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drawings/drawing3.xml" ContentType="application/vnd.openxmlformats-officedocument.drawingml.chartshapes+xml"/>
  <Override PartName="/xl/drawings/drawing7.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chartsheets/sheet1.xml" ContentType="application/vnd.openxmlformats-officedocument.spreadsheetml.chart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4.xml" ContentType="application/vnd.openxmlformats-officedocument.spreadsheetml.worksheet+xml"/>
  <Override PartName="/xl/drawings/drawing4.xml" ContentType="application/vnd.openxmlformats-officedocument.drawing+xml"/>
  <Override PartName="/xl/charts/chart4.xml" ContentType="application/vnd.openxmlformats-officedocument.drawingml.chart+xml"/>
  <Override PartName="/xl/worksheets/sheet5.xml" ContentType="application/vnd.openxmlformats-officedocument.spreadsheetml.worksheet+xml"/>
  <Override PartName="/xl/drawings/drawing6.xml" ContentType="application/vnd.openxmlformats-officedocument.drawing+xml"/>
  <Override PartName="/xl/charts/chart5.xml" ContentType="application/vnd.openxmlformats-officedocument.drawingml.chart+xml"/>
  <Override PartName="/xl/worksheets/sheet6.xml" ContentType="application/vnd.openxmlformats-officedocument.spreadsheetml.worksheet+xml"/>
  <Override PartName="/xl/worksheets/sheet1.xml" ContentType="application/vnd.openxmlformats-officedocument.spreadsheetml.worksheet+xml"/>
  <Override PartName="/xl/drawings/drawing2.xml" ContentType="application/vnd.openxmlformats-officedocument.drawing+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worksheets/sheet12.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3.xml" ContentType="application/vnd.openxmlformats-officedocument.drawingml.chart+xml"/>
  <Override PartName="/xl/charts/chart2.xml" ContentType="application/vnd.openxmlformats-officedocument.drawingml.chart+xml"/>
  <Override PartName="/xl/drawings/drawing1.xml" ContentType="application/vnd.openxmlformats-officedocument.drawing+xml"/>
  <Override PartName="/xl/charts/chart1.xml" ContentType="application/vnd.openxmlformats-officedocument.drawingml.char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1.xml" ContentType="application/vnd.openxmlformats-officedocument.spreadsheetml.externalLink+xml"/>
  <Override PartName="/xl/comments3.xml" ContentType="application/vnd.openxmlformats-officedocument.spreadsheetml.comments+xml"/>
  <Override PartName="/xl/comments4.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comments1.xml" ContentType="application/vnd.openxmlformats-officedocument.spreadsheetml.comments+xml"/>
  <Override PartName="/xl/comments5.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35" yWindow="45" windowWidth="24855" windowHeight="11400" tabRatio="832"/>
  </bookViews>
  <sheets>
    <sheet name="Input" sheetId="13" r:id="rId1"/>
    <sheet name="Sheet1" sheetId="27" r:id="rId2"/>
    <sheet name="Revised_Input" sheetId="16" r:id="rId3"/>
    <sheet name="Computations" sheetId="14" r:id="rId4"/>
    <sheet name="WinterOps" sheetId="26" r:id="rId5"/>
    <sheet name="Forecast" sheetId="17" r:id="rId6"/>
    <sheet name="Traditional" sheetId="23" r:id="rId7"/>
    <sheet name="Enhanced" sheetId="24" r:id="rId8"/>
    <sheet name="Combined" sheetId="25" r:id="rId9"/>
    <sheet name="Data_Tables" sheetId="1" r:id="rId10"/>
    <sheet name="Contract Usage" sheetId="10" r:id="rId11"/>
    <sheet name="RuediUndep" sheetId="19" r:id="rId12"/>
    <sheet name="Historic" sheetId="18" r:id="rId13"/>
    <sheet name="AreaCapacity" sheetId="2" r:id="rId14"/>
    <sheet name="Evap" sheetId="20" r:id="rId15"/>
    <sheet name="day lookup" sheetId="3" r:id="rId16"/>
  </sheets>
  <functionGroups/>
  <externalReferences>
    <externalReference r:id="rId17"/>
    <externalReference r:id="rId18"/>
    <externalReference r:id="rId19"/>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3">Computations!$A$1:$AU$402</definedName>
    <definedName name="_xlnm.Print_Area" localSheetId="9">Data_Tables!$A$2:$O$400</definedName>
    <definedName name="Print_Area_MI" localSheetId="3">Computations!$A$1:$AP$223</definedName>
    <definedName name="Print_Area_MI" localSheetId="9">Data_Tables!$A$2:$N$349</definedName>
    <definedName name="_xlnm.Print_Titles" localSheetId="3">Computations!$A:$B</definedName>
    <definedName name="_xlnm.Print_Titles" localSheetId="9">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25725"/>
</workbook>
</file>

<file path=xl/calcChain.xml><?xml version="1.0" encoding="utf-8"?>
<calcChain xmlns="http://schemas.openxmlformats.org/spreadsheetml/2006/main">
  <c r="G386" i="13"/>
  <c r="F386"/>
  <c r="E386"/>
  <c r="D386"/>
  <c r="C386"/>
  <c r="B386"/>
  <c r="G385"/>
  <c r="F385"/>
  <c r="E385"/>
  <c r="D385"/>
  <c r="C385"/>
  <c r="B385"/>
  <c r="G384"/>
  <c r="F384"/>
  <c r="E384"/>
  <c r="D384"/>
  <c r="C384"/>
  <c r="B384"/>
  <c r="G383"/>
  <c r="F383"/>
  <c r="E383"/>
  <c r="D383"/>
  <c r="C383"/>
  <c r="B383"/>
  <c r="G382"/>
  <c r="F382"/>
  <c r="E382"/>
  <c r="D382"/>
  <c r="C382"/>
  <c r="B382"/>
  <c r="G381"/>
  <c r="F381"/>
  <c r="E381"/>
  <c r="D381"/>
  <c r="C381"/>
  <c r="B381"/>
  <c r="G380"/>
  <c r="F380"/>
  <c r="E380"/>
  <c r="D380"/>
  <c r="C380"/>
  <c r="B380"/>
  <c r="G379"/>
  <c r="F379"/>
  <c r="E379"/>
  <c r="D379"/>
  <c r="C379"/>
  <c r="B379"/>
  <c r="G378"/>
  <c r="F378"/>
  <c r="E378"/>
  <c r="D378"/>
  <c r="C378"/>
  <c r="B378"/>
  <c r="G377"/>
  <c r="F377"/>
  <c r="E377"/>
  <c r="D377"/>
  <c r="C377"/>
  <c r="B377"/>
  <c r="G376"/>
  <c r="F376"/>
  <c r="E376"/>
  <c r="D376"/>
  <c r="C376"/>
  <c r="B376"/>
  <c r="G375"/>
  <c r="F375"/>
  <c r="E375"/>
  <c r="D375"/>
  <c r="C375"/>
  <c r="B375"/>
  <c r="G374"/>
  <c r="F374"/>
  <c r="E374"/>
  <c r="D374"/>
  <c r="C374"/>
  <c r="B374"/>
  <c r="G373"/>
  <c r="F373"/>
  <c r="E373"/>
  <c r="D373"/>
  <c r="C373"/>
  <c r="B373"/>
  <c r="G372"/>
  <c r="F372"/>
  <c r="E372"/>
  <c r="D372"/>
  <c r="C372"/>
  <c r="B372"/>
  <c r="G371"/>
  <c r="F371"/>
  <c r="E371"/>
  <c r="D371"/>
  <c r="C371"/>
  <c r="B371"/>
  <c r="G370"/>
  <c r="F370"/>
  <c r="E370"/>
  <c r="D370"/>
  <c r="C370"/>
  <c r="B370"/>
  <c r="G369"/>
  <c r="F369"/>
  <c r="E369"/>
  <c r="D369"/>
  <c r="C369"/>
  <c r="B369"/>
  <c r="G368"/>
  <c r="F368"/>
  <c r="E368"/>
  <c r="D368"/>
  <c r="C368"/>
  <c r="B368"/>
  <c r="G367"/>
  <c r="F367"/>
  <c r="E367"/>
  <c r="D367"/>
  <c r="C367"/>
  <c r="B367"/>
  <c r="G366"/>
  <c r="F366"/>
  <c r="E366"/>
  <c r="D366"/>
  <c r="C366"/>
  <c r="B366"/>
  <c r="G365"/>
  <c r="F365"/>
  <c r="E365"/>
  <c r="D365"/>
  <c r="C365"/>
  <c r="B365"/>
  <c r="G364"/>
  <c r="F364"/>
  <c r="E364"/>
  <c r="D364"/>
  <c r="C364"/>
  <c r="B364"/>
  <c r="G363"/>
  <c r="F363"/>
  <c r="E363"/>
  <c r="D363"/>
  <c r="C363"/>
  <c r="B363"/>
  <c r="G362"/>
  <c r="F362"/>
  <c r="E362"/>
  <c r="D362"/>
  <c r="C362"/>
  <c r="B362"/>
  <c r="G361"/>
  <c r="F361"/>
  <c r="E361"/>
  <c r="D361"/>
  <c r="C361"/>
  <c r="B361"/>
  <c r="G360"/>
  <c r="F360"/>
  <c r="E360"/>
  <c r="D360"/>
  <c r="C360"/>
  <c r="B360"/>
  <c r="G359"/>
  <c r="F359"/>
  <c r="E359"/>
  <c r="D359"/>
  <c r="C359"/>
  <c r="B359"/>
  <c r="G358"/>
  <c r="F358"/>
  <c r="E358"/>
  <c r="D358"/>
  <c r="C358"/>
  <c r="B358"/>
  <c r="G357"/>
  <c r="F357"/>
  <c r="E357"/>
  <c r="D357"/>
  <c r="C357"/>
  <c r="B357"/>
  <c r="G356"/>
  <c r="F356"/>
  <c r="E356"/>
  <c r="D356"/>
  <c r="C356"/>
  <c r="B356"/>
  <c r="G355"/>
  <c r="F355"/>
  <c r="E355"/>
  <c r="D355"/>
  <c r="C355"/>
  <c r="B355"/>
  <c r="G354"/>
  <c r="F354"/>
  <c r="E354"/>
  <c r="D354"/>
  <c r="C354"/>
  <c r="B354"/>
  <c r="G353"/>
  <c r="F353"/>
  <c r="E353"/>
  <c r="D353"/>
  <c r="C353"/>
  <c r="B353"/>
  <c r="G352"/>
  <c r="F352"/>
  <c r="E352"/>
  <c r="D352"/>
  <c r="C352"/>
  <c r="B352"/>
  <c r="G351"/>
  <c r="F351"/>
  <c r="E351"/>
  <c r="D351"/>
  <c r="C351"/>
  <c r="B351"/>
  <c r="G350"/>
  <c r="F350"/>
  <c r="E350"/>
  <c r="D350"/>
  <c r="C350"/>
  <c r="B350"/>
  <c r="G349"/>
  <c r="F349"/>
  <c r="E349"/>
  <c r="D349"/>
  <c r="C349"/>
  <c r="B349"/>
  <c r="G348"/>
  <c r="F348"/>
  <c r="E348"/>
  <c r="D348"/>
  <c r="C348"/>
  <c r="B348"/>
  <c r="G347"/>
  <c r="F347"/>
  <c r="E347"/>
  <c r="D347"/>
  <c r="C347"/>
  <c r="B347"/>
  <c r="G346"/>
  <c r="F346"/>
  <c r="E346"/>
  <c r="D346"/>
  <c r="C346"/>
  <c r="B346"/>
  <c r="G345"/>
  <c r="F345"/>
  <c r="E345"/>
  <c r="D345"/>
  <c r="C345"/>
  <c r="B345"/>
  <c r="G344"/>
  <c r="F344"/>
  <c r="E344"/>
  <c r="D344"/>
  <c r="C344"/>
  <c r="B344"/>
  <c r="G343"/>
  <c r="F343"/>
  <c r="E343"/>
  <c r="D343"/>
  <c r="C343"/>
  <c r="B343"/>
  <c r="G342"/>
  <c r="F342"/>
  <c r="E342"/>
  <c r="D342"/>
  <c r="C342"/>
  <c r="B342"/>
  <c r="G341"/>
  <c r="F341"/>
  <c r="E341"/>
  <c r="D341"/>
  <c r="C341"/>
  <c r="B341"/>
  <c r="G340"/>
  <c r="F340"/>
  <c r="E340"/>
  <c r="D340"/>
  <c r="C340"/>
  <c r="B340"/>
  <c r="G339"/>
  <c r="F339"/>
  <c r="E339"/>
  <c r="D339"/>
  <c r="C339"/>
  <c r="B339"/>
  <c r="G338"/>
  <c r="F338"/>
  <c r="E338"/>
  <c r="D338"/>
  <c r="C338"/>
  <c r="B338"/>
  <c r="G337"/>
  <c r="F337"/>
  <c r="E337"/>
  <c r="D337"/>
  <c r="C337"/>
  <c r="B337"/>
  <c r="G336"/>
  <c r="F336"/>
  <c r="E336"/>
  <c r="D336"/>
  <c r="C336"/>
  <c r="B336"/>
  <c r="G335"/>
  <c r="F335"/>
  <c r="E335"/>
  <c r="D335"/>
  <c r="C335"/>
  <c r="B335"/>
  <c r="G334"/>
  <c r="F334"/>
  <c r="E334"/>
  <c r="D334"/>
  <c r="C334"/>
  <c r="B334"/>
  <c r="G333"/>
  <c r="F333"/>
  <c r="E333"/>
  <c r="D333"/>
  <c r="C333"/>
  <c r="B333"/>
  <c r="G332"/>
  <c r="F332"/>
  <c r="E332"/>
  <c r="D332"/>
  <c r="C332"/>
  <c r="B332"/>
  <c r="G331"/>
  <c r="F331"/>
  <c r="E331"/>
  <c r="D331"/>
  <c r="C331"/>
  <c r="B331"/>
  <c r="G330"/>
  <c r="F330"/>
  <c r="E330"/>
  <c r="D330"/>
  <c r="C330"/>
  <c r="B330"/>
  <c r="G329"/>
  <c r="F329"/>
  <c r="E329"/>
  <c r="D329"/>
  <c r="C329"/>
  <c r="B329"/>
  <c r="G328"/>
  <c r="F328"/>
  <c r="E328"/>
  <c r="D328"/>
  <c r="C328"/>
  <c r="B328"/>
  <c r="G327"/>
  <c r="F327"/>
  <c r="E327"/>
  <c r="D327"/>
  <c r="C327"/>
  <c r="B327"/>
  <c r="G326"/>
  <c r="F326"/>
  <c r="E326"/>
  <c r="D326"/>
  <c r="C326"/>
  <c r="B326"/>
  <c r="G325"/>
  <c r="F325"/>
  <c r="E325"/>
  <c r="D325"/>
  <c r="C325"/>
  <c r="B325"/>
  <c r="G324"/>
  <c r="F324"/>
  <c r="E324"/>
  <c r="D324"/>
  <c r="C324"/>
  <c r="B324"/>
  <c r="G323"/>
  <c r="F323"/>
  <c r="E323"/>
  <c r="D323"/>
  <c r="C323"/>
  <c r="B323"/>
  <c r="G322"/>
  <c r="F322"/>
  <c r="E322"/>
  <c r="D322"/>
  <c r="C322"/>
  <c r="B322"/>
  <c r="G321"/>
  <c r="F321"/>
  <c r="E321"/>
  <c r="D321"/>
  <c r="C321"/>
  <c r="B321"/>
  <c r="G320"/>
  <c r="F320"/>
  <c r="E320"/>
  <c r="D320"/>
  <c r="C320"/>
  <c r="B320"/>
  <c r="G319"/>
  <c r="F319"/>
  <c r="E319"/>
  <c r="D319"/>
  <c r="C319"/>
  <c r="B319"/>
  <c r="G318"/>
  <c r="F318"/>
  <c r="E318"/>
  <c r="D318"/>
  <c r="C318"/>
  <c r="B318"/>
  <c r="G317"/>
  <c r="F317"/>
  <c r="E317"/>
  <c r="D317"/>
  <c r="C317"/>
  <c r="B317"/>
  <c r="G316"/>
  <c r="F316"/>
  <c r="E316"/>
  <c r="D316"/>
  <c r="C316"/>
  <c r="B316"/>
  <c r="G315"/>
  <c r="F315"/>
  <c r="E315"/>
  <c r="D315"/>
  <c r="C315"/>
  <c r="B315"/>
  <c r="G314"/>
  <c r="F314"/>
  <c r="E314"/>
  <c r="D314"/>
  <c r="C314"/>
  <c r="B314"/>
  <c r="G313"/>
  <c r="F313"/>
  <c r="E313"/>
  <c r="D313"/>
  <c r="C313"/>
  <c r="B313"/>
  <c r="G312"/>
  <c r="F312"/>
  <c r="E312"/>
  <c r="D312"/>
  <c r="C312"/>
  <c r="B312"/>
  <c r="G311"/>
  <c r="F311"/>
  <c r="E311"/>
  <c r="D311"/>
  <c r="C311"/>
  <c r="B311"/>
  <c r="G310"/>
  <c r="F310"/>
  <c r="E310"/>
  <c r="D310"/>
  <c r="C310"/>
  <c r="B310"/>
  <c r="G309"/>
  <c r="F309"/>
  <c r="E309"/>
  <c r="D309"/>
  <c r="C309"/>
  <c r="B309"/>
  <c r="G308"/>
  <c r="F308"/>
  <c r="E308"/>
  <c r="D308"/>
  <c r="C308"/>
  <c r="B308"/>
  <c r="G307"/>
  <c r="F307"/>
  <c r="E307"/>
  <c r="D307"/>
  <c r="C307"/>
  <c r="B307"/>
  <c r="G306"/>
  <c r="F306"/>
  <c r="E306"/>
  <c r="D306"/>
  <c r="C306"/>
  <c r="B306"/>
  <c r="G305"/>
  <c r="F305"/>
  <c r="E305"/>
  <c r="D305"/>
  <c r="C305"/>
  <c r="B305"/>
  <c r="G304"/>
  <c r="F304"/>
  <c r="E304"/>
  <c r="D304"/>
  <c r="C304"/>
  <c r="B304"/>
  <c r="G303"/>
  <c r="F303"/>
  <c r="E303"/>
  <c r="D303"/>
  <c r="C303"/>
  <c r="B303"/>
  <c r="G302"/>
  <c r="F302"/>
  <c r="E302"/>
  <c r="D302"/>
  <c r="C302"/>
  <c r="B302"/>
  <c r="G301"/>
  <c r="F301"/>
  <c r="E301"/>
  <c r="D301"/>
  <c r="C301"/>
  <c r="B301"/>
  <c r="G300"/>
  <c r="F300"/>
  <c r="E300"/>
  <c r="D300"/>
  <c r="C300"/>
  <c r="B300"/>
  <c r="G299"/>
  <c r="F299"/>
  <c r="E299"/>
  <c r="D299"/>
  <c r="C299"/>
  <c r="B299"/>
  <c r="G298"/>
  <c r="F298"/>
  <c r="E298"/>
  <c r="D298"/>
  <c r="C298"/>
  <c r="B298"/>
  <c r="G297"/>
  <c r="F297"/>
  <c r="E297"/>
  <c r="D297"/>
  <c r="C297"/>
  <c r="B297"/>
  <c r="G296"/>
  <c r="F296"/>
  <c r="E296"/>
  <c r="D296"/>
  <c r="C296"/>
  <c r="B296"/>
  <c r="G295"/>
  <c r="F295"/>
  <c r="E295"/>
  <c r="D295"/>
  <c r="C295"/>
  <c r="B295"/>
  <c r="G294"/>
  <c r="F294"/>
  <c r="E294"/>
  <c r="D294"/>
  <c r="C294"/>
  <c r="B294"/>
  <c r="G293"/>
  <c r="F293"/>
  <c r="E293"/>
  <c r="D293"/>
  <c r="C293"/>
  <c r="B293"/>
  <c r="G292"/>
  <c r="F292"/>
  <c r="E292"/>
  <c r="D292"/>
  <c r="C292"/>
  <c r="B292"/>
  <c r="G291"/>
  <c r="F291"/>
  <c r="E291"/>
  <c r="D291"/>
  <c r="C291"/>
  <c r="B291"/>
  <c r="G290"/>
  <c r="F290"/>
  <c r="E290"/>
  <c r="D290"/>
  <c r="C290"/>
  <c r="B290"/>
  <c r="G289"/>
  <c r="F289"/>
  <c r="E289"/>
  <c r="D289"/>
  <c r="C289"/>
  <c r="B289"/>
  <c r="G288"/>
  <c r="F288"/>
  <c r="E288"/>
  <c r="D288"/>
  <c r="C288"/>
  <c r="B288"/>
  <c r="G287"/>
  <c r="F287"/>
  <c r="E287"/>
  <c r="D287"/>
  <c r="C287"/>
  <c r="B287"/>
  <c r="G286"/>
  <c r="F286"/>
  <c r="E286"/>
  <c r="D286"/>
  <c r="C286"/>
  <c r="B286"/>
  <c r="G285"/>
  <c r="F285"/>
  <c r="E285"/>
  <c r="D285"/>
  <c r="C285"/>
  <c r="B285"/>
  <c r="G284"/>
  <c r="F284"/>
  <c r="E284"/>
  <c r="D284"/>
  <c r="C284"/>
  <c r="B284"/>
  <c r="G283"/>
  <c r="F283"/>
  <c r="E283"/>
  <c r="D283"/>
  <c r="C283"/>
  <c r="B283"/>
  <c r="G282"/>
  <c r="F282"/>
  <c r="E282"/>
  <c r="D282"/>
  <c r="C282"/>
  <c r="B282"/>
  <c r="G281"/>
  <c r="F281"/>
  <c r="E281"/>
  <c r="D281"/>
  <c r="C281"/>
  <c r="B281"/>
  <c r="G280"/>
  <c r="F280"/>
  <c r="E280"/>
  <c r="D280"/>
  <c r="C280"/>
  <c r="B280"/>
  <c r="G279"/>
  <c r="F279"/>
  <c r="E279"/>
  <c r="D279"/>
  <c r="C279"/>
  <c r="B279"/>
  <c r="G278"/>
  <c r="F278"/>
  <c r="E278"/>
  <c r="D278"/>
  <c r="C278"/>
  <c r="B278"/>
  <c r="G277"/>
  <c r="F277"/>
  <c r="E277"/>
  <c r="D277"/>
  <c r="C277"/>
  <c r="B277"/>
  <c r="G276"/>
  <c r="F276"/>
  <c r="E276"/>
  <c r="D276"/>
  <c r="C276"/>
  <c r="B276"/>
  <c r="G275"/>
  <c r="F275"/>
  <c r="E275"/>
  <c r="D275"/>
  <c r="C275"/>
  <c r="B275"/>
  <c r="G274"/>
  <c r="F274"/>
  <c r="E274"/>
  <c r="D274"/>
  <c r="C274"/>
  <c r="B274"/>
  <c r="G273"/>
  <c r="F273"/>
  <c r="E273"/>
  <c r="D273"/>
  <c r="C273"/>
  <c r="B273"/>
  <c r="G272"/>
  <c r="F272"/>
  <c r="E272"/>
  <c r="D272"/>
  <c r="C272"/>
  <c r="B272"/>
  <c r="G271"/>
  <c r="F271"/>
  <c r="E271"/>
  <c r="D271"/>
  <c r="C271"/>
  <c r="B271"/>
  <c r="G270"/>
  <c r="F270"/>
  <c r="E270"/>
  <c r="D270"/>
  <c r="C270"/>
  <c r="B270"/>
  <c r="G269"/>
  <c r="F269"/>
  <c r="E269"/>
  <c r="D269"/>
  <c r="C269"/>
  <c r="B269"/>
  <c r="G268"/>
  <c r="F268"/>
  <c r="E268"/>
  <c r="D268"/>
  <c r="C268"/>
  <c r="B268"/>
  <c r="G267"/>
  <c r="F267"/>
  <c r="E267"/>
  <c r="D267"/>
  <c r="C267"/>
  <c r="B267"/>
  <c r="G266"/>
  <c r="F266"/>
  <c r="E266"/>
  <c r="D266"/>
  <c r="C266"/>
  <c r="B266"/>
  <c r="G265"/>
  <c r="F265"/>
  <c r="E265"/>
  <c r="D265"/>
  <c r="C265"/>
  <c r="B265"/>
  <c r="G264"/>
  <c r="F264"/>
  <c r="E264"/>
  <c r="D264"/>
  <c r="C264"/>
  <c r="B264"/>
  <c r="G263"/>
  <c r="F263"/>
  <c r="E263"/>
  <c r="D263"/>
  <c r="C263"/>
  <c r="B263"/>
  <c r="G262"/>
  <c r="F262"/>
  <c r="E262"/>
  <c r="D262"/>
  <c r="C262"/>
  <c r="B262"/>
  <c r="G261"/>
  <c r="F261"/>
  <c r="E261"/>
  <c r="D261"/>
  <c r="C261"/>
  <c r="B261"/>
  <c r="G260"/>
  <c r="F260"/>
  <c r="E260"/>
  <c r="D260"/>
  <c r="C260"/>
  <c r="B260"/>
  <c r="G259"/>
  <c r="F259"/>
  <c r="E259"/>
  <c r="D259"/>
  <c r="C259"/>
  <c r="B259"/>
  <c r="G258"/>
  <c r="F258"/>
  <c r="E258"/>
  <c r="D258"/>
  <c r="C258"/>
  <c r="B258"/>
  <c r="G257"/>
  <c r="F257"/>
  <c r="E257"/>
  <c r="D257"/>
  <c r="C257"/>
  <c r="B257"/>
  <c r="G256"/>
  <c r="F256"/>
  <c r="E256"/>
  <c r="D256"/>
  <c r="C256"/>
  <c r="B256"/>
  <c r="G255"/>
  <c r="F255"/>
  <c r="E255"/>
  <c r="D255"/>
  <c r="C255"/>
  <c r="B255"/>
  <c r="G254"/>
  <c r="F254"/>
  <c r="E254"/>
  <c r="D254"/>
  <c r="C254"/>
  <c r="B254"/>
  <c r="G253"/>
  <c r="F253"/>
  <c r="E253"/>
  <c r="D253"/>
  <c r="C253"/>
  <c r="B253"/>
  <c r="G252"/>
  <c r="F252"/>
  <c r="E252"/>
  <c r="D252"/>
  <c r="C252"/>
  <c r="B252"/>
  <c r="G251"/>
  <c r="F251"/>
  <c r="E251"/>
  <c r="D251"/>
  <c r="C251"/>
  <c r="B251"/>
  <c r="G250"/>
  <c r="F250"/>
  <c r="E250"/>
  <c r="D250"/>
  <c r="C250"/>
  <c r="B250"/>
  <c r="G249"/>
  <c r="F249"/>
  <c r="E249"/>
  <c r="D249"/>
  <c r="C249"/>
  <c r="B249"/>
  <c r="G248"/>
  <c r="F248"/>
  <c r="E248"/>
  <c r="D248"/>
  <c r="C248"/>
  <c r="B248"/>
  <c r="G247"/>
  <c r="F247"/>
  <c r="E247"/>
  <c r="D247"/>
  <c r="C247"/>
  <c r="B247"/>
  <c r="G246"/>
  <c r="F246"/>
  <c r="E246"/>
  <c r="D246"/>
  <c r="C246"/>
  <c r="B246"/>
  <c r="G245"/>
  <c r="F245"/>
  <c r="E245"/>
  <c r="D245"/>
  <c r="C245"/>
  <c r="B245"/>
  <c r="G244"/>
  <c r="F244"/>
  <c r="E244"/>
  <c r="D244"/>
  <c r="C244"/>
  <c r="B244"/>
  <c r="G243"/>
  <c r="F243"/>
  <c r="E243"/>
  <c r="D243"/>
  <c r="C243"/>
  <c r="B243"/>
  <c r="G242"/>
  <c r="F242"/>
  <c r="E242"/>
  <c r="D242"/>
  <c r="C242"/>
  <c r="B242"/>
  <c r="G241"/>
  <c r="F241"/>
  <c r="E241"/>
  <c r="D241"/>
  <c r="C241"/>
  <c r="B241"/>
  <c r="G240"/>
  <c r="F240"/>
  <c r="E240"/>
  <c r="D240"/>
  <c r="C240"/>
  <c r="B240"/>
  <c r="G239"/>
  <c r="F239"/>
  <c r="E239"/>
  <c r="D239"/>
  <c r="C239"/>
  <c r="B239"/>
  <c r="G238"/>
  <c r="F238"/>
  <c r="E238"/>
  <c r="D238"/>
  <c r="C238"/>
  <c r="B238"/>
  <c r="G237"/>
  <c r="F237"/>
  <c r="E237"/>
  <c r="D237"/>
  <c r="C237"/>
  <c r="B237"/>
  <c r="G236"/>
  <c r="F236"/>
  <c r="E236"/>
  <c r="D236"/>
  <c r="C236"/>
  <c r="B236"/>
  <c r="G235"/>
  <c r="F235"/>
  <c r="E235"/>
  <c r="D235"/>
  <c r="C235"/>
  <c r="B235"/>
  <c r="G234"/>
  <c r="F234"/>
  <c r="E234"/>
  <c r="D234"/>
  <c r="C234"/>
  <c r="B234"/>
  <c r="G233"/>
  <c r="F233"/>
  <c r="E233"/>
  <c r="D233"/>
  <c r="C233"/>
  <c r="B233"/>
  <c r="G232"/>
  <c r="F232"/>
  <c r="E232"/>
  <c r="D232"/>
  <c r="C232"/>
  <c r="B232"/>
  <c r="G231"/>
  <c r="F231"/>
  <c r="E231"/>
  <c r="D231"/>
  <c r="C231"/>
  <c r="B231"/>
  <c r="G230"/>
  <c r="F230"/>
  <c r="E230"/>
  <c r="D230"/>
  <c r="C230"/>
  <c r="B230"/>
  <c r="G229"/>
  <c r="F229"/>
  <c r="E229"/>
  <c r="D229"/>
  <c r="C229"/>
  <c r="B229"/>
  <c r="G228"/>
  <c r="F228"/>
  <c r="E228"/>
  <c r="D228"/>
  <c r="C228"/>
  <c r="B228"/>
  <c r="G227"/>
  <c r="F227"/>
  <c r="E227"/>
  <c r="D227"/>
  <c r="C227"/>
  <c r="B227"/>
  <c r="G226"/>
  <c r="F226"/>
  <c r="E226"/>
  <c r="D226"/>
  <c r="C226"/>
  <c r="B226"/>
  <c r="G225"/>
  <c r="F225"/>
  <c r="E225"/>
  <c r="D225"/>
  <c r="C225"/>
  <c r="B225"/>
  <c r="G224"/>
  <c r="F224"/>
  <c r="E224"/>
  <c r="D224"/>
  <c r="C224"/>
  <c r="B224"/>
  <c r="G223"/>
  <c r="F223"/>
  <c r="E223"/>
  <c r="D223"/>
  <c r="C223"/>
  <c r="B223"/>
  <c r="G222"/>
  <c r="F222"/>
  <c r="E222"/>
  <c r="D222"/>
  <c r="C222"/>
  <c r="B222"/>
  <c r="G221"/>
  <c r="F221"/>
  <c r="E221"/>
  <c r="D221"/>
  <c r="C221"/>
  <c r="B221"/>
  <c r="G220"/>
  <c r="F220"/>
  <c r="E220"/>
  <c r="D220"/>
  <c r="C220"/>
  <c r="B220"/>
  <c r="G219"/>
  <c r="F219"/>
  <c r="E219"/>
  <c r="D219"/>
  <c r="C219"/>
  <c r="B219"/>
  <c r="G218"/>
  <c r="F218"/>
  <c r="E218"/>
  <c r="D218"/>
  <c r="C218"/>
  <c r="B218"/>
  <c r="G217"/>
  <c r="F217"/>
  <c r="E217"/>
  <c r="D217"/>
  <c r="C217"/>
  <c r="B217"/>
  <c r="G216"/>
  <c r="F216"/>
  <c r="E216"/>
  <c r="D216"/>
  <c r="C216"/>
  <c r="B216"/>
  <c r="G215"/>
  <c r="F215"/>
  <c r="E215"/>
  <c r="D215"/>
  <c r="C215"/>
  <c r="B215"/>
  <c r="G214"/>
  <c r="F214"/>
  <c r="E214"/>
  <c r="D214"/>
  <c r="C214"/>
  <c r="B214"/>
  <c r="G213"/>
  <c r="F213"/>
  <c r="E213"/>
  <c r="D213"/>
  <c r="C213"/>
  <c r="B213"/>
  <c r="G212"/>
  <c r="F212"/>
  <c r="E212"/>
  <c r="D212"/>
  <c r="C212"/>
  <c r="B212"/>
  <c r="G211"/>
  <c r="F211"/>
  <c r="E211"/>
  <c r="D211"/>
  <c r="C211"/>
  <c r="B211"/>
  <c r="G210"/>
  <c r="F210"/>
  <c r="E210"/>
  <c r="D210"/>
  <c r="C210"/>
  <c r="B210"/>
  <c r="G209"/>
  <c r="F209"/>
  <c r="E209"/>
  <c r="D209"/>
  <c r="C209"/>
  <c r="B209"/>
  <c r="G208"/>
  <c r="F208"/>
  <c r="E208"/>
  <c r="D208"/>
  <c r="C208"/>
  <c r="B208"/>
  <c r="G207"/>
  <c r="F207"/>
  <c r="E207"/>
  <c r="D207"/>
  <c r="C207"/>
  <c r="B207"/>
  <c r="G206"/>
  <c r="F206"/>
  <c r="E206"/>
  <c r="D206"/>
  <c r="C206"/>
  <c r="B206"/>
  <c r="G205"/>
  <c r="F205"/>
  <c r="E205"/>
  <c r="D205"/>
  <c r="C205"/>
  <c r="B205"/>
  <c r="G204"/>
  <c r="F204"/>
  <c r="E204"/>
  <c r="D204"/>
  <c r="C204"/>
  <c r="B204"/>
  <c r="G203"/>
  <c r="F203"/>
  <c r="E203"/>
  <c r="D203"/>
  <c r="C203"/>
  <c r="B203"/>
  <c r="G202"/>
  <c r="F202"/>
  <c r="E202"/>
  <c r="D202"/>
  <c r="C202"/>
  <c r="B202"/>
  <c r="G201"/>
  <c r="F201"/>
  <c r="E201"/>
  <c r="D201"/>
  <c r="C201"/>
  <c r="B201"/>
  <c r="G200"/>
  <c r="F200"/>
  <c r="E200"/>
  <c r="D200"/>
  <c r="C200"/>
  <c r="B200"/>
  <c r="G199"/>
  <c r="F199"/>
  <c r="E199"/>
  <c r="D199"/>
  <c r="C199"/>
  <c r="B199"/>
  <c r="G198"/>
  <c r="F198"/>
  <c r="E198"/>
  <c r="D198"/>
  <c r="C198"/>
  <c r="B198"/>
  <c r="G197"/>
  <c r="F197"/>
  <c r="E197"/>
  <c r="D197"/>
  <c r="C197"/>
  <c r="B197"/>
  <c r="G196"/>
  <c r="F196"/>
  <c r="E196"/>
  <c r="D196"/>
  <c r="C196"/>
  <c r="B196"/>
  <c r="G195"/>
  <c r="F195"/>
  <c r="E195"/>
  <c r="D195"/>
  <c r="C195"/>
  <c r="B195"/>
  <c r="G194"/>
  <c r="F194"/>
  <c r="E194"/>
  <c r="D194"/>
  <c r="C194"/>
  <c r="B194"/>
  <c r="G193"/>
  <c r="F193"/>
  <c r="E193"/>
  <c r="D193"/>
  <c r="C193"/>
  <c r="B193"/>
  <c r="G192"/>
  <c r="F192"/>
  <c r="E192"/>
  <c r="D192"/>
  <c r="C192"/>
  <c r="B192"/>
  <c r="G191"/>
  <c r="F191"/>
  <c r="E191"/>
  <c r="D191"/>
  <c r="C191"/>
  <c r="B191"/>
  <c r="G190"/>
  <c r="F190"/>
  <c r="E190"/>
  <c r="D190"/>
  <c r="C190"/>
  <c r="B190"/>
  <c r="G189"/>
  <c r="F189"/>
  <c r="E189"/>
  <c r="D189"/>
  <c r="C189"/>
  <c r="B189"/>
  <c r="G188"/>
  <c r="F188"/>
  <c r="E188"/>
  <c r="D188"/>
  <c r="C188"/>
  <c r="B188"/>
  <c r="G187"/>
  <c r="F187"/>
  <c r="E187"/>
  <c r="D187"/>
  <c r="C187"/>
  <c r="B187"/>
  <c r="G186"/>
  <c r="F186"/>
  <c r="E186"/>
  <c r="D186"/>
  <c r="C186"/>
  <c r="B186"/>
  <c r="G185"/>
  <c r="F185"/>
  <c r="E185"/>
  <c r="D185"/>
  <c r="C185"/>
  <c r="B185"/>
  <c r="G184"/>
  <c r="F184"/>
  <c r="E184"/>
  <c r="D184"/>
  <c r="C184"/>
  <c r="B184"/>
  <c r="G183"/>
  <c r="F183"/>
  <c r="E183"/>
  <c r="D183"/>
  <c r="C183"/>
  <c r="B183"/>
  <c r="G182"/>
  <c r="F182"/>
  <c r="E182"/>
  <c r="D182"/>
  <c r="C182"/>
  <c r="B182"/>
  <c r="G181"/>
  <c r="F181"/>
  <c r="E181"/>
  <c r="D181"/>
  <c r="C181"/>
  <c r="B181"/>
  <c r="G180"/>
  <c r="F180"/>
  <c r="E180"/>
  <c r="D180"/>
  <c r="C180"/>
  <c r="B180"/>
  <c r="G179"/>
  <c r="F179"/>
  <c r="E179"/>
  <c r="D179"/>
  <c r="C179"/>
  <c r="B179"/>
  <c r="G178"/>
  <c r="F178"/>
  <c r="E178"/>
  <c r="D178"/>
  <c r="C178"/>
  <c r="B178"/>
  <c r="G177"/>
  <c r="F177"/>
  <c r="E177"/>
  <c r="D177"/>
  <c r="C177"/>
  <c r="B177"/>
  <c r="G176"/>
  <c r="F176"/>
  <c r="E176"/>
  <c r="D176"/>
  <c r="C176"/>
  <c r="B176"/>
  <c r="G175"/>
  <c r="F175"/>
  <c r="E175"/>
  <c r="D175"/>
  <c r="C175"/>
  <c r="B175"/>
  <c r="G174"/>
  <c r="F174"/>
  <c r="E174"/>
  <c r="D174"/>
  <c r="C174"/>
  <c r="B174"/>
  <c r="G173"/>
  <c r="F173"/>
  <c r="E173"/>
  <c r="D173"/>
  <c r="C173"/>
  <c r="B173"/>
  <c r="G172"/>
  <c r="F172"/>
  <c r="E172"/>
  <c r="D172"/>
  <c r="C172"/>
  <c r="B172"/>
  <c r="G171"/>
  <c r="F171"/>
  <c r="E171"/>
  <c r="D171"/>
  <c r="C171"/>
  <c r="B171"/>
  <c r="G170"/>
  <c r="F170"/>
  <c r="E170"/>
  <c r="D170"/>
  <c r="C170"/>
  <c r="B170"/>
  <c r="G169"/>
  <c r="F169"/>
  <c r="E169"/>
  <c r="D169"/>
  <c r="C169"/>
  <c r="B169"/>
  <c r="G168"/>
  <c r="F168"/>
  <c r="E168"/>
  <c r="D168"/>
  <c r="C168"/>
  <c r="B168"/>
  <c r="G167"/>
  <c r="F167"/>
  <c r="E167"/>
  <c r="D167"/>
  <c r="C167"/>
  <c r="B167"/>
  <c r="G166"/>
  <c r="F166"/>
  <c r="E166"/>
  <c r="D166"/>
  <c r="C166"/>
  <c r="B166"/>
  <c r="G165"/>
  <c r="F165"/>
  <c r="E165"/>
  <c r="D165"/>
  <c r="C165"/>
  <c r="B165"/>
  <c r="G164"/>
  <c r="F164"/>
  <c r="E164"/>
  <c r="D164"/>
  <c r="C164"/>
  <c r="B164"/>
  <c r="G163"/>
  <c r="F163"/>
  <c r="E163"/>
  <c r="D163"/>
  <c r="C163"/>
  <c r="B163"/>
  <c r="G162"/>
  <c r="F162"/>
  <c r="E162"/>
  <c r="D162"/>
  <c r="C162"/>
  <c r="B162"/>
  <c r="G161"/>
  <c r="F161"/>
  <c r="E161"/>
  <c r="D161"/>
  <c r="C161"/>
  <c r="B161"/>
  <c r="G160"/>
  <c r="F160"/>
  <c r="E160"/>
  <c r="D160"/>
  <c r="C160"/>
  <c r="B160"/>
  <c r="G159"/>
  <c r="F159"/>
  <c r="E159"/>
  <c r="D159"/>
  <c r="C159"/>
  <c r="B159"/>
  <c r="G158"/>
  <c r="F158"/>
  <c r="E158"/>
  <c r="D158"/>
  <c r="C158"/>
  <c r="B158"/>
  <c r="G157"/>
  <c r="F157"/>
  <c r="E157"/>
  <c r="D157"/>
  <c r="C157"/>
  <c r="B157"/>
  <c r="G156"/>
  <c r="F156"/>
  <c r="E156"/>
  <c r="D156"/>
  <c r="C156"/>
  <c r="B156"/>
  <c r="G155"/>
  <c r="F155"/>
  <c r="E155"/>
  <c r="D155"/>
  <c r="C155"/>
  <c r="B155"/>
  <c r="G154"/>
  <c r="F154"/>
  <c r="E154"/>
  <c r="D154"/>
  <c r="C154"/>
  <c r="B154"/>
  <c r="G153"/>
  <c r="F153"/>
  <c r="E153"/>
  <c r="D153"/>
  <c r="C153"/>
  <c r="B153"/>
  <c r="G152"/>
  <c r="F152"/>
  <c r="E152"/>
  <c r="D152"/>
  <c r="C152"/>
  <c r="B152"/>
  <c r="G151"/>
  <c r="F151"/>
  <c r="E151"/>
  <c r="D151"/>
  <c r="C151"/>
  <c r="B151"/>
  <c r="G150"/>
  <c r="F150"/>
  <c r="E150"/>
  <c r="D150"/>
  <c r="C150"/>
  <c r="B150"/>
  <c r="G149"/>
  <c r="F149"/>
  <c r="E149"/>
  <c r="D149"/>
  <c r="C149"/>
  <c r="B149"/>
  <c r="G148"/>
  <c r="F148"/>
  <c r="E148"/>
  <c r="D148"/>
  <c r="C148"/>
  <c r="B148"/>
  <c r="G147"/>
  <c r="F147"/>
  <c r="E147"/>
  <c r="D147"/>
  <c r="C147"/>
  <c r="B147"/>
  <c r="G146"/>
  <c r="F146"/>
  <c r="E146"/>
  <c r="D146"/>
  <c r="C146"/>
  <c r="B146"/>
  <c r="G145"/>
  <c r="F145"/>
  <c r="E145"/>
  <c r="D145"/>
  <c r="C145"/>
  <c r="B145"/>
  <c r="G144"/>
  <c r="F144"/>
  <c r="E144"/>
  <c r="D144"/>
  <c r="C144"/>
  <c r="B144"/>
  <c r="G143"/>
  <c r="F143"/>
  <c r="E143"/>
  <c r="D143"/>
  <c r="C143"/>
  <c r="B143"/>
  <c r="G142"/>
  <c r="F142"/>
  <c r="E142"/>
  <c r="D142"/>
  <c r="C142"/>
  <c r="B142"/>
  <c r="G141"/>
  <c r="F141"/>
  <c r="E141"/>
  <c r="D141"/>
  <c r="C141"/>
  <c r="B141"/>
  <c r="G140"/>
  <c r="F140"/>
  <c r="E140"/>
  <c r="D140"/>
  <c r="C140"/>
  <c r="B140"/>
  <c r="G139"/>
  <c r="F139"/>
  <c r="E139"/>
  <c r="D139"/>
  <c r="C139"/>
  <c r="B139"/>
  <c r="G138"/>
  <c r="F138"/>
  <c r="E138"/>
  <c r="D138"/>
  <c r="C138"/>
  <c r="B138"/>
  <c r="G137"/>
  <c r="F137"/>
  <c r="E137"/>
  <c r="D137"/>
  <c r="C137"/>
  <c r="B137"/>
  <c r="G136"/>
  <c r="F136"/>
  <c r="E136"/>
  <c r="D136"/>
  <c r="C136"/>
  <c r="B136"/>
  <c r="G135"/>
  <c r="F135"/>
  <c r="E135"/>
  <c r="D135"/>
  <c r="C135"/>
  <c r="B135"/>
  <c r="G134"/>
  <c r="F134"/>
  <c r="E134"/>
  <c r="D134"/>
  <c r="C134"/>
  <c r="B134"/>
  <c r="G133"/>
  <c r="F133"/>
  <c r="E133"/>
  <c r="D133"/>
  <c r="C133"/>
  <c r="B133"/>
  <c r="G132"/>
  <c r="F132"/>
  <c r="E132"/>
  <c r="D132"/>
  <c r="C132"/>
  <c r="B132"/>
  <c r="G131"/>
  <c r="F131"/>
  <c r="E131"/>
  <c r="D131"/>
  <c r="C131"/>
  <c r="B131"/>
  <c r="G130"/>
  <c r="F130"/>
  <c r="E130"/>
  <c r="D130"/>
  <c r="C130"/>
  <c r="B130"/>
  <c r="G129"/>
  <c r="F129"/>
  <c r="E129"/>
  <c r="D129"/>
  <c r="C129"/>
  <c r="B129"/>
  <c r="G128"/>
  <c r="F128"/>
  <c r="E128"/>
  <c r="D128"/>
  <c r="C128"/>
  <c r="B128"/>
  <c r="G127"/>
  <c r="F127"/>
  <c r="E127"/>
  <c r="D127"/>
  <c r="C127"/>
  <c r="B127"/>
  <c r="G126"/>
  <c r="F126"/>
  <c r="E126"/>
  <c r="D126"/>
  <c r="C126"/>
  <c r="B126"/>
  <c r="G125"/>
  <c r="F125"/>
  <c r="E125"/>
  <c r="D125"/>
  <c r="C125"/>
  <c r="B125"/>
  <c r="G124"/>
  <c r="F124"/>
  <c r="E124"/>
  <c r="D124"/>
  <c r="C124"/>
  <c r="B124"/>
  <c r="G123"/>
  <c r="F123"/>
  <c r="E123"/>
  <c r="D123"/>
  <c r="C123"/>
  <c r="B123"/>
  <c r="G122"/>
  <c r="F122"/>
  <c r="E122"/>
  <c r="D122"/>
  <c r="C122"/>
  <c r="B122"/>
  <c r="G121"/>
  <c r="F121"/>
  <c r="E121"/>
  <c r="D121"/>
  <c r="C121"/>
  <c r="B121"/>
  <c r="G120"/>
  <c r="F120"/>
  <c r="E120"/>
  <c r="D120"/>
  <c r="C120"/>
  <c r="B120"/>
  <c r="G119"/>
  <c r="F119"/>
  <c r="E119"/>
  <c r="D119"/>
  <c r="C119"/>
  <c r="B119"/>
  <c r="G118"/>
  <c r="F118"/>
  <c r="E118"/>
  <c r="D118"/>
  <c r="C118"/>
  <c r="B118"/>
  <c r="G117"/>
  <c r="F117"/>
  <c r="E117"/>
  <c r="D117"/>
  <c r="C117"/>
  <c r="B117"/>
  <c r="G116"/>
  <c r="F116"/>
  <c r="E116"/>
  <c r="D116"/>
  <c r="C116"/>
  <c r="B116"/>
  <c r="G115"/>
  <c r="F115"/>
  <c r="E115"/>
  <c r="D115"/>
  <c r="C115"/>
  <c r="B115"/>
  <c r="G114"/>
  <c r="F114"/>
  <c r="E114"/>
  <c r="D114"/>
  <c r="C114"/>
  <c r="B114"/>
  <c r="G113"/>
  <c r="F113"/>
  <c r="E113"/>
  <c r="D113"/>
  <c r="C113"/>
  <c r="B113"/>
  <c r="G112"/>
  <c r="F112"/>
  <c r="E112"/>
  <c r="D112"/>
  <c r="C112"/>
  <c r="B112"/>
  <c r="G111"/>
  <c r="F111"/>
  <c r="E111"/>
  <c r="D111"/>
  <c r="C111"/>
  <c r="B111"/>
  <c r="G110"/>
  <c r="F110"/>
  <c r="E110"/>
  <c r="D110"/>
  <c r="C110"/>
  <c r="B110"/>
  <c r="G109"/>
  <c r="F109"/>
  <c r="E109"/>
  <c r="D109"/>
  <c r="C109"/>
  <c r="B109"/>
  <c r="G108"/>
  <c r="F108"/>
  <c r="E108"/>
  <c r="D108"/>
  <c r="C108"/>
  <c r="B108"/>
  <c r="G107"/>
  <c r="F107"/>
  <c r="E107"/>
  <c r="D107"/>
  <c r="C107"/>
  <c r="B107"/>
  <c r="G106"/>
  <c r="F106"/>
  <c r="E106"/>
  <c r="D106"/>
  <c r="C106"/>
  <c r="B106"/>
  <c r="G105"/>
  <c r="F105"/>
  <c r="E105"/>
  <c r="D105"/>
  <c r="C105"/>
  <c r="B105"/>
  <c r="G104"/>
  <c r="F104"/>
  <c r="E104"/>
  <c r="D104"/>
  <c r="C104"/>
  <c r="B104"/>
  <c r="G103"/>
  <c r="F103"/>
  <c r="E103"/>
  <c r="D103"/>
  <c r="C103"/>
  <c r="B103"/>
  <c r="G102"/>
  <c r="F102"/>
  <c r="E102"/>
  <c r="D102"/>
  <c r="C102"/>
  <c r="B102"/>
  <c r="G101"/>
  <c r="F101"/>
  <c r="E101"/>
  <c r="D101"/>
  <c r="C101"/>
  <c r="B101"/>
  <c r="G100"/>
  <c r="F100"/>
  <c r="E100"/>
  <c r="D100"/>
  <c r="C100"/>
  <c r="B100"/>
  <c r="G99"/>
  <c r="F99"/>
  <c r="E99"/>
  <c r="D99"/>
  <c r="C99"/>
  <c r="B99"/>
  <c r="G98"/>
  <c r="F98"/>
  <c r="E98"/>
  <c r="D98"/>
  <c r="C98"/>
  <c r="B98"/>
  <c r="G97"/>
  <c r="F97"/>
  <c r="E97"/>
  <c r="D97"/>
  <c r="C97"/>
  <c r="B97"/>
  <c r="G96"/>
  <c r="F96"/>
  <c r="E96"/>
  <c r="D96"/>
  <c r="C96"/>
  <c r="B96"/>
  <c r="G95"/>
  <c r="F95"/>
  <c r="E95"/>
  <c r="D95"/>
  <c r="C95"/>
  <c r="B95"/>
  <c r="G94"/>
  <c r="F94"/>
  <c r="E94"/>
  <c r="D94"/>
  <c r="C94"/>
  <c r="B94"/>
  <c r="G93"/>
  <c r="F93"/>
  <c r="E93"/>
  <c r="D93"/>
  <c r="C93"/>
  <c r="B93"/>
  <c r="G92"/>
  <c r="F92"/>
  <c r="E92"/>
  <c r="D92"/>
  <c r="C92"/>
  <c r="B92"/>
  <c r="G91"/>
  <c r="F91"/>
  <c r="E91"/>
  <c r="D91"/>
  <c r="C91"/>
  <c r="B91"/>
  <c r="G90"/>
  <c r="F90"/>
  <c r="E90"/>
  <c r="D90"/>
  <c r="C90"/>
  <c r="B90"/>
  <c r="G89"/>
  <c r="F89"/>
  <c r="E89"/>
  <c r="D89"/>
  <c r="C89"/>
  <c r="B89"/>
  <c r="G88"/>
  <c r="F88"/>
  <c r="E88"/>
  <c r="D88"/>
  <c r="C88"/>
  <c r="B88"/>
  <c r="G87"/>
  <c r="F87"/>
  <c r="E87"/>
  <c r="D87"/>
  <c r="C87"/>
  <c r="B87"/>
  <c r="G86"/>
  <c r="F86"/>
  <c r="E86"/>
  <c r="D86"/>
  <c r="C86"/>
  <c r="B86"/>
  <c r="G85"/>
  <c r="F85"/>
  <c r="E85"/>
  <c r="D85"/>
  <c r="C85"/>
  <c r="B85"/>
  <c r="G84"/>
  <c r="F84"/>
  <c r="E84"/>
  <c r="D84"/>
  <c r="C84"/>
  <c r="B84"/>
  <c r="G83"/>
  <c r="F83"/>
  <c r="E83"/>
  <c r="D83"/>
  <c r="C83"/>
  <c r="B83"/>
  <c r="G82"/>
  <c r="F82"/>
  <c r="E82"/>
  <c r="D82"/>
  <c r="C82"/>
  <c r="B82"/>
  <c r="G81"/>
  <c r="F81"/>
  <c r="E81"/>
  <c r="D81"/>
  <c r="C81"/>
  <c r="B81"/>
  <c r="G80"/>
  <c r="F80"/>
  <c r="E80"/>
  <c r="D80"/>
  <c r="C80"/>
  <c r="B80"/>
  <c r="G79"/>
  <c r="F79"/>
  <c r="E79"/>
  <c r="D79"/>
  <c r="C79"/>
  <c r="B79"/>
  <c r="G78"/>
  <c r="F78"/>
  <c r="E78"/>
  <c r="D78"/>
  <c r="C78"/>
  <c r="B78"/>
  <c r="G77"/>
  <c r="F77"/>
  <c r="E77"/>
  <c r="D77"/>
  <c r="C77"/>
  <c r="B77"/>
  <c r="G76"/>
  <c r="F76"/>
  <c r="E76"/>
  <c r="D76"/>
  <c r="C76"/>
  <c r="B76"/>
  <c r="G75"/>
  <c r="F75"/>
  <c r="E75"/>
  <c r="D75"/>
  <c r="C75"/>
  <c r="B75"/>
  <c r="G74"/>
  <c r="F74"/>
  <c r="E74"/>
  <c r="D74"/>
  <c r="C74"/>
  <c r="B74"/>
  <c r="G73"/>
  <c r="F73"/>
  <c r="E73"/>
  <c r="D73"/>
  <c r="C73"/>
  <c r="B73"/>
  <c r="G72"/>
  <c r="F72"/>
  <c r="E72"/>
  <c r="D72"/>
  <c r="C72"/>
  <c r="B72"/>
  <c r="G71"/>
  <c r="F71"/>
  <c r="E71"/>
  <c r="D71"/>
  <c r="C71"/>
  <c r="B71"/>
  <c r="G70"/>
  <c r="F70"/>
  <c r="E70"/>
  <c r="D70"/>
  <c r="C70"/>
  <c r="B70"/>
  <c r="G69"/>
  <c r="F69"/>
  <c r="E69"/>
  <c r="D69"/>
  <c r="C69"/>
  <c r="B69"/>
  <c r="G68"/>
  <c r="F68"/>
  <c r="E68"/>
  <c r="D68"/>
  <c r="C68"/>
  <c r="B68"/>
  <c r="G67"/>
  <c r="F67"/>
  <c r="E67"/>
  <c r="D67"/>
  <c r="C67"/>
  <c r="B67"/>
  <c r="G66"/>
  <c r="F66"/>
  <c r="E66"/>
  <c r="D66"/>
  <c r="C66"/>
  <c r="B66"/>
  <c r="G65"/>
  <c r="F65"/>
  <c r="E65"/>
  <c r="D65"/>
  <c r="C65"/>
  <c r="B65"/>
  <c r="G64"/>
  <c r="F64"/>
  <c r="E64"/>
  <c r="D64"/>
  <c r="C64"/>
  <c r="B64"/>
  <c r="G63"/>
  <c r="F63"/>
  <c r="E63"/>
  <c r="D63"/>
  <c r="C63"/>
  <c r="B63"/>
  <c r="G62"/>
  <c r="F62"/>
  <c r="E62"/>
  <c r="D62"/>
  <c r="C62"/>
  <c r="B62"/>
  <c r="G61"/>
  <c r="F61"/>
  <c r="E61"/>
  <c r="D61"/>
  <c r="C61"/>
  <c r="B61"/>
  <c r="G60"/>
  <c r="F60"/>
  <c r="E60"/>
  <c r="D60"/>
  <c r="C60"/>
  <c r="B60"/>
  <c r="G59"/>
  <c r="F59"/>
  <c r="E59"/>
  <c r="D59"/>
  <c r="C59"/>
  <c r="B59"/>
  <c r="G58"/>
  <c r="F58"/>
  <c r="E58"/>
  <c r="D58"/>
  <c r="C58"/>
  <c r="B58"/>
  <c r="G57"/>
  <c r="F57"/>
  <c r="E57"/>
  <c r="D57"/>
  <c r="C57"/>
  <c r="B57"/>
  <c r="G56"/>
  <c r="F56"/>
  <c r="E56"/>
  <c r="D56"/>
  <c r="C56"/>
  <c r="B56"/>
  <c r="G55"/>
  <c r="F55"/>
  <c r="E55"/>
  <c r="D55"/>
  <c r="C55"/>
  <c r="B55"/>
  <c r="G54"/>
  <c r="F54"/>
  <c r="E54"/>
  <c r="D54"/>
  <c r="C54"/>
  <c r="B54"/>
  <c r="G53"/>
  <c r="F53"/>
  <c r="E53"/>
  <c r="D53"/>
  <c r="C53"/>
  <c r="B53"/>
  <c r="G52"/>
  <c r="F52"/>
  <c r="E52"/>
  <c r="D52"/>
  <c r="C52"/>
  <c r="B52"/>
  <c r="G51"/>
  <c r="F51"/>
  <c r="E51"/>
  <c r="D51"/>
  <c r="C51"/>
  <c r="B51"/>
  <c r="G50"/>
  <c r="F50"/>
  <c r="E50"/>
  <c r="D50"/>
  <c r="C50"/>
  <c r="B50"/>
  <c r="G49"/>
  <c r="F49"/>
  <c r="E49"/>
  <c r="D49"/>
  <c r="C49"/>
  <c r="B49"/>
  <c r="G48"/>
  <c r="F48"/>
  <c r="E48"/>
  <c r="D48"/>
  <c r="C48"/>
  <c r="B48"/>
  <c r="G47"/>
  <c r="F47"/>
  <c r="E47"/>
  <c r="D47"/>
  <c r="C47"/>
  <c r="B47"/>
  <c r="G46"/>
  <c r="F46"/>
  <c r="E46"/>
  <c r="D46"/>
  <c r="C46"/>
  <c r="B46"/>
  <c r="G45"/>
  <c r="F45"/>
  <c r="E45"/>
  <c r="D45"/>
  <c r="C45"/>
  <c r="B45"/>
  <c r="G44"/>
  <c r="F44"/>
  <c r="E44"/>
  <c r="D44"/>
  <c r="C44"/>
  <c r="B44"/>
  <c r="G43"/>
  <c r="F43"/>
  <c r="E43"/>
  <c r="D43"/>
  <c r="C43"/>
  <c r="B43"/>
  <c r="G42"/>
  <c r="F42"/>
  <c r="E42"/>
  <c r="D42"/>
  <c r="C42"/>
  <c r="B42"/>
  <c r="G41"/>
  <c r="F41"/>
  <c r="E41"/>
  <c r="D41"/>
  <c r="C41"/>
  <c r="B41"/>
  <c r="G40"/>
  <c r="F40"/>
  <c r="E40"/>
  <c r="D40"/>
  <c r="C40"/>
  <c r="B40"/>
  <c r="G39"/>
  <c r="F39"/>
  <c r="E39"/>
  <c r="D39"/>
  <c r="C39"/>
  <c r="B39"/>
  <c r="G38"/>
  <c r="F38"/>
  <c r="E38"/>
  <c r="D38"/>
  <c r="C38"/>
  <c r="B38"/>
  <c r="G37"/>
  <c r="F37"/>
  <c r="E37"/>
  <c r="D37"/>
  <c r="C37"/>
  <c r="B37"/>
  <c r="G36"/>
  <c r="F36"/>
  <c r="E36"/>
  <c r="D36"/>
  <c r="C36"/>
  <c r="B36"/>
  <c r="G35"/>
  <c r="F35"/>
  <c r="E35"/>
  <c r="D35"/>
  <c r="C35"/>
  <c r="B35"/>
  <c r="G34"/>
  <c r="F34"/>
  <c r="E34"/>
  <c r="D34"/>
  <c r="C34"/>
  <c r="B34"/>
  <c r="G33"/>
  <c r="F33"/>
  <c r="E33"/>
  <c r="D33"/>
  <c r="C33"/>
  <c r="B33"/>
  <c r="G32"/>
  <c r="F32"/>
  <c r="E32"/>
  <c r="D32"/>
  <c r="C32"/>
  <c r="B32"/>
  <c r="G31"/>
  <c r="F31"/>
  <c r="E31"/>
  <c r="D31"/>
  <c r="C31"/>
  <c r="B31"/>
  <c r="G30"/>
  <c r="F30"/>
  <c r="E30"/>
  <c r="D30"/>
  <c r="C30"/>
  <c r="B30"/>
  <c r="G29"/>
  <c r="F29"/>
  <c r="E29"/>
  <c r="D29"/>
  <c r="C29"/>
  <c r="B29"/>
  <c r="G28"/>
  <c r="F28"/>
  <c r="E28"/>
  <c r="D28"/>
  <c r="C28"/>
  <c r="B28"/>
  <c r="G27"/>
  <c r="F27"/>
  <c r="E27"/>
  <c r="D27"/>
  <c r="C27"/>
  <c r="B27"/>
  <c r="G26"/>
  <c r="F26"/>
  <c r="E26"/>
  <c r="D26"/>
  <c r="C26"/>
  <c r="B26"/>
  <c r="G25"/>
  <c r="F25"/>
  <c r="E25"/>
  <c r="D25"/>
  <c r="C25"/>
  <c r="B25"/>
  <c r="G24"/>
  <c r="F24"/>
  <c r="E24"/>
  <c r="D24"/>
  <c r="C24"/>
  <c r="B24"/>
  <c r="G23"/>
  <c r="F23"/>
  <c r="E23"/>
  <c r="D23"/>
  <c r="C23"/>
  <c r="B23"/>
  <c r="G22"/>
  <c r="F22"/>
  <c r="E22"/>
  <c r="D22"/>
  <c r="C22"/>
  <c r="B22"/>
  <c r="G21"/>
  <c r="F21"/>
  <c r="E21"/>
  <c r="D21"/>
  <c r="C21"/>
  <c r="B21"/>
  <c r="G20"/>
  <c r="F20"/>
  <c r="E20"/>
  <c r="D20"/>
  <c r="C20"/>
  <c r="B20"/>
  <c r="G19"/>
  <c r="F19"/>
  <c r="E19"/>
  <c r="D19"/>
  <c r="C19"/>
  <c r="B19"/>
  <c r="G18"/>
  <c r="F18"/>
  <c r="E18"/>
  <c r="D18"/>
  <c r="C18"/>
  <c r="B18"/>
  <c r="G17"/>
  <c r="F17"/>
  <c r="E17"/>
  <c r="D17"/>
  <c r="C17"/>
  <c r="B17"/>
  <c r="G16"/>
  <c r="F16"/>
  <c r="E16"/>
  <c r="D16"/>
  <c r="C16"/>
  <c r="B16"/>
  <c r="G15"/>
  <c r="F15"/>
  <c r="E15"/>
  <c r="D15"/>
  <c r="C15"/>
  <c r="B15"/>
  <c r="G14"/>
  <c r="F14"/>
  <c r="E14"/>
  <c r="D14"/>
  <c r="C14"/>
  <c r="B14"/>
  <c r="G13"/>
  <c r="F13"/>
  <c r="E13"/>
  <c r="D13"/>
  <c r="C13"/>
  <c r="B13"/>
  <c r="G12"/>
  <c r="F12"/>
  <c r="E12"/>
  <c r="D12"/>
  <c r="C12"/>
  <c r="B12"/>
  <c r="G11"/>
  <c r="F11"/>
  <c r="E11"/>
  <c r="D11"/>
  <c r="C11"/>
  <c r="B11"/>
  <c r="G10"/>
  <c r="F10"/>
  <c r="E10"/>
  <c r="D10"/>
  <c r="C10"/>
  <c r="B10"/>
  <c r="K190" l="1"/>
  <c r="P103" l="1"/>
  <c r="P184"/>
  <c r="P187"/>
  <c r="P188" s="1"/>
  <c r="P186"/>
  <c r="K176" l="1"/>
  <c r="B26" i="10"/>
  <c r="P109"/>
  <c r="P110"/>
  <c r="P111"/>
  <c r="P112"/>
  <c r="P113"/>
  <c r="P114"/>
  <c r="P115"/>
  <c r="P116"/>
  <c r="P117"/>
  <c r="P118"/>
  <c r="P119"/>
  <c r="P120"/>
  <c r="P121"/>
  <c r="P122"/>
  <c r="P123"/>
  <c r="P124"/>
  <c r="P125"/>
  <c r="P126"/>
  <c r="P127"/>
  <c r="P128"/>
  <c r="P129"/>
  <c r="P130"/>
  <c r="P131"/>
  <c r="P132"/>
  <c r="P133"/>
  <c r="P134"/>
  <c r="P135"/>
  <c r="P136"/>
  <c r="P137"/>
  <c r="P108"/>
  <c r="P78"/>
  <c r="P79"/>
  <c r="P80"/>
  <c r="P81"/>
  <c r="P82"/>
  <c r="P83"/>
  <c r="P84"/>
  <c r="P85"/>
  <c r="P86"/>
  <c r="P87"/>
  <c r="P88"/>
  <c r="P89"/>
  <c r="P90"/>
  <c r="P91"/>
  <c r="P92"/>
  <c r="P93"/>
  <c r="P94"/>
  <c r="P95"/>
  <c r="P96"/>
  <c r="P97"/>
  <c r="P98"/>
  <c r="P99"/>
  <c r="P100"/>
  <c r="P101"/>
  <c r="P102"/>
  <c r="P103"/>
  <c r="P104"/>
  <c r="P105"/>
  <c r="P106"/>
  <c r="P107"/>
  <c r="P77"/>
  <c r="O109"/>
  <c r="O110"/>
  <c r="O111"/>
  <c r="O112"/>
  <c r="O113"/>
  <c r="O114"/>
  <c r="O115"/>
  <c r="O116"/>
  <c r="O117"/>
  <c r="O118"/>
  <c r="O119"/>
  <c r="O120"/>
  <c r="O121"/>
  <c r="O122"/>
  <c r="O123"/>
  <c r="O124"/>
  <c r="O125"/>
  <c r="O126"/>
  <c r="O127"/>
  <c r="O128"/>
  <c r="O129"/>
  <c r="O130"/>
  <c r="O131"/>
  <c r="O132"/>
  <c r="O133"/>
  <c r="O134"/>
  <c r="O135"/>
  <c r="O136"/>
  <c r="O137"/>
  <c r="O108"/>
  <c r="O78"/>
  <c r="O79"/>
  <c r="O80"/>
  <c r="O81"/>
  <c r="O82"/>
  <c r="O83"/>
  <c r="O84"/>
  <c r="O85"/>
  <c r="O86"/>
  <c r="O87"/>
  <c r="O88"/>
  <c r="O89"/>
  <c r="O90"/>
  <c r="O91"/>
  <c r="O92"/>
  <c r="O93"/>
  <c r="O94"/>
  <c r="O95"/>
  <c r="O96"/>
  <c r="O97"/>
  <c r="O98"/>
  <c r="O99"/>
  <c r="O100"/>
  <c r="O101"/>
  <c r="O102"/>
  <c r="O103"/>
  <c r="O104"/>
  <c r="O105"/>
  <c r="O106"/>
  <c r="O107"/>
  <c r="O77"/>
  <c r="O47"/>
  <c r="P152" i="13" l="1"/>
  <c r="D55" i="10"/>
  <c r="D54"/>
  <c r="K153" i="13" l="1"/>
  <c r="P145"/>
  <c r="B290" i="10"/>
  <c r="B291"/>
  <c r="P292"/>
  <c r="P293"/>
  <c r="P294"/>
  <c r="P295"/>
  <c r="P296"/>
  <c r="P297"/>
  <c r="P298"/>
  <c r="P299"/>
  <c r="P300"/>
  <c r="P301"/>
  <c r="P302"/>
  <c r="P303"/>
  <c r="P304"/>
  <c r="P305"/>
  <c r="P306"/>
  <c r="P307"/>
  <c r="P308"/>
  <c r="P309"/>
  <c r="P310"/>
  <c r="P311"/>
  <c r="P312"/>
  <c r="P313"/>
  <c r="P314"/>
  <c r="P315"/>
  <c r="P316"/>
  <c r="P317"/>
  <c r="P318"/>
  <c r="P319"/>
  <c r="P320"/>
  <c r="P321"/>
  <c r="P262"/>
  <c r="P263"/>
  <c r="P264"/>
  <c r="P265"/>
  <c r="P266"/>
  <c r="P267"/>
  <c r="P268"/>
  <c r="P269"/>
  <c r="P270"/>
  <c r="P271"/>
  <c r="P272"/>
  <c r="P273"/>
  <c r="P274"/>
  <c r="P275"/>
  <c r="P276"/>
  <c r="P277"/>
  <c r="P278"/>
  <c r="P279"/>
  <c r="P280"/>
  <c r="P281"/>
  <c r="P282"/>
  <c r="P283"/>
  <c r="P284"/>
  <c r="P285"/>
  <c r="P286"/>
  <c r="P287"/>
  <c r="P288"/>
  <c r="P289"/>
  <c r="P290"/>
  <c r="O292"/>
  <c r="O293"/>
  <c r="O294"/>
  <c r="O295"/>
  <c r="O296"/>
  <c r="O297"/>
  <c r="O298"/>
  <c r="O299"/>
  <c r="O300"/>
  <c r="O301"/>
  <c r="O302"/>
  <c r="O303"/>
  <c r="O304"/>
  <c r="O305"/>
  <c r="O306"/>
  <c r="O307"/>
  <c r="O308"/>
  <c r="O309"/>
  <c r="O310"/>
  <c r="O311"/>
  <c r="O312"/>
  <c r="O313"/>
  <c r="O314"/>
  <c r="O315"/>
  <c r="O316"/>
  <c r="O317"/>
  <c r="O318"/>
  <c r="O319"/>
  <c r="O320"/>
  <c r="O321"/>
  <c r="P291"/>
  <c r="O291"/>
  <c r="O262"/>
  <c r="O263"/>
  <c r="O264"/>
  <c r="O265"/>
  <c r="O266"/>
  <c r="O267"/>
  <c r="O268"/>
  <c r="O269"/>
  <c r="O270"/>
  <c r="O271"/>
  <c r="O272"/>
  <c r="O273"/>
  <c r="O274"/>
  <c r="O275"/>
  <c r="O276"/>
  <c r="O277"/>
  <c r="O278"/>
  <c r="O279"/>
  <c r="O280"/>
  <c r="O281"/>
  <c r="O282"/>
  <c r="O283"/>
  <c r="O284"/>
  <c r="O285"/>
  <c r="O286"/>
  <c r="O287"/>
  <c r="O288"/>
  <c r="O289"/>
  <c r="O290"/>
  <c r="P261"/>
  <c r="O261"/>
  <c r="O231"/>
  <c r="P231"/>
  <c r="O232"/>
  <c r="P232"/>
  <c r="O233"/>
  <c r="P233"/>
  <c r="O234"/>
  <c r="P234"/>
  <c r="O235"/>
  <c r="P235"/>
  <c r="O236"/>
  <c r="P236"/>
  <c r="O237"/>
  <c r="P237"/>
  <c r="O238"/>
  <c r="P238"/>
  <c r="O239"/>
  <c r="P239"/>
  <c r="O240"/>
  <c r="P240"/>
  <c r="O241"/>
  <c r="P241"/>
  <c r="O242"/>
  <c r="P242"/>
  <c r="O243"/>
  <c r="P243"/>
  <c r="O244"/>
  <c r="P244"/>
  <c r="O245"/>
  <c r="P245"/>
  <c r="O246"/>
  <c r="P246"/>
  <c r="O247"/>
  <c r="P247"/>
  <c r="O248"/>
  <c r="P248"/>
  <c r="O249"/>
  <c r="P249"/>
  <c r="O250"/>
  <c r="P250"/>
  <c r="O251"/>
  <c r="P251"/>
  <c r="O252"/>
  <c r="P252"/>
  <c r="O253"/>
  <c r="P253"/>
  <c r="O254"/>
  <c r="P254"/>
  <c r="O255"/>
  <c r="P255"/>
  <c r="O256"/>
  <c r="P256"/>
  <c r="O257"/>
  <c r="P257"/>
  <c r="O258"/>
  <c r="P258"/>
  <c r="O259"/>
  <c r="P259"/>
  <c r="O260"/>
  <c r="P260"/>
  <c r="P230"/>
  <c r="O230"/>
  <c r="P201"/>
  <c r="P202"/>
  <c r="P203"/>
  <c r="P204"/>
  <c r="P205"/>
  <c r="P206"/>
  <c r="P207"/>
  <c r="P208"/>
  <c r="P209"/>
  <c r="P210"/>
  <c r="P211"/>
  <c r="P212"/>
  <c r="P213"/>
  <c r="P214"/>
  <c r="P215"/>
  <c r="P216"/>
  <c r="P217"/>
  <c r="P218"/>
  <c r="P219"/>
  <c r="P220"/>
  <c r="P221"/>
  <c r="P222"/>
  <c r="P223"/>
  <c r="P224"/>
  <c r="P225"/>
  <c r="P226"/>
  <c r="P227"/>
  <c r="P228"/>
  <c r="P229"/>
  <c r="O201"/>
  <c r="O202"/>
  <c r="O203"/>
  <c r="O204"/>
  <c r="O205"/>
  <c r="O206"/>
  <c r="O207"/>
  <c r="O208"/>
  <c r="O209"/>
  <c r="O210"/>
  <c r="O211"/>
  <c r="O212"/>
  <c r="O213"/>
  <c r="O214"/>
  <c r="O215"/>
  <c r="O216"/>
  <c r="O217"/>
  <c r="O218"/>
  <c r="O219"/>
  <c r="O220"/>
  <c r="O221"/>
  <c r="O222"/>
  <c r="O223"/>
  <c r="O224"/>
  <c r="O225"/>
  <c r="O226"/>
  <c r="O227"/>
  <c r="O228"/>
  <c r="O229"/>
  <c r="P200"/>
  <c r="O200"/>
  <c r="P170"/>
  <c r="P171"/>
  <c r="P172"/>
  <c r="P173"/>
  <c r="P174"/>
  <c r="P175"/>
  <c r="P176"/>
  <c r="P177"/>
  <c r="P178"/>
  <c r="P179"/>
  <c r="P180"/>
  <c r="P181"/>
  <c r="P182"/>
  <c r="P183"/>
  <c r="P184"/>
  <c r="P185"/>
  <c r="P186"/>
  <c r="P187"/>
  <c r="P188"/>
  <c r="P189"/>
  <c r="P190"/>
  <c r="P191"/>
  <c r="P192"/>
  <c r="P193"/>
  <c r="P194"/>
  <c r="P195"/>
  <c r="P196"/>
  <c r="P197"/>
  <c r="P198"/>
  <c r="P199"/>
  <c r="O170"/>
  <c r="O171"/>
  <c r="O172"/>
  <c r="O173"/>
  <c r="O174"/>
  <c r="O175"/>
  <c r="O176"/>
  <c r="O177"/>
  <c r="O178"/>
  <c r="O179"/>
  <c r="O180"/>
  <c r="O181"/>
  <c r="O182"/>
  <c r="O183"/>
  <c r="O184"/>
  <c r="O185"/>
  <c r="O186"/>
  <c r="O187"/>
  <c r="O188"/>
  <c r="O189"/>
  <c r="O190"/>
  <c r="O191"/>
  <c r="O192"/>
  <c r="O193"/>
  <c r="O194"/>
  <c r="O195"/>
  <c r="O196"/>
  <c r="O197"/>
  <c r="O198"/>
  <c r="O199"/>
  <c r="P169"/>
  <c r="O169"/>
  <c r="P139"/>
  <c r="P140"/>
  <c r="P141"/>
  <c r="P142"/>
  <c r="P143"/>
  <c r="P144"/>
  <c r="P145"/>
  <c r="P146"/>
  <c r="P147"/>
  <c r="P148"/>
  <c r="P149"/>
  <c r="P150"/>
  <c r="P151"/>
  <c r="P152"/>
  <c r="P153"/>
  <c r="P154"/>
  <c r="P155"/>
  <c r="P156"/>
  <c r="P157"/>
  <c r="P158"/>
  <c r="P159"/>
  <c r="P160"/>
  <c r="P161"/>
  <c r="P162"/>
  <c r="P163"/>
  <c r="P164"/>
  <c r="P165"/>
  <c r="P166"/>
  <c r="P167"/>
  <c r="P168"/>
  <c r="P138"/>
  <c r="O139"/>
  <c r="O140"/>
  <c r="O141"/>
  <c r="O142"/>
  <c r="O143"/>
  <c r="O144"/>
  <c r="O145"/>
  <c r="O146"/>
  <c r="O147"/>
  <c r="O148"/>
  <c r="O149"/>
  <c r="O150"/>
  <c r="O151"/>
  <c r="O152"/>
  <c r="O153"/>
  <c r="O154"/>
  <c r="O155"/>
  <c r="O156"/>
  <c r="O157"/>
  <c r="O158"/>
  <c r="O159"/>
  <c r="O160"/>
  <c r="O161"/>
  <c r="O162"/>
  <c r="O163"/>
  <c r="O164"/>
  <c r="O165"/>
  <c r="O166"/>
  <c r="O167"/>
  <c r="O168"/>
  <c r="O138"/>
  <c r="D230"/>
  <c r="D201"/>
  <c r="D202"/>
  <c r="D203"/>
  <c r="D204"/>
  <c r="D205"/>
  <c r="D206"/>
  <c r="D207"/>
  <c r="D208"/>
  <c r="D209"/>
  <c r="D210"/>
  <c r="D211"/>
  <c r="D212"/>
  <c r="D213"/>
  <c r="D214"/>
  <c r="D215"/>
  <c r="D216"/>
  <c r="D217"/>
  <c r="D218"/>
  <c r="D219"/>
  <c r="D220"/>
  <c r="D221"/>
  <c r="D222"/>
  <c r="D223"/>
  <c r="D224"/>
  <c r="D225"/>
  <c r="D226"/>
  <c r="D227"/>
  <c r="D228"/>
  <c r="D229"/>
  <c r="D200"/>
  <c r="D170"/>
  <c r="D171"/>
  <c r="D172"/>
  <c r="D173"/>
  <c r="D174"/>
  <c r="D175"/>
  <c r="D176"/>
  <c r="D177"/>
  <c r="D178"/>
  <c r="D179"/>
  <c r="D180"/>
  <c r="D181"/>
  <c r="D182"/>
  <c r="D183"/>
  <c r="D184"/>
  <c r="D185"/>
  <c r="D186"/>
  <c r="D187"/>
  <c r="D188"/>
  <c r="D189"/>
  <c r="D190"/>
  <c r="D191"/>
  <c r="D192"/>
  <c r="D193"/>
  <c r="D194"/>
  <c r="D195"/>
  <c r="D196"/>
  <c r="D197"/>
  <c r="D198"/>
  <c r="D199"/>
  <c r="D169"/>
  <c r="D168"/>
  <c r="I170"/>
  <c r="I171"/>
  <c r="I172"/>
  <c r="I173"/>
  <c r="I174"/>
  <c r="I175"/>
  <c r="I176"/>
  <c r="I177"/>
  <c r="I178"/>
  <c r="I179"/>
  <c r="I180"/>
  <c r="I181"/>
  <c r="I182"/>
  <c r="I183"/>
  <c r="I184"/>
  <c r="I185"/>
  <c r="I186"/>
  <c r="I187"/>
  <c r="I188"/>
  <c r="I189"/>
  <c r="I190"/>
  <c r="I191"/>
  <c r="I192"/>
  <c r="I193"/>
  <c r="I194"/>
  <c r="I195"/>
  <c r="I196"/>
  <c r="I197"/>
  <c r="I198"/>
  <c r="I199"/>
  <c r="I169"/>
  <c r="I168"/>
  <c r="B194"/>
  <c r="M39"/>
  <c r="M40"/>
  <c r="AI503" l="1"/>
  <c r="AI502"/>
  <c r="AI501"/>
  <c r="AI500"/>
  <c r="AI499"/>
  <c r="AI498"/>
  <c r="AI497"/>
  <c r="AI496"/>
  <c r="AI495"/>
  <c r="AI494"/>
  <c r="AI493"/>
  <c r="AI492"/>
  <c r="AI491"/>
  <c r="AI490"/>
  <c r="AI489"/>
  <c r="AI488"/>
  <c r="AI487"/>
  <c r="AI486"/>
  <c r="AI485"/>
  <c r="AI484"/>
  <c r="AI483"/>
  <c r="AI482"/>
  <c r="AI481"/>
  <c r="AI480"/>
  <c r="AI479"/>
  <c r="AI478"/>
  <c r="AI477"/>
  <c r="AI476"/>
  <c r="AI475"/>
  <c r="AI474"/>
  <c r="AI473"/>
  <c r="AI472"/>
  <c r="AI471"/>
  <c r="AI470"/>
  <c r="AI469"/>
  <c r="AI468"/>
  <c r="AI467"/>
  <c r="AI466"/>
  <c r="AI465"/>
  <c r="AI464"/>
  <c r="AI463"/>
  <c r="AI462"/>
  <c r="AI461"/>
  <c r="AI460"/>
  <c r="AI459"/>
  <c r="AI458"/>
  <c r="AI457"/>
  <c r="AI456"/>
  <c r="AI455"/>
  <c r="AI454"/>
  <c r="AI453"/>
  <c r="AI452"/>
  <c r="AI451"/>
  <c r="AI450"/>
  <c r="AI449"/>
  <c r="AI448"/>
  <c r="AI447"/>
  <c r="AI446"/>
  <c r="AI445"/>
  <c r="AI444"/>
  <c r="AI443"/>
  <c r="AI442"/>
  <c r="AI441"/>
  <c r="AI440"/>
  <c r="AI439"/>
  <c r="AI438"/>
  <c r="AI437"/>
  <c r="AI436"/>
  <c r="AI435"/>
  <c r="AI434"/>
  <c r="AI433"/>
  <c r="AI432"/>
  <c r="AI431"/>
  <c r="AI430"/>
  <c r="AI429"/>
  <c r="AI428"/>
  <c r="AI427"/>
  <c r="AI426"/>
  <c r="AI425"/>
  <c r="AI424"/>
  <c r="AI423"/>
  <c r="AI422"/>
  <c r="AI421"/>
  <c r="AI420"/>
  <c r="AI419"/>
  <c r="AI418"/>
  <c r="AI417"/>
  <c r="AI416"/>
  <c r="AI415"/>
  <c r="AI414"/>
  <c r="AI413"/>
  <c r="AI412"/>
  <c r="AI411"/>
  <c r="AI410"/>
  <c r="AI409"/>
  <c r="AI408"/>
  <c r="AI407"/>
  <c r="AI406"/>
  <c r="AI405"/>
  <c r="AI404"/>
  <c r="AI403"/>
  <c r="AI402"/>
  <c r="AI401"/>
  <c r="AI400"/>
  <c r="AI399"/>
  <c r="AI398"/>
  <c r="AI397"/>
  <c r="AI396"/>
  <c r="AI395"/>
  <c r="AI394"/>
  <c r="AI393"/>
  <c r="AI392"/>
  <c r="AI391"/>
  <c r="AI390"/>
  <c r="AI389"/>
  <c r="AI388"/>
  <c r="AI387"/>
  <c r="AI386"/>
  <c r="AI385"/>
  <c r="AI384"/>
  <c r="AI383"/>
  <c r="AI382"/>
  <c r="AI381"/>
  <c r="AI380"/>
  <c r="AI379"/>
  <c r="AI378"/>
  <c r="AI377"/>
  <c r="AI376"/>
  <c r="AI375"/>
  <c r="AI374"/>
  <c r="AI373"/>
  <c r="AI372"/>
  <c r="AI371"/>
  <c r="AI370"/>
  <c r="AI369"/>
  <c r="AI368"/>
  <c r="AI367"/>
  <c r="AI366"/>
  <c r="AI365"/>
  <c r="AI364"/>
  <c r="AI363"/>
  <c r="AI362"/>
  <c r="AI361"/>
  <c r="AI360"/>
  <c r="AI359"/>
  <c r="AI358"/>
  <c r="AI357"/>
  <c r="AI356"/>
  <c r="AI355"/>
  <c r="AI354"/>
  <c r="AI353"/>
  <c r="AI352"/>
  <c r="AI351"/>
  <c r="AI350"/>
  <c r="AI349"/>
  <c r="AI348"/>
  <c r="AI347"/>
  <c r="AI346"/>
  <c r="AI345"/>
  <c r="AI344"/>
  <c r="AI343"/>
  <c r="AI342"/>
  <c r="AI341"/>
  <c r="AI340"/>
  <c r="AI339"/>
  <c r="AI338"/>
  <c r="AI337"/>
  <c r="AI336"/>
  <c r="AI335"/>
  <c r="AI334"/>
  <c r="AI333"/>
  <c r="AI332"/>
  <c r="AI331"/>
  <c r="AI330"/>
  <c r="AI329"/>
  <c r="AI328"/>
  <c r="AI327"/>
  <c r="AI326"/>
  <c r="AI325"/>
  <c r="AI324"/>
  <c r="AI323"/>
  <c r="AI322"/>
  <c r="AI321"/>
  <c r="AI320"/>
  <c r="AI319"/>
  <c r="AI318"/>
  <c r="AI317"/>
  <c r="AI316"/>
  <c r="AI315"/>
  <c r="AI314"/>
  <c r="AI313"/>
  <c r="AI312"/>
  <c r="AI311"/>
  <c r="AI310"/>
  <c r="AI309"/>
  <c r="AI308"/>
  <c r="AI307"/>
  <c r="AI306"/>
  <c r="AI305"/>
  <c r="AI304"/>
  <c r="AI303"/>
  <c r="AI302"/>
  <c r="AI301"/>
  <c r="AI300"/>
  <c r="AI299"/>
  <c r="AI298"/>
  <c r="AI297"/>
  <c r="AI296"/>
  <c r="AI295"/>
  <c r="AI294"/>
  <c r="AI293"/>
  <c r="AI292"/>
  <c r="AI291"/>
  <c r="AI290"/>
  <c r="AI289"/>
  <c r="AI288"/>
  <c r="AI287"/>
  <c r="AI286"/>
  <c r="AI285"/>
  <c r="AI284"/>
  <c r="AI283"/>
  <c r="AI282"/>
  <c r="AI281"/>
  <c r="AI280"/>
  <c r="AI279"/>
  <c r="AI278"/>
  <c r="AI277"/>
  <c r="AI276"/>
  <c r="AI275"/>
  <c r="AI274"/>
  <c r="AI273"/>
  <c r="AI272"/>
  <c r="AI271"/>
  <c r="AI270"/>
  <c r="AI269"/>
  <c r="AI268"/>
  <c r="AI267"/>
  <c r="AI266"/>
  <c r="AI265"/>
  <c r="AI264"/>
  <c r="AI263"/>
  <c r="AI262"/>
  <c r="AI261"/>
  <c r="AI260"/>
  <c r="AI259"/>
  <c r="AI258"/>
  <c r="AI257"/>
  <c r="AI256"/>
  <c r="AI255"/>
  <c r="AI254"/>
  <c r="AI253"/>
  <c r="AI252"/>
  <c r="AI251"/>
  <c r="AI250"/>
  <c r="AI249"/>
  <c r="AI248"/>
  <c r="AI247"/>
  <c r="AI246"/>
  <c r="AI245"/>
  <c r="AI244"/>
  <c r="AI243"/>
  <c r="AI242"/>
  <c r="AI241"/>
  <c r="AI240"/>
  <c r="AI239"/>
  <c r="AI238"/>
  <c r="AI237"/>
  <c r="AI236"/>
  <c r="AI235"/>
  <c r="AI234"/>
  <c r="AI233"/>
  <c r="AI232"/>
  <c r="AI231"/>
  <c r="AI230"/>
  <c r="AI229"/>
  <c r="AI228"/>
  <c r="AI227"/>
  <c r="AI226"/>
  <c r="AI225"/>
  <c r="AI224"/>
  <c r="AI223"/>
  <c r="AI222"/>
  <c r="AI221"/>
  <c r="AI220"/>
  <c r="AI219"/>
  <c r="AI218"/>
  <c r="AI217"/>
  <c r="AI216"/>
  <c r="AI215"/>
  <c r="AI214"/>
  <c r="AI213"/>
  <c r="AI212"/>
  <c r="AI211"/>
  <c r="AI210"/>
  <c r="AI209"/>
  <c r="AI208"/>
  <c r="AI207"/>
  <c r="AI206"/>
  <c r="AI205"/>
  <c r="AI204"/>
  <c r="AI203"/>
  <c r="AI202"/>
  <c r="AI201"/>
  <c r="AI200"/>
  <c r="AI199"/>
  <c r="AI198"/>
  <c r="AI197"/>
  <c r="AI196"/>
  <c r="AI195"/>
  <c r="AI194"/>
  <c r="AI193"/>
  <c r="AI192"/>
  <c r="AI191"/>
  <c r="AI190"/>
  <c r="AI189"/>
  <c r="AI188"/>
  <c r="AI187"/>
  <c r="AI186"/>
  <c r="AI185"/>
  <c r="AI184"/>
  <c r="AI183"/>
  <c r="AI182"/>
  <c r="AI181"/>
  <c r="AI180"/>
  <c r="AI179"/>
  <c r="AI178"/>
  <c r="AI177"/>
  <c r="AI176"/>
  <c r="AI175"/>
  <c r="AI174"/>
  <c r="AI173"/>
  <c r="AI172"/>
  <c r="AI171"/>
  <c r="AI170"/>
  <c r="AI169"/>
  <c r="AI168"/>
  <c r="AI167"/>
  <c r="AI166"/>
  <c r="AI165"/>
  <c r="AI164"/>
  <c r="AI163"/>
  <c r="AI162"/>
  <c r="AI161"/>
  <c r="AI160"/>
  <c r="AI159"/>
  <c r="AI158"/>
  <c r="AI157"/>
  <c r="AI156"/>
  <c r="AI155"/>
  <c r="AI154"/>
  <c r="AI153"/>
  <c r="AI152"/>
  <c r="AI151"/>
  <c r="AI150"/>
  <c r="AI149"/>
  <c r="AI148"/>
  <c r="AI147"/>
  <c r="AI146"/>
  <c r="AI145"/>
  <c r="AI144"/>
  <c r="AI143"/>
  <c r="AI142"/>
  <c r="AI141"/>
  <c r="AI140"/>
  <c r="AI139"/>
  <c r="AI138"/>
  <c r="AI137"/>
  <c r="AI136"/>
  <c r="AI135"/>
  <c r="AI134"/>
  <c r="AI133"/>
  <c r="AI132"/>
  <c r="AI131"/>
  <c r="AI130"/>
  <c r="AI129"/>
  <c r="AI128"/>
  <c r="AI127"/>
  <c r="AI126"/>
  <c r="AI125"/>
  <c r="AI124"/>
  <c r="AI123"/>
  <c r="AI122"/>
  <c r="AI121"/>
  <c r="AI120"/>
  <c r="AI119"/>
  <c r="AI118"/>
  <c r="AI117"/>
  <c r="AI116"/>
  <c r="AI115"/>
  <c r="AI114"/>
  <c r="AI113"/>
  <c r="AI112"/>
  <c r="AI111"/>
  <c r="AI110"/>
  <c r="AI109"/>
  <c r="AI108"/>
  <c r="AI107"/>
  <c r="AI106"/>
  <c r="AI105"/>
  <c r="AI104"/>
  <c r="AI103"/>
  <c r="AI102"/>
  <c r="AI101"/>
  <c r="AI100"/>
  <c r="AI99"/>
  <c r="AI98"/>
  <c r="AI97"/>
  <c r="AI96"/>
  <c r="AI95"/>
  <c r="AI94"/>
  <c r="AI93"/>
  <c r="AI92"/>
  <c r="AI91"/>
  <c r="AI90"/>
  <c r="AI89"/>
  <c r="AI88"/>
  <c r="AI87"/>
  <c r="AI86"/>
  <c r="AI85"/>
  <c r="AI84"/>
  <c r="AI83"/>
  <c r="AI82"/>
  <c r="AI81"/>
  <c r="AI80"/>
  <c r="AI79"/>
  <c r="AI78"/>
  <c r="AI77"/>
  <c r="AI76"/>
  <c r="AI75"/>
  <c r="AI74"/>
  <c r="AI73"/>
  <c r="AI72"/>
  <c r="AI71"/>
  <c r="AI70"/>
  <c r="AI69"/>
  <c r="AI68"/>
  <c r="AI67"/>
  <c r="AI66"/>
  <c r="AI65"/>
  <c r="AI64"/>
  <c r="AI63"/>
  <c r="AI62"/>
  <c r="AI61"/>
  <c r="AI60"/>
  <c r="AI59"/>
  <c r="AI58"/>
  <c r="AI57"/>
  <c r="AI56"/>
  <c r="AI55"/>
  <c r="AI54"/>
  <c r="AI53"/>
  <c r="AI52"/>
  <c r="AI51"/>
  <c r="AI50"/>
  <c r="AI49"/>
  <c r="AI48"/>
  <c r="AI47"/>
  <c r="AH47"/>
  <c r="AI40"/>
  <c r="AI39"/>
  <c r="C40"/>
  <c r="C39"/>
  <c r="B38"/>
  <c r="B37"/>
  <c r="B36"/>
  <c r="B35"/>
  <c r="B34"/>
  <c r="B33"/>
  <c r="B32"/>
  <c r="B31"/>
  <c r="B30"/>
  <c r="B29"/>
  <c r="B28"/>
  <c r="B27"/>
  <c r="B25"/>
  <c r="B24"/>
  <c r="AI20"/>
  <c r="C20"/>
  <c r="A38" l="1"/>
  <c r="A37"/>
  <c r="Z9" i="14" l="1"/>
  <c r="B9" i="13"/>
  <c r="F63" i="10"/>
  <c r="A36"/>
  <c r="A35"/>
  <c r="A34"/>
  <c r="A33"/>
  <c r="A32"/>
  <c r="A31"/>
  <c r="A30"/>
  <c r="A29"/>
  <c r="A28"/>
  <c r="A27"/>
  <c r="A26"/>
  <c r="A25"/>
  <c r="A24"/>
  <c r="B14" i="17" l="1"/>
  <c r="E9"/>
  <c r="E8"/>
  <c r="H5"/>
  <c r="H4"/>
  <c r="BT12" i="18"/>
  <c r="BT13"/>
  <c r="BT14"/>
  <c r="BT15"/>
  <c r="BT16"/>
  <c r="BT17"/>
  <c r="BT18"/>
  <c r="BT19"/>
  <c r="BT20"/>
  <c r="BT21"/>
  <c r="BT22"/>
  <c r="BT23"/>
  <c r="BT24"/>
  <c r="BT25"/>
  <c r="BT26"/>
  <c r="BT27"/>
  <c r="BT28"/>
  <c r="BT29"/>
  <c r="BT30"/>
  <c r="BT31"/>
  <c r="BT32"/>
  <c r="BT33"/>
  <c r="BT34"/>
  <c r="BT35"/>
  <c r="BT36"/>
  <c r="BT37"/>
  <c r="BT38"/>
  <c r="BT39"/>
  <c r="BT40"/>
  <c r="BT41"/>
  <c r="BT42"/>
  <c r="BT43"/>
  <c r="BT44"/>
  <c r="BT45"/>
  <c r="BT46"/>
  <c r="BT47"/>
  <c r="BT48"/>
  <c r="BT49"/>
  <c r="BT50"/>
  <c r="BT51"/>
  <c r="BT52"/>
  <c r="BT53"/>
  <c r="BT54"/>
  <c r="BT55"/>
  <c r="BT56"/>
  <c r="BT57"/>
  <c r="BT58"/>
  <c r="BT59"/>
  <c r="BT60"/>
  <c r="BT61"/>
  <c r="BT62"/>
  <c r="BT63"/>
  <c r="BT64"/>
  <c r="BT65"/>
  <c r="BT66"/>
  <c r="BT67"/>
  <c r="BT68"/>
  <c r="BT69"/>
  <c r="BT70"/>
  <c r="BT71"/>
  <c r="BT72"/>
  <c r="BT73"/>
  <c r="BT74"/>
  <c r="BT75"/>
  <c r="BT76"/>
  <c r="BT77"/>
  <c r="BT78"/>
  <c r="BT79"/>
  <c r="BT80"/>
  <c r="BT81"/>
  <c r="BT82"/>
  <c r="BT83"/>
  <c r="BT84"/>
  <c r="BT85"/>
  <c r="BT86"/>
  <c r="BT87"/>
  <c r="BT88"/>
  <c r="BT89"/>
  <c r="BT90"/>
  <c r="BT91"/>
  <c r="BT92"/>
  <c r="BT93"/>
  <c r="BT94"/>
  <c r="BT95"/>
  <c r="BT96"/>
  <c r="BT97"/>
  <c r="BT98"/>
  <c r="BT99"/>
  <c r="BT100"/>
  <c r="BT101"/>
  <c r="BT102"/>
  <c r="BT103"/>
  <c r="BT104"/>
  <c r="BT105"/>
  <c r="BT106"/>
  <c r="BT107"/>
  <c r="BT108"/>
  <c r="BT109"/>
  <c r="BT110"/>
  <c r="BT111"/>
  <c r="BT112"/>
  <c r="BT113"/>
  <c r="BT114"/>
  <c r="BT115"/>
  <c r="BT116"/>
  <c r="BT117"/>
  <c r="BT118"/>
  <c r="BT119"/>
  <c r="BT120"/>
  <c r="BT121"/>
  <c r="BT122"/>
  <c r="BT123"/>
  <c r="BT124"/>
  <c r="BT125"/>
  <c r="BT126"/>
  <c r="BT127"/>
  <c r="BT128"/>
  <c r="BT129"/>
  <c r="BT130"/>
  <c r="BT131"/>
  <c r="BT132"/>
  <c r="BT133"/>
  <c r="BT134"/>
  <c r="BT135"/>
  <c r="BT136"/>
  <c r="BT137"/>
  <c r="BT138"/>
  <c r="BT139"/>
  <c r="BT140"/>
  <c r="BT141"/>
  <c r="BT142"/>
  <c r="BT143"/>
  <c r="BT144"/>
  <c r="BT145"/>
  <c r="BT146"/>
  <c r="BT147"/>
  <c r="BT148"/>
  <c r="BT149"/>
  <c r="BT150"/>
  <c r="BT151"/>
  <c r="BT152"/>
  <c r="BT153"/>
  <c r="BT154"/>
  <c r="BT155"/>
  <c r="BT156"/>
  <c r="BT157"/>
  <c r="BT158"/>
  <c r="BT159"/>
  <c r="BT160"/>
  <c r="BT161"/>
  <c r="BT162"/>
  <c r="BT163"/>
  <c r="BT164"/>
  <c r="BT165"/>
  <c r="BT166"/>
  <c r="BT167"/>
  <c r="BT168"/>
  <c r="BT169"/>
  <c r="BT170"/>
  <c r="BT171"/>
  <c r="BT172"/>
  <c r="BT173"/>
  <c r="BT174"/>
  <c r="BT175"/>
  <c r="BT176"/>
  <c r="BT177"/>
  <c r="BT178"/>
  <c r="BT179"/>
  <c r="BT180"/>
  <c r="BT181"/>
  <c r="BT182"/>
  <c r="BT183"/>
  <c r="BT184"/>
  <c r="BT185"/>
  <c r="BT186"/>
  <c r="BT187"/>
  <c r="BT188"/>
  <c r="BT189"/>
  <c r="BT190"/>
  <c r="BT191"/>
  <c r="BT192"/>
  <c r="BT193"/>
  <c r="BT194"/>
  <c r="BT195"/>
  <c r="BT196"/>
  <c r="BT197"/>
  <c r="BT198"/>
  <c r="BT199"/>
  <c r="BT200"/>
  <c r="BT201"/>
  <c r="BT202"/>
  <c r="BT203"/>
  <c r="BT204"/>
  <c r="BT205"/>
  <c r="BT206"/>
  <c r="BT207"/>
  <c r="BT208"/>
  <c r="BT209"/>
  <c r="BT210"/>
  <c r="BT211"/>
  <c r="BT212"/>
  <c r="BT213"/>
  <c r="BT214"/>
  <c r="BT215"/>
  <c r="BT216"/>
  <c r="BT217"/>
  <c r="BT218"/>
  <c r="BT219"/>
  <c r="BT220"/>
  <c r="BT221"/>
  <c r="BT222"/>
  <c r="BT223"/>
  <c r="BT224"/>
  <c r="BT225"/>
  <c r="BT226"/>
  <c r="BT227"/>
  <c r="BT228"/>
  <c r="BT229"/>
  <c r="BT230"/>
  <c r="BT231"/>
  <c r="BT232"/>
  <c r="BT233"/>
  <c r="BT234"/>
  <c r="BT235"/>
  <c r="BT236"/>
  <c r="BT237"/>
  <c r="BT238"/>
  <c r="BT239"/>
  <c r="BT240"/>
  <c r="BT241"/>
  <c r="BT242"/>
  <c r="BT243"/>
  <c r="BT244"/>
  <c r="BT245"/>
  <c r="BT246"/>
  <c r="BT247"/>
  <c r="BT248"/>
  <c r="BT249"/>
  <c r="BT250"/>
  <c r="BT251"/>
  <c r="BT252"/>
  <c r="BT253"/>
  <c r="BT254"/>
  <c r="BT255"/>
  <c r="BT256"/>
  <c r="BT257"/>
  <c r="BT258"/>
  <c r="BT259"/>
  <c r="BT260"/>
  <c r="BT261"/>
  <c r="BT262"/>
  <c r="BT263"/>
  <c r="BT264"/>
  <c r="BT265"/>
  <c r="BT266"/>
  <c r="BT267"/>
  <c r="BT268"/>
  <c r="BT269"/>
  <c r="BT270"/>
  <c r="BT271"/>
  <c r="BT272"/>
  <c r="BT273"/>
  <c r="BT274"/>
  <c r="BT275"/>
  <c r="BT276"/>
  <c r="BT277"/>
  <c r="BT278"/>
  <c r="BT279"/>
  <c r="BT280"/>
  <c r="BT281"/>
  <c r="BT282"/>
  <c r="BT283"/>
  <c r="BT284"/>
  <c r="BT285"/>
  <c r="BT286"/>
  <c r="BT287"/>
  <c r="BT288"/>
  <c r="BT289"/>
  <c r="BT290"/>
  <c r="BT291"/>
  <c r="BT292"/>
  <c r="BT293"/>
  <c r="BT294"/>
  <c r="BT295"/>
  <c r="BT296"/>
  <c r="BT297"/>
  <c r="BT298"/>
  <c r="BT299"/>
  <c r="BT300"/>
  <c r="BT301"/>
  <c r="BT302"/>
  <c r="BT303"/>
  <c r="BT304"/>
  <c r="BT305"/>
  <c r="BT306"/>
  <c r="BT307"/>
  <c r="BT308"/>
  <c r="BT309"/>
  <c r="BT310"/>
  <c r="BT311"/>
  <c r="BT312"/>
  <c r="BT313"/>
  <c r="BT314"/>
  <c r="BT315"/>
  <c r="BT316"/>
  <c r="BT317"/>
  <c r="BT318"/>
  <c r="BT319"/>
  <c r="BT320"/>
  <c r="BT321"/>
  <c r="BT322"/>
  <c r="BT323"/>
  <c r="BT324"/>
  <c r="BT325"/>
  <c r="BT326"/>
  <c r="BT327"/>
  <c r="BT328"/>
  <c r="BT329"/>
  <c r="BT330"/>
  <c r="BT331"/>
  <c r="BT332"/>
  <c r="BT333"/>
  <c r="BT334"/>
  <c r="BT335"/>
  <c r="BT336"/>
  <c r="BT337"/>
  <c r="BT338"/>
  <c r="BT339"/>
  <c r="BT340"/>
  <c r="BT341"/>
  <c r="BT342"/>
  <c r="BT343"/>
  <c r="BT344"/>
  <c r="BT345"/>
  <c r="BT346"/>
  <c r="BT347"/>
  <c r="BT348"/>
  <c r="BT349"/>
  <c r="BT350"/>
  <c r="BT351"/>
  <c r="BT352"/>
  <c r="BT353"/>
  <c r="BT354"/>
  <c r="BT355"/>
  <c r="BT356"/>
  <c r="BT357"/>
  <c r="BT358"/>
  <c r="BT359"/>
  <c r="BT360"/>
  <c r="BT361"/>
  <c r="BT362"/>
  <c r="BT363"/>
  <c r="BT364"/>
  <c r="BT365"/>
  <c r="BT366"/>
  <c r="BT367"/>
  <c r="BT368"/>
  <c r="BT369"/>
  <c r="BT370"/>
  <c r="BT371"/>
  <c r="BT372"/>
  <c r="BT373"/>
  <c r="BT374"/>
  <c r="BT375"/>
  <c r="BT11"/>
  <c r="R12" i="26"/>
  <c r="R13" s="1"/>
  <c r="R14" s="1"/>
  <c r="R15" s="1"/>
  <c r="R16" s="1"/>
  <c r="R17" s="1"/>
  <c r="R18" s="1"/>
  <c r="R19" s="1"/>
  <c r="R20" s="1"/>
  <c r="AH40" i="10"/>
  <c r="AG40"/>
  <c r="AF40"/>
  <c r="AE40"/>
  <c r="AD40"/>
  <c r="AC40"/>
  <c r="AB40"/>
  <c r="AA40"/>
  <c r="Z40"/>
  <c r="Y40"/>
  <c r="X40"/>
  <c r="W40"/>
  <c r="V40"/>
  <c r="U40"/>
  <c r="T40"/>
  <c r="S40"/>
  <c r="R40"/>
  <c r="Q40"/>
  <c r="P40"/>
  <c r="O40"/>
  <c r="N40"/>
  <c r="L40"/>
  <c r="K40"/>
  <c r="J40"/>
  <c r="I40"/>
  <c r="H40"/>
  <c r="G40"/>
  <c r="F40"/>
  <c r="E40"/>
  <c r="D40"/>
  <c r="B40" s="1"/>
  <c r="AH39"/>
  <c r="AG39"/>
  <c r="AF39"/>
  <c r="AE39"/>
  <c r="AD39"/>
  <c r="AC39"/>
  <c r="AB39"/>
  <c r="AA39"/>
  <c r="Z39"/>
  <c r="Y39"/>
  <c r="X39"/>
  <c r="W39"/>
  <c r="V39"/>
  <c r="U39"/>
  <c r="T39"/>
  <c r="S39"/>
  <c r="R39"/>
  <c r="Q39"/>
  <c r="P39"/>
  <c r="O39"/>
  <c r="N39"/>
  <c r="L39"/>
  <c r="K39"/>
  <c r="J39"/>
  <c r="I39"/>
  <c r="H39"/>
  <c r="G39"/>
  <c r="F39"/>
  <c r="E39"/>
  <c r="D39"/>
  <c r="B39" s="1"/>
  <c r="A40"/>
  <c r="A39"/>
  <c r="AH20"/>
  <c r="AG20"/>
  <c r="AE20"/>
  <c r="AD20"/>
  <c r="AC20"/>
  <c r="AB20"/>
  <c r="AA20"/>
  <c r="Z20"/>
  <c r="Y20"/>
  <c r="X20"/>
  <c r="W20"/>
  <c r="V20"/>
  <c r="U20"/>
  <c r="T20"/>
  <c r="S20"/>
  <c r="R20"/>
  <c r="Q20"/>
  <c r="O20"/>
  <c r="N20"/>
  <c r="M20"/>
  <c r="K20"/>
  <c r="J20"/>
  <c r="I20"/>
  <c r="H20"/>
  <c r="G20"/>
  <c r="F20"/>
  <c r="E20"/>
  <c r="D20"/>
  <c r="B15"/>
  <c r="AG47"/>
  <c r="AG48"/>
  <c r="AH48"/>
  <c r="AG49"/>
  <c r="AH49"/>
  <c r="AG50"/>
  <c r="AH50"/>
  <c r="AG51"/>
  <c r="AH51"/>
  <c r="AG52"/>
  <c r="AH52"/>
  <c r="AG53"/>
  <c r="AH53"/>
  <c r="AG54"/>
  <c r="AH54"/>
  <c r="AG55"/>
  <c r="AH55"/>
  <c r="AG56"/>
  <c r="AH56"/>
  <c r="AG57"/>
  <c r="AH57"/>
  <c r="AG58"/>
  <c r="AH58"/>
  <c r="AG59"/>
  <c r="AH59"/>
  <c r="AG60"/>
  <c r="AH60"/>
  <c r="AG61"/>
  <c r="AH61"/>
  <c r="AG62"/>
  <c r="AH62"/>
  <c r="AG63"/>
  <c r="AH63"/>
  <c r="AG64"/>
  <c r="AH64"/>
  <c r="AG65"/>
  <c r="AH65"/>
  <c r="AG66"/>
  <c r="AH66"/>
  <c r="AG67"/>
  <c r="AH67"/>
  <c r="AG68"/>
  <c r="AH68"/>
  <c r="AG69"/>
  <c r="AH69"/>
  <c r="AG70"/>
  <c r="AH70"/>
  <c r="AG71"/>
  <c r="AH71"/>
  <c r="AG72"/>
  <c r="AH72"/>
  <c r="AG73"/>
  <c r="AH73"/>
  <c r="AG74"/>
  <c r="AH74"/>
  <c r="AG75"/>
  <c r="AH75"/>
  <c r="AG76"/>
  <c r="AH76"/>
  <c r="AG77"/>
  <c r="AH77"/>
  <c r="AG78"/>
  <c r="AH78"/>
  <c r="AG79"/>
  <c r="AH79"/>
  <c r="AG80"/>
  <c r="AH80"/>
  <c r="AG81"/>
  <c r="AH81"/>
  <c r="AG82"/>
  <c r="AH82"/>
  <c r="AG83"/>
  <c r="AH83"/>
  <c r="AG84"/>
  <c r="AH84"/>
  <c r="AG85"/>
  <c r="AH85"/>
  <c r="AG86"/>
  <c r="AH86"/>
  <c r="AG87"/>
  <c r="AH87"/>
  <c r="AG88"/>
  <c r="AH88"/>
  <c r="AG89"/>
  <c r="AH89"/>
  <c r="AG90"/>
  <c r="AH90"/>
  <c r="AG91"/>
  <c r="AH91"/>
  <c r="AG92"/>
  <c r="AH92"/>
  <c r="AG93"/>
  <c r="AH93"/>
  <c r="AG94"/>
  <c r="AH94"/>
  <c r="AG95"/>
  <c r="AH95"/>
  <c r="AG96"/>
  <c r="AH96"/>
  <c r="AG97"/>
  <c r="AH97"/>
  <c r="AG98"/>
  <c r="AH98"/>
  <c r="AG99"/>
  <c r="AH99"/>
  <c r="AG100"/>
  <c r="AH100"/>
  <c r="AG101"/>
  <c r="AH101"/>
  <c r="AG102"/>
  <c r="AH102"/>
  <c r="AG103"/>
  <c r="AH103"/>
  <c r="AG104"/>
  <c r="AH104"/>
  <c r="AG105"/>
  <c r="AH105"/>
  <c r="AG106"/>
  <c r="AH106"/>
  <c r="AG107"/>
  <c r="AH107"/>
  <c r="AG108"/>
  <c r="AH108"/>
  <c r="AG109"/>
  <c r="AH109"/>
  <c r="AG110"/>
  <c r="AH110"/>
  <c r="AG111"/>
  <c r="AH111"/>
  <c r="AG112"/>
  <c r="AH112"/>
  <c r="AG113"/>
  <c r="AH113"/>
  <c r="AG114"/>
  <c r="AH114"/>
  <c r="AG115"/>
  <c r="AH115"/>
  <c r="AG116"/>
  <c r="AH116"/>
  <c r="AG117"/>
  <c r="AH117"/>
  <c r="AG118"/>
  <c r="AH118"/>
  <c r="AG119"/>
  <c r="AH119"/>
  <c r="AG120"/>
  <c r="AH120"/>
  <c r="AG121"/>
  <c r="AH121"/>
  <c r="AG122"/>
  <c r="AH122"/>
  <c r="AG123"/>
  <c r="AH123"/>
  <c r="AG124"/>
  <c r="AH124"/>
  <c r="AG125"/>
  <c r="AH125"/>
  <c r="AG126"/>
  <c r="AH126"/>
  <c r="AG127"/>
  <c r="AH127"/>
  <c r="AG128"/>
  <c r="AH128"/>
  <c r="AG129"/>
  <c r="AH129"/>
  <c r="AG130"/>
  <c r="AH130"/>
  <c r="AG131"/>
  <c r="AH131"/>
  <c r="AG132"/>
  <c r="AH132"/>
  <c r="AG133"/>
  <c r="AH133"/>
  <c r="AG134"/>
  <c r="AH134"/>
  <c r="AG135"/>
  <c r="AH135"/>
  <c r="AG136"/>
  <c r="AH136"/>
  <c r="AG137"/>
  <c r="AH137"/>
  <c r="AG138"/>
  <c r="AH138"/>
  <c r="AG139"/>
  <c r="AH139"/>
  <c r="AG140"/>
  <c r="AH140"/>
  <c r="AG141"/>
  <c r="AH141"/>
  <c r="AG142"/>
  <c r="AH142"/>
  <c r="AG143"/>
  <c r="AH143"/>
  <c r="AG144"/>
  <c r="AH144"/>
  <c r="AG145"/>
  <c r="AH145"/>
  <c r="AG146"/>
  <c r="AH146"/>
  <c r="AG147"/>
  <c r="AH147"/>
  <c r="AG148"/>
  <c r="AH148"/>
  <c r="AG149"/>
  <c r="AH149"/>
  <c r="AG150"/>
  <c r="AH150"/>
  <c r="AG151"/>
  <c r="AH151"/>
  <c r="AG152"/>
  <c r="AH152"/>
  <c r="AG153"/>
  <c r="AH153"/>
  <c r="AG154"/>
  <c r="AH154"/>
  <c r="AG155"/>
  <c r="AH155"/>
  <c r="AG156"/>
  <c r="AH156"/>
  <c r="AG157"/>
  <c r="AH157"/>
  <c r="AG158"/>
  <c r="AH158"/>
  <c r="AG159"/>
  <c r="AH159"/>
  <c r="AG160"/>
  <c r="AH160"/>
  <c r="AG161"/>
  <c r="AH161"/>
  <c r="AG162"/>
  <c r="AH162"/>
  <c r="AG163"/>
  <c r="AH163"/>
  <c r="AG164"/>
  <c r="AH164"/>
  <c r="AG165"/>
  <c r="AH165"/>
  <c r="AG166"/>
  <c r="AH166"/>
  <c r="AG167"/>
  <c r="AH167"/>
  <c r="AG168"/>
  <c r="AH168"/>
  <c r="AG169"/>
  <c r="AH169"/>
  <c r="AG170"/>
  <c r="AH170"/>
  <c r="AG171"/>
  <c r="AH171"/>
  <c r="AG172"/>
  <c r="AH172"/>
  <c r="AG173"/>
  <c r="AH173"/>
  <c r="AG174"/>
  <c r="AH174"/>
  <c r="AG175"/>
  <c r="AH175"/>
  <c r="AG176"/>
  <c r="AH176"/>
  <c r="AG177"/>
  <c r="AH177"/>
  <c r="AG178"/>
  <c r="AH178"/>
  <c r="AG179"/>
  <c r="AH179"/>
  <c r="AG180"/>
  <c r="AH180"/>
  <c r="AG181"/>
  <c r="AH181"/>
  <c r="AG182"/>
  <c r="AH182"/>
  <c r="AG183"/>
  <c r="AH183"/>
  <c r="AG184"/>
  <c r="AH184"/>
  <c r="AG185"/>
  <c r="AH185"/>
  <c r="AG186"/>
  <c r="AH186"/>
  <c r="AG187"/>
  <c r="AH187"/>
  <c r="AG188"/>
  <c r="AH188"/>
  <c r="AG189"/>
  <c r="AH189"/>
  <c r="AG190"/>
  <c r="AH190"/>
  <c r="AG191"/>
  <c r="AH191"/>
  <c r="AG192"/>
  <c r="AH192"/>
  <c r="AG193"/>
  <c r="AH193"/>
  <c r="AG194"/>
  <c r="AH194"/>
  <c r="AG195"/>
  <c r="AH195"/>
  <c r="AG196"/>
  <c r="AH196"/>
  <c r="AG197"/>
  <c r="AH197"/>
  <c r="AG198"/>
  <c r="AH198"/>
  <c r="AG199"/>
  <c r="AH199"/>
  <c r="AG200"/>
  <c r="AH200"/>
  <c r="AG201"/>
  <c r="AH201"/>
  <c r="AG202"/>
  <c r="AH202"/>
  <c r="AG203"/>
  <c r="AH203"/>
  <c r="AG204"/>
  <c r="AH204"/>
  <c r="AG205"/>
  <c r="AH205"/>
  <c r="AG206"/>
  <c r="AH206"/>
  <c r="AG207"/>
  <c r="AH207"/>
  <c r="AG208"/>
  <c r="AH208"/>
  <c r="AG209"/>
  <c r="AH209"/>
  <c r="AG210"/>
  <c r="AH210"/>
  <c r="AG211"/>
  <c r="AH211"/>
  <c r="AG212"/>
  <c r="AH212"/>
  <c r="AG213"/>
  <c r="AH213"/>
  <c r="AG214"/>
  <c r="AH214"/>
  <c r="AG215"/>
  <c r="AH215"/>
  <c r="AG216"/>
  <c r="AH216"/>
  <c r="AG217"/>
  <c r="AH217"/>
  <c r="AG218"/>
  <c r="AH218"/>
  <c r="AG219"/>
  <c r="AH219"/>
  <c r="AG220"/>
  <c r="AH220"/>
  <c r="AG221"/>
  <c r="AH221"/>
  <c r="AG222"/>
  <c r="AH222"/>
  <c r="AG223"/>
  <c r="AH223"/>
  <c r="AG224"/>
  <c r="AH224"/>
  <c r="AG225"/>
  <c r="AH225"/>
  <c r="AG226"/>
  <c r="AH226"/>
  <c r="AG227"/>
  <c r="AH227"/>
  <c r="AG228"/>
  <c r="AH228"/>
  <c r="AG229"/>
  <c r="AH229"/>
  <c r="AG230"/>
  <c r="AH230"/>
  <c r="AG231"/>
  <c r="AH231"/>
  <c r="AG232"/>
  <c r="AH232"/>
  <c r="AG233"/>
  <c r="AH233"/>
  <c r="AG234"/>
  <c r="AH234"/>
  <c r="AG235"/>
  <c r="AH235"/>
  <c r="AG236"/>
  <c r="AH236"/>
  <c r="AG237"/>
  <c r="AH237"/>
  <c r="AG238"/>
  <c r="AH238"/>
  <c r="AG239"/>
  <c r="AH239"/>
  <c r="AG240"/>
  <c r="AH240"/>
  <c r="AG241"/>
  <c r="AH241"/>
  <c r="AG242"/>
  <c r="AH242"/>
  <c r="AG243"/>
  <c r="AH243"/>
  <c r="AG244"/>
  <c r="AH244"/>
  <c r="AG245"/>
  <c r="AH245"/>
  <c r="AG246"/>
  <c r="AH246"/>
  <c r="AG247"/>
  <c r="AH247"/>
  <c r="AG248"/>
  <c r="AH248"/>
  <c r="AG249"/>
  <c r="AH249"/>
  <c r="AG250"/>
  <c r="AH250"/>
  <c r="AG251"/>
  <c r="AH251"/>
  <c r="AG252"/>
  <c r="AH252"/>
  <c r="AG253"/>
  <c r="AH253"/>
  <c r="AG254"/>
  <c r="AH254"/>
  <c r="AG255"/>
  <c r="AH255"/>
  <c r="AG256"/>
  <c r="AH256"/>
  <c r="AG257"/>
  <c r="AH257"/>
  <c r="AG258"/>
  <c r="AH258"/>
  <c r="AG259"/>
  <c r="AH259"/>
  <c r="AG260"/>
  <c r="AH260"/>
  <c r="AG261"/>
  <c r="AH261"/>
  <c r="AG262"/>
  <c r="AH262"/>
  <c r="AG263"/>
  <c r="AH263"/>
  <c r="AG264"/>
  <c r="AH264"/>
  <c r="AG265"/>
  <c r="AH265"/>
  <c r="AG266"/>
  <c r="AH266"/>
  <c r="AG267"/>
  <c r="AH267"/>
  <c r="AG268"/>
  <c r="AH268"/>
  <c r="AG269"/>
  <c r="AH269"/>
  <c r="AG270"/>
  <c r="AH270"/>
  <c r="AG271"/>
  <c r="AH271"/>
  <c r="AG272"/>
  <c r="AH272"/>
  <c r="AG273"/>
  <c r="AH273"/>
  <c r="AG274"/>
  <c r="AH274"/>
  <c r="AG275"/>
  <c r="AH275"/>
  <c r="AG276"/>
  <c r="AH276"/>
  <c r="AG277"/>
  <c r="AH277"/>
  <c r="AG278"/>
  <c r="AH278"/>
  <c r="AG279"/>
  <c r="AH279"/>
  <c r="AG280"/>
  <c r="AH280"/>
  <c r="AG281"/>
  <c r="AH281"/>
  <c r="AG282"/>
  <c r="AH282"/>
  <c r="AG283"/>
  <c r="AH283"/>
  <c r="AG284"/>
  <c r="AH284"/>
  <c r="AG285"/>
  <c r="AH285"/>
  <c r="AG286"/>
  <c r="AH286"/>
  <c r="AG287"/>
  <c r="AH287"/>
  <c r="AG288"/>
  <c r="AH288"/>
  <c r="AG289"/>
  <c r="AH289"/>
  <c r="AG290"/>
  <c r="AH290"/>
  <c r="AG291"/>
  <c r="AH291"/>
  <c r="AG292"/>
  <c r="AH292"/>
  <c r="AG293"/>
  <c r="AH293"/>
  <c r="AG294"/>
  <c r="AH294"/>
  <c r="AG295"/>
  <c r="AH295"/>
  <c r="AG296"/>
  <c r="AH296"/>
  <c r="AG297"/>
  <c r="AH297"/>
  <c r="AG298"/>
  <c r="AH298"/>
  <c r="AG299"/>
  <c r="AH299"/>
  <c r="AG300"/>
  <c r="AH300"/>
  <c r="AG301"/>
  <c r="AH301"/>
  <c r="AG302"/>
  <c r="AH302"/>
  <c r="AG303"/>
  <c r="AH303"/>
  <c r="AG304"/>
  <c r="AH304"/>
  <c r="AG305"/>
  <c r="AH305"/>
  <c r="AG306"/>
  <c r="AH306"/>
  <c r="AG307"/>
  <c r="AH307"/>
  <c r="AG308"/>
  <c r="AH308"/>
  <c r="AG309"/>
  <c r="AH309"/>
  <c r="AG310"/>
  <c r="AH310"/>
  <c r="AG311"/>
  <c r="AH311"/>
  <c r="AG312"/>
  <c r="AH312"/>
  <c r="AG313"/>
  <c r="AH313"/>
  <c r="AG314"/>
  <c r="AH314"/>
  <c r="AG315"/>
  <c r="AH315"/>
  <c r="AG316"/>
  <c r="AH316"/>
  <c r="AG317"/>
  <c r="AH317"/>
  <c r="AG318"/>
  <c r="AH318"/>
  <c r="AG319"/>
  <c r="AH319"/>
  <c r="AG320"/>
  <c r="AH320"/>
  <c r="AG321"/>
  <c r="AH321"/>
  <c r="AG322"/>
  <c r="AH322"/>
  <c r="AG323"/>
  <c r="AH323"/>
  <c r="AG324"/>
  <c r="AH324"/>
  <c r="AG325"/>
  <c r="AH325"/>
  <c r="AG326"/>
  <c r="AH326"/>
  <c r="AG327"/>
  <c r="AH327"/>
  <c r="AG328"/>
  <c r="AH328"/>
  <c r="AG329"/>
  <c r="AH329"/>
  <c r="AG330"/>
  <c r="AH330"/>
  <c r="AG331"/>
  <c r="AH331"/>
  <c r="AG332"/>
  <c r="AH332"/>
  <c r="AG333"/>
  <c r="AH333"/>
  <c r="AG334"/>
  <c r="AH334"/>
  <c r="AG335"/>
  <c r="AH335"/>
  <c r="AG336"/>
  <c r="AH336"/>
  <c r="AG337"/>
  <c r="AH337"/>
  <c r="AG338"/>
  <c r="AH338"/>
  <c r="AG339"/>
  <c r="AH339"/>
  <c r="AG340"/>
  <c r="AH340"/>
  <c r="AG341"/>
  <c r="AH341"/>
  <c r="AG342"/>
  <c r="AH342"/>
  <c r="AG343"/>
  <c r="AH343"/>
  <c r="AG344"/>
  <c r="AH344"/>
  <c r="AG345"/>
  <c r="AH345"/>
  <c r="AG346"/>
  <c r="AH346"/>
  <c r="AG347"/>
  <c r="AH347"/>
  <c r="AG348"/>
  <c r="AH348"/>
  <c r="AG349"/>
  <c r="AH349"/>
  <c r="AG350"/>
  <c r="AH350"/>
  <c r="AG351"/>
  <c r="AH351"/>
  <c r="AG352"/>
  <c r="AH352"/>
  <c r="AG353"/>
  <c r="AH353"/>
  <c r="AG354"/>
  <c r="AH354"/>
  <c r="AG355"/>
  <c r="AH355"/>
  <c r="AG356"/>
  <c r="AH356"/>
  <c r="AG357"/>
  <c r="AH357"/>
  <c r="AG358"/>
  <c r="AH358"/>
  <c r="AG359"/>
  <c r="AH359"/>
  <c r="AG360"/>
  <c r="AH360"/>
  <c r="AG361"/>
  <c r="AH361"/>
  <c r="AG362"/>
  <c r="AH362"/>
  <c r="AG363"/>
  <c r="AH363"/>
  <c r="AG364"/>
  <c r="AH364"/>
  <c r="AG365"/>
  <c r="AH365"/>
  <c r="AG366"/>
  <c r="AH366"/>
  <c r="AG367"/>
  <c r="AH367"/>
  <c r="AG368"/>
  <c r="AH368"/>
  <c r="AG369"/>
  <c r="AH369"/>
  <c r="AG370"/>
  <c r="AH370"/>
  <c r="AG371"/>
  <c r="AH371"/>
  <c r="AG372"/>
  <c r="AH372"/>
  <c r="AG373"/>
  <c r="AH373"/>
  <c r="AG374"/>
  <c r="AH374"/>
  <c r="AG375"/>
  <c r="AH375"/>
  <c r="AG376"/>
  <c r="AH376"/>
  <c r="AG377"/>
  <c r="AH377"/>
  <c r="AG378"/>
  <c r="AH378"/>
  <c r="AG379"/>
  <c r="AH379"/>
  <c r="AG380"/>
  <c r="AH380"/>
  <c r="AG381"/>
  <c r="AH381"/>
  <c r="AG382"/>
  <c r="AH382"/>
  <c r="AG383"/>
  <c r="AH383"/>
  <c r="AG384"/>
  <c r="AH384"/>
  <c r="AG385"/>
  <c r="AH385"/>
  <c r="AG386"/>
  <c r="AH386"/>
  <c r="AG387"/>
  <c r="AH387"/>
  <c r="AG388"/>
  <c r="AH388"/>
  <c r="AG389"/>
  <c r="AH389"/>
  <c r="AG390"/>
  <c r="AH390"/>
  <c r="AG391"/>
  <c r="AH391"/>
  <c r="AG392"/>
  <c r="AH392"/>
  <c r="AG393"/>
  <c r="AH393"/>
  <c r="AG394"/>
  <c r="AH394"/>
  <c r="AG395"/>
  <c r="AH395"/>
  <c r="AG396"/>
  <c r="AH396"/>
  <c r="AG397"/>
  <c r="AH397"/>
  <c r="AG398"/>
  <c r="AH398"/>
  <c r="AG399"/>
  <c r="AH399"/>
  <c r="AG400"/>
  <c r="AH400"/>
  <c r="AG401"/>
  <c r="AH401"/>
  <c r="AG402"/>
  <c r="AH402"/>
  <c r="AG403"/>
  <c r="AH403"/>
  <c r="AG404"/>
  <c r="AH404"/>
  <c r="AG405"/>
  <c r="AH405"/>
  <c r="AG406"/>
  <c r="AH406"/>
  <c r="AG407"/>
  <c r="AH407"/>
  <c r="AG408"/>
  <c r="AH408"/>
  <c r="AG409"/>
  <c r="AH409"/>
  <c r="AG410"/>
  <c r="AH410"/>
  <c r="AG411"/>
  <c r="AH411"/>
  <c r="AG412"/>
  <c r="AH412"/>
  <c r="AG413"/>
  <c r="AH413"/>
  <c r="AG414"/>
  <c r="AH414"/>
  <c r="AG415"/>
  <c r="AH415"/>
  <c r="AG416"/>
  <c r="AH416"/>
  <c r="AG417"/>
  <c r="AH417"/>
  <c r="AG418"/>
  <c r="AH418"/>
  <c r="AG419"/>
  <c r="AH419"/>
  <c r="AG420"/>
  <c r="AH420"/>
  <c r="AG421"/>
  <c r="AH421"/>
  <c r="AG422"/>
  <c r="AH422"/>
  <c r="AG423"/>
  <c r="AH423"/>
  <c r="AG424"/>
  <c r="AH424"/>
  <c r="AG425"/>
  <c r="AH425"/>
  <c r="AG426"/>
  <c r="AH426"/>
  <c r="AG427"/>
  <c r="AH427"/>
  <c r="AG428"/>
  <c r="AH428"/>
  <c r="AG429"/>
  <c r="AH429"/>
  <c r="AG430"/>
  <c r="AH430"/>
  <c r="AG431"/>
  <c r="AH431"/>
  <c r="AG432"/>
  <c r="AH432"/>
  <c r="AG433"/>
  <c r="AH433"/>
  <c r="AG434"/>
  <c r="AH434"/>
  <c r="AG435"/>
  <c r="AH435"/>
  <c r="AG436"/>
  <c r="AH436"/>
  <c r="AG437"/>
  <c r="AH437"/>
  <c r="AG438"/>
  <c r="AH438"/>
  <c r="AG439"/>
  <c r="AH439"/>
  <c r="AG440"/>
  <c r="AH440"/>
  <c r="AG441"/>
  <c r="AH441"/>
  <c r="AG442"/>
  <c r="AH442"/>
  <c r="AG443"/>
  <c r="AH443"/>
  <c r="AG444"/>
  <c r="AH444"/>
  <c r="AG445"/>
  <c r="AH445"/>
  <c r="AG446"/>
  <c r="AH446"/>
  <c r="AG447"/>
  <c r="AH447"/>
  <c r="AG448"/>
  <c r="AH448"/>
  <c r="AG449"/>
  <c r="AH449"/>
  <c r="AG450"/>
  <c r="AH450"/>
  <c r="AG451"/>
  <c r="AH451"/>
  <c r="AG452"/>
  <c r="AH452"/>
  <c r="AG453"/>
  <c r="AH453"/>
  <c r="AG454"/>
  <c r="AH454"/>
  <c r="AG455"/>
  <c r="AH455"/>
  <c r="AG456"/>
  <c r="AH456"/>
  <c r="AG457"/>
  <c r="AH457"/>
  <c r="AG458"/>
  <c r="AH458"/>
  <c r="AG459"/>
  <c r="AH459"/>
  <c r="AG460"/>
  <c r="AH460"/>
  <c r="AG461"/>
  <c r="AH461"/>
  <c r="AG462"/>
  <c r="AH462"/>
  <c r="AG463"/>
  <c r="AH463"/>
  <c r="AG464"/>
  <c r="AH464"/>
  <c r="AG465"/>
  <c r="AH465"/>
  <c r="AG466"/>
  <c r="AH466"/>
  <c r="AG467"/>
  <c r="AH467"/>
  <c r="AG468"/>
  <c r="AH468"/>
  <c r="AG469"/>
  <c r="AH469"/>
  <c r="AG470"/>
  <c r="AH470"/>
  <c r="AG471"/>
  <c r="AH471"/>
  <c r="AG472"/>
  <c r="AH472"/>
  <c r="AG473"/>
  <c r="AH473"/>
  <c r="AG474"/>
  <c r="AH474"/>
  <c r="AG475"/>
  <c r="AH475"/>
  <c r="AG476"/>
  <c r="AH476"/>
  <c r="AG477"/>
  <c r="AH477"/>
  <c r="AG478"/>
  <c r="AH478"/>
  <c r="AG479"/>
  <c r="AH479"/>
  <c r="AG480"/>
  <c r="AH480"/>
  <c r="AG481"/>
  <c r="AH481"/>
  <c r="AG482"/>
  <c r="AH482"/>
  <c r="AG483"/>
  <c r="AH483"/>
  <c r="AG484"/>
  <c r="AH484"/>
  <c r="AG485"/>
  <c r="AH485"/>
  <c r="AG486"/>
  <c r="AH486"/>
  <c r="AG487"/>
  <c r="AH487"/>
  <c r="AG488"/>
  <c r="AH488"/>
  <c r="AG489"/>
  <c r="AH489"/>
  <c r="AG490"/>
  <c r="AH490"/>
  <c r="AG491"/>
  <c r="AH491"/>
  <c r="AG492"/>
  <c r="AH492"/>
  <c r="AG493"/>
  <c r="AH493"/>
  <c r="AG494"/>
  <c r="AH494"/>
  <c r="AG495"/>
  <c r="AH495"/>
  <c r="AG496"/>
  <c r="AH496"/>
  <c r="AG497"/>
  <c r="AH497"/>
  <c r="AG498"/>
  <c r="AH498"/>
  <c r="AG499"/>
  <c r="AH499"/>
  <c r="AG500"/>
  <c r="AH500"/>
  <c r="AG501"/>
  <c r="AH501"/>
  <c r="AG502"/>
  <c r="AH502"/>
  <c r="AG503"/>
  <c r="AH503"/>
  <c r="B20" l="1"/>
  <c r="A9" i="13"/>
  <c r="A10" s="1"/>
  <c r="A11" s="1"/>
  <c r="A12" s="1"/>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A355" s="1"/>
  <c r="A356" s="1"/>
  <c r="A357" s="1"/>
  <c r="A358" s="1"/>
  <c r="A359" s="1"/>
  <c r="A360" s="1"/>
  <c r="A361" s="1"/>
  <c r="A362" s="1"/>
  <c r="A363" s="1"/>
  <c r="A364" s="1"/>
  <c r="B35" i="17"/>
  <c r="CY2"/>
  <c r="G8"/>
  <c r="D9" i="14"/>
  <c r="O34" i="17" s="1"/>
  <c r="H26"/>
  <c r="H25"/>
  <c r="H24"/>
  <c r="H23"/>
  <c r="H22"/>
  <c r="H21"/>
  <c r="H20"/>
  <c r="H19"/>
  <c r="H18"/>
  <c r="H17"/>
  <c r="H16"/>
  <c r="H15"/>
  <c r="H14"/>
  <c r="H13"/>
  <c r="H12"/>
  <c r="H11"/>
  <c r="H10"/>
  <c r="H9"/>
  <c r="H8"/>
  <c r="H7"/>
  <c r="H6"/>
  <c r="A16" i="20"/>
  <c r="A15"/>
  <c r="A14"/>
  <c r="A13"/>
  <c r="A12"/>
  <c r="A11"/>
  <c r="A10"/>
  <c r="A9"/>
  <c r="B9" s="1"/>
  <c r="D9" s="1"/>
  <c r="A8"/>
  <c r="B8" s="1"/>
  <c r="D8" s="1"/>
  <c r="A7"/>
  <c r="A6"/>
  <c r="A5"/>
  <c r="A4"/>
  <c r="A3"/>
  <c r="J11" i="14"/>
  <c r="J12"/>
  <c r="L37" i="17" s="1"/>
  <c r="BH37" s="1"/>
  <c r="J13" i="14"/>
  <c r="L38" i="17" s="1"/>
  <c r="BH38" s="1"/>
  <c r="J14" i="14"/>
  <c r="L39" i="17" s="1"/>
  <c r="BH39" s="1"/>
  <c r="J15" i="14"/>
  <c r="L40" i="17" s="1"/>
  <c r="BH40" s="1"/>
  <c r="J16" i="14"/>
  <c r="L41" i="17" s="1"/>
  <c r="BH41" s="1"/>
  <c r="J17" i="14"/>
  <c r="L42" i="17" s="1"/>
  <c r="BH42" s="1"/>
  <c r="J18" i="14"/>
  <c r="L43" i="17" s="1"/>
  <c r="BH43" s="1"/>
  <c r="J19" i="14"/>
  <c r="L44" i="17"/>
  <c r="BH44" s="1"/>
  <c r="J20" i="14"/>
  <c r="L45" i="17" s="1"/>
  <c r="BH45" s="1"/>
  <c r="J21" i="14"/>
  <c r="L46" i="17" s="1"/>
  <c r="BH46" s="1"/>
  <c r="J22" i="14"/>
  <c r="L47" i="17" s="1"/>
  <c r="BH47" s="1"/>
  <c r="J23" i="14"/>
  <c r="L48" i="17" s="1"/>
  <c r="BH48" s="1"/>
  <c r="J24" i="14"/>
  <c r="L49" i="17" s="1"/>
  <c r="BH49" s="1"/>
  <c r="J25" i="14"/>
  <c r="L50" i="17" s="1"/>
  <c r="BH50" s="1"/>
  <c r="J26" i="14"/>
  <c r="L51" i="17" s="1"/>
  <c r="BH51" s="1"/>
  <c r="J27" i="14"/>
  <c r="L52" i="17" s="1"/>
  <c r="BH52" s="1"/>
  <c r="J28" i="14"/>
  <c r="L53" i="17" s="1"/>
  <c r="BH53" s="1"/>
  <c r="J29" i="14"/>
  <c r="L54" i="17" s="1"/>
  <c r="BH54" s="1"/>
  <c r="J30" i="14"/>
  <c r="L55" i="17" s="1"/>
  <c r="BH55" s="1"/>
  <c r="J31" i="14"/>
  <c r="L56" i="17" s="1"/>
  <c r="BH56" s="1"/>
  <c r="J32" i="14"/>
  <c r="L57" i="17" s="1"/>
  <c r="BH57" s="1"/>
  <c r="J33" i="14"/>
  <c r="L58" i="17" s="1"/>
  <c r="BH58" s="1"/>
  <c r="J34" i="14"/>
  <c r="L59" i="17" s="1"/>
  <c r="BH59" s="1"/>
  <c r="J35" i="14"/>
  <c r="L60" i="17" s="1"/>
  <c r="BH60" s="1"/>
  <c r="J36" i="14"/>
  <c r="L61" i="17" s="1"/>
  <c r="BH61" s="1"/>
  <c r="J37" i="14"/>
  <c r="L62" i="17" s="1"/>
  <c r="BH62" s="1"/>
  <c r="J38" i="14"/>
  <c r="L63" i="17" s="1"/>
  <c r="BH63" s="1"/>
  <c r="J39" i="14"/>
  <c r="L64" i="17" s="1"/>
  <c r="BH64" s="1"/>
  <c r="J40" i="14"/>
  <c r="L65" i="17" s="1"/>
  <c r="BH65" s="1"/>
  <c r="J41" i="14"/>
  <c r="L66" i="17" s="1"/>
  <c r="BH66" s="1"/>
  <c r="J42" i="14"/>
  <c r="L67" i="17" s="1"/>
  <c r="BH67" s="1"/>
  <c r="J43" i="14"/>
  <c r="L68" i="17" s="1"/>
  <c r="BH68" s="1"/>
  <c r="J44" i="14"/>
  <c r="L69" i="17" s="1"/>
  <c r="BH69" s="1"/>
  <c r="J45" i="14"/>
  <c r="L70" i="17"/>
  <c r="BH70" s="1"/>
  <c r="J46" i="14"/>
  <c r="L71" i="17" s="1"/>
  <c r="BH71" s="1"/>
  <c r="J47" i="14"/>
  <c r="L72" i="17"/>
  <c r="BH72" s="1"/>
  <c r="J48" i="14"/>
  <c r="L73" i="17" s="1"/>
  <c r="BH73" s="1"/>
  <c r="J49" i="14"/>
  <c r="L74" i="17" s="1"/>
  <c r="BH74" s="1"/>
  <c r="J50" i="14"/>
  <c r="L75" i="17" s="1"/>
  <c r="BH75" s="1"/>
  <c r="J51" i="14"/>
  <c r="L76" i="17"/>
  <c r="BH76" s="1"/>
  <c r="J52" i="14"/>
  <c r="L77" i="17" s="1"/>
  <c r="BH77" s="1"/>
  <c r="J53" i="14"/>
  <c r="L78" i="17"/>
  <c r="BH78" s="1"/>
  <c r="J54" i="14"/>
  <c r="L79" i="17" s="1"/>
  <c r="BH79" s="1"/>
  <c r="J55" i="14"/>
  <c r="L80" i="17" s="1"/>
  <c r="BH80" s="1"/>
  <c r="J56" i="14"/>
  <c r="L81" i="17" s="1"/>
  <c r="BH81" s="1"/>
  <c r="J57" i="14"/>
  <c r="L82" i="17" s="1"/>
  <c r="BH82" s="1"/>
  <c r="J58" i="14"/>
  <c r="L83" i="17" s="1"/>
  <c r="BH83" s="1"/>
  <c r="J59" i="14"/>
  <c r="L84" i="17" s="1"/>
  <c r="BH84" s="1"/>
  <c r="J60" i="14"/>
  <c r="L85" i="17" s="1"/>
  <c r="BH85" s="1"/>
  <c r="J61" i="14"/>
  <c r="L86" i="17" s="1"/>
  <c r="BH86" s="1"/>
  <c r="J62" i="14"/>
  <c r="L87" i="17" s="1"/>
  <c r="BH87" s="1"/>
  <c r="J63" i="14"/>
  <c r="L88" i="17" s="1"/>
  <c r="BH88" s="1"/>
  <c r="J64" i="14"/>
  <c r="L89" i="17" s="1"/>
  <c r="BH89" s="1"/>
  <c r="J65" i="14"/>
  <c r="L90" i="17" s="1"/>
  <c r="BH90" s="1"/>
  <c r="J66" i="14"/>
  <c r="L91" i="17" s="1"/>
  <c r="BH91" s="1"/>
  <c r="J67" i="14"/>
  <c r="L92" i="17" s="1"/>
  <c r="BH92" s="1"/>
  <c r="J68" i="14"/>
  <c r="L93" i="17" s="1"/>
  <c r="BH93" s="1"/>
  <c r="J69" i="14"/>
  <c r="L94" i="17" s="1"/>
  <c r="BH94" s="1"/>
  <c r="J70" i="14"/>
  <c r="L95" i="17" s="1"/>
  <c r="BH95" s="1"/>
  <c r="J71" i="14"/>
  <c r="L96" i="17" s="1"/>
  <c r="BH96" s="1"/>
  <c r="J72" i="14"/>
  <c r="L97" i="17"/>
  <c r="BH97" s="1"/>
  <c r="J73" i="14"/>
  <c r="L98" i="17" s="1"/>
  <c r="BH98" s="1"/>
  <c r="J74" i="14"/>
  <c r="L99" i="17" s="1"/>
  <c r="BH99" s="1"/>
  <c r="J75" i="14"/>
  <c r="L100" i="17" s="1"/>
  <c r="BH100" s="1"/>
  <c r="J76" i="14"/>
  <c r="L101" i="17" s="1"/>
  <c r="BH101" s="1"/>
  <c r="J77" i="14"/>
  <c r="L102" i="17" s="1"/>
  <c r="BH102" s="1"/>
  <c r="J78" i="14"/>
  <c r="L103" i="17"/>
  <c r="BH103" s="1"/>
  <c r="J79" i="14"/>
  <c r="L104" i="17" s="1"/>
  <c r="BH104" s="1"/>
  <c r="J80" i="14"/>
  <c r="L105" i="17" s="1"/>
  <c r="BH105" s="1"/>
  <c r="J81" i="14"/>
  <c r="L106" i="17" s="1"/>
  <c r="BH106" s="1"/>
  <c r="J82" i="14"/>
  <c r="L107" i="17" s="1"/>
  <c r="BH107" s="1"/>
  <c r="J83" i="14"/>
  <c r="L108" i="17"/>
  <c r="BH108" s="1"/>
  <c r="J84" i="14"/>
  <c r="L109" i="17" s="1"/>
  <c r="BH109" s="1"/>
  <c r="J85" i="14"/>
  <c r="L110" i="17" s="1"/>
  <c r="BH110" s="1"/>
  <c r="J86" i="14"/>
  <c r="L111" i="17" s="1"/>
  <c r="BH111" s="1"/>
  <c r="J87" i="14"/>
  <c r="L112" i="17" s="1"/>
  <c r="BH112" s="1"/>
  <c r="J88" i="14"/>
  <c r="L113" i="17" s="1"/>
  <c r="BH113" s="1"/>
  <c r="J89" i="14"/>
  <c r="L114" i="17" s="1"/>
  <c r="BH114" s="1"/>
  <c r="J90" i="14"/>
  <c r="L115" i="17" s="1"/>
  <c r="BH115" s="1"/>
  <c r="J91" i="14"/>
  <c r="L116" i="17" s="1"/>
  <c r="BH116" s="1"/>
  <c r="J92" i="14"/>
  <c r="L117" i="17" s="1"/>
  <c r="BH117" s="1"/>
  <c r="J93" i="14"/>
  <c r="L118" i="17" s="1"/>
  <c r="BH118" s="1"/>
  <c r="J94" i="14"/>
  <c r="L119" i="17" s="1"/>
  <c r="BH119" s="1"/>
  <c r="J95" i="14"/>
  <c r="L120" i="17" s="1"/>
  <c r="BH120" s="1"/>
  <c r="J96" i="14"/>
  <c r="L121" i="17" s="1"/>
  <c r="BH121" s="1"/>
  <c r="J97" i="14"/>
  <c r="L122" i="17" s="1"/>
  <c r="BH122" s="1"/>
  <c r="J98" i="14"/>
  <c r="L123" i="17" s="1"/>
  <c r="BH123" s="1"/>
  <c r="J99" i="14"/>
  <c r="L124" i="17" s="1"/>
  <c r="BH124" s="1"/>
  <c r="J100" i="14"/>
  <c r="L125" i="17" s="1"/>
  <c r="BH125" s="1"/>
  <c r="J101" i="14"/>
  <c r="L126" i="17" s="1"/>
  <c r="BH126" s="1"/>
  <c r="J102" i="14"/>
  <c r="L127" i="17" s="1"/>
  <c r="BH127" s="1"/>
  <c r="J103" i="14"/>
  <c r="L128" i="17" s="1"/>
  <c r="BH128" s="1"/>
  <c r="J104" i="14"/>
  <c r="L129" i="17" s="1"/>
  <c r="BH129" s="1"/>
  <c r="J105" i="14"/>
  <c r="L130" i="17" s="1"/>
  <c r="BH130" s="1"/>
  <c r="J106" i="14"/>
  <c r="L131" i="17" s="1"/>
  <c r="BH131" s="1"/>
  <c r="J107" i="14"/>
  <c r="L132" i="17" s="1"/>
  <c r="BH132" s="1"/>
  <c r="J108" i="14"/>
  <c r="L133" i="17" s="1"/>
  <c r="BH133" s="1"/>
  <c r="J109" i="14"/>
  <c r="L134" i="17" s="1"/>
  <c r="BH134" s="1"/>
  <c r="J110" i="14"/>
  <c r="L135" i="17" s="1"/>
  <c r="BH135" s="1"/>
  <c r="J111" i="14"/>
  <c r="L136" i="17" s="1"/>
  <c r="BH136" s="1"/>
  <c r="J112" i="14"/>
  <c r="L137" i="17" s="1"/>
  <c r="BH137" s="1"/>
  <c r="J113" i="14"/>
  <c r="L138" i="17" s="1"/>
  <c r="BH138" s="1"/>
  <c r="J114" i="14"/>
  <c r="L139" i="17" s="1"/>
  <c r="BH139" s="1"/>
  <c r="J115" i="14"/>
  <c r="L140" i="17" s="1"/>
  <c r="BH140" s="1"/>
  <c r="J116" i="14"/>
  <c r="L141" i="17" s="1"/>
  <c r="BH141" s="1"/>
  <c r="J117" i="14"/>
  <c r="L142" i="17" s="1"/>
  <c r="BH142" s="1"/>
  <c r="J118" i="14"/>
  <c r="L143" i="17" s="1"/>
  <c r="BH143" s="1"/>
  <c r="J119" i="14"/>
  <c r="L144" i="17" s="1"/>
  <c r="BH144" s="1"/>
  <c r="J120" i="14"/>
  <c r="L145" i="17" s="1"/>
  <c r="BH145" s="1"/>
  <c r="J121" i="14"/>
  <c r="L146" i="17" s="1"/>
  <c r="BH146" s="1"/>
  <c r="J122" i="14"/>
  <c r="L147" i="17" s="1"/>
  <c r="BH147" s="1"/>
  <c r="J123" i="14"/>
  <c r="L148" i="17" s="1"/>
  <c r="BH148" s="1"/>
  <c r="J124" i="14"/>
  <c r="L149" i="17" s="1"/>
  <c r="BH149" s="1"/>
  <c r="J125" i="14"/>
  <c r="L150" i="17" s="1"/>
  <c r="BH150" s="1"/>
  <c r="J126" i="14"/>
  <c r="L151" i="17" s="1"/>
  <c r="BH151" s="1"/>
  <c r="J127" i="14"/>
  <c r="L152" i="17" s="1"/>
  <c r="BH152" s="1"/>
  <c r="J128" i="14"/>
  <c r="L153" i="17" s="1"/>
  <c r="BH153" s="1"/>
  <c r="J129" i="14"/>
  <c r="L154" i="17" s="1"/>
  <c r="BH154" s="1"/>
  <c r="J130" i="14"/>
  <c r="L155" i="17" s="1"/>
  <c r="BH155" s="1"/>
  <c r="J131" i="14"/>
  <c r="L156" i="17" s="1"/>
  <c r="BH156" s="1"/>
  <c r="J132" i="14"/>
  <c r="L157" i="17" s="1"/>
  <c r="BH157" s="1"/>
  <c r="J133" i="14"/>
  <c r="L158" i="17" s="1"/>
  <c r="BH158" s="1"/>
  <c r="J134" i="14"/>
  <c r="L159" i="17" s="1"/>
  <c r="BH159" s="1"/>
  <c r="J135" i="14"/>
  <c r="L160" i="17" s="1"/>
  <c r="BH160" s="1"/>
  <c r="J136" i="14"/>
  <c r="L161" i="17" s="1"/>
  <c r="BH161" s="1"/>
  <c r="J137" i="14"/>
  <c r="L162" i="17" s="1"/>
  <c r="BH162" s="1"/>
  <c r="J138" i="14"/>
  <c r="L163" i="17" s="1"/>
  <c r="BH163" s="1"/>
  <c r="M12" i="26"/>
  <c r="M13" s="1"/>
  <c r="M14" s="1"/>
  <c r="M15" s="1"/>
  <c r="M16" s="1"/>
  <c r="M17" s="1"/>
  <c r="M18" s="1"/>
  <c r="M19" s="1"/>
  <c r="M20" s="1"/>
  <c r="O48" i="10"/>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322"/>
  <c r="P322"/>
  <c r="O323"/>
  <c r="P323"/>
  <c r="O324"/>
  <c r="P324"/>
  <c r="O325"/>
  <c r="P325"/>
  <c r="O326"/>
  <c r="P326"/>
  <c r="O327"/>
  <c r="P327"/>
  <c r="O328"/>
  <c r="P328"/>
  <c r="O329"/>
  <c r="P329"/>
  <c r="O330"/>
  <c r="P330"/>
  <c r="O331"/>
  <c r="P331"/>
  <c r="O332"/>
  <c r="P332"/>
  <c r="O333"/>
  <c r="P333"/>
  <c r="O334"/>
  <c r="P334"/>
  <c r="O335"/>
  <c r="P335"/>
  <c r="O336"/>
  <c r="P336"/>
  <c r="O337"/>
  <c r="P337"/>
  <c r="O338"/>
  <c r="P338"/>
  <c r="O339"/>
  <c r="P339"/>
  <c r="O340"/>
  <c r="P340"/>
  <c r="O341"/>
  <c r="P341"/>
  <c r="O342"/>
  <c r="P342"/>
  <c r="O343"/>
  <c r="P343"/>
  <c r="O344"/>
  <c r="P344"/>
  <c r="O345"/>
  <c r="P345"/>
  <c r="O346"/>
  <c r="P346"/>
  <c r="O347"/>
  <c r="P347"/>
  <c r="O348"/>
  <c r="P348"/>
  <c r="O349"/>
  <c r="P349"/>
  <c r="O350"/>
  <c r="P350"/>
  <c r="O351"/>
  <c r="P351"/>
  <c r="O352"/>
  <c r="P352"/>
  <c r="O353"/>
  <c r="P353"/>
  <c r="O354"/>
  <c r="P354"/>
  <c r="O355"/>
  <c r="P355"/>
  <c r="O356"/>
  <c r="P356"/>
  <c r="O357"/>
  <c r="P357"/>
  <c r="O358"/>
  <c r="P358"/>
  <c r="O359"/>
  <c r="P359"/>
  <c r="O360"/>
  <c r="P360"/>
  <c r="O361"/>
  <c r="P361"/>
  <c r="O362"/>
  <c r="P362"/>
  <c r="O363"/>
  <c r="P363"/>
  <c r="O364"/>
  <c r="P364"/>
  <c r="O365"/>
  <c r="P365"/>
  <c r="O366"/>
  <c r="P366"/>
  <c r="O367"/>
  <c r="P367"/>
  <c r="O368"/>
  <c r="P368"/>
  <c r="O369"/>
  <c r="P369"/>
  <c r="O370"/>
  <c r="P370"/>
  <c r="O371"/>
  <c r="P371"/>
  <c r="O372"/>
  <c r="P372"/>
  <c r="O373"/>
  <c r="P373"/>
  <c r="O374"/>
  <c r="P374"/>
  <c r="O375"/>
  <c r="P375"/>
  <c r="O376"/>
  <c r="P376"/>
  <c r="O377"/>
  <c r="P377"/>
  <c r="O378"/>
  <c r="P378"/>
  <c r="O379"/>
  <c r="P379"/>
  <c r="O380"/>
  <c r="P380"/>
  <c r="O381"/>
  <c r="P381"/>
  <c r="O382"/>
  <c r="P382"/>
  <c r="O383"/>
  <c r="P383"/>
  <c r="O384"/>
  <c r="P384"/>
  <c r="O385"/>
  <c r="P385"/>
  <c r="O386"/>
  <c r="P386"/>
  <c r="O387"/>
  <c r="P387"/>
  <c r="O388"/>
  <c r="P388"/>
  <c r="O389"/>
  <c r="P389"/>
  <c r="O390"/>
  <c r="P390"/>
  <c r="O391"/>
  <c r="P391"/>
  <c r="O392"/>
  <c r="P392"/>
  <c r="O393"/>
  <c r="P393"/>
  <c r="O394"/>
  <c r="P394"/>
  <c r="O395"/>
  <c r="P395"/>
  <c r="O396"/>
  <c r="P396"/>
  <c r="O397"/>
  <c r="P397"/>
  <c r="O398"/>
  <c r="P398"/>
  <c r="O399"/>
  <c r="P399"/>
  <c r="O400"/>
  <c r="P400"/>
  <c r="O401"/>
  <c r="P401"/>
  <c r="O402"/>
  <c r="P402"/>
  <c r="O403"/>
  <c r="P403"/>
  <c r="O404"/>
  <c r="P404"/>
  <c r="O405"/>
  <c r="P405"/>
  <c r="O406"/>
  <c r="P406"/>
  <c r="O407"/>
  <c r="P407"/>
  <c r="O408"/>
  <c r="P408"/>
  <c r="O409"/>
  <c r="P409"/>
  <c r="O410"/>
  <c r="P410"/>
  <c r="O411"/>
  <c r="P411"/>
  <c r="O412"/>
  <c r="P412"/>
  <c r="O413"/>
  <c r="P413"/>
  <c r="O414"/>
  <c r="P414"/>
  <c r="O415"/>
  <c r="P415"/>
  <c r="O416"/>
  <c r="P416"/>
  <c r="O417"/>
  <c r="P417"/>
  <c r="O418"/>
  <c r="P418"/>
  <c r="O419"/>
  <c r="P419"/>
  <c r="O420"/>
  <c r="P420"/>
  <c r="O421"/>
  <c r="P421"/>
  <c r="O422"/>
  <c r="P422"/>
  <c r="O423"/>
  <c r="P423"/>
  <c r="O424"/>
  <c r="P424"/>
  <c r="O425"/>
  <c r="P425"/>
  <c r="O426"/>
  <c r="P426"/>
  <c r="O427"/>
  <c r="P427"/>
  <c r="O428"/>
  <c r="P428"/>
  <c r="O429"/>
  <c r="P429"/>
  <c r="O430"/>
  <c r="P430"/>
  <c r="O431"/>
  <c r="P431"/>
  <c r="O432"/>
  <c r="P432"/>
  <c r="O433"/>
  <c r="P433"/>
  <c r="O434"/>
  <c r="P434"/>
  <c r="O435"/>
  <c r="P435"/>
  <c r="O436"/>
  <c r="P436"/>
  <c r="O437"/>
  <c r="P437"/>
  <c r="O438"/>
  <c r="P438"/>
  <c r="O439"/>
  <c r="P439"/>
  <c r="O440"/>
  <c r="P440"/>
  <c r="O441"/>
  <c r="P441"/>
  <c r="O442"/>
  <c r="P442"/>
  <c r="O443"/>
  <c r="P443"/>
  <c r="O444"/>
  <c r="P444"/>
  <c r="O445"/>
  <c r="P445"/>
  <c r="O446"/>
  <c r="P446"/>
  <c r="O447"/>
  <c r="P447"/>
  <c r="O448"/>
  <c r="P448"/>
  <c r="O449"/>
  <c r="P449"/>
  <c r="O450"/>
  <c r="P450"/>
  <c r="O451"/>
  <c r="P451"/>
  <c r="O452"/>
  <c r="P452"/>
  <c r="O453"/>
  <c r="P453"/>
  <c r="O454"/>
  <c r="P454"/>
  <c r="O455"/>
  <c r="P455"/>
  <c r="O456"/>
  <c r="P456"/>
  <c r="O457"/>
  <c r="P457"/>
  <c r="O458"/>
  <c r="P458"/>
  <c r="O459"/>
  <c r="P459"/>
  <c r="O460"/>
  <c r="P460"/>
  <c r="O461"/>
  <c r="P461"/>
  <c r="O462"/>
  <c r="P462"/>
  <c r="O463"/>
  <c r="P463"/>
  <c r="O464"/>
  <c r="P464"/>
  <c r="O465"/>
  <c r="P465"/>
  <c r="O466"/>
  <c r="P466"/>
  <c r="O467"/>
  <c r="P467"/>
  <c r="O468"/>
  <c r="P468"/>
  <c r="O469"/>
  <c r="P469"/>
  <c r="O470"/>
  <c r="P470"/>
  <c r="O471"/>
  <c r="P471"/>
  <c r="O472"/>
  <c r="P472"/>
  <c r="O473"/>
  <c r="P473"/>
  <c r="O474"/>
  <c r="P474"/>
  <c r="O475"/>
  <c r="P475"/>
  <c r="O476"/>
  <c r="P476"/>
  <c r="O477"/>
  <c r="P477"/>
  <c r="O478"/>
  <c r="P478"/>
  <c r="O479"/>
  <c r="P479"/>
  <c r="O480"/>
  <c r="P480"/>
  <c r="O481"/>
  <c r="P481"/>
  <c r="O482"/>
  <c r="P482"/>
  <c r="O483"/>
  <c r="P483"/>
  <c r="O484"/>
  <c r="P484"/>
  <c r="O485"/>
  <c r="P485"/>
  <c r="O486"/>
  <c r="P486"/>
  <c r="O487"/>
  <c r="P487"/>
  <c r="O488"/>
  <c r="P488"/>
  <c r="O489"/>
  <c r="P489"/>
  <c r="O490"/>
  <c r="P490"/>
  <c r="O491"/>
  <c r="P491"/>
  <c r="O492"/>
  <c r="P492"/>
  <c r="O493"/>
  <c r="P493"/>
  <c r="O494"/>
  <c r="P494"/>
  <c r="O495"/>
  <c r="P495"/>
  <c r="O496"/>
  <c r="P496"/>
  <c r="O497"/>
  <c r="P497"/>
  <c r="O498"/>
  <c r="P498"/>
  <c r="O499"/>
  <c r="P499"/>
  <c r="O500"/>
  <c r="P500"/>
  <c r="O501"/>
  <c r="P501"/>
  <c r="O502"/>
  <c r="P502"/>
  <c r="O503"/>
  <c r="P503"/>
  <c r="P47"/>
  <c r="B177" i="14"/>
  <c r="A177" s="1"/>
  <c r="B176"/>
  <c r="A176" s="1"/>
  <c r="B175"/>
  <c r="A175" s="1"/>
  <c r="B174"/>
  <c r="A174" s="1"/>
  <c r="F8" i="17"/>
  <c r="J10" i="14"/>
  <c r="L35" i="17" s="1"/>
  <c r="BH35" s="1"/>
  <c r="F9"/>
  <c r="BQ11" i="18"/>
  <c r="BQ12" s="1"/>
  <c r="BQ13" s="1"/>
  <c r="BQ14" s="1"/>
  <c r="BQ15" s="1"/>
  <c r="BQ16" s="1"/>
  <c r="BQ17" s="1"/>
  <c r="BQ18" s="1"/>
  <c r="BQ19" s="1"/>
  <c r="BQ20" s="1"/>
  <c r="BQ21" s="1"/>
  <c r="BQ22" s="1"/>
  <c r="BQ23" s="1"/>
  <c r="BQ24" s="1"/>
  <c r="BQ25" s="1"/>
  <c r="BQ26" s="1"/>
  <c r="BQ27" s="1"/>
  <c r="BQ28" s="1"/>
  <c r="BQ29" s="1"/>
  <c r="BQ30" s="1"/>
  <c r="BQ31" s="1"/>
  <c r="BQ32" s="1"/>
  <c r="BQ33" s="1"/>
  <c r="BQ34" s="1"/>
  <c r="BQ35" s="1"/>
  <c r="BQ36" s="1"/>
  <c r="BQ37" s="1"/>
  <c r="BQ38" s="1"/>
  <c r="BQ39" s="1"/>
  <c r="BQ40" s="1"/>
  <c r="BQ41" s="1"/>
  <c r="BQ42" s="1"/>
  <c r="BQ43" s="1"/>
  <c r="BQ44" s="1"/>
  <c r="BQ45" s="1"/>
  <c r="BQ46" s="1"/>
  <c r="BQ47" s="1"/>
  <c r="BQ48" s="1"/>
  <c r="BQ49" s="1"/>
  <c r="BQ50" s="1"/>
  <c r="BQ51" s="1"/>
  <c r="BQ52" s="1"/>
  <c r="BQ53" s="1"/>
  <c r="BQ54" s="1"/>
  <c r="BQ55" s="1"/>
  <c r="BQ56" s="1"/>
  <c r="BQ57" s="1"/>
  <c r="BQ58" s="1"/>
  <c r="BQ59" s="1"/>
  <c r="BQ60" s="1"/>
  <c r="BQ61" s="1"/>
  <c r="BQ62" s="1"/>
  <c r="BQ63" s="1"/>
  <c r="BQ64" s="1"/>
  <c r="BQ65" s="1"/>
  <c r="BQ66" s="1"/>
  <c r="BQ67" s="1"/>
  <c r="BQ68" s="1"/>
  <c r="BQ69" s="1"/>
  <c r="BQ70" s="1"/>
  <c r="BQ71" s="1"/>
  <c r="BQ72" s="1"/>
  <c r="BQ73" s="1"/>
  <c r="BQ74" s="1"/>
  <c r="BQ75" s="1"/>
  <c r="BQ76" s="1"/>
  <c r="BQ77" s="1"/>
  <c r="BQ78" s="1"/>
  <c r="BQ79" s="1"/>
  <c r="BQ80" s="1"/>
  <c r="BQ81" s="1"/>
  <c r="BQ82" s="1"/>
  <c r="BQ83" s="1"/>
  <c r="BQ84" s="1"/>
  <c r="BQ85" s="1"/>
  <c r="BQ86" s="1"/>
  <c r="BQ87" s="1"/>
  <c r="BQ88" s="1"/>
  <c r="BQ89" s="1"/>
  <c r="BQ90" s="1"/>
  <c r="BQ91" s="1"/>
  <c r="BQ92" s="1"/>
  <c r="BQ93" s="1"/>
  <c r="BQ94" s="1"/>
  <c r="BQ95" s="1"/>
  <c r="BQ96" s="1"/>
  <c r="BQ97" s="1"/>
  <c r="BQ98" s="1"/>
  <c r="BQ99" s="1"/>
  <c r="BQ100" s="1"/>
  <c r="BQ101" s="1"/>
  <c r="BQ102" s="1"/>
  <c r="BQ103" s="1"/>
  <c r="BQ104" s="1"/>
  <c r="BQ105" s="1"/>
  <c r="BQ106" s="1"/>
  <c r="BQ107" s="1"/>
  <c r="BQ108" s="1"/>
  <c r="BQ109" s="1"/>
  <c r="BQ110" s="1"/>
  <c r="BQ111" s="1"/>
  <c r="BQ112" s="1"/>
  <c r="BQ113" s="1"/>
  <c r="BQ114" s="1"/>
  <c r="BQ115" s="1"/>
  <c r="BQ116" s="1"/>
  <c r="BQ117" s="1"/>
  <c r="BQ118" s="1"/>
  <c r="BQ119" s="1"/>
  <c r="BQ120" s="1"/>
  <c r="BQ121" s="1"/>
  <c r="BQ122" s="1"/>
  <c r="BQ123" s="1"/>
  <c r="BQ124" s="1"/>
  <c r="BQ125" s="1"/>
  <c r="BQ126" s="1"/>
  <c r="BQ127" s="1"/>
  <c r="BQ128" s="1"/>
  <c r="BQ129" s="1"/>
  <c r="BQ130" s="1"/>
  <c r="BQ131" s="1"/>
  <c r="BQ132" s="1"/>
  <c r="BQ133" s="1"/>
  <c r="BQ134" s="1"/>
  <c r="BQ135" s="1"/>
  <c r="BQ136" s="1"/>
  <c r="BQ137" s="1"/>
  <c r="BQ138" s="1"/>
  <c r="BQ139" s="1"/>
  <c r="BQ140" s="1"/>
  <c r="BQ141" s="1"/>
  <c r="BQ142" s="1"/>
  <c r="BQ143" s="1"/>
  <c r="BQ144" s="1"/>
  <c r="BQ145" s="1"/>
  <c r="BQ146" s="1"/>
  <c r="BQ147" s="1"/>
  <c r="BQ148" s="1"/>
  <c r="BQ149" s="1"/>
  <c r="BQ150" s="1"/>
  <c r="BQ151" s="1"/>
  <c r="BQ152" s="1"/>
  <c r="BQ153" s="1"/>
  <c r="BQ154" s="1"/>
  <c r="BQ155" s="1"/>
  <c r="BQ156" s="1"/>
  <c r="BQ157" s="1"/>
  <c r="BQ158" s="1"/>
  <c r="BQ159" s="1"/>
  <c r="BQ160" s="1"/>
  <c r="BQ161" s="1"/>
  <c r="BQ162" s="1"/>
  <c r="BQ163" s="1"/>
  <c r="BQ164" s="1"/>
  <c r="BQ165" s="1"/>
  <c r="BQ166" s="1"/>
  <c r="BQ167" s="1"/>
  <c r="BQ168" s="1"/>
  <c r="BQ169" s="1"/>
  <c r="BQ170" s="1"/>
  <c r="BQ171" s="1"/>
  <c r="BQ172" s="1"/>
  <c r="BQ173" s="1"/>
  <c r="BQ174" s="1"/>
  <c r="BQ175" s="1"/>
  <c r="BQ176" s="1"/>
  <c r="BQ177" s="1"/>
  <c r="BQ178" s="1"/>
  <c r="BQ179" s="1"/>
  <c r="BQ180" s="1"/>
  <c r="BQ181" s="1"/>
  <c r="BQ182" s="1"/>
  <c r="BQ183" s="1"/>
  <c r="BQ184" s="1"/>
  <c r="BQ185" s="1"/>
  <c r="BQ186" s="1"/>
  <c r="BQ187" s="1"/>
  <c r="BQ188" s="1"/>
  <c r="BQ189" s="1"/>
  <c r="BQ190" s="1"/>
  <c r="BQ191" s="1"/>
  <c r="BQ192" s="1"/>
  <c r="BQ193" s="1"/>
  <c r="A111" i="26"/>
  <c r="E111" s="1"/>
  <c r="BA123" i="18"/>
  <c r="BI123"/>
  <c r="BK123"/>
  <c r="BM123"/>
  <c r="A112" i="26"/>
  <c r="E112" s="1"/>
  <c r="BA124" i="18"/>
  <c r="BI124"/>
  <c r="BK124"/>
  <c r="BM124"/>
  <c r="A113" i="26"/>
  <c r="E113" s="1"/>
  <c r="BA125" i="18"/>
  <c r="BI125"/>
  <c r="BK125"/>
  <c r="BM125"/>
  <c r="A114" i="26"/>
  <c r="E114" s="1"/>
  <c r="BA126" i="18"/>
  <c r="BI126"/>
  <c r="BK126"/>
  <c r="BM126"/>
  <c r="A115" i="26"/>
  <c r="E115" s="1"/>
  <c r="BA127" i="18"/>
  <c r="BI127"/>
  <c r="BK127"/>
  <c r="BM127"/>
  <c r="A116" i="26"/>
  <c r="E116" s="1"/>
  <c r="BA128" i="18"/>
  <c r="BI128"/>
  <c r="BK128"/>
  <c r="BM128"/>
  <c r="A117" i="26"/>
  <c r="E117" s="1"/>
  <c r="BA129" i="18"/>
  <c r="BI129"/>
  <c r="BK129"/>
  <c r="BM129"/>
  <c r="A118" i="26"/>
  <c r="E118" s="1"/>
  <c r="BA130" i="18"/>
  <c r="BI130"/>
  <c r="BK130"/>
  <c r="BM130"/>
  <c r="A119" i="26"/>
  <c r="E119" s="1"/>
  <c r="BA131" i="18"/>
  <c r="BI131"/>
  <c r="BK131"/>
  <c r="BM131"/>
  <c r="A120" i="26"/>
  <c r="E120" s="1"/>
  <c r="BA132" i="18"/>
  <c r="BI132"/>
  <c r="BK132"/>
  <c r="BM132"/>
  <c r="A121" i="26"/>
  <c r="E121" s="1"/>
  <c r="BA133" i="18"/>
  <c r="BI133"/>
  <c r="BK133"/>
  <c r="BM133"/>
  <c r="A122" i="26"/>
  <c r="E122" s="1"/>
  <c r="BA134" i="18"/>
  <c r="BI134"/>
  <c r="BK134"/>
  <c r="BM134"/>
  <c r="A123" i="26"/>
  <c r="E123" s="1"/>
  <c r="BA135" i="18"/>
  <c r="BI135"/>
  <c r="BK135"/>
  <c r="BM135"/>
  <c r="A124" i="26"/>
  <c r="E124" s="1"/>
  <c r="BA136" i="18"/>
  <c r="BI136"/>
  <c r="BK136"/>
  <c r="BM136"/>
  <c r="A125" i="26"/>
  <c r="E125" s="1"/>
  <c r="BA137" i="18"/>
  <c r="BI137"/>
  <c r="BK137"/>
  <c r="BM137"/>
  <c r="A126" i="26"/>
  <c r="E126" s="1"/>
  <c r="BA138" i="18"/>
  <c r="BI138"/>
  <c r="BK138"/>
  <c r="BM138"/>
  <c r="A127" i="26"/>
  <c r="E127" s="1"/>
  <c r="BA139" i="18"/>
  <c r="BI139"/>
  <c r="BK139"/>
  <c r="BM139"/>
  <c r="A128" i="26"/>
  <c r="E128" s="1"/>
  <c r="BA140" i="18"/>
  <c r="BI140"/>
  <c r="BK140"/>
  <c r="BM140"/>
  <c r="A129" i="26"/>
  <c r="E129" s="1"/>
  <c r="BA141" i="18"/>
  <c r="BI141"/>
  <c r="BK141"/>
  <c r="BM141"/>
  <c r="A130" i="26"/>
  <c r="E130" s="1"/>
  <c r="BA142" i="18"/>
  <c r="BI142"/>
  <c r="BK142"/>
  <c r="BM142"/>
  <c r="A131" i="26"/>
  <c r="E131" s="1"/>
  <c r="BA143" i="18"/>
  <c r="BI143"/>
  <c r="BK143"/>
  <c r="BM143"/>
  <c r="A132" i="26"/>
  <c r="E132" s="1"/>
  <c r="BA144" i="18"/>
  <c r="BI144"/>
  <c r="BK144"/>
  <c r="BM144"/>
  <c r="A133" i="26"/>
  <c r="E133" s="1"/>
  <c r="BA145" i="18"/>
  <c r="BI145"/>
  <c r="BK145"/>
  <c r="BM145"/>
  <c r="A134" i="26"/>
  <c r="E134" s="1"/>
  <c r="BA146" i="18"/>
  <c r="BI146"/>
  <c r="BK146"/>
  <c r="BM146"/>
  <c r="A135" i="26"/>
  <c r="E135" s="1"/>
  <c r="BA147" i="18"/>
  <c r="BI147"/>
  <c r="BK147"/>
  <c r="BM147"/>
  <c r="A136" i="26"/>
  <c r="E136" s="1"/>
  <c r="BA148" i="18"/>
  <c r="BI148"/>
  <c r="BK148"/>
  <c r="BM148"/>
  <c r="A137" i="26"/>
  <c r="E137" s="1"/>
  <c r="BA149" i="18"/>
  <c r="BI149"/>
  <c r="BK149"/>
  <c r="BM149"/>
  <c r="A138" i="26"/>
  <c r="E138" s="1"/>
  <c r="BA150" i="18"/>
  <c r="BI150"/>
  <c r="BK150"/>
  <c r="BM150"/>
  <c r="A139" i="26"/>
  <c r="E139" s="1"/>
  <c r="BA151" i="18"/>
  <c r="BI151"/>
  <c r="BK151"/>
  <c r="BM151"/>
  <c r="A140" i="26"/>
  <c r="E140" s="1"/>
  <c r="BA152" i="18"/>
  <c r="BI152"/>
  <c r="BK152"/>
  <c r="BM152"/>
  <c r="A141" i="26"/>
  <c r="E141" s="1"/>
  <c r="BA153" i="18"/>
  <c r="BI153"/>
  <c r="BK153"/>
  <c r="BM153"/>
  <c r="A142" i="26"/>
  <c r="E142" s="1"/>
  <c r="BA154" i="18"/>
  <c r="BI154"/>
  <c r="BK154"/>
  <c r="BM154"/>
  <c r="A143" i="26"/>
  <c r="E143" s="1"/>
  <c r="BA155" i="18"/>
  <c r="BI155"/>
  <c r="BK155"/>
  <c r="BM155"/>
  <c r="A144" i="26"/>
  <c r="E144" s="1"/>
  <c r="BA156" i="18"/>
  <c r="BI156"/>
  <c r="BK156"/>
  <c r="BM156"/>
  <c r="A145" i="26"/>
  <c r="E145" s="1"/>
  <c r="BA157" i="18"/>
  <c r="BI157"/>
  <c r="BK157"/>
  <c r="BM157"/>
  <c r="A146" i="26"/>
  <c r="E146" s="1"/>
  <c r="BA158" i="18"/>
  <c r="BI158"/>
  <c r="BK158"/>
  <c r="BM158"/>
  <c r="A147" i="26"/>
  <c r="E147" s="1"/>
  <c r="BA159" i="18"/>
  <c r="BI159"/>
  <c r="BK159"/>
  <c r="BM159"/>
  <c r="A148" i="26"/>
  <c r="E148" s="1"/>
  <c r="BA160" i="18"/>
  <c r="BI160"/>
  <c r="BK160"/>
  <c r="BM160"/>
  <c r="A149" i="26"/>
  <c r="E149" s="1"/>
  <c r="BA161" i="18"/>
  <c r="BI161"/>
  <c r="BK161"/>
  <c r="BM161"/>
  <c r="A150" i="26"/>
  <c r="E150" s="1"/>
  <c r="BA162" i="18"/>
  <c r="BI162"/>
  <c r="BK162"/>
  <c r="BM162"/>
  <c r="A151" i="26"/>
  <c r="E151" s="1"/>
  <c r="BA163" i="18"/>
  <c r="BI163"/>
  <c r="BK163"/>
  <c r="BM163"/>
  <c r="A152" i="26"/>
  <c r="E152" s="1"/>
  <c r="BA164" i="18"/>
  <c r="BI164"/>
  <c r="BK164"/>
  <c r="BM164"/>
  <c r="A153" i="26"/>
  <c r="E153" s="1"/>
  <c r="BA165" i="18"/>
  <c r="BI165"/>
  <c r="BK165"/>
  <c r="BM165"/>
  <c r="A154" i="26"/>
  <c r="E154" s="1"/>
  <c r="BA166" i="18"/>
  <c r="BI166"/>
  <c r="BK166"/>
  <c r="BM166"/>
  <c r="A155" i="26"/>
  <c r="E155" s="1"/>
  <c r="BA167" i="18"/>
  <c r="BI167"/>
  <c r="BK167"/>
  <c r="BM167"/>
  <c r="A156" i="26"/>
  <c r="E156" s="1"/>
  <c r="BA168" i="18"/>
  <c r="BI168"/>
  <c r="BK168"/>
  <c r="BM168"/>
  <c r="A157" i="26"/>
  <c r="E157" s="1"/>
  <c r="BA169" i="18"/>
  <c r="BI169"/>
  <c r="BK169"/>
  <c r="BM169"/>
  <c r="A158" i="26"/>
  <c r="E158" s="1"/>
  <c r="BA170" i="18"/>
  <c r="BI170"/>
  <c r="BK170"/>
  <c r="BM170"/>
  <c r="A159" i="26"/>
  <c r="E159" s="1"/>
  <c r="BA171" i="18"/>
  <c r="BI171"/>
  <c r="BK171"/>
  <c r="BM171"/>
  <c r="A160" i="26"/>
  <c r="E160" s="1"/>
  <c r="BA172" i="18"/>
  <c r="BI172"/>
  <c r="BK172"/>
  <c r="BM172"/>
  <c r="A161" i="26"/>
  <c r="E161" s="1"/>
  <c r="BA173" i="18"/>
  <c r="BI173"/>
  <c r="BK173"/>
  <c r="BM173"/>
  <c r="A162" i="26"/>
  <c r="E162" s="1"/>
  <c r="BA174" i="18"/>
  <c r="BI174"/>
  <c r="BK174"/>
  <c r="BM174"/>
  <c r="A163" i="26"/>
  <c r="E163" s="1"/>
  <c r="BA175" i="18"/>
  <c r="BI175"/>
  <c r="BK175"/>
  <c r="BM175"/>
  <c r="A164" i="26"/>
  <c r="E164" s="1"/>
  <c r="BA176" i="18"/>
  <c r="BI176"/>
  <c r="BK176"/>
  <c r="BM176"/>
  <c r="A165" i="26"/>
  <c r="E165" s="1"/>
  <c r="BA177" i="18"/>
  <c r="BI177"/>
  <c r="BK177"/>
  <c r="BM177"/>
  <c r="A166" i="26"/>
  <c r="E166" s="1"/>
  <c r="BA178" i="18"/>
  <c r="BI178"/>
  <c r="BK178"/>
  <c r="BM178"/>
  <c r="A167" i="26"/>
  <c r="E167" s="1"/>
  <c r="BA179" i="18"/>
  <c r="BI179"/>
  <c r="BK179"/>
  <c r="BM179"/>
  <c r="A168" i="26"/>
  <c r="E168" s="1"/>
  <c r="BA180" i="18"/>
  <c r="BI180"/>
  <c r="BK180"/>
  <c r="BM180"/>
  <c r="A169" i="26"/>
  <c r="E169" s="1"/>
  <c r="BA181" i="18"/>
  <c r="BI181"/>
  <c r="BK181"/>
  <c r="BM181"/>
  <c r="A170" i="26"/>
  <c r="E170" s="1"/>
  <c r="BA182" i="18"/>
  <c r="BI182"/>
  <c r="BK182"/>
  <c r="BM182"/>
  <c r="A171" i="26"/>
  <c r="E171" s="1"/>
  <c r="BA183" i="18"/>
  <c r="BI183"/>
  <c r="BK183"/>
  <c r="BM183"/>
  <c r="A172" i="26"/>
  <c r="E172" s="1"/>
  <c r="BA184" i="18"/>
  <c r="BI184"/>
  <c r="BK184"/>
  <c r="BM184"/>
  <c r="A173" i="26"/>
  <c r="E173" s="1"/>
  <c r="BA185" i="18"/>
  <c r="BI185"/>
  <c r="BK185"/>
  <c r="BM185"/>
  <c r="A174" i="26"/>
  <c r="E174" s="1"/>
  <c r="BA186" i="18"/>
  <c r="BI186"/>
  <c r="BK186"/>
  <c r="BM186"/>
  <c r="A175" i="26"/>
  <c r="E175" s="1"/>
  <c r="BA187" i="18"/>
  <c r="BI187"/>
  <c r="BK187"/>
  <c r="BM187"/>
  <c r="A176" i="26"/>
  <c r="E176" s="1"/>
  <c r="BA188" i="18"/>
  <c r="BI188"/>
  <c r="BK188"/>
  <c r="BM188"/>
  <c r="A177" i="26"/>
  <c r="E177" s="1"/>
  <c r="BA189" i="18"/>
  <c r="BI189"/>
  <c r="BK189"/>
  <c r="BM189"/>
  <c r="A178" i="26"/>
  <c r="E178" s="1"/>
  <c r="BA190" i="18"/>
  <c r="BI190"/>
  <c r="BK190"/>
  <c r="BM190"/>
  <c r="A179" i="26"/>
  <c r="E179" s="1"/>
  <c r="BA191" i="18"/>
  <c r="BI191"/>
  <c r="BK191"/>
  <c r="BM191"/>
  <c r="A180" i="26"/>
  <c r="E180" s="1"/>
  <c r="BA192" i="18"/>
  <c r="BI192"/>
  <c r="BK192"/>
  <c r="BM192"/>
  <c r="A107" i="26"/>
  <c r="E107" s="1"/>
  <c r="BA119" i="18"/>
  <c r="BI119"/>
  <c r="BK119"/>
  <c r="BM119"/>
  <c r="A108" i="26"/>
  <c r="E108" s="1"/>
  <c r="BA120" i="18"/>
  <c r="BI120"/>
  <c r="BK120"/>
  <c r="BM120"/>
  <c r="A109" i="26"/>
  <c r="E109" s="1"/>
  <c r="BA121" i="18"/>
  <c r="BI121"/>
  <c r="BK121"/>
  <c r="BM121"/>
  <c r="A110" i="26"/>
  <c r="E110" s="1"/>
  <c r="BA122" i="18"/>
  <c r="BI122"/>
  <c r="BK122"/>
  <c r="BM122"/>
  <c r="A13" i="26"/>
  <c r="E13" s="1"/>
  <c r="D13" s="1"/>
  <c r="BA25" i="18"/>
  <c r="BI25"/>
  <c r="BK25"/>
  <c r="BM25"/>
  <c r="A14" i="26"/>
  <c r="E14" s="1"/>
  <c r="BA26" i="18"/>
  <c r="BI26"/>
  <c r="BK26"/>
  <c r="BM26"/>
  <c r="A15" i="26"/>
  <c r="E15" s="1"/>
  <c r="D15" s="1"/>
  <c r="BA27" i="18"/>
  <c r="BI27"/>
  <c r="BK27"/>
  <c r="BM27"/>
  <c r="A16" i="26"/>
  <c r="E16" s="1"/>
  <c r="BA28" i="18"/>
  <c r="BI28"/>
  <c r="BK28"/>
  <c r="BM28"/>
  <c r="A17" i="26"/>
  <c r="E17" s="1"/>
  <c r="BA29" i="18"/>
  <c r="BI29"/>
  <c r="BK29"/>
  <c r="BM29"/>
  <c r="A18" i="26"/>
  <c r="E18" s="1"/>
  <c r="BA30" i="18"/>
  <c r="BI30"/>
  <c r="BK30"/>
  <c r="BM30"/>
  <c r="A19" i="26"/>
  <c r="E19" s="1"/>
  <c r="D19" s="1"/>
  <c r="BA31" i="18"/>
  <c r="BI31"/>
  <c r="BK31"/>
  <c r="BM31"/>
  <c r="A20" i="26"/>
  <c r="E20" s="1"/>
  <c r="BA32" i="18"/>
  <c r="BI32"/>
  <c r="BK32"/>
  <c r="BM32"/>
  <c r="A21" i="26"/>
  <c r="E21" s="1"/>
  <c r="D21" s="1"/>
  <c r="BA33" i="18"/>
  <c r="BI33"/>
  <c r="BK33"/>
  <c r="BM33"/>
  <c r="A22" i="26"/>
  <c r="E22" s="1"/>
  <c r="BA34" i="18"/>
  <c r="BI34"/>
  <c r="BK34"/>
  <c r="BM34"/>
  <c r="A23" i="26"/>
  <c r="E23" s="1"/>
  <c r="D23" s="1"/>
  <c r="BA35" i="18"/>
  <c r="BI35"/>
  <c r="BK35"/>
  <c r="BM35"/>
  <c r="A24" i="26"/>
  <c r="E24" s="1"/>
  <c r="BA36" i="18"/>
  <c r="BI36"/>
  <c r="BK36"/>
  <c r="BM36"/>
  <c r="A25" i="26"/>
  <c r="E25" s="1"/>
  <c r="BA37" i="18"/>
  <c r="BI37"/>
  <c r="BK37"/>
  <c r="BM37"/>
  <c r="A26" i="26"/>
  <c r="E26" s="1"/>
  <c r="BA38" i="18"/>
  <c r="BI38"/>
  <c r="BK38"/>
  <c r="BM38"/>
  <c r="A27" i="26"/>
  <c r="E27" s="1"/>
  <c r="D27" s="1"/>
  <c r="BA39" i="18"/>
  <c r="BI39"/>
  <c r="BK39"/>
  <c r="BM39"/>
  <c r="A28" i="26"/>
  <c r="E28" s="1"/>
  <c r="BA40" i="18"/>
  <c r="BI40"/>
  <c r="BK40"/>
  <c r="BM40"/>
  <c r="A29" i="26"/>
  <c r="E29" s="1"/>
  <c r="D29" s="1"/>
  <c r="BA41" i="18"/>
  <c r="BI41"/>
  <c r="BK41"/>
  <c r="BM41"/>
  <c r="A30" i="26"/>
  <c r="E30" s="1"/>
  <c r="BA42" i="18"/>
  <c r="BI42"/>
  <c r="BK42"/>
  <c r="BM42"/>
  <c r="A31" i="26"/>
  <c r="E31" s="1"/>
  <c r="BA43" i="18"/>
  <c r="BI43"/>
  <c r="BK43"/>
  <c r="BM43"/>
  <c r="A32" i="26"/>
  <c r="E32" s="1"/>
  <c r="BA44" i="18"/>
  <c r="BI44"/>
  <c r="BK44"/>
  <c r="BM44"/>
  <c r="A33" i="26"/>
  <c r="E33" s="1"/>
  <c r="BA45" i="18"/>
  <c r="BI45"/>
  <c r="BK45"/>
  <c r="BM45"/>
  <c r="A34" i="26"/>
  <c r="E34" s="1"/>
  <c r="BA46" i="18"/>
  <c r="BI46"/>
  <c r="BK46"/>
  <c r="BM46"/>
  <c r="A35" i="26"/>
  <c r="E35" s="1"/>
  <c r="BA47" i="18"/>
  <c r="BI47"/>
  <c r="BK47"/>
  <c r="BM47"/>
  <c r="A36" i="26"/>
  <c r="E36" s="1"/>
  <c r="V48" i="18"/>
  <c r="BA48" s="1"/>
  <c r="BI48"/>
  <c r="BK48"/>
  <c r="BM48"/>
  <c r="A37" i="26"/>
  <c r="E37" s="1"/>
  <c r="BA49" i="18"/>
  <c r="BI49"/>
  <c r="BK49"/>
  <c r="BM49"/>
  <c r="BR49"/>
  <c r="A38" i="26"/>
  <c r="E38" s="1"/>
  <c r="D38" s="1"/>
  <c r="BA50" i="18"/>
  <c r="BI50"/>
  <c r="BK50"/>
  <c r="BM50"/>
  <c r="A39" i="26"/>
  <c r="E39" s="1"/>
  <c r="BA51" i="18"/>
  <c r="BI51"/>
  <c r="BK51"/>
  <c r="BM51"/>
  <c r="BR51"/>
  <c r="A40" i="26"/>
  <c r="E40" s="1"/>
  <c r="D40" s="1"/>
  <c r="BA52" i="18"/>
  <c r="BI52"/>
  <c r="BK52"/>
  <c r="BM52"/>
  <c r="A41" i="26"/>
  <c r="E41" s="1"/>
  <c r="BA53" i="18"/>
  <c r="BI53"/>
  <c r="BK53"/>
  <c r="BM53"/>
  <c r="BR53"/>
  <c r="A42" i="26"/>
  <c r="E42" s="1"/>
  <c r="D42" s="1"/>
  <c r="BA54" i="18"/>
  <c r="BI54"/>
  <c r="BK54"/>
  <c r="BM54"/>
  <c r="A43" i="26"/>
  <c r="E43" s="1"/>
  <c r="BA55" i="18"/>
  <c r="BI55"/>
  <c r="BK55"/>
  <c r="BM55"/>
  <c r="BR55"/>
  <c r="A44" i="26"/>
  <c r="E44" s="1"/>
  <c r="D44" s="1"/>
  <c r="BA56" i="18"/>
  <c r="BI56"/>
  <c r="BK56"/>
  <c r="BM56"/>
  <c r="A45" i="26"/>
  <c r="E45" s="1"/>
  <c r="BA57" i="18"/>
  <c r="BI57"/>
  <c r="BK57"/>
  <c r="BM57"/>
  <c r="BR57"/>
  <c r="A46" i="26"/>
  <c r="E46" s="1"/>
  <c r="D46" s="1"/>
  <c r="BA58" i="18"/>
  <c r="BI58"/>
  <c r="BK58"/>
  <c r="BM58"/>
  <c r="A47" i="26"/>
  <c r="E47" s="1"/>
  <c r="BA59" i="18"/>
  <c r="BI59"/>
  <c r="BK59"/>
  <c r="BM59"/>
  <c r="BR59"/>
  <c r="A48" i="26"/>
  <c r="E48" s="1"/>
  <c r="D48" s="1"/>
  <c r="BA60" i="18"/>
  <c r="BI60"/>
  <c r="BK60"/>
  <c r="BM60"/>
  <c r="A49" i="26"/>
  <c r="E49" s="1"/>
  <c r="BA61" i="18"/>
  <c r="BI61"/>
  <c r="BK61"/>
  <c r="BM61"/>
  <c r="BR61"/>
  <c r="A50" i="26"/>
  <c r="E50" s="1"/>
  <c r="D50" s="1"/>
  <c r="BA62" i="18"/>
  <c r="BI62"/>
  <c r="BK62"/>
  <c r="BM62"/>
  <c r="A51" i="26"/>
  <c r="E51" s="1"/>
  <c r="BA63" i="18"/>
  <c r="BI63"/>
  <c r="BK63"/>
  <c r="BM63"/>
  <c r="BR63"/>
  <c r="A52" i="26"/>
  <c r="E52" s="1"/>
  <c r="D52" s="1"/>
  <c r="BA64" i="18"/>
  <c r="BI64"/>
  <c r="BK64"/>
  <c r="BM64"/>
  <c r="A53" i="26"/>
  <c r="E53" s="1"/>
  <c r="BA65" i="18"/>
  <c r="BI65"/>
  <c r="BK65"/>
  <c r="BM65"/>
  <c r="BR65"/>
  <c r="A54" i="26"/>
  <c r="E54" s="1"/>
  <c r="D54" s="1"/>
  <c r="BA66" i="18"/>
  <c r="BI66"/>
  <c r="BK66"/>
  <c r="BM66"/>
  <c r="A55" i="26"/>
  <c r="E55" s="1"/>
  <c r="BA67" i="18"/>
  <c r="BI67"/>
  <c r="BK67"/>
  <c r="BM67"/>
  <c r="BR67"/>
  <c r="A56" i="26"/>
  <c r="E56" s="1"/>
  <c r="D56" s="1"/>
  <c r="BA68" i="18"/>
  <c r="BI68"/>
  <c r="BK68"/>
  <c r="BM68"/>
  <c r="A57" i="26"/>
  <c r="E57" s="1"/>
  <c r="BA69" i="18"/>
  <c r="BI69"/>
  <c r="BK69"/>
  <c r="BM69"/>
  <c r="BR69"/>
  <c r="A58" i="26"/>
  <c r="E58" s="1"/>
  <c r="D58" s="1"/>
  <c r="BA70" i="18"/>
  <c r="BI70"/>
  <c r="BK70"/>
  <c r="BM70"/>
  <c r="A59" i="26"/>
  <c r="E59" s="1"/>
  <c r="BA71" i="18"/>
  <c r="BI71"/>
  <c r="BK71"/>
  <c r="BM71"/>
  <c r="BR71"/>
  <c r="A60" i="26"/>
  <c r="E60" s="1"/>
  <c r="D60" s="1"/>
  <c r="BA72" i="18"/>
  <c r="BI72"/>
  <c r="BK72"/>
  <c r="BM72"/>
  <c r="A61" i="26"/>
  <c r="E61" s="1"/>
  <c r="BA73" i="18"/>
  <c r="BI73"/>
  <c r="BK73"/>
  <c r="BM73"/>
  <c r="BR73"/>
  <c r="A62" i="26"/>
  <c r="E62" s="1"/>
  <c r="D62" s="1"/>
  <c r="BA74" i="18"/>
  <c r="BI74"/>
  <c r="BK74"/>
  <c r="BM74"/>
  <c r="A63" i="26"/>
  <c r="E63" s="1"/>
  <c r="BA75" i="18"/>
  <c r="BI75"/>
  <c r="BK75"/>
  <c r="BM75"/>
  <c r="BR75"/>
  <c r="A64" i="26"/>
  <c r="E64" s="1"/>
  <c r="D64" s="1"/>
  <c r="BA76" i="18"/>
  <c r="BI76"/>
  <c r="BK76"/>
  <c r="BM76"/>
  <c r="A65" i="26"/>
  <c r="E65" s="1"/>
  <c r="BA77" i="18"/>
  <c r="BI77"/>
  <c r="BK77"/>
  <c r="BM77"/>
  <c r="BR77"/>
  <c r="A66" i="26"/>
  <c r="E66" s="1"/>
  <c r="D66" s="1"/>
  <c r="BA78" i="18"/>
  <c r="BI78"/>
  <c r="BK78"/>
  <c r="BM78"/>
  <c r="A67" i="26"/>
  <c r="E67" s="1"/>
  <c r="BA79" i="18"/>
  <c r="BI79"/>
  <c r="BK79"/>
  <c r="BM79"/>
  <c r="BR79"/>
  <c r="A68" i="26"/>
  <c r="E68" s="1"/>
  <c r="D68" s="1"/>
  <c r="BA80" i="18"/>
  <c r="BI80"/>
  <c r="BK80"/>
  <c r="BM80"/>
  <c r="A69" i="26"/>
  <c r="E69" s="1"/>
  <c r="BA81" i="18"/>
  <c r="BI81"/>
  <c r="BK81"/>
  <c r="BM81"/>
  <c r="BR81"/>
  <c r="A70" i="26"/>
  <c r="E70" s="1"/>
  <c r="D70" s="1"/>
  <c r="BA82" i="18"/>
  <c r="BI82"/>
  <c r="BK82"/>
  <c r="BM82"/>
  <c r="A71" i="26"/>
  <c r="E71" s="1"/>
  <c r="BA83" i="18"/>
  <c r="BI83"/>
  <c r="BK83"/>
  <c r="BM83"/>
  <c r="BR83"/>
  <c r="A72" i="26"/>
  <c r="E72" s="1"/>
  <c r="D72" s="1"/>
  <c r="BA84" i="18"/>
  <c r="BI84"/>
  <c r="BK84"/>
  <c r="BM84"/>
  <c r="A73" i="26"/>
  <c r="E73" s="1"/>
  <c r="BA85" i="18"/>
  <c r="BI85"/>
  <c r="BK85"/>
  <c r="BM85"/>
  <c r="BR85"/>
  <c r="A74" i="26"/>
  <c r="E74" s="1"/>
  <c r="D74" s="1"/>
  <c r="BA86" i="18"/>
  <c r="BI86"/>
  <c r="BK86"/>
  <c r="BM86"/>
  <c r="A75" i="26"/>
  <c r="E75" s="1"/>
  <c r="BA87" i="18"/>
  <c r="BI87"/>
  <c r="BK87"/>
  <c r="BM87"/>
  <c r="BR87"/>
  <c r="A76" i="26"/>
  <c r="E76" s="1"/>
  <c r="D76" s="1"/>
  <c r="BA88" i="18"/>
  <c r="BI88"/>
  <c r="BK88"/>
  <c r="BM88"/>
  <c r="A77" i="26"/>
  <c r="E77" s="1"/>
  <c r="BA89" i="18"/>
  <c r="BI89"/>
  <c r="BK89"/>
  <c r="BM89"/>
  <c r="BR89"/>
  <c r="A78" i="26"/>
  <c r="E78" s="1"/>
  <c r="D78" s="1"/>
  <c r="BA90" i="18"/>
  <c r="BI90"/>
  <c r="BK90"/>
  <c r="BM90"/>
  <c r="A79" i="26"/>
  <c r="E79" s="1"/>
  <c r="BA91" i="18"/>
  <c r="BI91"/>
  <c r="BK91"/>
  <c r="BM91"/>
  <c r="BR91"/>
  <c r="A80" i="26"/>
  <c r="E80" s="1"/>
  <c r="D80" s="1"/>
  <c r="BA92" i="18"/>
  <c r="BI92"/>
  <c r="BK92"/>
  <c r="BM92"/>
  <c r="A81" i="26"/>
  <c r="E81" s="1"/>
  <c r="BA93" i="18"/>
  <c r="BI93"/>
  <c r="BK93"/>
  <c r="BM93"/>
  <c r="BR93"/>
  <c r="A82" i="26"/>
  <c r="E82" s="1"/>
  <c r="D82" s="1"/>
  <c r="BA94" i="18"/>
  <c r="BI94"/>
  <c r="BK94"/>
  <c r="BM94"/>
  <c r="A83" i="26"/>
  <c r="E83" s="1"/>
  <c r="BA95" i="18"/>
  <c r="BI95"/>
  <c r="BK95"/>
  <c r="BM95"/>
  <c r="BR95"/>
  <c r="A84" i="26"/>
  <c r="E84" s="1"/>
  <c r="D84" s="1"/>
  <c r="BA96" i="18"/>
  <c r="BI96"/>
  <c r="BK96"/>
  <c r="BM96"/>
  <c r="A85" i="26"/>
  <c r="E85" s="1"/>
  <c r="BA97" i="18"/>
  <c r="BI97"/>
  <c r="BK97"/>
  <c r="BM97"/>
  <c r="BR97"/>
  <c r="A86" i="26"/>
  <c r="E86" s="1"/>
  <c r="D86" s="1"/>
  <c r="BA98" i="18"/>
  <c r="BI98"/>
  <c r="BK98"/>
  <c r="BM98"/>
  <c r="A87" i="26"/>
  <c r="E87" s="1"/>
  <c r="BA99" i="18"/>
  <c r="BI99"/>
  <c r="BK99"/>
  <c r="BM99"/>
  <c r="BR99"/>
  <c r="A88" i="26"/>
  <c r="E88" s="1"/>
  <c r="D88" s="1"/>
  <c r="BA100" i="18"/>
  <c r="BI100"/>
  <c r="BK100"/>
  <c r="BM100"/>
  <c r="A89" i="26"/>
  <c r="E89" s="1"/>
  <c r="BA101" i="18"/>
  <c r="BI101"/>
  <c r="BK101"/>
  <c r="BM101"/>
  <c r="BR101"/>
  <c r="A90" i="26"/>
  <c r="E90" s="1"/>
  <c r="D90" s="1"/>
  <c r="BA102" i="18"/>
  <c r="BI102"/>
  <c r="BK102"/>
  <c r="BM102"/>
  <c r="A91" i="26"/>
  <c r="E91" s="1"/>
  <c r="BA103" i="18"/>
  <c r="BI103"/>
  <c r="BK103"/>
  <c r="BM103"/>
  <c r="BR103"/>
  <c r="A92" i="26"/>
  <c r="E92" s="1"/>
  <c r="D92" s="1"/>
  <c r="BA104" i="18"/>
  <c r="BI104"/>
  <c r="BK104"/>
  <c r="BM104"/>
  <c r="A93" i="26"/>
  <c r="E93" s="1"/>
  <c r="BA105" i="18"/>
  <c r="BI105"/>
  <c r="BK105"/>
  <c r="BM105"/>
  <c r="BR105"/>
  <c r="A94" i="26"/>
  <c r="E94" s="1"/>
  <c r="D94" s="1"/>
  <c r="BA106" i="18"/>
  <c r="BI106"/>
  <c r="BK106"/>
  <c r="BM106"/>
  <c r="A95" i="26"/>
  <c r="E95" s="1"/>
  <c r="BA107" i="18"/>
  <c r="BI107"/>
  <c r="BK107"/>
  <c r="BM107"/>
  <c r="BR107"/>
  <c r="A96" i="26"/>
  <c r="E96" s="1"/>
  <c r="D96" s="1"/>
  <c r="BA108" i="18"/>
  <c r="BI108"/>
  <c r="BK108"/>
  <c r="BM108"/>
  <c r="A97" i="26"/>
  <c r="E97" s="1"/>
  <c r="BA109" i="18"/>
  <c r="BI109"/>
  <c r="BK109"/>
  <c r="BM109"/>
  <c r="BR109"/>
  <c r="A98" i="26"/>
  <c r="E98" s="1"/>
  <c r="D98" s="1"/>
  <c r="BA110" i="18"/>
  <c r="BI110"/>
  <c r="BK110"/>
  <c r="BM110"/>
  <c r="A99" i="26"/>
  <c r="E99" s="1"/>
  <c r="BA111" i="18"/>
  <c r="BI111"/>
  <c r="BK111"/>
  <c r="BM111"/>
  <c r="BR111"/>
  <c r="A100" i="26"/>
  <c r="E100" s="1"/>
  <c r="D100" s="1"/>
  <c r="BA112" i="18"/>
  <c r="BI112"/>
  <c r="BK112"/>
  <c r="BM112"/>
  <c r="A101" i="26"/>
  <c r="E101" s="1"/>
  <c r="BA113" i="18"/>
  <c r="BI113"/>
  <c r="BK113"/>
  <c r="BM113"/>
  <c r="BR113"/>
  <c r="A102" i="26"/>
  <c r="E102" s="1"/>
  <c r="D102" s="1"/>
  <c r="BA114" i="18"/>
  <c r="BI114"/>
  <c r="BK114"/>
  <c r="BM114"/>
  <c r="A103" i="26"/>
  <c r="E103" s="1"/>
  <c r="BA115" i="18"/>
  <c r="BI115"/>
  <c r="BK115"/>
  <c r="BM115"/>
  <c r="BR115"/>
  <c r="A104" i="26"/>
  <c r="E104" s="1"/>
  <c r="D104" s="1"/>
  <c r="BA116" i="18"/>
  <c r="BI116"/>
  <c r="BK116"/>
  <c r="BM116"/>
  <c r="A105" i="26"/>
  <c r="E105" s="1"/>
  <c r="BA117" i="18"/>
  <c r="BI117"/>
  <c r="BK117"/>
  <c r="BM117"/>
  <c r="BR117"/>
  <c r="A106" i="26"/>
  <c r="E106" s="1"/>
  <c r="D106" s="1"/>
  <c r="BA118" i="18"/>
  <c r="BI118"/>
  <c r="BK118"/>
  <c r="BM118"/>
  <c r="AK9" i="14"/>
  <c r="AM9"/>
  <c r="J144"/>
  <c r="J147"/>
  <c r="J141"/>
  <c r="C47" i="10"/>
  <c r="D47"/>
  <c r="E47"/>
  <c r="F47"/>
  <c r="G47"/>
  <c r="H47"/>
  <c r="I47"/>
  <c r="J47"/>
  <c r="K47"/>
  <c r="L47"/>
  <c r="M47"/>
  <c r="N47"/>
  <c r="Q47"/>
  <c r="R47"/>
  <c r="S47"/>
  <c r="T47"/>
  <c r="U47"/>
  <c r="V47"/>
  <c r="W47"/>
  <c r="X47"/>
  <c r="Y47"/>
  <c r="Z47"/>
  <c r="AA47"/>
  <c r="AC47"/>
  <c r="AD47"/>
  <c r="AE47"/>
  <c r="AF47"/>
  <c r="BA193" i="18"/>
  <c r="BI193"/>
  <c r="BK193"/>
  <c r="BM193"/>
  <c r="J187" i="14"/>
  <c r="J188"/>
  <c r="J189"/>
  <c r="J190"/>
  <c r="J191"/>
  <c r="J192"/>
  <c r="J193"/>
  <c r="D17" i="26"/>
  <c r="D25"/>
  <c r="P11" i="13"/>
  <c r="P12" s="1"/>
  <c r="P13" s="1"/>
  <c r="P14" s="1"/>
  <c r="P15" s="1"/>
  <c r="P16" s="1"/>
  <c r="P17" s="1"/>
  <c r="P18" s="1"/>
  <c r="P19" s="1"/>
  <c r="P20" s="1"/>
  <c r="P21" s="1"/>
  <c r="P22" s="1"/>
  <c r="P23" s="1"/>
  <c r="P24" s="1"/>
  <c r="P25" s="1"/>
  <c r="P26" s="1"/>
  <c r="P27" s="1"/>
  <c r="P28" s="1"/>
  <c r="P29" s="1"/>
  <c r="P30" s="1"/>
  <c r="P31" s="1"/>
  <c r="P32" s="1"/>
  <c r="P33" s="1"/>
  <c r="P34" s="1"/>
  <c r="P35" s="1"/>
  <c r="P36" s="1"/>
  <c r="P37" s="1"/>
  <c r="P38" s="1"/>
  <c r="P39" s="1"/>
  <c r="P40" s="1"/>
  <c r="P41" s="1"/>
  <c r="P42" s="1"/>
  <c r="P43" s="1"/>
  <c r="P44" s="1"/>
  <c r="P45" s="1"/>
  <c r="P46" s="1"/>
  <c r="P47" s="1"/>
  <c r="P48" s="1"/>
  <c r="P49" s="1"/>
  <c r="P50" s="1"/>
  <c r="P51" s="1"/>
  <c r="P52" s="1"/>
  <c r="P53" s="1"/>
  <c r="P54" s="1"/>
  <c r="P55" s="1"/>
  <c r="P56" s="1"/>
  <c r="P57" s="1"/>
  <c r="P58" s="1"/>
  <c r="P59" s="1"/>
  <c r="P60" s="1"/>
  <c r="P61" s="1"/>
  <c r="P62" s="1"/>
  <c r="P63" s="1"/>
  <c r="P64" s="1"/>
  <c r="P65" s="1"/>
  <c r="P66" s="1"/>
  <c r="P67" s="1"/>
  <c r="P68" s="1"/>
  <c r="P69" s="1"/>
  <c r="P70" s="1"/>
  <c r="P71" s="1"/>
  <c r="P72" s="1"/>
  <c r="P73" s="1"/>
  <c r="P74" s="1"/>
  <c r="P75" s="1"/>
  <c r="P76" s="1"/>
  <c r="P77" s="1"/>
  <c r="P78" s="1"/>
  <c r="P79" s="1"/>
  <c r="P80" s="1"/>
  <c r="P81" s="1"/>
  <c r="P82" s="1"/>
  <c r="P83" s="1"/>
  <c r="P84" s="1"/>
  <c r="P85" s="1"/>
  <c r="P86" s="1"/>
  <c r="P87" s="1"/>
  <c r="P88" s="1"/>
  <c r="P89" s="1"/>
  <c r="P90" s="1"/>
  <c r="P91" s="1"/>
  <c r="P92" s="1"/>
  <c r="P93" s="1"/>
  <c r="P94" s="1"/>
  <c r="P95" s="1"/>
  <c r="P96" s="1"/>
  <c r="P97" s="1"/>
  <c r="P98" s="1"/>
  <c r="P99" s="1"/>
  <c r="P100" s="1"/>
  <c r="P101" s="1"/>
  <c r="P102" s="1"/>
  <c r="P104" s="1"/>
  <c r="P105" s="1"/>
  <c r="P106" s="1"/>
  <c r="P107" s="1"/>
  <c r="P108" s="1"/>
  <c r="P109" s="1"/>
  <c r="P110" s="1"/>
  <c r="P111" s="1"/>
  <c r="P112" s="1"/>
  <c r="P113" s="1"/>
  <c r="P114" s="1"/>
  <c r="P115" s="1"/>
  <c r="P116" s="1"/>
  <c r="P117" s="1"/>
  <c r="P118" s="1"/>
  <c r="P119" s="1"/>
  <c r="P120" s="1"/>
  <c r="P121" s="1"/>
  <c r="P122" s="1"/>
  <c r="P123" s="1"/>
  <c r="P124" s="1"/>
  <c r="P125" s="1"/>
  <c r="P126" s="1"/>
  <c r="P127" s="1"/>
  <c r="P128" s="1"/>
  <c r="P129" s="1"/>
  <c r="P130" s="1"/>
  <c r="P131" s="1"/>
  <c r="P132" s="1"/>
  <c r="P133" s="1"/>
  <c r="P134" s="1"/>
  <c r="P135" s="1"/>
  <c r="P136" s="1"/>
  <c r="P137" s="1"/>
  <c r="P138" s="1"/>
  <c r="P139" s="1"/>
  <c r="P140" s="1"/>
  <c r="P141" s="1"/>
  <c r="P142" s="1"/>
  <c r="P143" s="1"/>
  <c r="P144" s="1"/>
  <c r="P146" s="1"/>
  <c r="P147" s="1"/>
  <c r="P148" s="1"/>
  <c r="P149" s="1"/>
  <c r="P150" s="1"/>
  <c r="P151" s="1"/>
  <c r="P153" s="1"/>
  <c r="P154" s="1"/>
  <c r="P155" s="1"/>
  <c r="P156" s="1"/>
  <c r="P157" s="1"/>
  <c r="P158" s="1"/>
  <c r="P159" s="1"/>
  <c r="P160" s="1"/>
  <c r="P161" s="1"/>
  <c r="P162" s="1"/>
  <c r="P163" s="1"/>
  <c r="P164" s="1"/>
  <c r="P165" s="1"/>
  <c r="P166" s="1"/>
  <c r="P167" s="1"/>
  <c r="P168" s="1"/>
  <c r="P169" s="1"/>
  <c r="P170" s="1"/>
  <c r="P171" s="1"/>
  <c r="P172" s="1"/>
  <c r="P173" s="1"/>
  <c r="P174" s="1"/>
  <c r="P175" s="1"/>
  <c r="P176" s="1"/>
  <c r="P177" s="1"/>
  <c r="P178" s="1"/>
  <c r="P179" s="1"/>
  <c r="P180" s="1"/>
  <c r="P181" s="1"/>
  <c r="P182" s="1"/>
  <c r="P183" s="1"/>
  <c r="P185" s="1"/>
  <c r="P189" s="1"/>
  <c r="J186" i="14"/>
  <c r="J181"/>
  <c r="C218" i="10"/>
  <c r="E218"/>
  <c r="F218"/>
  <c r="G218"/>
  <c r="H218"/>
  <c r="I218"/>
  <c r="J218"/>
  <c r="K218"/>
  <c r="L218"/>
  <c r="M218"/>
  <c r="N218"/>
  <c r="Q218"/>
  <c r="R218"/>
  <c r="S218"/>
  <c r="T218"/>
  <c r="U218"/>
  <c r="V218"/>
  <c r="W218"/>
  <c r="X218"/>
  <c r="Y218"/>
  <c r="Z218"/>
  <c r="AA218"/>
  <c r="AC218"/>
  <c r="AD218"/>
  <c r="AE218"/>
  <c r="AF218"/>
  <c r="J182" i="14"/>
  <c r="C219" i="10"/>
  <c r="E219"/>
  <c r="F219"/>
  <c r="G219"/>
  <c r="H219"/>
  <c r="I219"/>
  <c r="J219"/>
  <c r="K219"/>
  <c r="L219"/>
  <c r="M219"/>
  <c r="N219"/>
  <c r="Q219"/>
  <c r="R219"/>
  <c r="S219"/>
  <c r="T219"/>
  <c r="U219"/>
  <c r="V219"/>
  <c r="W219"/>
  <c r="X219"/>
  <c r="Y219"/>
  <c r="Z219"/>
  <c r="AA219"/>
  <c r="AC219"/>
  <c r="AD219"/>
  <c r="AE219"/>
  <c r="AF219"/>
  <c r="J183" i="14"/>
  <c r="L208" i="17" s="1"/>
  <c r="BH208" s="1"/>
  <c r="C220" i="10"/>
  <c r="E220"/>
  <c r="F220"/>
  <c r="G220"/>
  <c r="H220"/>
  <c r="I220"/>
  <c r="J220"/>
  <c r="K220"/>
  <c r="L220"/>
  <c r="M220"/>
  <c r="N220"/>
  <c r="Q220"/>
  <c r="R220"/>
  <c r="S220"/>
  <c r="T220"/>
  <c r="U220"/>
  <c r="V220"/>
  <c r="W220"/>
  <c r="X220"/>
  <c r="Y220"/>
  <c r="Z220"/>
  <c r="AA220"/>
  <c r="AC220"/>
  <c r="AD220"/>
  <c r="AE220"/>
  <c r="AF220"/>
  <c r="J184" i="14"/>
  <c r="J185"/>
  <c r="G9" i="17"/>
  <c r="J180" i="14"/>
  <c r="L205" i="17"/>
  <c r="BH205" s="1"/>
  <c r="J139" i="14"/>
  <c r="L164" i="17" s="1"/>
  <c r="BH164" s="1"/>
  <c r="J140" i="14"/>
  <c r="L165" i="17" s="1"/>
  <c r="BH165" s="1"/>
  <c r="L166"/>
  <c r="BH166" s="1"/>
  <c r="J142" i="14"/>
  <c r="L167" i="17" s="1"/>
  <c r="BH167" s="1"/>
  <c r="J143" i="14"/>
  <c r="L168" i="17" s="1"/>
  <c r="BH168" s="1"/>
  <c r="L169"/>
  <c r="BH169" s="1"/>
  <c r="J145" i="14"/>
  <c r="L170" i="17" s="1"/>
  <c r="BH170" s="1"/>
  <c r="J146" i="14"/>
  <c r="L171" i="17"/>
  <c r="BH171" s="1"/>
  <c r="L172"/>
  <c r="BH172" s="1"/>
  <c r="J148" i="14"/>
  <c r="L173" i="17" s="1"/>
  <c r="BH173" s="1"/>
  <c r="J149" i="14"/>
  <c r="L174" i="17" s="1"/>
  <c r="BH174" s="1"/>
  <c r="J150" i="14"/>
  <c r="L175" i="17" s="1"/>
  <c r="BH175" s="1"/>
  <c r="J151" i="14"/>
  <c r="L176" i="17" s="1"/>
  <c r="BH176" s="1"/>
  <c r="J152" i="14"/>
  <c r="L177" i="17" s="1"/>
  <c r="BH177" s="1"/>
  <c r="J153" i="14"/>
  <c r="L178" i="17"/>
  <c r="BH178" s="1"/>
  <c r="J154" i="14"/>
  <c r="L179" i="17" s="1"/>
  <c r="BH179" s="1"/>
  <c r="J155" i="14"/>
  <c r="L180" i="17" s="1"/>
  <c r="BH180" s="1"/>
  <c r="J156" i="14"/>
  <c r="L181" i="17" s="1"/>
  <c r="BH181" s="1"/>
  <c r="J157" i="14"/>
  <c r="L182" i="17"/>
  <c r="BH182" s="1"/>
  <c r="J158" i="14"/>
  <c r="L183" i="17" s="1"/>
  <c r="BH183" s="1"/>
  <c r="J159" i="14"/>
  <c r="L184" i="17" s="1"/>
  <c r="BH184" s="1"/>
  <c r="J160" i="14"/>
  <c r="L185" i="17" s="1"/>
  <c r="BH185" s="1"/>
  <c r="J161" i="14"/>
  <c r="L186" i="17"/>
  <c r="BH186" s="1"/>
  <c r="J162" i="14"/>
  <c r="L187" i="17" s="1"/>
  <c r="BH187" s="1"/>
  <c r="J163" i="14"/>
  <c r="L188" i="17"/>
  <c r="BH188" s="1"/>
  <c r="J164" i="14"/>
  <c r="L189" i="17" s="1"/>
  <c r="BH189" s="1"/>
  <c r="J165" i="14"/>
  <c r="L190" i="17" s="1"/>
  <c r="BH190" s="1"/>
  <c r="J166" i="14"/>
  <c r="L191" i="17" s="1"/>
  <c r="BH191" s="1"/>
  <c r="J167" i="14"/>
  <c r="L192" i="17" s="1"/>
  <c r="BH192" s="1"/>
  <c r="J168" i="14"/>
  <c r="L193" i="17" s="1"/>
  <c r="BH193" s="1"/>
  <c r="J169" i="14"/>
  <c r="L194" i="17" s="1"/>
  <c r="BH194" s="1"/>
  <c r="J170" i="14"/>
  <c r="L195" i="17" s="1"/>
  <c r="BH195" s="1"/>
  <c r="J171" i="14"/>
  <c r="L196" i="17" s="1"/>
  <c r="BH196" s="1"/>
  <c r="J172" i="14"/>
  <c r="L197" i="17" s="1"/>
  <c r="BH197" s="1"/>
  <c r="J173" i="14"/>
  <c r="L198" i="17" s="1"/>
  <c r="BH198" s="1"/>
  <c r="J174" i="14"/>
  <c r="L199" i="17" s="1"/>
  <c r="BH199" s="1"/>
  <c r="J175" i="14"/>
  <c r="L200" i="17" s="1"/>
  <c r="BH200" s="1"/>
  <c r="J176" i="14"/>
  <c r="L201" i="17" s="1"/>
  <c r="BH201" s="1"/>
  <c r="J177" i="14"/>
  <c r="L202" i="17" s="1"/>
  <c r="BH202" s="1"/>
  <c r="J178" i="14"/>
  <c r="L203" i="17" s="1"/>
  <c r="BH203" s="1"/>
  <c r="J179" i="14"/>
  <c r="L204" i="17" s="1"/>
  <c r="BH204" s="1"/>
  <c r="C217" i="10"/>
  <c r="E217"/>
  <c r="F217"/>
  <c r="G217"/>
  <c r="H217"/>
  <c r="I217"/>
  <c r="J217"/>
  <c r="K217"/>
  <c r="L217"/>
  <c r="M217"/>
  <c r="N217"/>
  <c r="Q217"/>
  <c r="R217"/>
  <c r="S217"/>
  <c r="T217"/>
  <c r="U217"/>
  <c r="V217"/>
  <c r="W217"/>
  <c r="X217"/>
  <c r="Y217"/>
  <c r="Z217"/>
  <c r="AA217"/>
  <c r="AC217"/>
  <c r="AD217"/>
  <c r="AE217"/>
  <c r="AF217"/>
  <c r="L206" i="17"/>
  <c r="BH206" s="1"/>
  <c r="L207"/>
  <c r="BH207" s="1"/>
  <c r="L209"/>
  <c r="BH209"/>
  <c r="L210"/>
  <c r="BH210" s="1"/>
  <c r="L211"/>
  <c r="BH211" s="1"/>
  <c r="L212"/>
  <c r="BH212" s="1"/>
  <c r="L213"/>
  <c r="BH213" s="1"/>
  <c r="L214"/>
  <c r="BH214" s="1"/>
  <c r="L215"/>
  <c r="BH215" s="1"/>
  <c r="L216"/>
  <c r="BH216" s="1"/>
  <c r="L217"/>
  <c r="BH217"/>
  <c r="C213" i="10"/>
  <c r="E213"/>
  <c r="F213"/>
  <c r="G213"/>
  <c r="H213"/>
  <c r="I213"/>
  <c r="J213"/>
  <c r="K213"/>
  <c r="L213"/>
  <c r="M213"/>
  <c r="N213"/>
  <c r="Q213"/>
  <c r="R213"/>
  <c r="S213"/>
  <c r="T213"/>
  <c r="U213"/>
  <c r="V213"/>
  <c r="W213"/>
  <c r="X213"/>
  <c r="Y213"/>
  <c r="Z213"/>
  <c r="AA213"/>
  <c r="AC213"/>
  <c r="AD213"/>
  <c r="AE213"/>
  <c r="AF213"/>
  <c r="C214"/>
  <c r="E214"/>
  <c r="F214"/>
  <c r="G214"/>
  <c r="H214"/>
  <c r="I214"/>
  <c r="J214"/>
  <c r="K214"/>
  <c r="L214"/>
  <c r="M214"/>
  <c r="N214"/>
  <c r="Q214"/>
  <c r="R214"/>
  <c r="S214"/>
  <c r="T214"/>
  <c r="U214"/>
  <c r="V214"/>
  <c r="W214"/>
  <c r="X214"/>
  <c r="Y214"/>
  <c r="Z214"/>
  <c r="AA214"/>
  <c r="AC214"/>
  <c r="AD214"/>
  <c r="AE214"/>
  <c r="AF214"/>
  <c r="C215"/>
  <c r="E215"/>
  <c r="F215"/>
  <c r="G215"/>
  <c r="H215"/>
  <c r="I215"/>
  <c r="J215"/>
  <c r="K215"/>
  <c r="L215"/>
  <c r="M215"/>
  <c r="N215"/>
  <c r="Q215"/>
  <c r="R215"/>
  <c r="S215"/>
  <c r="T215"/>
  <c r="U215"/>
  <c r="V215"/>
  <c r="W215"/>
  <c r="X215"/>
  <c r="Y215"/>
  <c r="Z215"/>
  <c r="AA215"/>
  <c r="AC215"/>
  <c r="AD215"/>
  <c r="AE215"/>
  <c r="AF215"/>
  <c r="C216"/>
  <c r="E216"/>
  <c r="F216"/>
  <c r="G216"/>
  <c r="H216"/>
  <c r="I216"/>
  <c r="J216"/>
  <c r="K216"/>
  <c r="L216"/>
  <c r="M216"/>
  <c r="N216"/>
  <c r="Q216"/>
  <c r="R216"/>
  <c r="S216"/>
  <c r="T216"/>
  <c r="U216"/>
  <c r="V216"/>
  <c r="W216"/>
  <c r="X216"/>
  <c r="Y216"/>
  <c r="Z216"/>
  <c r="AA216"/>
  <c r="AC216"/>
  <c r="AD216"/>
  <c r="AE216"/>
  <c r="AF216"/>
  <c r="C211"/>
  <c r="E211"/>
  <c r="F211"/>
  <c r="G211"/>
  <c r="H211"/>
  <c r="I211"/>
  <c r="J211"/>
  <c r="K211"/>
  <c r="L211"/>
  <c r="M211"/>
  <c r="N211"/>
  <c r="Q211"/>
  <c r="R211"/>
  <c r="S211"/>
  <c r="T211"/>
  <c r="U211"/>
  <c r="V211"/>
  <c r="W211"/>
  <c r="X211"/>
  <c r="Y211"/>
  <c r="Z211"/>
  <c r="AA211"/>
  <c r="AC211"/>
  <c r="AD211"/>
  <c r="AE211"/>
  <c r="AF211"/>
  <c r="C199"/>
  <c r="E199"/>
  <c r="F199"/>
  <c r="G199"/>
  <c r="H199"/>
  <c r="J199"/>
  <c r="K199"/>
  <c r="L199"/>
  <c r="M199"/>
  <c r="N199"/>
  <c r="Q199"/>
  <c r="R199"/>
  <c r="S199"/>
  <c r="T199"/>
  <c r="U199"/>
  <c r="V199"/>
  <c r="W199"/>
  <c r="X199"/>
  <c r="Y199"/>
  <c r="Z199"/>
  <c r="AA199"/>
  <c r="AC199"/>
  <c r="AD199"/>
  <c r="AE199"/>
  <c r="AF199"/>
  <c r="C200"/>
  <c r="E200"/>
  <c r="F200"/>
  <c r="G200"/>
  <c r="H200"/>
  <c r="I200"/>
  <c r="J200"/>
  <c r="K200"/>
  <c r="L200"/>
  <c r="M200"/>
  <c r="N200"/>
  <c r="Q200"/>
  <c r="R200"/>
  <c r="S200"/>
  <c r="T200"/>
  <c r="U200"/>
  <c r="V200"/>
  <c r="W200"/>
  <c r="X200"/>
  <c r="Y200"/>
  <c r="Z200"/>
  <c r="AA200"/>
  <c r="AC200"/>
  <c r="AD200"/>
  <c r="AE200"/>
  <c r="AF200"/>
  <c r="C201"/>
  <c r="E201"/>
  <c r="F201"/>
  <c r="G201"/>
  <c r="H201"/>
  <c r="I201"/>
  <c r="J201"/>
  <c r="K201"/>
  <c r="L201"/>
  <c r="M201"/>
  <c r="N201"/>
  <c r="Q201"/>
  <c r="R201"/>
  <c r="S201"/>
  <c r="T201"/>
  <c r="U201"/>
  <c r="V201"/>
  <c r="W201"/>
  <c r="X201"/>
  <c r="Y201"/>
  <c r="Z201"/>
  <c r="AA201"/>
  <c r="AC201"/>
  <c r="AD201"/>
  <c r="AE201"/>
  <c r="AF201"/>
  <c r="C202"/>
  <c r="E202"/>
  <c r="F202"/>
  <c r="G202"/>
  <c r="H202"/>
  <c r="I202"/>
  <c r="J202"/>
  <c r="K202"/>
  <c r="L202"/>
  <c r="M202"/>
  <c r="N202"/>
  <c r="Q202"/>
  <c r="R202"/>
  <c r="S202"/>
  <c r="T202"/>
  <c r="U202"/>
  <c r="V202"/>
  <c r="W202"/>
  <c r="X202"/>
  <c r="Y202"/>
  <c r="Z202"/>
  <c r="AA202"/>
  <c r="AC202"/>
  <c r="AD202"/>
  <c r="AE202"/>
  <c r="AF202"/>
  <c r="C204"/>
  <c r="E204"/>
  <c r="F204"/>
  <c r="G204"/>
  <c r="H204"/>
  <c r="I204"/>
  <c r="J204"/>
  <c r="K204"/>
  <c r="L204"/>
  <c r="M204"/>
  <c r="N204"/>
  <c r="Q204"/>
  <c r="R204"/>
  <c r="S204"/>
  <c r="T204"/>
  <c r="U204"/>
  <c r="V204"/>
  <c r="W204"/>
  <c r="X204"/>
  <c r="Y204"/>
  <c r="Z204"/>
  <c r="AA204"/>
  <c r="AC204"/>
  <c r="AD204"/>
  <c r="AE204"/>
  <c r="AF204"/>
  <c r="C205"/>
  <c r="E205"/>
  <c r="F205"/>
  <c r="G205"/>
  <c r="H205"/>
  <c r="I205"/>
  <c r="J205"/>
  <c r="K205"/>
  <c r="L205"/>
  <c r="M205"/>
  <c r="N205"/>
  <c r="Q205"/>
  <c r="R205"/>
  <c r="S205"/>
  <c r="T205"/>
  <c r="U205"/>
  <c r="V205"/>
  <c r="W205"/>
  <c r="X205"/>
  <c r="Y205"/>
  <c r="Z205"/>
  <c r="AA205"/>
  <c r="AC205"/>
  <c r="AD205"/>
  <c r="AE205"/>
  <c r="AF205"/>
  <c r="C206"/>
  <c r="E206"/>
  <c r="F206"/>
  <c r="G206"/>
  <c r="H206"/>
  <c r="I206"/>
  <c r="J206"/>
  <c r="K206"/>
  <c r="L206"/>
  <c r="M206"/>
  <c r="N206"/>
  <c r="Q206"/>
  <c r="R206"/>
  <c r="S206"/>
  <c r="T206"/>
  <c r="U206"/>
  <c r="V206"/>
  <c r="W206"/>
  <c r="X206"/>
  <c r="Y206"/>
  <c r="Z206"/>
  <c r="AA206"/>
  <c r="AC206"/>
  <c r="AD206"/>
  <c r="AE206"/>
  <c r="AF206"/>
  <c r="C207"/>
  <c r="E207"/>
  <c r="F207"/>
  <c r="G207"/>
  <c r="H207"/>
  <c r="I207"/>
  <c r="J207"/>
  <c r="K207"/>
  <c r="L207"/>
  <c r="M207"/>
  <c r="N207"/>
  <c r="Q207"/>
  <c r="R207"/>
  <c r="S207"/>
  <c r="T207"/>
  <c r="U207"/>
  <c r="V207"/>
  <c r="W207"/>
  <c r="X207"/>
  <c r="Y207"/>
  <c r="Z207"/>
  <c r="AA207"/>
  <c r="AC207"/>
  <c r="AD207"/>
  <c r="AE207"/>
  <c r="AF207"/>
  <c r="C208"/>
  <c r="E208"/>
  <c r="F208"/>
  <c r="G208"/>
  <c r="H208"/>
  <c r="I208"/>
  <c r="J208"/>
  <c r="K208"/>
  <c r="L208"/>
  <c r="M208"/>
  <c r="N208"/>
  <c r="Q208"/>
  <c r="R208"/>
  <c r="S208"/>
  <c r="T208"/>
  <c r="U208"/>
  <c r="V208"/>
  <c r="W208"/>
  <c r="X208"/>
  <c r="Y208"/>
  <c r="Z208"/>
  <c r="AA208"/>
  <c r="AC208"/>
  <c r="AD208"/>
  <c r="AE208"/>
  <c r="AF208"/>
  <c r="C209"/>
  <c r="E209"/>
  <c r="F209"/>
  <c r="G209"/>
  <c r="H209"/>
  <c r="I209"/>
  <c r="J209"/>
  <c r="K209"/>
  <c r="L209"/>
  <c r="M209"/>
  <c r="N209"/>
  <c r="Q209"/>
  <c r="R209"/>
  <c r="S209"/>
  <c r="T209"/>
  <c r="U209"/>
  <c r="V209"/>
  <c r="W209"/>
  <c r="X209"/>
  <c r="Y209"/>
  <c r="Z209"/>
  <c r="AA209"/>
  <c r="AC209"/>
  <c r="AD209"/>
  <c r="AE209"/>
  <c r="AF209"/>
  <c r="C210"/>
  <c r="E210"/>
  <c r="F210"/>
  <c r="G210"/>
  <c r="H210"/>
  <c r="I210"/>
  <c r="J210"/>
  <c r="K210"/>
  <c r="L210"/>
  <c r="M210"/>
  <c r="N210"/>
  <c r="Q210"/>
  <c r="R210"/>
  <c r="S210"/>
  <c r="T210"/>
  <c r="U210"/>
  <c r="V210"/>
  <c r="W210"/>
  <c r="X210"/>
  <c r="Y210"/>
  <c r="Z210"/>
  <c r="AA210"/>
  <c r="AC210"/>
  <c r="AD210"/>
  <c r="AE210"/>
  <c r="AF210"/>
  <c r="C212"/>
  <c r="E212"/>
  <c r="F212"/>
  <c r="G212"/>
  <c r="H212"/>
  <c r="I212"/>
  <c r="J212"/>
  <c r="K212"/>
  <c r="L212"/>
  <c r="M212"/>
  <c r="N212"/>
  <c r="Q212"/>
  <c r="R212"/>
  <c r="S212"/>
  <c r="T212"/>
  <c r="U212"/>
  <c r="V212"/>
  <c r="W212"/>
  <c r="X212"/>
  <c r="Y212"/>
  <c r="Z212"/>
  <c r="AA212"/>
  <c r="AC212"/>
  <c r="AD212"/>
  <c r="AE212"/>
  <c r="AF212"/>
  <c r="C203"/>
  <c r="E203"/>
  <c r="F203"/>
  <c r="G203"/>
  <c r="H203"/>
  <c r="I203"/>
  <c r="J203"/>
  <c r="K203"/>
  <c r="L203"/>
  <c r="M203"/>
  <c r="N203"/>
  <c r="Q203"/>
  <c r="R203"/>
  <c r="S203"/>
  <c r="T203"/>
  <c r="U203"/>
  <c r="V203"/>
  <c r="W203"/>
  <c r="X203"/>
  <c r="Y203"/>
  <c r="Z203"/>
  <c r="AA203"/>
  <c r="AC203"/>
  <c r="AD203"/>
  <c r="AE203"/>
  <c r="AF203"/>
  <c r="C374"/>
  <c r="D374"/>
  <c r="E374"/>
  <c r="F374"/>
  <c r="G374"/>
  <c r="H374"/>
  <c r="I374"/>
  <c r="J374"/>
  <c r="K374"/>
  <c r="L374"/>
  <c r="M374"/>
  <c r="N374"/>
  <c r="Q374"/>
  <c r="R374"/>
  <c r="S374"/>
  <c r="T374"/>
  <c r="U374"/>
  <c r="V374"/>
  <c r="W374"/>
  <c r="X374"/>
  <c r="Y374"/>
  <c r="Z374"/>
  <c r="AA374"/>
  <c r="AB374"/>
  <c r="AC374"/>
  <c r="AD374"/>
  <c r="AE374"/>
  <c r="AF374"/>
  <c r="C375"/>
  <c r="D375"/>
  <c r="E375"/>
  <c r="F375"/>
  <c r="G375"/>
  <c r="H375"/>
  <c r="I375"/>
  <c r="J375"/>
  <c r="K375"/>
  <c r="L375"/>
  <c r="M375"/>
  <c r="N375"/>
  <c r="Q375"/>
  <c r="R375"/>
  <c r="S375"/>
  <c r="T375"/>
  <c r="U375"/>
  <c r="V375"/>
  <c r="W375"/>
  <c r="X375"/>
  <c r="Y375"/>
  <c r="Z375"/>
  <c r="AA375"/>
  <c r="AB375"/>
  <c r="AC375"/>
  <c r="AD375"/>
  <c r="AE375"/>
  <c r="AF375"/>
  <c r="C376"/>
  <c r="D376"/>
  <c r="E376"/>
  <c r="F376"/>
  <c r="G376"/>
  <c r="H376"/>
  <c r="I376"/>
  <c r="J376"/>
  <c r="K376"/>
  <c r="L376"/>
  <c r="M376"/>
  <c r="N376"/>
  <c r="Q376"/>
  <c r="R376"/>
  <c r="S376"/>
  <c r="T376"/>
  <c r="U376"/>
  <c r="V376"/>
  <c r="W376"/>
  <c r="X376"/>
  <c r="Y376"/>
  <c r="Z376"/>
  <c r="AA376"/>
  <c r="AB376"/>
  <c r="AC376"/>
  <c r="AD376"/>
  <c r="AE376"/>
  <c r="AF376"/>
  <c r="C377"/>
  <c r="D377"/>
  <c r="E377"/>
  <c r="F377"/>
  <c r="G377"/>
  <c r="H377"/>
  <c r="I377"/>
  <c r="J377"/>
  <c r="K377"/>
  <c r="L377"/>
  <c r="M377"/>
  <c r="N377"/>
  <c r="Q377"/>
  <c r="R377"/>
  <c r="S377"/>
  <c r="T377"/>
  <c r="U377"/>
  <c r="V377"/>
  <c r="W377"/>
  <c r="X377"/>
  <c r="Y377"/>
  <c r="Z377"/>
  <c r="AA377"/>
  <c r="AB377"/>
  <c r="AC377"/>
  <c r="AD377"/>
  <c r="AE377"/>
  <c r="AF377"/>
  <c r="C378"/>
  <c r="D378"/>
  <c r="E378"/>
  <c r="F378"/>
  <c r="G378"/>
  <c r="H378"/>
  <c r="I378"/>
  <c r="J378"/>
  <c r="K378"/>
  <c r="L378"/>
  <c r="M378"/>
  <c r="N378"/>
  <c r="Q378"/>
  <c r="R378"/>
  <c r="S378"/>
  <c r="T378"/>
  <c r="U378"/>
  <c r="V378"/>
  <c r="W378"/>
  <c r="X378"/>
  <c r="Y378"/>
  <c r="Z378"/>
  <c r="AA378"/>
  <c r="AB378"/>
  <c r="AC378"/>
  <c r="AD378"/>
  <c r="AE378"/>
  <c r="AF378"/>
  <c r="C379"/>
  <c r="D379"/>
  <c r="E379"/>
  <c r="F379"/>
  <c r="G379"/>
  <c r="H379"/>
  <c r="I379"/>
  <c r="J379"/>
  <c r="K379"/>
  <c r="L379"/>
  <c r="M379"/>
  <c r="N379"/>
  <c r="Q379"/>
  <c r="R379"/>
  <c r="S379"/>
  <c r="T379"/>
  <c r="U379"/>
  <c r="V379"/>
  <c r="W379"/>
  <c r="X379"/>
  <c r="Y379"/>
  <c r="Z379"/>
  <c r="AA379"/>
  <c r="AB379"/>
  <c r="AC379"/>
  <c r="AD379"/>
  <c r="AE379"/>
  <c r="AF379"/>
  <c r="C380"/>
  <c r="D380"/>
  <c r="E380"/>
  <c r="F380"/>
  <c r="G380"/>
  <c r="H380"/>
  <c r="I380"/>
  <c r="J380"/>
  <c r="K380"/>
  <c r="L380"/>
  <c r="M380"/>
  <c r="N380"/>
  <c r="Q380"/>
  <c r="R380"/>
  <c r="S380"/>
  <c r="T380"/>
  <c r="U380"/>
  <c r="V380"/>
  <c r="W380"/>
  <c r="X380"/>
  <c r="Y380"/>
  <c r="Z380"/>
  <c r="AA380"/>
  <c r="AB380"/>
  <c r="AC380"/>
  <c r="AD380"/>
  <c r="AE380"/>
  <c r="AF380"/>
  <c r="C381"/>
  <c r="D381"/>
  <c r="E381"/>
  <c r="F381"/>
  <c r="G381"/>
  <c r="H381"/>
  <c r="I381"/>
  <c r="J381"/>
  <c r="K381"/>
  <c r="L381"/>
  <c r="M381"/>
  <c r="N381"/>
  <c r="Q381"/>
  <c r="R381"/>
  <c r="S381"/>
  <c r="T381"/>
  <c r="U381"/>
  <c r="V381"/>
  <c r="W381"/>
  <c r="X381"/>
  <c r="Y381"/>
  <c r="Z381"/>
  <c r="AA381"/>
  <c r="AB381"/>
  <c r="AC381"/>
  <c r="AD381"/>
  <c r="AE381"/>
  <c r="AF381"/>
  <c r="A47"/>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A355" s="1"/>
  <c r="A356" s="1"/>
  <c r="A357" s="1"/>
  <c r="A358" s="1"/>
  <c r="A359" s="1"/>
  <c r="A360" s="1"/>
  <c r="A361" s="1"/>
  <c r="A362" s="1"/>
  <c r="A363" s="1"/>
  <c r="A364" s="1"/>
  <c r="A365" s="1"/>
  <c r="A366" s="1"/>
  <c r="A367" s="1"/>
  <c r="A368" s="1"/>
  <c r="A369" s="1"/>
  <c r="A370" s="1"/>
  <c r="A371" s="1"/>
  <c r="A372" s="1"/>
  <c r="A373" s="1"/>
  <c r="A374" s="1"/>
  <c r="A375" s="1"/>
  <c r="A376" s="1"/>
  <c r="A377" s="1"/>
  <c r="A378" s="1"/>
  <c r="A379" s="1"/>
  <c r="A380" s="1"/>
  <c r="A381" s="1"/>
  <c r="A382" s="1"/>
  <c r="C354"/>
  <c r="D354"/>
  <c r="E354"/>
  <c r="F354"/>
  <c r="G354"/>
  <c r="H354"/>
  <c r="I354"/>
  <c r="J354"/>
  <c r="K354"/>
  <c r="L354"/>
  <c r="M354"/>
  <c r="N354"/>
  <c r="Q354"/>
  <c r="R354"/>
  <c r="S354"/>
  <c r="T354"/>
  <c r="U354"/>
  <c r="V354"/>
  <c r="W354"/>
  <c r="X354"/>
  <c r="Y354"/>
  <c r="Z354"/>
  <c r="AA354"/>
  <c r="AB354"/>
  <c r="AC354"/>
  <c r="AD354"/>
  <c r="AE354"/>
  <c r="AF354"/>
  <c r="C355"/>
  <c r="D355"/>
  <c r="E355"/>
  <c r="F355"/>
  <c r="G355"/>
  <c r="H355"/>
  <c r="I355"/>
  <c r="J355"/>
  <c r="K355"/>
  <c r="L355"/>
  <c r="M355"/>
  <c r="N355"/>
  <c r="Q355"/>
  <c r="R355"/>
  <c r="S355"/>
  <c r="T355"/>
  <c r="U355"/>
  <c r="V355"/>
  <c r="W355"/>
  <c r="X355"/>
  <c r="Y355"/>
  <c r="Z355"/>
  <c r="AA355"/>
  <c r="AB355"/>
  <c r="AC355"/>
  <c r="AD355"/>
  <c r="AE355"/>
  <c r="AF355"/>
  <c r="C356"/>
  <c r="D356"/>
  <c r="E356"/>
  <c r="F356"/>
  <c r="G356"/>
  <c r="H356"/>
  <c r="I356"/>
  <c r="J356"/>
  <c r="K356"/>
  <c r="L356"/>
  <c r="M356"/>
  <c r="N356"/>
  <c r="Q356"/>
  <c r="R356"/>
  <c r="S356"/>
  <c r="T356"/>
  <c r="U356"/>
  <c r="V356"/>
  <c r="W356"/>
  <c r="X356"/>
  <c r="Y356"/>
  <c r="Z356"/>
  <c r="AA356"/>
  <c r="AB356"/>
  <c r="AC356"/>
  <c r="AD356"/>
  <c r="AE356"/>
  <c r="AF356"/>
  <c r="C357"/>
  <c r="D357"/>
  <c r="E357"/>
  <c r="F357"/>
  <c r="G357"/>
  <c r="H357"/>
  <c r="I357"/>
  <c r="J357"/>
  <c r="K357"/>
  <c r="L357"/>
  <c r="M357"/>
  <c r="N357"/>
  <c r="Q357"/>
  <c r="R357"/>
  <c r="S357"/>
  <c r="T357"/>
  <c r="U357"/>
  <c r="V357"/>
  <c r="W357"/>
  <c r="X357"/>
  <c r="Y357"/>
  <c r="Z357"/>
  <c r="AA357"/>
  <c r="AB357"/>
  <c r="AC357"/>
  <c r="AD357"/>
  <c r="AE357"/>
  <c r="AF357"/>
  <c r="C358"/>
  <c r="D358"/>
  <c r="E358"/>
  <c r="F358"/>
  <c r="G358"/>
  <c r="H358"/>
  <c r="I358"/>
  <c r="J358"/>
  <c r="K358"/>
  <c r="L358"/>
  <c r="M358"/>
  <c r="N358"/>
  <c r="Q358"/>
  <c r="R358"/>
  <c r="S358"/>
  <c r="T358"/>
  <c r="U358"/>
  <c r="V358"/>
  <c r="W358"/>
  <c r="X358"/>
  <c r="Y358"/>
  <c r="Z358"/>
  <c r="AA358"/>
  <c r="AB358"/>
  <c r="AC358"/>
  <c r="AD358"/>
  <c r="AE358"/>
  <c r="AF358"/>
  <c r="C359"/>
  <c r="D359"/>
  <c r="E359"/>
  <c r="F359"/>
  <c r="G359"/>
  <c r="H359"/>
  <c r="I359"/>
  <c r="J359"/>
  <c r="K359"/>
  <c r="L359"/>
  <c r="M359"/>
  <c r="N359"/>
  <c r="Q359"/>
  <c r="R359"/>
  <c r="S359"/>
  <c r="T359"/>
  <c r="U359"/>
  <c r="V359"/>
  <c r="W359"/>
  <c r="X359"/>
  <c r="Y359"/>
  <c r="Z359"/>
  <c r="AA359"/>
  <c r="AB359"/>
  <c r="AC359"/>
  <c r="AD359"/>
  <c r="AE359"/>
  <c r="AF359"/>
  <c r="C360"/>
  <c r="D360"/>
  <c r="E360"/>
  <c r="F360"/>
  <c r="G360"/>
  <c r="H360"/>
  <c r="I360"/>
  <c r="J360"/>
  <c r="K360"/>
  <c r="L360"/>
  <c r="M360"/>
  <c r="N360"/>
  <c r="Q360"/>
  <c r="R360"/>
  <c r="S360"/>
  <c r="T360"/>
  <c r="U360"/>
  <c r="V360"/>
  <c r="W360"/>
  <c r="X360"/>
  <c r="Y360"/>
  <c r="Z360"/>
  <c r="AA360"/>
  <c r="AB360"/>
  <c r="AC360"/>
  <c r="AD360"/>
  <c r="AE360"/>
  <c r="AF360"/>
  <c r="C361"/>
  <c r="D361"/>
  <c r="E361"/>
  <c r="F361"/>
  <c r="G361"/>
  <c r="H361"/>
  <c r="I361"/>
  <c r="J361"/>
  <c r="K361"/>
  <c r="L361"/>
  <c r="M361"/>
  <c r="N361"/>
  <c r="Q361"/>
  <c r="R361"/>
  <c r="S361"/>
  <c r="T361"/>
  <c r="U361"/>
  <c r="V361"/>
  <c r="W361"/>
  <c r="X361"/>
  <c r="Y361"/>
  <c r="Z361"/>
  <c r="AA361"/>
  <c r="AB361"/>
  <c r="AC361"/>
  <c r="AD361"/>
  <c r="AE361"/>
  <c r="AF361"/>
  <c r="C362"/>
  <c r="D362"/>
  <c r="E362"/>
  <c r="F362"/>
  <c r="G362"/>
  <c r="H362"/>
  <c r="I362"/>
  <c r="J362"/>
  <c r="K362"/>
  <c r="L362"/>
  <c r="M362"/>
  <c r="N362"/>
  <c r="Q362"/>
  <c r="R362"/>
  <c r="S362"/>
  <c r="T362"/>
  <c r="U362"/>
  <c r="V362"/>
  <c r="W362"/>
  <c r="X362"/>
  <c r="Y362"/>
  <c r="Z362"/>
  <c r="AA362"/>
  <c r="AB362"/>
  <c r="AC362"/>
  <c r="AD362"/>
  <c r="AE362"/>
  <c r="AF362"/>
  <c r="C363"/>
  <c r="D363"/>
  <c r="E363"/>
  <c r="F363"/>
  <c r="G363"/>
  <c r="H363"/>
  <c r="I363"/>
  <c r="J363"/>
  <c r="K363"/>
  <c r="L363"/>
  <c r="M363"/>
  <c r="N363"/>
  <c r="Q363"/>
  <c r="R363"/>
  <c r="S363"/>
  <c r="T363"/>
  <c r="U363"/>
  <c r="V363"/>
  <c r="W363"/>
  <c r="X363"/>
  <c r="Y363"/>
  <c r="Z363"/>
  <c r="AA363"/>
  <c r="AB363"/>
  <c r="AC363"/>
  <c r="AD363"/>
  <c r="AE363"/>
  <c r="AF363"/>
  <c r="C364"/>
  <c r="D364"/>
  <c r="E364"/>
  <c r="F364"/>
  <c r="G364"/>
  <c r="H364"/>
  <c r="I364"/>
  <c r="J364"/>
  <c r="K364"/>
  <c r="L364"/>
  <c r="M364"/>
  <c r="N364"/>
  <c r="Q364"/>
  <c r="R364"/>
  <c r="S364"/>
  <c r="T364"/>
  <c r="U364"/>
  <c r="V364"/>
  <c r="W364"/>
  <c r="X364"/>
  <c r="Y364"/>
  <c r="Z364"/>
  <c r="AA364"/>
  <c r="AB364"/>
  <c r="AC364"/>
  <c r="AD364"/>
  <c r="AE364"/>
  <c r="AF364"/>
  <c r="C365"/>
  <c r="D365"/>
  <c r="E365"/>
  <c r="F365"/>
  <c r="G365"/>
  <c r="H365"/>
  <c r="I365"/>
  <c r="J365"/>
  <c r="K365"/>
  <c r="L365"/>
  <c r="M365"/>
  <c r="N365"/>
  <c r="Q365"/>
  <c r="R365"/>
  <c r="S365"/>
  <c r="T365"/>
  <c r="U365"/>
  <c r="V365"/>
  <c r="W365"/>
  <c r="X365"/>
  <c r="Y365"/>
  <c r="Z365"/>
  <c r="AA365"/>
  <c r="AB365"/>
  <c r="AC365"/>
  <c r="AD365"/>
  <c r="AE365"/>
  <c r="AF365"/>
  <c r="C366"/>
  <c r="D366"/>
  <c r="E366"/>
  <c r="F366"/>
  <c r="G366"/>
  <c r="H366"/>
  <c r="I366"/>
  <c r="J366"/>
  <c r="K366"/>
  <c r="L366"/>
  <c r="M366"/>
  <c r="N366"/>
  <c r="Q366"/>
  <c r="R366"/>
  <c r="S366"/>
  <c r="T366"/>
  <c r="U366"/>
  <c r="V366"/>
  <c r="W366"/>
  <c r="X366"/>
  <c r="Y366"/>
  <c r="Z366"/>
  <c r="AA366"/>
  <c r="AB366"/>
  <c r="AC366"/>
  <c r="AD366"/>
  <c r="AE366"/>
  <c r="AF366"/>
  <c r="C367"/>
  <c r="D367"/>
  <c r="E367"/>
  <c r="F367"/>
  <c r="G367"/>
  <c r="H367"/>
  <c r="I367"/>
  <c r="J367"/>
  <c r="K367"/>
  <c r="L367"/>
  <c r="M367"/>
  <c r="N367"/>
  <c r="Q367"/>
  <c r="R367"/>
  <c r="S367"/>
  <c r="T367"/>
  <c r="U367"/>
  <c r="V367"/>
  <c r="W367"/>
  <c r="X367"/>
  <c r="Y367"/>
  <c r="Z367"/>
  <c r="AA367"/>
  <c r="AB367"/>
  <c r="AC367"/>
  <c r="AD367"/>
  <c r="AE367"/>
  <c r="AF367"/>
  <c r="C368"/>
  <c r="D368"/>
  <c r="E368"/>
  <c r="F368"/>
  <c r="G368"/>
  <c r="H368"/>
  <c r="I368"/>
  <c r="J368"/>
  <c r="K368"/>
  <c r="L368"/>
  <c r="M368"/>
  <c r="N368"/>
  <c r="Q368"/>
  <c r="R368"/>
  <c r="S368"/>
  <c r="T368"/>
  <c r="U368"/>
  <c r="V368"/>
  <c r="W368"/>
  <c r="X368"/>
  <c r="Y368"/>
  <c r="Z368"/>
  <c r="AA368"/>
  <c r="AB368"/>
  <c r="AC368"/>
  <c r="AD368"/>
  <c r="AE368"/>
  <c r="AF368"/>
  <c r="C369"/>
  <c r="D369"/>
  <c r="E369"/>
  <c r="F369"/>
  <c r="G369"/>
  <c r="H369"/>
  <c r="I369"/>
  <c r="J369"/>
  <c r="K369"/>
  <c r="L369"/>
  <c r="M369"/>
  <c r="N369"/>
  <c r="Q369"/>
  <c r="R369"/>
  <c r="S369"/>
  <c r="T369"/>
  <c r="U369"/>
  <c r="V369"/>
  <c r="W369"/>
  <c r="X369"/>
  <c r="Y369"/>
  <c r="Z369"/>
  <c r="AA369"/>
  <c r="AB369"/>
  <c r="AC369"/>
  <c r="AD369"/>
  <c r="AE369"/>
  <c r="AF369"/>
  <c r="C370"/>
  <c r="D370"/>
  <c r="E370"/>
  <c r="F370"/>
  <c r="G370"/>
  <c r="H370"/>
  <c r="I370"/>
  <c r="J370"/>
  <c r="K370"/>
  <c r="L370"/>
  <c r="M370"/>
  <c r="N370"/>
  <c r="Q370"/>
  <c r="R370"/>
  <c r="S370"/>
  <c r="T370"/>
  <c r="U370"/>
  <c r="V370"/>
  <c r="W370"/>
  <c r="X370"/>
  <c r="Y370"/>
  <c r="Z370"/>
  <c r="AA370"/>
  <c r="AB370"/>
  <c r="AC370"/>
  <c r="AD370"/>
  <c r="AE370"/>
  <c r="AF370"/>
  <c r="C371"/>
  <c r="D371"/>
  <c r="E371"/>
  <c r="F371"/>
  <c r="G371"/>
  <c r="H371"/>
  <c r="I371"/>
  <c r="J371"/>
  <c r="K371"/>
  <c r="L371"/>
  <c r="M371"/>
  <c r="N371"/>
  <c r="Q371"/>
  <c r="R371"/>
  <c r="S371"/>
  <c r="T371"/>
  <c r="U371"/>
  <c r="V371"/>
  <c r="W371"/>
  <c r="X371"/>
  <c r="Y371"/>
  <c r="Z371"/>
  <c r="AA371"/>
  <c r="AB371"/>
  <c r="AC371"/>
  <c r="AD371"/>
  <c r="AE371"/>
  <c r="AF371"/>
  <c r="C372"/>
  <c r="D372"/>
  <c r="E372"/>
  <c r="F372"/>
  <c r="G372"/>
  <c r="H372"/>
  <c r="I372"/>
  <c r="J372"/>
  <c r="K372"/>
  <c r="L372"/>
  <c r="M372"/>
  <c r="N372"/>
  <c r="Q372"/>
  <c r="R372"/>
  <c r="S372"/>
  <c r="T372"/>
  <c r="U372"/>
  <c r="V372"/>
  <c r="W372"/>
  <c r="X372"/>
  <c r="Y372"/>
  <c r="Z372"/>
  <c r="AA372"/>
  <c r="AB372"/>
  <c r="AC372"/>
  <c r="AD372"/>
  <c r="AE372"/>
  <c r="AF372"/>
  <c r="C373"/>
  <c r="D373"/>
  <c r="E373"/>
  <c r="F373"/>
  <c r="G373"/>
  <c r="H373"/>
  <c r="I373"/>
  <c r="J373"/>
  <c r="K373"/>
  <c r="L373"/>
  <c r="M373"/>
  <c r="N373"/>
  <c r="Q373"/>
  <c r="R373"/>
  <c r="S373"/>
  <c r="T373"/>
  <c r="U373"/>
  <c r="V373"/>
  <c r="W373"/>
  <c r="X373"/>
  <c r="Y373"/>
  <c r="Z373"/>
  <c r="AA373"/>
  <c r="AB373"/>
  <c r="AC373"/>
  <c r="AD373"/>
  <c r="AE373"/>
  <c r="AF373"/>
  <c r="D353"/>
  <c r="E353"/>
  <c r="F353"/>
  <c r="G353"/>
  <c r="H353"/>
  <c r="I353"/>
  <c r="J353"/>
  <c r="K353"/>
  <c r="L353"/>
  <c r="M353"/>
  <c r="N353"/>
  <c r="Q353"/>
  <c r="R353"/>
  <c r="S353"/>
  <c r="T353"/>
  <c r="U353"/>
  <c r="V353"/>
  <c r="W353"/>
  <c r="X353"/>
  <c r="Y353"/>
  <c r="Z353"/>
  <c r="AA353"/>
  <c r="AB353"/>
  <c r="AC353"/>
  <c r="AD353"/>
  <c r="AE353"/>
  <c r="AF353"/>
  <c r="C353"/>
  <c r="Q10" i="13"/>
  <c r="Q11" s="1"/>
  <c r="Q12" s="1"/>
  <c r="Q13" s="1"/>
  <c r="Q14" s="1"/>
  <c r="Q15" s="1"/>
  <c r="Q16" s="1"/>
  <c r="Q17" s="1"/>
  <c r="Q18" s="1"/>
  <c r="Q19" s="1"/>
  <c r="Q20" s="1"/>
  <c r="Q21" s="1"/>
  <c r="Q22" s="1"/>
  <c r="Q23" s="1"/>
  <c r="Q24" s="1"/>
  <c r="Q25" s="1"/>
  <c r="Q26" s="1"/>
  <c r="Q27" s="1"/>
  <c r="Q28" s="1"/>
  <c r="Q29" s="1"/>
  <c r="Q30" s="1"/>
  <c r="Q31" s="1"/>
  <c r="Q32" s="1"/>
  <c r="Q33" s="1"/>
  <c r="Q34" s="1"/>
  <c r="Q35" s="1"/>
  <c r="Q36" s="1"/>
  <c r="Q37" s="1"/>
  <c r="Q38" s="1"/>
  <c r="Q39" s="1"/>
  <c r="Q40" s="1"/>
  <c r="Q41" s="1"/>
  <c r="Q42" s="1"/>
  <c r="Q43" s="1"/>
  <c r="Q44" s="1"/>
  <c r="Q45" s="1"/>
  <c r="Q46" s="1"/>
  <c r="Q47" s="1"/>
  <c r="Q48" s="1"/>
  <c r="Q49" s="1"/>
  <c r="Q50" s="1"/>
  <c r="Q51" s="1"/>
  <c r="Q52" s="1"/>
  <c r="Q53" s="1"/>
  <c r="Q54" s="1"/>
  <c r="Q55" s="1"/>
  <c r="Q56" s="1"/>
  <c r="Q57" s="1"/>
  <c r="Q58" s="1"/>
  <c r="Q59" s="1"/>
  <c r="Q60" s="1"/>
  <c r="Q61" s="1"/>
  <c r="Q62" s="1"/>
  <c r="Q63" s="1"/>
  <c r="Q64" s="1"/>
  <c r="Q65" s="1"/>
  <c r="Q66" s="1"/>
  <c r="Q67" s="1"/>
  <c r="Q68" s="1"/>
  <c r="Q69" s="1"/>
  <c r="Q70" s="1"/>
  <c r="Q71" s="1"/>
  <c r="Q72" s="1"/>
  <c r="Q73" s="1"/>
  <c r="Q74" s="1"/>
  <c r="Q75" s="1"/>
  <c r="Q76" s="1"/>
  <c r="Q77" s="1"/>
  <c r="Q78" s="1"/>
  <c r="Q79" s="1"/>
  <c r="Q80" s="1"/>
  <c r="Q81" s="1"/>
  <c r="Q82" s="1"/>
  <c r="Q83" s="1"/>
  <c r="Q84" s="1"/>
  <c r="Q85" s="1"/>
  <c r="Q86" s="1"/>
  <c r="Q87" s="1"/>
  <c r="Q88" s="1"/>
  <c r="Q89" s="1"/>
  <c r="Q90" s="1"/>
  <c r="Q91" s="1"/>
  <c r="Q92" s="1"/>
  <c r="Q93" s="1"/>
  <c r="Q94" s="1"/>
  <c r="Q95" s="1"/>
  <c r="Q96" s="1"/>
  <c r="Q97" s="1"/>
  <c r="Q98" s="1"/>
  <c r="Q99" s="1"/>
  <c r="Q100" s="1"/>
  <c r="Q101" s="1"/>
  <c r="Q102" s="1"/>
  <c r="Q103" s="1"/>
  <c r="Q104" s="1"/>
  <c r="Q105" s="1"/>
  <c r="Q106" s="1"/>
  <c r="Q107" s="1"/>
  <c r="Q108" s="1"/>
  <c r="Q109" s="1"/>
  <c r="Q110" s="1"/>
  <c r="Q111" s="1"/>
  <c r="Q112" s="1"/>
  <c r="Q113" s="1"/>
  <c r="Q114" s="1"/>
  <c r="Q115" s="1"/>
  <c r="Q116" s="1"/>
  <c r="Q117" s="1"/>
  <c r="Q118" s="1"/>
  <c r="Q119" s="1"/>
  <c r="Q120" s="1"/>
  <c r="Q121" s="1"/>
  <c r="Q122" s="1"/>
  <c r="Q123" s="1"/>
  <c r="Q124" s="1"/>
  <c r="Q125" s="1"/>
  <c r="Q126" s="1"/>
  <c r="Q127" s="1"/>
  <c r="Q128" s="1"/>
  <c r="Q129" s="1"/>
  <c r="Q130" s="1"/>
  <c r="Q131" s="1"/>
  <c r="Q132" s="1"/>
  <c r="Q133" s="1"/>
  <c r="Q134" s="1"/>
  <c r="Q135" s="1"/>
  <c r="Q136" s="1"/>
  <c r="Q137" s="1"/>
  <c r="Q138" s="1"/>
  <c r="Q139" s="1"/>
  <c r="Q140" s="1"/>
  <c r="Q141" s="1"/>
  <c r="Q142" s="1"/>
  <c r="Q143" s="1"/>
  <c r="Q144" s="1"/>
  <c r="Q145" s="1"/>
  <c r="Q146" s="1"/>
  <c r="Q147" s="1"/>
  <c r="Q148" s="1"/>
  <c r="Q149" s="1"/>
  <c r="Q150" s="1"/>
  <c r="Q151" s="1"/>
  <c r="Q152" s="1"/>
  <c r="Q153" s="1"/>
  <c r="Q154" s="1"/>
  <c r="Q155" s="1"/>
  <c r="Q156" s="1"/>
  <c r="Q157" s="1"/>
  <c r="Q158" s="1"/>
  <c r="Q159" s="1"/>
  <c r="Q160" s="1"/>
  <c r="Q161" s="1"/>
  <c r="Q162" s="1"/>
  <c r="Q163" s="1"/>
  <c r="Q164" s="1"/>
  <c r="Q165" s="1"/>
  <c r="Q166" s="1"/>
  <c r="Q167" s="1"/>
  <c r="Q168" s="1"/>
  <c r="Q169" s="1"/>
  <c r="Q170" s="1"/>
  <c r="Q171" s="1"/>
  <c r="Q172" s="1"/>
  <c r="Q173" s="1"/>
  <c r="Q174" s="1"/>
  <c r="Q175" s="1"/>
  <c r="Q176" s="1"/>
  <c r="Q177" s="1"/>
  <c r="Q178" s="1"/>
  <c r="Q179" s="1"/>
  <c r="Q180" s="1"/>
  <c r="Q181" s="1"/>
  <c r="Q182" s="1"/>
  <c r="Q183" s="1"/>
  <c r="Q184" s="1"/>
  <c r="Q185" s="1"/>
  <c r="Q186" s="1"/>
  <c r="Q187" s="1"/>
  <c r="Q188" s="1"/>
  <c r="Q189" s="1"/>
  <c r="Q190" s="1"/>
  <c r="Q191" s="1"/>
  <c r="Q192" s="1"/>
  <c r="Q193" s="1"/>
  <c r="Q194" s="1"/>
  <c r="Q195" s="1"/>
  <c r="Q196" s="1"/>
  <c r="Q197" s="1"/>
  <c r="Q198" s="1"/>
  <c r="Q199" s="1"/>
  <c r="Q200" s="1"/>
  <c r="Q201" s="1"/>
  <c r="Q202" s="1"/>
  <c r="Q203" s="1"/>
  <c r="Q204" s="1"/>
  <c r="Q205" s="1"/>
  <c r="Q206" s="1"/>
  <c r="Q207" s="1"/>
  <c r="Q208" s="1"/>
  <c r="Q209" s="1"/>
  <c r="Q210" s="1"/>
  <c r="Q211" s="1"/>
  <c r="Q212" s="1"/>
  <c r="Q213" s="1"/>
  <c r="Q214" s="1"/>
  <c r="Q215" s="1"/>
  <c r="Q216" s="1"/>
  <c r="Q217" s="1"/>
  <c r="Q218" s="1"/>
  <c r="Q219" s="1"/>
  <c r="Q220" s="1"/>
  <c r="Q221" s="1"/>
  <c r="Q222" s="1"/>
  <c r="Q223" s="1"/>
  <c r="C343" i="10"/>
  <c r="D343"/>
  <c r="E343"/>
  <c r="F343"/>
  <c r="G343"/>
  <c r="H343"/>
  <c r="I343"/>
  <c r="J343"/>
  <c r="K343"/>
  <c r="L343"/>
  <c r="M343"/>
  <c r="N343"/>
  <c r="Q343"/>
  <c r="R343"/>
  <c r="S343"/>
  <c r="T343"/>
  <c r="U343"/>
  <c r="V343"/>
  <c r="W343"/>
  <c r="X343"/>
  <c r="Y343"/>
  <c r="Z343"/>
  <c r="AA343"/>
  <c r="AC343"/>
  <c r="AD343"/>
  <c r="AE343"/>
  <c r="AF343"/>
  <c r="C344"/>
  <c r="D344"/>
  <c r="E344"/>
  <c r="F344"/>
  <c r="G344"/>
  <c r="H344"/>
  <c r="I344"/>
  <c r="J344"/>
  <c r="K344"/>
  <c r="L344"/>
  <c r="M344"/>
  <c r="N344"/>
  <c r="Q344"/>
  <c r="R344"/>
  <c r="S344"/>
  <c r="T344"/>
  <c r="U344"/>
  <c r="V344"/>
  <c r="W344"/>
  <c r="X344"/>
  <c r="Y344"/>
  <c r="Z344"/>
  <c r="AA344"/>
  <c r="AC344"/>
  <c r="AD344"/>
  <c r="AE344"/>
  <c r="AF344"/>
  <c r="C345"/>
  <c r="D345"/>
  <c r="E345"/>
  <c r="F345"/>
  <c r="G345"/>
  <c r="H345"/>
  <c r="I345"/>
  <c r="J345"/>
  <c r="K345"/>
  <c r="L345"/>
  <c r="M345"/>
  <c r="N345"/>
  <c r="Q345"/>
  <c r="R345"/>
  <c r="S345"/>
  <c r="T345"/>
  <c r="U345"/>
  <c r="V345"/>
  <c r="W345"/>
  <c r="X345"/>
  <c r="Y345"/>
  <c r="Z345"/>
  <c r="AA345"/>
  <c r="AC345"/>
  <c r="AD345"/>
  <c r="AE345"/>
  <c r="AF345"/>
  <c r="C346"/>
  <c r="D346"/>
  <c r="E346"/>
  <c r="F346"/>
  <c r="G346"/>
  <c r="H346"/>
  <c r="I346"/>
  <c r="J346"/>
  <c r="K346"/>
  <c r="L346"/>
  <c r="M346"/>
  <c r="N346"/>
  <c r="Q346"/>
  <c r="R346"/>
  <c r="S346"/>
  <c r="T346"/>
  <c r="U346"/>
  <c r="V346"/>
  <c r="W346"/>
  <c r="X346"/>
  <c r="Y346"/>
  <c r="Z346"/>
  <c r="AA346"/>
  <c r="AC346"/>
  <c r="AD346"/>
  <c r="AE346"/>
  <c r="AF346"/>
  <c r="C347"/>
  <c r="D347"/>
  <c r="E347"/>
  <c r="F347"/>
  <c r="G347"/>
  <c r="H347"/>
  <c r="I347"/>
  <c r="J347"/>
  <c r="K347"/>
  <c r="L347"/>
  <c r="M347"/>
  <c r="N347"/>
  <c r="Q347"/>
  <c r="R347"/>
  <c r="S347"/>
  <c r="T347"/>
  <c r="U347"/>
  <c r="V347"/>
  <c r="W347"/>
  <c r="X347"/>
  <c r="Y347"/>
  <c r="Z347"/>
  <c r="AA347"/>
  <c r="AC347"/>
  <c r="AD347"/>
  <c r="AE347"/>
  <c r="AF347"/>
  <c r="C348"/>
  <c r="D348"/>
  <c r="E348"/>
  <c r="F348"/>
  <c r="G348"/>
  <c r="H348"/>
  <c r="I348"/>
  <c r="J348"/>
  <c r="K348"/>
  <c r="L348"/>
  <c r="M348"/>
  <c r="N348"/>
  <c r="Q348"/>
  <c r="R348"/>
  <c r="S348"/>
  <c r="T348"/>
  <c r="U348"/>
  <c r="V348"/>
  <c r="W348"/>
  <c r="X348"/>
  <c r="Y348"/>
  <c r="Z348"/>
  <c r="AA348"/>
  <c r="AC348"/>
  <c r="AD348"/>
  <c r="AE348"/>
  <c r="AF348"/>
  <c r="C349"/>
  <c r="D349"/>
  <c r="E349"/>
  <c r="F349"/>
  <c r="G349"/>
  <c r="H349"/>
  <c r="I349"/>
  <c r="J349"/>
  <c r="K349"/>
  <c r="L349"/>
  <c r="M349"/>
  <c r="N349"/>
  <c r="Q349"/>
  <c r="R349"/>
  <c r="S349"/>
  <c r="T349"/>
  <c r="U349"/>
  <c r="V349"/>
  <c r="W349"/>
  <c r="X349"/>
  <c r="Y349"/>
  <c r="Z349"/>
  <c r="AA349"/>
  <c r="AC349"/>
  <c r="AD349"/>
  <c r="AE349"/>
  <c r="AF349"/>
  <c r="C350"/>
  <c r="D350"/>
  <c r="E350"/>
  <c r="F350"/>
  <c r="G350"/>
  <c r="H350"/>
  <c r="I350"/>
  <c r="J350"/>
  <c r="K350"/>
  <c r="L350"/>
  <c r="M350"/>
  <c r="N350"/>
  <c r="Q350"/>
  <c r="R350"/>
  <c r="S350"/>
  <c r="T350"/>
  <c r="U350"/>
  <c r="V350"/>
  <c r="W350"/>
  <c r="X350"/>
  <c r="Y350"/>
  <c r="Z350"/>
  <c r="AA350"/>
  <c r="AC350"/>
  <c r="AD350"/>
  <c r="AE350"/>
  <c r="AF350"/>
  <c r="C351"/>
  <c r="D351"/>
  <c r="E351"/>
  <c r="F351"/>
  <c r="G351"/>
  <c r="H351"/>
  <c r="I351"/>
  <c r="J351"/>
  <c r="K351"/>
  <c r="L351"/>
  <c r="M351"/>
  <c r="N351"/>
  <c r="Q351"/>
  <c r="R351"/>
  <c r="S351"/>
  <c r="T351"/>
  <c r="U351"/>
  <c r="V351"/>
  <c r="W351"/>
  <c r="X351"/>
  <c r="Y351"/>
  <c r="Z351"/>
  <c r="AA351"/>
  <c r="AC351"/>
  <c r="AD351"/>
  <c r="AE351"/>
  <c r="AF351"/>
  <c r="C352"/>
  <c r="D352"/>
  <c r="E352"/>
  <c r="F352"/>
  <c r="G352"/>
  <c r="H352"/>
  <c r="I352"/>
  <c r="J352"/>
  <c r="K352"/>
  <c r="L352"/>
  <c r="M352"/>
  <c r="N352"/>
  <c r="Q352"/>
  <c r="R352"/>
  <c r="S352"/>
  <c r="T352"/>
  <c r="U352"/>
  <c r="V352"/>
  <c r="W352"/>
  <c r="X352"/>
  <c r="Y352"/>
  <c r="Z352"/>
  <c r="AA352"/>
  <c r="AC352"/>
  <c r="AD352"/>
  <c r="AE352"/>
  <c r="AF352"/>
  <c r="J296" i="14"/>
  <c r="J297"/>
  <c r="J298"/>
  <c r="J299"/>
  <c r="J300"/>
  <c r="J301"/>
  <c r="J302"/>
  <c r="J303"/>
  <c r="J304"/>
  <c r="J305"/>
  <c r="J306"/>
  <c r="J307"/>
  <c r="J308"/>
  <c r="J309"/>
  <c r="J310"/>
  <c r="J311"/>
  <c r="J312"/>
  <c r="J313"/>
  <c r="J314"/>
  <c r="J315"/>
  <c r="J316"/>
  <c r="J317"/>
  <c r="J318"/>
  <c r="J319"/>
  <c r="J320"/>
  <c r="J321"/>
  <c r="J322"/>
  <c r="J323"/>
  <c r="J324"/>
  <c r="J325"/>
  <c r="J326"/>
  <c r="J327"/>
  <c r="J328"/>
  <c r="J329"/>
  <c r="J330"/>
  <c r="J202"/>
  <c r="J229"/>
  <c r="J230"/>
  <c r="J231"/>
  <c r="J232"/>
  <c r="J233"/>
  <c r="J234"/>
  <c r="J235"/>
  <c r="J236"/>
  <c r="J237"/>
  <c r="J238"/>
  <c r="J239"/>
  <c r="J240"/>
  <c r="J241"/>
  <c r="J242"/>
  <c r="J243"/>
  <c r="J244"/>
  <c r="J245"/>
  <c r="J246"/>
  <c r="J247"/>
  <c r="J248"/>
  <c r="J249"/>
  <c r="J250"/>
  <c r="J251"/>
  <c r="J252"/>
  <c r="J253"/>
  <c r="J254"/>
  <c r="J255"/>
  <c r="J256"/>
  <c r="J257"/>
  <c r="J258"/>
  <c r="J259"/>
  <c r="J260"/>
  <c r="J261"/>
  <c r="J262"/>
  <c r="J263"/>
  <c r="J264"/>
  <c r="J265"/>
  <c r="J266"/>
  <c r="J267"/>
  <c r="J268"/>
  <c r="J269"/>
  <c r="J270"/>
  <c r="J271"/>
  <c r="J272"/>
  <c r="J273"/>
  <c r="J274"/>
  <c r="J275"/>
  <c r="J276"/>
  <c r="J277"/>
  <c r="J278"/>
  <c r="J279"/>
  <c r="J280"/>
  <c r="J281"/>
  <c r="J282"/>
  <c r="J283"/>
  <c r="J284"/>
  <c r="J285"/>
  <c r="J286"/>
  <c r="J287"/>
  <c r="J288"/>
  <c r="J289"/>
  <c r="J290"/>
  <c r="J291"/>
  <c r="J292"/>
  <c r="J293"/>
  <c r="J294"/>
  <c r="J295"/>
  <c r="J207"/>
  <c r="J208"/>
  <c r="J209"/>
  <c r="J210"/>
  <c r="J211"/>
  <c r="J212"/>
  <c r="J213"/>
  <c r="J214"/>
  <c r="J215"/>
  <c r="J216"/>
  <c r="J217"/>
  <c r="J218"/>
  <c r="J219"/>
  <c r="J220"/>
  <c r="J221"/>
  <c r="J222"/>
  <c r="J223"/>
  <c r="J224"/>
  <c r="J225"/>
  <c r="J226"/>
  <c r="J227"/>
  <c r="J228"/>
  <c r="W503" i="10"/>
  <c r="W502"/>
  <c r="W501"/>
  <c r="W500"/>
  <c r="W499"/>
  <c r="W498"/>
  <c r="W497"/>
  <c r="W496"/>
  <c r="W495"/>
  <c r="W494"/>
  <c r="W493"/>
  <c r="W492"/>
  <c r="W491"/>
  <c r="W490"/>
  <c r="W489"/>
  <c r="W488"/>
  <c r="W487"/>
  <c r="W486"/>
  <c r="W485"/>
  <c r="W484"/>
  <c r="W483"/>
  <c r="W482"/>
  <c r="W481"/>
  <c r="W480"/>
  <c r="W479"/>
  <c r="W478"/>
  <c r="W477"/>
  <c r="W476"/>
  <c r="W475"/>
  <c r="W474"/>
  <c r="W473"/>
  <c r="W472"/>
  <c r="W471"/>
  <c r="W470"/>
  <c r="W469"/>
  <c r="W468"/>
  <c r="W467"/>
  <c r="W466"/>
  <c r="W465"/>
  <c r="W464"/>
  <c r="W463"/>
  <c r="W462"/>
  <c r="W461"/>
  <c r="W460"/>
  <c r="W459"/>
  <c r="W458"/>
  <c r="W457"/>
  <c r="W456"/>
  <c r="W455"/>
  <c r="W454"/>
  <c r="W453"/>
  <c r="W452"/>
  <c r="W451"/>
  <c r="W450"/>
  <c r="W449"/>
  <c r="W448"/>
  <c r="W447"/>
  <c r="W446"/>
  <c r="W445"/>
  <c r="W444"/>
  <c r="W443"/>
  <c r="W442"/>
  <c r="W441"/>
  <c r="W440"/>
  <c r="W439"/>
  <c r="W438"/>
  <c r="W437"/>
  <c r="W436"/>
  <c r="W435"/>
  <c r="W434"/>
  <c r="W433"/>
  <c r="W432"/>
  <c r="W431"/>
  <c r="W430"/>
  <c r="W429"/>
  <c r="W428"/>
  <c r="W427"/>
  <c r="W426"/>
  <c r="W425"/>
  <c r="W424"/>
  <c r="W423"/>
  <c r="W422"/>
  <c r="W421"/>
  <c r="W420"/>
  <c r="W419"/>
  <c r="W418"/>
  <c r="W417"/>
  <c r="W416"/>
  <c r="W415"/>
  <c r="W414"/>
  <c r="W413"/>
  <c r="W412"/>
  <c r="W411"/>
  <c r="W410"/>
  <c r="W409"/>
  <c r="W408"/>
  <c r="W407"/>
  <c r="W406"/>
  <c r="W405"/>
  <c r="W404"/>
  <c r="W403"/>
  <c r="W402"/>
  <c r="W401"/>
  <c r="W400"/>
  <c r="W399"/>
  <c r="W398"/>
  <c r="W397"/>
  <c r="W396"/>
  <c r="W395"/>
  <c r="W394"/>
  <c r="W393"/>
  <c r="W392"/>
  <c r="W391"/>
  <c r="W390"/>
  <c r="W389"/>
  <c r="W388"/>
  <c r="W387"/>
  <c r="W386"/>
  <c r="W385"/>
  <c r="W384"/>
  <c r="W383"/>
  <c r="W382"/>
  <c r="W342"/>
  <c r="W341"/>
  <c r="W340"/>
  <c r="W339"/>
  <c r="W338"/>
  <c r="W337"/>
  <c r="W336"/>
  <c r="W335"/>
  <c r="W334"/>
  <c r="W333"/>
  <c r="W332"/>
  <c r="W331"/>
  <c r="W330"/>
  <c r="W329"/>
  <c r="W328"/>
  <c r="W327"/>
  <c r="W326"/>
  <c r="W325"/>
  <c r="W324"/>
  <c r="W323"/>
  <c r="W322"/>
  <c r="W321"/>
  <c r="W320"/>
  <c r="W319"/>
  <c r="W318"/>
  <c r="W317"/>
  <c r="W316"/>
  <c r="W315"/>
  <c r="W314"/>
  <c r="W313"/>
  <c r="W312"/>
  <c r="W311"/>
  <c r="W310"/>
  <c r="W309"/>
  <c r="W308"/>
  <c r="W307"/>
  <c r="W306"/>
  <c r="W305"/>
  <c r="W304"/>
  <c r="W303"/>
  <c r="W302"/>
  <c r="W301"/>
  <c r="W300"/>
  <c r="W299"/>
  <c r="W298"/>
  <c r="W297"/>
  <c r="W296"/>
  <c r="W295"/>
  <c r="W294"/>
  <c r="W293"/>
  <c r="W292"/>
  <c r="W291"/>
  <c r="W290"/>
  <c r="W289"/>
  <c r="W288"/>
  <c r="W287"/>
  <c r="W286"/>
  <c r="W285"/>
  <c r="W284"/>
  <c r="W283"/>
  <c r="W282"/>
  <c r="W281"/>
  <c r="W280"/>
  <c r="W279"/>
  <c r="W278"/>
  <c r="W277"/>
  <c r="W276"/>
  <c r="W275"/>
  <c r="W274"/>
  <c r="W273"/>
  <c r="W272"/>
  <c r="W271"/>
  <c r="W270"/>
  <c r="W269"/>
  <c r="W268"/>
  <c r="W267"/>
  <c r="W266"/>
  <c r="W265"/>
  <c r="W264"/>
  <c r="W263"/>
  <c r="W262"/>
  <c r="W261"/>
  <c r="W260"/>
  <c r="W259"/>
  <c r="W258"/>
  <c r="W257"/>
  <c r="W256"/>
  <c r="W255"/>
  <c r="W254"/>
  <c r="W253"/>
  <c r="W252"/>
  <c r="W251"/>
  <c r="W250"/>
  <c r="W249"/>
  <c r="W248"/>
  <c r="W247"/>
  <c r="W246"/>
  <c r="W245"/>
  <c r="W244"/>
  <c r="W243"/>
  <c r="W242"/>
  <c r="W241"/>
  <c r="W240"/>
  <c r="W239"/>
  <c r="W238"/>
  <c r="W237"/>
  <c r="W236"/>
  <c r="W235"/>
  <c r="W234"/>
  <c r="W233"/>
  <c r="W232"/>
  <c r="W231"/>
  <c r="W230"/>
  <c r="W229"/>
  <c r="W228"/>
  <c r="W227"/>
  <c r="W226"/>
  <c r="W225"/>
  <c r="W224"/>
  <c r="W223"/>
  <c r="W222"/>
  <c r="W221"/>
  <c r="W198"/>
  <c r="W197"/>
  <c r="W196"/>
  <c r="W195"/>
  <c r="W194"/>
  <c r="W193"/>
  <c r="W192"/>
  <c r="W191"/>
  <c r="W190"/>
  <c r="W189"/>
  <c r="W188"/>
  <c r="W187"/>
  <c r="W186"/>
  <c r="W185"/>
  <c r="W184"/>
  <c r="W183"/>
  <c r="W182"/>
  <c r="W181"/>
  <c r="W180"/>
  <c r="W179"/>
  <c r="W178"/>
  <c r="W177"/>
  <c r="W176"/>
  <c r="W175"/>
  <c r="W174"/>
  <c r="W173"/>
  <c r="W172"/>
  <c r="W171"/>
  <c r="W170"/>
  <c r="W169"/>
  <c r="W168"/>
  <c r="W167"/>
  <c r="W166"/>
  <c r="W165"/>
  <c r="W164"/>
  <c r="W163"/>
  <c r="W162"/>
  <c r="W161"/>
  <c r="W160"/>
  <c r="W159"/>
  <c r="W158"/>
  <c r="W157"/>
  <c r="W156"/>
  <c r="W155"/>
  <c r="W154"/>
  <c r="W153"/>
  <c r="W152"/>
  <c r="W151"/>
  <c r="W150"/>
  <c r="W149"/>
  <c r="W148"/>
  <c r="W147"/>
  <c r="W146"/>
  <c r="W145"/>
  <c r="W144"/>
  <c r="W143"/>
  <c r="W142"/>
  <c r="W141"/>
  <c r="W140"/>
  <c r="W139"/>
  <c r="W138"/>
  <c r="W137"/>
  <c r="W136"/>
  <c r="W135"/>
  <c r="W134"/>
  <c r="W133"/>
  <c r="W132"/>
  <c r="W131"/>
  <c r="W130"/>
  <c r="W129"/>
  <c r="W128"/>
  <c r="W127"/>
  <c r="W126"/>
  <c r="W125"/>
  <c r="W124"/>
  <c r="W123"/>
  <c r="W122"/>
  <c r="W121"/>
  <c r="W120"/>
  <c r="W119"/>
  <c r="W118"/>
  <c r="W117"/>
  <c r="W116"/>
  <c r="W115"/>
  <c r="W114"/>
  <c r="W113"/>
  <c r="W112"/>
  <c r="W111"/>
  <c r="W110"/>
  <c r="W109"/>
  <c r="W108"/>
  <c r="W107"/>
  <c r="W106"/>
  <c r="W105"/>
  <c r="W104"/>
  <c r="W103"/>
  <c r="W102"/>
  <c r="W101"/>
  <c r="W100"/>
  <c r="W99"/>
  <c r="W98"/>
  <c r="W97"/>
  <c r="W96"/>
  <c r="W95"/>
  <c r="W94"/>
  <c r="W93"/>
  <c r="W92"/>
  <c r="W91"/>
  <c r="W90"/>
  <c r="W89"/>
  <c r="W88"/>
  <c r="W87"/>
  <c r="W86"/>
  <c r="W85"/>
  <c r="W84"/>
  <c r="W83"/>
  <c r="W82"/>
  <c r="W81"/>
  <c r="W80"/>
  <c r="W79"/>
  <c r="W78"/>
  <c r="W77"/>
  <c r="W76"/>
  <c r="W75"/>
  <c r="W74"/>
  <c r="W73"/>
  <c r="W72"/>
  <c r="W71"/>
  <c r="W70"/>
  <c r="W69"/>
  <c r="W68"/>
  <c r="W67"/>
  <c r="W66"/>
  <c r="W65"/>
  <c r="W64"/>
  <c r="W63"/>
  <c r="W62"/>
  <c r="W61"/>
  <c r="W60"/>
  <c r="W59"/>
  <c r="W58"/>
  <c r="W57"/>
  <c r="W56"/>
  <c r="W55"/>
  <c r="W54"/>
  <c r="W53"/>
  <c r="W52"/>
  <c r="W51"/>
  <c r="W50"/>
  <c r="W49"/>
  <c r="W48"/>
  <c r="J194" i="14"/>
  <c r="J195"/>
  <c r="J196"/>
  <c r="J197"/>
  <c r="J198"/>
  <c r="J199"/>
  <c r="J200"/>
  <c r="J201"/>
  <c r="J203"/>
  <c r="J204"/>
  <c r="J205"/>
  <c r="J206"/>
  <c r="C191" i="10"/>
  <c r="E191"/>
  <c r="F191"/>
  <c r="G191"/>
  <c r="H191"/>
  <c r="J191"/>
  <c r="K191"/>
  <c r="L191"/>
  <c r="M191"/>
  <c r="N191"/>
  <c r="Q191"/>
  <c r="R191"/>
  <c r="S191"/>
  <c r="T191"/>
  <c r="U191"/>
  <c r="V191"/>
  <c r="X191"/>
  <c r="Y191"/>
  <c r="Z191"/>
  <c r="AA191"/>
  <c r="AC191"/>
  <c r="AD191"/>
  <c r="AE191"/>
  <c r="AF191"/>
  <c r="C190"/>
  <c r="E190"/>
  <c r="F190"/>
  <c r="G190"/>
  <c r="H190"/>
  <c r="J190"/>
  <c r="K190"/>
  <c r="L190"/>
  <c r="M190"/>
  <c r="N190"/>
  <c r="Q190"/>
  <c r="R190"/>
  <c r="S190"/>
  <c r="T190"/>
  <c r="U190"/>
  <c r="V190"/>
  <c r="X190"/>
  <c r="Y190"/>
  <c r="Z190"/>
  <c r="AA190"/>
  <c r="AC190"/>
  <c r="AD190"/>
  <c r="AE190"/>
  <c r="AF190"/>
  <c r="C189"/>
  <c r="E189"/>
  <c r="F189"/>
  <c r="G189"/>
  <c r="H189"/>
  <c r="J189"/>
  <c r="K189"/>
  <c r="L189"/>
  <c r="M189"/>
  <c r="N189"/>
  <c r="Q189"/>
  <c r="R189"/>
  <c r="S189"/>
  <c r="T189"/>
  <c r="U189"/>
  <c r="V189"/>
  <c r="X189"/>
  <c r="Y189"/>
  <c r="Z189"/>
  <c r="AA189"/>
  <c r="AC189"/>
  <c r="AD189"/>
  <c r="AE189"/>
  <c r="AF189"/>
  <c r="C188"/>
  <c r="E188"/>
  <c r="F188"/>
  <c r="G188"/>
  <c r="H188"/>
  <c r="J188"/>
  <c r="K188"/>
  <c r="L188"/>
  <c r="M188"/>
  <c r="N188"/>
  <c r="Q188"/>
  <c r="R188"/>
  <c r="S188"/>
  <c r="T188"/>
  <c r="U188"/>
  <c r="V188"/>
  <c r="X188"/>
  <c r="Y188"/>
  <c r="Z188"/>
  <c r="AA188"/>
  <c r="AC188"/>
  <c r="AD188"/>
  <c r="AE188"/>
  <c r="AF188"/>
  <c r="C187"/>
  <c r="E187"/>
  <c r="F187"/>
  <c r="G187"/>
  <c r="H187"/>
  <c r="J187"/>
  <c r="K187"/>
  <c r="L187"/>
  <c r="M187"/>
  <c r="N187"/>
  <c r="Q187"/>
  <c r="R187"/>
  <c r="S187"/>
  <c r="T187"/>
  <c r="U187"/>
  <c r="V187"/>
  <c r="X187"/>
  <c r="Y187"/>
  <c r="Z187"/>
  <c r="AA187"/>
  <c r="AC187"/>
  <c r="AD187"/>
  <c r="AE187"/>
  <c r="AF187"/>
  <c r="C186"/>
  <c r="E186"/>
  <c r="F186"/>
  <c r="G186"/>
  <c r="H186"/>
  <c r="J186"/>
  <c r="K186"/>
  <c r="L186"/>
  <c r="M186"/>
  <c r="N186"/>
  <c r="Q186"/>
  <c r="R186"/>
  <c r="S186"/>
  <c r="T186"/>
  <c r="U186"/>
  <c r="V186"/>
  <c r="X186"/>
  <c r="Y186"/>
  <c r="Z186"/>
  <c r="AA186"/>
  <c r="AC186"/>
  <c r="AD186"/>
  <c r="AE186"/>
  <c r="AF186"/>
  <c r="C185"/>
  <c r="E185"/>
  <c r="F185"/>
  <c r="G185"/>
  <c r="H185"/>
  <c r="J185"/>
  <c r="K185"/>
  <c r="L185"/>
  <c r="M185"/>
  <c r="N185"/>
  <c r="Q185"/>
  <c r="R185"/>
  <c r="S185"/>
  <c r="T185"/>
  <c r="U185"/>
  <c r="V185"/>
  <c r="X185"/>
  <c r="Y185"/>
  <c r="Z185"/>
  <c r="AA185"/>
  <c r="AC185"/>
  <c r="AD185"/>
  <c r="AE185"/>
  <c r="AF185"/>
  <c r="C184"/>
  <c r="E184"/>
  <c r="F184"/>
  <c r="G184"/>
  <c r="H184"/>
  <c r="J184"/>
  <c r="K184"/>
  <c r="L184"/>
  <c r="M184"/>
  <c r="N184"/>
  <c r="Q184"/>
  <c r="R184"/>
  <c r="S184"/>
  <c r="T184"/>
  <c r="U184"/>
  <c r="V184"/>
  <c r="X184"/>
  <c r="Y184"/>
  <c r="Z184"/>
  <c r="AA184"/>
  <c r="AC184"/>
  <c r="AD184"/>
  <c r="AE184"/>
  <c r="AF184"/>
  <c r="C183"/>
  <c r="E183"/>
  <c r="F183"/>
  <c r="G183"/>
  <c r="H183"/>
  <c r="J183"/>
  <c r="K183"/>
  <c r="L183"/>
  <c r="M183"/>
  <c r="N183"/>
  <c r="Q183"/>
  <c r="R183"/>
  <c r="S183"/>
  <c r="T183"/>
  <c r="U183"/>
  <c r="V183"/>
  <c r="X183"/>
  <c r="Y183"/>
  <c r="Z183"/>
  <c r="AA183"/>
  <c r="AC183"/>
  <c r="AD183"/>
  <c r="AE183"/>
  <c r="AF183"/>
  <c r="C182"/>
  <c r="E182"/>
  <c r="F182"/>
  <c r="G182"/>
  <c r="H182"/>
  <c r="J182"/>
  <c r="K182"/>
  <c r="L182"/>
  <c r="M182"/>
  <c r="N182"/>
  <c r="Q182"/>
  <c r="R182"/>
  <c r="S182"/>
  <c r="T182"/>
  <c r="U182"/>
  <c r="V182"/>
  <c r="X182"/>
  <c r="Y182"/>
  <c r="Z182"/>
  <c r="AA182"/>
  <c r="AC182"/>
  <c r="AD182"/>
  <c r="AE182"/>
  <c r="AF182"/>
  <c r="C181"/>
  <c r="E181"/>
  <c r="F181"/>
  <c r="G181"/>
  <c r="H181"/>
  <c r="J181"/>
  <c r="K181"/>
  <c r="L181"/>
  <c r="M181"/>
  <c r="N181"/>
  <c r="Q181"/>
  <c r="R181"/>
  <c r="S181"/>
  <c r="T181"/>
  <c r="U181"/>
  <c r="V181"/>
  <c r="X181"/>
  <c r="Y181"/>
  <c r="Z181"/>
  <c r="AA181"/>
  <c r="AC181"/>
  <c r="AD181"/>
  <c r="AE181"/>
  <c r="AF181"/>
  <c r="J331" i="14"/>
  <c r="J332"/>
  <c r="J333"/>
  <c r="J334"/>
  <c r="J335"/>
  <c r="J336"/>
  <c r="J337"/>
  <c r="J338"/>
  <c r="J339"/>
  <c r="J340"/>
  <c r="J341"/>
  <c r="J342"/>
  <c r="J343"/>
  <c r="J344"/>
  <c r="J345"/>
  <c r="J346"/>
  <c r="J347"/>
  <c r="J348"/>
  <c r="J349"/>
  <c r="J350"/>
  <c r="J351"/>
  <c r="J352"/>
  <c r="J353"/>
  <c r="J354"/>
  <c r="J355"/>
  <c r="J356"/>
  <c r="J357"/>
  <c r="J358"/>
  <c r="J359"/>
  <c r="J360"/>
  <c r="J361"/>
  <c r="J362"/>
  <c r="J363"/>
  <c r="J364"/>
  <c r="J365"/>
  <c r="J366"/>
  <c r="J367"/>
  <c r="J368"/>
  <c r="J369"/>
  <c r="J370"/>
  <c r="J371"/>
  <c r="J372"/>
  <c r="J373"/>
  <c r="J374"/>
  <c r="J375"/>
  <c r="J376"/>
  <c r="J377"/>
  <c r="J378"/>
  <c r="J379"/>
  <c r="J380"/>
  <c r="J381"/>
  <c r="J382"/>
  <c r="J383"/>
  <c r="J384"/>
  <c r="J385"/>
  <c r="J386"/>
  <c r="C11" i="18"/>
  <c r="C12"/>
  <c r="C13" s="1"/>
  <c r="C14" s="1"/>
  <c r="C15" s="1"/>
  <c r="C16" s="1"/>
  <c r="C17" s="1"/>
  <c r="C18" s="1"/>
  <c r="C19" s="1"/>
  <c r="C20" s="1"/>
  <c r="C21" s="1"/>
  <c r="C22" s="1"/>
  <c r="C23" s="1"/>
  <c r="C24" s="1"/>
  <c r="C25" s="1"/>
  <c r="C26" s="1"/>
  <c r="C27" s="1"/>
  <c r="C28" s="1"/>
  <c r="C29" s="1"/>
  <c r="C30" s="1"/>
  <c r="C31" s="1"/>
  <c r="C32" s="1"/>
  <c r="C33" s="1"/>
  <c r="C34" s="1"/>
  <c r="C35" s="1"/>
  <c r="C36" s="1"/>
  <c r="C37" s="1"/>
  <c r="C38" s="1"/>
  <c r="C39" s="1"/>
  <c r="C40" s="1"/>
  <c r="C41" s="1"/>
  <c r="C42" s="1"/>
  <c r="C43" s="1"/>
  <c r="C44" s="1"/>
  <c r="C45" s="1"/>
  <c r="C46" s="1"/>
  <c r="C47" s="1"/>
  <c r="C48" s="1"/>
  <c r="C49" s="1"/>
  <c r="C50" s="1"/>
  <c r="C51" s="1"/>
  <c r="C52" s="1"/>
  <c r="C53" s="1"/>
  <c r="C54" s="1"/>
  <c r="C55" s="1"/>
  <c r="C56" s="1"/>
  <c r="C57" s="1"/>
  <c r="C58" s="1"/>
  <c r="C59" s="1"/>
  <c r="C60" s="1"/>
  <c r="C61" s="1"/>
  <c r="C62" s="1"/>
  <c r="C63" s="1"/>
  <c r="C64" s="1"/>
  <c r="C65" s="1"/>
  <c r="C66" s="1"/>
  <c r="C67" s="1"/>
  <c r="C68" s="1"/>
  <c r="C69" s="1"/>
  <c r="C70" s="1"/>
  <c r="C71" s="1"/>
  <c r="C72" s="1"/>
  <c r="C73" s="1"/>
  <c r="C74" s="1"/>
  <c r="C75" s="1"/>
  <c r="C76" s="1"/>
  <c r="C77" s="1"/>
  <c r="C78" s="1"/>
  <c r="C79" s="1"/>
  <c r="C80" s="1"/>
  <c r="C81" s="1"/>
  <c r="C82" s="1"/>
  <c r="C83" s="1"/>
  <c r="C84" s="1"/>
  <c r="C85" s="1"/>
  <c r="C86" s="1"/>
  <c r="C87" s="1"/>
  <c r="C88" s="1"/>
  <c r="C89" s="1"/>
  <c r="C90" s="1"/>
  <c r="C91" s="1"/>
  <c r="C92" s="1"/>
  <c r="C93" s="1"/>
  <c r="C94" s="1"/>
  <c r="C95" s="1"/>
  <c r="C96" s="1"/>
  <c r="C97" s="1"/>
  <c r="C98" s="1"/>
  <c r="C99" s="1"/>
  <c r="C100" s="1"/>
  <c r="C101" s="1"/>
  <c r="C102" s="1"/>
  <c r="C103" s="1"/>
  <c r="C104" s="1"/>
  <c r="C105" s="1"/>
  <c r="C106" s="1"/>
  <c r="C107" s="1"/>
  <c r="C108" s="1"/>
  <c r="C109" s="1"/>
  <c r="C110" s="1"/>
  <c r="C111" s="1"/>
  <c r="C112" s="1"/>
  <c r="C113" s="1"/>
  <c r="C114" s="1"/>
  <c r="C115" s="1"/>
  <c r="C116" s="1"/>
  <c r="C117" s="1"/>
  <c r="C118" s="1"/>
  <c r="C119" s="1"/>
  <c r="C120" s="1"/>
  <c r="C121" s="1"/>
  <c r="C122" s="1"/>
  <c r="C123" s="1"/>
  <c r="C124" s="1"/>
  <c r="C125" s="1"/>
  <c r="C126" s="1"/>
  <c r="C127" s="1"/>
  <c r="C128" s="1"/>
  <c r="C129" s="1"/>
  <c r="C130" s="1"/>
  <c r="C131" s="1"/>
  <c r="C132" s="1"/>
  <c r="C133" s="1"/>
  <c r="C134" s="1"/>
  <c r="C135" s="1"/>
  <c r="C136" s="1"/>
  <c r="C137" s="1"/>
  <c r="C138" s="1"/>
  <c r="C139" s="1"/>
  <c r="C140" s="1"/>
  <c r="C141" s="1"/>
  <c r="C142" s="1"/>
  <c r="C143" s="1"/>
  <c r="C144" s="1"/>
  <c r="C145" s="1"/>
  <c r="C146" s="1"/>
  <c r="C147" s="1"/>
  <c r="C148" s="1"/>
  <c r="C149" s="1"/>
  <c r="C150" s="1"/>
  <c r="C151" s="1"/>
  <c r="C152" s="1"/>
  <c r="C153" s="1"/>
  <c r="C154" s="1"/>
  <c r="C155" s="1"/>
  <c r="C156" s="1"/>
  <c r="C157" s="1"/>
  <c r="C158" s="1"/>
  <c r="C159" s="1"/>
  <c r="C160" s="1"/>
  <c r="C161" s="1"/>
  <c r="C162" s="1"/>
  <c r="D31" i="26"/>
  <c r="D32"/>
  <c r="D33"/>
  <c r="D34"/>
  <c r="D35"/>
  <c r="D36"/>
  <c r="D37"/>
  <c r="D39"/>
  <c r="D41"/>
  <c r="D43"/>
  <c r="D45"/>
  <c r="D47"/>
  <c r="D49"/>
  <c r="D51"/>
  <c r="D53"/>
  <c r="D55"/>
  <c r="D57"/>
  <c r="D59"/>
  <c r="D61"/>
  <c r="D63"/>
  <c r="D65"/>
  <c r="D67"/>
  <c r="D69"/>
  <c r="D71"/>
  <c r="D73"/>
  <c r="D75"/>
  <c r="D77"/>
  <c r="D79"/>
  <c r="D81"/>
  <c r="D83"/>
  <c r="D85"/>
  <c r="D87"/>
  <c r="D89"/>
  <c r="D91"/>
  <c r="D93"/>
  <c r="D95"/>
  <c r="D97"/>
  <c r="D99"/>
  <c r="D101"/>
  <c r="D103"/>
  <c r="D105"/>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BA12" i="18"/>
  <c r="BI12"/>
  <c r="BK12"/>
  <c r="BM12"/>
  <c r="BA13"/>
  <c r="BI13"/>
  <c r="BK13"/>
  <c r="BM13"/>
  <c r="BR13"/>
  <c r="BA14"/>
  <c r="BI14"/>
  <c r="BK14"/>
  <c r="BM14"/>
  <c r="BA15"/>
  <c r="BI15"/>
  <c r="BR15" s="1"/>
  <c r="BK15"/>
  <c r="BM15"/>
  <c r="V16"/>
  <c r="BA16" s="1"/>
  <c r="BR16" s="1"/>
  <c r="BI16"/>
  <c r="BK16"/>
  <c r="BM16"/>
  <c r="BA17"/>
  <c r="BI17"/>
  <c r="BK17"/>
  <c r="BM17"/>
  <c r="BA18"/>
  <c r="BI18"/>
  <c r="BK18"/>
  <c r="BM18"/>
  <c r="BR18"/>
  <c r="BA19"/>
  <c r="BI19"/>
  <c r="BK19"/>
  <c r="BM19"/>
  <c r="BA20"/>
  <c r="BI20"/>
  <c r="BR20" s="1"/>
  <c r="BK20"/>
  <c r="BM20"/>
  <c r="BA21"/>
  <c r="BI21"/>
  <c r="BK21"/>
  <c r="BM21"/>
  <c r="BA22"/>
  <c r="BI22"/>
  <c r="BK22"/>
  <c r="BM22"/>
  <c r="BR22"/>
  <c r="BA23"/>
  <c r="BI23"/>
  <c r="BK23"/>
  <c r="BM23"/>
  <c r="BA24"/>
  <c r="BI24"/>
  <c r="BR24" s="1"/>
  <c r="BK24"/>
  <c r="BM24"/>
  <c r="BA194"/>
  <c r="BI194"/>
  <c r="BK194"/>
  <c r="BM194"/>
  <c r="BA195"/>
  <c r="BI195"/>
  <c r="BK195"/>
  <c r="BM195"/>
  <c r="BR195"/>
  <c r="BA196"/>
  <c r="BI196"/>
  <c r="BK196"/>
  <c r="BM196"/>
  <c r="BA197"/>
  <c r="BI197"/>
  <c r="BR197" s="1"/>
  <c r="BK197"/>
  <c r="BM197"/>
  <c r="BA198"/>
  <c r="BI198"/>
  <c r="BK198"/>
  <c r="BM198"/>
  <c r="BA199"/>
  <c r="BI199"/>
  <c r="BK199"/>
  <c r="BM199"/>
  <c r="BR199"/>
  <c r="BA200"/>
  <c r="BI200"/>
  <c r="BK200"/>
  <c r="BM200"/>
  <c r="BA201"/>
  <c r="BI201"/>
  <c r="BR201" s="1"/>
  <c r="BK201"/>
  <c r="BM201"/>
  <c r="BA202"/>
  <c r="BI202"/>
  <c r="BK202"/>
  <c r="BM202"/>
  <c r="BA203"/>
  <c r="BI203"/>
  <c r="BK203"/>
  <c r="BM203"/>
  <c r="BR203"/>
  <c r="BA204"/>
  <c r="BI204"/>
  <c r="BK204"/>
  <c r="BM204"/>
  <c r="BA205"/>
  <c r="BI205"/>
  <c r="BR205" s="1"/>
  <c r="BK205"/>
  <c r="BM205"/>
  <c r="BA206"/>
  <c r="BI206"/>
  <c r="BK206"/>
  <c r="BM206"/>
  <c r="BA207"/>
  <c r="BI207"/>
  <c r="BK207"/>
  <c r="BM207"/>
  <c r="BR207"/>
  <c r="BA208"/>
  <c r="BI208"/>
  <c r="BK208"/>
  <c r="BM208"/>
  <c r="BA209"/>
  <c r="BI209"/>
  <c r="BR209" s="1"/>
  <c r="BK209"/>
  <c r="BM209"/>
  <c r="BA210"/>
  <c r="BI210"/>
  <c r="BK210"/>
  <c r="BM210"/>
  <c r="BA211"/>
  <c r="BI211"/>
  <c r="BK211"/>
  <c r="BM211"/>
  <c r="BR211"/>
  <c r="BA212"/>
  <c r="BI212"/>
  <c r="BK212"/>
  <c r="BM212"/>
  <c r="BA213"/>
  <c r="BI213"/>
  <c r="BR213" s="1"/>
  <c r="BK213"/>
  <c r="BM213"/>
  <c r="BA214"/>
  <c r="BI214"/>
  <c r="BK214"/>
  <c r="BM214"/>
  <c r="BA215"/>
  <c r="BI215"/>
  <c r="BK215"/>
  <c r="BM215"/>
  <c r="BR215"/>
  <c r="BA216"/>
  <c r="BI216"/>
  <c r="BK216"/>
  <c r="BM216"/>
  <c r="BA217"/>
  <c r="BI217"/>
  <c r="BR217" s="1"/>
  <c r="BK217"/>
  <c r="BM217"/>
  <c r="BA218"/>
  <c r="BI218"/>
  <c r="BK218"/>
  <c r="BM218"/>
  <c r="BA219"/>
  <c r="BI219"/>
  <c r="BK219"/>
  <c r="BM219"/>
  <c r="BR219"/>
  <c r="BA220"/>
  <c r="BI220"/>
  <c r="BK220"/>
  <c r="BM220"/>
  <c r="BA221"/>
  <c r="BI221"/>
  <c r="BR221" s="1"/>
  <c r="BK221"/>
  <c r="BM221"/>
  <c r="BA222"/>
  <c r="BI222"/>
  <c r="BK222"/>
  <c r="BM222"/>
  <c r="BA223"/>
  <c r="BI223"/>
  <c r="BK223"/>
  <c r="BM223"/>
  <c r="BR223"/>
  <c r="BA224"/>
  <c r="BI224"/>
  <c r="BK224"/>
  <c r="BM224"/>
  <c r="BA225"/>
  <c r="BI225"/>
  <c r="BR225" s="1"/>
  <c r="BK225"/>
  <c r="BM225"/>
  <c r="BA226"/>
  <c r="BI226"/>
  <c r="BK226"/>
  <c r="BM226"/>
  <c r="BA227"/>
  <c r="BI227"/>
  <c r="BK227"/>
  <c r="BM227"/>
  <c r="BR227"/>
  <c r="BA228"/>
  <c r="BI228"/>
  <c r="BK228"/>
  <c r="BM228"/>
  <c r="BA229"/>
  <c r="BI229"/>
  <c r="BR229" s="1"/>
  <c r="BK229"/>
  <c r="BM229"/>
  <c r="BA230"/>
  <c r="BI230"/>
  <c r="BK230"/>
  <c r="BM230"/>
  <c r="BA231"/>
  <c r="BI231"/>
  <c r="BK231"/>
  <c r="BM231"/>
  <c r="BR231"/>
  <c r="BA232"/>
  <c r="BI232"/>
  <c r="BK232"/>
  <c r="BM232"/>
  <c r="BA233"/>
  <c r="BI233"/>
  <c r="BR233" s="1"/>
  <c r="BK233"/>
  <c r="BM233"/>
  <c r="BA234"/>
  <c r="BI234"/>
  <c r="BK234"/>
  <c r="BM234"/>
  <c r="BA235"/>
  <c r="BI235"/>
  <c r="BK235"/>
  <c r="BM235"/>
  <c r="BR235"/>
  <c r="BA236"/>
  <c r="BI236"/>
  <c r="BK236"/>
  <c r="BM236"/>
  <c r="BA237"/>
  <c r="BI237"/>
  <c r="BR237" s="1"/>
  <c r="BK237"/>
  <c r="BM237"/>
  <c r="BA238"/>
  <c r="BI238"/>
  <c r="BK238"/>
  <c r="BM238"/>
  <c r="BA239"/>
  <c r="BI239"/>
  <c r="BK239"/>
  <c r="BM239"/>
  <c r="BR239"/>
  <c r="BA240"/>
  <c r="BI240"/>
  <c r="BK240"/>
  <c r="BM240"/>
  <c r="BA241"/>
  <c r="BI241"/>
  <c r="BR241" s="1"/>
  <c r="BK241"/>
  <c r="BM241"/>
  <c r="BA242"/>
  <c r="BI242"/>
  <c r="BK242"/>
  <c r="BM242"/>
  <c r="BA243"/>
  <c r="BI243"/>
  <c r="BK243"/>
  <c r="BM243"/>
  <c r="BR243"/>
  <c r="BA244"/>
  <c r="BI244"/>
  <c r="BK244"/>
  <c r="BM244"/>
  <c r="BA245"/>
  <c r="BI245"/>
  <c r="BR245" s="1"/>
  <c r="BK245"/>
  <c r="BM245"/>
  <c r="BA246"/>
  <c r="BI246"/>
  <c r="BK246"/>
  <c r="BM246"/>
  <c r="BA247"/>
  <c r="BI247"/>
  <c r="BK247"/>
  <c r="BM247"/>
  <c r="BR247"/>
  <c r="BA248"/>
  <c r="BI248"/>
  <c r="BK248"/>
  <c r="BM248"/>
  <c r="BA249"/>
  <c r="BI249"/>
  <c r="BR249" s="1"/>
  <c r="BK249"/>
  <c r="BM249"/>
  <c r="BA250"/>
  <c r="BI250"/>
  <c r="BK250"/>
  <c r="BM250"/>
  <c r="BA251"/>
  <c r="BI251"/>
  <c r="BK251"/>
  <c r="BM251"/>
  <c r="BR251"/>
  <c r="BA252"/>
  <c r="BI252"/>
  <c r="BK252"/>
  <c r="BM252"/>
  <c r="BA253"/>
  <c r="BI253"/>
  <c r="BR253" s="1"/>
  <c r="BK253"/>
  <c r="BM253"/>
  <c r="BA254"/>
  <c r="BI254"/>
  <c r="BK254"/>
  <c r="BM254"/>
  <c r="BA255"/>
  <c r="BI255"/>
  <c r="BK255"/>
  <c r="BM255"/>
  <c r="BR255"/>
  <c r="BA256"/>
  <c r="BI256"/>
  <c r="BK256"/>
  <c r="BM256"/>
  <c r="BA257"/>
  <c r="BI257"/>
  <c r="BR257" s="1"/>
  <c r="BK257"/>
  <c r="BM257"/>
  <c r="BA258"/>
  <c r="BI258"/>
  <c r="BK258"/>
  <c r="BM258"/>
  <c r="BA259"/>
  <c r="BI259"/>
  <c r="BK259"/>
  <c r="BM259"/>
  <c r="BR259"/>
  <c r="BA260"/>
  <c r="BI260"/>
  <c r="BK260"/>
  <c r="BM260"/>
  <c r="BA261"/>
  <c r="BI261"/>
  <c r="BR261" s="1"/>
  <c r="BK261"/>
  <c r="BM261"/>
  <c r="BA262"/>
  <c r="BI262"/>
  <c r="BK262"/>
  <c r="BM262"/>
  <c r="BA263"/>
  <c r="BI263"/>
  <c r="BK263"/>
  <c r="BM263"/>
  <c r="BR263"/>
  <c r="BA264"/>
  <c r="BI264"/>
  <c r="BK264"/>
  <c r="BM264"/>
  <c r="BA265"/>
  <c r="BI265"/>
  <c r="BR265" s="1"/>
  <c r="BK265"/>
  <c r="BM265"/>
  <c r="BA266"/>
  <c r="BI266"/>
  <c r="BK266"/>
  <c r="BM266"/>
  <c r="BA267"/>
  <c r="BI267"/>
  <c r="BK267"/>
  <c r="BM267"/>
  <c r="BR267"/>
  <c r="BA268"/>
  <c r="BI268"/>
  <c r="BK268"/>
  <c r="BM268"/>
  <c r="BA269"/>
  <c r="BI269"/>
  <c r="BR269" s="1"/>
  <c r="BK269"/>
  <c r="BM269"/>
  <c r="BA270"/>
  <c r="BI270"/>
  <c r="BK270"/>
  <c r="BM270"/>
  <c r="BA271"/>
  <c r="BI271"/>
  <c r="BK271"/>
  <c r="BM271"/>
  <c r="BR271"/>
  <c r="BA272"/>
  <c r="BI272"/>
  <c r="BK272"/>
  <c r="BM272"/>
  <c r="BA273"/>
  <c r="BI273"/>
  <c r="BR273" s="1"/>
  <c r="BK273"/>
  <c r="BM273"/>
  <c r="BA274"/>
  <c r="BI274"/>
  <c r="BK274"/>
  <c r="BM274"/>
  <c r="BA275"/>
  <c r="BI275"/>
  <c r="BK275"/>
  <c r="BM275"/>
  <c r="BR275"/>
  <c r="BA276"/>
  <c r="BI276"/>
  <c r="BK276"/>
  <c r="BM276"/>
  <c r="BA277"/>
  <c r="BI277"/>
  <c r="BR277" s="1"/>
  <c r="BK277"/>
  <c r="BM277"/>
  <c r="BA278"/>
  <c r="BI278"/>
  <c r="BK278"/>
  <c r="BM278"/>
  <c r="BA279"/>
  <c r="BI279"/>
  <c r="BK279"/>
  <c r="BM279"/>
  <c r="BR279"/>
  <c r="BA280"/>
  <c r="BI280"/>
  <c r="BK280"/>
  <c r="BM280"/>
  <c r="BA281"/>
  <c r="BI281"/>
  <c r="BR281" s="1"/>
  <c r="BK281"/>
  <c r="BM281"/>
  <c r="BA282"/>
  <c r="BI282"/>
  <c r="BK282"/>
  <c r="BM282"/>
  <c r="BA283"/>
  <c r="BI283"/>
  <c r="BK283"/>
  <c r="BM283"/>
  <c r="BR283"/>
  <c r="BA284"/>
  <c r="BI284"/>
  <c r="BK284"/>
  <c r="BM284"/>
  <c r="BA285"/>
  <c r="BI285"/>
  <c r="BR285" s="1"/>
  <c r="BK285"/>
  <c r="BM285"/>
  <c r="BA286"/>
  <c r="BI286"/>
  <c r="BK286"/>
  <c r="BM286"/>
  <c r="BA287"/>
  <c r="BI287"/>
  <c r="BK287"/>
  <c r="BM287"/>
  <c r="BR287"/>
  <c r="BA288"/>
  <c r="BI288"/>
  <c r="BK288"/>
  <c r="BM288"/>
  <c r="BA289"/>
  <c r="BI289"/>
  <c r="BR289" s="1"/>
  <c r="BK289"/>
  <c r="BM289"/>
  <c r="BA290"/>
  <c r="BI290"/>
  <c r="BK290"/>
  <c r="BM290"/>
  <c r="BA291"/>
  <c r="BI291"/>
  <c r="BK291"/>
  <c r="BM291"/>
  <c r="BR291"/>
  <c r="BA292"/>
  <c r="BI292"/>
  <c r="BK292"/>
  <c r="BM292"/>
  <c r="BA293"/>
  <c r="BI293"/>
  <c r="BR293" s="1"/>
  <c r="BK293"/>
  <c r="BM293"/>
  <c r="BA294"/>
  <c r="BI294"/>
  <c r="BK294"/>
  <c r="BM294"/>
  <c r="BA295"/>
  <c r="BI295"/>
  <c r="BK295"/>
  <c r="BM295"/>
  <c r="BR295"/>
  <c r="BA296"/>
  <c r="BI296"/>
  <c r="BK296"/>
  <c r="BM296"/>
  <c r="BA297"/>
  <c r="BI297"/>
  <c r="BR297" s="1"/>
  <c r="BK297"/>
  <c r="BM297"/>
  <c r="BA298"/>
  <c r="BI298"/>
  <c r="BK298"/>
  <c r="BM298"/>
  <c r="BA299"/>
  <c r="BI299"/>
  <c r="BK299"/>
  <c r="BM299"/>
  <c r="BR299"/>
  <c r="BA300"/>
  <c r="BI300"/>
  <c r="BK300"/>
  <c r="BM300"/>
  <c r="BA301"/>
  <c r="BI301"/>
  <c r="BR301" s="1"/>
  <c r="BK301"/>
  <c r="BM301"/>
  <c r="BA302"/>
  <c r="BI302"/>
  <c r="BK302"/>
  <c r="BM302"/>
  <c r="BA303"/>
  <c r="BI303"/>
  <c r="BK303"/>
  <c r="BM303"/>
  <c r="BR303"/>
  <c r="BA304"/>
  <c r="BI304"/>
  <c r="BK304"/>
  <c r="BM304"/>
  <c r="BA305"/>
  <c r="BI305"/>
  <c r="BR305" s="1"/>
  <c r="BK305"/>
  <c r="BM305"/>
  <c r="BA306"/>
  <c r="BI306"/>
  <c r="BK306"/>
  <c r="BM306"/>
  <c r="BA307"/>
  <c r="BI307"/>
  <c r="BK307"/>
  <c r="BM307"/>
  <c r="BR307"/>
  <c r="BA308"/>
  <c r="BI308"/>
  <c r="BK308"/>
  <c r="BM308"/>
  <c r="BA309"/>
  <c r="BI309"/>
  <c r="BR309" s="1"/>
  <c r="BK309"/>
  <c r="BM309"/>
  <c r="BA310"/>
  <c r="BI310"/>
  <c r="BK310"/>
  <c r="BM310"/>
  <c r="BA311"/>
  <c r="BI311"/>
  <c r="BK311"/>
  <c r="BM311"/>
  <c r="BR311"/>
  <c r="BA312"/>
  <c r="BI312"/>
  <c r="BK312"/>
  <c r="BM312"/>
  <c r="BA313"/>
  <c r="BI313"/>
  <c r="BR313" s="1"/>
  <c r="BK313"/>
  <c r="BM313"/>
  <c r="BA314"/>
  <c r="BI314"/>
  <c r="BK314"/>
  <c r="BM314"/>
  <c r="BA315"/>
  <c r="BI315"/>
  <c r="BK315"/>
  <c r="BM315"/>
  <c r="BR315"/>
  <c r="BA316"/>
  <c r="BI316"/>
  <c r="BK316"/>
  <c r="BM316"/>
  <c r="BA317"/>
  <c r="BI317"/>
  <c r="BR317" s="1"/>
  <c r="BK317"/>
  <c r="BM317"/>
  <c r="BA318"/>
  <c r="BI318"/>
  <c r="BK318"/>
  <c r="BM318"/>
  <c r="BA319"/>
  <c r="BI319"/>
  <c r="BK319"/>
  <c r="BM319"/>
  <c r="BR319"/>
  <c r="BA320"/>
  <c r="BI320"/>
  <c r="BK320"/>
  <c r="BM320"/>
  <c r="BA321"/>
  <c r="BI321"/>
  <c r="BR321" s="1"/>
  <c r="BK321"/>
  <c r="BM321"/>
  <c r="BA322"/>
  <c r="BI322"/>
  <c r="BK322"/>
  <c r="BM322"/>
  <c r="BA323"/>
  <c r="BI323"/>
  <c r="BK323"/>
  <c r="BM323"/>
  <c r="BR323"/>
  <c r="BA324"/>
  <c r="BI324"/>
  <c r="BK324"/>
  <c r="BM324"/>
  <c r="BA325"/>
  <c r="BI325"/>
  <c r="BR325" s="1"/>
  <c r="BK325"/>
  <c r="BM325"/>
  <c r="BA326"/>
  <c r="BI326"/>
  <c r="BK326"/>
  <c r="BM326"/>
  <c r="BA327"/>
  <c r="BI327"/>
  <c r="BK327"/>
  <c r="BM327"/>
  <c r="BR327"/>
  <c r="BA328"/>
  <c r="BI328"/>
  <c r="BK328"/>
  <c r="BM328"/>
  <c r="BA329"/>
  <c r="BI329"/>
  <c r="BR329" s="1"/>
  <c r="BK329"/>
  <c r="BM329"/>
  <c r="BA330"/>
  <c r="BI330"/>
  <c r="BK330"/>
  <c r="BM330"/>
  <c r="BA331"/>
  <c r="BI331"/>
  <c r="BK331"/>
  <c r="BM331"/>
  <c r="BR331"/>
  <c r="BA332"/>
  <c r="BI332"/>
  <c r="BK332"/>
  <c r="BM332"/>
  <c r="BA333"/>
  <c r="BI333"/>
  <c r="BR333" s="1"/>
  <c r="BK333"/>
  <c r="BM333"/>
  <c r="BA334"/>
  <c r="BI334"/>
  <c r="BK334"/>
  <c r="BM334"/>
  <c r="BA335"/>
  <c r="BI335"/>
  <c r="BK335"/>
  <c r="BM335"/>
  <c r="BR335"/>
  <c r="BA336"/>
  <c r="BI336"/>
  <c r="BK336"/>
  <c r="BM336"/>
  <c r="BA337"/>
  <c r="BI337"/>
  <c r="BR337" s="1"/>
  <c r="BK337"/>
  <c r="BM337"/>
  <c r="BA338"/>
  <c r="BI338"/>
  <c r="BK338"/>
  <c r="BM338"/>
  <c r="BA339"/>
  <c r="BI339"/>
  <c r="BK339"/>
  <c r="BM339"/>
  <c r="BR339"/>
  <c r="BA340"/>
  <c r="BI340"/>
  <c r="BK340"/>
  <c r="BM340"/>
  <c r="BA341"/>
  <c r="BI341"/>
  <c r="BR341" s="1"/>
  <c r="BK341"/>
  <c r="BM341"/>
  <c r="BA342"/>
  <c r="BI342"/>
  <c r="BK342"/>
  <c r="BM342"/>
  <c r="BA343"/>
  <c r="BI343"/>
  <c r="BK343"/>
  <c r="BM343"/>
  <c r="BR343"/>
  <c r="BA344"/>
  <c r="BI344"/>
  <c r="BK344"/>
  <c r="BM344"/>
  <c r="BA345"/>
  <c r="BI345"/>
  <c r="BR345" s="1"/>
  <c r="BK345"/>
  <c r="BM345"/>
  <c r="BA346"/>
  <c r="BI346"/>
  <c r="BK346"/>
  <c r="BM346"/>
  <c r="BA347"/>
  <c r="BI347"/>
  <c r="BK347"/>
  <c r="BM347"/>
  <c r="BR347"/>
  <c r="BA348"/>
  <c r="BI348"/>
  <c r="BK348"/>
  <c r="BM348"/>
  <c r="BA349"/>
  <c r="BI349"/>
  <c r="BR349" s="1"/>
  <c r="BK349"/>
  <c r="BM349"/>
  <c r="BA350"/>
  <c r="BI350"/>
  <c r="BK350"/>
  <c r="BM350"/>
  <c r="BA351"/>
  <c r="BI351"/>
  <c r="BK351"/>
  <c r="BM351"/>
  <c r="BR351"/>
  <c r="BA352"/>
  <c r="BI352"/>
  <c r="BK352"/>
  <c r="BM352"/>
  <c r="BA353"/>
  <c r="BI353"/>
  <c r="BR353" s="1"/>
  <c r="BK353"/>
  <c r="BM353"/>
  <c r="BA354"/>
  <c r="BI354"/>
  <c r="BK354"/>
  <c r="BM354"/>
  <c r="BA355"/>
  <c r="BI355"/>
  <c r="BK355"/>
  <c r="BM355"/>
  <c r="BR355"/>
  <c r="BA356"/>
  <c r="BI356"/>
  <c r="BK356"/>
  <c r="BM356"/>
  <c r="BA357"/>
  <c r="BI357"/>
  <c r="BR357" s="1"/>
  <c r="BK357"/>
  <c r="BM357"/>
  <c r="BA358"/>
  <c r="BI358"/>
  <c r="BK358"/>
  <c r="BM358"/>
  <c r="BA359"/>
  <c r="BI359"/>
  <c r="BK359"/>
  <c r="BM359"/>
  <c r="BR359"/>
  <c r="BA360"/>
  <c r="BI360"/>
  <c r="BK360"/>
  <c r="BM360"/>
  <c r="BA361"/>
  <c r="BI361"/>
  <c r="BR361" s="1"/>
  <c r="BK361"/>
  <c r="BM361"/>
  <c r="BA362"/>
  <c r="BI362"/>
  <c r="BK362"/>
  <c r="BM362"/>
  <c r="BA363"/>
  <c r="BI363"/>
  <c r="BK363"/>
  <c r="BM363"/>
  <c r="BR363"/>
  <c r="BA364"/>
  <c r="BI364"/>
  <c r="BK364"/>
  <c r="BM364"/>
  <c r="BA365"/>
  <c r="BI365"/>
  <c r="BR365" s="1"/>
  <c r="BK365"/>
  <c r="BM365"/>
  <c r="BA366"/>
  <c r="BI366"/>
  <c r="BK366"/>
  <c r="BM366"/>
  <c r="BA367"/>
  <c r="BI367"/>
  <c r="BK367"/>
  <c r="BM367"/>
  <c r="BR367"/>
  <c r="BA368"/>
  <c r="BI368"/>
  <c r="BK368"/>
  <c r="BM368"/>
  <c r="BA369"/>
  <c r="BI369"/>
  <c r="BR369" s="1"/>
  <c r="BK369"/>
  <c r="BM369"/>
  <c r="BA370"/>
  <c r="BI370"/>
  <c r="BK370"/>
  <c r="BM370"/>
  <c r="BA371"/>
  <c r="BI371"/>
  <c r="BK371"/>
  <c r="BM371"/>
  <c r="BR371"/>
  <c r="BA372"/>
  <c r="BI372"/>
  <c r="BK372"/>
  <c r="BM372"/>
  <c r="BA373"/>
  <c r="BI373"/>
  <c r="BR373" s="1"/>
  <c r="BK373"/>
  <c r="BM373"/>
  <c r="BA374"/>
  <c r="BI374"/>
  <c r="BK374"/>
  <c r="BM374"/>
  <c r="BA375"/>
  <c r="BI375"/>
  <c r="BK375"/>
  <c r="BM375"/>
  <c r="BR375"/>
  <c r="BA11"/>
  <c r="BI11"/>
  <c r="BK11"/>
  <c r="BM11"/>
  <c r="F8" i="26"/>
  <c r="A10" i="16"/>
  <c r="CY3" i="17"/>
  <c r="C51" i="10"/>
  <c r="D51"/>
  <c r="E51"/>
  <c r="F51"/>
  <c r="G51"/>
  <c r="H51"/>
  <c r="I51"/>
  <c r="J51"/>
  <c r="K51"/>
  <c r="L51"/>
  <c r="M51"/>
  <c r="N51"/>
  <c r="Q51"/>
  <c r="R51"/>
  <c r="S51"/>
  <c r="T51"/>
  <c r="U51"/>
  <c r="V51"/>
  <c r="X51"/>
  <c r="Y51"/>
  <c r="Z51"/>
  <c r="AA51"/>
  <c r="AC51"/>
  <c r="AD51"/>
  <c r="AE51"/>
  <c r="AF51"/>
  <c r="C52"/>
  <c r="D52"/>
  <c r="E52"/>
  <c r="F52"/>
  <c r="G52"/>
  <c r="H52"/>
  <c r="I52"/>
  <c r="J52"/>
  <c r="K52"/>
  <c r="L52"/>
  <c r="M52"/>
  <c r="N52"/>
  <c r="Q52"/>
  <c r="R52"/>
  <c r="S52"/>
  <c r="T52"/>
  <c r="U52"/>
  <c r="V52"/>
  <c r="X52"/>
  <c r="Y52"/>
  <c r="Z52"/>
  <c r="AA52"/>
  <c r="AC52"/>
  <c r="AD52"/>
  <c r="AE52"/>
  <c r="AF52"/>
  <c r="C54"/>
  <c r="E54"/>
  <c r="F54"/>
  <c r="G54"/>
  <c r="H54"/>
  <c r="I54"/>
  <c r="J54"/>
  <c r="K54"/>
  <c r="L54"/>
  <c r="M54"/>
  <c r="N54"/>
  <c r="Q54"/>
  <c r="R54"/>
  <c r="S54"/>
  <c r="T54"/>
  <c r="U54"/>
  <c r="V54"/>
  <c r="X54"/>
  <c r="Y54"/>
  <c r="Z54"/>
  <c r="AA54"/>
  <c r="AC54"/>
  <c r="AD54"/>
  <c r="AE54"/>
  <c r="AF54"/>
  <c r="B15" i="17"/>
  <c r="D153" i="10"/>
  <c r="AD153"/>
  <c r="X153"/>
  <c r="S153"/>
  <c r="J153"/>
  <c r="V153"/>
  <c r="Y153"/>
  <c r="N153"/>
  <c r="M153"/>
  <c r="L153"/>
  <c r="C153"/>
  <c r="E153"/>
  <c r="F153"/>
  <c r="G153"/>
  <c r="H153"/>
  <c r="I153"/>
  <c r="K153"/>
  <c r="Q153"/>
  <c r="T153"/>
  <c r="U153"/>
  <c r="Z153"/>
  <c r="AA153"/>
  <c r="AC153"/>
  <c r="AE153"/>
  <c r="AF153"/>
  <c r="D154"/>
  <c r="AD154"/>
  <c r="X154"/>
  <c r="S154"/>
  <c r="J154"/>
  <c r="V154"/>
  <c r="Y154"/>
  <c r="N154"/>
  <c r="M154"/>
  <c r="L154"/>
  <c r="C154"/>
  <c r="E154"/>
  <c r="F154"/>
  <c r="G154"/>
  <c r="H154"/>
  <c r="I154"/>
  <c r="K154"/>
  <c r="Q154"/>
  <c r="T154"/>
  <c r="U154"/>
  <c r="Z154"/>
  <c r="AA154"/>
  <c r="AC154"/>
  <c r="AE154"/>
  <c r="AF154"/>
  <c r="D155"/>
  <c r="AD155"/>
  <c r="X155"/>
  <c r="S155"/>
  <c r="J155"/>
  <c r="V155"/>
  <c r="Y155"/>
  <c r="N155"/>
  <c r="M155"/>
  <c r="L155"/>
  <c r="C155"/>
  <c r="E155"/>
  <c r="F155"/>
  <c r="G155"/>
  <c r="H155"/>
  <c r="I155"/>
  <c r="K155"/>
  <c r="Q155"/>
  <c r="R155"/>
  <c r="T155"/>
  <c r="U155"/>
  <c r="Z155"/>
  <c r="AA155"/>
  <c r="AC155"/>
  <c r="AE155"/>
  <c r="AF155"/>
  <c r="D156"/>
  <c r="AD156"/>
  <c r="X156"/>
  <c r="S156"/>
  <c r="J156"/>
  <c r="V156"/>
  <c r="Y156"/>
  <c r="N156"/>
  <c r="M156"/>
  <c r="L156"/>
  <c r="C156"/>
  <c r="E156"/>
  <c r="F156"/>
  <c r="G156"/>
  <c r="H156"/>
  <c r="I156"/>
  <c r="K156"/>
  <c r="Q156"/>
  <c r="R156"/>
  <c r="T156"/>
  <c r="U156"/>
  <c r="Z156"/>
  <c r="AA156"/>
  <c r="AC156"/>
  <c r="AE156"/>
  <c r="AF156"/>
  <c r="D157"/>
  <c r="AD157"/>
  <c r="X157"/>
  <c r="S157"/>
  <c r="J157"/>
  <c r="V157"/>
  <c r="Y157"/>
  <c r="N157"/>
  <c r="M157"/>
  <c r="L157"/>
  <c r="C157"/>
  <c r="E157"/>
  <c r="F157"/>
  <c r="G157"/>
  <c r="H157"/>
  <c r="I157"/>
  <c r="K157"/>
  <c r="Q157"/>
  <c r="R157"/>
  <c r="T157"/>
  <c r="U157"/>
  <c r="Z157"/>
  <c r="AA157"/>
  <c r="AC157"/>
  <c r="AE157"/>
  <c r="AF157"/>
  <c r="D158"/>
  <c r="AD158"/>
  <c r="X158"/>
  <c r="S158"/>
  <c r="J158"/>
  <c r="V158"/>
  <c r="Y158"/>
  <c r="N158"/>
  <c r="M158"/>
  <c r="L158"/>
  <c r="C158"/>
  <c r="E158"/>
  <c r="F158"/>
  <c r="G158"/>
  <c r="H158"/>
  <c r="I158"/>
  <c r="K158"/>
  <c r="Q158"/>
  <c r="R158"/>
  <c r="T158"/>
  <c r="U158"/>
  <c r="Z158"/>
  <c r="AA158"/>
  <c r="AC158"/>
  <c r="AE158"/>
  <c r="AF158"/>
  <c r="D159"/>
  <c r="AD159"/>
  <c r="X159"/>
  <c r="S159"/>
  <c r="J159"/>
  <c r="V159"/>
  <c r="Y159"/>
  <c r="N159"/>
  <c r="M159"/>
  <c r="L159"/>
  <c r="C159"/>
  <c r="E159"/>
  <c r="F159"/>
  <c r="G159"/>
  <c r="H159"/>
  <c r="I159"/>
  <c r="K159"/>
  <c r="Q159"/>
  <c r="R159"/>
  <c r="T159"/>
  <c r="U159"/>
  <c r="Z159"/>
  <c r="AA159"/>
  <c r="AC159"/>
  <c r="AE159"/>
  <c r="AF159"/>
  <c r="D160"/>
  <c r="AD160"/>
  <c r="X160"/>
  <c r="S160"/>
  <c r="J160"/>
  <c r="V160"/>
  <c r="Y160"/>
  <c r="N160"/>
  <c r="M160"/>
  <c r="L160"/>
  <c r="C160"/>
  <c r="E160"/>
  <c r="F160"/>
  <c r="G160"/>
  <c r="H160"/>
  <c r="I160"/>
  <c r="K160"/>
  <c r="Q160"/>
  <c r="R160"/>
  <c r="T160"/>
  <c r="U160"/>
  <c r="Z160"/>
  <c r="AA160"/>
  <c r="AC160"/>
  <c r="AE160"/>
  <c r="AF160"/>
  <c r="D161"/>
  <c r="AD161"/>
  <c r="X161"/>
  <c r="S161"/>
  <c r="J161"/>
  <c r="V161"/>
  <c r="Y161"/>
  <c r="N161"/>
  <c r="M161"/>
  <c r="L161"/>
  <c r="C161"/>
  <c r="E161"/>
  <c r="F161"/>
  <c r="G161"/>
  <c r="H161"/>
  <c r="I161"/>
  <c r="K161"/>
  <c r="Q161"/>
  <c r="R161"/>
  <c r="T161"/>
  <c r="U161"/>
  <c r="Z161"/>
  <c r="AA161"/>
  <c r="AC161"/>
  <c r="AE161"/>
  <c r="AF161"/>
  <c r="D162"/>
  <c r="AD162"/>
  <c r="X162"/>
  <c r="S162"/>
  <c r="J162"/>
  <c r="V162"/>
  <c r="Y162"/>
  <c r="N162"/>
  <c r="M162"/>
  <c r="L162"/>
  <c r="C162"/>
  <c r="E162"/>
  <c r="F162"/>
  <c r="G162"/>
  <c r="H162"/>
  <c r="I162"/>
  <c r="K162"/>
  <c r="Q162"/>
  <c r="R162"/>
  <c r="T162"/>
  <c r="U162"/>
  <c r="Z162"/>
  <c r="AA162"/>
  <c r="AC162"/>
  <c r="AE162"/>
  <c r="AF162"/>
  <c r="D163"/>
  <c r="AD163"/>
  <c r="X163"/>
  <c r="S163"/>
  <c r="J163"/>
  <c r="V163"/>
  <c r="Y163"/>
  <c r="N163"/>
  <c r="M163"/>
  <c r="L163"/>
  <c r="C163"/>
  <c r="E163"/>
  <c r="F163"/>
  <c r="G163"/>
  <c r="H163"/>
  <c r="I163"/>
  <c r="K163"/>
  <c r="Q163"/>
  <c r="R163"/>
  <c r="T163"/>
  <c r="U163"/>
  <c r="Z163"/>
  <c r="AA163"/>
  <c r="AC163"/>
  <c r="AE163"/>
  <c r="AF163"/>
  <c r="D164"/>
  <c r="AD164"/>
  <c r="X164"/>
  <c r="S164"/>
  <c r="J164"/>
  <c r="V164"/>
  <c r="Y164"/>
  <c r="N164"/>
  <c r="M164"/>
  <c r="L164"/>
  <c r="C164"/>
  <c r="E164"/>
  <c r="F164"/>
  <c r="G164"/>
  <c r="H164"/>
  <c r="I164"/>
  <c r="K164"/>
  <c r="Q164"/>
  <c r="R164"/>
  <c r="T164"/>
  <c r="U164"/>
  <c r="Z164"/>
  <c r="AA164"/>
  <c r="AC164"/>
  <c r="AE164"/>
  <c r="AF164"/>
  <c r="D165"/>
  <c r="AD165"/>
  <c r="X165"/>
  <c r="S165"/>
  <c r="J165"/>
  <c r="V165"/>
  <c r="Y165"/>
  <c r="N165"/>
  <c r="M165"/>
  <c r="L165"/>
  <c r="C165"/>
  <c r="E165"/>
  <c r="F165"/>
  <c r="G165"/>
  <c r="H165"/>
  <c r="I165"/>
  <c r="K165"/>
  <c r="Q165"/>
  <c r="R165"/>
  <c r="T165"/>
  <c r="U165"/>
  <c r="Z165"/>
  <c r="AA165"/>
  <c r="AC165"/>
  <c r="AE165"/>
  <c r="AF165"/>
  <c r="D166"/>
  <c r="AD166"/>
  <c r="X166"/>
  <c r="S166"/>
  <c r="J166"/>
  <c r="V166"/>
  <c r="Y166"/>
  <c r="N166"/>
  <c r="M166"/>
  <c r="L166"/>
  <c r="C166"/>
  <c r="E166"/>
  <c r="F166"/>
  <c r="G166"/>
  <c r="H166"/>
  <c r="I166"/>
  <c r="K166"/>
  <c r="Q166"/>
  <c r="R166"/>
  <c r="T166"/>
  <c r="U166"/>
  <c r="Z166"/>
  <c r="AA166"/>
  <c r="AC166"/>
  <c r="AE166"/>
  <c r="AF166"/>
  <c r="D167"/>
  <c r="AD167"/>
  <c r="X167"/>
  <c r="S167"/>
  <c r="J167"/>
  <c r="V167"/>
  <c r="Y167"/>
  <c r="N167"/>
  <c r="M167"/>
  <c r="L167"/>
  <c r="C167"/>
  <c r="E167"/>
  <c r="F167"/>
  <c r="G167"/>
  <c r="H167"/>
  <c r="I167"/>
  <c r="K167"/>
  <c r="Q167"/>
  <c r="R167"/>
  <c r="T167"/>
  <c r="U167"/>
  <c r="Z167"/>
  <c r="AA167"/>
  <c r="AC167"/>
  <c r="AE167"/>
  <c r="AF167"/>
  <c r="AD168"/>
  <c r="X168"/>
  <c r="S168"/>
  <c r="J168"/>
  <c r="V168"/>
  <c r="Y168"/>
  <c r="N168"/>
  <c r="M168"/>
  <c r="L168"/>
  <c r="C168"/>
  <c r="E168"/>
  <c r="F168"/>
  <c r="G168"/>
  <c r="H168"/>
  <c r="K168"/>
  <c r="Q168"/>
  <c r="R168"/>
  <c r="T168"/>
  <c r="U168"/>
  <c r="Z168"/>
  <c r="AA168"/>
  <c r="AC168"/>
  <c r="AE168"/>
  <c r="AF168"/>
  <c r="C169"/>
  <c r="AD169"/>
  <c r="X169"/>
  <c r="S169"/>
  <c r="J169"/>
  <c r="Q169"/>
  <c r="V169"/>
  <c r="Y169"/>
  <c r="N169"/>
  <c r="M169"/>
  <c r="L169"/>
  <c r="E169"/>
  <c r="F169"/>
  <c r="G169"/>
  <c r="H169"/>
  <c r="K169"/>
  <c r="R169"/>
  <c r="T169"/>
  <c r="U169"/>
  <c r="Z169"/>
  <c r="AA169"/>
  <c r="AC169"/>
  <c r="AE169"/>
  <c r="AF169"/>
  <c r="C170"/>
  <c r="AD170"/>
  <c r="X170"/>
  <c r="S170"/>
  <c r="J170"/>
  <c r="Q170"/>
  <c r="V170"/>
  <c r="Y170"/>
  <c r="N170"/>
  <c r="M170"/>
  <c r="L170"/>
  <c r="E170"/>
  <c r="F170"/>
  <c r="G170"/>
  <c r="H170"/>
  <c r="K170"/>
  <c r="R170"/>
  <c r="T170"/>
  <c r="U170"/>
  <c r="Z170"/>
  <c r="AA170"/>
  <c r="AC170"/>
  <c r="AE170"/>
  <c r="AF170"/>
  <c r="C171"/>
  <c r="AD171"/>
  <c r="X171"/>
  <c r="S171"/>
  <c r="J171"/>
  <c r="Q171"/>
  <c r="V171"/>
  <c r="Y171"/>
  <c r="N171"/>
  <c r="M171"/>
  <c r="L171"/>
  <c r="E171"/>
  <c r="F171"/>
  <c r="G171"/>
  <c r="H171"/>
  <c r="K171"/>
  <c r="R171"/>
  <c r="T171"/>
  <c r="U171"/>
  <c r="Z171"/>
  <c r="AA171"/>
  <c r="AC171"/>
  <c r="AE171"/>
  <c r="AF171"/>
  <c r="C172"/>
  <c r="AD172"/>
  <c r="X172"/>
  <c r="S172"/>
  <c r="J172"/>
  <c r="Q172"/>
  <c r="V172"/>
  <c r="Y172"/>
  <c r="N172"/>
  <c r="M172"/>
  <c r="L172"/>
  <c r="E172"/>
  <c r="F172"/>
  <c r="G172"/>
  <c r="H172"/>
  <c r="K172"/>
  <c r="R172"/>
  <c r="T172"/>
  <c r="U172"/>
  <c r="Z172"/>
  <c r="AA172"/>
  <c r="AC172"/>
  <c r="AE172"/>
  <c r="AF172"/>
  <c r="C173"/>
  <c r="AD173"/>
  <c r="X173"/>
  <c r="S173"/>
  <c r="J173"/>
  <c r="Q173"/>
  <c r="V173"/>
  <c r="Y173"/>
  <c r="N173"/>
  <c r="M173"/>
  <c r="L173"/>
  <c r="E173"/>
  <c r="F173"/>
  <c r="G173"/>
  <c r="H173"/>
  <c r="K173"/>
  <c r="R173"/>
  <c r="T173"/>
  <c r="U173"/>
  <c r="Z173"/>
  <c r="AA173"/>
  <c r="AC173"/>
  <c r="AE173"/>
  <c r="AF173"/>
  <c r="C174"/>
  <c r="AD174"/>
  <c r="X174"/>
  <c r="S174"/>
  <c r="J174"/>
  <c r="Q174"/>
  <c r="V174"/>
  <c r="Y174"/>
  <c r="N174"/>
  <c r="M174"/>
  <c r="L174"/>
  <c r="E174"/>
  <c r="F174"/>
  <c r="G174"/>
  <c r="H174"/>
  <c r="K174"/>
  <c r="R174"/>
  <c r="T174"/>
  <c r="U174"/>
  <c r="Z174"/>
  <c r="AA174"/>
  <c r="AC174"/>
  <c r="AE174"/>
  <c r="AF174"/>
  <c r="C175"/>
  <c r="AD175"/>
  <c r="X175"/>
  <c r="S175"/>
  <c r="J175"/>
  <c r="Q175"/>
  <c r="V175"/>
  <c r="Y175"/>
  <c r="N175"/>
  <c r="M175"/>
  <c r="L175"/>
  <c r="E175"/>
  <c r="F175"/>
  <c r="G175"/>
  <c r="H175"/>
  <c r="K175"/>
  <c r="R175"/>
  <c r="T175"/>
  <c r="U175"/>
  <c r="Z175"/>
  <c r="AA175"/>
  <c r="AC175"/>
  <c r="AE175"/>
  <c r="AF175"/>
  <c r="C176"/>
  <c r="AD176"/>
  <c r="X176"/>
  <c r="S176"/>
  <c r="J176"/>
  <c r="Q176"/>
  <c r="V176"/>
  <c r="Y176"/>
  <c r="N176"/>
  <c r="M176"/>
  <c r="L176"/>
  <c r="E176"/>
  <c r="F176"/>
  <c r="G176"/>
  <c r="H176"/>
  <c r="K176"/>
  <c r="R176"/>
  <c r="T176"/>
  <c r="U176"/>
  <c r="Z176"/>
  <c r="AA176"/>
  <c r="AC176"/>
  <c r="AE176"/>
  <c r="AF176"/>
  <c r="C177"/>
  <c r="AD177"/>
  <c r="X177"/>
  <c r="S177"/>
  <c r="J177"/>
  <c r="Q177"/>
  <c r="V177"/>
  <c r="Y177"/>
  <c r="N177"/>
  <c r="M177"/>
  <c r="L177"/>
  <c r="E177"/>
  <c r="F177"/>
  <c r="G177"/>
  <c r="H177"/>
  <c r="K177"/>
  <c r="R177"/>
  <c r="T177"/>
  <c r="U177"/>
  <c r="Z177"/>
  <c r="AA177"/>
  <c r="AC177"/>
  <c r="AE177"/>
  <c r="AF177"/>
  <c r="C178"/>
  <c r="AD178"/>
  <c r="X178"/>
  <c r="S178"/>
  <c r="J178"/>
  <c r="Q178"/>
  <c r="V178"/>
  <c r="Y178"/>
  <c r="N178"/>
  <c r="M178"/>
  <c r="L178"/>
  <c r="E178"/>
  <c r="F178"/>
  <c r="G178"/>
  <c r="H178"/>
  <c r="K178"/>
  <c r="R178"/>
  <c r="T178"/>
  <c r="U178"/>
  <c r="Z178"/>
  <c r="AA178"/>
  <c r="AC178"/>
  <c r="AE178"/>
  <c r="AF178"/>
  <c r="C179"/>
  <c r="AD179"/>
  <c r="X179"/>
  <c r="S179"/>
  <c r="J179"/>
  <c r="Q179"/>
  <c r="V179"/>
  <c r="Y179"/>
  <c r="N179"/>
  <c r="M179"/>
  <c r="L179"/>
  <c r="E179"/>
  <c r="F179"/>
  <c r="G179"/>
  <c r="H179"/>
  <c r="K179"/>
  <c r="R179"/>
  <c r="T179"/>
  <c r="U179"/>
  <c r="Z179"/>
  <c r="AA179"/>
  <c r="AC179"/>
  <c r="AE179"/>
  <c r="AF179"/>
  <c r="C180"/>
  <c r="AD180"/>
  <c r="X180"/>
  <c r="S180"/>
  <c r="J180"/>
  <c r="Q180"/>
  <c r="V180"/>
  <c r="Y180"/>
  <c r="N180"/>
  <c r="M180"/>
  <c r="L180"/>
  <c r="E180"/>
  <c r="F180"/>
  <c r="G180"/>
  <c r="H180"/>
  <c r="K180"/>
  <c r="R180"/>
  <c r="T180"/>
  <c r="U180"/>
  <c r="Z180"/>
  <c r="AA180"/>
  <c r="AC180"/>
  <c r="AE180"/>
  <c r="AF180"/>
  <c r="C192"/>
  <c r="AD192"/>
  <c r="X192"/>
  <c r="S192"/>
  <c r="J192"/>
  <c r="Q192"/>
  <c r="V192"/>
  <c r="Y192"/>
  <c r="N192"/>
  <c r="M192"/>
  <c r="L192"/>
  <c r="E192"/>
  <c r="F192"/>
  <c r="G192"/>
  <c r="H192"/>
  <c r="K192"/>
  <c r="R192"/>
  <c r="T192"/>
  <c r="U192"/>
  <c r="Z192"/>
  <c r="AA192"/>
  <c r="AC192"/>
  <c r="AE192"/>
  <c r="AF192"/>
  <c r="C193"/>
  <c r="AD193"/>
  <c r="X193"/>
  <c r="S193"/>
  <c r="J193"/>
  <c r="Q193"/>
  <c r="V193"/>
  <c r="Y193"/>
  <c r="N193"/>
  <c r="M193"/>
  <c r="L193"/>
  <c r="E193"/>
  <c r="F193"/>
  <c r="G193"/>
  <c r="H193"/>
  <c r="K193"/>
  <c r="R193"/>
  <c r="T193"/>
  <c r="U193"/>
  <c r="Z193"/>
  <c r="AA193"/>
  <c r="AC193"/>
  <c r="AE193"/>
  <c r="AF193"/>
  <c r="C194"/>
  <c r="AD194"/>
  <c r="X194"/>
  <c r="S194"/>
  <c r="J194"/>
  <c r="Q194"/>
  <c r="V194"/>
  <c r="Y194"/>
  <c r="N194"/>
  <c r="M194"/>
  <c r="L194"/>
  <c r="E194"/>
  <c r="F194"/>
  <c r="G194"/>
  <c r="H194"/>
  <c r="K194"/>
  <c r="R194"/>
  <c r="T194"/>
  <c r="U194"/>
  <c r="Z194"/>
  <c r="AA194"/>
  <c r="AC194"/>
  <c r="AE194"/>
  <c r="AF194"/>
  <c r="C195"/>
  <c r="AD195"/>
  <c r="X195"/>
  <c r="S195"/>
  <c r="J195"/>
  <c r="Q195"/>
  <c r="V195"/>
  <c r="Y195"/>
  <c r="N195"/>
  <c r="M195"/>
  <c r="L195"/>
  <c r="E195"/>
  <c r="F195"/>
  <c r="G195"/>
  <c r="H195"/>
  <c r="K195"/>
  <c r="R195"/>
  <c r="T195"/>
  <c r="U195"/>
  <c r="Z195"/>
  <c r="AA195"/>
  <c r="AC195"/>
  <c r="AE195"/>
  <c r="AF195"/>
  <c r="C196"/>
  <c r="AD196"/>
  <c r="X196"/>
  <c r="S196"/>
  <c r="J196"/>
  <c r="Q196"/>
  <c r="V196"/>
  <c r="Y196"/>
  <c r="N196"/>
  <c r="M196"/>
  <c r="L196"/>
  <c r="E196"/>
  <c r="F196"/>
  <c r="G196"/>
  <c r="H196"/>
  <c r="K196"/>
  <c r="R196"/>
  <c r="T196"/>
  <c r="U196"/>
  <c r="Z196"/>
  <c r="AA196"/>
  <c r="AC196"/>
  <c r="AE196"/>
  <c r="AF196"/>
  <c r="C197"/>
  <c r="AD197"/>
  <c r="X197"/>
  <c r="S197"/>
  <c r="J197"/>
  <c r="Q197"/>
  <c r="V197"/>
  <c r="Y197"/>
  <c r="N197"/>
  <c r="M197"/>
  <c r="L197"/>
  <c r="E197"/>
  <c r="F197"/>
  <c r="G197"/>
  <c r="H197"/>
  <c r="K197"/>
  <c r="R197"/>
  <c r="T197"/>
  <c r="U197"/>
  <c r="Z197"/>
  <c r="AA197"/>
  <c r="AC197"/>
  <c r="AE197"/>
  <c r="AF197"/>
  <c r="C198"/>
  <c r="AD198"/>
  <c r="X198"/>
  <c r="S198"/>
  <c r="J198"/>
  <c r="Q198"/>
  <c r="V198"/>
  <c r="Y198"/>
  <c r="N198"/>
  <c r="M198"/>
  <c r="L198"/>
  <c r="E198"/>
  <c r="F198"/>
  <c r="G198"/>
  <c r="H198"/>
  <c r="K198"/>
  <c r="R198"/>
  <c r="T198"/>
  <c r="U198"/>
  <c r="Z198"/>
  <c r="AA198"/>
  <c r="AC198"/>
  <c r="AE198"/>
  <c r="AF198"/>
  <c r="C221"/>
  <c r="U221"/>
  <c r="AD221"/>
  <c r="X221"/>
  <c r="S221"/>
  <c r="J221"/>
  <c r="Q221"/>
  <c r="V221"/>
  <c r="Y221"/>
  <c r="N221"/>
  <c r="M221"/>
  <c r="L221"/>
  <c r="E221"/>
  <c r="F221"/>
  <c r="G221"/>
  <c r="H221"/>
  <c r="I221"/>
  <c r="K221"/>
  <c r="R221"/>
  <c r="T221"/>
  <c r="Z221"/>
  <c r="AA221"/>
  <c r="AC221"/>
  <c r="AE221"/>
  <c r="AF221"/>
  <c r="C222"/>
  <c r="U222"/>
  <c r="AD222"/>
  <c r="X222"/>
  <c r="S222"/>
  <c r="J222"/>
  <c r="Q222"/>
  <c r="V222"/>
  <c r="Y222"/>
  <c r="N222"/>
  <c r="M222"/>
  <c r="L222"/>
  <c r="E222"/>
  <c r="F222"/>
  <c r="G222"/>
  <c r="H222"/>
  <c r="I222"/>
  <c r="K222"/>
  <c r="R222"/>
  <c r="T222"/>
  <c r="Z222"/>
  <c r="AA222"/>
  <c r="AC222"/>
  <c r="AE222"/>
  <c r="AF222"/>
  <c r="C223"/>
  <c r="U223"/>
  <c r="AD223"/>
  <c r="X223"/>
  <c r="S223"/>
  <c r="J223"/>
  <c r="Q223"/>
  <c r="V223"/>
  <c r="Y223"/>
  <c r="N223"/>
  <c r="M223"/>
  <c r="L223"/>
  <c r="E223"/>
  <c r="F223"/>
  <c r="G223"/>
  <c r="H223"/>
  <c r="I223"/>
  <c r="K223"/>
  <c r="R223"/>
  <c r="T223"/>
  <c r="Z223"/>
  <c r="AA223"/>
  <c r="AC223"/>
  <c r="AE223"/>
  <c r="AF223"/>
  <c r="C224"/>
  <c r="U224"/>
  <c r="AD224"/>
  <c r="X224"/>
  <c r="S224"/>
  <c r="J224"/>
  <c r="Q224"/>
  <c r="V224"/>
  <c r="Y224"/>
  <c r="N224"/>
  <c r="M224"/>
  <c r="L224"/>
  <c r="E224"/>
  <c r="F224"/>
  <c r="G224"/>
  <c r="H224"/>
  <c r="I224"/>
  <c r="K224"/>
  <c r="R224"/>
  <c r="T224"/>
  <c r="Z224"/>
  <c r="AA224"/>
  <c r="AC224"/>
  <c r="AE224"/>
  <c r="AF224"/>
  <c r="C225"/>
  <c r="U225"/>
  <c r="AD225"/>
  <c r="X225"/>
  <c r="S225"/>
  <c r="J225"/>
  <c r="Q225"/>
  <c r="V225"/>
  <c r="Y225"/>
  <c r="N225"/>
  <c r="M225"/>
  <c r="L225"/>
  <c r="E225"/>
  <c r="F225"/>
  <c r="G225"/>
  <c r="H225"/>
  <c r="I225"/>
  <c r="K225"/>
  <c r="R225"/>
  <c r="T225"/>
  <c r="Z225"/>
  <c r="AA225"/>
  <c r="AC225"/>
  <c r="AE225"/>
  <c r="AF225"/>
  <c r="C226"/>
  <c r="U226"/>
  <c r="AD226"/>
  <c r="X226"/>
  <c r="S226"/>
  <c r="J226"/>
  <c r="Q226"/>
  <c r="V226"/>
  <c r="Y226"/>
  <c r="N226"/>
  <c r="M226"/>
  <c r="L226"/>
  <c r="E226"/>
  <c r="F226"/>
  <c r="G226"/>
  <c r="H226"/>
  <c r="I226"/>
  <c r="K226"/>
  <c r="R226"/>
  <c r="T226"/>
  <c r="Z226"/>
  <c r="AA226"/>
  <c r="AC226"/>
  <c r="AE226"/>
  <c r="AF226"/>
  <c r="C227"/>
  <c r="U227"/>
  <c r="AD227"/>
  <c r="X227"/>
  <c r="S227"/>
  <c r="J227"/>
  <c r="Q227"/>
  <c r="V227"/>
  <c r="Y227"/>
  <c r="N227"/>
  <c r="M227"/>
  <c r="L227"/>
  <c r="E227"/>
  <c r="F227"/>
  <c r="G227"/>
  <c r="H227"/>
  <c r="I227"/>
  <c r="K227"/>
  <c r="R227"/>
  <c r="T227"/>
  <c r="Z227"/>
  <c r="AA227"/>
  <c r="AC227"/>
  <c r="AE227"/>
  <c r="AF227"/>
  <c r="C228"/>
  <c r="U228"/>
  <c r="AD228"/>
  <c r="X228"/>
  <c r="S228"/>
  <c r="J228"/>
  <c r="Q228"/>
  <c r="V228"/>
  <c r="Y228"/>
  <c r="N228"/>
  <c r="M228"/>
  <c r="L228"/>
  <c r="E228"/>
  <c r="F228"/>
  <c r="G228"/>
  <c r="H228"/>
  <c r="I228"/>
  <c r="K228"/>
  <c r="R228"/>
  <c r="T228"/>
  <c r="Z228"/>
  <c r="AA228"/>
  <c r="AC228"/>
  <c r="AE228"/>
  <c r="AF228"/>
  <c r="C229"/>
  <c r="U229"/>
  <c r="AD229"/>
  <c r="X229"/>
  <c r="S229"/>
  <c r="J229"/>
  <c r="Q229"/>
  <c r="V229"/>
  <c r="Y229"/>
  <c r="N229"/>
  <c r="M229"/>
  <c r="L229"/>
  <c r="E229"/>
  <c r="F229"/>
  <c r="G229"/>
  <c r="H229"/>
  <c r="I229"/>
  <c r="K229"/>
  <c r="R229"/>
  <c r="T229"/>
  <c r="Z229"/>
  <c r="AA229"/>
  <c r="AC229"/>
  <c r="AE229"/>
  <c r="AF229"/>
  <c r="B17" i="17"/>
  <c r="B16"/>
  <c r="I5" i="1"/>
  <c r="B162" s="1"/>
  <c r="AK12" i="18"/>
  <c r="AL12"/>
  <c r="AM12"/>
  <c r="AN12"/>
  <c r="AO12"/>
  <c r="AP12"/>
  <c r="AQ12"/>
  <c r="AR12"/>
  <c r="AS12"/>
  <c r="AT12"/>
  <c r="AU12"/>
  <c r="AV12"/>
  <c r="AW12"/>
  <c r="AX12"/>
  <c r="AY12"/>
  <c r="AZ12"/>
  <c r="BB12"/>
  <c r="BC12"/>
  <c r="BD12"/>
  <c r="BE12"/>
  <c r="BF12"/>
  <c r="BG12"/>
  <c r="BH12"/>
  <c r="BJ12"/>
  <c r="BL12"/>
  <c r="BN12"/>
  <c r="AK13"/>
  <c r="AL13"/>
  <c r="AM13"/>
  <c r="AN13"/>
  <c r="AO13"/>
  <c r="AP13"/>
  <c r="AQ13"/>
  <c r="AR13"/>
  <c r="AS13"/>
  <c r="AT13"/>
  <c r="AU13"/>
  <c r="AV13"/>
  <c r="AW13"/>
  <c r="AX13"/>
  <c r="AY13"/>
  <c r="AZ13"/>
  <c r="BB13"/>
  <c r="BC13"/>
  <c r="BD13"/>
  <c r="BE13"/>
  <c r="BF13"/>
  <c r="BG13"/>
  <c r="BH13"/>
  <c r="BJ13"/>
  <c r="BL13"/>
  <c r="BN13"/>
  <c r="AK14"/>
  <c r="AL14"/>
  <c r="AM14"/>
  <c r="AN14"/>
  <c r="AO14"/>
  <c r="AP14"/>
  <c r="AQ14"/>
  <c r="AR14"/>
  <c r="AS14"/>
  <c r="AT14"/>
  <c r="AU14"/>
  <c r="AV14"/>
  <c r="AW14"/>
  <c r="AX14"/>
  <c r="AY14"/>
  <c r="AZ14"/>
  <c r="BB14"/>
  <c r="BC14"/>
  <c r="BD14"/>
  <c r="BE14"/>
  <c r="BF14"/>
  <c r="BG14"/>
  <c r="BH14"/>
  <c r="BJ14"/>
  <c r="BL14"/>
  <c r="BN14"/>
  <c r="AK15"/>
  <c r="AL15"/>
  <c r="AM15"/>
  <c r="AN15"/>
  <c r="AO15"/>
  <c r="AP15"/>
  <c r="AQ15"/>
  <c r="AR15"/>
  <c r="AS15"/>
  <c r="AT15"/>
  <c r="AU15"/>
  <c r="AV15"/>
  <c r="AW15"/>
  <c r="AX15"/>
  <c r="AY15"/>
  <c r="AZ15"/>
  <c r="BB15"/>
  <c r="BC15"/>
  <c r="BD15"/>
  <c r="BE15"/>
  <c r="BF15"/>
  <c r="BG15"/>
  <c r="BH15"/>
  <c r="BJ15"/>
  <c r="BL15"/>
  <c r="BN15"/>
  <c r="AK16"/>
  <c r="AL16"/>
  <c r="AM16"/>
  <c r="AN16"/>
  <c r="AO16"/>
  <c r="AP16"/>
  <c r="AQ16"/>
  <c r="AR16"/>
  <c r="AS16"/>
  <c r="AT16"/>
  <c r="AU16"/>
  <c r="AV16"/>
  <c r="AW16"/>
  <c r="AX16"/>
  <c r="AY16"/>
  <c r="AZ16"/>
  <c r="BB16"/>
  <c r="BC16"/>
  <c r="BD16"/>
  <c r="BE16"/>
  <c r="BF16"/>
  <c r="BG16"/>
  <c r="BH16"/>
  <c r="BJ16"/>
  <c r="BL16"/>
  <c r="BN16"/>
  <c r="AK17"/>
  <c r="AL17"/>
  <c r="AM17"/>
  <c r="AN17"/>
  <c r="AO17"/>
  <c r="AP17"/>
  <c r="AQ17"/>
  <c r="AR17"/>
  <c r="AS17"/>
  <c r="AT17"/>
  <c r="AU17"/>
  <c r="AV17"/>
  <c r="AW17"/>
  <c r="AX17"/>
  <c r="AY17"/>
  <c r="AZ17"/>
  <c r="BB17"/>
  <c r="BC17"/>
  <c r="BD17"/>
  <c r="BE17"/>
  <c r="BF17"/>
  <c r="BG17"/>
  <c r="BH17"/>
  <c r="BJ17"/>
  <c r="BL17"/>
  <c r="BN17"/>
  <c r="AK18"/>
  <c r="AL18"/>
  <c r="AM18"/>
  <c r="AN18"/>
  <c r="AO18"/>
  <c r="AP18"/>
  <c r="AQ18"/>
  <c r="AR18"/>
  <c r="AS18"/>
  <c r="AT18"/>
  <c r="AU18"/>
  <c r="AV18"/>
  <c r="AW18"/>
  <c r="AX18"/>
  <c r="AY18"/>
  <c r="AZ18"/>
  <c r="BB18"/>
  <c r="BC18"/>
  <c r="BD18"/>
  <c r="BE18"/>
  <c r="BF18"/>
  <c r="BG18"/>
  <c r="BH18"/>
  <c r="BJ18"/>
  <c r="BL18"/>
  <c r="BN18"/>
  <c r="AK19"/>
  <c r="AL19"/>
  <c r="AM19"/>
  <c r="AN19"/>
  <c r="AO19"/>
  <c r="AP19"/>
  <c r="AQ19"/>
  <c r="AR19"/>
  <c r="AS19"/>
  <c r="AT19"/>
  <c r="AU19"/>
  <c r="AV19"/>
  <c r="AW19"/>
  <c r="AX19"/>
  <c r="AY19"/>
  <c r="AZ19"/>
  <c r="BB19"/>
  <c r="BC19"/>
  <c r="BD19"/>
  <c r="BE19"/>
  <c r="BF19"/>
  <c r="BG19"/>
  <c r="BH19"/>
  <c r="BJ19"/>
  <c r="BL19"/>
  <c r="BN19"/>
  <c r="AK20"/>
  <c r="AL20"/>
  <c r="AM20"/>
  <c r="AN20"/>
  <c r="AO20"/>
  <c r="AP20"/>
  <c r="AQ20"/>
  <c r="AR20"/>
  <c r="AS20"/>
  <c r="AT20"/>
  <c r="AU20"/>
  <c r="AV20"/>
  <c r="AW20"/>
  <c r="AX20"/>
  <c r="AY20"/>
  <c r="AZ20"/>
  <c r="BB20"/>
  <c r="BC20"/>
  <c r="BD20"/>
  <c r="BE20"/>
  <c r="BF20"/>
  <c r="BG20"/>
  <c r="BH20"/>
  <c r="BJ20"/>
  <c r="BL20"/>
  <c r="BN20"/>
  <c r="AK21"/>
  <c r="AL21"/>
  <c r="AM21"/>
  <c r="AN21"/>
  <c r="AO21"/>
  <c r="AP21"/>
  <c r="AQ21"/>
  <c r="AR21"/>
  <c r="AS21"/>
  <c r="AT21"/>
  <c r="AU21"/>
  <c r="AV21"/>
  <c r="AW21"/>
  <c r="AX21"/>
  <c r="AY21"/>
  <c r="AZ21"/>
  <c r="BB21"/>
  <c r="BC21"/>
  <c r="BD21"/>
  <c r="BE21"/>
  <c r="BF21"/>
  <c r="BG21"/>
  <c r="BH21"/>
  <c r="BJ21"/>
  <c r="BL21"/>
  <c r="BN21"/>
  <c r="AK22"/>
  <c r="AL22"/>
  <c r="AM22"/>
  <c r="AN22"/>
  <c r="AO22"/>
  <c r="AP22"/>
  <c r="AQ22"/>
  <c r="AR22"/>
  <c r="AS22"/>
  <c r="AT22"/>
  <c r="AU22"/>
  <c r="AV22"/>
  <c r="AW22"/>
  <c r="AX22"/>
  <c r="AY22"/>
  <c r="AZ22"/>
  <c r="BB22"/>
  <c r="BC22"/>
  <c r="BD22"/>
  <c r="BE22"/>
  <c r="BF22"/>
  <c r="BG22"/>
  <c r="BH22"/>
  <c r="BJ22"/>
  <c r="BL22"/>
  <c r="BN22"/>
  <c r="AK23"/>
  <c r="AL23"/>
  <c r="AM23"/>
  <c r="AN23"/>
  <c r="AO23"/>
  <c r="AP23"/>
  <c r="AQ23"/>
  <c r="AR23"/>
  <c r="AS23"/>
  <c r="AT23"/>
  <c r="AU23"/>
  <c r="AV23"/>
  <c r="AW23"/>
  <c r="AX23"/>
  <c r="AY23"/>
  <c r="AZ23"/>
  <c r="BB23"/>
  <c r="BC23"/>
  <c r="BD23"/>
  <c r="BE23"/>
  <c r="BF23"/>
  <c r="BG23"/>
  <c r="BH23"/>
  <c r="BJ23"/>
  <c r="BL23"/>
  <c r="BN23"/>
  <c r="AK24"/>
  <c r="AL24"/>
  <c r="AM24"/>
  <c r="AN24"/>
  <c r="AO24"/>
  <c r="AP24"/>
  <c r="AQ24"/>
  <c r="AR24"/>
  <c r="AS24"/>
  <c r="AT24"/>
  <c r="AU24"/>
  <c r="AV24"/>
  <c r="AW24"/>
  <c r="AX24"/>
  <c r="AY24"/>
  <c r="AZ24"/>
  <c r="BB24"/>
  <c r="BC24"/>
  <c r="BD24"/>
  <c r="BE24"/>
  <c r="BF24"/>
  <c r="BG24"/>
  <c r="BH24"/>
  <c r="BJ24"/>
  <c r="BL24"/>
  <c r="BN24"/>
  <c r="AK25"/>
  <c r="AL25"/>
  <c r="AM25"/>
  <c r="AN25"/>
  <c r="AO25"/>
  <c r="AP25"/>
  <c r="AQ25"/>
  <c r="AR25"/>
  <c r="AS25"/>
  <c r="AT25"/>
  <c r="AU25"/>
  <c r="AV25"/>
  <c r="AW25"/>
  <c r="AX25"/>
  <c r="AY25"/>
  <c r="AZ25"/>
  <c r="BB25"/>
  <c r="BC25"/>
  <c r="BD25"/>
  <c r="BE25"/>
  <c r="BF25"/>
  <c r="BG25"/>
  <c r="BH25"/>
  <c r="BJ25"/>
  <c r="BL25"/>
  <c r="BN25"/>
  <c r="AK26"/>
  <c r="AL26"/>
  <c r="AM26"/>
  <c r="AN26"/>
  <c r="AO26"/>
  <c r="AP26"/>
  <c r="AQ26"/>
  <c r="AR26"/>
  <c r="AS26"/>
  <c r="AT26"/>
  <c r="AU26"/>
  <c r="AV26"/>
  <c r="AW26"/>
  <c r="AX26"/>
  <c r="AY26"/>
  <c r="AZ26"/>
  <c r="BB26"/>
  <c r="BC26"/>
  <c r="BD26"/>
  <c r="BE26"/>
  <c r="BF26"/>
  <c r="BG26"/>
  <c r="BH26"/>
  <c r="BJ26"/>
  <c r="BL26"/>
  <c r="BN26"/>
  <c r="AK27"/>
  <c r="AL27"/>
  <c r="AM27"/>
  <c r="AN27"/>
  <c r="AO27"/>
  <c r="AP27"/>
  <c r="AQ27"/>
  <c r="AR27"/>
  <c r="AS27"/>
  <c r="AT27"/>
  <c r="AU27"/>
  <c r="AV27"/>
  <c r="AW27"/>
  <c r="AX27"/>
  <c r="AY27"/>
  <c r="AZ27"/>
  <c r="BB27"/>
  <c r="BC27"/>
  <c r="BD27"/>
  <c r="BE27"/>
  <c r="BF27"/>
  <c r="BG27"/>
  <c r="BH27"/>
  <c r="BJ27"/>
  <c r="BL27"/>
  <c r="BN27"/>
  <c r="AK28"/>
  <c r="AL28"/>
  <c r="AM28"/>
  <c r="AN28"/>
  <c r="AO28"/>
  <c r="AP28"/>
  <c r="AQ28"/>
  <c r="AR28"/>
  <c r="AS28"/>
  <c r="AT28"/>
  <c r="AU28"/>
  <c r="AV28"/>
  <c r="AW28"/>
  <c r="AX28"/>
  <c r="AY28"/>
  <c r="AZ28"/>
  <c r="BB28"/>
  <c r="BC28"/>
  <c r="BD28"/>
  <c r="BE28"/>
  <c r="BF28"/>
  <c r="BG28"/>
  <c r="BH28"/>
  <c r="BJ28"/>
  <c r="BL28"/>
  <c r="BN28"/>
  <c r="AK29"/>
  <c r="AL29"/>
  <c r="AM29"/>
  <c r="AN29"/>
  <c r="AO29"/>
  <c r="AP29"/>
  <c r="AQ29"/>
  <c r="AR29"/>
  <c r="AS29"/>
  <c r="AT29"/>
  <c r="AU29"/>
  <c r="AV29"/>
  <c r="AW29"/>
  <c r="AX29"/>
  <c r="AY29"/>
  <c r="AZ29"/>
  <c r="BB29"/>
  <c r="BC29"/>
  <c r="BD29"/>
  <c r="BE29"/>
  <c r="BF29"/>
  <c r="BG29"/>
  <c r="BH29"/>
  <c r="BJ29"/>
  <c r="BL29"/>
  <c r="BN29"/>
  <c r="AK30"/>
  <c r="AL30"/>
  <c r="AM30"/>
  <c r="AN30"/>
  <c r="AO30"/>
  <c r="AP30"/>
  <c r="AQ30"/>
  <c r="AR30"/>
  <c r="AS30"/>
  <c r="AT30"/>
  <c r="AU30"/>
  <c r="AV30"/>
  <c r="AW30"/>
  <c r="AX30"/>
  <c r="AY30"/>
  <c r="AZ30"/>
  <c r="BB30"/>
  <c r="BC30"/>
  <c r="BD30"/>
  <c r="BE30"/>
  <c r="BF30"/>
  <c r="BG30"/>
  <c r="BH30"/>
  <c r="BJ30"/>
  <c r="BL30"/>
  <c r="BN30"/>
  <c r="AK31"/>
  <c r="AL31"/>
  <c r="AM31"/>
  <c r="AN31"/>
  <c r="AO31"/>
  <c r="AP31"/>
  <c r="AQ31"/>
  <c r="AR31"/>
  <c r="AS31"/>
  <c r="AT31"/>
  <c r="AU31"/>
  <c r="AV31"/>
  <c r="AW31"/>
  <c r="AX31"/>
  <c r="AY31"/>
  <c r="AZ31"/>
  <c r="BB31"/>
  <c r="BC31"/>
  <c r="BD31"/>
  <c r="BE31"/>
  <c r="BF31"/>
  <c r="BG31"/>
  <c r="BH31"/>
  <c r="BJ31"/>
  <c r="BL31"/>
  <c r="BN31"/>
  <c r="AK32"/>
  <c r="AL32"/>
  <c r="AM32"/>
  <c r="AN32"/>
  <c r="AO32"/>
  <c r="AP32"/>
  <c r="AQ32"/>
  <c r="AR32"/>
  <c r="AS32"/>
  <c r="AT32"/>
  <c r="AU32"/>
  <c r="AV32"/>
  <c r="AW32"/>
  <c r="AX32"/>
  <c r="AY32"/>
  <c r="AZ32"/>
  <c r="BB32"/>
  <c r="BC32"/>
  <c r="BD32"/>
  <c r="BE32"/>
  <c r="BF32"/>
  <c r="BG32"/>
  <c r="BH32"/>
  <c r="BJ32"/>
  <c r="BL32"/>
  <c r="BN32"/>
  <c r="AK33"/>
  <c r="AL33"/>
  <c r="AM33"/>
  <c r="AN33"/>
  <c r="AO33"/>
  <c r="AP33"/>
  <c r="AQ33"/>
  <c r="AR33"/>
  <c r="AS33"/>
  <c r="AT33"/>
  <c r="AU33"/>
  <c r="AV33"/>
  <c r="AW33"/>
  <c r="AX33"/>
  <c r="AY33"/>
  <c r="AZ33"/>
  <c r="BB33"/>
  <c r="BC33"/>
  <c r="BD33"/>
  <c r="BE33"/>
  <c r="BF33"/>
  <c r="BG33"/>
  <c r="BH33"/>
  <c r="BJ33"/>
  <c r="BL33"/>
  <c r="BN33"/>
  <c r="AK34"/>
  <c r="AL34"/>
  <c r="AM34"/>
  <c r="AN34"/>
  <c r="AO34"/>
  <c r="AP34"/>
  <c r="AQ34"/>
  <c r="AR34"/>
  <c r="AS34"/>
  <c r="AT34"/>
  <c r="AU34"/>
  <c r="AV34"/>
  <c r="AW34"/>
  <c r="AX34"/>
  <c r="AY34"/>
  <c r="AZ34"/>
  <c r="BB34"/>
  <c r="BC34"/>
  <c r="BD34"/>
  <c r="BE34"/>
  <c r="BF34"/>
  <c r="BG34"/>
  <c r="BH34"/>
  <c r="BJ34"/>
  <c r="BL34"/>
  <c r="BN34"/>
  <c r="AK35"/>
  <c r="AL35"/>
  <c r="AM35"/>
  <c r="AN35"/>
  <c r="AO35"/>
  <c r="AP35"/>
  <c r="AQ35"/>
  <c r="AR35"/>
  <c r="AS35"/>
  <c r="AT35"/>
  <c r="AU35"/>
  <c r="AV35"/>
  <c r="AW35"/>
  <c r="AX35"/>
  <c r="AY35"/>
  <c r="AZ35"/>
  <c r="BB35"/>
  <c r="BC35"/>
  <c r="BD35"/>
  <c r="BE35"/>
  <c r="BF35"/>
  <c r="BG35"/>
  <c r="BH35"/>
  <c r="BJ35"/>
  <c r="BL35"/>
  <c r="BN35"/>
  <c r="AK36"/>
  <c r="AL36"/>
  <c r="AM36"/>
  <c r="AN36"/>
  <c r="AO36"/>
  <c r="AP36"/>
  <c r="AQ36"/>
  <c r="AR36"/>
  <c r="AS36"/>
  <c r="AT36"/>
  <c r="AU36"/>
  <c r="AV36"/>
  <c r="AW36"/>
  <c r="AX36"/>
  <c r="AY36"/>
  <c r="AZ36"/>
  <c r="BB36"/>
  <c r="BC36"/>
  <c r="BD36"/>
  <c r="BE36"/>
  <c r="BF36"/>
  <c r="BG36"/>
  <c r="BH36"/>
  <c r="BJ36"/>
  <c r="BL36"/>
  <c r="BN36"/>
  <c r="AK37"/>
  <c r="AL37"/>
  <c r="AM37"/>
  <c r="AN37"/>
  <c r="AO37"/>
  <c r="AP37"/>
  <c r="AQ37"/>
  <c r="AR37"/>
  <c r="AS37"/>
  <c r="AT37"/>
  <c r="AU37"/>
  <c r="AV37"/>
  <c r="AW37"/>
  <c r="AX37"/>
  <c r="AY37"/>
  <c r="AZ37"/>
  <c r="BB37"/>
  <c r="BC37"/>
  <c r="BD37"/>
  <c r="BE37"/>
  <c r="BF37"/>
  <c r="BG37"/>
  <c r="BH37"/>
  <c r="BJ37"/>
  <c r="BL37"/>
  <c r="BN37"/>
  <c r="AK38"/>
  <c r="AL38"/>
  <c r="AM38"/>
  <c r="AN38"/>
  <c r="AO38"/>
  <c r="AP38"/>
  <c r="AQ38"/>
  <c r="AR38"/>
  <c r="AS38"/>
  <c r="AT38"/>
  <c r="AU38"/>
  <c r="AV38"/>
  <c r="AW38"/>
  <c r="AX38"/>
  <c r="AY38"/>
  <c r="AZ38"/>
  <c r="BB38"/>
  <c r="BC38"/>
  <c r="BD38"/>
  <c r="BE38"/>
  <c r="BF38"/>
  <c r="BG38"/>
  <c r="BH38"/>
  <c r="BJ38"/>
  <c r="BL38"/>
  <c r="BN38"/>
  <c r="AK39"/>
  <c r="AL39"/>
  <c r="AM39"/>
  <c r="AN39"/>
  <c r="AO39"/>
  <c r="AP39"/>
  <c r="AQ39"/>
  <c r="AR39"/>
  <c r="AS39"/>
  <c r="AT39"/>
  <c r="AU39"/>
  <c r="AV39"/>
  <c r="AW39"/>
  <c r="AX39"/>
  <c r="AY39"/>
  <c r="AZ39"/>
  <c r="BB39"/>
  <c r="BC39"/>
  <c r="BD39"/>
  <c r="BE39"/>
  <c r="BF39"/>
  <c r="BG39"/>
  <c r="BH39"/>
  <c r="BJ39"/>
  <c r="BL39"/>
  <c r="BN39"/>
  <c r="AK40"/>
  <c r="AL40"/>
  <c r="AM40"/>
  <c r="AN40"/>
  <c r="AO40"/>
  <c r="AP40"/>
  <c r="AQ40"/>
  <c r="AR40"/>
  <c r="AS40"/>
  <c r="AT40"/>
  <c r="AU40"/>
  <c r="AV40"/>
  <c r="AW40"/>
  <c r="AX40"/>
  <c r="AY40"/>
  <c r="AZ40"/>
  <c r="BB40"/>
  <c r="BC40"/>
  <c r="BD40"/>
  <c r="BE40"/>
  <c r="BF40"/>
  <c r="BG40"/>
  <c r="BH40"/>
  <c r="BJ40"/>
  <c r="BL40"/>
  <c r="BN40"/>
  <c r="AK41"/>
  <c r="AL41"/>
  <c r="AM41"/>
  <c r="AN41"/>
  <c r="AO41"/>
  <c r="AP41"/>
  <c r="AQ41"/>
  <c r="AR41"/>
  <c r="AS41"/>
  <c r="AT41"/>
  <c r="AU41"/>
  <c r="AV41"/>
  <c r="AW41"/>
  <c r="AX41"/>
  <c r="AY41"/>
  <c r="AZ41"/>
  <c r="BB41"/>
  <c r="BC41"/>
  <c r="BD41"/>
  <c r="BE41"/>
  <c r="BF41"/>
  <c r="BG41"/>
  <c r="BH41"/>
  <c r="BJ41"/>
  <c r="BL41"/>
  <c r="BN41"/>
  <c r="AK42"/>
  <c r="AL42"/>
  <c r="AM42"/>
  <c r="AN42"/>
  <c r="AO42"/>
  <c r="AP42"/>
  <c r="AQ42"/>
  <c r="AR42"/>
  <c r="AS42"/>
  <c r="AT42"/>
  <c r="AU42"/>
  <c r="AV42"/>
  <c r="AW42"/>
  <c r="AX42"/>
  <c r="AY42"/>
  <c r="AZ42"/>
  <c r="BB42"/>
  <c r="BC42"/>
  <c r="BD42"/>
  <c r="BE42"/>
  <c r="BF42"/>
  <c r="BG42"/>
  <c r="BH42"/>
  <c r="BJ42"/>
  <c r="BL42"/>
  <c r="BN42"/>
  <c r="AK43"/>
  <c r="AL43"/>
  <c r="AM43"/>
  <c r="AN43"/>
  <c r="AO43"/>
  <c r="AP43"/>
  <c r="AQ43"/>
  <c r="AR43"/>
  <c r="AS43"/>
  <c r="AT43"/>
  <c r="AU43"/>
  <c r="AV43"/>
  <c r="AW43"/>
  <c r="AX43"/>
  <c r="AY43"/>
  <c r="AZ43"/>
  <c r="BB43"/>
  <c r="BC43"/>
  <c r="BD43"/>
  <c r="BE43"/>
  <c r="BF43"/>
  <c r="BG43"/>
  <c r="BH43"/>
  <c r="BJ43"/>
  <c r="BL43"/>
  <c r="BN43"/>
  <c r="AK44"/>
  <c r="AL44"/>
  <c r="AM44"/>
  <c r="AN44"/>
  <c r="AO44"/>
  <c r="AP44"/>
  <c r="AQ44"/>
  <c r="AR44"/>
  <c r="AS44"/>
  <c r="AT44"/>
  <c r="AU44"/>
  <c r="AV44"/>
  <c r="AW44"/>
  <c r="AX44"/>
  <c r="AY44"/>
  <c r="AZ44"/>
  <c r="BB44"/>
  <c r="BC44"/>
  <c r="BD44"/>
  <c r="BE44"/>
  <c r="BF44"/>
  <c r="BG44"/>
  <c r="BH44"/>
  <c r="BJ44"/>
  <c r="BL44"/>
  <c r="BN44"/>
  <c r="AK45"/>
  <c r="AL45"/>
  <c r="AM45"/>
  <c r="AN45"/>
  <c r="AO45"/>
  <c r="AP45"/>
  <c r="AQ45"/>
  <c r="AR45"/>
  <c r="AS45"/>
  <c r="AT45"/>
  <c r="AU45"/>
  <c r="AV45"/>
  <c r="AW45"/>
  <c r="AX45"/>
  <c r="AY45"/>
  <c r="AZ45"/>
  <c r="BB45"/>
  <c r="BC45"/>
  <c r="BD45"/>
  <c r="BE45"/>
  <c r="BF45"/>
  <c r="BG45"/>
  <c r="BH45"/>
  <c r="BJ45"/>
  <c r="BL45"/>
  <c r="BN45"/>
  <c r="AK46"/>
  <c r="AL46"/>
  <c r="AM46"/>
  <c r="AN46"/>
  <c r="AO46"/>
  <c r="AP46"/>
  <c r="AQ46"/>
  <c r="AR46"/>
  <c r="AS46"/>
  <c r="AT46"/>
  <c r="AU46"/>
  <c r="AV46"/>
  <c r="AW46"/>
  <c r="AX46"/>
  <c r="AY46"/>
  <c r="AZ46"/>
  <c r="BB46"/>
  <c r="BC46"/>
  <c r="BD46"/>
  <c r="BE46"/>
  <c r="BF46"/>
  <c r="BG46"/>
  <c r="BH46"/>
  <c r="BJ46"/>
  <c r="BL46"/>
  <c r="BN46"/>
  <c r="AK47"/>
  <c r="AL47"/>
  <c r="AM47"/>
  <c r="AN47"/>
  <c r="AO47"/>
  <c r="AP47"/>
  <c r="AQ47"/>
  <c r="AR47"/>
  <c r="AS47"/>
  <c r="AT47"/>
  <c r="AU47"/>
  <c r="AV47"/>
  <c r="AW47"/>
  <c r="AX47"/>
  <c r="AY47"/>
  <c r="AZ47"/>
  <c r="BB47"/>
  <c r="BC47"/>
  <c r="BD47"/>
  <c r="BE47"/>
  <c r="BF47"/>
  <c r="BG47"/>
  <c r="BH47"/>
  <c r="BJ47"/>
  <c r="BL47"/>
  <c r="BN47"/>
  <c r="AK48"/>
  <c r="AL48"/>
  <c r="AM48"/>
  <c r="AN48"/>
  <c r="AO48"/>
  <c r="AP48"/>
  <c r="AQ48"/>
  <c r="AR48"/>
  <c r="AS48"/>
  <c r="AT48"/>
  <c r="AU48"/>
  <c r="AV48"/>
  <c r="AW48"/>
  <c r="AX48"/>
  <c r="AY48"/>
  <c r="AZ48"/>
  <c r="BB48"/>
  <c r="BC48"/>
  <c r="BD48"/>
  <c r="BE48"/>
  <c r="BF48"/>
  <c r="BG48"/>
  <c r="BH48"/>
  <c r="BJ48"/>
  <c r="BL48"/>
  <c r="BN48"/>
  <c r="AK49"/>
  <c r="AL49"/>
  <c r="AM49"/>
  <c r="AN49"/>
  <c r="AO49"/>
  <c r="AP49"/>
  <c r="AQ49"/>
  <c r="AR49"/>
  <c r="AS49"/>
  <c r="AT49"/>
  <c r="AU49"/>
  <c r="AV49"/>
  <c r="AW49"/>
  <c r="AX49"/>
  <c r="AY49"/>
  <c r="AZ49"/>
  <c r="BB49"/>
  <c r="BC49"/>
  <c r="BD49"/>
  <c r="BE49"/>
  <c r="BF49"/>
  <c r="BG49"/>
  <c r="BH49"/>
  <c r="BJ49"/>
  <c r="BL49"/>
  <c r="BN49"/>
  <c r="AK50"/>
  <c r="AL50"/>
  <c r="AM50"/>
  <c r="AN50"/>
  <c r="AO50"/>
  <c r="AP50"/>
  <c r="AQ50"/>
  <c r="AR50"/>
  <c r="AS50"/>
  <c r="AT50"/>
  <c r="AU50"/>
  <c r="AV50"/>
  <c r="AW50"/>
  <c r="AX50"/>
  <c r="AY50"/>
  <c r="AZ50"/>
  <c r="BB50"/>
  <c r="BC50"/>
  <c r="BD50"/>
  <c r="BE50"/>
  <c r="BF50"/>
  <c r="BG50"/>
  <c r="BH50"/>
  <c r="BJ50"/>
  <c r="BL50"/>
  <c r="BN50"/>
  <c r="AK51"/>
  <c r="AL51"/>
  <c r="AM51"/>
  <c r="AN51"/>
  <c r="AO51"/>
  <c r="AP51"/>
  <c r="AQ51"/>
  <c r="AR51"/>
  <c r="AS51"/>
  <c r="AT51"/>
  <c r="AU51"/>
  <c r="AV51"/>
  <c r="AW51"/>
  <c r="AX51"/>
  <c r="AY51"/>
  <c r="AZ51"/>
  <c r="BB51"/>
  <c r="BC51"/>
  <c r="BD51"/>
  <c r="BE51"/>
  <c r="BF51"/>
  <c r="BG51"/>
  <c r="BH51"/>
  <c r="BJ51"/>
  <c r="BL51"/>
  <c r="BN51"/>
  <c r="AK52"/>
  <c r="AL52"/>
  <c r="AM52"/>
  <c r="AN52"/>
  <c r="AO52"/>
  <c r="AP52"/>
  <c r="AQ52"/>
  <c r="AR52"/>
  <c r="AS52"/>
  <c r="AT52"/>
  <c r="AU52"/>
  <c r="AV52"/>
  <c r="AW52"/>
  <c r="AX52"/>
  <c r="AY52"/>
  <c r="AZ52"/>
  <c r="BB52"/>
  <c r="BC52"/>
  <c r="BD52"/>
  <c r="BE52"/>
  <c r="BF52"/>
  <c r="BG52"/>
  <c r="BH52"/>
  <c r="BJ52"/>
  <c r="BL52"/>
  <c r="BN52"/>
  <c r="AK53"/>
  <c r="AL53"/>
  <c r="AM53"/>
  <c r="AN53"/>
  <c r="AO53"/>
  <c r="AP53"/>
  <c r="AQ53"/>
  <c r="AR53"/>
  <c r="AS53"/>
  <c r="AT53"/>
  <c r="AU53"/>
  <c r="AV53"/>
  <c r="AW53"/>
  <c r="AX53"/>
  <c r="AY53"/>
  <c r="AZ53"/>
  <c r="BB53"/>
  <c r="BC53"/>
  <c r="BD53"/>
  <c r="BE53"/>
  <c r="BF53"/>
  <c r="BG53"/>
  <c r="BH53"/>
  <c r="BJ53"/>
  <c r="BL53"/>
  <c r="BN53"/>
  <c r="AK54"/>
  <c r="AL54"/>
  <c r="AM54"/>
  <c r="AN54"/>
  <c r="AO54"/>
  <c r="AP54"/>
  <c r="AQ54"/>
  <c r="AR54"/>
  <c r="AS54"/>
  <c r="AT54"/>
  <c r="AU54"/>
  <c r="AV54"/>
  <c r="AW54"/>
  <c r="AX54"/>
  <c r="AY54"/>
  <c r="AZ54"/>
  <c r="BB54"/>
  <c r="BC54"/>
  <c r="BD54"/>
  <c r="BE54"/>
  <c r="BF54"/>
  <c r="BG54"/>
  <c r="BH54"/>
  <c r="BJ54"/>
  <c r="BL54"/>
  <c r="BN54"/>
  <c r="AK55"/>
  <c r="AL55"/>
  <c r="AM55"/>
  <c r="AN55"/>
  <c r="AO55"/>
  <c r="AP55"/>
  <c r="AQ55"/>
  <c r="AR55"/>
  <c r="AS55"/>
  <c r="AT55"/>
  <c r="AU55"/>
  <c r="AV55"/>
  <c r="AW55"/>
  <c r="AX55"/>
  <c r="AY55"/>
  <c r="AZ55"/>
  <c r="BB55"/>
  <c r="BC55"/>
  <c r="BD55"/>
  <c r="BE55"/>
  <c r="BF55"/>
  <c r="BG55"/>
  <c r="BH55"/>
  <c r="BJ55"/>
  <c r="BL55"/>
  <c r="BN55"/>
  <c r="AK56"/>
  <c r="AL56"/>
  <c r="AM56"/>
  <c r="AN56"/>
  <c r="AO56"/>
  <c r="AP56"/>
  <c r="AQ56"/>
  <c r="AR56"/>
  <c r="AS56"/>
  <c r="AT56"/>
  <c r="AU56"/>
  <c r="AV56"/>
  <c r="AW56"/>
  <c r="AX56"/>
  <c r="AY56"/>
  <c r="AZ56"/>
  <c r="BB56"/>
  <c r="BC56"/>
  <c r="BD56"/>
  <c r="BE56"/>
  <c r="BF56"/>
  <c r="BG56"/>
  <c r="BH56"/>
  <c r="BJ56"/>
  <c r="BL56"/>
  <c r="BN56"/>
  <c r="AK57"/>
  <c r="AL57"/>
  <c r="AM57"/>
  <c r="AN57"/>
  <c r="AO57"/>
  <c r="AP57"/>
  <c r="AQ57"/>
  <c r="AR57"/>
  <c r="AS57"/>
  <c r="AT57"/>
  <c r="AU57"/>
  <c r="AV57"/>
  <c r="AW57"/>
  <c r="AX57"/>
  <c r="AY57"/>
  <c r="AZ57"/>
  <c r="BB57"/>
  <c r="BC57"/>
  <c r="BD57"/>
  <c r="BE57"/>
  <c r="BF57"/>
  <c r="BG57"/>
  <c r="BH57"/>
  <c r="BJ57"/>
  <c r="BL57"/>
  <c r="BN57"/>
  <c r="AK58"/>
  <c r="AL58"/>
  <c r="AM58"/>
  <c r="AN58"/>
  <c r="AO58"/>
  <c r="AP58"/>
  <c r="AQ58"/>
  <c r="AR58"/>
  <c r="AS58"/>
  <c r="AT58"/>
  <c r="AU58"/>
  <c r="AV58"/>
  <c r="AW58"/>
  <c r="AX58"/>
  <c r="AY58"/>
  <c r="AZ58"/>
  <c r="BB58"/>
  <c r="BC58"/>
  <c r="BD58"/>
  <c r="BE58"/>
  <c r="BF58"/>
  <c r="BG58"/>
  <c r="BH58"/>
  <c r="BJ58"/>
  <c r="BL58"/>
  <c r="BN58"/>
  <c r="AK59"/>
  <c r="AL59"/>
  <c r="AM59"/>
  <c r="AN59"/>
  <c r="AO59"/>
  <c r="AP59"/>
  <c r="AQ59"/>
  <c r="AR59"/>
  <c r="AS59"/>
  <c r="AT59"/>
  <c r="AU59"/>
  <c r="AV59"/>
  <c r="AW59"/>
  <c r="AX59"/>
  <c r="AY59"/>
  <c r="AZ59"/>
  <c r="BB59"/>
  <c r="BC59"/>
  <c r="BD59"/>
  <c r="BE59"/>
  <c r="BF59"/>
  <c r="BG59"/>
  <c r="BH59"/>
  <c r="BJ59"/>
  <c r="BL59"/>
  <c r="BN59"/>
  <c r="AK60"/>
  <c r="AL60"/>
  <c r="AM60"/>
  <c r="AN60"/>
  <c r="AO60"/>
  <c r="AP60"/>
  <c r="AQ60"/>
  <c r="AR60"/>
  <c r="AS60"/>
  <c r="AT60"/>
  <c r="AU60"/>
  <c r="AV60"/>
  <c r="AW60"/>
  <c r="AX60"/>
  <c r="AY60"/>
  <c r="AZ60"/>
  <c r="BB60"/>
  <c r="BC60"/>
  <c r="BD60"/>
  <c r="BE60"/>
  <c r="BF60"/>
  <c r="BG60"/>
  <c r="BH60"/>
  <c r="BJ60"/>
  <c r="BL60"/>
  <c r="BN60"/>
  <c r="AK61"/>
  <c r="AL61"/>
  <c r="AM61"/>
  <c r="AN61"/>
  <c r="AO61"/>
  <c r="AP61"/>
  <c r="AQ61"/>
  <c r="AR61"/>
  <c r="AS61"/>
  <c r="AT61"/>
  <c r="AU61"/>
  <c r="AV61"/>
  <c r="AW61"/>
  <c r="AX61"/>
  <c r="AY61"/>
  <c r="AZ61"/>
  <c r="BB61"/>
  <c r="BC61"/>
  <c r="BD61"/>
  <c r="BE61"/>
  <c r="BF61"/>
  <c r="BG61"/>
  <c r="BH61"/>
  <c r="BJ61"/>
  <c r="BL61"/>
  <c r="BN61"/>
  <c r="AK62"/>
  <c r="AL62"/>
  <c r="AM62"/>
  <c r="AN62"/>
  <c r="AO62"/>
  <c r="AP62"/>
  <c r="AQ62"/>
  <c r="AR62"/>
  <c r="AS62"/>
  <c r="AT62"/>
  <c r="AU62"/>
  <c r="AV62"/>
  <c r="AW62"/>
  <c r="AX62"/>
  <c r="AY62"/>
  <c r="AZ62"/>
  <c r="BB62"/>
  <c r="BC62"/>
  <c r="BD62"/>
  <c r="BE62"/>
  <c r="BF62"/>
  <c r="BG62"/>
  <c r="BH62"/>
  <c r="BJ62"/>
  <c r="BL62"/>
  <c r="BN62"/>
  <c r="AK63"/>
  <c r="AL63"/>
  <c r="AM63"/>
  <c r="AN63"/>
  <c r="AO63"/>
  <c r="AP63"/>
  <c r="AQ63"/>
  <c r="AR63"/>
  <c r="AS63"/>
  <c r="AT63"/>
  <c r="AU63"/>
  <c r="AV63"/>
  <c r="AW63"/>
  <c r="AX63"/>
  <c r="AY63"/>
  <c r="AZ63"/>
  <c r="BB63"/>
  <c r="BC63"/>
  <c r="BD63"/>
  <c r="BE63"/>
  <c r="BF63"/>
  <c r="BG63"/>
  <c r="BH63"/>
  <c r="BJ63"/>
  <c r="BL63"/>
  <c r="BN63"/>
  <c r="AK64"/>
  <c r="AL64"/>
  <c r="AM64"/>
  <c r="AN64"/>
  <c r="AO64"/>
  <c r="AP64"/>
  <c r="AQ64"/>
  <c r="AR64"/>
  <c r="AS64"/>
  <c r="AT64"/>
  <c r="AU64"/>
  <c r="AV64"/>
  <c r="AW64"/>
  <c r="AX64"/>
  <c r="AY64"/>
  <c r="AZ64"/>
  <c r="BB64"/>
  <c r="BC64"/>
  <c r="BD64"/>
  <c r="BE64"/>
  <c r="BF64"/>
  <c r="BG64"/>
  <c r="BH64"/>
  <c r="BJ64"/>
  <c r="BL64"/>
  <c r="BN64"/>
  <c r="AK65"/>
  <c r="AL65"/>
  <c r="AM65"/>
  <c r="AN65"/>
  <c r="AO65"/>
  <c r="AP65"/>
  <c r="AQ65"/>
  <c r="AR65"/>
  <c r="AS65"/>
  <c r="AT65"/>
  <c r="AU65"/>
  <c r="AV65"/>
  <c r="AW65"/>
  <c r="AX65"/>
  <c r="AY65"/>
  <c r="AZ65"/>
  <c r="BB65"/>
  <c r="BC65"/>
  <c r="BD65"/>
  <c r="BE65"/>
  <c r="BF65"/>
  <c r="BG65"/>
  <c r="BH65"/>
  <c r="BJ65"/>
  <c r="BL65"/>
  <c r="BN65"/>
  <c r="AK66"/>
  <c r="AL66"/>
  <c r="AM66"/>
  <c r="AN66"/>
  <c r="AO66"/>
  <c r="AP66"/>
  <c r="AQ66"/>
  <c r="AR66"/>
  <c r="AS66"/>
  <c r="AT66"/>
  <c r="AU66"/>
  <c r="AV66"/>
  <c r="AW66"/>
  <c r="AX66"/>
  <c r="AY66"/>
  <c r="AZ66"/>
  <c r="BB66"/>
  <c r="BC66"/>
  <c r="BD66"/>
  <c r="BE66"/>
  <c r="BF66"/>
  <c r="BG66"/>
  <c r="BH66"/>
  <c r="BJ66"/>
  <c r="BL66"/>
  <c r="BN66"/>
  <c r="AK67"/>
  <c r="AL67"/>
  <c r="AM67"/>
  <c r="AN67"/>
  <c r="AO67"/>
  <c r="AP67"/>
  <c r="AQ67"/>
  <c r="AR67"/>
  <c r="AS67"/>
  <c r="AT67"/>
  <c r="AU67"/>
  <c r="AV67"/>
  <c r="AW67"/>
  <c r="AX67"/>
  <c r="AY67"/>
  <c r="AZ67"/>
  <c r="BB67"/>
  <c r="BC67"/>
  <c r="BD67"/>
  <c r="BE67"/>
  <c r="BF67"/>
  <c r="BG67"/>
  <c r="BH67"/>
  <c r="BJ67"/>
  <c r="BL67"/>
  <c r="BN67"/>
  <c r="AK68"/>
  <c r="AL68"/>
  <c r="AM68"/>
  <c r="AN68"/>
  <c r="AO68"/>
  <c r="AP68"/>
  <c r="AQ68"/>
  <c r="AR68"/>
  <c r="AS68"/>
  <c r="AT68"/>
  <c r="AU68"/>
  <c r="AV68"/>
  <c r="AW68"/>
  <c r="AX68"/>
  <c r="AY68"/>
  <c r="AZ68"/>
  <c r="BB68"/>
  <c r="BC68"/>
  <c r="BD68"/>
  <c r="BE68"/>
  <c r="BF68"/>
  <c r="BG68"/>
  <c r="BH68"/>
  <c r="BJ68"/>
  <c r="BL68"/>
  <c r="BN68"/>
  <c r="AK69"/>
  <c r="AL69"/>
  <c r="AM69"/>
  <c r="AN69"/>
  <c r="AO69"/>
  <c r="AP69"/>
  <c r="AQ69"/>
  <c r="AR69"/>
  <c r="AS69"/>
  <c r="AT69"/>
  <c r="AU69"/>
  <c r="AV69"/>
  <c r="AW69"/>
  <c r="AX69"/>
  <c r="AY69"/>
  <c r="AZ69"/>
  <c r="BB69"/>
  <c r="BC69"/>
  <c r="BD69"/>
  <c r="BE69"/>
  <c r="BF69"/>
  <c r="BG69"/>
  <c r="BH69"/>
  <c r="BJ69"/>
  <c r="BL69"/>
  <c r="BN69"/>
  <c r="AK70"/>
  <c r="AL70"/>
  <c r="AM70"/>
  <c r="AN70"/>
  <c r="AO70"/>
  <c r="AP70"/>
  <c r="AQ70"/>
  <c r="AR70"/>
  <c r="AS70"/>
  <c r="AT70"/>
  <c r="AU70"/>
  <c r="AV70"/>
  <c r="AW70"/>
  <c r="AX70"/>
  <c r="AY70"/>
  <c r="AZ70"/>
  <c r="BB70"/>
  <c r="BC70"/>
  <c r="BD70"/>
  <c r="BE70"/>
  <c r="BF70"/>
  <c r="BG70"/>
  <c r="BH70"/>
  <c r="BJ70"/>
  <c r="BL70"/>
  <c r="BN70"/>
  <c r="AK71"/>
  <c r="AL71"/>
  <c r="AM71"/>
  <c r="AN71"/>
  <c r="AO71"/>
  <c r="AP71"/>
  <c r="AQ71"/>
  <c r="AR71"/>
  <c r="AS71"/>
  <c r="AT71"/>
  <c r="AU71"/>
  <c r="AV71"/>
  <c r="AW71"/>
  <c r="AX71"/>
  <c r="AY71"/>
  <c r="AZ71"/>
  <c r="BB71"/>
  <c r="BC71"/>
  <c r="BD71"/>
  <c r="BE71"/>
  <c r="BF71"/>
  <c r="BG71"/>
  <c r="BH71"/>
  <c r="BJ71"/>
  <c r="BL71"/>
  <c r="BN71"/>
  <c r="AK72"/>
  <c r="AL72"/>
  <c r="AM72"/>
  <c r="AN72"/>
  <c r="AO72"/>
  <c r="AP72"/>
  <c r="AQ72"/>
  <c r="AR72"/>
  <c r="AS72"/>
  <c r="AT72"/>
  <c r="AU72"/>
  <c r="AV72"/>
  <c r="AW72"/>
  <c r="AX72"/>
  <c r="AY72"/>
  <c r="AZ72"/>
  <c r="BB72"/>
  <c r="BC72"/>
  <c r="BD72"/>
  <c r="BE72"/>
  <c r="BF72"/>
  <c r="BG72"/>
  <c r="BH72"/>
  <c r="BJ72"/>
  <c r="BL72"/>
  <c r="BN72"/>
  <c r="AK73"/>
  <c r="AL73"/>
  <c r="AM73"/>
  <c r="AN73"/>
  <c r="AO73"/>
  <c r="AP73"/>
  <c r="AQ73"/>
  <c r="AR73"/>
  <c r="AS73"/>
  <c r="AT73"/>
  <c r="AU73"/>
  <c r="AV73"/>
  <c r="AW73"/>
  <c r="AX73"/>
  <c r="AY73"/>
  <c r="AZ73"/>
  <c r="BB73"/>
  <c r="BC73"/>
  <c r="BD73"/>
  <c r="BE73"/>
  <c r="BF73"/>
  <c r="BG73"/>
  <c r="BH73"/>
  <c r="BJ73"/>
  <c r="BL73"/>
  <c r="BN73"/>
  <c r="AK74"/>
  <c r="AL74"/>
  <c r="AM74"/>
  <c r="AN74"/>
  <c r="AO74"/>
  <c r="AP74"/>
  <c r="AQ74"/>
  <c r="AR74"/>
  <c r="AS74"/>
  <c r="AT74"/>
  <c r="AU74"/>
  <c r="AV74"/>
  <c r="AW74"/>
  <c r="AX74"/>
  <c r="AY74"/>
  <c r="AZ74"/>
  <c r="BB74"/>
  <c r="BC74"/>
  <c r="BD74"/>
  <c r="BE74"/>
  <c r="BF74"/>
  <c r="BG74"/>
  <c r="BH74"/>
  <c r="BJ74"/>
  <c r="BL74"/>
  <c r="BN74"/>
  <c r="AK75"/>
  <c r="AL75"/>
  <c r="AM75"/>
  <c r="AN75"/>
  <c r="AO75"/>
  <c r="AP75"/>
  <c r="AQ75"/>
  <c r="AR75"/>
  <c r="AS75"/>
  <c r="AT75"/>
  <c r="AU75"/>
  <c r="AV75"/>
  <c r="AW75"/>
  <c r="AX75"/>
  <c r="AY75"/>
  <c r="AZ75"/>
  <c r="BB75"/>
  <c r="BC75"/>
  <c r="BD75"/>
  <c r="BE75"/>
  <c r="BF75"/>
  <c r="BG75"/>
  <c r="BH75"/>
  <c r="BJ75"/>
  <c r="BL75"/>
  <c r="BN75"/>
  <c r="AK76"/>
  <c r="AL76"/>
  <c r="AM76"/>
  <c r="AN76"/>
  <c r="AO76"/>
  <c r="AP76"/>
  <c r="AQ76"/>
  <c r="AR76"/>
  <c r="AS76"/>
  <c r="AT76"/>
  <c r="AU76"/>
  <c r="AV76"/>
  <c r="AW76"/>
  <c r="AX76"/>
  <c r="AY76"/>
  <c r="AZ76"/>
  <c r="BB76"/>
  <c r="BC76"/>
  <c r="BD76"/>
  <c r="BE76"/>
  <c r="BF76"/>
  <c r="BG76"/>
  <c r="BH76"/>
  <c r="BJ76"/>
  <c r="BL76"/>
  <c r="BN76"/>
  <c r="AK77"/>
  <c r="AL77"/>
  <c r="AM77"/>
  <c r="AN77"/>
  <c r="AO77"/>
  <c r="AP77"/>
  <c r="AQ77"/>
  <c r="AR77"/>
  <c r="AS77"/>
  <c r="AT77"/>
  <c r="AU77"/>
  <c r="AV77"/>
  <c r="AW77"/>
  <c r="AX77"/>
  <c r="AY77"/>
  <c r="AZ77"/>
  <c r="BB77"/>
  <c r="BC77"/>
  <c r="BD77"/>
  <c r="BE77"/>
  <c r="BF77"/>
  <c r="BG77"/>
  <c r="BH77"/>
  <c r="BJ77"/>
  <c r="BL77"/>
  <c r="BN77"/>
  <c r="AK78"/>
  <c r="AL78"/>
  <c r="AM78"/>
  <c r="AN78"/>
  <c r="AO78"/>
  <c r="AP78"/>
  <c r="AQ78"/>
  <c r="AR78"/>
  <c r="AS78"/>
  <c r="AT78"/>
  <c r="AU78"/>
  <c r="AV78"/>
  <c r="AW78"/>
  <c r="AX78"/>
  <c r="AY78"/>
  <c r="AZ78"/>
  <c r="BB78"/>
  <c r="BC78"/>
  <c r="BD78"/>
  <c r="BE78"/>
  <c r="BF78"/>
  <c r="BG78"/>
  <c r="BH78"/>
  <c r="BJ78"/>
  <c r="BL78"/>
  <c r="BN78"/>
  <c r="AK79"/>
  <c r="AL79"/>
  <c r="AM79"/>
  <c r="AN79"/>
  <c r="AO79"/>
  <c r="AP79"/>
  <c r="AQ79"/>
  <c r="AR79"/>
  <c r="AS79"/>
  <c r="AT79"/>
  <c r="AU79"/>
  <c r="AV79"/>
  <c r="AW79"/>
  <c r="AX79"/>
  <c r="AY79"/>
  <c r="AZ79"/>
  <c r="BB79"/>
  <c r="BC79"/>
  <c r="BD79"/>
  <c r="BE79"/>
  <c r="BF79"/>
  <c r="BG79"/>
  <c r="BH79"/>
  <c r="BJ79"/>
  <c r="BL79"/>
  <c r="BN79"/>
  <c r="AK80"/>
  <c r="AL80"/>
  <c r="AM80"/>
  <c r="AN80"/>
  <c r="AO80"/>
  <c r="AP80"/>
  <c r="AQ80"/>
  <c r="AR80"/>
  <c r="AS80"/>
  <c r="AT80"/>
  <c r="AU80"/>
  <c r="AV80"/>
  <c r="AW80"/>
  <c r="AX80"/>
  <c r="AY80"/>
  <c r="AZ80"/>
  <c r="BB80"/>
  <c r="BC80"/>
  <c r="BD80"/>
  <c r="BE80"/>
  <c r="BF80"/>
  <c r="BG80"/>
  <c r="BH80"/>
  <c r="BJ80"/>
  <c r="BL80"/>
  <c r="BN80"/>
  <c r="AK81"/>
  <c r="AL81"/>
  <c r="AM81"/>
  <c r="AN81"/>
  <c r="AO81"/>
  <c r="AP81"/>
  <c r="AQ81"/>
  <c r="AR81"/>
  <c r="AS81"/>
  <c r="AT81"/>
  <c r="AU81"/>
  <c r="AV81"/>
  <c r="AW81"/>
  <c r="AX81"/>
  <c r="AY81"/>
  <c r="AZ81"/>
  <c r="BB81"/>
  <c r="BC81"/>
  <c r="BD81"/>
  <c r="BE81"/>
  <c r="BF81"/>
  <c r="BG81"/>
  <c r="BH81"/>
  <c r="BJ81"/>
  <c r="BL81"/>
  <c r="BN81"/>
  <c r="AK82"/>
  <c r="AL82"/>
  <c r="AM82"/>
  <c r="AN82"/>
  <c r="AO82"/>
  <c r="AP82"/>
  <c r="AQ82"/>
  <c r="AR82"/>
  <c r="AS82"/>
  <c r="AT82"/>
  <c r="AU82"/>
  <c r="AV82"/>
  <c r="AW82"/>
  <c r="AX82"/>
  <c r="AY82"/>
  <c r="AZ82"/>
  <c r="BB82"/>
  <c r="BC82"/>
  <c r="BD82"/>
  <c r="BE82"/>
  <c r="BF82"/>
  <c r="BG82"/>
  <c r="BH82"/>
  <c r="BJ82"/>
  <c r="BL82"/>
  <c r="BN82"/>
  <c r="AK83"/>
  <c r="AL83"/>
  <c r="AM83"/>
  <c r="AN83"/>
  <c r="AO83"/>
  <c r="AP83"/>
  <c r="AQ83"/>
  <c r="AR83"/>
  <c r="AS83"/>
  <c r="AT83"/>
  <c r="AU83"/>
  <c r="AV83"/>
  <c r="AW83"/>
  <c r="AX83"/>
  <c r="AY83"/>
  <c r="AZ83"/>
  <c r="BB83"/>
  <c r="BC83"/>
  <c r="BD83"/>
  <c r="BE83"/>
  <c r="BF83"/>
  <c r="BG83"/>
  <c r="BH83"/>
  <c r="BJ83"/>
  <c r="BL83"/>
  <c r="BN83"/>
  <c r="AK84"/>
  <c r="AL84"/>
  <c r="AM84"/>
  <c r="AN84"/>
  <c r="AO84"/>
  <c r="AP84"/>
  <c r="AQ84"/>
  <c r="AR84"/>
  <c r="AS84"/>
  <c r="AT84"/>
  <c r="AU84"/>
  <c r="AV84"/>
  <c r="AW84"/>
  <c r="AX84"/>
  <c r="AY84"/>
  <c r="AZ84"/>
  <c r="BB84"/>
  <c r="BC84"/>
  <c r="BD84"/>
  <c r="BE84"/>
  <c r="BF84"/>
  <c r="BG84"/>
  <c r="BH84"/>
  <c r="BJ84"/>
  <c r="BL84"/>
  <c r="BN84"/>
  <c r="AK85"/>
  <c r="AL85"/>
  <c r="AM85"/>
  <c r="AN85"/>
  <c r="AO85"/>
  <c r="AP85"/>
  <c r="AQ85"/>
  <c r="AR85"/>
  <c r="AS85"/>
  <c r="AT85"/>
  <c r="AU85"/>
  <c r="AV85"/>
  <c r="AW85"/>
  <c r="AX85"/>
  <c r="AY85"/>
  <c r="AZ85"/>
  <c r="BB85"/>
  <c r="BC85"/>
  <c r="BD85"/>
  <c r="BE85"/>
  <c r="BF85"/>
  <c r="BG85"/>
  <c r="BH85"/>
  <c r="BJ85"/>
  <c r="BL85"/>
  <c r="BN85"/>
  <c r="AK86"/>
  <c r="AL86"/>
  <c r="AM86"/>
  <c r="AN86"/>
  <c r="AO86"/>
  <c r="AP86"/>
  <c r="AQ86"/>
  <c r="AR86"/>
  <c r="AS86"/>
  <c r="AT86"/>
  <c r="AU86"/>
  <c r="AV86"/>
  <c r="AW86"/>
  <c r="AX86"/>
  <c r="AY86"/>
  <c r="AZ86"/>
  <c r="BB86"/>
  <c r="BC86"/>
  <c r="BD86"/>
  <c r="BE86"/>
  <c r="BF86"/>
  <c r="BG86"/>
  <c r="BH86"/>
  <c r="BJ86"/>
  <c r="BL86"/>
  <c r="BN86"/>
  <c r="AK87"/>
  <c r="AL87"/>
  <c r="AM87"/>
  <c r="AN87"/>
  <c r="AO87"/>
  <c r="AP87"/>
  <c r="AQ87"/>
  <c r="AR87"/>
  <c r="AS87"/>
  <c r="AT87"/>
  <c r="AU87"/>
  <c r="AV87"/>
  <c r="AW87"/>
  <c r="AX87"/>
  <c r="AY87"/>
  <c r="AZ87"/>
  <c r="BB87"/>
  <c r="BC87"/>
  <c r="BD87"/>
  <c r="BE87"/>
  <c r="BF87"/>
  <c r="BG87"/>
  <c r="BH87"/>
  <c r="BJ87"/>
  <c r="BL87"/>
  <c r="BN87"/>
  <c r="AK88"/>
  <c r="AL88"/>
  <c r="AM88"/>
  <c r="AN88"/>
  <c r="AO88"/>
  <c r="AP88"/>
  <c r="AQ88"/>
  <c r="AR88"/>
  <c r="AS88"/>
  <c r="AT88"/>
  <c r="AU88"/>
  <c r="AV88"/>
  <c r="AW88"/>
  <c r="AX88"/>
  <c r="AY88"/>
  <c r="AZ88"/>
  <c r="BB88"/>
  <c r="BC88"/>
  <c r="BD88"/>
  <c r="BE88"/>
  <c r="BF88"/>
  <c r="BG88"/>
  <c r="BH88"/>
  <c r="BJ88"/>
  <c r="BL88"/>
  <c r="BN88"/>
  <c r="AK89"/>
  <c r="AL89"/>
  <c r="AM89"/>
  <c r="AN89"/>
  <c r="AO89"/>
  <c r="AP89"/>
  <c r="AQ89"/>
  <c r="AR89"/>
  <c r="AS89"/>
  <c r="AT89"/>
  <c r="AU89"/>
  <c r="AV89"/>
  <c r="AW89"/>
  <c r="AX89"/>
  <c r="AY89"/>
  <c r="AZ89"/>
  <c r="BB89"/>
  <c r="BC89"/>
  <c r="BD89"/>
  <c r="BE89"/>
  <c r="BF89"/>
  <c r="BG89"/>
  <c r="BH89"/>
  <c r="BJ89"/>
  <c r="BL89"/>
  <c r="BN89"/>
  <c r="AK90"/>
  <c r="AL90"/>
  <c r="AM90"/>
  <c r="AN90"/>
  <c r="AO90"/>
  <c r="AP90"/>
  <c r="AQ90"/>
  <c r="AR90"/>
  <c r="AS90"/>
  <c r="AT90"/>
  <c r="AU90"/>
  <c r="AV90"/>
  <c r="AW90"/>
  <c r="AX90"/>
  <c r="AY90"/>
  <c r="AZ90"/>
  <c r="BB90"/>
  <c r="BC90"/>
  <c r="BD90"/>
  <c r="BE90"/>
  <c r="BF90"/>
  <c r="BG90"/>
  <c r="BH90"/>
  <c r="BJ90"/>
  <c r="BL90"/>
  <c r="BN90"/>
  <c r="AK91"/>
  <c r="AL91"/>
  <c r="AM91"/>
  <c r="AN91"/>
  <c r="AO91"/>
  <c r="AP91"/>
  <c r="AQ91"/>
  <c r="AR91"/>
  <c r="AS91"/>
  <c r="AT91"/>
  <c r="AU91"/>
  <c r="AV91"/>
  <c r="AW91"/>
  <c r="AX91"/>
  <c r="AY91"/>
  <c r="AZ91"/>
  <c r="BB91"/>
  <c r="BC91"/>
  <c r="BD91"/>
  <c r="BE91"/>
  <c r="BF91"/>
  <c r="BG91"/>
  <c r="BH91"/>
  <c r="BJ91"/>
  <c r="BL91"/>
  <c r="BN91"/>
  <c r="AK92"/>
  <c r="AL92"/>
  <c r="AM92"/>
  <c r="AN92"/>
  <c r="AO92"/>
  <c r="AP92"/>
  <c r="AQ92"/>
  <c r="AR92"/>
  <c r="AS92"/>
  <c r="AT92"/>
  <c r="AU92"/>
  <c r="AV92"/>
  <c r="AW92"/>
  <c r="AX92"/>
  <c r="AY92"/>
  <c r="AZ92"/>
  <c r="BB92"/>
  <c r="BC92"/>
  <c r="BD92"/>
  <c r="BE92"/>
  <c r="BF92"/>
  <c r="BG92"/>
  <c r="BH92"/>
  <c r="BJ92"/>
  <c r="BL92"/>
  <c r="BN92"/>
  <c r="AK93"/>
  <c r="AL93"/>
  <c r="AM93"/>
  <c r="AN93"/>
  <c r="AO93"/>
  <c r="AP93"/>
  <c r="AQ93"/>
  <c r="AR93"/>
  <c r="AS93"/>
  <c r="AT93"/>
  <c r="AU93"/>
  <c r="AV93"/>
  <c r="AW93"/>
  <c r="AX93"/>
  <c r="AY93"/>
  <c r="AZ93"/>
  <c r="BB93"/>
  <c r="BC93"/>
  <c r="BD93"/>
  <c r="BE93"/>
  <c r="BF93"/>
  <c r="BG93"/>
  <c r="BH93"/>
  <c r="BJ93"/>
  <c r="BL93"/>
  <c r="BN93"/>
  <c r="AK94"/>
  <c r="AL94"/>
  <c r="AM94"/>
  <c r="AN94"/>
  <c r="AO94"/>
  <c r="AP94"/>
  <c r="AQ94"/>
  <c r="AR94"/>
  <c r="AS94"/>
  <c r="AT94"/>
  <c r="AU94"/>
  <c r="AV94"/>
  <c r="AW94"/>
  <c r="AX94"/>
  <c r="AY94"/>
  <c r="AZ94"/>
  <c r="BB94"/>
  <c r="BC94"/>
  <c r="BD94"/>
  <c r="BE94"/>
  <c r="BF94"/>
  <c r="BG94"/>
  <c r="BH94"/>
  <c r="BJ94"/>
  <c r="BL94"/>
  <c r="BN94"/>
  <c r="AK95"/>
  <c r="AL95"/>
  <c r="AM95"/>
  <c r="AN95"/>
  <c r="AO95"/>
  <c r="AP95"/>
  <c r="AQ95"/>
  <c r="AR95"/>
  <c r="AS95"/>
  <c r="AT95"/>
  <c r="AU95"/>
  <c r="AV95"/>
  <c r="AW95"/>
  <c r="AX95"/>
  <c r="AY95"/>
  <c r="AZ95"/>
  <c r="BB95"/>
  <c r="BC95"/>
  <c r="BD95"/>
  <c r="BE95"/>
  <c r="BF95"/>
  <c r="BG95"/>
  <c r="BH95"/>
  <c r="BJ95"/>
  <c r="BL95"/>
  <c r="BN95"/>
  <c r="AK96"/>
  <c r="AL96"/>
  <c r="AM96"/>
  <c r="AN96"/>
  <c r="AO96"/>
  <c r="AP96"/>
  <c r="AQ96"/>
  <c r="AR96"/>
  <c r="AS96"/>
  <c r="AT96"/>
  <c r="AU96"/>
  <c r="AV96"/>
  <c r="AW96"/>
  <c r="AX96"/>
  <c r="AY96"/>
  <c r="AZ96"/>
  <c r="BB96"/>
  <c r="BC96"/>
  <c r="BD96"/>
  <c r="BE96"/>
  <c r="BF96"/>
  <c r="BG96"/>
  <c r="BH96"/>
  <c r="BJ96"/>
  <c r="BL96"/>
  <c r="BN96"/>
  <c r="AK97"/>
  <c r="AL97"/>
  <c r="AM97"/>
  <c r="AN97"/>
  <c r="AO97"/>
  <c r="AP97"/>
  <c r="AQ97"/>
  <c r="AR97"/>
  <c r="AS97"/>
  <c r="AT97"/>
  <c r="AU97"/>
  <c r="AV97"/>
  <c r="AW97"/>
  <c r="AX97"/>
  <c r="AY97"/>
  <c r="AZ97"/>
  <c r="BB97"/>
  <c r="BC97"/>
  <c r="BD97"/>
  <c r="BE97"/>
  <c r="BF97"/>
  <c r="BG97"/>
  <c r="BH97"/>
  <c r="BJ97"/>
  <c r="BL97"/>
  <c r="BN97"/>
  <c r="AK98"/>
  <c r="AL98"/>
  <c r="AM98"/>
  <c r="AN98"/>
  <c r="AO98"/>
  <c r="AP98"/>
  <c r="AQ98"/>
  <c r="AR98"/>
  <c r="AS98"/>
  <c r="AT98"/>
  <c r="AU98"/>
  <c r="AV98"/>
  <c r="AW98"/>
  <c r="AX98"/>
  <c r="AY98"/>
  <c r="AZ98"/>
  <c r="BB98"/>
  <c r="BC98"/>
  <c r="BD98"/>
  <c r="BE98"/>
  <c r="BF98"/>
  <c r="BG98"/>
  <c r="BH98"/>
  <c r="BJ98"/>
  <c r="BL98"/>
  <c r="BN98"/>
  <c r="AK99"/>
  <c r="AL99"/>
  <c r="AM99"/>
  <c r="AN99"/>
  <c r="AO99"/>
  <c r="AP99"/>
  <c r="AQ99"/>
  <c r="AR99"/>
  <c r="AS99"/>
  <c r="AT99"/>
  <c r="AU99"/>
  <c r="AV99"/>
  <c r="AW99"/>
  <c r="AX99"/>
  <c r="AY99"/>
  <c r="AZ99"/>
  <c r="BB99"/>
  <c r="BC99"/>
  <c r="BD99"/>
  <c r="BE99"/>
  <c r="BF99"/>
  <c r="BG99"/>
  <c r="BH99"/>
  <c r="BJ99"/>
  <c r="BL99"/>
  <c r="BN99"/>
  <c r="AK100"/>
  <c r="AL100"/>
  <c r="AM100"/>
  <c r="AN100"/>
  <c r="AO100"/>
  <c r="AP100"/>
  <c r="AQ100"/>
  <c r="AR100"/>
  <c r="AS100"/>
  <c r="AT100"/>
  <c r="AU100"/>
  <c r="AV100"/>
  <c r="AW100"/>
  <c r="AX100"/>
  <c r="AY100"/>
  <c r="AZ100"/>
  <c r="BB100"/>
  <c r="BC100"/>
  <c r="BD100"/>
  <c r="BE100"/>
  <c r="BF100"/>
  <c r="BG100"/>
  <c r="BH100"/>
  <c r="BJ100"/>
  <c r="BL100"/>
  <c r="BN100"/>
  <c r="AK101"/>
  <c r="AL101"/>
  <c r="AM101"/>
  <c r="AN101"/>
  <c r="AO101"/>
  <c r="AP101"/>
  <c r="AQ101"/>
  <c r="AR101"/>
  <c r="AS101"/>
  <c r="AT101"/>
  <c r="AU101"/>
  <c r="AV101"/>
  <c r="AW101"/>
  <c r="AX101"/>
  <c r="AY101"/>
  <c r="AZ101"/>
  <c r="BB101"/>
  <c r="BC101"/>
  <c r="BD101"/>
  <c r="BE101"/>
  <c r="BF101"/>
  <c r="BG101"/>
  <c r="BH101"/>
  <c r="BJ101"/>
  <c r="BL101"/>
  <c r="BN101"/>
  <c r="AK102"/>
  <c r="AL102"/>
  <c r="AM102"/>
  <c r="AN102"/>
  <c r="AO102"/>
  <c r="AP102"/>
  <c r="AQ102"/>
  <c r="AR102"/>
  <c r="AS102"/>
  <c r="AT102"/>
  <c r="AU102"/>
  <c r="AV102"/>
  <c r="AW102"/>
  <c r="AX102"/>
  <c r="AY102"/>
  <c r="AZ102"/>
  <c r="BB102"/>
  <c r="BC102"/>
  <c r="BD102"/>
  <c r="BE102"/>
  <c r="BF102"/>
  <c r="BG102"/>
  <c r="BH102"/>
  <c r="BJ102"/>
  <c r="BL102"/>
  <c r="BN102"/>
  <c r="AK103"/>
  <c r="AL103"/>
  <c r="AM103"/>
  <c r="AN103"/>
  <c r="AO103"/>
  <c r="AP103"/>
  <c r="AQ103"/>
  <c r="AR103"/>
  <c r="AS103"/>
  <c r="AT103"/>
  <c r="AU103"/>
  <c r="AV103"/>
  <c r="AW103"/>
  <c r="AX103"/>
  <c r="AY103"/>
  <c r="AZ103"/>
  <c r="BB103"/>
  <c r="BC103"/>
  <c r="BD103"/>
  <c r="BE103"/>
  <c r="BF103"/>
  <c r="BG103"/>
  <c r="BH103"/>
  <c r="BJ103"/>
  <c r="BL103"/>
  <c r="BN103"/>
  <c r="AK104"/>
  <c r="AL104"/>
  <c r="AM104"/>
  <c r="AN104"/>
  <c r="AO104"/>
  <c r="AP104"/>
  <c r="AQ104"/>
  <c r="AR104"/>
  <c r="AS104"/>
  <c r="AT104"/>
  <c r="AU104"/>
  <c r="AV104"/>
  <c r="AW104"/>
  <c r="AX104"/>
  <c r="AY104"/>
  <c r="AZ104"/>
  <c r="BB104"/>
  <c r="BC104"/>
  <c r="BD104"/>
  <c r="BE104"/>
  <c r="BF104"/>
  <c r="BG104"/>
  <c r="BH104"/>
  <c r="BJ104"/>
  <c r="BL104"/>
  <c r="BN104"/>
  <c r="AK105"/>
  <c r="AL105"/>
  <c r="AM105"/>
  <c r="AN105"/>
  <c r="AO105"/>
  <c r="AP105"/>
  <c r="AQ105"/>
  <c r="AR105"/>
  <c r="AS105"/>
  <c r="AT105"/>
  <c r="AU105"/>
  <c r="AV105"/>
  <c r="AW105"/>
  <c r="AX105"/>
  <c r="AY105"/>
  <c r="AZ105"/>
  <c r="BB105"/>
  <c r="BC105"/>
  <c r="BD105"/>
  <c r="BE105"/>
  <c r="BF105"/>
  <c r="BG105"/>
  <c r="BH105"/>
  <c r="BJ105"/>
  <c r="BL105"/>
  <c r="BN105"/>
  <c r="AK106"/>
  <c r="AL106"/>
  <c r="AM106"/>
  <c r="AN106"/>
  <c r="AO106"/>
  <c r="AP106"/>
  <c r="AQ106"/>
  <c r="AR106"/>
  <c r="AS106"/>
  <c r="AT106"/>
  <c r="AU106"/>
  <c r="AV106"/>
  <c r="AW106"/>
  <c r="AX106"/>
  <c r="AY106"/>
  <c r="AZ106"/>
  <c r="BB106"/>
  <c r="BC106"/>
  <c r="BD106"/>
  <c r="BE106"/>
  <c r="BF106"/>
  <c r="BG106"/>
  <c r="BH106"/>
  <c r="BJ106"/>
  <c r="BL106"/>
  <c r="BN106"/>
  <c r="AK107"/>
  <c r="AL107"/>
  <c r="AM107"/>
  <c r="AN107"/>
  <c r="AO107"/>
  <c r="AP107"/>
  <c r="AQ107"/>
  <c r="AR107"/>
  <c r="AS107"/>
  <c r="AT107"/>
  <c r="AU107"/>
  <c r="AV107"/>
  <c r="AW107"/>
  <c r="AX107"/>
  <c r="AY107"/>
  <c r="AZ107"/>
  <c r="BB107"/>
  <c r="BC107"/>
  <c r="BD107"/>
  <c r="BE107"/>
  <c r="BF107"/>
  <c r="BG107"/>
  <c r="BH107"/>
  <c r="BJ107"/>
  <c r="BL107"/>
  <c r="BN107"/>
  <c r="AK108"/>
  <c r="AL108"/>
  <c r="AM108"/>
  <c r="AN108"/>
  <c r="AO108"/>
  <c r="AP108"/>
  <c r="AQ108"/>
  <c r="AR108"/>
  <c r="AS108"/>
  <c r="AT108"/>
  <c r="AU108"/>
  <c r="AV108"/>
  <c r="AW108"/>
  <c r="AX108"/>
  <c r="AY108"/>
  <c r="AZ108"/>
  <c r="BB108"/>
  <c r="BC108"/>
  <c r="BD108"/>
  <c r="BE108"/>
  <c r="BF108"/>
  <c r="BG108"/>
  <c r="BH108"/>
  <c r="BJ108"/>
  <c r="BL108"/>
  <c r="BN108"/>
  <c r="AK109"/>
  <c r="AL109"/>
  <c r="AM109"/>
  <c r="AN109"/>
  <c r="AO109"/>
  <c r="AP109"/>
  <c r="AQ109"/>
  <c r="AR109"/>
  <c r="AS109"/>
  <c r="AT109"/>
  <c r="AU109"/>
  <c r="AV109"/>
  <c r="AW109"/>
  <c r="AX109"/>
  <c r="AY109"/>
  <c r="AZ109"/>
  <c r="BB109"/>
  <c r="BC109"/>
  <c r="BD109"/>
  <c r="BE109"/>
  <c r="BF109"/>
  <c r="BG109"/>
  <c r="BH109"/>
  <c r="BJ109"/>
  <c r="BL109"/>
  <c r="BN109"/>
  <c r="AK110"/>
  <c r="AL110"/>
  <c r="AM110"/>
  <c r="AN110"/>
  <c r="AO110"/>
  <c r="AP110"/>
  <c r="AQ110"/>
  <c r="AR110"/>
  <c r="AS110"/>
  <c r="AT110"/>
  <c r="AU110"/>
  <c r="AV110"/>
  <c r="AW110"/>
  <c r="AX110"/>
  <c r="AY110"/>
  <c r="AZ110"/>
  <c r="BB110"/>
  <c r="BC110"/>
  <c r="BD110"/>
  <c r="BE110"/>
  <c r="BF110"/>
  <c r="BG110"/>
  <c r="BH110"/>
  <c r="BJ110"/>
  <c r="BL110"/>
  <c r="BN110"/>
  <c r="AK111"/>
  <c r="AL111"/>
  <c r="AM111"/>
  <c r="AN111"/>
  <c r="AO111"/>
  <c r="AP111"/>
  <c r="AQ111"/>
  <c r="AR111"/>
  <c r="AS111"/>
  <c r="AT111"/>
  <c r="AU111"/>
  <c r="AV111"/>
  <c r="AW111"/>
  <c r="AX111"/>
  <c r="AY111"/>
  <c r="AZ111"/>
  <c r="BB111"/>
  <c r="BC111"/>
  <c r="BD111"/>
  <c r="BE111"/>
  <c r="BF111"/>
  <c r="BG111"/>
  <c r="BH111"/>
  <c r="BJ111"/>
  <c r="BL111"/>
  <c r="BN111"/>
  <c r="AK112"/>
  <c r="AL112"/>
  <c r="AM112"/>
  <c r="AN112"/>
  <c r="AO112"/>
  <c r="AP112"/>
  <c r="AQ112"/>
  <c r="AR112"/>
  <c r="AS112"/>
  <c r="AT112"/>
  <c r="AU112"/>
  <c r="AV112"/>
  <c r="AW112"/>
  <c r="AX112"/>
  <c r="AY112"/>
  <c r="AZ112"/>
  <c r="BB112"/>
  <c r="BC112"/>
  <c r="BD112"/>
  <c r="BE112"/>
  <c r="BF112"/>
  <c r="BG112"/>
  <c r="BH112"/>
  <c r="BJ112"/>
  <c r="BL112"/>
  <c r="BN112"/>
  <c r="AK113"/>
  <c r="AL113"/>
  <c r="AM113"/>
  <c r="AN113"/>
  <c r="AO113"/>
  <c r="AP113"/>
  <c r="AQ113"/>
  <c r="AR113"/>
  <c r="AS113"/>
  <c r="AT113"/>
  <c r="AU113"/>
  <c r="AV113"/>
  <c r="AW113"/>
  <c r="AX113"/>
  <c r="AY113"/>
  <c r="AZ113"/>
  <c r="BB113"/>
  <c r="BC113"/>
  <c r="BD113"/>
  <c r="BE113"/>
  <c r="BF113"/>
  <c r="BG113"/>
  <c r="BH113"/>
  <c r="BJ113"/>
  <c r="BL113"/>
  <c r="BN113"/>
  <c r="AK114"/>
  <c r="AL114"/>
  <c r="AM114"/>
  <c r="AN114"/>
  <c r="AO114"/>
  <c r="AP114"/>
  <c r="AQ114"/>
  <c r="AR114"/>
  <c r="AS114"/>
  <c r="AT114"/>
  <c r="AU114"/>
  <c r="AV114"/>
  <c r="AW114"/>
  <c r="AX114"/>
  <c r="AY114"/>
  <c r="AZ114"/>
  <c r="BB114"/>
  <c r="BC114"/>
  <c r="BD114"/>
  <c r="BE114"/>
  <c r="BF114"/>
  <c r="BG114"/>
  <c r="BH114"/>
  <c r="BJ114"/>
  <c r="BL114"/>
  <c r="BN114"/>
  <c r="AK115"/>
  <c r="AL115"/>
  <c r="AM115"/>
  <c r="AN115"/>
  <c r="AO115"/>
  <c r="AP115"/>
  <c r="AQ115"/>
  <c r="AR115"/>
  <c r="AS115"/>
  <c r="AT115"/>
  <c r="AU115"/>
  <c r="AV115"/>
  <c r="AW115"/>
  <c r="AX115"/>
  <c r="AY115"/>
  <c r="AZ115"/>
  <c r="BB115"/>
  <c r="BC115"/>
  <c r="BD115"/>
  <c r="BE115"/>
  <c r="BF115"/>
  <c r="BG115"/>
  <c r="BH115"/>
  <c r="BJ115"/>
  <c r="BL115"/>
  <c r="BN115"/>
  <c r="AK116"/>
  <c r="AL116"/>
  <c r="AM116"/>
  <c r="AN116"/>
  <c r="AO116"/>
  <c r="AP116"/>
  <c r="AQ116"/>
  <c r="AR116"/>
  <c r="AS116"/>
  <c r="AT116"/>
  <c r="AU116"/>
  <c r="AV116"/>
  <c r="AW116"/>
  <c r="AX116"/>
  <c r="AY116"/>
  <c r="AZ116"/>
  <c r="BB116"/>
  <c r="BC116"/>
  <c r="BD116"/>
  <c r="BE116"/>
  <c r="BF116"/>
  <c r="BG116"/>
  <c r="BH116"/>
  <c r="BJ116"/>
  <c r="BL116"/>
  <c r="BN116"/>
  <c r="AK117"/>
  <c r="AL117"/>
  <c r="AM117"/>
  <c r="AN117"/>
  <c r="AO117"/>
  <c r="AP117"/>
  <c r="AQ117"/>
  <c r="AR117"/>
  <c r="AS117"/>
  <c r="AT117"/>
  <c r="AU117"/>
  <c r="AV117"/>
  <c r="AW117"/>
  <c r="AX117"/>
  <c r="AY117"/>
  <c r="AZ117"/>
  <c r="BB117"/>
  <c r="BC117"/>
  <c r="BD117"/>
  <c r="BE117"/>
  <c r="BF117"/>
  <c r="BG117"/>
  <c r="BH117"/>
  <c r="BJ117"/>
  <c r="BL117"/>
  <c r="BN117"/>
  <c r="AK118"/>
  <c r="AL118"/>
  <c r="AM118"/>
  <c r="AN118"/>
  <c r="AO118"/>
  <c r="AP118"/>
  <c r="AQ118"/>
  <c r="AR118"/>
  <c r="AS118"/>
  <c r="AT118"/>
  <c r="AU118"/>
  <c r="AV118"/>
  <c r="AW118"/>
  <c r="AX118"/>
  <c r="AY118"/>
  <c r="AZ118"/>
  <c r="BB118"/>
  <c r="BC118"/>
  <c r="BD118"/>
  <c r="BE118"/>
  <c r="BF118"/>
  <c r="BG118"/>
  <c r="BH118"/>
  <c r="BJ118"/>
  <c r="BL118"/>
  <c r="BN118"/>
  <c r="AK119"/>
  <c r="AL119"/>
  <c r="AM119"/>
  <c r="AN119"/>
  <c r="AO119"/>
  <c r="AP119"/>
  <c r="AQ119"/>
  <c r="AR119"/>
  <c r="AS119"/>
  <c r="AT119"/>
  <c r="AU119"/>
  <c r="AV119"/>
  <c r="AW119"/>
  <c r="AX119"/>
  <c r="AY119"/>
  <c r="AZ119"/>
  <c r="BB119"/>
  <c r="BC119"/>
  <c r="BD119"/>
  <c r="BE119"/>
  <c r="BF119"/>
  <c r="BG119"/>
  <c r="BH119"/>
  <c r="BJ119"/>
  <c r="BL119"/>
  <c r="BN119"/>
  <c r="AK120"/>
  <c r="AL120"/>
  <c r="AM120"/>
  <c r="AN120"/>
  <c r="AO120"/>
  <c r="AP120"/>
  <c r="AQ120"/>
  <c r="AR120"/>
  <c r="AS120"/>
  <c r="AT120"/>
  <c r="AU120"/>
  <c r="AV120"/>
  <c r="AW120"/>
  <c r="AX120"/>
  <c r="AY120"/>
  <c r="AZ120"/>
  <c r="BB120"/>
  <c r="BC120"/>
  <c r="BD120"/>
  <c r="BE120"/>
  <c r="BF120"/>
  <c r="BG120"/>
  <c r="BH120"/>
  <c r="BJ120"/>
  <c r="BL120"/>
  <c r="BN120"/>
  <c r="AK121"/>
  <c r="AL121"/>
  <c r="AM121"/>
  <c r="AN121"/>
  <c r="AO121"/>
  <c r="AP121"/>
  <c r="AQ121"/>
  <c r="AR121"/>
  <c r="AS121"/>
  <c r="AT121"/>
  <c r="AU121"/>
  <c r="AV121"/>
  <c r="AW121"/>
  <c r="AX121"/>
  <c r="AY121"/>
  <c r="AZ121"/>
  <c r="BB121"/>
  <c r="BC121"/>
  <c r="BD121"/>
  <c r="BE121"/>
  <c r="BF121"/>
  <c r="BG121"/>
  <c r="BH121"/>
  <c r="BJ121"/>
  <c r="BL121"/>
  <c r="BN121"/>
  <c r="AK122"/>
  <c r="AL122"/>
  <c r="AM122"/>
  <c r="AN122"/>
  <c r="AO122"/>
  <c r="AP122"/>
  <c r="AQ122"/>
  <c r="AR122"/>
  <c r="AS122"/>
  <c r="AT122"/>
  <c r="AU122"/>
  <c r="AV122"/>
  <c r="AW122"/>
  <c r="AX122"/>
  <c r="AY122"/>
  <c r="AZ122"/>
  <c r="BB122"/>
  <c r="BC122"/>
  <c r="BD122"/>
  <c r="BE122"/>
  <c r="BF122"/>
  <c r="BG122"/>
  <c r="BH122"/>
  <c r="BJ122"/>
  <c r="BL122"/>
  <c r="BN122"/>
  <c r="AK123"/>
  <c r="AL123"/>
  <c r="AM123"/>
  <c r="AN123"/>
  <c r="AO123"/>
  <c r="AP123"/>
  <c r="AQ123"/>
  <c r="AR123"/>
  <c r="AS123"/>
  <c r="AT123"/>
  <c r="AU123"/>
  <c r="AV123"/>
  <c r="AW123"/>
  <c r="AX123"/>
  <c r="AY123"/>
  <c r="AZ123"/>
  <c r="BB123"/>
  <c r="BC123"/>
  <c r="BD123"/>
  <c r="BE123"/>
  <c r="BF123"/>
  <c r="BG123"/>
  <c r="BH123"/>
  <c r="BJ123"/>
  <c r="BL123"/>
  <c r="BN123"/>
  <c r="AK124"/>
  <c r="AL124"/>
  <c r="AM124"/>
  <c r="AN124"/>
  <c r="AO124"/>
  <c r="AP124"/>
  <c r="AQ124"/>
  <c r="AR124"/>
  <c r="AS124"/>
  <c r="AT124"/>
  <c r="AU124"/>
  <c r="AV124"/>
  <c r="AW124"/>
  <c r="AX124"/>
  <c r="AY124"/>
  <c r="AZ124"/>
  <c r="BB124"/>
  <c r="BC124"/>
  <c r="BD124"/>
  <c r="BE124"/>
  <c r="BF124"/>
  <c r="BG124"/>
  <c r="BH124"/>
  <c r="BJ124"/>
  <c r="BL124"/>
  <c r="BN124"/>
  <c r="AK125"/>
  <c r="AL125"/>
  <c r="AM125"/>
  <c r="AN125"/>
  <c r="AO125"/>
  <c r="AP125"/>
  <c r="AQ125"/>
  <c r="AR125"/>
  <c r="AS125"/>
  <c r="AT125"/>
  <c r="AU125"/>
  <c r="AV125"/>
  <c r="AW125"/>
  <c r="AX125"/>
  <c r="AY125"/>
  <c r="AZ125"/>
  <c r="BB125"/>
  <c r="BC125"/>
  <c r="BD125"/>
  <c r="BE125"/>
  <c r="BF125"/>
  <c r="BG125"/>
  <c r="BH125"/>
  <c r="BJ125"/>
  <c r="BL125"/>
  <c r="BN125"/>
  <c r="AK126"/>
  <c r="AL126"/>
  <c r="AM126"/>
  <c r="AN126"/>
  <c r="AO126"/>
  <c r="AP126"/>
  <c r="AQ126"/>
  <c r="AR126"/>
  <c r="AS126"/>
  <c r="AT126"/>
  <c r="AU126"/>
  <c r="AV126"/>
  <c r="AW126"/>
  <c r="AX126"/>
  <c r="AY126"/>
  <c r="AZ126"/>
  <c r="BB126"/>
  <c r="BC126"/>
  <c r="BD126"/>
  <c r="BE126"/>
  <c r="BF126"/>
  <c r="BG126"/>
  <c r="BH126"/>
  <c r="BJ126"/>
  <c r="BL126"/>
  <c r="BN126"/>
  <c r="AK127"/>
  <c r="AL127"/>
  <c r="AM127"/>
  <c r="AN127"/>
  <c r="AO127"/>
  <c r="AP127"/>
  <c r="AQ127"/>
  <c r="AR127"/>
  <c r="AS127"/>
  <c r="AT127"/>
  <c r="AU127"/>
  <c r="AV127"/>
  <c r="AW127"/>
  <c r="AX127"/>
  <c r="AY127"/>
  <c r="AZ127"/>
  <c r="BB127"/>
  <c r="BC127"/>
  <c r="BD127"/>
  <c r="BE127"/>
  <c r="BF127"/>
  <c r="BG127"/>
  <c r="BH127"/>
  <c r="BJ127"/>
  <c r="BL127"/>
  <c r="BN127"/>
  <c r="AK128"/>
  <c r="AL128"/>
  <c r="AM128"/>
  <c r="AN128"/>
  <c r="AO128"/>
  <c r="AP128"/>
  <c r="AQ128"/>
  <c r="AR128"/>
  <c r="AS128"/>
  <c r="AT128"/>
  <c r="AU128"/>
  <c r="AV128"/>
  <c r="AW128"/>
  <c r="AX128"/>
  <c r="AY128"/>
  <c r="AZ128"/>
  <c r="BB128"/>
  <c r="BC128"/>
  <c r="BD128"/>
  <c r="BE128"/>
  <c r="BF128"/>
  <c r="BG128"/>
  <c r="BH128"/>
  <c r="BJ128"/>
  <c r="BL128"/>
  <c r="BN128"/>
  <c r="AK129"/>
  <c r="AL129"/>
  <c r="AM129"/>
  <c r="AN129"/>
  <c r="AO129"/>
  <c r="AP129"/>
  <c r="AQ129"/>
  <c r="AR129"/>
  <c r="AS129"/>
  <c r="AT129"/>
  <c r="AU129"/>
  <c r="AV129"/>
  <c r="AW129"/>
  <c r="AX129"/>
  <c r="AY129"/>
  <c r="AZ129"/>
  <c r="BB129"/>
  <c r="BC129"/>
  <c r="BD129"/>
  <c r="BE129"/>
  <c r="BF129"/>
  <c r="BG129"/>
  <c r="BH129"/>
  <c r="BJ129"/>
  <c r="BL129"/>
  <c r="BN129"/>
  <c r="AK130"/>
  <c r="AL130"/>
  <c r="AM130"/>
  <c r="AN130"/>
  <c r="AO130"/>
  <c r="AP130"/>
  <c r="AQ130"/>
  <c r="AR130"/>
  <c r="AS130"/>
  <c r="AT130"/>
  <c r="AU130"/>
  <c r="AV130"/>
  <c r="AW130"/>
  <c r="AX130"/>
  <c r="AY130"/>
  <c r="AZ130"/>
  <c r="BB130"/>
  <c r="BC130"/>
  <c r="BD130"/>
  <c r="BE130"/>
  <c r="BF130"/>
  <c r="BG130"/>
  <c r="BH130"/>
  <c r="BJ130"/>
  <c r="BL130"/>
  <c r="BN130"/>
  <c r="AK131"/>
  <c r="AL131"/>
  <c r="AM131"/>
  <c r="AN131"/>
  <c r="AO131"/>
  <c r="AP131"/>
  <c r="AQ131"/>
  <c r="AR131"/>
  <c r="AS131"/>
  <c r="AT131"/>
  <c r="AU131"/>
  <c r="AV131"/>
  <c r="AW131"/>
  <c r="AX131"/>
  <c r="AY131"/>
  <c r="AZ131"/>
  <c r="BB131"/>
  <c r="BC131"/>
  <c r="BD131"/>
  <c r="BE131"/>
  <c r="BF131"/>
  <c r="BG131"/>
  <c r="BH131"/>
  <c r="BJ131"/>
  <c r="BL131"/>
  <c r="BN131"/>
  <c r="AK132"/>
  <c r="AL132"/>
  <c r="AM132"/>
  <c r="AN132"/>
  <c r="AO132"/>
  <c r="AP132"/>
  <c r="AQ132"/>
  <c r="AR132"/>
  <c r="AS132"/>
  <c r="AT132"/>
  <c r="AU132"/>
  <c r="AV132"/>
  <c r="AW132"/>
  <c r="AX132"/>
  <c r="AY132"/>
  <c r="AZ132"/>
  <c r="BB132"/>
  <c r="BC132"/>
  <c r="BD132"/>
  <c r="BE132"/>
  <c r="BF132"/>
  <c r="BG132"/>
  <c r="BH132"/>
  <c r="BJ132"/>
  <c r="BL132"/>
  <c r="BN132"/>
  <c r="AK133"/>
  <c r="AL133"/>
  <c r="AM133"/>
  <c r="AN133"/>
  <c r="AO133"/>
  <c r="AP133"/>
  <c r="AQ133"/>
  <c r="AR133"/>
  <c r="AS133"/>
  <c r="AT133"/>
  <c r="AU133"/>
  <c r="AV133"/>
  <c r="AW133"/>
  <c r="AX133"/>
  <c r="AY133"/>
  <c r="AZ133"/>
  <c r="BB133"/>
  <c r="BC133"/>
  <c r="BD133"/>
  <c r="BE133"/>
  <c r="BF133"/>
  <c r="BG133"/>
  <c r="BH133"/>
  <c r="BJ133"/>
  <c r="BL133"/>
  <c r="BN133"/>
  <c r="AK134"/>
  <c r="AL134"/>
  <c r="AM134"/>
  <c r="AN134"/>
  <c r="AO134"/>
  <c r="AP134"/>
  <c r="AQ134"/>
  <c r="AR134"/>
  <c r="AS134"/>
  <c r="AT134"/>
  <c r="AU134"/>
  <c r="AV134"/>
  <c r="AW134"/>
  <c r="AX134"/>
  <c r="AY134"/>
  <c r="AZ134"/>
  <c r="BB134"/>
  <c r="BC134"/>
  <c r="BD134"/>
  <c r="BE134"/>
  <c r="BF134"/>
  <c r="BG134"/>
  <c r="BH134"/>
  <c r="BJ134"/>
  <c r="BL134"/>
  <c r="BN134"/>
  <c r="AK135"/>
  <c r="AL135"/>
  <c r="AM135"/>
  <c r="AN135"/>
  <c r="AO135"/>
  <c r="AP135"/>
  <c r="AQ135"/>
  <c r="AR135"/>
  <c r="AS135"/>
  <c r="AT135"/>
  <c r="AU135"/>
  <c r="AV135"/>
  <c r="AW135"/>
  <c r="AX135"/>
  <c r="AY135"/>
  <c r="AZ135"/>
  <c r="BB135"/>
  <c r="BC135"/>
  <c r="BD135"/>
  <c r="BE135"/>
  <c r="BF135"/>
  <c r="BG135"/>
  <c r="BH135"/>
  <c r="BJ135"/>
  <c r="BL135"/>
  <c r="BN135"/>
  <c r="AK136"/>
  <c r="AL136"/>
  <c r="AM136"/>
  <c r="AN136"/>
  <c r="AO136"/>
  <c r="AP136"/>
  <c r="AQ136"/>
  <c r="AR136"/>
  <c r="AS136"/>
  <c r="AT136"/>
  <c r="AU136"/>
  <c r="AV136"/>
  <c r="AW136"/>
  <c r="AX136"/>
  <c r="AY136"/>
  <c r="AZ136"/>
  <c r="BB136"/>
  <c r="BC136"/>
  <c r="BD136"/>
  <c r="BE136"/>
  <c r="BF136"/>
  <c r="BG136"/>
  <c r="BH136"/>
  <c r="BJ136"/>
  <c r="BL136"/>
  <c r="BN136"/>
  <c r="AK137"/>
  <c r="AL137"/>
  <c r="AM137"/>
  <c r="AN137"/>
  <c r="AO137"/>
  <c r="AP137"/>
  <c r="AQ137"/>
  <c r="AR137"/>
  <c r="AS137"/>
  <c r="AT137"/>
  <c r="AU137"/>
  <c r="AV137"/>
  <c r="AW137"/>
  <c r="AX137"/>
  <c r="AY137"/>
  <c r="AZ137"/>
  <c r="BB137"/>
  <c r="BC137"/>
  <c r="BD137"/>
  <c r="BE137"/>
  <c r="BF137"/>
  <c r="BG137"/>
  <c r="BH137"/>
  <c r="BJ137"/>
  <c r="BL137"/>
  <c r="BN137"/>
  <c r="AK138"/>
  <c r="AL138"/>
  <c r="AM138"/>
  <c r="AN138"/>
  <c r="AO138"/>
  <c r="AP138"/>
  <c r="AQ138"/>
  <c r="AR138"/>
  <c r="AS138"/>
  <c r="AT138"/>
  <c r="AU138"/>
  <c r="AV138"/>
  <c r="AW138"/>
  <c r="AX138"/>
  <c r="AY138"/>
  <c r="AZ138"/>
  <c r="BB138"/>
  <c r="BC138"/>
  <c r="BD138"/>
  <c r="BE138"/>
  <c r="BF138"/>
  <c r="BG138"/>
  <c r="BH138"/>
  <c r="BJ138"/>
  <c r="BL138"/>
  <c r="BN138"/>
  <c r="AK139"/>
  <c r="AL139"/>
  <c r="AM139"/>
  <c r="AN139"/>
  <c r="AO139"/>
  <c r="AP139"/>
  <c r="AQ139"/>
  <c r="AR139"/>
  <c r="AS139"/>
  <c r="AT139"/>
  <c r="AU139"/>
  <c r="AV139"/>
  <c r="AW139"/>
  <c r="AX139"/>
  <c r="AY139"/>
  <c r="AZ139"/>
  <c r="BB139"/>
  <c r="BC139"/>
  <c r="BD139"/>
  <c r="BE139"/>
  <c r="BF139"/>
  <c r="BG139"/>
  <c r="BH139"/>
  <c r="BJ139"/>
  <c r="BL139"/>
  <c r="BN139"/>
  <c r="AK140"/>
  <c r="AL140"/>
  <c r="AM140"/>
  <c r="AN140"/>
  <c r="AO140"/>
  <c r="AP140"/>
  <c r="AQ140"/>
  <c r="AR140"/>
  <c r="AS140"/>
  <c r="AT140"/>
  <c r="AU140"/>
  <c r="AV140"/>
  <c r="AW140"/>
  <c r="AX140"/>
  <c r="AY140"/>
  <c r="AZ140"/>
  <c r="BB140"/>
  <c r="BC140"/>
  <c r="BD140"/>
  <c r="BE140"/>
  <c r="BF140"/>
  <c r="BG140"/>
  <c r="BH140"/>
  <c r="BJ140"/>
  <c r="BL140"/>
  <c r="BN140"/>
  <c r="AK141"/>
  <c r="AL141"/>
  <c r="AM141"/>
  <c r="AN141"/>
  <c r="AO141"/>
  <c r="AP141"/>
  <c r="AQ141"/>
  <c r="AR141"/>
  <c r="AS141"/>
  <c r="AT141"/>
  <c r="AU141"/>
  <c r="AV141"/>
  <c r="AW141"/>
  <c r="AX141"/>
  <c r="AY141"/>
  <c r="AZ141"/>
  <c r="BB141"/>
  <c r="BC141"/>
  <c r="BD141"/>
  <c r="BE141"/>
  <c r="BF141"/>
  <c r="BG141"/>
  <c r="BH141"/>
  <c r="BJ141"/>
  <c r="BL141"/>
  <c r="BN141"/>
  <c r="AK142"/>
  <c r="AL142"/>
  <c r="AM142"/>
  <c r="AN142"/>
  <c r="AO142"/>
  <c r="AP142"/>
  <c r="AQ142"/>
  <c r="AR142"/>
  <c r="AS142"/>
  <c r="AT142"/>
  <c r="AU142"/>
  <c r="AV142"/>
  <c r="AW142"/>
  <c r="AX142"/>
  <c r="AY142"/>
  <c r="AZ142"/>
  <c r="BB142"/>
  <c r="BC142"/>
  <c r="BD142"/>
  <c r="BE142"/>
  <c r="BF142"/>
  <c r="BG142"/>
  <c r="BH142"/>
  <c r="BJ142"/>
  <c r="BL142"/>
  <c r="BN142"/>
  <c r="AK143"/>
  <c r="AL143"/>
  <c r="AM143"/>
  <c r="AN143"/>
  <c r="AO143"/>
  <c r="AP143"/>
  <c r="AQ143"/>
  <c r="AR143"/>
  <c r="AS143"/>
  <c r="AT143"/>
  <c r="AU143"/>
  <c r="AV143"/>
  <c r="AW143"/>
  <c r="AX143"/>
  <c r="AY143"/>
  <c r="AZ143"/>
  <c r="BB143"/>
  <c r="BC143"/>
  <c r="BD143"/>
  <c r="BE143"/>
  <c r="BF143"/>
  <c r="BG143"/>
  <c r="BH143"/>
  <c r="BJ143"/>
  <c r="BL143"/>
  <c r="BN143"/>
  <c r="AK144"/>
  <c r="AL144"/>
  <c r="AM144"/>
  <c r="AN144"/>
  <c r="AO144"/>
  <c r="AP144"/>
  <c r="AQ144"/>
  <c r="AR144"/>
  <c r="AS144"/>
  <c r="AT144"/>
  <c r="AU144"/>
  <c r="AV144"/>
  <c r="AW144"/>
  <c r="AX144"/>
  <c r="AY144"/>
  <c r="AZ144"/>
  <c r="BB144"/>
  <c r="BC144"/>
  <c r="BD144"/>
  <c r="BE144"/>
  <c r="BF144"/>
  <c r="BG144"/>
  <c r="BH144"/>
  <c r="BJ144"/>
  <c r="BL144"/>
  <c r="BN144"/>
  <c r="AK145"/>
  <c r="AL145"/>
  <c r="AM145"/>
  <c r="AN145"/>
  <c r="AO145"/>
  <c r="AP145"/>
  <c r="AQ145"/>
  <c r="AR145"/>
  <c r="AS145"/>
  <c r="AT145"/>
  <c r="AU145"/>
  <c r="AV145"/>
  <c r="AW145"/>
  <c r="AX145"/>
  <c r="AY145"/>
  <c r="AZ145"/>
  <c r="BB145"/>
  <c r="BC145"/>
  <c r="BD145"/>
  <c r="BE145"/>
  <c r="BF145"/>
  <c r="BG145"/>
  <c r="BH145"/>
  <c r="BJ145"/>
  <c r="BL145"/>
  <c r="BN145"/>
  <c r="AK146"/>
  <c r="AL146"/>
  <c r="AM146"/>
  <c r="AN146"/>
  <c r="AO146"/>
  <c r="AP146"/>
  <c r="AQ146"/>
  <c r="AR146"/>
  <c r="AS146"/>
  <c r="AT146"/>
  <c r="AU146"/>
  <c r="AV146"/>
  <c r="AW146"/>
  <c r="AX146"/>
  <c r="AY146"/>
  <c r="AZ146"/>
  <c r="BB146"/>
  <c r="BC146"/>
  <c r="BD146"/>
  <c r="BE146"/>
  <c r="BF146"/>
  <c r="BG146"/>
  <c r="BH146"/>
  <c r="BJ146"/>
  <c r="BL146"/>
  <c r="BN146"/>
  <c r="AK147"/>
  <c r="AL147"/>
  <c r="AM147"/>
  <c r="AN147"/>
  <c r="AO147"/>
  <c r="AP147"/>
  <c r="AQ147"/>
  <c r="AR147"/>
  <c r="AS147"/>
  <c r="AT147"/>
  <c r="AU147"/>
  <c r="AV147"/>
  <c r="AW147"/>
  <c r="AX147"/>
  <c r="AY147"/>
  <c r="AZ147"/>
  <c r="BB147"/>
  <c r="BC147"/>
  <c r="BD147"/>
  <c r="BE147"/>
  <c r="BF147"/>
  <c r="BG147"/>
  <c r="BH147"/>
  <c r="BJ147"/>
  <c r="BL147"/>
  <c r="BN147"/>
  <c r="AK148"/>
  <c r="AL148"/>
  <c r="AM148"/>
  <c r="AN148"/>
  <c r="AO148"/>
  <c r="AP148"/>
  <c r="AQ148"/>
  <c r="AR148"/>
  <c r="AS148"/>
  <c r="AT148"/>
  <c r="AU148"/>
  <c r="AV148"/>
  <c r="AW148"/>
  <c r="AX148"/>
  <c r="AY148"/>
  <c r="AZ148"/>
  <c r="BB148"/>
  <c r="BC148"/>
  <c r="BD148"/>
  <c r="BE148"/>
  <c r="BF148"/>
  <c r="BG148"/>
  <c r="BH148"/>
  <c r="BJ148"/>
  <c r="BL148"/>
  <c r="BN148"/>
  <c r="AK149"/>
  <c r="AL149"/>
  <c r="AM149"/>
  <c r="AN149"/>
  <c r="AO149"/>
  <c r="AP149"/>
  <c r="AQ149"/>
  <c r="AR149"/>
  <c r="AS149"/>
  <c r="AT149"/>
  <c r="AU149"/>
  <c r="AV149"/>
  <c r="AW149"/>
  <c r="AX149"/>
  <c r="AY149"/>
  <c r="AZ149"/>
  <c r="BB149"/>
  <c r="BC149"/>
  <c r="BD149"/>
  <c r="BE149"/>
  <c r="BF149"/>
  <c r="BG149"/>
  <c r="BH149"/>
  <c r="BJ149"/>
  <c r="BL149"/>
  <c r="BN149"/>
  <c r="AK150"/>
  <c r="AL150"/>
  <c r="AM150"/>
  <c r="AN150"/>
  <c r="AO150"/>
  <c r="AP150"/>
  <c r="AQ150"/>
  <c r="AR150"/>
  <c r="AS150"/>
  <c r="AT150"/>
  <c r="AU150"/>
  <c r="AV150"/>
  <c r="AW150"/>
  <c r="AX150"/>
  <c r="AY150"/>
  <c r="AZ150"/>
  <c r="BB150"/>
  <c r="BC150"/>
  <c r="BD150"/>
  <c r="BE150"/>
  <c r="BF150"/>
  <c r="BG150"/>
  <c r="BH150"/>
  <c r="BJ150"/>
  <c r="BL150"/>
  <c r="BN150"/>
  <c r="AK151"/>
  <c r="AL151"/>
  <c r="AM151"/>
  <c r="AN151"/>
  <c r="AO151"/>
  <c r="AP151"/>
  <c r="AQ151"/>
  <c r="AR151"/>
  <c r="AS151"/>
  <c r="AT151"/>
  <c r="AU151"/>
  <c r="AV151"/>
  <c r="AW151"/>
  <c r="AX151"/>
  <c r="AY151"/>
  <c r="AZ151"/>
  <c r="BB151"/>
  <c r="BC151"/>
  <c r="BD151"/>
  <c r="BE151"/>
  <c r="BF151"/>
  <c r="BG151"/>
  <c r="BH151"/>
  <c r="BJ151"/>
  <c r="BL151"/>
  <c r="BN151"/>
  <c r="AK152"/>
  <c r="AL152"/>
  <c r="AM152"/>
  <c r="AN152"/>
  <c r="AO152"/>
  <c r="AP152"/>
  <c r="AQ152"/>
  <c r="AR152"/>
  <c r="AS152"/>
  <c r="AT152"/>
  <c r="AU152"/>
  <c r="AV152"/>
  <c r="AW152"/>
  <c r="AX152"/>
  <c r="AY152"/>
  <c r="AZ152"/>
  <c r="BB152"/>
  <c r="BC152"/>
  <c r="BD152"/>
  <c r="BE152"/>
  <c r="BF152"/>
  <c r="BG152"/>
  <c r="BH152"/>
  <c r="BJ152"/>
  <c r="BL152"/>
  <c r="BN152"/>
  <c r="AK153"/>
  <c r="AL153"/>
  <c r="AM153"/>
  <c r="AN153"/>
  <c r="AO153"/>
  <c r="AP153"/>
  <c r="AQ153"/>
  <c r="AR153"/>
  <c r="AS153"/>
  <c r="AT153"/>
  <c r="AU153"/>
  <c r="AV153"/>
  <c r="AW153"/>
  <c r="AX153"/>
  <c r="AY153"/>
  <c r="AZ153"/>
  <c r="BB153"/>
  <c r="BC153"/>
  <c r="BD153"/>
  <c r="BE153"/>
  <c r="BF153"/>
  <c r="BG153"/>
  <c r="BH153"/>
  <c r="BJ153"/>
  <c r="BL153"/>
  <c r="BN153"/>
  <c r="AK154"/>
  <c r="AL154"/>
  <c r="AM154"/>
  <c r="AN154"/>
  <c r="AO154"/>
  <c r="AP154"/>
  <c r="AQ154"/>
  <c r="AR154"/>
  <c r="AS154"/>
  <c r="AT154"/>
  <c r="AU154"/>
  <c r="AV154"/>
  <c r="AW154"/>
  <c r="AX154"/>
  <c r="AY154"/>
  <c r="AZ154"/>
  <c r="BB154"/>
  <c r="BC154"/>
  <c r="BD154"/>
  <c r="BE154"/>
  <c r="BF154"/>
  <c r="BG154"/>
  <c r="BH154"/>
  <c r="BJ154"/>
  <c r="BL154"/>
  <c r="BN154"/>
  <c r="AK155"/>
  <c r="AL155"/>
  <c r="AM155"/>
  <c r="AN155"/>
  <c r="AO155"/>
  <c r="AP155"/>
  <c r="AQ155"/>
  <c r="AR155"/>
  <c r="AS155"/>
  <c r="AT155"/>
  <c r="AU155"/>
  <c r="AV155"/>
  <c r="AW155"/>
  <c r="AX155"/>
  <c r="AY155"/>
  <c r="AZ155"/>
  <c r="BB155"/>
  <c r="BC155"/>
  <c r="BD155"/>
  <c r="BE155"/>
  <c r="BF155"/>
  <c r="BG155"/>
  <c r="BH155"/>
  <c r="BJ155"/>
  <c r="BL155"/>
  <c r="BN155"/>
  <c r="AK156"/>
  <c r="AL156"/>
  <c r="AM156"/>
  <c r="AN156"/>
  <c r="AO156"/>
  <c r="AP156"/>
  <c r="AQ156"/>
  <c r="AR156"/>
  <c r="AS156"/>
  <c r="AT156"/>
  <c r="AU156"/>
  <c r="AV156"/>
  <c r="AW156"/>
  <c r="AX156"/>
  <c r="AY156"/>
  <c r="AZ156"/>
  <c r="BB156"/>
  <c r="BC156"/>
  <c r="BD156"/>
  <c r="BE156"/>
  <c r="BF156"/>
  <c r="BG156"/>
  <c r="BH156"/>
  <c r="BJ156"/>
  <c r="BL156"/>
  <c r="BN156"/>
  <c r="AK157"/>
  <c r="AL157"/>
  <c r="AM157"/>
  <c r="AN157"/>
  <c r="AO157"/>
  <c r="AP157"/>
  <c r="AQ157"/>
  <c r="AR157"/>
  <c r="AS157"/>
  <c r="AT157"/>
  <c r="AU157"/>
  <c r="AV157"/>
  <c r="AW157"/>
  <c r="AX157"/>
  <c r="AY157"/>
  <c r="AZ157"/>
  <c r="BB157"/>
  <c r="BC157"/>
  <c r="BD157"/>
  <c r="BE157"/>
  <c r="BF157"/>
  <c r="BG157"/>
  <c r="BH157"/>
  <c r="BJ157"/>
  <c r="BL157"/>
  <c r="BN157"/>
  <c r="AK158"/>
  <c r="AL158"/>
  <c r="AM158"/>
  <c r="AN158"/>
  <c r="AO158"/>
  <c r="AP158"/>
  <c r="AQ158"/>
  <c r="AR158"/>
  <c r="AS158"/>
  <c r="AT158"/>
  <c r="AU158"/>
  <c r="AV158"/>
  <c r="AW158"/>
  <c r="AX158"/>
  <c r="AY158"/>
  <c r="AZ158"/>
  <c r="BB158"/>
  <c r="BC158"/>
  <c r="BD158"/>
  <c r="BE158"/>
  <c r="BF158"/>
  <c r="BG158"/>
  <c r="BH158"/>
  <c r="BJ158"/>
  <c r="BL158"/>
  <c r="BN158"/>
  <c r="AK159"/>
  <c r="AL159"/>
  <c r="AM159"/>
  <c r="AN159"/>
  <c r="AO159"/>
  <c r="AP159"/>
  <c r="AQ159"/>
  <c r="AR159"/>
  <c r="AS159"/>
  <c r="AT159"/>
  <c r="AU159"/>
  <c r="AV159"/>
  <c r="AW159"/>
  <c r="AX159"/>
  <c r="AY159"/>
  <c r="AZ159"/>
  <c r="BB159"/>
  <c r="BC159"/>
  <c r="BD159"/>
  <c r="BE159"/>
  <c r="BF159"/>
  <c r="BG159"/>
  <c r="BH159"/>
  <c r="BJ159"/>
  <c r="BL159"/>
  <c r="BN159"/>
  <c r="AK160"/>
  <c r="AL160"/>
  <c r="AM160"/>
  <c r="AN160"/>
  <c r="AO160"/>
  <c r="AP160"/>
  <c r="AQ160"/>
  <c r="AR160"/>
  <c r="AS160"/>
  <c r="AT160"/>
  <c r="AU160"/>
  <c r="AV160"/>
  <c r="AW160"/>
  <c r="AX160"/>
  <c r="AY160"/>
  <c r="AZ160"/>
  <c r="BB160"/>
  <c r="BC160"/>
  <c r="BD160"/>
  <c r="BE160"/>
  <c r="BF160"/>
  <c r="BG160"/>
  <c r="BH160"/>
  <c r="BJ160"/>
  <c r="BL160"/>
  <c r="BN160"/>
  <c r="AK161"/>
  <c r="AL161"/>
  <c r="AM161"/>
  <c r="AN161"/>
  <c r="AO161"/>
  <c r="AP161"/>
  <c r="AQ161"/>
  <c r="AR161"/>
  <c r="AS161"/>
  <c r="AT161"/>
  <c r="AU161"/>
  <c r="AV161"/>
  <c r="AW161"/>
  <c r="AX161"/>
  <c r="AY161"/>
  <c r="AZ161"/>
  <c r="BB161"/>
  <c r="BC161"/>
  <c r="BD161"/>
  <c r="BE161"/>
  <c r="BF161"/>
  <c r="BG161"/>
  <c r="BH161"/>
  <c r="BJ161"/>
  <c r="BL161"/>
  <c r="BN161"/>
  <c r="AK162"/>
  <c r="AL162"/>
  <c r="AM162"/>
  <c r="AN162"/>
  <c r="AO162"/>
  <c r="AP162"/>
  <c r="AQ162"/>
  <c r="AR162"/>
  <c r="AS162"/>
  <c r="AT162"/>
  <c r="AU162"/>
  <c r="AV162"/>
  <c r="AW162"/>
  <c r="AX162"/>
  <c r="AY162"/>
  <c r="AZ162"/>
  <c r="BB162"/>
  <c r="BC162"/>
  <c r="BD162"/>
  <c r="BE162"/>
  <c r="BF162"/>
  <c r="BG162"/>
  <c r="BH162"/>
  <c r="BJ162"/>
  <c r="BL162"/>
  <c r="BN162"/>
  <c r="AK163"/>
  <c r="AL163"/>
  <c r="AM163"/>
  <c r="AN163"/>
  <c r="AO163"/>
  <c r="AP163"/>
  <c r="AQ163"/>
  <c r="AR163"/>
  <c r="AS163"/>
  <c r="AT163"/>
  <c r="AU163"/>
  <c r="AV163"/>
  <c r="AW163"/>
  <c r="AX163"/>
  <c r="AY163"/>
  <c r="AZ163"/>
  <c r="BB163"/>
  <c r="BC163"/>
  <c r="BD163"/>
  <c r="BE163"/>
  <c r="BF163"/>
  <c r="BG163"/>
  <c r="BH163"/>
  <c r="BJ163"/>
  <c r="BL163"/>
  <c r="BN163"/>
  <c r="AK164"/>
  <c r="AL164"/>
  <c r="AM164"/>
  <c r="AN164"/>
  <c r="AO164"/>
  <c r="AP164"/>
  <c r="AQ164"/>
  <c r="AR164"/>
  <c r="AS164"/>
  <c r="AT164"/>
  <c r="AU164"/>
  <c r="AV164"/>
  <c r="AW164"/>
  <c r="AX164"/>
  <c r="AY164"/>
  <c r="AZ164"/>
  <c r="BB164"/>
  <c r="BC164"/>
  <c r="BD164"/>
  <c r="BE164"/>
  <c r="BF164"/>
  <c r="BG164"/>
  <c r="BH164"/>
  <c r="BJ164"/>
  <c r="BL164"/>
  <c r="BN164"/>
  <c r="AK165"/>
  <c r="AL165"/>
  <c r="AM165"/>
  <c r="AN165"/>
  <c r="AO165"/>
  <c r="AP165"/>
  <c r="AQ165"/>
  <c r="AR165"/>
  <c r="AS165"/>
  <c r="AT165"/>
  <c r="AU165"/>
  <c r="AV165"/>
  <c r="AW165"/>
  <c r="AX165"/>
  <c r="AY165"/>
  <c r="AZ165"/>
  <c r="BB165"/>
  <c r="BC165"/>
  <c r="BD165"/>
  <c r="BE165"/>
  <c r="BF165"/>
  <c r="BG165"/>
  <c r="BH165"/>
  <c r="BJ165"/>
  <c r="BL165"/>
  <c r="BN165"/>
  <c r="AK166"/>
  <c r="AL166"/>
  <c r="AM166"/>
  <c r="AN166"/>
  <c r="AO166"/>
  <c r="AP166"/>
  <c r="AQ166"/>
  <c r="AR166"/>
  <c r="AS166"/>
  <c r="AT166"/>
  <c r="AU166"/>
  <c r="AV166"/>
  <c r="AW166"/>
  <c r="AX166"/>
  <c r="AY166"/>
  <c r="AZ166"/>
  <c r="BB166"/>
  <c r="BC166"/>
  <c r="BD166"/>
  <c r="BE166"/>
  <c r="BF166"/>
  <c r="BG166"/>
  <c r="BH166"/>
  <c r="BJ166"/>
  <c r="BL166"/>
  <c r="BN166"/>
  <c r="AK167"/>
  <c r="AL167"/>
  <c r="AM167"/>
  <c r="AN167"/>
  <c r="AO167"/>
  <c r="AP167"/>
  <c r="AQ167"/>
  <c r="AR167"/>
  <c r="AS167"/>
  <c r="AT167"/>
  <c r="AU167"/>
  <c r="AV167"/>
  <c r="AW167"/>
  <c r="AX167"/>
  <c r="AY167"/>
  <c r="AZ167"/>
  <c r="BB167"/>
  <c r="BC167"/>
  <c r="BD167"/>
  <c r="BE167"/>
  <c r="BF167"/>
  <c r="BG167"/>
  <c r="BH167"/>
  <c r="BJ167"/>
  <c r="BL167"/>
  <c r="BN167"/>
  <c r="AK168"/>
  <c r="AL168"/>
  <c r="AM168"/>
  <c r="AN168"/>
  <c r="AO168"/>
  <c r="AP168"/>
  <c r="AQ168"/>
  <c r="AR168"/>
  <c r="AS168"/>
  <c r="AT168"/>
  <c r="AU168"/>
  <c r="AV168"/>
  <c r="AW168"/>
  <c r="AX168"/>
  <c r="AY168"/>
  <c r="AZ168"/>
  <c r="BB168"/>
  <c r="BC168"/>
  <c r="BD168"/>
  <c r="BE168"/>
  <c r="BF168"/>
  <c r="BG168"/>
  <c r="BH168"/>
  <c r="BJ168"/>
  <c r="BL168"/>
  <c r="BN168"/>
  <c r="AK169"/>
  <c r="AL169"/>
  <c r="AM169"/>
  <c r="AN169"/>
  <c r="AO169"/>
  <c r="AP169"/>
  <c r="AQ169"/>
  <c r="AR169"/>
  <c r="AS169"/>
  <c r="AT169"/>
  <c r="AU169"/>
  <c r="AV169"/>
  <c r="AW169"/>
  <c r="AX169"/>
  <c r="AY169"/>
  <c r="AZ169"/>
  <c r="BB169"/>
  <c r="BC169"/>
  <c r="BD169"/>
  <c r="BE169"/>
  <c r="BF169"/>
  <c r="BG169"/>
  <c r="BH169"/>
  <c r="BJ169"/>
  <c r="BL169"/>
  <c r="BN169"/>
  <c r="AK170"/>
  <c r="AL170"/>
  <c r="AM170"/>
  <c r="AN170"/>
  <c r="AO170"/>
  <c r="AP170"/>
  <c r="AQ170"/>
  <c r="AR170"/>
  <c r="AS170"/>
  <c r="AT170"/>
  <c r="AU170"/>
  <c r="AV170"/>
  <c r="AW170"/>
  <c r="AX170"/>
  <c r="AY170"/>
  <c r="AZ170"/>
  <c r="BB170"/>
  <c r="BC170"/>
  <c r="BD170"/>
  <c r="BE170"/>
  <c r="BF170"/>
  <c r="BG170"/>
  <c r="BH170"/>
  <c r="BJ170"/>
  <c r="BL170"/>
  <c r="BN170"/>
  <c r="AK171"/>
  <c r="AL171"/>
  <c r="AM171"/>
  <c r="AN171"/>
  <c r="AO171"/>
  <c r="AP171"/>
  <c r="AQ171"/>
  <c r="AR171"/>
  <c r="AS171"/>
  <c r="AT171"/>
  <c r="AU171"/>
  <c r="AV171"/>
  <c r="AW171"/>
  <c r="AX171"/>
  <c r="AY171"/>
  <c r="AZ171"/>
  <c r="BB171"/>
  <c r="BC171"/>
  <c r="BD171"/>
  <c r="BE171"/>
  <c r="BF171"/>
  <c r="BG171"/>
  <c r="BH171"/>
  <c r="BJ171"/>
  <c r="BL171"/>
  <c r="BN171"/>
  <c r="AK172"/>
  <c r="AL172"/>
  <c r="AM172"/>
  <c r="AN172"/>
  <c r="AO172"/>
  <c r="AP172"/>
  <c r="AQ172"/>
  <c r="AR172"/>
  <c r="AS172"/>
  <c r="AT172"/>
  <c r="AU172"/>
  <c r="AV172"/>
  <c r="AW172"/>
  <c r="AX172"/>
  <c r="AY172"/>
  <c r="AZ172"/>
  <c r="BB172"/>
  <c r="BC172"/>
  <c r="BD172"/>
  <c r="BE172"/>
  <c r="BF172"/>
  <c r="BG172"/>
  <c r="BH172"/>
  <c r="BJ172"/>
  <c r="BL172"/>
  <c r="BN172"/>
  <c r="AK173"/>
  <c r="AL173"/>
  <c r="AM173"/>
  <c r="AN173"/>
  <c r="AO173"/>
  <c r="AP173"/>
  <c r="AQ173"/>
  <c r="AR173"/>
  <c r="AS173"/>
  <c r="AT173"/>
  <c r="AU173"/>
  <c r="AV173"/>
  <c r="AW173"/>
  <c r="AX173"/>
  <c r="AY173"/>
  <c r="AZ173"/>
  <c r="BB173"/>
  <c r="BC173"/>
  <c r="BD173"/>
  <c r="BE173"/>
  <c r="BF173"/>
  <c r="BG173"/>
  <c r="BH173"/>
  <c r="BJ173"/>
  <c r="BL173"/>
  <c r="BN173"/>
  <c r="AK174"/>
  <c r="AL174"/>
  <c r="AM174"/>
  <c r="AN174"/>
  <c r="AO174"/>
  <c r="AP174"/>
  <c r="AQ174"/>
  <c r="AR174"/>
  <c r="AS174"/>
  <c r="AT174"/>
  <c r="AU174"/>
  <c r="AV174"/>
  <c r="AW174"/>
  <c r="AX174"/>
  <c r="AY174"/>
  <c r="AZ174"/>
  <c r="BB174"/>
  <c r="BC174"/>
  <c r="BD174"/>
  <c r="BE174"/>
  <c r="BF174"/>
  <c r="BG174"/>
  <c r="BH174"/>
  <c r="BJ174"/>
  <c r="BL174"/>
  <c r="BN174"/>
  <c r="AK175"/>
  <c r="AL175"/>
  <c r="AM175"/>
  <c r="AN175"/>
  <c r="AO175"/>
  <c r="AP175"/>
  <c r="AQ175"/>
  <c r="AR175"/>
  <c r="AS175"/>
  <c r="AT175"/>
  <c r="AU175"/>
  <c r="AV175"/>
  <c r="AW175"/>
  <c r="AX175"/>
  <c r="AY175"/>
  <c r="AZ175"/>
  <c r="BB175"/>
  <c r="BC175"/>
  <c r="BD175"/>
  <c r="BE175"/>
  <c r="BF175"/>
  <c r="BG175"/>
  <c r="BH175"/>
  <c r="BJ175"/>
  <c r="BL175"/>
  <c r="BN175"/>
  <c r="AK176"/>
  <c r="AL176"/>
  <c r="AM176"/>
  <c r="AN176"/>
  <c r="AO176"/>
  <c r="AP176"/>
  <c r="AQ176"/>
  <c r="AR176"/>
  <c r="AS176"/>
  <c r="AT176"/>
  <c r="AU176"/>
  <c r="AV176"/>
  <c r="AW176"/>
  <c r="AX176"/>
  <c r="AY176"/>
  <c r="AZ176"/>
  <c r="BB176"/>
  <c r="BC176"/>
  <c r="BD176"/>
  <c r="BE176"/>
  <c r="BF176"/>
  <c r="BG176"/>
  <c r="BH176"/>
  <c r="BJ176"/>
  <c r="BL176"/>
  <c r="BN176"/>
  <c r="AK177"/>
  <c r="AL177"/>
  <c r="AM177"/>
  <c r="AN177"/>
  <c r="AO177"/>
  <c r="AP177"/>
  <c r="AQ177"/>
  <c r="AR177"/>
  <c r="AS177"/>
  <c r="AT177"/>
  <c r="AU177"/>
  <c r="AV177"/>
  <c r="AW177"/>
  <c r="AX177"/>
  <c r="AY177"/>
  <c r="AZ177"/>
  <c r="BB177"/>
  <c r="BC177"/>
  <c r="BD177"/>
  <c r="BE177"/>
  <c r="BF177"/>
  <c r="BG177"/>
  <c r="BH177"/>
  <c r="BJ177"/>
  <c r="BL177"/>
  <c r="BN177"/>
  <c r="AK178"/>
  <c r="AL178"/>
  <c r="AM178"/>
  <c r="AN178"/>
  <c r="AO178"/>
  <c r="AP178"/>
  <c r="AQ178"/>
  <c r="AR178"/>
  <c r="AS178"/>
  <c r="AT178"/>
  <c r="AU178"/>
  <c r="AV178"/>
  <c r="AW178"/>
  <c r="AX178"/>
  <c r="AY178"/>
  <c r="AZ178"/>
  <c r="BB178"/>
  <c r="BC178"/>
  <c r="BD178"/>
  <c r="BE178"/>
  <c r="BF178"/>
  <c r="BG178"/>
  <c r="BH178"/>
  <c r="BJ178"/>
  <c r="BL178"/>
  <c r="BN178"/>
  <c r="AK179"/>
  <c r="AL179"/>
  <c r="AM179"/>
  <c r="AN179"/>
  <c r="AO179"/>
  <c r="AP179"/>
  <c r="AQ179"/>
  <c r="AR179"/>
  <c r="AS179"/>
  <c r="AT179"/>
  <c r="AU179"/>
  <c r="AV179"/>
  <c r="AW179"/>
  <c r="AX179"/>
  <c r="AY179"/>
  <c r="AZ179"/>
  <c r="BB179"/>
  <c r="BC179"/>
  <c r="BD179"/>
  <c r="BE179"/>
  <c r="BF179"/>
  <c r="BG179"/>
  <c r="BH179"/>
  <c r="BJ179"/>
  <c r="BL179"/>
  <c r="BN179"/>
  <c r="AK180"/>
  <c r="AL180"/>
  <c r="AM180"/>
  <c r="AN180"/>
  <c r="AO180"/>
  <c r="AP180"/>
  <c r="AQ180"/>
  <c r="AR180"/>
  <c r="AS180"/>
  <c r="AT180"/>
  <c r="AU180"/>
  <c r="AV180"/>
  <c r="AW180"/>
  <c r="AX180"/>
  <c r="AY180"/>
  <c r="AZ180"/>
  <c r="BB180"/>
  <c r="BC180"/>
  <c r="BD180"/>
  <c r="BE180"/>
  <c r="BF180"/>
  <c r="BG180"/>
  <c r="BH180"/>
  <c r="BJ180"/>
  <c r="BL180"/>
  <c r="BN180"/>
  <c r="AK181"/>
  <c r="AL181"/>
  <c r="AM181"/>
  <c r="AN181"/>
  <c r="AO181"/>
  <c r="AP181"/>
  <c r="AQ181"/>
  <c r="AR181"/>
  <c r="AS181"/>
  <c r="AT181"/>
  <c r="AU181"/>
  <c r="AV181"/>
  <c r="AW181"/>
  <c r="AX181"/>
  <c r="AY181"/>
  <c r="AZ181"/>
  <c r="BB181"/>
  <c r="BC181"/>
  <c r="BD181"/>
  <c r="BE181"/>
  <c r="BF181"/>
  <c r="BG181"/>
  <c r="BH181"/>
  <c r="BJ181"/>
  <c r="BL181"/>
  <c r="BN181"/>
  <c r="AK182"/>
  <c r="AL182"/>
  <c r="AM182"/>
  <c r="AN182"/>
  <c r="AO182"/>
  <c r="AP182"/>
  <c r="AQ182"/>
  <c r="AR182"/>
  <c r="AS182"/>
  <c r="AT182"/>
  <c r="AU182"/>
  <c r="AV182"/>
  <c r="AW182"/>
  <c r="AX182"/>
  <c r="AY182"/>
  <c r="AZ182"/>
  <c r="BB182"/>
  <c r="BC182"/>
  <c r="BD182"/>
  <c r="BE182"/>
  <c r="BF182"/>
  <c r="BG182"/>
  <c r="BH182"/>
  <c r="BJ182"/>
  <c r="BL182"/>
  <c r="BN182"/>
  <c r="AK183"/>
  <c r="AL183"/>
  <c r="AM183"/>
  <c r="AN183"/>
  <c r="AO183"/>
  <c r="AP183"/>
  <c r="AQ183"/>
  <c r="AR183"/>
  <c r="AS183"/>
  <c r="AT183"/>
  <c r="AU183"/>
  <c r="AV183"/>
  <c r="AW183"/>
  <c r="AX183"/>
  <c r="AY183"/>
  <c r="AZ183"/>
  <c r="BB183"/>
  <c r="BC183"/>
  <c r="BD183"/>
  <c r="BE183"/>
  <c r="BF183"/>
  <c r="BG183"/>
  <c r="BH183"/>
  <c r="BJ183"/>
  <c r="BL183"/>
  <c r="BN183"/>
  <c r="AK184"/>
  <c r="AL184"/>
  <c r="AM184"/>
  <c r="AN184"/>
  <c r="AO184"/>
  <c r="AP184"/>
  <c r="AQ184"/>
  <c r="AR184"/>
  <c r="AS184"/>
  <c r="AT184"/>
  <c r="AU184"/>
  <c r="AV184"/>
  <c r="AW184"/>
  <c r="AX184"/>
  <c r="AY184"/>
  <c r="AZ184"/>
  <c r="BB184"/>
  <c r="BC184"/>
  <c r="BD184"/>
  <c r="BE184"/>
  <c r="BF184"/>
  <c r="BG184"/>
  <c r="BH184"/>
  <c r="BJ184"/>
  <c r="BL184"/>
  <c r="BN184"/>
  <c r="AK185"/>
  <c r="AL185"/>
  <c r="AM185"/>
  <c r="AN185"/>
  <c r="AO185"/>
  <c r="AP185"/>
  <c r="AQ185"/>
  <c r="AR185"/>
  <c r="AS185"/>
  <c r="AT185"/>
  <c r="AU185"/>
  <c r="AV185"/>
  <c r="AW185"/>
  <c r="AX185"/>
  <c r="AY185"/>
  <c r="AZ185"/>
  <c r="BB185"/>
  <c r="BC185"/>
  <c r="BD185"/>
  <c r="BE185"/>
  <c r="BF185"/>
  <c r="BG185"/>
  <c r="BH185"/>
  <c r="BJ185"/>
  <c r="BL185"/>
  <c r="BN185"/>
  <c r="AK186"/>
  <c r="AL186"/>
  <c r="AM186"/>
  <c r="AN186"/>
  <c r="AO186"/>
  <c r="AP186"/>
  <c r="AQ186"/>
  <c r="AR186"/>
  <c r="AS186"/>
  <c r="AT186"/>
  <c r="AU186"/>
  <c r="AV186"/>
  <c r="AW186"/>
  <c r="AX186"/>
  <c r="AY186"/>
  <c r="AZ186"/>
  <c r="BB186"/>
  <c r="BC186"/>
  <c r="BD186"/>
  <c r="BE186"/>
  <c r="BF186"/>
  <c r="BG186"/>
  <c r="BH186"/>
  <c r="BJ186"/>
  <c r="BL186"/>
  <c r="BN186"/>
  <c r="AK187"/>
  <c r="AL187"/>
  <c r="AM187"/>
  <c r="AN187"/>
  <c r="AO187"/>
  <c r="AP187"/>
  <c r="AQ187"/>
  <c r="AR187"/>
  <c r="AS187"/>
  <c r="AT187"/>
  <c r="AU187"/>
  <c r="AV187"/>
  <c r="AW187"/>
  <c r="AX187"/>
  <c r="AY187"/>
  <c r="AZ187"/>
  <c r="BB187"/>
  <c r="BC187"/>
  <c r="BD187"/>
  <c r="BE187"/>
  <c r="BF187"/>
  <c r="BG187"/>
  <c r="BH187"/>
  <c r="BJ187"/>
  <c r="BL187"/>
  <c r="BN187"/>
  <c r="AK188"/>
  <c r="AL188"/>
  <c r="AM188"/>
  <c r="AN188"/>
  <c r="AO188"/>
  <c r="AP188"/>
  <c r="AQ188"/>
  <c r="AR188"/>
  <c r="AS188"/>
  <c r="AT188"/>
  <c r="AU188"/>
  <c r="AV188"/>
  <c r="AW188"/>
  <c r="AX188"/>
  <c r="AY188"/>
  <c r="AZ188"/>
  <c r="BB188"/>
  <c r="BC188"/>
  <c r="BD188"/>
  <c r="BE188"/>
  <c r="BF188"/>
  <c r="BG188"/>
  <c r="BH188"/>
  <c r="BJ188"/>
  <c r="BL188"/>
  <c r="BN188"/>
  <c r="AK189"/>
  <c r="AL189"/>
  <c r="AM189"/>
  <c r="AN189"/>
  <c r="AO189"/>
  <c r="AP189"/>
  <c r="AQ189"/>
  <c r="AR189"/>
  <c r="AS189"/>
  <c r="AT189"/>
  <c r="AU189"/>
  <c r="AV189"/>
  <c r="AW189"/>
  <c r="AX189"/>
  <c r="AY189"/>
  <c r="AZ189"/>
  <c r="BB189"/>
  <c r="BC189"/>
  <c r="BD189"/>
  <c r="BE189"/>
  <c r="BF189"/>
  <c r="BG189"/>
  <c r="BH189"/>
  <c r="BJ189"/>
  <c r="BL189"/>
  <c r="BN189"/>
  <c r="AK190"/>
  <c r="AL190"/>
  <c r="AM190"/>
  <c r="AN190"/>
  <c r="AO190"/>
  <c r="AP190"/>
  <c r="AQ190"/>
  <c r="AR190"/>
  <c r="AS190"/>
  <c r="AT190"/>
  <c r="AU190"/>
  <c r="AV190"/>
  <c r="AW190"/>
  <c r="AX190"/>
  <c r="AY190"/>
  <c r="AZ190"/>
  <c r="BB190"/>
  <c r="BC190"/>
  <c r="BD190"/>
  <c r="BE190"/>
  <c r="BF190"/>
  <c r="BG190"/>
  <c r="BH190"/>
  <c r="BJ190"/>
  <c r="BL190"/>
  <c r="BN190"/>
  <c r="AK191"/>
  <c r="AL191"/>
  <c r="AM191"/>
  <c r="AN191"/>
  <c r="AO191"/>
  <c r="AP191"/>
  <c r="AQ191"/>
  <c r="AR191"/>
  <c r="AS191"/>
  <c r="AT191"/>
  <c r="AU191"/>
  <c r="AV191"/>
  <c r="AW191"/>
  <c r="AX191"/>
  <c r="AY191"/>
  <c r="AZ191"/>
  <c r="BB191"/>
  <c r="BC191"/>
  <c r="BD191"/>
  <c r="BE191"/>
  <c r="BF191"/>
  <c r="BG191"/>
  <c r="BH191"/>
  <c r="BJ191"/>
  <c r="BL191"/>
  <c r="BN191"/>
  <c r="AK192"/>
  <c r="AL192"/>
  <c r="AM192"/>
  <c r="AN192"/>
  <c r="AO192"/>
  <c r="AP192"/>
  <c r="AQ192"/>
  <c r="AR192"/>
  <c r="AS192"/>
  <c r="AT192"/>
  <c r="AU192"/>
  <c r="AV192"/>
  <c r="AW192"/>
  <c r="AX192"/>
  <c r="AY192"/>
  <c r="AZ192"/>
  <c r="BB192"/>
  <c r="BC192"/>
  <c r="BD192"/>
  <c r="BE192"/>
  <c r="BF192"/>
  <c r="BG192"/>
  <c r="BH192"/>
  <c r="BJ192"/>
  <c r="BL192"/>
  <c r="BN192"/>
  <c r="AK193"/>
  <c r="AL193"/>
  <c r="AM193"/>
  <c r="AN193"/>
  <c r="AO193"/>
  <c r="AP193"/>
  <c r="AQ193"/>
  <c r="AR193"/>
  <c r="AS193"/>
  <c r="AT193"/>
  <c r="AU193"/>
  <c r="AV193"/>
  <c r="AW193"/>
  <c r="AX193"/>
  <c r="AY193"/>
  <c r="AZ193"/>
  <c r="BB193"/>
  <c r="BC193"/>
  <c r="BD193"/>
  <c r="BE193"/>
  <c r="BF193"/>
  <c r="BG193"/>
  <c r="BH193"/>
  <c r="BJ193"/>
  <c r="BL193"/>
  <c r="BN193"/>
  <c r="AK194"/>
  <c r="AL194"/>
  <c r="AM194"/>
  <c r="AN194"/>
  <c r="AO194"/>
  <c r="AP194"/>
  <c r="AQ194"/>
  <c r="AR194"/>
  <c r="AS194"/>
  <c r="AT194"/>
  <c r="AU194"/>
  <c r="AV194"/>
  <c r="AW194"/>
  <c r="AX194"/>
  <c r="AY194"/>
  <c r="AZ194"/>
  <c r="BB194"/>
  <c r="BC194"/>
  <c r="BD194"/>
  <c r="BE194"/>
  <c r="BF194"/>
  <c r="BG194"/>
  <c r="BH194"/>
  <c r="BJ194"/>
  <c r="BL194"/>
  <c r="BN194"/>
  <c r="AK195"/>
  <c r="AL195"/>
  <c r="AM195"/>
  <c r="AN195"/>
  <c r="AO195"/>
  <c r="AP195"/>
  <c r="AQ195"/>
  <c r="AR195"/>
  <c r="AS195"/>
  <c r="AT195"/>
  <c r="AU195"/>
  <c r="AV195"/>
  <c r="AW195"/>
  <c r="AX195"/>
  <c r="AY195"/>
  <c r="AZ195"/>
  <c r="BB195"/>
  <c r="BC195"/>
  <c r="BD195"/>
  <c r="BE195"/>
  <c r="BF195"/>
  <c r="BG195"/>
  <c r="BH195"/>
  <c r="BJ195"/>
  <c r="BL195"/>
  <c r="BN195"/>
  <c r="AK196"/>
  <c r="AL196"/>
  <c r="AM196"/>
  <c r="AN196"/>
  <c r="AO196"/>
  <c r="AP196"/>
  <c r="AQ196"/>
  <c r="AR196"/>
  <c r="AS196"/>
  <c r="AT196"/>
  <c r="AU196"/>
  <c r="AV196"/>
  <c r="AW196"/>
  <c r="AX196"/>
  <c r="AY196"/>
  <c r="AZ196"/>
  <c r="BB196"/>
  <c r="BC196"/>
  <c r="BD196"/>
  <c r="BE196"/>
  <c r="BF196"/>
  <c r="BG196"/>
  <c r="BH196"/>
  <c r="BJ196"/>
  <c r="BL196"/>
  <c r="BN196"/>
  <c r="AK197"/>
  <c r="AL197"/>
  <c r="AM197"/>
  <c r="AN197"/>
  <c r="AO197"/>
  <c r="AP197"/>
  <c r="AQ197"/>
  <c r="AR197"/>
  <c r="AS197"/>
  <c r="AT197"/>
  <c r="AU197"/>
  <c r="AV197"/>
  <c r="AW197"/>
  <c r="AX197"/>
  <c r="AY197"/>
  <c r="AZ197"/>
  <c r="BB197"/>
  <c r="BC197"/>
  <c r="BD197"/>
  <c r="BE197"/>
  <c r="BF197"/>
  <c r="BG197"/>
  <c r="BH197"/>
  <c r="BJ197"/>
  <c r="BL197"/>
  <c r="BN197"/>
  <c r="AK198"/>
  <c r="AL198"/>
  <c r="AM198"/>
  <c r="AN198"/>
  <c r="AO198"/>
  <c r="AP198"/>
  <c r="AQ198"/>
  <c r="AR198"/>
  <c r="AS198"/>
  <c r="AT198"/>
  <c r="AU198"/>
  <c r="AV198"/>
  <c r="AW198"/>
  <c r="AX198"/>
  <c r="AY198"/>
  <c r="AZ198"/>
  <c r="BB198"/>
  <c r="BC198"/>
  <c r="BD198"/>
  <c r="BE198"/>
  <c r="BF198"/>
  <c r="BG198"/>
  <c r="BH198"/>
  <c r="BJ198"/>
  <c r="BL198"/>
  <c r="BN198"/>
  <c r="AK199"/>
  <c r="AL199"/>
  <c r="AM199"/>
  <c r="AN199"/>
  <c r="AO199"/>
  <c r="AP199"/>
  <c r="AQ199"/>
  <c r="AR199"/>
  <c r="AS199"/>
  <c r="AT199"/>
  <c r="AU199"/>
  <c r="AV199"/>
  <c r="AW199"/>
  <c r="AX199"/>
  <c r="AY199"/>
  <c r="AZ199"/>
  <c r="BB199"/>
  <c r="BC199"/>
  <c r="BD199"/>
  <c r="BE199"/>
  <c r="BF199"/>
  <c r="BG199"/>
  <c r="BH199"/>
  <c r="BJ199"/>
  <c r="BL199"/>
  <c r="BN199"/>
  <c r="AK200"/>
  <c r="AL200"/>
  <c r="AM200"/>
  <c r="AN200"/>
  <c r="AO200"/>
  <c r="AP200"/>
  <c r="AQ200"/>
  <c r="AR200"/>
  <c r="AS200"/>
  <c r="AT200"/>
  <c r="AU200"/>
  <c r="AV200"/>
  <c r="AW200"/>
  <c r="AX200"/>
  <c r="AY200"/>
  <c r="AZ200"/>
  <c r="BB200"/>
  <c r="BC200"/>
  <c r="BD200"/>
  <c r="BE200"/>
  <c r="BF200"/>
  <c r="BG200"/>
  <c r="BH200"/>
  <c r="BJ200"/>
  <c r="BL200"/>
  <c r="BN200"/>
  <c r="AK201"/>
  <c r="AL201"/>
  <c r="AM201"/>
  <c r="AN201"/>
  <c r="AO201"/>
  <c r="AP201"/>
  <c r="AQ201"/>
  <c r="AR201"/>
  <c r="AS201"/>
  <c r="AT201"/>
  <c r="AU201"/>
  <c r="AV201"/>
  <c r="AW201"/>
  <c r="AX201"/>
  <c r="AY201"/>
  <c r="AZ201"/>
  <c r="BB201"/>
  <c r="BC201"/>
  <c r="BD201"/>
  <c r="BE201"/>
  <c r="BF201"/>
  <c r="BG201"/>
  <c r="BH201"/>
  <c r="BJ201"/>
  <c r="BL201"/>
  <c r="BN201"/>
  <c r="AK202"/>
  <c r="AL202"/>
  <c r="AM202"/>
  <c r="AN202"/>
  <c r="AO202"/>
  <c r="AP202"/>
  <c r="AQ202"/>
  <c r="AR202"/>
  <c r="AS202"/>
  <c r="AT202"/>
  <c r="AU202"/>
  <c r="AV202"/>
  <c r="AW202"/>
  <c r="AX202"/>
  <c r="AY202"/>
  <c r="AZ202"/>
  <c r="BB202"/>
  <c r="BC202"/>
  <c r="BD202"/>
  <c r="BE202"/>
  <c r="BF202"/>
  <c r="BG202"/>
  <c r="BH202"/>
  <c r="BJ202"/>
  <c r="BL202"/>
  <c r="BN202"/>
  <c r="AK203"/>
  <c r="AL203"/>
  <c r="AM203"/>
  <c r="AN203"/>
  <c r="AO203"/>
  <c r="AP203"/>
  <c r="AQ203"/>
  <c r="AR203"/>
  <c r="AS203"/>
  <c r="AT203"/>
  <c r="AU203"/>
  <c r="AV203"/>
  <c r="AW203"/>
  <c r="AX203"/>
  <c r="AY203"/>
  <c r="AZ203"/>
  <c r="BB203"/>
  <c r="BC203"/>
  <c r="BD203"/>
  <c r="BE203"/>
  <c r="BF203"/>
  <c r="BG203"/>
  <c r="BH203"/>
  <c r="BJ203"/>
  <c r="BL203"/>
  <c r="BN203"/>
  <c r="AK204"/>
  <c r="AL204"/>
  <c r="AM204"/>
  <c r="AN204"/>
  <c r="AO204"/>
  <c r="AP204"/>
  <c r="AQ204"/>
  <c r="AR204"/>
  <c r="AS204"/>
  <c r="AT204"/>
  <c r="AU204"/>
  <c r="AV204"/>
  <c r="AW204"/>
  <c r="AX204"/>
  <c r="AY204"/>
  <c r="AZ204"/>
  <c r="BB204"/>
  <c r="BC204"/>
  <c r="BD204"/>
  <c r="BE204"/>
  <c r="BF204"/>
  <c r="BG204"/>
  <c r="BH204"/>
  <c r="BJ204"/>
  <c r="BL204"/>
  <c r="BN204"/>
  <c r="AK205"/>
  <c r="AL205"/>
  <c r="AM205"/>
  <c r="AN205"/>
  <c r="AO205"/>
  <c r="AP205"/>
  <c r="AQ205"/>
  <c r="AR205"/>
  <c r="AS205"/>
  <c r="AT205"/>
  <c r="AU205"/>
  <c r="AV205"/>
  <c r="AW205"/>
  <c r="AX205"/>
  <c r="AY205"/>
  <c r="AZ205"/>
  <c r="BB205"/>
  <c r="BC205"/>
  <c r="BD205"/>
  <c r="BE205"/>
  <c r="BF205"/>
  <c r="BG205"/>
  <c r="BH205"/>
  <c r="BJ205"/>
  <c r="BL205"/>
  <c r="BN205"/>
  <c r="AK206"/>
  <c r="AL206"/>
  <c r="AM206"/>
  <c r="AN206"/>
  <c r="AO206"/>
  <c r="AP206"/>
  <c r="AQ206"/>
  <c r="AR206"/>
  <c r="AS206"/>
  <c r="AT206"/>
  <c r="AU206"/>
  <c r="AV206"/>
  <c r="AW206"/>
  <c r="AX206"/>
  <c r="AY206"/>
  <c r="AZ206"/>
  <c r="BB206"/>
  <c r="BC206"/>
  <c r="BD206"/>
  <c r="BE206"/>
  <c r="BF206"/>
  <c r="BG206"/>
  <c r="BH206"/>
  <c r="BJ206"/>
  <c r="BL206"/>
  <c r="BN206"/>
  <c r="AK207"/>
  <c r="AL207"/>
  <c r="AM207"/>
  <c r="AN207"/>
  <c r="AO207"/>
  <c r="AP207"/>
  <c r="AQ207"/>
  <c r="AR207"/>
  <c r="AS207"/>
  <c r="AT207"/>
  <c r="AU207"/>
  <c r="AV207"/>
  <c r="AW207"/>
  <c r="AX207"/>
  <c r="AY207"/>
  <c r="AZ207"/>
  <c r="BB207"/>
  <c r="BC207"/>
  <c r="BD207"/>
  <c r="BE207"/>
  <c r="BF207"/>
  <c r="BG207"/>
  <c r="BH207"/>
  <c r="BJ207"/>
  <c r="BL207"/>
  <c r="BN207"/>
  <c r="AK208"/>
  <c r="AL208"/>
  <c r="AM208"/>
  <c r="AN208"/>
  <c r="AO208"/>
  <c r="AP208"/>
  <c r="AQ208"/>
  <c r="AR208"/>
  <c r="AS208"/>
  <c r="AT208"/>
  <c r="AU208"/>
  <c r="AV208"/>
  <c r="AW208"/>
  <c r="AX208"/>
  <c r="AY208"/>
  <c r="AZ208"/>
  <c r="BB208"/>
  <c r="BC208"/>
  <c r="BD208"/>
  <c r="BE208"/>
  <c r="BF208"/>
  <c r="BG208"/>
  <c r="BH208"/>
  <c r="BJ208"/>
  <c r="BL208"/>
  <c r="BN208"/>
  <c r="AK209"/>
  <c r="AL209"/>
  <c r="AM209"/>
  <c r="AN209"/>
  <c r="AO209"/>
  <c r="AP209"/>
  <c r="AQ209"/>
  <c r="AR209"/>
  <c r="AS209"/>
  <c r="AT209"/>
  <c r="AU209"/>
  <c r="AV209"/>
  <c r="AW209"/>
  <c r="AX209"/>
  <c r="AY209"/>
  <c r="AZ209"/>
  <c r="BB209"/>
  <c r="BC209"/>
  <c r="BD209"/>
  <c r="BE209"/>
  <c r="BF209"/>
  <c r="BG209"/>
  <c r="BH209"/>
  <c r="BJ209"/>
  <c r="BL209"/>
  <c r="BN209"/>
  <c r="AK210"/>
  <c r="AL210"/>
  <c r="AM210"/>
  <c r="AN210"/>
  <c r="AO210"/>
  <c r="AP210"/>
  <c r="AQ210"/>
  <c r="AR210"/>
  <c r="AS210"/>
  <c r="AT210"/>
  <c r="AU210"/>
  <c r="AV210"/>
  <c r="AW210"/>
  <c r="AX210"/>
  <c r="AY210"/>
  <c r="AZ210"/>
  <c r="BB210"/>
  <c r="BC210"/>
  <c r="BD210"/>
  <c r="BE210"/>
  <c r="BF210"/>
  <c r="BG210"/>
  <c r="BH210"/>
  <c r="BJ210"/>
  <c r="BL210"/>
  <c r="BN210"/>
  <c r="AK211"/>
  <c r="AL211"/>
  <c r="AM211"/>
  <c r="AN211"/>
  <c r="AO211"/>
  <c r="AP211"/>
  <c r="AQ211"/>
  <c r="AR211"/>
  <c r="AS211"/>
  <c r="AT211"/>
  <c r="AU211"/>
  <c r="AV211"/>
  <c r="AW211"/>
  <c r="AX211"/>
  <c r="AY211"/>
  <c r="AZ211"/>
  <c r="BB211"/>
  <c r="BC211"/>
  <c r="BD211"/>
  <c r="BE211"/>
  <c r="BF211"/>
  <c r="BG211"/>
  <c r="BH211"/>
  <c r="BJ211"/>
  <c r="BL211"/>
  <c r="BN211"/>
  <c r="AK212"/>
  <c r="AL212"/>
  <c r="AM212"/>
  <c r="AN212"/>
  <c r="AO212"/>
  <c r="AP212"/>
  <c r="AQ212"/>
  <c r="AR212"/>
  <c r="AS212"/>
  <c r="AT212"/>
  <c r="AU212"/>
  <c r="AV212"/>
  <c r="AW212"/>
  <c r="AX212"/>
  <c r="AY212"/>
  <c r="AZ212"/>
  <c r="BB212"/>
  <c r="BC212"/>
  <c r="BD212"/>
  <c r="BE212"/>
  <c r="BF212"/>
  <c r="BG212"/>
  <c r="BH212"/>
  <c r="BJ212"/>
  <c r="BL212"/>
  <c r="BN212"/>
  <c r="AK213"/>
  <c r="AL213"/>
  <c r="AM213"/>
  <c r="AN213"/>
  <c r="AO213"/>
  <c r="AP213"/>
  <c r="AQ213"/>
  <c r="AR213"/>
  <c r="AS213"/>
  <c r="AT213"/>
  <c r="AU213"/>
  <c r="AV213"/>
  <c r="AW213"/>
  <c r="AX213"/>
  <c r="AY213"/>
  <c r="AZ213"/>
  <c r="BB213"/>
  <c r="BC213"/>
  <c r="BD213"/>
  <c r="BE213"/>
  <c r="BF213"/>
  <c r="BG213"/>
  <c r="BH213"/>
  <c r="BJ213"/>
  <c r="BL213"/>
  <c r="BN213"/>
  <c r="AK214"/>
  <c r="AL214"/>
  <c r="AM214"/>
  <c r="AN214"/>
  <c r="AO214"/>
  <c r="AP214"/>
  <c r="AQ214"/>
  <c r="AR214"/>
  <c r="AS214"/>
  <c r="AT214"/>
  <c r="AU214"/>
  <c r="AV214"/>
  <c r="AW214"/>
  <c r="AX214"/>
  <c r="AY214"/>
  <c r="AZ214"/>
  <c r="BB214"/>
  <c r="BC214"/>
  <c r="BD214"/>
  <c r="BE214"/>
  <c r="BF214"/>
  <c r="BG214"/>
  <c r="BH214"/>
  <c r="BJ214"/>
  <c r="BL214"/>
  <c r="BN214"/>
  <c r="AK215"/>
  <c r="AL215"/>
  <c r="AM215"/>
  <c r="AN215"/>
  <c r="AO215"/>
  <c r="AP215"/>
  <c r="AQ215"/>
  <c r="AR215"/>
  <c r="AS215"/>
  <c r="AT215"/>
  <c r="AU215"/>
  <c r="AV215"/>
  <c r="AW215"/>
  <c r="AX215"/>
  <c r="AY215"/>
  <c r="AZ215"/>
  <c r="BB215"/>
  <c r="BC215"/>
  <c r="BD215"/>
  <c r="BE215"/>
  <c r="BF215"/>
  <c r="BG215"/>
  <c r="BH215"/>
  <c r="BJ215"/>
  <c r="BL215"/>
  <c r="BN215"/>
  <c r="AK216"/>
  <c r="AL216"/>
  <c r="AM216"/>
  <c r="AN216"/>
  <c r="AO216"/>
  <c r="AP216"/>
  <c r="AQ216"/>
  <c r="AR216"/>
  <c r="AS216"/>
  <c r="AT216"/>
  <c r="AU216"/>
  <c r="AV216"/>
  <c r="AW216"/>
  <c r="AX216"/>
  <c r="AY216"/>
  <c r="AZ216"/>
  <c r="BB216"/>
  <c r="BC216"/>
  <c r="BD216"/>
  <c r="BE216"/>
  <c r="BF216"/>
  <c r="BG216"/>
  <c r="BH216"/>
  <c r="BJ216"/>
  <c r="BL216"/>
  <c r="BN216"/>
  <c r="AK217"/>
  <c r="AL217"/>
  <c r="AM217"/>
  <c r="AN217"/>
  <c r="AO217"/>
  <c r="AP217"/>
  <c r="AQ217"/>
  <c r="AR217"/>
  <c r="AS217"/>
  <c r="AT217"/>
  <c r="AU217"/>
  <c r="AV217"/>
  <c r="AW217"/>
  <c r="AX217"/>
  <c r="AY217"/>
  <c r="AZ217"/>
  <c r="BB217"/>
  <c r="BC217"/>
  <c r="BD217"/>
  <c r="BE217"/>
  <c r="BF217"/>
  <c r="BG217"/>
  <c r="BH217"/>
  <c r="BJ217"/>
  <c r="BL217"/>
  <c r="BN217"/>
  <c r="AK218"/>
  <c r="AL218"/>
  <c r="AM218"/>
  <c r="AN218"/>
  <c r="AO218"/>
  <c r="AP218"/>
  <c r="AQ218"/>
  <c r="AR218"/>
  <c r="AS218"/>
  <c r="AT218"/>
  <c r="AU218"/>
  <c r="AV218"/>
  <c r="AW218"/>
  <c r="AX218"/>
  <c r="AY218"/>
  <c r="AZ218"/>
  <c r="BB218"/>
  <c r="BC218"/>
  <c r="BD218"/>
  <c r="BE218"/>
  <c r="BF218"/>
  <c r="BG218"/>
  <c r="BH218"/>
  <c r="BJ218"/>
  <c r="BL218"/>
  <c r="BN218"/>
  <c r="AK219"/>
  <c r="AL219"/>
  <c r="AM219"/>
  <c r="AN219"/>
  <c r="AO219"/>
  <c r="AP219"/>
  <c r="AQ219"/>
  <c r="AR219"/>
  <c r="AS219"/>
  <c r="AT219"/>
  <c r="AU219"/>
  <c r="AV219"/>
  <c r="AW219"/>
  <c r="AX219"/>
  <c r="AY219"/>
  <c r="AZ219"/>
  <c r="BB219"/>
  <c r="BC219"/>
  <c r="BD219"/>
  <c r="BE219"/>
  <c r="BF219"/>
  <c r="BG219"/>
  <c r="BH219"/>
  <c r="BJ219"/>
  <c r="BL219"/>
  <c r="BN219"/>
  <c r="AK220"/>
  <c r="AL220"/>
  <c r="AM220"/>
  <c r="AN220"/>
  <c r="AO220"/>
  <c r="AP220"/>
  <c r="AQ220"/>
  <c r="AR220"/>
  <c r="AS220"/>
  <c r="AT220"/>
  <c r="AU220"/>
  <c r="AV220"/>
  <c r="AW220"/>
  <c r="AX220"/>
  <c r="AY220"/>
  <c r="AZ220"/>
  <c r="BB220"/>
  <c r="BC220"/>
  <c r="BD220"/>
  <c r="BE220"/>
  <c r="BF220"/>
  <c r="BG220"/>
  <c r="BH220"/>
  <c r="BJ220"/>
  <c r="BL220"/>
  <c r="BN220"/>
  <c r="AK221"/>
  <c r="AL221"/>
  <c r="AM221"/>
  <c r="AN221"/>
  <c r="AO221"/>
  <c r="AP221"/>
  <c r="AQ221"/>
  <c r="AR221"/>
  <c r="AS221"/>
  <c r="AT221"/>
  <c r="AU221"/>
  <c r="AV221"/>
  <c r="AW221"/>
  <c r="AX221"/>
  <c r="AY221"/>
  <c r="AZ221"/>
  <c r="BB221"/>
  <c r="BC221"/>
  <c r="BD221"/>
  <c r="BE221"/>
  <c r="BF221"/>
  <c r="BG221"/>
  <c r="BH221"/>
  <c r="BJ221"/>
  <c r="BL221"/>
  <c r="BN221"/>
  <c r="AK222"/>
  <c r="AL222"/>
  <c r="AM222"/>
  <c r="AN222"/>
  <c r="AO222"/>
  <c r="AP222"/>
  <c r="AQ222"/>
  <c r="AR222"/>
  <c r="AS222"/>
  <c r="AT222"/>
  <c r="AU222"/>
  <c r="AV222"/>
  <c r="AW222"/>
  <c r="AX222"/>
  <c r="AY222"/>
  <c r="AZ222"/>
  <c r="BB222"/>
  <c r="BC222"/>
  <c r="BD222"/>
  <c r="BE222"/>
  <c r="BF222"/>
  <c r="BG222"/>
  <c r="BH222"/>
  <c r="BJ222"/>
  <c r="BL222"/>
  <c r="BN222"/>
  <c r="AK223"/>
  <c r="AL223"/>
  <c r="AM223"/>
  <c r="AN223"/>
  <c r="AO223"/>
  <c r="AP223"/>
  <c r="AQ223"/>
  <c r="AR223"/>
  <c r="AS223"/>
  <c r="AT223"/>
  <c r="AU223"/>
  <c r="AV223"/>
  <c r="AW223"/>
  <c r="AX223"/>
  <c r="AY223"/>
  <c r="AZ223"/>
  <c r="BB223"/>
  <c r="BC223"/>
  <c r="BD223"/>
  <c r="BE223"/>
  <c r="BF223"/>
  <c r="BG223"/>
  <c r="BH223"/>
  <c r="BJ223"/>
  <c r="BL223"/>
  <c r="BN223"/>
  <c r="AK224"/>
  <c r="AL224"/>
  <c r="AM224"/>
  <c r="AN224"/>
  <c r="AO224"/>
  <c r="AP224"/>
  <c r="AQ224"/>
  <c r="AR224"/>
  <c r="AS224"/>
  <c r="AT224"/>
  <c r="AU224"/>
  <c r="AV224"/>
  <c r="AW224"/>
  <c r="AX224"/>
  <c r="AY224"/>
  <c r="AZ224"/>
  <c r="BB224"/>
  <c r="BC224"/>
  <c r="BD224"/>
  <c r="BE224"/>
  <c r="BF224"/>
  <c r="BG224"/>
  <c r="BH224"/>
  <c r="BJ224"/>
  <c r="BL224"/>
  <c r="BN224"/>
  <c r="AK225"/>
  <c r="AL225"/>
  <c r="AM225"/>
  <c r="AN225"/>
  <c r="AO225"/>
  <c r="AP225"/>
  <c r="AQ225"/>
  <c r="AR225"/>
  <c r="AS225"/>
  <c r="AT225"/>
  <c r="AU225"/>
  <c r="AV225"/>
  <c r="AW225"/>
  <c r="AX225"/>
  <c r="AY225"/>
  <c r="AZ225"/>
  <c r="BB225"/>
  <c r="BC225"/>
  <c r="BD225"/>
  <c r="BE225"/>
  <c r="BF225"/>
  <c r="BG225"/>
  <c r="BH225"/>
  <c r="BJ225"/>
  <c r="BL225"/>
  <c r="BN225"/>
  <c r="AK226"/>
  <c r="AL226"/>
  <c r="AM226"/>
  <c r="AN226"/>
  <c r="AO226"/>
  <c r="AP226"/>
  <c r="AQ226"/>
  <c r="AR226"/>
  <c r="AS226"/>
  <c r="AT226"/>
  <c r="AU226"/>
  <c r="AV226"/>
  <c r="AW226"/>
  <c r="AX226"/>
  <c r="AY226"/>
  <c r="AZ226"/>
  <c r="BB226"/>
  <c r="BC226"/>
  <c r="BD226"/>
  <c r="BE226"/>
  <c r="BF226"/>
  <c r="BG226"/>
  <c r="BH226"/>
  <c r="BJ226"/>
  <c r="BL226"/>
  <c r="BN226"/>
  <c r="AK227"/>
  <c r="AL227"/>
  <c r="AM227"/>
  <c r="AN227"/>
  <c r="AO227"/>
  <c r="AP227"/>
  <c r="AQ227"/>
  <c r="AR227"/>
  <c r="AS227"/>
  <c r="AT227"/>
  <c r="AU227"/>
  <c r="AV227"/>
  <c r="AW227"/>
  <c r="AX227"/>
  <c r="AY227"/>
  <c r="AZ227"/>
  <c r="BB227"/>
  <c r="BC227"/>
  <c r="BD227"/>
  <c r="BE227"/>
  <c r="BF227"/>
  <c r="BG227"/>
  <c r="BH227"/>
  <c r="BJ227"/>
  <c r="BL227"/>
  <c r="BN227"/>
  <c r="AK228"/>
  <c r="AL228"/>
  <c r="AM228"/>
  <c r="AN228"/>
  <c r="AO228"/>
  <c r="AP228"/>
  <c r="AQ228"/>
  <c r="AR228"/>
  <c r="AS228"/>
  <c r="AT228"/>
  <c r="AU228"/>
  <c r="AV228"/>
  <c r="AW228"/>
  <c r="AX228"/>
  <c r="AY228"/>
  <c r="AZ228"/>
  <c r="BB228"/>
  <c r="BC228"/>
  <c r="BD228"/>
  <c r="BE228"/>
  <c r="BF228"/>
  <c r="BG228"/>
  <c r="BH228"/>
  <c r="BJ228"/>
  <c r="BL228"/>
  <c r="BN228"/>
  <c r="AK229"/>
  <c r="AL229"/>
  <c r="AM229"/>
  <c r="AN229"/>
  <c r="AO229"/>
  <c r="AP229"/>
  <c r="AQ229"/>
  <c r="AR229"/>
  <c r="AS229"/>
  <c r="AT229"/>
  <c r="AU229"/>
  <c r="AV229"/>
  <c r="AW229"/>
  <c r="AX229"/>
  <c r="AY229"/>
  <c r="AZ229"/>
  <c r="BB229"/>
  <c r="BC229"/>
  <c r="BD229"/>
  <c r="BE229"/>
  <c r="BF229"/>
  <c r="BG229"/>
  <c r="BH229"/>
  <c r="BJ229"/>
  <c r="BL229"/>
  <c r="BN229"/>
  <c r="AK230"/>
  <c r="AL230"/>
  <c r="AM230"/>
  <c r="AN230"/>
  <c r="AO230"/>
  <c r="AP230"/>
  <c r="AQ230"/>
  <c r="AR230"/>
  <c r="AS230"/>
  <c r="AT230"/>
  <c r="AU230"/>
  <c r="AV230"/>
  <c r="AW230"/>
  <c r="AX230"/>
  <c r="AY230"/>
  <c r="AZ230"/>
  <c r="BB230"/>
  <c r="BC230"/>
  <c r="BD230"/>
  <c r="BE230"/>
  <c r="BF230"/>
  <c r="BG230"/>
  <c r="BH230"/>
  <c r="BJ230"/>
  <c r="BL230"/>
  <c r="BN230"/>
  <c r="AK231"/>
  <c r="AL231"/>
  <c r="AM231"/>
  <c r="AN231"/>
  <c r="AO231"/>
  <c r="AP231"/>
  <c r="AQ231"/>
  <c r="AR231"/>
  <c r="AS231"/>
  <c r="AT231"/>
  <c r="AU231"/>
  <c r="AV231"/>
  <c r="AW231"/>
  <c r="AX231"/>
  <c r="AY231"/>
  <c r="AZ231"/>
  <c r="BB231"/>
  <c r="BC231"/>
  <c r="BD231"/>
  <c r="BE231"/>
  <c r="BF231"/>
  <c r="BG231"/>
  <c r="BH231"/>
  <c r="BJ231"/>
  <c r="BL231"/>
  <c r="BN231"/>
  <c r="AK232"/>
  <c r="AL232"/>
  <c r="AM232"/>
  <c r="AN232"/>
  <c r="AO232"/>
  <c r="AP232"/>
  <c r="AQ232"/>
  <c r="AR232"/>
  <c r="AS232"/>
  <c r="AT232"/>
  <c r="AU232"/>
  <c r="AV232"/>
  <c r="AW232"/>
  <c r="AX232"/>
  <c r="AY232"/>
  <c r="AZ232"/>
  <c r="BB232"/>
  <c r="BC232"/>
  <c r="BD232"/>
  <c r="BE232"/>
  <c r="BF232"/>
  <c r="BG232"/>
  <c r="BH232"/>
  <c r="BJ232"/>
  <c r="BL232"/>
  <c r="BN232"/>
  <c r="AK233"/>
  <c r="AL233"/>
  <c r="AM233"/>
  <c r="AN233"/>
  <c r="AO233"/>
  <c r="AP233"/>
  <c r="AQ233"/>
  <c r="AR233"/>
  <c r="AS233"/>
  <c r="AT233"/>
  <c r="AU233"/>
  <c r="AV233"/>
  <c r="AW233"/>
  <c r="AX233"/>
  <c r="AY233"/>
  <c r="AZ233"/>
  <c r="BB233"/>
  <c r="BC233"/>
  <c r="BD233"/>
  <c r="BE233"/>
  <c r="BF233"/>
  <c r="BG233"/>
  <c r="BH233"/>
  <c r="BJ233"/>
  <c r="BL233"/>
  <c r="BN233"/>
  <c r="AK234"/>
  <c r="AL234"/>
  <c r="AM234"/>
  <c r="AN234"/>
  <c r="AO234"/>
  <c r="AP234"/>
  <c r="AQ234"/>
  <c r="AR234"/>
  <c r="AS234"/>
  <c r="AT234"/>
  <c r="AU234"/>
  <c r="AV234"/>
  <c r="AW234"/>
  <c r="AX234"/>
  <c r="AY234"/>
  <c r="AZ234"/>
  <c r="BB234"/>
  <c r="BC234"/>
  <c r="BD234"/>
  <c r="BE234"/>
  <c r="BF234"/>
  <c r="BG234"/>
  <c r="BH234"/>
  <c r="BJ234"/>
  <c r="BL234"/>
  <c r="BN234"/>
  <c r="AK235"/>
  <c r="AL235"/>
  <c r="AM235"/>
  <c r="AN235"/>
  <c r="AO235"/>
  <c r="AP235"/>
  <c r="AQ235"/>
  <c r="AR235"/>
  <c r="AS235"/>
  <c r="AT235"/>
  <c r="AU235"/>
  <c r="AV235"/>
  <c r="AW235"/>
  <c r="AX235"/>
  <c r="AY235"/>
  <c r="AZ235"/>
  <c r="BB235"/>
  <c r="BC235"/>
  <c r="BD235"/>
  <c r="BE235"/>
  <c r="BF235"/>
  <c r="BG235"/>
  <c r="BH235"/>
  <c r="BJ235"/>
  <c r="BL235"/>
  <c r="BN235"/>
  <c r="AK236"/>
  <c r="AL236"/>
  <c r="AM236"/>
  <c r="AN236"/>
  <c r="AO236"/>
  <c r="AP236"/>
  <c r="AQ236"/>
  <c r="AR236"/>
  <c r="AS236"/>
  <c r="AT236"/>
  <c r="AU236"/>
  <c r="AV236"/>
  <c r="AW236"/>
  <c r="AX236"/>
  <c r="AY236"/>
  <c r="AZ236"/>
  <c r="BB236"/>
  <c r="BC236"/>
  <c r="BD236"/>
  <c r="BE236"/>
  <c r="BF236"/>
  <c r="BG236"/>
  <c r="BH236"/>
  <c r="BJ236"/>
  <c r="BL236"/>
  <c r="BN236"/>
  <c r="AK237"/>
  <c r="AL237"/>
  <c r="AM237"/>
  <c r="AN237"/>
  <c r="AO237"/>
  <c r="AP237"/>
  <c r="AQ237"/>
  <c r="AR237"/>
  <c r="AS237"/>
  <c r="AT237"/>
  <c r="AU237"/>
  <c r="AV237"/>
  <c r="AW237"/>
  <c r="AX237"/>
  <c r="AY237"/>
  <c r="AZ237"/>
  <c r="BB237"/>
  <c r="BC237"/>
  <c r="BD237"/>
  <c r="BE237"/>
  <c r="BF237"/>
  <c r="BG237"/>
  <c r="BH237"/>
  <c r="BJ237"/>
  <c r="BL237"/>
  <c r="BN237"/>
  <c r="AK238"/>
  <c r="AL238"/>
  <c r="AM238"/>
  <c r="AN238"/>
  <c r="AO238"/>
  <c r="AP238"/>
  <c r="AQ238"/>
  <c r="AR238"/>
  <c r="AS238"/>
  <c r="AT238"/>
  <c r="AU238"/>
  <c r="AV238"/>
  <c r="AW238"/>
  <c r="AX238"/>
  <c r="AY238"/>
  <c r="AZ238"/>
  <c r="BB238"/>
  <c r="BC238"/>
  <c r="BD238"/>
  <c r="BE238"/>
  <c r="BF238"/>
  <c r="BG238"/>
  <c r="BH238"/>
  <c r="BJ238"/>
  <c r="BL238"/>
  <c r="BN238"/>
  <c r="AK239"/>
  <c r="AL239"/>
  <c r="AM239"/>
  <c r="AN239"/>
  <c r="AO239"/>
  <c r="AP239"/>
  <c r="AQ239"/>
  <c r="AR239"/>
  <c r="AS239"/>
  <c r="AT239"/>
  <c r="AU239"/>
  <c r="AV239"/>
  <c r="AW239"/>
  <c r="AX239"/>
  <c r="AY239"/>
  <c r="AZ239"/>
  <c r="BB239"/>
  <c r="BC239"/>
  <c r="BD239"/>
  <c r="BE239"/>
  <c r="BF239"/>
  <c r="BG239"/>
  <c r="BH239"/>
  <c r="BJ239"/>
  <c r="BL239"/>
  <c r="BN239"/>
  <c r="AK240"/>
  <c r="AL240"/>
  <c r="AM240"/>
  <c r="AN240"/>
  <c r="AO240"/>
  <c r="AP240"/>
  <c r="AQ240"/>
  <c r="AR240"/>
  <c r="AS240"/>
  <c r="AT240"/>
  <c r="AU240"/>
  <c r="AV240"/>
  <c r="AW240"/>
  <c r="AX240"/>
  <c r="AY240"/>
  <c r="AZ240"/>
  <c r="BB240"/>
  <c r="BC240"/>
  <c r="BD240"/>
  <c r="BE240"/>
  <c r="BF240"/>
  <c r="BG240"/>
  <c r="BH240"/>
  <c r="BJ240"/>
  <c r="BL240"/>
  <c r="BN240"/>
  <c r="AK241"/>
  <c r="AL241"/>
  <c r="AM241"/>
  <c r="AN241"/>
  <c r="AO241"/>
  <c r="AP241"/>
  <c r="AQ241"/>
  <c r="AR241"/>
  <c r="AS241"/>
  <c r="AT241"/>
  <c r="AU241"/>
  <c r="AV241"/>
  <c r="AW241"/>
  <c r="AX241"/>
  <c r="AY241"/>
  <c r="AZ241"/>
  <c r="BB241"/>
  <c r="BC241"/>
  <c r="BD241"/>
  <c r="BE241"/>
  <c r="BF241"/>
  <c r="BG241"/>
  <c r="BH241"/>
  <c r="BJ241"/>
  <c r="BL241"/>
  <c r="BN241"/>
  <c r="AK242"/>
  <c r="AL242"/>
  <c r="AM242"/>
  <c r="AN242"/>
  <c r="AO242"/>
  <c r="AP242"/>
  <c r="AQ242"/>
  <c r="AR242"/>
  <c r="AS242"/>
  <c r="AT242"/>
  <c r="AU242"/>
  <c r="AV242"/>
  <c r="AW242"/>
  <c r="AX242"/>
  <c r="AY242"/>
  <c r="AZ242"/>
  <c r="BB242"/>
  <c r="BC242"/>
  <c r="BD242"/>
  <c r="BE242"/>
  <c r="BF242"/>
  <c r="BG242"/>
  <c r="BH242"/>
  <c r="BJ242"/>
  <c r="BL242"/>
  <c r="BN242"/>
  <c r="AK243"/>
  <c r="AL243"/>
  <c r="AM243"/>
  <c r="AN243"/>
  <c r="AO243"/>
  <c r="AP243"/>
  <c r="AQ243"/>
  <c r="AR243"/>
  <c r="AS243"/>
  <c r="AT243"/>
  <c r="AU243"/>
  <c r="AV243"/>
  <c r="AW243"/>
  <c r="AX243"/>
  <c r="AY243"/>
  <c r="AZ243"/>
  <c r="BB243"/>
  <c r="BC243"/>
  <c r="BD243"/>
  <c r="BE243"/>
  <c r="BF243"/>
  <c r="BG243"/>
  <c r="BH243"/>
  <c r="BJ243"/>
  <c r="BL243"/>
  <c r="BN243"/>
  <c r="AK244"/>
  <c r="AL244"/>
  <c r="AM244"/>
  <c r="AN244"/>
  <c r="AO244"/>
  <c r="AP244"/>
  <c r="AQ244"/>
  <c r="AR244"/>
  <c r="AS244"/>
  <c r="AT244"/>
  <c r="AU244"/>
  <c r="AV244"/>
  <c r="AW244"/>
  <c r="AX244"/>
  <c r="AY244"/>
  <c r="AZ244"/>
  <c r="BB244"/>
  <c r="BC244"/>
  <c r="BD244"/>
  <c r="BE244"/>
  <c r="BF244"/>
  <c r="BG244"/>
  <c r="BH244"/>
  <c r="BJ244"/>
  <c r="BL244"/>
  <c r="BN244"/>
  <c r="AK245"/>
  <c r="AL245"/>
  <c r="AM245"/>
  <c r="AN245"/>
  <c r="AO245"/>
  <c r="AP245"/>
  <c r="AQ245"/>
  <c r="AR245"/>
  <c r="AS245"/>
  <c r="AT245"/>
  <c r="AU245"/>
  <c r="AV245"/>
  <c r="AW245"/>
  <c r="AX245"/>
  <c r="AY245"/>
  <c r="AZ245"/>
  <c r="BB245"/>
  <c r="BC245"/>
  <c r="BD245"/>
  <c r="BE245"/>
  <c r="BF245"/>
  <c r="BG245"/>
  <c r="BH245"/>
  <c r="BJ245"/>
  <c r="BL245"/>
  <c r="BN245"/>
  <c r="AK246"/>
  <c r="AL246"/>
  <c r="AM246"/>
  <c r="AN246"/>
  <c r="AO246"/>
  <c r="AP246"/>
  <c r="AQ246"/>
  <c r="AR246"/>
  <c r="AS246"/>
  <c r="AT246"/>
  <c r="AU246"/>
  <c r="AV246"/>
  <c r="AW246"/>
  <c r="AX246"/>
  <c r="AY246"/>
  <c r="AZ246"/>
  <c r="BB246"/>
  <c r="BC246"/>
  <c r="BD246"/>
  <c r="BE246"/>
  <c r="BF246"/>
  <c r="BG246"/>
  <c r="BH246"/>
  <c r="BJ246"/>
  <c r="BL246"/>
  <c r="BN246"/>
  <c r="AK247"/>
  <c r="AL247"/>
  <c r="AM247"/>
  <c r="AN247"/>
  <c r="AO247"/>
  <c r="AP247"/>
  <c r="AQ247"/>
  <c r="AR247"/>
  <c r="AS247"/>
  <c r="AT247"/>
  <c r="AU247"/>
  <c r="AV247"/>
  <c r="AW247"/>
  <c r="AX247"/>
  <c r="AY247"/>
  <c r="AZ247"/>
  <c r="BB247"/>
  <c r="BC247"/>
  <c r="BD247"/>
  <c r="BE247"/>
  <c r="BF247"/>
  <c r="BG247"/>
  <c r="BH247"/>
  <c r="BJ247"/>
  <c r="BL247"/>
  <c r="BN247"/>
  <c r="AK248"/>
  <c r="AL248"/>
  <c r="AM248"/>
  <c r="AN248"/>
  <c r="AO248"/>
  <c r="AP248"/>
  <c r="AQ248"/>
  <c r="AR248"/>
  <c r="AS248"/>
  <c r="AT248"/>
  <c r="AU248"/>
  <c r="AV248"/>
  <c r="AW248"/>
  <c r="AX248"/>
  <c r="AY248"/>
  <c r="AZ248"/>
  <c r="BB248"/>
  <c r="BC248"/>
  <c r="BD248"/>
  <c r="BE248"/>
  <c r="BF248"/>
  <c r="BG248"/>
  <c r="BH248"/>
  <c r="BJ248"/>
  <c r="BL248"/>
  <c r="BN248"/>
  <c r="AK249"/>
  <c r="AL249"/>
  <c r="AM249"/>
  <c r="AN249"/>
  <c r="AO249"/>
  <c r="AP249"/>
  <c r="AQ249"/>
  <c r="AR249"/>
  <c r="AS249"/>
  <c r="AT249"/>
  <c r="AU249"/>
  <c r="AV249"/>
  <c r="AW249"/>
  <c r="AX249"/>
  <c r="AY249"/>
  <c r="AZ249"/>
  <c r="BB249"/>
  <c r="BC249"/>
  <c r="BD249"/>
  <c r="BE249"/>
  <c r="BF249"/>
  <c r="BG249"/>
  <c r="BH249"/>
  <c r="BJ249"/>
  <c r="BL249"/>
  <c r="BN249"/>
  <c r="AK250"/>
  <c r="AL250"/>
  <c r="AM250"/>
  <c r="AN250"/>
  <c r="AO250"/>
  <c r="AP250"/>
  <c r="AQ250"/>
  <c r="AR250"/>
  <c r="AS250"/>
  <c r="AT250"/>
  <c r="AU250"/>
  <c r="AV250"/>
  <c r="AW250"/>
  <c r="AX250"/>
  <c r="AY250"/>
  <c r="AZ250"/>
  <c r="BB250"/>
  <c r="BC250"/>
  <c r="BD250"/>
  <c r="BE250"/>
  <c r="BF250"/>
  <c r="BG250"/>
  <c r="BH250"/>
  <c r="BJ250"/>
  <c r="BL250"/>
  <c r="BN250"/>
  <c r="AK251"/>
  <c r="AL251"/>
  <c r="AM251"/>
  <c r="AN251"/>
  <c r="AO251"/>
  <c r="AP251"/>
  <c r="AQ251"/>
  <c r="AR251"/>
  <c r="AS251"/>
  <c r="AT251"/>
  <c r="AU251"/>
  <c r="AV251"/>
  <c r="AW251"/>
  <c r="AX251"/>
  <c r="AY251"/>
  <c r="AZ251"/>
  <c r="BB251"/>
  <c r="BC251"/>
  <c r="BD251"/>
  <c r="BE251"/>
  <c r="BF251"/>
  <c r="BG251"/>
  <c r="BH251"/>
  <c r="BJ251"/>
  <c r="BL251"/>
  <c r="BN251"/>
  <c r="AK252"/>
  <c r="AL252"/>
  <c r="AM252"/>
  <c r="AN252"/>
  <c r="AO252"/>
  <c r="AP252"/>
  <c r="AQ252"/>
  <c r="AR252"/>
  <c r="AS252"/>
  <c r="AT252"/>
  <c r="AU252"/>
  <c r="AV252"/>
  <c r="AW252"/>
  <c r="AX252"/>
  <c r="AY252"/>
  <c r="AZ252"/>
  <c r="BB252"/>
  <c r="BC252"/>
  <c r="BD252"/>
  <c r="BE252"/>
  <c r="BF252"/>
  <c r="BG252"/>
  <c r="BH252"/>
  <c r="BJ252"/>
  <c r="BL252"/>
  <c r="BN252"/>
  <c r="AK253"/>
  <c r="AL253"/>
  <c r="AM253"/>
  <c r="AN253"/>
  <c r="AO253"/>
  <c r="AP253"/>
  <c r="AQ253"/>
  <c r="AR253"/>
  <c r="AS253"/>
  <c r="AT253"/>
  <c r="AU253"/>
  <c r="AV253"/>
  <c r="AW253"/>
  <c r="AX253"/>
  <c r="AY253"/>
  <c r="AZ253"/>
  <c r="BB253"/>
  <c r="BC253"/>
  <c r="BD253"/>
  <c r="BE253"/>
  <c r="BF253"/>
  <c r="BG253"/>
  <c r="BH253"/>
  <c r="BJ253"/>
  <c r="BL253"/>
  <c r="BN253"/>
  <c r="AK254"/>
  <c r="AL254"/>
  <c r="AM254"/>
  <c r="AN254"/>
  <c r="AO254"/>
  <c r="AP254"/>
  <c r="AQ254"/>
  <c r="AR254"/>
  <c r="AS254"/>
  <c r="AT254"/>
  <c r="AU254"/>
  <c r="AV254"/>
  <c r="AW254"/>
  <c r="AX254"/>
  <c r="AY254"/>
  <c r="AZ254"/>
  <c r="BB254"/>
  <c r="BC254"/>
  <c r="BD254"/>
  <c r="BE254"/>
  <c r="BF254"/>
  <c r="BG254"/>
  <c r="BH254"/>
  <c r="BJ254"/>
  <c r="BL254"/>
  <c r="BN254"/>
  <c r="AK255"/>
  <c r="AL255"/>
  <c r="AM255"/>
  <c r="AN255"/>
  <c r="AO255"/>
  <c r="AP255"/>
  <c r="AQ255"/>
  <c r="AR255"/>
  <c r="AS255"/>
  <c r="AT255"/>
  <c r="AU255"/>
  <c r="AV255"/>
  <c r="AW255"/>
  <c r="AX255"/>
  <c r="AY255"/>
  <c r="AZ255"/>
  <c r="BB255"/>
  <c r="BC255"/>
  <c r="BD255"/>
  <c r="BE255"/>
  <c r="BF255"/>
  <c r="BG255"/>
  <c r="BH255"/>
  <c r="BJ255"/>
  <c r="BL255"/>
  <c r="BN255"/>
  <c r="AK256"/>
  <c r="AL256"/>
  <c r="AM256"/>
  <c r="AN256"/>
  <c r="AO256"/>
  <c r="AP256"/>
  <c r="AQ256"/>
  <c r="AR256"/>
  <c r="AS256"/>
  <c r="AT256"/>
  <c r="AU256"/>
  <c r="AV256"/>
  <c r="AW256"/>
  <c r="AX256"/>
  <c r="AY256"/>
  <c r="AZ256"/>
  <c r="BB256"/>
  <c r="BC256"/>
  <c r="BD256"/>
  <c r="BE256"/>
  <c r="BF256"/>
  <c r="BG256"/>
  <c r="BH256"/>
  <c r="BJ256"/>
  <c r="BL256"/>
  <c r="BN256"/>
  <c r="AK257"/>
  <c r="AL257"/>
  <c r="AM257"/>
  <c r="AN257"/>
  <c r="AO257"/>
  <c r="AP257"/>
  <c r="AQ257"/>
  <c r="AR257"/>
  <c r="AS257"/>
  <c r="AT257"/>
  <c r="AU257"/>
  <c r="AV257"/>
  <c r="AW257"/>
  <c r="AX257"/>
  <c r="AY257"/>
  <c r="AZ257"/>
  <c r="BB257"/>
  <c r="BC257"/>
  <c r="BD257"/>
  <c r="BE257"/>
  <c r="BF257"/>
  <c r="BG257"/>
  <c r="BH257"/>
  <c r="BJ257"/>
  <c r="BL257"/>
  <c r="BN257"/>
  <c r="AK258"/>
  <c r="AL258"/>
  <c r="AM258"/>
  <c r="AN258"/>
  <c r="AO258"/>
  <c r="AP258"/>
  <c r="AQ258"/>
  <c r="AR258"/>
  <c r="AS258"/>
  <c r="AT258"/>
  <c r="AU258"/>
  <c r="AV258"/>
  <c r="AW258"/>
  <c r="AX258"/>
  <c r="AY258"/>
  <c r="AZ258"/>
  <c r="BB258"/>
  <c r="BC258"/>
  <c r="BD258"/>
  <c r="BE258"/>
  <c r="BF258"/>
  <c r="BG258"/>
  <c r="BH258"/>
  <c r="BJ258"/>
  <c r="BL258"/>
  <c r="BN258"/>
  <c r="AK259"/>
  <c r="AL259"/>
  <c r="AM259"/>
  <c r="AN259"/>
  <c r="AO259"/>
  <c r="AP259"/>
  <c r="AQ259"/>
  <c r="AR259"/>
  <c r="AS259"/>
  <c r="AT259"/>
  <c r="AU259"/>
  <c r="AV259"/>
  <c r="AW259"/>
  <c r="AX259"/>
  <c r="AY259"/>
  <c r="AZ259"/>
  <c r="BB259"/>
  <c r="BC259"/>
  <c r="BD259"/>
  <c r="BE259"/>
  <c r="BF259"/>
  <c r="BG259"/>
  <c r="BH259"/>
  <c r="BJ259"/>
  <c r="BL259"/>
  <c r="BN259"/>
  <c r="AK260"/>
  <c r="AL260"/>
  <c r="AM260"/>
  <c r="AN260"/>
  <c r="AO260"/>
  <c r="AP260"/>
  <c r="AQ260"/>
  <c r="AR260"/>
  <c r="AS260"/>
  <c r="AT260"/>
  <c r="AU260"/>
  <c r="AV260"/>
  <c r="AW260"/>
  <c r="AX260"/>
  <c r="AY260"/>
  <c r="AZ260"/>
  <c r="BB260"/>
  <c r="BC260"/>
  <c r="BD260"/>
  <c r="BE260"/>
  <c r="BF260"/>
  <c r="BG260"/>
  <c r="BH260"/>
  <c r="BJ260"/>
  <c r="BL260"/>
  <c r="BN260"/>
  <c r="AK261"/>
  <c r="AL261"/>
  <c r="AM261"/>
  <c r="AN261"/>
  <c r="AO261"/>
  <c r="AP261"/>
  <c r="AQ261"/>
  <c r="AR261"/>
  <c r="AS261"/>
  <c r="AT261"/>
  <c r="AU261"/>
  <c r="AV261"/>
  <c r="AW261"/>
  <c r="AX261"/>
  <c r="AY261"/>
  <c r="AZ261"/>
  <c r="BB261"/>
  <c r="BC261"/>
  <c r="BD261"/>
  <c r="BE261"/>
  <c r="BF261"/>
  <c r="BG261"/>
  <c r="BH261"/>
  <c r="BJ261"/>
  <c r="BL261"/>
  <c r="BN261"/>
  <c r="AK262"/>
  <c r="AL262"/>
  <c r="AM262"/>
  <c r="AN262"/>
  <c r="AO262"/>
  <c r="AP262"/>
  <c r="AQ262"/>
  <c r="AR262"/>
  <c r="AS262"/>
  <c r="AT262"/>
  <c r="AU262"/>
  <c r="AV262"/>
  <c r="AW262"/>
  <c r="AX262"/>
  <c r="AY262"/>
  <c r="AZ262"/>
  <c r="BB262"/>
  <c r="BC262"/>
  <c r="BD262"/>
  <c r="BE262"/>
  <c r="BF262"/>
  <c r="BG262"/>
  <c r="BH262"/>
  <c r="BJ262"/>
  <c r="BL262"/>
  <c r="BN262"/>
  <c r="AK263"/>
  <c r="AL263"/>
  <c r="AM263"/>
  <c r="AN263"/>
  <c r="AO263"/>
  <c r="AP263"/>
  <c r="AQ263"/>
  <c r="AR263"/>
  <c r="AS263"/>
  <c r="AT263"/>
  <c r="AU263"/>
  <c r="AV263"/>
  <c r="AW263"/>
  <c r="AX263"/>
  <c r="AY263"/>
  <c r="AZ263"/>
  <c r="BB263"/>
  <c r="BC263"/>
  <c r="BD263"/>
  <c r="BE263"/>
  <c r="BF263"/>
  <c r="BG263"/>
  <c r="BH263"/>
  <c r="BJ263"/>
  <c r="BL263"/>
  <c r="BN263"/>
  <c r="AK264"/>
  <c r="AL264"/>
  <c r="AM264"/>
  <c r="AN264"/>
  <c r="AO264"/>
  <c r="AP264"/>
  <c r="AQ264"/>
  <c r="AR264"/>
  <c r="AS264"/>
  <c r="AT264"/>
  <c r="AU264"/>
  <c r="AV264"/>
  <c r="AW264"/>
  <c r="AX264"/>
  <c r="AY264"/>
  <c r="AZ264"/>
  <c r="BB264"/>
  <c r="BC264"/>
  <c r="BD264"/>
  <c r="BE264"/>
  <c r="BF264"/>
  <c r="BG264"/>
  <c r="BH264"/>
  <c r="BJ264"/>
  <c r="BL264"/>
  <c r="BN264"/>
  <c r="AK265"/>
  <c r="AL265"/>
  <c r="AM265"/>
  <c r="AN265"/>
  <c r="AO265"/>
  <c r="AP265"/>
  <c r="AQ265"/>
  <c r="AR265"/>
  <c r="AS265"/>
  <c r="AT265"/>
  <c r="AU265"/>
  <c r="AV265"/>
  <c r="AW265"/>
  <c r="AX265"/>
  <c r="AY265"/>
  <c r="AZ265"/>
  <c r="BB265"/>
  <c r="BC265"/>
  <c r="BD265"/>
  <c r="BE265"/>
  <c r="BF265"/>
  <c r="BG265"/>
  <c r="BH265"/>
  <c r="BJ265"/>
  <c r="BL265"/>
  <c r="BN265"/>
  <c r="AK266"/>
  <c r="AL266"/>
  <c r="AM266"/>
  <c r="AN266"/>
  <c r="AO266"/>
  <c r="AP266"/>
  <c r="AQ266"/>
  <c r="AR266"/>
  <c r="AS266"/>
  <c r="AT266"/>
  <c r="AU266"/>
  <c r="AV266"/>
  <c r="AW266"/>
  <c r="AX266"/>
  <c r="AY266"/>
  <c r="AZ266"/>
  <c r="BB266"/>
  <c r="BC266"/>
  <c r="BD266"/>
  <c r="BE266"/>
  <c r="BF266"/>
  <c r="BG266"/>
  <c r="BH266"/>
  <c r="BJ266"/>
  <c r="BL266"/>
  <c r="BN266"/>
  <c r="AK267"/>
  <c r="AL267"/>
  <c r="AM267"/>
  <c r="AN267"/>
  <c r="AO267"/>
  <c r="AP267"/>
  <c r="AQ267"/>
  <c r="AR267"/>
  <c r="AS267"/>
  <c r="AT267"/>
  <c r="AU267"/>
  <c r="AV267"/>
  <c r="AW267"/>
  <c r="AX267"/>
  <c r="AY267"/>
  <c r="AZ267"/>
  <c r="BB267"/>
  <c r="BC267"/>
  <c r="BD267"/>
  <c r="BE267"/>
  <c r="BF267"/>
  <c r="BG267"/>
  <c r="BH267"/>
  <c r="BJ267"/>
  <c r="BL267"/>
  <c r="BN267"/>
  <c r="AK268"/>
  <c r="AL268"/>
  <c r="AM268"/>
  <c r="AN268"/>
  <c r="AO268"/>
  <c r="AP268"/>
  <c r="AQ268"/>
  <c r="AR268"/>
  <c r="AS268"/>
  <c r="AT268"/>
  <c r="AU268"/>
  <c r="AV268"/>
  <c r="AW268"/>
  <c r="AX268"/>
  <c r="AY268"/>
  <c r="AZ268"/>
  <c r="BB268"/>
  <c r="BC268"/>
  <c r="BD268"/>
  <c r="BE268"/>
  <c r="BF268"/>
  <c r="BG268"/>
  <c r="BH268"/>
  <c r="BJ268"/>
  <c r="BL268"/>
  <c r="BN268"/>
  <c r="AK269"/>
  <c r="AL269"/>
  <c r="AM269"/>
  <c r="AN269"/>
  <c r="AO269"/>
  <c r="AP269"/>
  <c r="AQ269"/>
  <c r="AR269"/>
  <c r="AS269"/>
  <c r="AT269"/>
  <c r="AU269"/>
  <c r="AV269"/>
  <c r="AW269"/>
  <c r="AX269"/>
  <c r="AY269"/>
  <c r="AZ269"/>
  <c r="BB269"/>
  <c r="BC269"/>
  <c r="BD269"/>
  <c r="BE269"/>
  <c r="BF269"/>
  <c r="BG269"/>
  <c r="BH269"/>
  <c r="BJ269"/>
  <c r="BL269"/>
  <c r="BN269"/>
  <c r="AK270"/>
  <c r="AL270"/>
  <c r="AM270"/>
  <c r="AN270"/>
  <c r="AO270"/>
  <c r="AP270"/>
  <c r="AQ270"/>
  <c r="AR270"/>
  <c r="AS270"/>
  <c r="AT270"/>
  <c r="AU270"/>
  <c r="AV270"/>
  <c r="AW270"/>
  <c r="AX270"/>
  <c r="AY270"/>
  <c r="AZ270"/>
  <c r="BB270"/>
  <c r="BC270"/>
  <c r="BD270"/>
  <c r="BE270"/>
  <c r="BF270"/>
  <c r="BG270"/>
  <c r="BH270"/>
  <c r="BJ270"/>
  <c r="BL270"/>
  <c r="BN270"/>
  <c r="AK271"/>
  <c r="AL271"/>
  <c r="AM271"/>
  <c r="AN271"/>
  <c r="AO271"/>
  <c r="AP271"/>
  <c r="AQ271"/>
  <c r="AR271"/>
  <c r="AS271"/>
  <c r="AT271"/>
  <c r="AU271"/>
  <c r="AV271"/>
  <c r="AW271"/>
  <c r="AX271"/>
  <c r="AY271"/>
  <c r="AZ271"/>
  <c r="BB271"/>
  <c r="BC271"/>
  <c r="BD271"/>
  <c r="BE271"/>
  <c r="BF271"/>
  <c r="BG271"/>
  <c r="BH271"/>
  <c r="BJ271"/>
  <c r="BL271"/>
  <c r="BN271"/>
  <c r="AK272"/>
  <c r="AL272"/>
  <c r="AM272"/>
  <c r="AN272"/>
  <c r="AO272"/>
  <c r="AP272"/>
  <c r="AQ272"/>
  <c r="AR272"/>
  <c r="AS272"/>
  <c r="AT272"/>
  <c r="AU272"/>
  <c r="AV272"/>
  <c r="AW272"/>
  <c r="AX272"/>
  <c r="AY272"/>
  <c r="AZ272"/>
  <c r="BB272"/>
  <c r="BC272"/>
  <c r="BD272"/>
  <c r="BE272"/>
  <c r="BF272"/>
  <c r="BG272"/>
  <c r="BH272"/>
  <c r="BJ272"/>
  <c r="BL272"/>
  <c r="BN272"/>
  <c r="AK273"/>
  <c r="AL273"/>
  <c r="AM273"/>
  <c r="AN273"/>
  <c r="AO273"/>
  <c r="AP273"/>
  <c r="AQ273"/>
  <c r="AR273"/>
  <c r="AS273"/>
  <c r="AT273"/>
  <c r="AU273"/>
  <c r="AV273"/>
  <c r="AW273"/>
  <c r="AX273"/>
  <c r="AY273"/>
  <c r="AZ273"/>
  <c r="BB273"/>
  <c r="BC273"/>
  <c r="BD273"/>
  <c r="BE273"/>
  <c r="BF273"/>
  <c r="BG273"/>
  <c r="BH273"/>
  <c r="BJ273"/>
  <c r="BL273"/>
  <c r="BN273"/>
  <c r="AK274"/>
  <c r="AL274"/>
  <c r="AM274"/>
  <c r="AN274"/>
  <c r="AO274"/>
  <c r="AP274"/>
  <c r="AQ274"/>
  <c r="AR274"/>
  <c r="AS274"/>
  <c r="AT274"/>
  <c r="AU274"/>
  <c r="AV274"/>
  <c r="AW274"/>
  <c r="AX274"/>
  <c r="AY274"/>
  <c r="AZ274"/>
  <c r="BB274"/>
  <c r="BC274"/>
  <c r="BD274"/>
  <c r="BE274"/>
  <c r="BF274"/>
  <c r="BG274"/>
  <c r="BH274"/>
  <c r="BJ274"/>
  <c r="BL274"/>
  <c r="BN274"/>
  <c r="AK275"/>
  <c r="AL275"/>
  <c r="AM275"/>
  <c r="AN275"/>
  <c r="AO275"/>
  <c r="AP275"/>
  <c r="AQ275"/>
  <c r="AR275"/>
  <c r="AS275"/>
  <c r="AT275"/>
  <c r="AU275"/>
  <c r="AV275"/>
  <c r="AW275"/>
  <c r="AX275"/>
  <c r="AY275"/>
  <c r="AZ275"/>
  <c r="BB275"/>
  <c r="BC275"/>
  <c r="BD275"/>
  <c r="BE275"/>
  <c r="BF275"/>
  <c r="BG275"/>
  <c r="BH275"/>
  <c r="BJ275"/>
  <c r="BL275"/>
  <c r="BN275"/>
  <c r="AK276"/>
  <c r="AL276"/>
  <c r="AM276"/>
  <c r="AN276"/>
  <c r="AO276"/>
  <c r="AP276"/>
  <c r="AQ276"/>
  <c r="AR276"/>
  <c r="AS276"/>
  <c r="AT276"/>
  <c r="AU276"/>
  <c r="AV276"/>
  <c r="AW276"/>
  <c r="AX276"/>
  <c r="AY276"/>
  <c r="AZ276"/>
  <c r="BB276"/>
  <c r="BC276"/>
  <c r="BD276"/>
  <c r="BE276"/>
  <c r="BF276"/>
  <c r="BG276"/>
  <c r="BH276"/>
  <c r="BJ276"/>
  <c r="BL276"/>
  <c r="BN276"/>
  <c r="AK277"/>
  <c r="AL277"/>
  <c r="AM277"/>
  <c r="AN277"/>
  <c r="AO277"/>
  <c r="AP277"/>
  <c r="AQ277"/>
  <c r="AR277"/>
  <c r="AS277"/>
  <c r="AT277"/>
  <c r="AU277"/>
  <c r="AV277"/>
  <c r="AW277"/>
  <c r="AX277"/>
  <c r="AY277"/>
  <c r="AZ277"/>
  <c r="BB277"/>
  <c r="BC277"/>
  <c r="BD277"/>
  <c r="BE277"/>
  <c r="BF277"/>
  <c r="BG277"/>
  <c r="BH277"/>
  <c r="BJ277"/>
  <c r="BL277"/>
  <c r="BN277"/>
  <c r="AK278"/>
  <c r="AL278"/>
  <c r="AM278"/>
  <c r="AN278"/>
  <c r="AO278"/>
  <c r="AP278"/>
  <c r="AQ278"/>
  <c r="AR278"/>
  <c r="AS278"/>
  <c r="AT278"/>
  <c r="AU278"/>
  <c r="AV278"/>
  <c r="AW278"/>
  <c r="AX278"/>
  <c r="AY278"/>
  <c r="AZ278"/>
  <c r="BB278"/>
  <c r="BC278"/>
  <c r="BD278"/>
  <c r="BE278"/>
  <c r="BF278"/>
  <c r="BG278"/>
  <c r="BH278"/>
  <c r="BJ278"/>
  <c r="BL278"/>
  <c r="BN278"/>
  <c r="AK279"/>
  <c r="AL279"/>
  <c r="AM279"/>
  <c r="AN279"/>
  <c r="AO279"/>
  <c r="AP279"/>
  <c r="AQ279"/>
  <c r="AR279"/>
  <c r="AS279"/>
  <c r="AT279"/>
  <c r="AU279"/>
  <c r="AV279"/>
  <c r="AW279"/>
  <c r="AX279"/>
  <c r="AY279"/>
  <c r="AZ279"/>
  <c r="BB279"/>
  <c r="BC279"/>
  <c r="BD279"/>
  <c r="BE279"/>
  <c r="BF279"/>
  <c r="BG279"/>
  <c r="BH279"/>
  <c r="BJ279"/>
  <c r="BL279"/>
  <c r="BN279"/>
  <c r="AK280"/>
  <c r="AL280"/>
  <c r="AM280"/>
  <c r="AN280"/>
  <c r="AO280"/>
  <c r="AP280"/>
  <c r="AQ280"/>
  <c r="AR280"/>
  <c r="AS280"/>
  <c r="AT280"/>
  <c r="AU280"/>
  <c r="AV280"/>
  <c r="AW280"/>
  <c r="AX280"/>
  <c r="AY280"/>
  <c r="AZ280"/>
  <c r="BB280"/>
  <c r="BC280"/>
  <c r="BD280"/>
  <c r="BE280"/>
  <c r="BF280"/>
  <c r="BG280"/>
  <c r="BH280"/>
  <c r="BJ280"/>
  <c r="BL280"/>
  <c r="BN280"/>
  <c r="AK281"/>
  <c r="AL281"/>
  <c r="AM281"/>
  <c r="AN281"/>
  <c r="AO281"/>
  <c r="AP281"/>
  <c r="AQ281"/>
  <c r="AR281"/>
  <c r="AS281"/>
  <c r="AT281"/>
  <c r="AU281"/>
  <c r="AV281"/>
  <c r="AW281"/>
  <c r="AX281"/>
  <c r="AY281"/>
  <c r="AZ281"/>
  <c r="BB281"/>
  <c r="BC281"/>
  <c r="BD281"/>
  <c r="BE281"/>
  <c r="BF281"/>
  <c r="BG281"/>
  <c r="BH281"/>
  <c r="BJ281"/>
  <c r="BL281"/>
  <c r="BN281"/>
  <c r="AK282"/>
  <c r="AL282"/>
  <c r="AM282"/>
  <c r="AN282"/>
  <c r="AO282"/>
  <c r="AP282"/>
  <c r="AQ282"/>
  <c r="AR282"/>
  <c r="AS282"/>
  <c r="AT282"/>
  <c r="AU282"/>
  <c r="AV282"/>
  <c r="AW282"/>
  <c r="AX282"/>
  <c r="AY282"/>
  <c r="AZ282"/>
  <c r="BB282"/>
  <c r="BC282"/>
  <c r="BD282"/>
  <c r="BE282"/>
  <c r="BF282"/>
  <c r="BG282"/>
  <c r="BH282"/>
  <c r="BJ282"/>
  <c r="BL282"/>
  <c r="BN282"/>
  <c r="AK283"/>
  <c r="AL283"/>
  <c r="AM283"/>
  <c r="AN283"/>
  <c r="AO283"/>
  <c r="AP283"/>
  <c r="AQ283"/>
  <c r="AR283"/>
  <c r="AS283"/>
  <c r="AT283"/>
  <c r="AU283"/>
  <c r="AV283"/>
  <c r="AW283"/>
  <c r="AX283"/>
  <c r="AY283"/>
  <c r="AZ283"/>
  <c r="BB283"/>
  <c r="BC283"/>
  <c r="BD283"/>
  <c r="BE283"/>
  <c r="BF283"/>
  <c r="BG283"/>
  <c r="BH283"/>
  <c r="BJ283"/>
  <c r="BL283"/>
  <c r="BN283"/>
  <c r="AK284"/>
  <c r="AL284"/>
  <c r="AM284"/>
  <c r="AN284"/>
  <c r="AO284"/>
  <c r="AP284"/>
  <c r="AQ284"/>
  <c r="AR284"/>
  <c r="AS284"/>
  <c r="AT284"/>
  <c r="AU284"/>
  <c r="AV284"/>
  <c r="AW284"/>
  <c r="AX284"/>
  <c r="AY284"/>
  <c r="AZ284"/>
  <c r="BB284"/>
  <c r="BC284"/>
  <c r="BD284"/>
  <c r="BE284"/>
  <c r="BF284"/>
  <c r="BG284"/>
  <c r="BH284"/>
  <c r="BJ284"/>
  <c r="BL284"/>
  <c r="BN284"/>
  <c r="AK285"/>
  <c r="AL285"/>
  <c r="AM285"/>
  <c r="AN285"/>
  <c r="AO285"/>
  <c r="AP285"/>
  <c r="AQ285"/>
  <c r="AR285"/>
  <c r="AS285"/>
  <c r="AT285"/>
  <c r="AU285"/>
  <c r="AV285"/>
  <c r="AW285"/>
  <c r="AX285"/>
  <c r="AY285"/>
  <c r="AZ285"/>
  <c r="BB285"/>
  <c r="BC285"/>
  <c r="BD285"/>
  <c r="BE285"/>
  <c r="BF285"/>
  <c r="BG285"/>
  <c r="BH285"/>
  <c r="BJ285"/>
  <c r="BL285"/>
  <c r="BN285"/>
  <c r="AK286"/>
  <c r="AL286"/>
  <c r="AM286"/>
  <c r="AN286"/>
  <c r="AO286"/>
  <c r="AP286"/>
  <c r="AQ286"/>
  <c r="AR286"/>
  <c r="AS286"/>
  <c r="AT286"/>
  <c r="AU286"/>
  <c r="AV286"/>
  <c r="AW286"/>
  <c r="AX286"/>
  <c r="AY286"/>
  <c r="AZ286"/>
  <c r="BB286"/>
  <c r="BC286"/>
  <c r="BD286"/>
  <c r="BE286"/>
  <c r="BF286"/>
  <c r="BG286"/>
  <c r="BH286"/>
  <c r="BJ286"/>
  <c r="BL286"/>
  <c r="BN286"/>
  <c r="AK287"/>
  <c r="AL287"/>
  <c r="AM287"/>
  <c r="AN287"/>
  <c r="AO287"/>
  <c r="AP287"/>
  <c r="AQ287"/>
  <c r="AR287"/>
  <c r="AS287"/>
  <c r="AT287"/>
  <c r="AU287"/>
  <c r="AV287"/>
  <c r="AW287"/>
  <c r="AX287"/>
  <c r="AY287"/>
  <c r="AZ287"/>
  <c r="BB287"/>
  <c r="BC287"/>
  <c r="BD287"/>
  <c r="BE287"/>
  <c r="BF287"/>
  <c r="BG287"/>
  <c r="BH287"/>
  <c r="BJ287"/>
  <c r="BL287"/>
  <c r="BN287"/>
  <c r="AK288"/>
  <c r="AL288"/>
  <c r="AM288"/>
  <c r="AN288"/>
  <c r="AO288"/>
  <c r="AP288"/>
  <c r="AQ288"/>
  <c r="AR288"/>
  <c r="AS288"/>
  <c r="AT288"/>
  <c r="AU288"/>
  <c r="AV288"/>
  <c r="AW288"/>
  <c r="AX288"/>
  <c r="AY288"/>
  <c r="AZ288"/>
  <c r="BB288"/>
  <c r="BC288"/>
  <c r="BD288"/>
  <c r="BE288"/>
  <c r="BF288"/>
  <c r="BG288"/>
  <c r="BH288"/>
  <c r="BJ288"/>
  <c r="BL288"/>
  <c r="BN288"/>
  <c r="AK289"/>
  <c r="AL289"/>
  <c r="AM289"/>
  <c r="AN289"/>
  <c r="AO289"/>
  <c r="AP289"/>
  <c r="AQ289"/>
  <c r="AR289"/>
  <c r="AS289"/>
  <c r="AT289"/>
  <c r="AU289"/>
  <c r="AV289"/>
  <c r="AW289"/>
  <c r="AX289"/>
  <c r="AY289"/>
  <c r="AZ289"/>
  <c r="BB289"/>
  <c r="BC289"/>
  <c r="BD289"/>
  <c r="BE289"/>
  <c r="BF289"/>
  <c r="BG289"/>
  <c r="BH289"/>
  <c r="BJ289"/>
  <c r="BL289"/>
  <c r="BN289"/>
  <c r="AK290"/>
  <c r="AL290"/>
  <c r="AM290"/>
  <c r="AN290"/>
  <c r="AO290"/>
  <c r="AP290"/>
  <c r="AQ290"/>
  <c r="AR290"/>
  <c r="AS290"/>
  <c r="AT290"/>
  <c r="AU290"/>
  <c r="AV290"/>
  <c r="AW290"/>
  <c r="AX290"/>
  <c r="AY290"/>
  <c r="AZ290"/>
  <c r="BB290"/>
  <c r="BC290"/>
  <c r="BD290"/>
  <c r="BE290"/>
  <c r="BF290"/>
  <c r="BG290"/>
  <c r="BH290"/>
  <c r="BJ290"/>
  <c r="BL290"/>
  <c r="BN290"/>
  <c r="AK291"/>
  <c r="AL291"/>
  <c r="AM291"/>
  <c r="AN291"/>
  <c r="AO291"/>
  <c r="AP291"/>
  <c r="AQ291"/>
  <c r="AR291"/>
  <c r="AS291"/>
  <c r="AT291"/>
  <c r="AU291"/>
  <c r="AV291"/>
  <c r="AW291"/>
  <c r="AX291"/>
  <c r="AY291"/>
  <c r="AZ291"/>
  <c r="BB291"/>
  <c r="BC291"/>
  <c r="BD291"/>
  <c r="BE291"/>
  <c r="BF291"/>
  <c r="BG291"/>
  <c r="BH291"/>
  <c r="BJ291"/>
  <c r="BL291"/>
  <c r="BN291"/>
  <c r="AK292"/>
  <c r="AL292"/>
  <c r="AM292"/>
  <c r="AN292"/>
  <c r="AO292"/>
  <c r="AP292"/>
  <c r="AQ292"/>
  <c r="AR292"/>
  <c r="AS292"/>
  <c r="AT292"/>
  <c r="AU292"/>
  <c r="AV292"/>
  <c r="AW292"/>
  <c r="AX292"/>
  <c r="AY292"/>
  <c r="AZ292"/>
  <c r="BB292"/>
  <c r="BC292"/>
  <c r="BD292"/>
  <c r="BE292"/>
  <c r="BF292"/>
  <c r="BG292"/>
  <c r="BH292"/>
  <c r="BJ292"/>
  <c r="BL292"/>
  <c r="BN292"/>
  <c r="AK293"/>
  <c r="AL293"/>
  <c r="AM293"/>
  <c r="AN293"/>
  <c r="AO293"/>
  <c r="AP293"/>
  <c r="AQ293"/>
  <c r="AR293"/>
  <c r="AS293"/>
  <c r="AT293"/>
  <c r="AU293"/>
  <c r="AV293"/>
  <c r="AW293"/>
  <c r="AX293"/>
  <c r="AY293"/>
  <c r="AZ293"/>
  <c r="BB293"/>
  <c r="BC293"/>
  <c r="BD293"/>
  <c r="BE293"/>
  <c r="BF293"/>
  <c r="BG293"/>
  <c r="BH293"/>
  <c r="BJ293"/>
  <c r="BL293"/>
  <c r="BN293"/>
  <c r="AK294"/>
  <c r="AL294"/>
  <c r="AM294"/>
  <c r="AN294"/>
  <c r="AO294"/>
  <c r="AP294"/>
  <c r="AQ294"/>
  <c r="AR294"/>
  <c r="AS294"/>
  <c r="AT294"/>
  <c r="AU294"/>
  <c r="AV294"/>
  <c r="AW294"/>
  <c r="AX294"/>
  <c r="AY294"/>
  <c r="AZ294"/>
  <c r="BB294"/>
  <c r="BC294"/>
  <c r="BD294"/>
  <c r="BE294"/>
  <c r="BF294"/>
  <c r="BG294"/>
  <c r="BH294"/>
  <c r="BJ294"/>
  <c r="BL294"/>
  <c r="BN294"/>
  <c r="AK295"/>
  <c r="AL295"/>
  <c r="AM295"/>
  <c r="AN295"/>
  <c r="AO295"/>
  <c r="AP295"/>
  <c r="AQ295"/>
  <c r="AR295"/>
  <c r="AS295"/>
  <c r="AT295"/>
  <c r="AU295"/>
  <c r="AV295"/>
  <c r="AW295"/>
  <c r="AX295"/>
  <c r="AY295"/>
  <c r="AZ295"/>
  <c r="BB295"/>
  <c r="BC295"/>
  <c r="BD295"/>
  <c r="BE295"/>
  <c r="BF295"/>
  <c r="BG295"/>
  <c r="BH295"/>
  <c r="BJ295"/>
  <c r="BL295"/>
  <c r="BN295"/>
  <c r="AK296"/>
  <c r="AL296"/>
  <c r="AM296"/>
  <c r="AN296"/>
  <c r="AO296"/>
  <c r="AP296"/>
  <c r="AQ296"/>
  <c r="AR296"/>
  <c r="AS296"/>
  <c r="AT296"/>
  <c r="AU296"/>
  <c r="AV296"/>
  <c r="AW296"/>
  <c r="AX296"/>
  <c r="AY296"/>
  <c r="AZ296"/>
  <c r="BB296"/>
  <c r="BC296"/>
  <c r="BD296"/>
  <c r="BE296"/>
  <c r="BF296"/>
  <c r="BG296"/>
  <c r="BH296"/>
  <c r="BJ296"/>
  <c r="BL296"/>
  <c r="BN296"/>
  <c r="AK297"/>
  <c r="AL297"/>
  <c r="AM297"/>
  <c r="AN297"/>
  <c r="AO297"/>
  <c r="AP297"/>
  <c r="AQ297"/>
  <c r="AR297"/>
  <c r="AS297"/>
  <c r="AT297"/>
  <c r="AU297"/>
  <c r="AV297"/>
  <c r="AW297"/>
  <c r="AX297"/>
  <c r="AY297"/>
  <c r="AZ297"/>
  <c r="BB297"/>
  <c r="BC297"/>
  <c r="BD297"/>
  <c r="BE297"/>
  <c r="BF297"/>
  <c r="BG297"/>
  <c r="BH297"/>
  <c r="BJ297"/>
  <c r="BL297"/>
  <c r="BN297"/>
  <c r="AK298"/>
  <c r="AL298"/>
  <c r="AM298"/>
  <c r="AN298"/>
  <c r="AO298"/>
  <c r="AP298"/>
  <c r="AQ298"/>
  <c r="AR298"/>
  <c r="AS298"/>
  <c r="AT298"/>
  <c r="AU298"/>
  <c r="AV298"/>
  <c r="AW298"/>
  <c r="AX298"/>
  <c r="AY298"/>
  <c r="AZ298"/>
  <c r="BB298"/>
  <c r="BC298"/>
  <c r="BD298"/>
  <c r="BE298"/>
  <c r="BF298"/>
  <c r="BG298"/>
  <c r="BH298"/>
  <c r="BJ298"/>
  <c r="BL298"/>
  <c r="BN298"/>
  <c r="AK299"/>
  <c r="AL299"/>
  <c r="AM299"/>
  <c r="AN299"/>
  <c r="AO299"/>
  <c r="AP299"/>
  <c r="AQ299"/>
  <c r="AR299"/>
  <c r="AS299"/>
  <c r="AT299"/>
  <c r="AU299"/>
  <c r="AV299"/>
  <c r="AW299"/>
  <c r="AX299"/>
  <c r="AY299"/>
  <c r="AZ299"/>
  <c r="BB299"/>
  <c r="BC299"/>
  <c r="BD299"/>
  <c r="BE299"/>
  <c r="BF299"/>
  <c r="BG299"/>
  <c r="BH299"/>
  <c r="BJ299"/>
  <c r="BL299"/>
  <c r="BN299"/>
  <c r="AK300"/>
  <c r="AL300"/>
  <c r="AM300"/>
  <c r="AN300"/>
  <c r="AO300"/>
  <c r="AP300"/>
  <c r="AQ300"/>
  <c r="AR300"/>
  <c r="AS300"/>
  <c r="AT300"/>
  <c r="AU300"/>
  <c r="AV300"/>
  <c r="AW300"/>
  <c r="AX300"/>
  <c r="AY300"/>
  <c r="AZ300"/>
  <c r="BB300"/>
  <c r="BC300"/>
  <c r="BD300"/>
  <c r="BE300"/>
  <c r="BF300"/>
  <c r="BG300"/>
  <c r="BH300"/>
  <c r="BJ300"/>
  <c r="BL300"/>
  <c r="BN300"/>
  <c r="AK301"/>
  <c r="AL301"/>
  <c r="AM301"/>
  <c r="AN301"/>
  <c r="AO301"/>
  <c r="AP301"/>
  <c r="AQ301"/>
  <c r="AR301"/>
  <c r="AS301"/>
  <c r="AT301"/>
  <c r="AU301"/>
  <c r="AV301"/>
  <c r="AW301"/>
  <c r="AX301"/>
  <c r="AY301"/>
  <c r="AZ301"/>
  <c r="BB301"/>
  <c r="BC301"/>
  <c r="BD301"/>
  <c r="BE301"/>
  <c r="BF301"/>
  <c r="BG301"/>
  <c r="BH301"/>
  <c r="BJ301"/>
  <c r="BL301"/>
  <c r="BN301"/>
  <c r="AK302"/>
  <c r="AL302"/>
  <c r="AM302"/>
  <c r="AN302"/>
  <c r="AO302"/>
  <c r="AP302"/>
  <c r="AQ302"/>
  <c r="AR302"/>
  <c r="AS302"/>
  <c r="AT302"/>
  <c r="AU302"/>
  <c r="AV302"/>
  <c r="AW302"/>
  <c r="AX302"/>
  <c r="AY302"/>
  <c r="AZ302"/>
  <c r="BB302"/>
  <c r="BC302"/>
  <c r="BD302"/>
  <c r="BE302"/>
  <c r="BF302"/>
  <c r="BG302"/>
  <c r="BH302"/>
  <c r="BJ302"/>
  <c r="BL302"/>
  <c r="BN302"/>
  <c r="AK303"/>
  <c r="AL303"/>
  <c r="AM303"/>
  <c r="AN303"/>
  <c r="AO303"/>
  <c r="AP303"/>
  <c r="AQ303"/>
  <c r="AR303"/>
  <c r="AS303"/>
  <c r="AT303"/>
  <c r="AU303"/>
  <c r="AV303"/>
  <c r="AW303"/>
  <c r="AX303"/>
  <c r="AY303"/>
  <c r="AZ303"/>
  <c r="BB303"/>
  <c r="BC303"/>
  <c r="BD303"/>
  <c r="BE303"/>
  <c r="BF303"/>
  <c r="BG303"/>
  <c r="BH303"/>
  <c r="BJ303"/>
  <c r="BL303"/>
  <c r="BN303"/>
  <c r="AK304"/>
  <c r="AL304"/>
  <c r="AM304"/>
  <c r="AN304"/>
  <c r="AO304"/>
  <c r="AP304"/>
  <c r="AQ304"/>
  <c r="AR304"/>
  <c r="AS304"/>
  <c r="AT304"/>
  <c r="AU304"/>
  <c r="AV304"/>
  <c r="AW304"/>
  <c r="AX304"/>
  <c r="AY304"/>
  <c r="AZ304"/>
  <c r="BB304"/>
  <c r="BC304"/>
  <c r="BD304"/>
  <c r="BE304"/>
  <c r="BF304"/>
  <c r="BG304"/>
  <c r="BH304"/>
  <c r="BJ304"/>
  <c r="BL304"/>
  <c r="BN304"/>
  <c r="AK305"/>
  <c r="AL305"/>
  <c r="AM305"/>
  <c r="AN305"/>
  <c r="AO305"/>
  <c r="AP305"/>
  <c r="AQ305"/>
  <c r="AR305"/>
  <c r="AS305"/>
  <c r="AT305"/>
  <c r="AU305"/>
  <c r="AV305"/>
  <c r="AW305"/>
  <c r="AX305"/>
  <c r="AY305"/>
  <c r="AZ305"/>
  <c r="BB305"/>
  <c r="BC305"/>
  <c r="BD305"/>
  <c r="BE305"/>
  <c r="BF305"/>
  <c r="BG305"/>
  <c r="BH305"/>
  <c r="BJ305"/>
  <c r="BL305"/>
  <c r="BN305"/>
  <c r="AK306"/>
  <c r="AL306"/>
  <c r="AM306"/>
  <c r="AN306"/>
  <c r="AO306"/>
  <c r="AP306"/>
  <c r="AQ306"/>
  <c r="AR306"/>
  <c r="AS306"/>
  <c r="AT306"/>
  <c r="AU306"/>
  <c r="AV306"/>
  <c r="AW306"/>
  <c r="AX306"/>
  <c r="AY306"/>
  <c r="AZ306"/>
  <c r="BB306"/>
  <c r="BC306"/>
  <c r="BD306"/>
  <c r="BE306"/>
  <c r="BF306"/>
  <c r="BG306"/>
  <c r="BH306"/>
  <c r="BJ306"/>
  <c r="BL306"/>
  <c r="BN306"/>
  <c r="AK307"/>
  <c r="AL307"/>
  <c r="AM307"/>
  <c r="AN307"/>
  <c r="AO307"/>
  <c r="AP307"/>
  <c r="AQ307"/>
  <c r="AR307"/>
  <c r="AS307"/>
  <c r="AT307"/>
  <c r="AU307"/>
  <c r="AV307"/>
  <c r="AW307"/>
  <c r="AX307"/>
  <c r="AY307"/>
  <c r="AZ307"/>
  <c r="BB307"/>
  <c r="BC307"/>
  <c r="BD307"/>
  <c r="BE307"/>
  <c r="BF307"/>
  <c r="BG307"/>
  <c r="BH307"/>
  <c r="BJ307"/>
  <c r="BL307"/>
  <c r="BN307"/>
  <c r="AK308"/>
  <c r="AL308"/>
  <c r="AM308"/>
  <c r="AN308"/>
  <c r="AO308"/>
  <c r="AP308"/>
  <c r="AQ308"/>
  <c r="AR308"/>
  <c r="AS308"/>
  <c r="AT308"/>
  <c r="AU308"/>
  <c r="AV308"/>
  <c r="AW308"/>
  <c r="AX308"/>
  <c r="AY308"/>
  <c r="AZ308"/>
  <c r="BB308"/>
  <c r="BC308"/>
  <c r="BD308"/>
  <c r="BE308"/>
  <c r="BF308"/>
  <c r="BG308"/>
  <c r="BH308"/>
  <c r="BJ308"/>
  <c r="BL308"/>
  <c r="BN308"/>
  <c r="AK309"/>
  <c r="AL309"/>
  <c r="AM309"/>
  <c r="AN309"/>
  <c r="AO309"/>
  <c r="AP309"/>
  <c r="AQ309"/>
  <c r="AR309"/>
  <c r="AS309"/>
  <c r="AT309"/>
  <c r="AU309"/>
  <c r="AV309"/>
  <c r="AW309"/>
  <c r="AX309"/>
  <c r="AY309"/>
  <c r="AZ309"/>
  <c r="BB309"/>
  <c r="BC309"/>
  <c r="BD309"/>
  <c r="BE309"/>
  <c r="BF309"/>
  <c r="BG309"/>
  <c r="BH309"/>
  <c r="BJ309"/>
  <c r="BL309"/>
  <c r="BN309"/>
  <c r="AK310"/>
  <c r="AL310"/>
  <c r="AM310"/>
  <c r="AN310"/>
  <c r="AO310"/>
  <c r="AP310"/>
  <c r="AQ310"/>
  <c r="AR310"/>
  <c r="AS310"/>
  <c r="AT310"/>
  <c r="AU310"/>
  <c r="AV310"/>
  <c r="AW310"/>
  <c r="AX310"/>
  <c r="AY310"/>
  <c r="AZ310"/>
  <c r="BB310"/>
  <c r="BC310"/>
  <c r="BD310"/>
  <c r="BE310"/>
  <c r="BF310"/>
  <c r="BG310"/>
  <c r="BH310"/>
  <c r="BJ310"/>
  <c r="BL310"/>
  <c r="BN310"/>
  <c r="AK311"/>
  <c r="AL311"/>
  <c r="AM311"/>
  <c r="AN311"/>
  <c r="AO311"/>
  <c r="AP311"/>
  <c r="AQ311"/>
  <c r="AR311"/>
  <c r="AS311"/>
  <c r="AT311"/>
  <c r="AU311"/>
  <c r="AV311"/>
  <c r="AW311"/>
  <c r="AX311"/>
  <c r="AY311"/>
  <c r="AZ311"/>
  <c r="BB311"/>
  <c r="BC311"/>
  <c r="BD311"/>
  <c r="BE311"/>
  <c r="BF311"/>
  <c r="BG311"/>
  <c r="BH311"/>
  <c r="BJ311"/>
  <c r="BL311"/>
  <c r="BN311"/>
  <c r="AK312"/>
  <c r="AL312"/>
  <c r="AM312"/>
  <c r="AN312"/>
  <c r="AO312"/>
  <c r="AP312"/>
  <c r="AQ312"/>
  <c r="AR312"/>
  <c r="AS312"/>
  <c r="AT312"/>
  <c r="AU312"/>
  <c r="AV312"/>
  <c r="AW312"/>
  <c r="AX312"/>
  <c r="AY312"/>
  <c r="AZ312"/>
  <c r="BB312"/>
  <c r="BC312"/>
  <c r="BD312"/>
  <c r="BE312"/>
  <c r="BF312"/>
  <c r="BG312"/>
  <c r="BH312"/>
  <c r="BJ312"/>
  <c r="BL312"/>
  <c r="BN312"/>
  <c r="AK313"/>
  <c r="AL313"/>
  <c r="AM313"/>
  <c r="AN313"/>
  <c r="AO313"/>
  <c r="AP313"/>
  <c r="AQ313"/>
  <c r="AR313"/>
  <c r="AS313"/>
  <c r="AT313"/>
  <c r="AU313"/>
  <c r="AV313"/>
  <c r="AW313"/>
  <c r="AX313"/>
  <c r="AY313"/>
  <c r="AZ313"/>
  <c r="BB313"/>
  <c r="BC313"/>
  <c r="BD313"/>
  <c r="BE313"/>
  <c r="BF313"/>
  <c r="BG313"/>
  <c r="BH313"/>
  <c r="BJ313"/>
  <c r="BL313"/>
  <c r="BN313"/>
  <c r="AK314"/>
  <c r="AL314"/>
  <c r="AM314"/>
  <c r="AN314"/>
  <c r="AO314"/>
  <c r="AP314"/>
  <c r="AQ314"/>
  <c r="AR314"/>
  <c r="AS314"/>
  <c r="AT314"/>
  <c r="AU314"/>
  <c r="AV314"/>
  <c r="AW314"/>
  <c r="AX314"/>
  <c r="AY314"/>
  <c r="AZ314"/>
  <c r="BB314"/>
  <c r="BC314"/>
  <c r="BD314"/>
  <c r="BE314"/>
  <c r="BF314"/>
  <c r="BG314"/>
  <c r="BH314"/>
  <c r="BJ314"/>
  <c r="BL314"/>
  <c r="BN314"/>
  <c r="AK315"/>
  <c r="AL315"/>
  <c r="AM315"/>
  <c r="AN315"/>
  <c r="AO315"/>
  <c r="AP315"/>
  <c r="AQ315"/>
  <c r="AR315"/>
  <c r="AS315"/>
  <c r="AT315"/>
  <c r="AU315"/>
  <c r="AV315"/>
  <c r="AW315"/>
  <c r="AX315"/>
  <c r="AY315"/>
  <c r="AZ315"/>
  <c r="BB315"/>
  <c r="BC315"/>
  <c r="BD315"/>
  <c r="BE315"/>
  <c r="BF315"/>
  <c r="BG315"/>
  <c r="BH315"/>
  <c r="BJ315"/>
  <c r="BL315"/>
  <c r="BN315"/>
  <c r="AK316"/>
  <c r="AL316"/>
  <c r="AM316"/>
  <c r="AN316"/>
  <c r="AO316"/>
  <c r="AP316"/>
  <c r="AQ316"/>
  <c r="AR316"/>
  <c r="AS316"/>
  <c r="AT316"/>
  <c r="AU316"/>
  <c r="AV316"/>
  <c r="AW316"/>
  <c r="AX316"/>
  <c r="AY316"/>
  <c r="AZ316"/>
  <c r="BB316"/>
  <c r="BC316"/>
  <c r="BD316"/>
  <c r="BE316"/>
  <c r="BF316"/>
  <c r="BG316"/>
  <c r="BH316"/>
  <c r="BJ316"/>
  <c r="BL316"/>
  <c r="BN316"/>
  <c r="AK317"/>
  <c r="AL317"/>
  <c r="AM317"/>
  <c r="AN317"/>
  <c r="AO317"/>
  <c r="AP317"/>
  <c r="AQ317"/>
  <c r="AR317"/>
  <c r="AS317"/>
  <c r="AT317"/>
  <c r="AU317"/>
  <c r="AV317"/>
  <c r="AW317"/>
  <c r="AX317"/>
  <c r="AY317"/>
  <c r="AZ317"/>
  <c r="BB317"/>
  <c r="BC317"/>
  <c r="BD317"/>
  <c r="BE317"/>
  <c r="BF317"/>
  <c r="BG317"/>
  <c r="BH317"/>
  <c r="BJ317"/>
  <c r="BL317"/>
  <c r="BN317"/>
  <c r="AK318"/>
  <c r="AL318"/>
  <c r="AM318"/>
  <c r="AN318"/>
  <c r="AO318"/>
  <c r="AP318"/>
  <c r="AQ318"/>
  <c r="AR318"/>
  <c r="AS318"/>
  <c r="AT318"/>
  <c r="AU318"/>
  <c r="AV318"/>
  <c r="AW318"/>
  <c r="AX318"/>
  <c r="AY318"/>
  <c r="AZ318"/>
  <c r="BB318"/>
  <c r="BC318"/>
  <c r="BD318"/>
  <c r="BE318"/>
  <c r="BF318"/>
  <c r="BG318"/>
  <c r="BH318"/>
  <c r="BJ318"/>
  <c r="BL318"/>
  <c r="BN318"/>
  <c r="AK319"/>
  <c r="AL319"/>
  <c r="AM319"/>
  <c r="AN319"/>
  <c r="AO319"/>
  <c r="AP319"/>
  <c r="AQ319"/>
  <c r="AR319"/>
  <c r="AS319"/>
  <c r="AT319"/>
  <c r="AU319"/>
  <c r="AV319"/>
  <c r="AW319"/>
  <c r="AX319"/>
  <c r="AY319"/>
  <c r="AZ319"/>
  <c r="BB319"/>
  <c r="BC319"/>
  <c r="BD319"/>
  <c r="BE319"/>
  <c r="BF319"/>
  <c r="BG319"/>
  <c r="BH319"/>
  <c r="BJ319"/>
  <c r="BL319"/>
  <c r="BN319"/>
  <c r="AK320"/>
  <c r="AL320"/>
  <c r="AM320"/>
  <c r="AN320"/>
  <c r="AO320"/>
  <c r="AP320"/>
  <c r="AQ320"/>
  <c r="AR320"/>
  <c r="AS320"/>
  <c r="AT320"/>
  <c r="AU320"/>
  <c r="AV320"/>
  <c r="AW320"/>
  <c r="AX320"/>
  <c r="AY320"/>
  <c r="AZ320"/>
  <c r="BB320"/>
  <c r="BC320"/>
  <c r="BD320"/>
  <c r="BE320"/>
  <c r="BF320"/>
  <c r="BG320"/>
  <c r="BH320"/>
  <c r="BJ320"/>
  <c r="BL320"/>
  <c r="BN320"/>
  <c r="AK321"/>
  <c r="AL321"/>
  <c r="AM321"/>
  <c r="AN321"/>
  <c r="AO321"/>
  <c r="AP321"/>
  <c r="AQ321"/>
  <c r="AR321"/>
  <c r="AS321"/>
  <c r="AT321"/>
  <c r="AU321"/>
  <c r="AV321"/>
  <c r="AW321"/>
  <c r="AX321"/>
  <c r="AY321"/>
  <c r="AZ321"/>
  <c r="BB321"/>
  <c r="BC321"/>
  <c r="BD321"/>
  <c r="BE321"/>
  <c r="BF321"/>
  <c r="BG321"/>
  <c r="BH321"/>
  <c r="BJ321"/>
  <c r="BL321"/>
  <c r="BN321"/>
  <c r="AK322"/>
  <c r="AL322"/>
  <c r="AM322"/>
  <c r="AN322"/>
  <c r="AO322"/>
  <c r="AP322"/>
  <c r="AQ322"/>
  <c r="AR322"/>
  <c r="AS322"/>
  <c r="AT322"/>
  <c r="AU322"/>
  <c r="AV322"/>
  <c r="AW322"/>
  <c r="AX322"/>
  <c r="AY322"/>
  <c r="AZ322"/>
  <c r="BB322"/>
  <c r="BC322"/>
  <c r="BD322"/>
  <c r="BE322"/>
  <c r="BF322"/>
  <c r="BG322"/>
  <c r="BH322"/>
  <c r="BJ322"/>
  <c r="BL322"/>
  <c r="BN322"/>
  <c r="AK323"/>
  <c r="AL323"/>
  <c r="AM323"/>
  <c r="AN323"/>
  <c r="AO323"/>
  <c r="AP323"/>
  <c r="AQ323"/>
  <c r="AR323"/>
  <c r="AS323"/>
  <c r="AT323"/>
  <c r="AU323"/>
  <c r="AV323"/>
  <c r="AW323"/>
  <c r="AX323"/>
  <c r="AY323"/>
  <c r="AZ323"/>
  <c r="BB323"/>
  <c r="BC323"/>
  <c r="BD323"/>
  <c r="BE323"/>
  <c r="BF323"/>
  <c r="BG323"/>
  <c r="BH323"/>
  <c r="BJ323"/>
  <c r="BL323"/>
  <c r="BN323"/>
  <c r="AK324"/>
  <c r="AL324"/>
  <c r="AM324"/>
  <c r="AN324"/>
  <c r="AO324"/>
  <c r="AP324"/>
  <c r="AQ324"/>
  <c r="AR324"/>
  <c r="AS324"/>
  <c r="AT324"/>
  <c r="AU324"/>
  <c r="AV324"/>
  <c r="AW324"/>
  <c r="AX324"/>
  <c r="AY324"/>
  <c r="AZ324"/>
  <c r="BB324"/>
  <c r="BC324"/>
  <c r="BD324"/>
  <c r="BE324"/>
  <c r="BF324"/>
  <c r="BG324"/>
  <c r="BH324"/>
  <c r="BJ324"/>
  <c r="BL324"/>
  <c r="BN324"/>
  <c r="AK325"/>
  <c r="AL325"/>
  <c r="AM325"/>
  <c r="AN325"/>
  <c r="AO325"/>
  <c r="AP325"/>
  <c r="AQ325"/>
  <c r="AR325"/>
  <c r="AS325"/>
  <c r="AT325"/>
  <c r="AU325"/>
  <c r="AV325"/>
  <c r="AW325"/>
  <c r="AX325"/>
  <c r="AY325"/>
  <c r="AZ325"/>
  <c r="BB325"/>
  <c r="BC325"/>
  <c r="BD325"/>
  <c r="BE325"/>
  <c r="BF325"/>
  <c r="BG325"/>
  <c r="BH325"/>
  <c r="BJ325"/>
  <c r="BL325"/>
  <c r="BN325"/>
  <c r="AK326"/>
  <c r="AL326"/>
  <c r="AM326"/>
  <c r="AN326"/>
  <c r="AO326"/>
  <c r="AP326"/>
  <c r="AQ326"/>
  <c r="AR326"/>
  <c r="AS326"/>
  <c r="AT326"/>
  <c r="AU326"/>
  <c r="AV326"/>
  <c r="AW326"/>
  <c r="AX326"/>
  <c r="AY326"/>
  <c r="AZ326"/>
  <c r="BB326"/>
  <c r="BC326"/>
  <c r="BD326"/>
  <c r="BE326"/>
  <c r="BF326"/>
  <c r="BG326"/>
  <c r="BH326"/>
  <c r="BJ326"/>
  <c r="BL326"/>
  <c r="BN326"/>
  <c r="AK327"/>
  <c r="AL327"/>
  <c r="AM327"/>
  <c r="AN327"/>
  <c r="AO327"/>
  <c r="AP327"/>
  <c r="AQ327"/>
  <c r="AR327"/>
  <c r="AS327"/>
  <c r="AT327"/>
  <c r="AU327"/>
  <c r="AV327"/>
  <c r="AW327"/>
  <c r="AX327"/>
  <c r="AY327"/>
  <c r="AZ327"/>
  <c r="BB327"/>
  <c r="BC327"/>
  <c r="BD327"/>
  <c r="BE327"/>
  <c r="BF327"/>
  <c r="BG327"/>
  <c r="BH327"/>
  <c r="BJ327"/>
  <c r="BL327"/>
  <c r="BN327"/>
  <c r="AK328"/>
  <c r="AL328"/>
  <c r="AM328"/>
  <c r="AN328"/>
  <c r="AO328"/>
  <c r="AP328"/>
  <c r="AQ328"/>
  <c r="AR328"/>
  <c r="AS328"/>
  <c r="AT328"/>
  <c r="AU328"/>
  <c r="AV328"/>
  <c r="AW328"/>
  <c r="AX328"/>
  <c r="AY328"/>
  <c r="AZ328"/>
  <c r="BB328"/>
  <c r="BC328"/>
  <c r="BD328"/>
  <c r="BE328"/>
  <c r="BF328"/>
  <c r="BG328"/>
  <c r="BH328"/>
  <c r="BJ328"/>
  <c r="BL328"/>
  <c r="BN328"/>
  <c r="AK329"/>
  <c r="AL329"/>
  <c r="AM329"/>
  <c r="AN329"/>
  <c r="AO329"/>
  <c r="AP329"/>
  <c r="AQ329"/>
  <c r="AR329"/>
  <c r="AS329"/>
  <c r="AT329"/>
  <c r="AU329"/>
  <c r="AV329"/>
  <c r="AW329"/>
  <c r="AX329"/>
  <c r="AY329"/>
  <c r="AZ329"/>
  <c r="BB329"/>
  <c r="BC329"/>
  <c r="BD329"/>
  <c r="BE329"/>
  <c r="BF329"/>
  <c r="BG329"/>
  <c r="BH329"/>
  <c r="BJ329"/>
  <c r="BL329"/>
  <c r="BN329"/>
  <c r="AK330"/>
  <c r="AL330"/>
  <c r="AM330"/>
  <c r="AN330"/>
  <c r="AO330"/>
  <c r="AP330"/>
  <c r="AQ330"/>
  <c r="AR330"/>
  <c r="AS330"/>
  <c r="AT330"/>
  <c r="AU330"/>
  <c r="AV330"/>
  <c r="AW330"/>
  <c r="AX330"/>
  <c r="AY330"/>
  <c r="AZ330"/>
  <c r="BB330"/>
  <c r="BC330"/>
  <c r="BD330"/>
  <c r="BE330"/>
  <c r="BF330"/>
  <c r="BG330"/>
  <c r="BH330"/>
  <c r="BJ330"/>
  <c r="BL330"/>
  <c r="BN330"/>
  <c r="AK331"/>
  <c r="AL331"/>
  <c r="AM331"/>
  <c r="AN331"/>
  <c r="AO331"/>
  <c r="AP331"/>
  <c r="AQ331"/>
  <c r="AR331"/>
  <c r="AS331"/>
  <c r="AT331"/>
  <c r="AU331"/>
  <c r="AV331"/>
  <c r="AW331"/>
  <c r="AX331"/>
  <c r="AY331"/>
  <c r="AZ331"/>
  <c r="BB331"/>
  <c r="BC331"/>
  <c r="BD331"/>
  <c r="BE331"/>
  <c r="BF331"/>
  <c r="BG331"/>
  <c r="BH331"/>
  <c r="BJ331"/>
  <c r="BL331"/>
  <c r="BN331"/>
  <c r="AK332"/>
  <c r="AL332"/>
  <c r="AM332"/>
  <c r="AN332"/>
  <c r="AO332"/>
  <c r="AP332"/>
  <c r="AQ332"/>
  <c r="AR332"/>
  <c r="AS332"/>
  <c r="AT332"/>
  <c r="AU332"/>
  <c r="AV332"/>
  <c r="AW332"/>
  <c r="AX332"/>
  <c r="AY332"/>
  <c r="AZ332"/>
  <c r="BB332"/>
  <c r="BC332"/>
  <c r="BD332"/>
  <c r="BE332"/>
  <c r="BF332"/>
  <c r="BG332"/>
  <c r="BH332"/>
  <c r="BJ332"/>
  <c r="BL332"/>
  <c r="BN332"/>
  <c r="AK333"/>
  <c r="AL333"/>
  <c r="AM333"/>
  <c r="AN333"/>
  <c r="AO333"/>
  <c r="AP333"/>
  <c r="AQ333"/>
  <c r="AR333"/>
  <c r="AS333"/>
  <c r="AT333"/>
  <c r="AU333"/>
  <c r="AV333"/>
  <c r="AW333"/>
  <c r="AX333"/>
  <c r="AY333"/>
  <c r="AZ333"/>
  <c r="BB333"/>
  <c r="BC333"/>
  <c r="BD333"/>
  <c r="BE333"/>
  <c r="BF333"/>
  <c r="BG333"/>
  <c r="BH333"/>
  <c r="BJ333"/>
  <c r="BL333"/>
  <c r="BN333"/>
  <c r="AK334"/>
  <c r="AL334"/>
  <c r="AM334"/>
  <c r="AN334"/>
  <c r="AO334"/>
  <c r="AP334"/>
  <c r="AQ334"/>
  <c r="AR334"/>
  <c r="AS334"/>
  <c r="AT334"/>
  <c r="AU334"/>
  <c r="AV334"/>
  <c r="AW334"/>
  <c r="AX334"/>
  <c r="AY334"/>
  <c r="AZ334"/>
  <c r="BB334"/>
  <c r="BC334"/>
  <c r="BD334"/>
  <c r="BE334"/>
  <c r="BF334"/>
  <c r="BG334"/>
  <c r="BH334"/>
  <c r="BJ334"/>
  <c r="BL334"/>
  <c r="BN334"/>
  <c r="AK335"/>
  <c r="AL335"/>
  <c r="AM335"/>
  <c r="AN335"/>
  <c r="AO335"/>
  <c r="AP335"/>
  <c r="AQ335"/>
  <c r="AR335"/>
  <c r="AS335"/>
  <c r="AT335"/>
  <c r="AU335"/>
  <c r="AV335"/>
  <c r="AW335"/>
  <c r="AX335"/>
  <c r="AY335"/>
  <c r="AZ335"/>
  <c r="BB335"/>
  <c r="BC335"/>
  <c r="BD335"/>
  <c r="BE335"/>
  <c r="BF335"/>
  <c r="BG335"/>
  <c r="BH335"/>
  <c r="BJ335"/>
  <c r="BL335"/>
  <c r="BN335"/>
  <c r="AK336"/>
  <c r="AL336"/>
  <c r="AM336"/>
  <c r="AN336"/>
  <c r="AO336"/>
  <c r="AP336"/>
  <c r="AQ336"/>
  <c r="AR336"/>
  <c r="AS336"/>
  <c r="AT336"/>
  <c r="AU336"/>
  <c r="AV336"/>
  <c r="AW336"/>
  <c r="AX336"/>
  <c r="AY336"/>
  <c r="AZ336"/>
  <c r="BB336"/>
  <c r="BC336"/>
  <c r="BD336"/>
  <c r="BE336"/>
  <c r="BF336"/>
  <c r="BG336"/>
  <c r="BH336"/>
  <c r="BJ336"/>
  <c r="BL336"/>
  <c r="BN336"/>
  <c r="AK337"/>
  <c r="AL337"/>
  <c r="AM337"/>
  <c r="AN337"/>
  <c r="AO337"/>
  <c r="AP337"/>
  <c r="AQ337"/>
  <c r="AR337"/>
  <c r="AS337"/>
  <c r="AT337"/>
  <c r="AU337"/>
  <c r="AV337"/>
  <c r="AW337"/>
  <c r="AX337"/>
  <c r="AY337"/>
  <c r="AZ337"/>
  <c r="BB337"/>
  <c r="BC337"/>
  <c r="BD337"/>
  <c r="BE337"/>
  <c r="BF337"/>
  <c r="BG337"/>
  <c r="BH337"/>
  <c r="BJ337"/>
  <c r="BL337"/>
  <c r="BN337"/>
  <c r="AK338"/>
  <c r="AL338"/>
  <c r="AM338"/>
  <c r="AN338"/>
  <c r="AO338"/>
  <c r="AP338"/>
  <c r="AQ338"/>
  <c r="AR338"/>
  <c r="AS338"/>
  <c r="AT338"/>
  <c r="AU338"/>
  <c r="AV338"/>
  <c r="AW338"/>
  <c r="AX338"/>
  <c r="AY338"/>
  <c r="AZ338"/>
  <c r="BB338"/>
  <c r="BC338"/>
  <c r="BD338"/>
  <c r="BE338"/>
  <c r="BF338"/>
  <c r="BG338"/>
  <c r="BH338"/>
  <c r="BJ338"/>
  <c r="BL338"/>
  <c r="BN338"/>
  <c r="AK339"/>
  <c r="AL339"/>
  <c r="AM339"/>
  <c r="AN339"/>
  <c r="AO339"/>
  <c r="AP339"/>
  <c r="AQ339"/>
  <c r="AR339"/>
  <c r="AS339"/>
  <c r="AT339"/>
  <c r="AU339"/>
  <c r="AV339"/>
  <c r="AW339"/>
  <c r="AX339"/>
  <c r="AY339"/>
  <c r="AZ339"/>
  <c r="BB339"/>
  <c r="BC339"/>
  <c r="BD339"/>
  <c r="BE339"/>
  <c r="BF339"/>
  <c r="BG339"/>
  <c r="BH339"/>
  <c r="BJ339"/>
  <c r="BL339"/>
  <c r="BN339"/>
  <c r="AK340"/>
  <c r="AL340"/>
  <c r="AM340"/>
  <c r="AN340"/>
  <c r="AO340"/>
  <c r="AP340"/>
  <c r="AQ340"/>
  <c r="AR340"/>
  <c r="AS340"/>
  <c r="AT340"/>
  <c r="AU340"/>
  <c r="AV340"/>
  <c r="AW340"/>
  <c r="AX340"/>
  <c r="AY340"/>
  <c r="AZ340"/>
  <c r="BB340"/>
  <c r="BC340"/>
  <c r="BD340"/>
  <c r="BE340"/>
  <c r="BF340"/>
  <c r="BG340"/>
  <c r="BH340"/>
  <c r="BJ340"/>
  <c r="BL340"/>
  <c r="BN340"/>
  <c r="AK341"/>
  <c r="AL341"/>
  <c r="AM341"/>
  <c r="AN341"/>
  <c r="AO341"/>
  <c r="AP341"/>
  <c r="AQ341"/>
  <c r="AR341"/>
  <c r="AS341"/>
  <c r="AT341"/>
  <c r="AU341"/>
  <c r="AV341"/>
  <c r="AW341"/>
  <c r="AX341"/>
  <c r="AY341"/>
  <c r="AZ341"/>
  <c r="BB341"/>
  <c r="BC341"/>
  <c r="BD341"/>
  <c r="BE341"/>
  <c r="BF341"/>
  <c r="BG341"/>
  <c r="BH341"/>
  <c r="BJ341"/>
  <c r="BL341"/>
  <c r="BN341"/>
  <c r="AK342"/>
  <c r="AL342"/>
  <c r="AM342"/>
  <c r="AN342"/>
  <c r="AO342"/>
  <c r="AP342"/>
  <c r="AQ342"/>
  <c r="AR342"/>
  <c r="AS342"/>
  <c r="AT342"/>
  <c r="AU342"/>
  <c r="AV342"/>
  <c r="AW342"/>
  <c r="AX342"/>
  <c r="AY342"/>
  <c r="AZ342"/>
  <c r="BB342"/>
  <c r="BC342"/>
  <c r="BD342"/>
  <c r="BE342"/>
  <c r="BF342"/>
  <c r="BG342"/>
  <c r="BH342"/>
  <c r="BJ342"/>
  <c r="BL342"/>
  <c r="BN342"/>
  <c r="AK343"/>
  <c r="AL343"/>
  <c r="AM343"/>
  <c r="AN343"/>
  <c r="AO343"/>
  <c r="AP343"/>
  <c r="AQ343"/>
  <c r="AR343"/>
  <c r="AS343"/>
  <c r="AT343"/>
  <c r="AU343"/>
  <c r="AV343"/>
  <c r="AW343"/>
  <c r="AX343"/>
  <c r="AY343"/>
  <c r="AZ343"/>
  <c r="BB343"/>
  <c r="BC343"/>
  <c r="BD343"/>
  <c r="BE343"/>
  <c r="BF343"/>
  <c r="BG343"/>
  <c r="BH343"/>
  <c r="BJ343"/>
  <c r="BL343"/>
  <c r="BN343"/>
  <c r="AK344"/>
  <c r="AL344"/>
  <c r="AM344"/>
  <c r="AN344"/>
  <c r="AO344"/>
  <c r="AP344"/>
  <c r="AQ344"/>
  <c r="AR344"/>
  <c r="AS344"/>
  <c r="AT344"/>
  <c r="AU344"/>
  <c r="AV344"/>
  <c r="AW344"/>
  <c r="AX344"/>
  <c r="AY344"/>
  <c r="AZ344"/>
  <c r="BB344"/>
  <c r="BC344"/>
  <c r="BD344"/>
  <c r="BE344"/>
  <c r="BF344"/>
  <c r="BG344"/>
  <c r="BH344"/>
  <c r="BJ344"/>
  <c r="BL344"/>
  <c r="BN344"/>
  <c r="AK345"/>
  <c r="AL345"/>
  <c r="AM345"/>
  <c r="AN345"/>
  <c r="AO345"/>
  <c r="AP345"/>
  <c r="AQ345"/>
  <c r="AR345"/>
  <c r="AS345"/>
  <c r="AT345"/>
  <c r="AU345"/>
  <c r="AV345"/>
  <c r="AW345"/>
  <c r="AX345"/>
  <c r="AY345"/>
  <c r="AZ345"/>
  <c r="BB345"/>
  <c r="BC345"/>
  <c r="BD345"/>
  <c r="BE345"/>
  <c r="BF345"/>
  <c r="BG345"/>
  <c r="BH345"/>
  <c r="BJ345"/>
  <c r="BL345"/>
  <c r="BN345"/>
  <c r="AK346"/>
  <c r="AL346"/>
  <c r="AM346"/>
  <c r="AN346"/>
  <c r="AO346"/>
  <c r="AP346"/>
  <c r="AQ346"/>
  <c r="AR346"/>
  <c r="AS346"/>
  <c r="AT346"/>
  <c r="AU346"/>
  <c r="AV346"/>
  <c r="AW346"/>
  <c r="AX346"/>
  <c r="AY346"/>
  <c r="AZ346"/>
  <c r="BB346"/>
  <c r="BC346"/>
  <c r="BD346"/>
  <c r="BE346"/>
  <c r="BF346"/>
  <c r="BG346"/>
  <c r="BH346"/>
  <c r="BJ346"/>
  <c r="BL346"/>
  <c r="BN346"/>
  <c r="AK347"/>
  <c r="AL347"/>
  <c r="AM347"/>
  <c r="AN347"/>
  <c r="AO347"/>
  <c r="AP347"/>
  <c r="AQ347"/>
  <c r="AR347"/>
  <c r="AS347"/>
  <c r="AT347"/>
  <c r="AU347"/>
  <c r="AV347"/>
  <c r="AW347"/>
  <c r="AX347"/>
  <c r="AY347"/>
  <c r="AZ347"/>
  <c r="BB347"/>
  <c r="BC347"/>
  <c r="BD347"/>
  <c r="BE347"/>
  <c r="BF347"/>
  <c r="BG347"/>
  <c r="BH347"/>
  <c r="BJ347"/>
  <c r="BL347"/>
  <c r="BN347"/>
  <c r="AK348"/>
  <c r="AL348"/>
  <c r="AM348"/>
  <c r="AN348"/>
  <c r="AO348"/>
  <c r="AP348"/>
  <c r="AQ348"/>
  <c r="AR348"/>
  <c r="AS348"/>
  <c r="AT348"/>
  <c r="AU348"/>
  <c r="AV348"/>
  <c r="AW348"/>
  <c r="AX348"/>
  <c r="AY348"/>
  <c r="AZ348"/>
  <c r="BB348"/>
  <c r="BC348"/>
  <c r="BD348"/>
  <c r="BE348"/>
  <c r="BF348"/>
  <c r="BG348"/>
  <c r="BH348"/>
  <c r="BJ348"/>
  <c r="BL348"/>
  <c r="BN348"/>
  <c r="AK349"/>
  <c r="AL349"/>
  <c r="AM349"/>
  <c r="AN349"/>
  <c r="AO349"/>
  <c r="AP349"/>
  <c r="AQ349"/>
  <c r="AR349"/>
  <c r="AS349"/>
  <c r="AT349"/>
  <c r="AU349"/>
  <c r="AV349"/>
  <c r="AW349"/>
  <c r="AX349"/>
  <c r="AY349"/>
  <c r="AZ349"/>
  <c r="BB349"/>
  <c r="BC349"/>
  <c r="BD349"/>
  <c r="BE349"/>
  <c r="BF349"/>
  <c r="BG349"/>
  <c r="BH349"/>
  <c r="BJ349"/>
  <c r="BL349"/>
  <c r="BN349"/>
  <c r="AK350"/>
  <c r="AL350"/>
  <c r="AM350"/>
  <c r="AN350"/>
  <c r="AO350"/>
  <c r="AP350"/>
  <c r="AQ350"/>
  <c r="AR350"/>
  <c r="AS350"/>
  <c r="AT350"/>
  <c r="AU350"/>
  <c r="AV350"/>
  <c r="AW350"/>
  <c r="AX350"/>
  <c r="AY350"/>
  <c r="AZ350"/>
  <c r="BB350"/>
  <c r="BC350"/>
  <c r="BD350"/>
  <c r="BE350"/>
  <c r="BF350"/>
  <c r="BG350"/>
  <c r="BH350"/>
  <c r="BJ350"/>
  <c r="BL350"/>
  <c r="BN350"/>
  <c r="AK351"/>
  <c r="AL351"/>
  <c r="AM351"/>
  <c r="AN351"/>
  <c r="AO351"/>
  <c r="AP351"/>
  <c r="AQ351"/>
  <c r="AR351"/>
  <c r="AS351"/>
  <c r="AT351"/>
  <c r="AU351"/>
  <c r="AV351"/>
  <c r="AW351"/>
  <c r="AX351"/>
  <c r="AY351"/>
  <c r="AZ351"/>
  <c r="BB351"/>
  <c r="BC351"/>
  <c r="BD351"/>
  <c r="BE351"/>
  <c r="BF351"/>
  <c r="BG351"/>
  <c r="BH351"/>
  <c r="BJ351"/>
  <c r="BL351"/>
  <c r="BN351"/>
  <c r="AK352"/>
  <c r="AL352"/>
  <c r="AM352"/>
  <c r="AN352"/>
  <c r="AO352"/>
  <c r="AP352"/>
  <c r="AQ352"/>
  <c r="AR352"/>
  <c r="AS352"/>
  <c r="AT352"/>
  <c r="AU352"/>
  <c r="AV352"/>
  <c r="AW352"/>
  <c r="AX352"/>
  <c r="AY352"/>
  <c r="AZ352"/>
  <c r="BB352"/>
  <c r="BC352"/>
  <c r="BD352"/>
  <c r="BE352"/>
  <c r="BF352"/>
  <c r="BG352"/>
  <c r="BH352"/>
  <c r="BJ352"/>
  <c r="BL352"/>
  <c r="BN352"/>
  <c r="AK353"/>
  <c r="AL353"/>
  <c r="AM353"/>
  <c r="AN353"/>
  <c r="AO353"/>
  <c r="AP353"/>
  <c r="AQ353"/>
  <c r="AR353"/>
  <c r="AS353"/>
  <c r="AT353"/>
  <c r="AU353"/>
  <c r="AV353"/>
  <c r="AW353"/>
  <c r="AX353"/>
  <c r="AY353"/>
  <c r="AZ353"/>
  <c r="BB353"/>
  <c r="BC353"/>
  <c r="BD353"/>
  <c r="BE353"/>
  <c r="BF353"/>
  <c r="BG353"/>
  <c r="BH353"/>
  <c r="BJ353"/>
  <c r="BL353"/>
  <c r="BN353"/>
  <c r="AK354"/>
  <c r="AL354"/>
  <c r="AM354"/>
  <c r="AN354"/>
  <c r="AO354"/>
  <c r="AP354"/>
  <c r="AQ354"/>
  <c r="AR354"/>
  <c r="AS354"/>
  <c r="AT354"/>
  <c r="AU354"/>
  <c r="AV354"/>
  <c r="AW354"/>
  <c r="AX354"/>
  <c r="AY354"/>
  <c r="AZ354"/>
  <c r="BB354"/>
  <c r="BC354"/>
  <c r="BD354"/>
  <c r="BE354"/>
  <c r="BF354"/>
  <c r="BG354"/>
  <c r="BH354"/>
  <c r="BJ354"/>
  <c r="BL354"/>
  <c r="BN354"/>
  <c r="AK355"/>
  <c r="AL355"/>
  <c r="AM355"/>
  <c r="AN355"/>
  <c r="AO355"/>
  <c r="AP355"/>
  <c r="AQ355"/>
  <c r="AR355"/>
  <c r="AS355"/>
  <c r="AT355"/>
  <c r="AU355"/>
  <c r="AV355"/>
  <c r="AW355"/>
  <c r="AX355"/>
  <c r="AY355"/>
  <c r="AZ355"/>
  <c r="BB355"/>
  <c r="BC355"/>
  <c r="BD355"/>
  <c r="BE355"/>
  <c r="BF355"/>
  <c r="BG355"/>
  <c r="BH355"/>
  <c r="BJ355"/>
  <c r="BL355"/>
  <c r="BN355"/>
  <c r="AK356"/>
  <c r="AL356"/>
  <c r="AM356"/>
  <c r="AN356"/>
  <c r="AO356"/>
  <c r="AP356"/>
  <c r="AQ356"/>
  <c r="AR356"/>
  <c r="AS356"/>
  <c r="AT356"/>
  <c r="AU356"/>
  <c r="AV356"/>
  <c r="AW356"/>
  <c r="AX356"/>
  <c r="AY356"/>
  <c r="AZ356"/>
  <c r="BB356"/>
  <c r="BC356"/>
  <c r="BD356"/>
  <c r="BE356"/>
  <c r="BF356"/>
  <c r="BG356"/>
  <c r="BH356"/>
  <c r="BJ356"/>
  <c r="BL356"/>
  <c r="BN356"/>
  <c r="AK357"/>
  <c r="AL357"/>
  <c r="AM357"/>
  <c r="AN357"/>
  <c r="AO357"/>
  <c r="AP357"/>
  <c r="AQ357"/>
  <c r="AR357"/>
  <c r="AS357"/>
  <c r="AT357"/>
  <c r="AU357"/>
  <c r="AV357"/>
  <c r="AW357"/>
  <c r="AX357"/>
  <c r="AY357"/>
  <c r="AZ357"/>
  <c r="BB357"/>
  <c r="BC357"/>
  <c r="BD357"/>
  <c r="BE357"/>
  <c r="BF357"/>
  <c r="BG357"/>
  <c r="BH357"/>
  <c r="BJ357"/>
  <c r="BL357"/>
  <c r="BN357"/>
  <c r="AK358"/>
  <c r="AL358"/>
  <c r="AM358"/>
  <c r="AN358"/>
  <c r="AO358"/>
  <c r="AP358"/>
  <c r="AQ358"/>
  <c r="AR358"/>
  <c r="AS358"/>
  <c r="AT358"/>
  <c r="AU358"/>
  <c r="AV358"/>
  <c r="AW358"/>
  <c r="AX358"/>
  <c r="AY358"/>
  <c r="AZ358"/>
  <c r="BB358"/>
  <c r="BC358"/>
  <c r="BD358"/>
  <c r="BE358"/>
  <c r="BF358"/>
  <c r="BG358"/>
  <c r="BH358"/>
  <c r="BJ358"/>
  <c r="BL358"/>
  <c r="BN358"/>
  <c r="AK359"/>
  <c r="AL359"/>
  <c r="AM359"/>
  <c r="AN359"/>
  <c r="AO359"/>
  <c r="AP359"/>
  <c r="AQ359"/>
  <c r="AR359"/>
  <c r="AS359"/>
  <c r="AT359"/>
  <c r="AU359"/>
  <c r="AV359"/>
  <c r="AW359"/>
  <c r="AX359"/>
  <c r="AY359"/>
  <c r="AZ359"/>
  <c r="BB359"/>
  <c r="BC359"/>
  <c r="BD359"/>
  <c r="BE359"/>
  <c r="BF359"/>
  <c r="BG359"/>
  <c r="BH359"/>
  <c r="BJ359"/>
  <c r="BL359"/>
  <c r="BN359"/>
  <c r="AK360"/>
  <c r="AL360"/>
  <c r="AM360"/>
  <c r="AN360"/>
  <c r="AO360"/>
  <c r="AP360"/>
  <c r="AQ360"/>
  <c r="AR360"/>
  <c r="AS360"/>
  <c r="AT360"/>
  <c r="AU360"/>
  <c r="AV360"/>
  <c r="AW360"/>
  <c r="AX360"/>
  <c r="AY360"/>
  <c r="AZ360"/>
  <c r="BB360"/>
  <c r="BC360"/>
  <c r="BD360"/>
  <c r="BE360"/>
  <c r="BF360"/>
  <c r="BG360"/>
  <c r="BH360"/>
  <c r="BJ360"/>
  <c r="BL360"/>
  <c r="BN360"/>
  <c r="AK361"/>
  <c r="AL361"/>
  <c r="AM361"/>
  <c r="AN361"/>
  <c r="AO361"/>
  <c r="AP361"/>
  <c r="AQ361"/>
  <c r="AR361"/>
  <c r="AS361"/>
  <c r="AT361"/>
  <c r="AU361"/>
  <c r="AV361"/>
  <c r="AW361"/>
  <c r="AX361"/>
  <c r="AY361"/>
  <c r="AZ361"/>
  <c r="BB361"/>
  <c r="BC361"/>
  <c r="BD361"/>
  <c r="BE361"/>
  <c r="BF361"/>
  <c r="BG361"/>
  <c r="BH361"/>
  <c r="BJ361"/>
  <c r="BL361"/>
  <c r="BN361"/>
  <c r="AK362"/>
  <c r="AL362"/>
  <c r="AM362"/>
  <c r="AN362"/>
  <c r="AO362"/>
  <c r="AP362"/>
  <c r="AQ362"/>
  <c r="AR362"/>
  <c r="AS362"/>
  <c r="AT362"/>
  <c r="AU362"/>
  <c r="AV362"/>
  <c r="AW362"/>
  <c r="AX362"/>
  <c r="AY362"/>
  <c r="AZ362"/>
  <c r="BB362"/>
  <c r="BC362"/>
  <c r="BD362"/>
  <c r="BE362"/>
  <c r="BF362"/>
  <c r="BG362"/>
  <c r="BH362"/>
  <c r="BJ362"/>
  <c r="BL362"/>
  <c r="BN362"/>
  <c r="AK363"/>
  <c r="AL363"/>
  <c r="AM363"/>
  <c r="AN363"/>
  <c r="AO363"/>
  <c r="AP363"/>
  <c r="AQ363"/>
  <c r="AR363"/>
  <c r="AS363"/>
  <c r="AT363"/>
  <c r="AU363"/>
  <c r="AV363"/>
  <c r="AW363"/>
  <c r="AX363"/>
  <c r="AY363"/>
  <c r="AZ363"/>
  <c r="BB363"/>
  <c r="BC363"/>
  <c r="BD363"/>
  <c r="BE363"/>
  <c r="BF363"/>
  <c r="BG363"/>
  <c r="BH363"/>
  <c r="BJ363"/>
  <c r="BL363"/>
  <c r="BN363"/>
  <c r="AK364"/>
  <c r="AL364"/>
  <c r="AM364"/>
  <c r="AN364"/>
  <c r="AO364"/>
  <c r="AP364"/>
  <c r="AQ364"/>
  <c r="AR364"/>
  <c r="AS364"/>
  <c r="AT364"/>
  <c r="AU364"/>
  <c r="AV364"/>
  <c r="AW364"/>
  <c r="AX364"/>
  <c r="AY364"/>
  <c r="AZ364"/>
  <c r="BB364"/>
  <c r="BC364"/>
  <c r="BD364"/>
  <c r="BE364"/>
  <c r="BF364"/>
  <c r="BG364"/>
  <c r="BH364"/>
  <c r="BJ364"/>
  <c r="BL364"/>
  <c r="BN364"/>
  <c r="AK365"/>
  <c r="AL365"/>
  <c r="AM365"/>
  <c r="AN365"/>
  <c r="AO365"/>
  <c r="AP365"/>
  <c r="AQ365"/>
  <c r="AR365"/>
  <c r="AS365"/>
  <c r="AT365"/>
  <c r="AU365"/>
  <c r="AV365"/>
  <c r="AW365"/>
  <c r="AX365"/>
  <c r="AY365"/>
  <c r="AZ365"/>
  <c r="BB365"/>
  <c r="BC365"/>
  <c r="BD365"/>
  <c r="BE365"/>
  <c r="BF365"/>
  <c r="BG365"/>
  <c r="BH365"/>
  <c r="BJ365"/>
  <c r="BL365"/>
  <c r="BN365"/>
  <c r="AK366"/>
  <c r="AL366"/>
  <c r="AM366"/>
  <c r="AN366"/>
  <c r="AO366"/>
  <c r="AP366"/>
  <c r="AQ366"/>
  <c r="AR366"/>
  <c r="AS366"/>
  <c r="AT366"/>
  <c r="AU366"/>
  <c r="AV366"/>
  <c r="AW366"/>
  <c r="AX366"/>
  <c r="AY366"/>
  <c r="AZ366"/>
  <c r="BB366"/>
  <c r="BC366"/>
  <c r="BD366"/>
  <c r="BE366"/>
  <c r="BF366"/>
  <c r="BG366"/>
  <c r="BH366"/>
  <c r="BJ366"/>
  <c r="BL366"/>
  <c r="BN366"/>
  <c r="AK367"/>
  <c r="AL367"/>
  <c r="AM367"/>
  <c r="AN367"/>
  <c r="AO367"/>
  <c r="AP367"/>
  <c r="AQ367"/>
  <c r="AR367"/>
  <c r="AS367"/>
  <c r="AT367"/>
  <c r="AU367"/>
  <c r="AV367"/>
  <c r="AW367"/>
  <c r="AX367"/>
  <c r="AY367"/>
  <c r="AZ367"/>
  <c r="BB367"/>
  <c r="BC367"/>
  <c r="BD367"/>
  <c r="BE367"/>
  <c r="BF367"/>
  <c r="BG367"/>
  <c r="BH367"/>
  <c r="BJ367"/>
  <c r="BL367"/>
  <c r="BN367"/>
  <c r="AK368"/>
  <c r="AL368"/>
  <c r="AM368"/>
  <c r="AN368"/>
  <c r="AO368"/>
  <c r="AP368"/>
  <c r="AQ368"/>
  <c r="AR368"/>
  <c r="AS368"/>
  <c r="AT368"/>
  <c r="AU368"/>
  <c r="AV368"/>
  <c r="AW368"/>
  <c r="AX368"/>
  <c r="AY368"/>
  <c r="AZ368"/>
  <c r="BB368"/>
  <c r="BC368"/>
  <c r="BD368"/>
  <c r="BE368"/>
  <c r="BF368"/>
  <c r="BG368"/>
  <c r="BH368"/>
  <c r="BJ368"/>
  <c r="BL368"/>
  <c r="BN368"/>
  <c r="AK369"/>
  <c r="AL369"/>
  <c r="AM369"/>
  <c r="AN369"/>
  <c r="AO369"/>
  <c r="AP369"/>
  <c r="AQ369"/>
  <c r="AR369"/>
  <c r="AS369"/>
  <c r="AT369"/>
  <c r="AU369"/>
  <c r="AV369"/>
  <c r="AW369"/>
  <c r="AX369"/>
  <c r="AY369"/>
  <c r="AZ369"/>
  <c r="BB369"/>
  <c r="BC369"/>
  <c r="BD369"/>
  <c r="BE369"/>
  <c r="BF369"/>
  <c r="BG369"/>
  <c r="BH369"/>
  <c r="BJ369"/>
  <c r="BL369"/>
  <c r="BN369"/>
  <c r="AK370"/>
  <c r="AL370"/>
  <c r="AM370"/>
  <c r="AN370"/>
  <c r="AO370"/>
  <c r="AP370"/>
  <c r="AQ370"/>
  <c r="AR370"/>
  <c r="AS370"/>
  <c r="AT370"/>
  <c r="AU370"/>
  <c r="AV370"/>
  <c r="AW370"/>
  <c r="AX370"/>
  <c r="AY370"/>
  <c r="AZ370"/>
  <c r="BB370"/>
  <c r="BC370"/>
  <c r="BD370"/>
  <c r="BE370"/>
  <c r="BF370"/>
  <c r="BG370"/>
  <c r="BH370"/>
  <c r="BJ370"/>
  <c r="BL370"/>
  <c r="BN370"/>
  <c r="AK371"/>
  <c r="AL371"/>
  <c r="AM371"/>
  <c r="AN371"/>
  <c r="AO371"/>
  <c r="AP371"/>
  <c r="AQ371"/>
  <c r="AR371"/>
  <c r="AS371"/>
  <c r="AT371"/>
  <c r="AU371"/>
  <c r="AV371"/>
  <c r="AW371"/>
  <c r="AX371"/>
  <c r="AY371"/>
  <c r="AZ371"/>
  <c r="BB371"/>
  <c r="BC371"/>
  <c r="BD371"/>
  <c r="BE371"/>
  <c r="BF371"/>
  <c r="BG371"/>
  <c r="BH371"/>
  <c r="BJ371"/>
  <c r="BL371"/>
  <c r="BN371"/>
  <c r="AK372"/>
  <c r="AL372"/>
  <c r="AM372"/>
  <c r="AN372"/>
  <c r="AO372"/>
  <c r="AP372"/>
  <c r="AQ372"/>
  <c r="AR372"/>
  <c r="AS372"/>
  <c r="AT372"/>
  <c r="AU372"/>
  <c r="AV372"/>
  <c r="AW372"/>
  <c r="AX372"/>
  <c r="AY372"/>
  <c r="AZ372"/>
  <c r="BB372"/>
  <c r="BC372"/>
  <c r="BD372"/>
  <c r="BE372"/>
  <c r="BF372"/>
  <c r="BG372"/>
  <c r="BH372"/>
  <c r="BJ372"/>
  <c r="BL372"/>
  <c r="BN372"/>
  <c r="AK373"/>
  <c r="AL373"/>
  <c r="AM373"/>
  <c r="AN373"/>
  <c r="AO373"/>
  <c r="AP373"/>
  <c r="AQ373"/>
  <c r="AR373"/>
  <c r="AS373"/>
  <c r="AT373"/>
  <c r="AU373"/>
  <c r="AV373"/>
  <c r="AW373"/>
  <c r="AX373"/>
  <c r="AY373"/>
  <c r="AZ373"/>
  <c r="BB373"/>
  <c r="BC373"/>
  <c r="BD373"/>
  <c r="BE373"/>
  <c r="BF373"/>
  <c r="BG373"/>
  <c r="BH373"/>
  <c r="BJ373"/>
  <c r="BL373"/>
  <c r="BN373"/>
  <c r="AK374"/>
  <c r="AL374"/>
  <c r="AM374"/>
  <c r="AN374"/>
  <c r="AO374"/>
  <c r="AP374"/>
  <c r="AQ374"/>
  <c r="AR374"/>
  <c r="AS374"/>
  <c r="AT374"/>
  <c r="AU374"/>
  <c r="AV374"/>
  <c r="AW374"/>
  <c r="AX374"/>
  <c r="AY374"/>
  <c r="AZ374"/>
  <c r="BB374"/>
  <c r="BC374"/>
  <c r="BD374"/>
  <c r="BE374"/>
  <c r="BF374"/>
  <c r="BG374"/>
  <c r="BH374"/>
  <c r="BJ374"/>
  <c r="BL374"/>
  <c r="BN374"/>
  <c r="AK375"/>
  <c r="AL375"/>
  <c r="AM375"/>
  <c r="AN375"/>
  <c r="AO375"/>
  <c r="AP375"/>
  <c r="AQ375"/>
  <c r="AR375"/>
  <c r="AS375"/>
  <c r="AT375"/>
  <c r="AU375"/>
  <c r="AV375"/>
  <c r="AW375"/>
  <c r="AX375"/>
  <c r="AY375"/>
  <c r="AZ375"/>
  <c r="BB375"/>
  <c r="BC375"/>
  <c r="BD375"/>
  <c r="BE375"/>
  <c r="BF375"/>
  <c r="BG375"/>
  <c r="BH375"/>
  <c r="BJ375"/>
  <c r="BL375"/>
  <c r="BN375"/>
  <c r="AK376"/>
  <c r="AL376"/>
  <c r="AM376"/>
  <c r="AN376"/>
  <c r="AO376"/>
  <c r="AP376"/>
  <c r="AQ376"/>
  <c r="AR376"/>
  <c r="AS376"/>
  <c r="AT376"/>
  <c r="AU376"/>
  <c r="AV376"/>
  <c r="AW376"/>
  <c r="AX376"/>
  <c r="AY376"/>
  <c r="AZ376"/>
  <c r="BA376"/>
  <c r="BB376"/>
  <c r="BC376"/>
  <c r="BD376"/>
  <c r="BE376"/>
  <c r="BF376"/>
  <c r="BG376"/>
  <c r="BH376"/>
  <c r="BI376"/>
  <c r="BJ376"/>
  <c r="BK376"/>
  <c r="BL376"/>
  <c r="BM376"/>
  <c r="BN376"/>
  <c r="AK377"/>
  <c r="AL377"/>
  <c r="AM377"/>
  <c r="AN377"/>
  <c r="AO377"/>
  <c r="AP377"/>
  <c r="AQ377"/>
  <c r="AR377"/>
  <c r="AS377"/>
  <c r="AT377"/>
  <c r="AU377"/>
  <c r="AV377"/>
  <c r="AW377"/>
  <c r="AX377"/>
  <c r="AY377"/>
  <c r="AZ377"/>
  <c r="BA377"/>
  <c r="BB377"/>
  <c r="BC377"/>
  <c r="BD377"/>
  <c r="BE377"/>
  <c r="BF377"/>
  <c r="BG377"/>
  <c r="BH377"/>
  <c r="BI377"/>
  <c r="BJ377"/>
  <c r="BK377"/>
  <c r="BL377"/>
  <c r="BM377"/>
  <c r="BN377"/>
  <c r="AK378"/>
  <c r="AL378"/>
  <c r="AM378"/>
  <c r="AN378"/>
  <c r="AO378"/>
  <c r="AP378"/>
  <c r="AQ378"/>
  <c r="AR378"/>
  <c r="AS378"/>
  <c r="AT378"/>
  <c r="AU378"/>
  <c r="AV378"/>
  <c r="AW378"/>
  <c r="AX378"/>
  <c r="AY378"/>
  <c r="AZ378"/>
  <c r="BA378"/>
  <c r="BB378"/>
  <c r="BC378"/>
  <c r="BD378"/>
  <c r="BE378"/>
  <c r="BF378"/>
  <c r="BG378"/>
  <c r="BH378"/>
  <c r="BI378"/>
  <c r="BJ378"/>
  <c r="BK378"/>
  <c r="BL378"/>
  <c r="BM378"/>
  <c r="BN378"/>
  <c r="AK379"/>
  <c r="AL379"/>
  <c r="AM379"/>
  <c r="AN379"/>
  <c r="AO379"/>
  <c r="AP379"/>
  <c r="AQ379"/>
  <c r="AR379"/>
  <c r="AS379"/>
  <c r="AT379"/>
  <c r="AU379"/>
  <c r="AV379"/>
  <c r="AW379"/>
  <c r="AX379"/>
  <c r="AY379"/>
  <c r="AZ379"/>
  <c r="BA379"/>
  <c r="BB379"/>
  <c r="BC379"/>
  <c r="BD379"/>
  <c r="BE379"/>
  <c r="BF379"/>
  <c r="BG379"/>
  <c r="BH379"/>
  <c r="BI379"/>
  <c r="BJ379"/>
  <c r="BK379"/>
  <c r="BL379"/>
  <c r="BM379"/>
  <c r="BN379"/>
  <c r="AK380"/>
  <c r="AL380"/>
  <c r="AM380"/>
  <c r="AN380"/>
  <c r="AO380"/>
  <c r="AP380"/>
  <c r="AQ380"/>
  <c r="AR380"/>
  <c r="AS380"/>
  <c r="AT380"/>
  <c r="AU380"/>
  <c r="AV380"/>
  <c r="AW380"/>
  <c r="AX380"/>
  <c r="AY380"/>
  <c r="AZ380"/>
  <c r="BA380"/>
  <c r="BB380"/>
  <c r="BC380"/>
  <c r="BD380"/>
  <c r="BE380"/>
  <c r="BF380"/>
  <c r="BG380"/>
  <c r="BH380"/>
  <c r="BI380"/>
  <c r="BJ380"/>
  <c r="BK380"/>
  <c r="BL380"/>
  <c r="BM380"/>
  <c r="BN380"/>
  <c r="F381"/>
  <c r="AK381" s="1"/>
  <c r="G381"/>
  <c r="AL381" s="1"/>
  <c r="H381"/>
  <c r="AM381" s="1"/>
  <c r="I381"/>
  <c r="AN381" s="1"/>
  <c r="J381"/>
  <c r="AO381" s="1"/>
  <c r="K381"/>
  <c r="AP381" s="1"/>
  <c r="L381"/>
  <c r="AQ381" s="1"/>
  <c r="M381"/>
  <c r="AR381" s="1"/>
  <c r="N381"/>
  <c r="AS381" s="1"/>
  <c r="O381"/>
  <c r="AT381" s="1"/>
  <c r="P381"/>
  <c r="AU381" s="1"/>
  <c r="Q381"/>
  <c r="AV381" s="1"/>
  <c r="R381"/>
  <c r="AW381" s="1"/>
  <c r="S381"/>
  <c r="AX381" s="1"/>
  <c r="T381"/>
  <c r="AY381" s="1"/>
  <c r="U381"/>
  <c r="AZ381" s="1"/>
  <c r="V381"/>
  <c r="BA381" s="1"/>
  <c r="W381"/>
  <c r="BB381" s="1"/>
  <c r="X381"/>
  <c r="BC381" s="1"/>
  <c r="Y381"/>
  <c r="BD381" s="1"/>
  <c r="Z381"/>
  <c r="BE381" s="1"/>
  <c r="AA381"/>
  <c r="BF381" s="1"/>
  <c r="AB381"/>
  <c r="BG381" s="1"/>
  <c r="AC381"/>
  <c r="BH381" s="1"/>
  <c r="AD381"/>
  <c r="BI381" s="1"/>
  <c r="AE381"/>
  <c r="BJ381" s="1"/>
  <c r="AF381"/>
  <c r="BK381" s="1"/>
  <c r="AG381"/>
  <c r="BL381" s="1"/>
  <c r="AH381"/>
  <c r="BM381" s="1"/>
  <c r="AI381"/>
  <c r="BN381" s="1"/>
  <c r="F382"/>
  <c r="AK382" s="1"/>
  <c r="G382"/>
  <c r="AL382" s="1"/>
  <c r="H382"/>
  <c r="AM382" s="1"/>
  <c r="I382"/>
  <c r="AN382" s="1"/>
  <c r="J382"/>
  <c r="AO382" s="1"/>
  <c r="K382"/>
  <c r="AP382" s="1"/>
  <c r="L382"/>
  <c r="AQ382" s="1"/>
  <c r="M382"/>
  <c r="AR382" s="1"/>
  <c r="N382"/>
  <c r="AS382" s="1"/>
  <c r="O382"/>
  <c r="AT382" s="1"/>
  <c r="P382"/>
  <c r="AU382" s="1"/>
  <c r="Q382"/>
  <c r="AV382" s="1"/>
  <c r="R382"/>
  <c r="AW382" s="1"/>
  <c r="S382"/>
  <c r="AX382" s="1"/>
  <c r="T382"/>
  <c r="AY382" s="1"/>
  <c r="U382"/>
  <c r="AZ382" s="1"/>
  <c r="V382"/>
  <c r="BA382" s="1"/>
  <c r="W382"/>
  <c r="BB382" s="1"/>
  <c r="X382"/>
  <c r="BC382" s="1"/>
  <c r="Y382"/>
  <c r="BD382" s="1"/>
  <c r="Z382"/>
  <c r="BE382" s="1"/>
  <c r="AA382"/>
  <c r="BF382" s="1"/>
  <c r="AB382"/>
  <c r="BG382" s="1"/>
  <c r="AC382"/>
  <c r="BH382" s="1"/>
  <c r="AD382"/>
  <c r="BI382" s="1"/>
  <c r="AE382"/>
  <c r="BJ382" s="1"/>
  <c r="AF382"/>
  <c r="BK382" s="1"/>
  <c r="AG382"/>
  <c r="BL382" s="1"/>
  <c r="AH382"/>
  <c r="BM382" s="1"/>
  <c r="AI382"/>
  <c r="BN382" s="1"/>
  <c r="F383"/>
  <c r="AK383" s="1"/>
  <c r="G383"/>
  <c r="AL383" s="1"/>
  <c r="H383"/>
  <c r="AM383" s="1"/>
  <c r="I383"/>
  <c r="AN383" s="1"/>
  <c r="J383"/>
  <c r="AO383" s="1"/>
  <c r="K383"/>
  <c r="AP383" s="1"/>
  <c r="L383"/>
  <c r="AQ383" s="1"/>
  <c r="M383"/>
  <c r="AR383" s="1"/>
  <c r="N383"/>
  <c r="AS383" s="1"/>
  <c r="O383"/>
  <c r="AT383" s="1"/>
  <c r="P383"/>
  <c r="AU383" s="1"/>
  <c r="Q383"/>
  <c r="AV383" s="1"/>
  <c r="R383"/>
  <c r="AW383" s="1"/>
  <c r="S383"/>
  <c r="AX383" s="1"/>
  <c r="T383"/>
  <c r="AY383" s="1"/>
  <c r="U383"/>
  <c r="AZ383" s="1"/>
  <c r="V383"/>
  <c r="BA383" s="1"/>
  <c r="W383"/>
  <c r="BB383" s="1"/>
  <c r="X383"/>
  <c r="BC383" s="1"/>
  <c r="Y383"/>
  <c r="BD383" s="1"/>
  <c r="Z383"/>
  <c r="BE383" s="1"/>
  <c r="AA383"/>
  <c r="BF383" s="1"/>
  <c r="AB383"/>
  <c r="BG383" s="1"/>
  <c r="AC383"/>
  <c r="BH383" s="1"/>
  <c r="AD383"/>
  <c r="BI383" s="1"/>
  <c r="AE383"/>
  <c r="BJ383" s="1"/>
  <c r="AF383"/>
  <c r="BK383" s="1"/>
  <c r="AG383"/>
  <c r="BL383" s="1"/>
  <c r="AH383"/>
  <c r="BM383" s="1"/>
  <c r="AI383"/>
  <c r="BN383" s="1"/>
  <c r="F384"/>
  <c r="AK384" s="1"/>
  <c r="G384"/>
  <c r="AL384" s="1"/>
  <c r="H384"/>
  <c r="AM384" s="1"/>
  <c r="I384"/>
  <c r="AN384" s="1"/>
  <c r="J384"/>
  <c r="AO384" s="1"/>
  <c r="K384"/>
  <c r="AP384" s="1"/>
  <c r="L384"/>
  <c r="AQ384" s="1"/>
  <c r="M384"/>
  <c r="AR384" s="1"/>
  <c r="N384"/>
  <c r="AS384" s="1"/>
  <c r="O384"/>
  <c r="AT384" s="1"/>
  <c r="P384"/>
  <c r="AU384" s="1"/>
  <c r="Q384"/>
  <c r="AV384" s="1"/>
  <c r="R384"/>
  <c r="AW384" s="1"/>
  <c r="S384"/>
  <c r="AX384" s="1"/>
  <c r="T384"/>
  <c r="AY384" s="1"/>
  <c r="U384"/>
  <c r="AZ384" s="1"/>
  <c r="V384"/>
  <c r="BA384" s="1"/>
  <c r="W384"/>
  <c r="BB384" s="1"/>
  <c r="X384"/>
  <c r="BC384" s="1"/>
  <c r="Y384"/>
  <c r="BD384" s="1"/>
  <c r="Z384"/>
  <c r="BE384" s="1"/>
  <c r="AA384"/>
  <c r="BF384" s="1"/>
  <c r="AB384"/>
  <c r="BG384" s="1"/>
  <c r="AC384"/>
  <c r="BH384" s="1"/>
  <c r="AD384"/>
  <c r="BI384" s="1"/>
  <c r="AE384"/>
  <c r="BJ384" s="1"/>
  <c r="AF384"/>
  <c r="BK384" s="1"/>
  <c r="AG384"/>
  <c r="BL384" s="1"/>
  <c r="AH384"/>
  <c r="BM384" s="1"/>
  <c r="AI384"/>
  <c r="BN384" s="1"/>
  <c r="F385"/>
  <c r="AK385" s="1"/>
  <c r="G385"/>
  <c r="AL385" s="1"/>
  <c r="H385"/>
  <c r="AM385" s="1"/>
  <c r="I385"/>
  <c r="AN385" s="1"/>
  <c r="J385"/>
  <c r="AO385" s="1"/>
  <c r="K385"/>
  <c r="AP385" s="1"/>
  <c r="L385"/>
  <c r="AQ385" s="1"/>
  <c r="M385"/>
  <c r="AR385" s="1"/>
  <c r="N385"/>
  <c r="AS385" s="1"/>
  <c r="O385"/>
  <c r="AT385" s="1"/>
  <c r="P385"/>
  <c r="AU385" s="1"/>
  <c r="Q385"/>
  <c r="AV385" s="1"/>
  <c r="R385"/>
  <c r="AW385" s="1"/>
  <c r="S385"/>
  <c r="AX385" s="1"/>
  <c r="T385"/>
  <c r="AY385" s="1"/>
  <c r="U385"/>
  <c r="AZ385" s="1"/>
  <c r="V385"/>
  <c r="BA385" s="1"/>
  <c r="W385"/>
  <c r="BB385" s="1"/>
  <c r="X385"/>
  <c r="BC385" s="1"/>
  <c r="Y385"/>
  <c r="BD385" s="1"/>
  <c r="Z385"/>
  <c r="BE385" s="1"/>
  <c r="AA385"/>
  <c r="BF385" s="1"/>
  <c r="AB385"/>
  <c r="BG385" s="1"/>
  <c r="AC385"/>
  <c r="BH385" s="1"/>
  <c r="AD385"/>
  <c r="BI385" s="1"/>
  <c r="AE385"/>
  <c r="BJ385" s="1"/>
  <c r="AF385"/>
  <c r="BK385" s="1"/>
  <c r="AG385"/>
  <c r="BL385" s="1"/>
  <c r="AH385"/>
  <c r="BM385" s="1"/>
  <c r="AI385"/>
  <c r="BN385" s="1"/>
  <c r="F386"/>
  <c r="AK386" s="1"/>
  <c r="G386"/>
  <c r="AL386" s="1"/>
  <c r="H386"/>
  <c r="AM386" s="1"/>
  <c r="I386"/>
  <c r="AN386" s="1"/>
  <c r="J386"/>
  <c r="AO386" s="1"/>
  <c r="K386"/>
  <c r="AP386" s="1"/>
  <c r="L386"/>
  <c r="AQ386" s="1"/>
  <c r="M386"/>
  <c r="AR386" s="1"/>
  <c r="N386"/>
  <c r="AS386" s="1"/>
  <c r="O386"/>
  <c r="AT386" s="1"/>
  <c r="P386"/>
  <c r="AU386" s="1"/>
  <c r="Q386"/>
  <c r="AV386" s="1"/>
  <c r="R386"/>
  <c r="AW386" s="1"/>
  <c r="S386"/>
  <c r="AX386" s="1"/>
  <c r="T386"/>
  <c r="AY386" s="1"/>
  <c r="U386"/>
  <c r="AZ386" s="1"/>
  <c r="V386"/>
  <c r="BA386" s="1"/>
  <c r="W386"/>
  <c r="BB386" s="1"/>
  <c r="X386"/>
  <c r="BC386" s="1"/>
  <c r="Y386"/>
  <c r="BD386" s="1"/>
  <c r="Z386"/>
  <c r="BE386" s="1"/>
  <c r="AA386"/>
  <c r="BF386" s="1"/>
  <c r="AB386"/>
  <c r="BG386" s="1"/>
  <c r="AC386"/>
  <c r="BH386" s="1"/>
  <c r="AD386"/>
  <c r="BI386" s="1"/>
  <c r="AE386"/>
  <c r="BJ386" s="1"/>
  <c r="AF386"/>
  <c r="BK386" s="1"/>
  <c r="AG386"/>
  <c r="BL386" s="1"/>
  <c r="AH386"/>
  <c r="BM386" s="1"/>
  <c r="AI386"/>
  <c r="BN386" s="1"/>
  <c r="F387"/>
  <c r="AK387" s="1"/>
  <c r="G387"/>
  <c r="AL387" s="1"/>
  <c r="H387"/>
  <c r="AM387" s="1"/>
  <c r="I387"/>
  <c r="AN387" s="1"/>
  <c r="J387"/>
  <c r="AO387" s="1"/>
  <c r="K387"/>
  <c r="AP387" s="1"/>
  <c r="L387"/>
  <c r="AQ387" s="1"/>
  <c r="M387"/>
  <c r="AR387" s="1"/>
  <c r="N387"/>
  <c r="AS387" s="1"/>
  <c r="O387"/>
  <c r="AT387" s="1"/>
  <c r="P387"/>
  <c r="AU387" s="1"/>
  <c r="Q387"/>
  <c r="AV387" s="1"/>
  <c r="R387"/>
  <c r="AW387" s="1"/>
  <c r="S387"/>
  <c r="AX387" s="1"/>
  <c r="T387"/>
  <c r="AY387" s="1"/>
  <c r="U387"/>
  <c r="AZ387" s="1"/>
  <c r="V387"/>
  <c r="BA387" s="1"/>
  <c r="W387"/>
  <c r="BB387" s="1"/>
  <c r="X387"/>
  <c r="BC387" s="1"/>
  <c r="Y387"/>
  <c r="BD387" s="1"/>
  <c r="Z387"/>
  <c r="BE387" s="1"/>
  <c r="AA387"/>
  <c r="BF387" s="1"/>
  <c r="AB387"/>
  <c r="BG387" s="1"/>
  <c r="AC387"/>
  <c r="BH387" s="1"/>
  <c r="AD387"/>
  <c r="BI387" s="1"/>
  <c r="AE387"/>
  <c r="BJ387" s="1"/>
  <c r="AF387"/>
  <c r="BK387" s="1"/>
  <c r="AG387"/>
  <c r="BL387" s="1"/>
  <c r="AH387"/>
  <c r="BM387" s="1"/>
  <c r="AI387"/>
  <c r="BN387" s="1"/>
  <c r="F388"/>
  <c r="AK388" s="1"/>
  <c r="G388"/>
  <c r="AL388" s="1"/>
  <c r="H388"/>
  <c r="AM388" s="1"/>
  <c r="I388"/>
  <c r="AN388" s="1"/>
  <c r="J388"/>
  <c r="AO388" s="1"/>
  <c r="K388"/>
  <c r="AP388" s="1"/>
  <c r="L388"/>
  <c r="AQ388" s="1"/>
  <c r="M388"/>
  <c r="AR388" s="1"/>
  <c r="N388"/>
  <c r="AS388" s="1"/>
  <c r="O388"/>
  <c r="AT388" s="1"/>
  <c r="P388"/>
  <c r="AU388" s="1"/>
  <c r="Q388"/>
  <c r="AV388" s="1"/>
  <c r="R388"/>
  <c r="AW388" s="1"/>
  <c r="S388"/>
  <c r="AX388" s="1"/>
  <c r="T388"/>
  <c r="AY388" s="1"/>
  <c r="U388"/>
  <c r="AZ388" s="1"/>
  <c r="V388"/>
  <c r="BA388" s="1"/>
  <c r="W388"/>
  <c r="BB388" s="1"/>
  <c r="X388"/>
  <c r="BC388" s="1"/>
  <c r="Y388"/>
  <c r="BD388" s="1"/>
  <c r="Z388"/>
  <c r="BE388" s="1"/>
  <c r="AA388"/>
  <c r="BF388" s="1"/>
  <c r="AB388"/>
  <c r="BG388" s="1"/>
  <c r="AC388"/>
  <c r="BH388" s="1"/>
  <c r="AD388"/>
  <c r="BI388" s="1"/>
  <c r="AE388"/>
  <c r="BJ388" s="1"/>
  <c r="AF388"/>
  <c r="BK388" s="1"/>
  <c r="AG388"/>
  <c r="BL388" s="1"/>
  <c r="AH388"/>
  <c r="BM388" s="1"/>
  <c r="AI388"/>
  <c r="BN388" s="1"/>
  <c r="F389"/>
  <c r="AK389" s="1"/>
  <c r="G389"/>
  <c r="AL389" s="1"/>
  <c r="H389"/>
  <c r="AM389" s="1"/>
  <c r="I389"/>
  <c r="AN389" s="1"/>
  <c r="J389"/>
  <c r="AO389" s="1"/>
  <c r="K389"/>
  <c r="AP389" s="1"/>
  <c r="L389"/>
  <c r="AQ389" s="1"/>
  <c r="M389"/>
  <c r="AR389" s="1"/>
  <c r="N389"/>
  <c r="AS389" s="1"/>
  <c r="O389"/>
  <c r="AT389" s="1"/>
  <c r="P389"/>
  <c r="AU389" s="1"/>
  <c r="Q389"/>
  <c r="AV389" s="1"/>
  <c r="R389"/>
  <c r="AW389" s="1"/>
  <c r="S389"/>
  <c r="AX389" s="1"/>
  <c r="T389"/>
  <c r="AY389" s="1"/>
  <c r="U389"/>
  <c r="AZ389" s="1"/>
  <c r="V389"/>
  <c r="BA389" s="1"/>
  <c r="W389"/>
  <c r="BB389" s="1"/>
  <c r="X389"/>
  <c r="BC389" s="1"/>
  <c r="Y389"/>
  <c r="BD389" s="1"/>
  <c r="Z389"/>
  <c r="BE389" s="1"/>
  <c r="AA389"/>
  <c r="BF389" s="1"/>
  <c r="AB389"/>
  <c r="BG389" s="1"/>
  <c r="AC389"/>
  <c r="BH389" s="1"/>
  <c r="AD389"/>
  <c r="BI389" s="1"/>
  <c r="AE389"/>
  <c r="BJ389" s="1"/>
  <c r="AF389"/>
  <c r="BK389" s="1"/>
  <c r="AG389"/>
  <c r="BL389" s="1"/>
  <c r="AH389"/>
  <c r="BM389" s="1"/>
  <c r="AI389"/>
  <c r="BN389" s="1"/>
  <c r="F390"/>
  <c r="AK390" s="1"/>
  <c r="G390"/>
  <c r="AL390" s="1"/>
  <c r="H390"/>
  <c r="AM390" s="1"/>
  <c r="I390"/>
  <c r="AN390" s="1"/>
  <c r="J390"/>
  <c r="AO390" s="1"/>
  <c r="K390"/>
  <c r="AP390" s="1"/>
  <c r="L390"/>
  <c r="AQ390" s="1"/>
  <c r="M390"/>
  <c r="AR390" s="1"/>
  <c r="N390"/>
  <c r="AS390" s="1"/>
  <c r="O390"/>
  <c r="AT390" s="1"/>
  <c r="P390"/>
  <c r="AU390" s="1"/>
  <c r="Q390"/>
  <c r="AV390" s="1"/>
  <c r="R390"/>
  <c r="AW390" s="1"/>
  <c r="S390"/>
  <c r="AX390" s="1"/>
  <c r="T390"/>
  <c r="AY390" s="1"/>
  <c r="U390"/>
  <c r="AZ390" s="1"/>
  <c r="V390"/>
  <c r="BA390" s="1"/>
  <c r="W390"/>
  <c r="BB390" s="1"/>
  <c r="X390"/>
  <c r="BC390" s="1"/>
  <c r="Y390"/>
  <c r="BD390" s="1"/>
  <c r="Z390"/>
  <c r="BE390" s="1"/>
  <c r="AA390"/>
  <c r="BF390" s="1"/>
  <c r="AB390"/>
  <c r="BG390" s="1"/>
  <c r="AC390"/>
  <c r="BH390" s="1"/>
  <c r="AD390"/>
  <c r="BI390" s="1"/>
  <c r="AE390"/>
  <c r="BJ390" s="1"/>
  <c r="AF390"/>
  <c r="BK390" s="1"/>
  <c r="AG390"/>
  <c r="BL390" s="1"/>
  <c r="AH390"/>
  <c r="BM390" s="1"/>
  <c r="AI390"/>
  <c r="BN390" s="1"/>
  <c r="F391"/>
  <c r="AK391" s="1"/>
  <c r="G391"/>
  <c r="AL391" s="1"/>
  <c r="H391"/>
  <c r="AM391" s="1"/>
  <c r="I391"/>
  <c r="AN391" s="1"/>
  <c r="J391"/>
  <c r="AO391" s="1"/>
  <c r="K391"/>
  <c r="AP391" s="1"/>
  <c r="L391"/>
  <c r="AQ391" s="1"/>
  <c r="M391"/>
  <c r="AR391" s="1"/>
  <c r="N391"/>
  <c r="AS391" s="1"/>
  <c r="O391"/>
  <c r="AT391" s="1"/>
  <c r="P391"/>
  <c r="AU391" s="1"/>
  <c r="Q391"/>
  <c r="AV391" s="1"/>
  <c r="R391"/>
  <c r="AW391" s="1"/>
  <c r="S391"/>
  <c r="AX391" s="1"/>
  <c r="T391"/>
  <c r="AY391" s="1"/>
  <c r="U391"/>
  <c r="AZ391" s="1"/>
  <c r="V391"/>
  <c r="BA391" s="1"/>
  <c r="W391"/>
  <c r="BB391" s="1"/>
  <c r="X391"/>
  <c r="BC391" s="1"/>
  <c r="Y391"/>
  <c r="BD391" s="1"/>
  <c r="Z391"/>
  <c r="BE391" s="1"/>
  <c r="AA391"/>
  <c r="BF391" s="1"/>
  <c r="AB391"/>
  <c r="BG391" s="1"/>
  <c r="AC391"/>
  <c r="BH391" s="1"/>
  <c r="AD391"/>
  <c r="BI391" s="1"/>
  <c r="AE391"/>
  <c r="BJ391" s="1"/>
  <c r="AF391"/>
  <c r="BK391" s="1"/>
  <c r="AG391"/>
  <c r="BL391" s="1"/>
  <c r="AH391"/>
  <c r="BM391" s="1"/>
  <c r="AI391"/>
  <c r="BN391" s="1"/>
  <c r="F392"/>
  <c r="AK392" s="1"/>
  <c r="G392"/>
  <c r="AL392" s="1"/>
  <c r="H392"/>
  <c r="AM392" s="1"/>
  <c r="I392"/>
  <c r="AN392" s="1"/>
  <c r="J392"/>
  <c r="AO392" s="1"/>
  <c r="K392"/>
  <c r="AP392" s="1"/>
  <c r="L392"/>
  <c r="AQ392" s="1"/>
  <c r="M392"/>
  <c r="AR392" s="1"/>
  <c r="N392"/>
  <c r="AS392" s="1"/>
  <c r="O392"/>
  <c r="AT392" s="1"/>
  <c r="P392"/>
  <c r="AU392" s="1"/>
  <c r="Q392"/>
  <c r="AV392" s="1"/>
  <c r="R392"/>
  <c r="AW392" s="1"/>
  <c r="S392"/>
  <c r="AX392" s="1"/>
  <c r="T392"/>
  <c r="AY392" s="1"/>
  <c r="U392"/>
  <c r="AZ392" s="1"/>
  <c r="V392"/>
  <c r="BA392" s="1"/>
  <c r="W392"/>
  <c r="BB392" s="1"/>
  <c r="X392"/>
  <c r="BC392" s="1"/>
  <c r="Y392"/>
  <c r="BD392" s="1"/>
  <c r="Z392"/>
  <c r="BE392" s="1"/>
  <c r="AA392"/>
  <c r="BF392" s="1"/>
  <c r="AB392"/>
  <c r="BG392" s="1"/>
  <c r="AC392"/>
  <c r="BH392" s="1"/>
  <c r="AD392"/>
  <c r="BI392" s="1"/>
  <c r="AE392"/>
  <c r="BJ392" s="1"/>
  <c r="AF392"/>
  <c r="BK392" s="1"/>
  <c r="AG392"/>
  <c r="BL392" s="1"/>
  <c r="AH392"/>
  <c r="BM392" s="1"/>
  <c r="AI392"/>
  <c r="BN392" s="1"/>
  <c r="F393"/>
  <c r="AK393" s="1"/>
  <c r="G393"/>
  <c r="AL393" s="1"/>
  <c r="H393"/>
  <c r="AM393" s="1"/>
  <c r="I393"/>
  <c r="AN393" s="1"/>
  <c r="J393"/>
  <c r="AO393" s="1"/>
  <c r="K393"/>
  <c r="AP393" s="1"/>
  <c r="L393"/>
  <c r="AQ393" s="1"/>
  <c r="M393"/>
  <c r="AR393" s="1"/>
  <c r="N393"/>
  <c r="AS393" s="1"/>
  <c r="O393"/>
  <c r="AT393" s="1"/>
  <c r="P393"/>
  <c r="AU393" s="1"/>
  <c r="Q393"/>
  <c r="AV393" s="1"/>
  <c r="R393"/>
  <c r="AW393" s="1"/>
  <c r="S393"/>
  <c r="AX393" s="1"/>
  <c r="T393"/>
  <c r="AY393" s="1"/>
  <c r="U393"/>
  <c r="AZ393" s="1"/>
  <c r="V393"/>
  <c r="BA393" s="1"/>
  <c r="W393"/>
  <c r="BB393" s="1"/>
  <c r="X393"/>
  <c r="BC393" s="1"/>
  <c r="Y393"/>
  <c r="BD393" s="1"/>
  <c r="Z393"/>
  <c r="BE393" s="1"/>
  <c r="AA393"/>
  <c r="BF393" s="1"/>
  <c r="AB393"/>
  <c r="BG393" s="1"/>
  <c r="AC393"/>
  <c r="BH393" s="1"/>
  <c r="AD393"/>
  <c r="BI393" s="1"/>
  <c r="AE393"/>
  <c r="BJ393" s="1"/>
  <c r="AF393"/>
  <c r="BK393" s="1"/>
  <c r="AG393"/>
  <c r="BL393" s="1"/>
  <c r="AH393"/>
  <c r="BM393" s="1"/>
  <c r="AI393"/>
  <c r="BN393" s="1"/>
  <c r="F394"/>
  <c r="AK394" s="1"/>
  <c r="G394"/>
  <c r="AL394" s="1"/>
  <c r="H394"/>
  <c r="AM394" s="1"/>
  <c r="I394"/>
  <c r="AN394" s="1"/>
  <c r="J394"/>
  <c r="AO394" s="1"/>
  <c r="K394"/>
  <c r="AP394" s="1"/>
  <c r="L394"/>
  <c r="AQ394" s="1"/>
  <c r="M394"/>
  <c r="AR394" s="1"/>
  <c r="N394"/>
  <c r="AS394" s="1"/>
  <c r="O394"/>
  <c r="AT394" s="1"/>
  <c r="P394"/>
  <c r="AU394" s="1"/>
  <c r="Q394"/>
  <c r="AV394" s="1"/>
  <c r="R394"/>
  <c r="AW394" s="1"/>
  <c r="S394"/>
  <c r="AX394" s="1"/>
  <c r="T394"/>
  <c r="AY394" s="1"/>
  <c r="U394"/>
  <c r="AZ394" s="1"/>
  <c r="V394"/>
  <c r="BA394" s="1"/>
  <c r="W394"/>
  <c r="BB394" s="1"/>
  <c r="X394"/>
  <c r="BC394" s="1"/>
  <c r="Y394"/>
  <c r="BD394" s="1"/>
  <c r="Z394"/>
  <c r="BE394" s="1"/>
  <c r="AA394"/>
  <c r="BF394" s="1"/>
  <c r="AB394"/>
  <c r="BG394" s="1"/>
  <c r="AC394"/>
  <c r="BH394" s="1"/>
  <c r="AD394"/>
  <c r="BI394" s="1"/>
  <c r="AE394"/>
  <c r="BJ394" s="1"/>
  <c r="AF394"/>
  <c r="BK394" s="1"/>
  <c r="AG394"/>
  <c r="BL394" s="1"/>
  <c r="AH394"/>
  <c r="BM394" s="1"/>
  <c r="AI394"/>
  <c r="BN394" s="1"/>
  <c r="F395"/>
  <c r="AK395" s="1"/>
  <c r="G395"/>
  <c r="AL395" s="1"/>
  <c r="H395"/>
  <c r="AM395" s="1"/>
  <c r="I395"/>
  <c r="AN395" s="1"/>
  <c r="J395"/>
  <c r="AO395" s="1"/>
  <c r="K395"/>
  <c r="AP395" s="1"/>
  <c r="L395"/>
  <c r="AQ395" s="1"/>
  <c r="M395"/>
  <c r="AR395" s="1"/>
  <c r="N395"/>
  <c r="AS395" s="1"/>
  <c r="O395"/>
  <c r="AT395" s="1"/>
  <c r="P395"/>
  <c r="AU395" s="1"/>
  <c r="Q395"/>
  <c r="AV395" s="1"/>
  <c r="R395"/>
  <c r="AW395" s="1"/>
  <c r="S395"/>
  <c r="AX395" s="1"/>
  <c r="T395"/>
  <c r="AY395" s="1"/>
  <c r="U395"/>
  <c r="AZ395" s="1"/>
  <c r="V395"/>
  <c r="BA395" s="1"/>
  <c r="W395"/>
  <c r="BB395" s="1"/>
  <c r="X395"/>
  <c r="BC395" s="1"/>
  <c r="Y395"/>
  <c r="BD395" s="1"/>
  <c r="Z395"/>
  <c r="BE395" s="1"/>
  <c r="AA395"/>
  <c r="BF395" s="1"/>
  <c r="AB395"/>
  <c r="BG395" s="1"/>
  <c r="AC395"/>
  <c r="BH395" s="1"/>
  <c r="AD395"/>
  <c r="BI395" s="1"/>
  <c r="AE395"/>
  <c r="BJ395" s="1"/>
  <c r="AF395"/>
  <c r="BK395" s="1"/>
  <c r="AG395"/>
  <c r="BL395" s="1"/>
  <c r="AH395"/>
  <c r="BM395" s="1"/>
  <c r="AI395"/>
  <c r="BN395" s="1"/>
  <c r="F396"/>
  <c r="AK396" s="1"/>
  <c r="G396"/>
  <c r="AL396" s="1"/>
  <c r="H396"/>
  <c r="AM396" s="1"/>
  <c r="I396"/>
  <c r="AN396" s="1"/>
  <c r="J396"/>
  <c r="AO396" s="1"/>
  <c r="K396"/>
  <c r="AP396" s="1"/>
  <c r="L396"/>
  <c r="AQ396" s="1"/>
  <c r="M396"/>
  <c r="AR396" s="1"/>
  <c r="N396"/>
  <c r="AS396" s="1"/>
  <c r="O396"/>
  <c r="AT396" s="1"/>
  <c r="P396"/>
  <c r="AU396" s="1"/>
  <c r="Q396"/>
  <c r="AV396" s="1"/>
  <c r="R396"/>
  <c r="AW396" s="1"/>
  <c r="S396"/>
  <c r="AX396" s="1"/>
  <c r="T396"/>
  <c r="AY396" s="1"/>
  <c r="U396"/>
  <c r="AZ396" s="1"/>
  <c r="V396"/>
  <c r="BA396" s="1"/>
  <c r="W396"/>
  <c r="BB396" s="1"/>
  <c r="X396"/>
  <c r="BC396" s="1"/>
  <c r="Y396"/>
  <c r="BD396" s="1"/>
  <c r="Z396"/>
  <c r="BE396" s="1"/>
  <c r="AA396"/>
  <c r="BF396" s="1"/>
  <c r="AB396"/>
  <c r="BG396" s="1"/>
  <c r="AC396"/>
  <c r="BH396" s="1"/>
  <c r="AD396"/>
  <c r="BI396" s="1"/>
  <c r="AE396"/>
  <c r="BJ396" s="1"/>
  <c r="AF396"/>
  <c r="BK396" s="1"/>
  <c r="AG396"/>
  <c r="BL396" s="1"/>
  <c r="AH396"/>
  <c r="BM396" s="1"/>
  <c r="AI396"/>
  <c r="BN396" s="1"/>
  <c r="F397"/>
  <c r="AK397" s="1"/>
  <c r="G397"/>
  <c r="AL397" s="1"/>
  <c r="H397"/>
  <c r="AM397" s="1"/>
  <c r="I397"/>
  <c r="AN397" s="1"/>
  <c r="J397"/>
  <c r="AO397" s="1"/>
  <c r="K397"/>
  <c r="AP397" s="1"/>
  <c r="L397"/>
  <c r="AQ397" s="1"/>
  <c r="M397"/>
  <c r="AR397" s="1"/>
  <c r="N397"/>
  <c r="AS397" s="1"/>
  <c r="O397"/>
  <c r="AT397" s="1"/>
  <c r="P397"/>
  <c r="AU397" s="1"/>
  <c r="Q397"/>
  <c r="AV397" s="1"/>
  <c r="R397"/>
  <c r="AW397" s="1"/>
  <c r="S397"/>
  <c r="AX397" s="1"/>
  <c r="T397"/>
  <c r="AY397" s="1"/>
  <c r="U397"/>
  <c r="AZ397" s="1"/>
  <c r="V397"/>
  <c r="BA397" s="1"/>
  <c r="W397"/>
  <c r="BB397" s="1"/>
  <c r="X397"/>
  <c r="BC397" s="1"/>
  <c r="Y397"/>
  <c r="BD397" s="1"/>
  <c r="Z397"/>
  <c r="BE397" s="1"/>
  <c r="AA397"/>
  <c r="BF397" s="1"/>
  <c r="AB397"/>
  <c r="BG397" s="1"/>
  <c r="AC397"/>
  <c r="BH397" s="1"/>
  <c r="AD397"/>
  <c r="BI397" s="1"/>
  <c r="AE397"/>
  <c r="BJ397" s="1"/>
  <c r="AF397"/>
  <c r="BK397" s="1"/>
  <c r="AG397"/>
  <c r="BL397" s="1"/>
  <c r="AH397"/>
  <c r="BM397" s="1"/>
  <c r="AI397"/>
  <c r="BN397" s="1"/>
  <c r="F398"/>
  <c r="AK398" s="1"/>
  <c r="G398"/>
  <c r="AL398" s="1"/>
  <c r="H398"/>
  <c r="AM398" s="1"/>
  <c r="I398"/>
  <c r="AN398" s="1"/>
  <c r="J398"/>
  <c r="AO398" s="1"/>
  <c r="K398"/>
  <c r="AP398" s="1"/>
  <c r="L398"/>
  <c r="AQ398" s="1"/>
  <c r="M398"/>
  <c r="AR398" s="1"/>
  <c r="N398"/>
  <c r="AS398" s="1"/>
  <c r="O398"/>
  <c r="AT398" s="1"/>
  <c r="P398"/>
  <c r="AU398" s="1"/>
  <c r="Q398"/>
  <c r="AV398" s="1"/>
  <c r="R398"/>
  <c r="AW398" s="1"/>
  <c r="S398"/>
  <c r="AX398" s="1"/>
  <c r="T398"/>
  <c r="AY398" s="1"/>
  <c r="U398"/>
  <c r="AZ398" s="1"/>
  <c r="V398"/>
  <c r="BA398" s="1"/>
  <c r="W398"/>
  <c r="BB398" s="1"/>
  <c r="X398"/>
  <c r="BC398" s="1"/>
  <c r="Y398"/>
  <c r="BD398" s="1"/>
  <c r="Z398"/>
  <c r="BE398" s="1"/>
  <c r="AA398"/>
  <c r="BF398" s="1"/>
  <c r="AB398"/>
  <c r="BG398" s="1"/>
  <c r="AC398"/>
  <c r="BH398" s="1"/>
  <c r="AD398"/>
  <c r="BI398" s="1"/>
  <c r="AE398"/>
  <c r="BJ398" s="1"/>
  <c r="AF398"/>
  <c r="BK398" s="1"/>
  <c r="AG398"/>
  <c r="BL398" s="1"/>
  <c r="AH398"/>
  <c r="BM398" s="1"/>
  <c r="AI398"/>
  <c r="BN398" s="1"/>
  <c r="F399"/>
  <c r="AK399" s="1"/>
  <c r="G399"/>
  <c r="AL399" s="1"/>
  <c r="H399"/>
  <c r="AM399" s="1"/>
  <c r="I399"/>
  <c r="AN399" s="1"/>
  <c r="J399"/>
  <c r="AO399" s="1"/>
  <c r="K399"/>
  <c r="AP399" s="1"/>
  <c r="L399"/>
  <c r="AQ399" s="1"/>
  <c r="M399"/>
  <c r="AR399" s="1"/>
  <c r="N399"/>
  <c r="AS399" s="1"/>
  <c r="O399"/>
  <c r="AT399" s="1"/>
  <c r="P399"/>
  <c r="AU399" s="1"/>
  <c r="Q399"/>
  <c r="AV399" s="1"/>
  <c r="R399"/>
  <c r="AW399" s="1"/>
  <c r="S399"/>
  <c r="AX399" s="1"/>
  <c r="T399"/>
  <c r="AY399" s="1"/>
  <c r="U399"/>
  <c r="AZ399" s="1"/>
  <c r="V399"/>
  <c r="BA399" s="1"/>
  <c r="W399"/>
  <c r="BB399" s="1"/>
  <c r="X399"/>
  <c r="BC399" s="1"/>
  <c r="Y399"/>
  <c r="BD399" s="1"/>
  <c r="Z399"/>
  <c r="BE399" s="1"/>
  <c r="AA399"/>
  <c r="BF399" s="1"/>
  <c r="AB399"/>
  <c r="BG399" s="1"/>
  <c r="AC399"/>
  <c r="BH399" s="1"/>
  <c r="AD399"/>
  <c r="BI399" s="1"/>
  <c r="AE399"/>
  <c r="BJ399" s="1"/>
  <c r="AF399"/>
  <c r="BK399" s="1"/>
  <c r="AG399"/>
  <c r="BL399" s="1"/>
  <c r="AH399"/>
  <c r="BM399" s="1"/>
  <c r="AI399"/>
  <c r="BN399" s="1"/>
  <c r="F400"/>
  <c r="AK400" s="1"/>
  <c r="G400"/>
  <c r="AL400" s="1"/>
  <c r="H400"/>
  <c r="AM400" s="1"/>
  <c r="I400"/>
  <c r="AN400" s="1"/>
  <c r="J400"/>
  <c r="AO400" s="1"/>
  <c r="K400"/>
  <c r="AP400" s="1"/>
  <c r="L400"/>
  <c r="AQ400" s="1"/>
  <c r="M400"/>
  <c r="AR400" s="1"/>
  <c r="N400"/>
  <c r="AS400" s="1"/>
  <c r="O400"/>
  <c r="AT400" s="1"/>
  <c r="P400"/>
  <c r="AU400" s="1"/>
  <c r="Q400"/>
  <c r="AV400" s="1"/>
  <c r="R400"/>
  <c r="AW400" s="1"/>
  <c r="S400"/>
  <c r="AX400" s="1"/>
  <c r="T400"/>
  <c r="AY400" s="1"/>
  <c r="U400"/>
  <c r="AZ400" s="1"/>
  <c r="V400"/>
  <c r="BA400" s="1"/>
  <c r="W400"/>
  <c r="BB400" s="1"/>
  <c r="X400"/>
  <c r="BC400" s="1"/>
  <c r="Y400"/>
  <c r="BD400" s="1"/>
  <c r="Z400"/>
  <c r="BE400" s="1"/>
  <c r="AA400"/>
  <c r="BF400" s="1"/>
  <c r="AB400"/>
  <c r="BG400" s="1"/>
  <c r="AC400"/>
  <c r="BH400" s="1"/>
  <c r="AD400"/>
  <c r="BI400" s="1"/>
  <c r="AE400"/>
  <c r="BJ400" s="1"/>
  <c r="AF400"/>
  <c r="BK400" s="1"/>
  <c r="AG400"/>
  <c r="BL400" s="1"/>
  <c r="AH400"/>
  <c r="BM400" s="1"/>
  <c r="AI400"/>
  <c r="BN400" s="1"/>
  <c r="F401"/>
  <c r="AK401" s="1"/>
  <c r="G401"/>
  <c r="AL401" s="1"/>
  <c r="H401"/>
  <c r="AM401" s="1"/>
  <c r="I401"/>
  <c r="AN401" s="1"/>
  <c r="J401"/>
  <c r="AO401" s="1"/>
  <c r="K401"/>
  <c r="AP401" s="1"/>
  <c r="L401"/>
  <c r="AQ401" s="1"/>
  <c r="M401"/>
  <c r="AR401" s="1"/>
  <c r="N401"/>
  <c r="AS401" s="1"/>
  <c r="O401"/>
  <c r="AT401" s="1"/>
  <c r="P401"/>
  <c r="AU401" s="1"/>
  <c r="Q401"/>
  <c r="AV401" s="1"/>
  <c r="R401"/>
  <c r="AW401" s="1"/>
  <c r="S401"/>
  <c r="AX401" s="1"/>
  <c r="T401"/>
  <c r="AY401" s="1"/>
  <c r="U401"/>
  <c r="AZ401" s="1"/>
  <c r="V401"/>
  <c r="BA401" s="1"/>
  <c r="W401"/>
  <c r="BB401" s="1"/>
  <c r="X401"/>
  <c r="BC401" s="1"/>
  <c r="Y401"/>
  <c r="BD401" s="1"/>
  <c r="Z401"/>
  <c r="BE401" s="1"/>
  <c r="AA401"/>
  <c r="BF401" s="1"/>
  <c r="AB401"/>
  <c r="BG401" s="1"/>
  <c r="AC401"/>
  <c r="BH401" s="1"/>
  <c r="AD401"/>
  <c r="BI401" s="1"/>
  <c r="AE401"/>
  <c r="BJ401" s="1"/>
  <c r="AF401"/>
  <c r="BK401" s="1"/>
  <c r="AG401"/>
  <c r="BL401" s="1"/>
  <c r="AH401"/>
  <c r="BM401" s="1"/>
  <c r="AI401"/>
  <c r="BN401" s="1"/>
  <c r="F402"/>
  <c r="AK402" s="1"/>
  <c r="G402"/>
  <c r="AL402" s="1"/>
  <c r="H402"/>
  <c r="AM402" s="1"/>
  <c r="I402"/>
  <c r="AN402" s="1"/>
  <c r="J402"/>
  <c r="AO402" s="1"/>
  <c r="K402"/>
  <c r="AP402" s="1"/>
  <c r="L402"/>
  <c r="AQ402" s="1"/>
  <c r="M402"/>
  <c r="AR402" s="1"/>
  <c r="N402"/>
  <c r="AS402" s="1"/>
  <c r="O402"/>
  <c r="AT402" s="1"/>
  <c r="P402"/>
  <c r="AU402" s="1"/>
  <c r="Q402"/>
  <c r="AV402" s="1"/>
  <c r="R402"/>
  <c r="AW402" s="1"/>
  <c r="S402"/>
  <c r="AX402" s="1"/>
  <c r="T402"/>
  <c r="AY402" s="1"/>
  <c r="U402"/>
  <c r="AZ402" s="1"/>
  <c r="V402"/>
  <c r="BA402" s="1"/>
  <c r="W402"/>
  <c r="BB402" s="1"/>
  <c r="X402"/>
  <c r="BC402" s="1"/>
  <c r="Y402"/>
  <c r="BD402" s="1"/>
  <c r="Z402"/>
  <c r="BE402" s="1"/>
  <c r="AA402"/>
  <c r="BF402" s="1"/>
  <c r="AB402"/>
  <c r="BG402" s="1"/>
  <c r="AC402"/>
  <c r="BH402" s="1"/>
  <c r="AD402"/>
  <c r="BI402" s="1"/>
  <c r="AE402"/>
  <c r="BJ402" s="1"/>
  <c r="AF402"/>
  <c r="BK402" s="1"/>
  <c r="AG402"/>
  <c r="BL402" s="1"/>
  <c r="AH402"/>
  <c r="BM402" s="1"/>
  <c r="AI402"/>
  <c r="BN402" s="1"/>
  <c r="F403"/>
  <c r="AK403" s="1"/>
  <c r="G403"/>
  <c r="AL403" s="1"/>
  <c r="H403"/>
  <c r="AM403" s="1"/>
  <c r="I403"/>
  <c r="AN403" s="1"/>
  <c r="J403"/>
  <c r="AO403" s="1"/>
  <c r="K403"/>
  <c r="AP403" s="1"/>
  <c r="L403"/>
  <c r="AQ403" s="1"/>
  <c r="M403"/>
  <c r="AR403" s="1"/>
  <c r="N403"/>
  <c r="AS403" s="1"/>
  <c r="O403"/>
  <c r="AT403" s="1"/>
  <c r="P403"/>
  <c r="AU403" s="1"/>
  <c r="Q403"/>
  <c r="AV403" s="1"/>
  <c r="R403"/>
  <c r="AW403" s="1"/>
  <c r="S403"/>
  <c r="AX403" s="1"/>
  <c r="T403"/>
  <c r="AY403" s="1"/>
  <c r="U403"/>
  <c r="AZ403" s="1"/>
  <c r="V403"/>
  <c r="BA403" s="1"/>
  <c r="W403"/>
  <c r="BB403" s="1"/>
  <c r="X403"/>
  <c r="BC403" s="1"/>
  <c r="Y403"/>
  <c r="BD403" s="1"/>
  <c r="Z403"/>
  <c r="BE403" s="1"/>
  <c r="AA403"/>
  <c r="BF403" s="1"/>
  <c r="AB403"/>
  <c r="BG403" s="1"/>
  <c r="AC403"/>
  <c r="BH403" s="1"/>
  <c r="AD403"/>
  <c r="BI403" s="1"/>
  <c r="AE403"/>
  <c r="BJ403" s="1"/>
  <c r="AF403"/>
  <c r="BK403" s="1"/>
  <c r="AG403"/>
  <c r="BL403" s="1"/>
  <c r="AH403"/>
  <c r="BM403" s="1"/>
  <c r="AI403"/>
  <c r="BN403" s="1"/>
  <c r="F404"/>
  <c r="AK404" s="1"/>
  <c r="G404"/>
  <c r="AL404" s="1"/>
  <c r="H404"/>
  <c r="AM404" s="1"/>
  <c r="I404"/>
  <c r="AN404" s="1"/>
  <c r="J404"/>
  <c r="AO404" s="1"/>
  <c r="K404"/>
  <c r="AP404" s="1"/>
  <c r="L404"/>
  <c r="AQ404" s="1"/>
  <c r="M404"/>
  <c r="AR404" s="1"/>
  <c r="N404"/>
  <c r="AS404" s="1"/>
  <c r="O404"/>
  <c r="AT404" s="1"/>
  <c r="P404"/>
  <c r="AU404" s="1"/>
  <c r="Q404"/>
  <c r="AV404" s="1"/>
  <c r="R404"/>
  <c r="AW404" s="1"/>
  <c r="S404"/>
  <c r="AX404" s="1"/>
  <c r="T404"/>
  <c r="AY404" s="1"/>
  <c r="U404"/>
  <c r="AZ404" s="1"/>
  <c r="V404"/>
  <c r="BA404" s="1"/>
  <c r="W404"/>
  <c r="BB404" s="1"/>
  <c r="X404"/>
  <c r="BC404" s="1"/>
  <c r="Y404"/>
  <c r="BD404" s="1"/>
  <c r="Z404"/>
  <c r="BE404" s="1"/>
  <c r="AA404"/>
  <c r="BF404" s="1"/>
  <c r="AB404"/>
  <c r="BG404" s="1"/>
  <c r="AC404"/>
  <c r="BH404" s="1"/>
  <c r="AD404"/>
  <c r="BI404" s="1"/>
  <c r="AE404"/>
  <c r="BJ404" s="1"/>
  <c r="AF404"/>
  <c r="BK404" s="1"/>
  <c r="AG404"/>
  <c r="BL404" s="1"/>
  <c r="AH404"/>
  <c r="BM404" s="1"/>
  <c r="AI404"/>
  <c r="BN404" s="1"/>
  <c r="AK405"/>
  <c r="AL405"/>
  <c r="AM405"/>
  <c r="AN405"/>
  <c r="AO405"/>
  <c r="AP405"/>
  <c r="AQ405"/>
  <c r="AR405"/>
  <c r="AS405"/>
  <c r="AT405"/>
  <c r="AU405"/>
  <c r="AV405"/>
  <c r="AW405"/>
  <c r="AX405"/>
  <c r="AY405"/>
  <c r="AZ405"/>
  <c r="BA405"/>
  <c r="BB405"/>
  <c r="BC405"/>
  <c r="BD405"/>
  <c r="BE405"/>
  <c r="BF405"/>
  <c r="BG405"/>
  <c r="BH405"/>
  <c r="BI405"/>
  <c r="BJ405"/>
  <c r="BK405"/>
  <c r="BL405"/>
  <c r="BM405"/>
  <c r="BN405"/>
  <c r="G406"/>
  <c r="AL406" s="1"/>
  <c r="I406"/>
  <c r="AN406" s="1"/>
  <c r="K406"/>
  <c r="AP406" s="1"/>
  <c r="M406"/>
  <c r="AR406" s="1"/>
  <c r="O406"/>
  <c r="AT406" s="1"/>
  <c r="Q406"/>
  <c r="AV406" s="1"/>
  <c r="S406"/>
  <c r="AX406" s="1"/>
  <c r="U406"/>
  <c r="AZ406" s="1"/>
  <c r="W406"/>
  <c r="BB406" s="1"/>
  <c r="Y406"/>
  <c r="BD406" s="1"/>
  <c r="AA406"/>
  <c r="BF406" s="1"/>
  <c r="AC406"/>
  <c r="BH406" s="1"/>
  <c r="AE406"/>
  <c r="BJ406" s="1"/>
  <c r="AG406"/>
  <c r="BL406" s="1"/>
  <c r="AI406"/>
  <c r="BN406" s="1"/>
  <c r="AK407"/>
  <c r="AL407"/>
  <c r="AM407"/>
  <c r="AN407"/>
  <c r="AO407"/>
  <c r="AP407"/>
  <c r="AQ407"/>
  <c r="AR407"/>
  <c r="AS407"/>
  <c r="AT407"/>
  <c r="AU407"/>
  <c r="AV407"/>
  <c r="AW407"/>
  <c r="AX407"/>
  <c r="AY407"/>
  <c r="AZ407"/>
  <c r="BA407"/>
  <c r="BB407"/>
  <c r="BC407"/>
  <c r="BD407"/>
  <c r="BE407"/>
  <c r="BF407"/>
  <c r="BG407"/>
  <c r="BH407"/>
  <c r="BI407"/>
  <c r="BJ407"/>
  <c r="BK407"/>
  <c r="BL407"/>
  <c r="BM407"/>
  <c r="BN407"/>
  <c r="AK408"/>
  <c r="AL408"/>
  <c r="AM408"/>
  <c r="AN408"/>
  <c r="AO408"/>
  <c r="AP408"/>
  <c r="AQ408"/>
  <c r="AR408"/>
  <c r="AS408"/>
  <c r="AT408"/>
  <c r="AU408"/>
  <c r="AV408"/>
  <c r="AW408"/>
  <c r="AX408"/>
  <c r="AY408"/>
  <c r="AZ408"/>
  <c r="BA408"/>
  <c r="BB408"/>
  <c r="BC408"/>
  <c r="BD408"/>
  <c r="BE408"/>
  <c r="BF408"/>
  <c r="BG408"/>
  <c r="BH408"/>
  <c r="BI408"/>
  <c r="BJ408"/>
  <c r="BK408"/>
  <c r="BL408"/>
  <c r="BM408"/>
  <c r="BN408"/>
  <c r="AK409"/>
  <c r="AL409"/>
  <c r="AM409"/>
  <c r="AN409"/>
  <c r="AO409"/>
  <c r="AP409"/>
  <c r="AQ409"/>
  <c r="AR409"/>
  <c r="AS409"/>
  <c r="AT409"/>
  <c r="AU409"/>
  <c r="AV409"/>
  <c r="AW409"/>
  <c r="AX409"/>
  <c r="AY409"/>
  <c r="AZ409"/>
  <c r="BA409"/>
  <c r="BB409"/>
  <c r="BC409"/>
  <c r="BD409"/>
  <c r="BE409"/>
  <c r="BF409"/>
  <c r="BG409"/>
  <c r="BH409"/>
  <c r="BI409"/>
  <c r="BJ409"/>
  <c r="BK409"/>
  <c r="BL409"/>
  <c r="BM409"/>
  <c r="BN409"/>
  <c r="AK410"/>
  <c r="AL410"/>
  <c r="AM410"/>
  <c r="AN410"/>
  <c r="AO410"/>
  <c r="AP410"/>
  <c r="AQ410"/>
  <c r="AR410"/>
  <c r="AS410"/>
  <c r="AT410"/>
  <c r="AU410"/>
  <c r="AV410"/>
  <c r="AW410"/>
  <c r="AX410"/>
  <c r="AY410"/>
  <c r="AZ410"/>
  <c r="BA410"/>
  <c r="BB410"/>
  <c r="BC410"/>
  <c r="BD410"/>
  <c r="BE410"/>
  <c r="BF410"/>
  <c r="BG410"/>
  <c r="BH410"/>
  <c r="BI410"/>
  <c r="BJ410"/>
  <c r="BK410"/>
  <c r="BL410"/>
  <c r="BM410"/>
  <c r="BN410"/>
  <c r="AK411"/>
  <c r="AL411"/>
  <c r="AM411"/>
  <c r="AN411"/>
  <c r="AO411"/>
  <c r="AP411"/>
  <c r="AQ411"/>
  <c r="AR411"/>
  <c r="AS411"/>
  <c r="AT411"/>
  <c r="AU411"/>
  <c r="AV411"/>
  <c r="AW411"/>
  <c r="AX411"/>
  <c r="AY411"/>
  <c r="AZ411"/>
  <c r="BA411"/>
  <c r="BB411"/>
  <c r="BC411"/>
  <c r="BD411"/>
  <c r="BE411"/>
  <c r="BF411"/>
  <c r="BG411"/>
  <c r="BH411"/>
  <c r="BI411"/>
  <c r="BJ411"/>
  <c r="BK411"/>
  <c r="BL411"/>
  <c r="BM411"/>
  <c r="BN411"/>
  <c r="AK412"/>
  <c r="AL412"/>
  <c r="AM412"/>
  <c r="AN412"/>
  <c r="AO412"/>
  <c r="AP412"/>
  <c r="AQ412"/>
  <c r="AR412"/>
  <c r="AS412"/>
  <c r="AT412"/>
  <c r="AU412"/>
  <c r="AV412"/>
  <c r="AW412"/>
  <c r="AX412"/>
  <c r="AY412"/>
  <c r="AZ412"/>
  <c r="BA412"/>
  <c r="BB412"/>
  <c r="BC412"/>
  <c r="BD412"/>
  <c r="BE412"/>
  <c r="BF412"/>
  <c r="BG412"/>
  <c r="BH412"/>
  <c r="BI412"/>
  <c r="BJ412"/>
  <c r="BK412"/>
  <c r="BL412"/>
  <c r="BM412"/>
  <c r="BN412"/>
  <c r="G413"/>
  <c r="AL413" s="1"/>
  <c r="I413"/>
  <c r="AN413" s="1"/>
  <c r="K413"/>
  <c r="AP413" s="1"/>
  <c r="M413"/>
  <c r="AR413" s="1"/>
  <c r="O413"/>
  <c r="AT413" s="1"/>
  <c r="Q413"/>
  <c r="AV413" s="1"/>
  <c r="S413"/>
  <c r="AX413" s="1"/>
  <c r="U413"/>
  <c r="AZ413" s="1"/>
  <c r="W413"/>
  <c r="BB413" s="1"/>
  <c r="Y413"/>
  <c r="BD413" s="1"/>
  <c r="AA413"/>
  <c r="BF413" s="1"/>
  <c r="AC413"/>
  <c r="BH413" s="1"/>
  <c r="AE413"/>
  <c r="BJ413" s="1"/>
  <c r="AG413"/>
  <c r="BL413" s="1"/>
  <c r="AI413"/>
  <c r="BN413" s="1"/>
  <c r="G414"/>
  <c r="AL414" s="1"/>
  <c r="I414"/>
  <c r="AN414" s="1"/>
  <c r="K414"/>
  <c r="AP414" s="1"/>
  <c r="M414"/>
  <c r="AR414" s="1"/>
  <c r="O414"/>
  <c r="AT414" s="1"/>
  <c r="Q414"/>
  <c r="AV414" s="1"/>
  <c r="S414"/>
  <c r="AX414" s="1"/>
  <c r="U414"/>
  <c r="AZ414" s="1"/>
  <c r="W414"/>
  <c r="BB414" s="1"/>
  <c r="Y414"/>
  <c r="BD414" s="1"/>
  <c r="AA414"/>
  <c r="BF414" s="1"/>
  <c r="AC414"/>
  <c r="BH414" s="1"/>
  <c r="AD414"/>
  <c r="BI414" s="1"/>
  <c r="AE414"/>
  <c r="BJ414" s="1"/>
  <c r="AF414"/>
  <c r="BK414" s="1"/>
  <c r="AG414"/>
  <c r="BL414" s="1"/>
  <c r="AH414"/>
  <c r="BM414" s="1"/>
  <c r="AI414"/>
  <c r="BN414" s="1"/>
  <c r="F415"/>
  <c r="AK415" s="1"/>
  <c r="G415"/>
  <c r="AL415" s="1"/>
  <c r="H415"/>
  <c r="AM415" s="1"/>
  <c r="I415"/>
  <c r="AN415" s="1"/>
  <c r="J415"/>
  <c r="AO415" s="1"/>
  <c r="K415"/>
  <c r="AP415" s="1"/>
  <c r="L415"/>
  <c r="AQ415" s="1"/>
  <c r="M415"/>
  <c r="AR415" s="1"/>
  <c r="N415"/>
  <c r="AS415" s="1"/>
  <c r="O415"/>
  <c r="AT415" s="1"/>
  <c r="P415"/>
  <c r="AU415" s="1"/>
  <c r="Q415"/>
  <c r="AV415" s="1"/>
  <c r="R415"/>
  <c r="AW415" s="1"/>
  <c r="S415"/>
  <c r="AX415" s="1"/>
  <c r="T415"/>
  <c r="AY415" s="1"/>
  <c r="U415"/>
  <c r="AZ415" s="1"/>
  <c r="V415"/>
  <c r="BA415" s="1"/>
  <c r="W415"/>
  <c r="BB415" s="1"/>
  <c r="X415"/>
  <c r="BC415" s="1"/>
  <c r="Y415"/>
  <c r="BD415" s="1"/>
  <c r="Z415"/>
  <c r="BE415" s="1"/>
  <c r="AA415"/>
  <c r="BF415" s="1"/>
  <c r="AB415"/>
  <c r="BG415" s="1"/>
  <c r="AC415"/>
  <c r="BH415" s="1"/>
  <c r="AD415"/>
  <c r="BI415" s="1"/>
  <c r="AE415"/>
  <c r="BJ415" s="1"/>
  <c r="AF415"/>
  <c r="BK415" s="1"/>
  <c r="AG415"/>
  <c r="BL415" s="1"/>
  <c r="AH415"/>
  <c r="BM415" s="1"/>
  <c r="AI415"/>
  <c r="BN415" s="1"/>
  <c r="F416"/>
  <c r="AK416" s="1"/>
  <c r="G416"/>
  <c r="AL416" s="1"/>
  <c r="H416"/>
  <c r="AM416" s="1"/>
  <c r="I416"/>
  <c r="AN416" s="1"/>
  <c r="J416"/>
  <c r="AO416" s="1"/>
  <c r="K416"/>
  <c r="AP416" s="1"/>
  <c r="L416"/>
  <c r="AQ416" s="1"/>
  <c r="M416"/>
  <c r="AR416" s="1"/>
  <c r="N416"/>
  <c r="AS416" s="1"/>
  <c r="O416"/>
  <c r="AT416" s="1"/>
  <c r="P416"/>
  <c r="AU416" s="1"/>
  <c r="Q416"/>
  <c r="AV416" s="1"/>
  <c r="R416"/>
  <c r="AW416" s="1"/>
  <c r="S416"/>
  <c r="AX416" s="1"/>
  <c r="T416"/>
  <c r="AY416" s="1"/>
  <c r="U416"/>
  <c r="AZ416" s="1"/>
  <c r="V416"/>
  <c r="BA416" s="1"/>
  <c r="W416"/>
  <c r="BB416" s="1"/>
  <c r="X416"/>
  <c r="BC416" s="1"/>
  <c r="Y416"/>
  <c r="BD416" s="1"/>
  <c r="Z416"/>
  <c r="BE416" s="1"/>
  <c r="AA416"/>
  <c r="BF416" s="1"/>
  <c r="AB416"/>
  <c r="BG416" s="1"/>
  <c r="AC416"/>
  <c r="BH416" s="1"/>
  <c r="AD416"/>
  <c r="BI416" s="1"/>
  <c r="AE416"/>
  <c r="BJ416" s="1"/>
  <c r="AF416"/>
  <c r="BK416" s="1"/>
  <c r="AG416"/>
  <c r="BL416" s="1"/>
  <c r="AH416"/>
  <c r="BM416" s="1"/>
  <c r="AI416"/>
  <c r="BN416" s="1"/>
  <c r="F417"/>
  <c r="AK417" s="1"/>
  <c r="G417"/>
  <c r="AL417" s="1"/>
  <c r="H417"/>
  <c r="AM417" s="1"/>
  <c r="I417"/>
  <c r="AN417" s="1"/>
  <c r="J417"/>
  <c r="AO417" s="1"/>
  <c r="K417"/>
  <c r="AP417" s="1"/>
  <c r="L417"/>
  <c r="AQ417" s="1"/>
  <c r="M417"/>
  <c r="AR417" s="1"/>
  <c r="N417"/>
  <c r="AS417" s="1"/>
  <c r="O417"/>
  <c r="AT417" s="1"/>
  <c r="P417"/>
  <c r="AU417" s="1"/>
  <c r="Q417"/>
  <c r="AV417" s="1"/>
  <c r="R417"/>
  <c r="AW417" s="1"/>
  <c r="S417"/>
  <c r="AX417" s="1"/>
  <c r="T417"/>
  <c r="AY417" s="1"/>
  <c r="U417"/>
  <c r="AZ417" s="1"/>
  <c r="V417"/>
  <c r="BA417" s="1"/>
  <c r="W417"/>
  <c r="BB417" s="1"/>
  <c r="X417"/>
  <c r="BC417" s="1"/>
  <c r="Y417"/>
  <c r="BD417" s="1"/>
  <c r="Z417"/>
  <c r="BE417" s="1"/>
  <c r="AA417"/>
  <c r="BF417" s="1"/>
  <c r="AB417"/>
  <c r="BG417" s="1"/>
  <c r="AC417"/>
  <c r="BH417" s="1"/>
  <c r="AD417"/>
  <c r="BI417" s="1"/>
  <c r="AE417"/>
  <c r="BJ417" s="1"/>
  <c r="AF417"/>
  <c r="BK417" s="1"/>
  <c r="AG417"/>
  <c r="BL417" s="1"/>
  <c r="AH417"/>
  <c r="BM417" s="1"/>
  <c r="AI417"/>
  <c r="BN417" s="1"/>
  <c r="F418"/>
  <c r="AK418" s="1"/>
  <c r="G418"/>
  <c r="AL418" s="1"/>
  <c r="H418"/>
  <c r="AM418" s="1"/>
  <c r="I418"/>
  <c r="AN418" s="1"/>
  <c r="J418"/>
  <c r="AO418" s="1"/>
  <c r="K418"/>
  <c r="AP418" s="1"/>
  <c r="L418"/>
  <c r="AQ418" s="1"/>
  <c r="M418"/>
  <c r="AR418" s="1"/>
  <c r="N418"/>
  <c r="AS418" s="1"/>
  <c r="O418"/>
  <c r="AT418" s="1"/>
  <c r="P418"/>
  <c r="AU418" s="1"/>
  <c r="Q418"/>
  <c r="AV418" s="1"/>
  <c r="R418"/>
  <c r="AW418" s="1"/>
  <c r="S418"/>
  <c r="AX418" s="1"/>
  <c r="T418"/>
  <c r="AY418" s="1"/>
  <c r="U418"/>
  <c r="AZ418" s="1"/>
  <c r="V418"/>
  <c r="BA418" s="1"/>
  <c r="W418"/>
  <c r="BB418" s="1"/>
  <c r="X418"/>
  <c r="BC418" s="1"/>
  <c r="Y418"/>
  <c r="BD418" s="1"/>
  <c r="Z418"/>
  <c r="BE418" s="1"/>
  <c r="AA418"/>
  <c r="BF418" s="1"/>
  <c r="AB418"/>
  <c r="BG418" s="1"/>
  <c r="AC418"/>
  <c r="BH418" s="1"/>
  <c r="AD418"/>
  <c r="BI418" s="1"/>
  <c r="AE418"/>
  <c r="BJ418" s="1"/>
  <c r="AF418"/>
  <c r="BK418" s="1"/>
  <c r="AG418"/>
  <c r="BL418" s="1"/>
  <c r="AH418"/>
  <c r="BM418" s="1"/>
  <c r="AI418"/>
  <c r="BN418" s="1"/>
  <c r="F419"/>
  <c r="AK419" s="1"/>
  <c r="G419"/>
  <c r="AL419" s="1"/>
  <c r="H419"/>
  <c r="AM419" s="1"/>
  <c r="I419"/>
  <c r="AN419" s="1"/>
  <c r="J419"/>
  <c r="AO419" s="1"/>
  <c r="K419"/>
  <c r="AP419" s="1"/>
  <c r="L419"/>
  <c r="AQ419" s="1"/>
  <c r="M419"/>
  <c r="AR419" s="1"/>
  <c r="N419"/>
  <c r="AS419" s="1"/>
  <c r="O419"/>
  <c r="AT419" s="1"/>
  <c r="P419"/>
  <c r="AU419" s="1"/>
  <c r="Q419"/>
  <c r="AV419" s="1"/>
  <c r="R419"/>
  <c r="AW419" s="1"/>
  <c r="S419"/>
  <c r="AX419" s="1"/>
  <c r="T419"/>
  <c r="AY419" s="1"/>
  <c r="U419"/>
  <c r="AZ419" s="1"/>
  <c r="V419"/>
  <c r="BA419" s="1"/>
  <c r="W419"/>
  <c r="BB419" s="1"/>
  <c r="X419"/>
  <c r="BC419" s="1"/>
  <c r="Y419"/>
  <c r="BD419" s="1"/>
  <c r="Z419"/>
  <c r="BE419" s="1"/>
  <c r="AA419"/>
  <c r="BF419" s="1"/>
  <c r="AB419"/>
  <c r="BG419" s="1"/>
  <c r="AC419"/>
  <c r="BH419" s="1"/>
  <c r="AD419"/>
  <c r="BI419" s="1"/>
  <c r="AE419"/>
  <c r="BJ419" s="1"/>
  <c r="AF419"/>
  <c r="BK419" s="1"/>
  <c r="AG419"/>
  <c r="BL419" s="1"/>
  <c r="AH419"/>
  <c r="BM419" s="1"/>
  <c r="AI419"/>
  <c r="BN419" s="1"/>
  <c r="F420"/>
  <c r="AK420" s="1"/>
  <c r="G420"/>
  <c r="AL420" s="1"/>
  <c r="H420"/>
  <c r="AM420" s="1"/>
  <c r="I420"/>
  <c r="AN420" s="1"/>
  <c r="J420"/>
  <c r="AO420" s="1"/>
  <c r="K420"/>
  <c r="AP420" s="1"/>
  <c r="L420"/>
  <c r="AQ420" s="1"/>
  <c r="M420"/>
  <c r="AR420" s="1"/>
  <c r="N420"/>
  <c r="AS420" s="1"/>
  <c r="O420"/>
  <c r="AT420" s="1"/>
  <c r="P420"/>
  <c r="AU420" s="1"/>
  <c r="Q420"/>
  <c r="AV420" s="1"/>
  <c r="R420"/>
  <c r="AW420" s="1"/>
  <c r="S420"/>
  <c r="AX420" s="1"/>
  <c r="T420"/>
  <c r="AY420" s="1"/>
  <c r="U420"/>
  <c r="AZ420" s="1"/>
  <c r="V420"/>
  <c r="BA420" s="1"/>
  <c r="W420"/>
  <c r="BB420" s="1"/>
  <c r="X420"/>
  <c r="BC420" s="1"/>
  <c r="Y420"/>
  <c r="BD420" s="1"/>
  <c r="Z420"/>
  <c r="BE420" s="1"/>
  <c r="AA420"/>
  <c r="BF420" s="1"/>
  <c r="AB420"/>
  <c r="BG420" s="1"/>
  <c r="AC420"/>
  <c r="BH420" s="1"/>
  <c r="AD420"/>
  <c r="BI420" s="1"/>
  <c r="AE420"/>
  <c r="BJ420" s="1"/>
  <c r="AF420"/>
  <c r="BK420" s="1"/>
  <c r="AG420"/>
  <c r="BL420" s="1"/>
  <c r="AH420"/>
  <c r="BM420" s="1"/>
  <c r="AI420"/>
  <c r="BN420" s="1"/>
  <c r="F421"/>
  <c r="AK421" s="1"/>
  <c r="G421"/>
  <c r="AL421" s="1"/>
  <c r="H421"/>
  <c r="AM421" s="1"/>
  <c r="I421"/>
  <c r="AN421" s="1"/>
  <c r="J421"/>
  <c r="AO421" s="1"/>
  <c r="K421"/>
  <c r="AP421" s="1"/>
  <c r="L421"/>
  <c r="AQ421" s="1"/>
  <c r="M421"/>
  <c r="AR421" s="1"/>
  <c r="N421"/>
  <c r="AS421" s="1"/>
  <c r="O421"/>
  <c r="AT421" s="1"/>
  <c r="P421"/>
  <c r="AU421" s="1"/>
  <c r="Q421"/>
  <c r="AV421" s="1"/>
  <c r="R421"/>
  <c r="AW421" s="1"/>
  <c r="S421"/>
  <c r="AX421" s="1"/>
  <c r="T421"/>
  <c r="AY421" s="1"/>
  <c r="U421"/>
  <c r="AZ421" s="1"/>
  <c r="V421"/>
  <c r="BA421" s="1"/>
  <c r="W421"/>
  <c r="BB421" s="1"/>
  <c r="X421"/>
  <c r="BC421" s="1"/>
  <c r="Y421"/>
  <c r="BD421" s="1"/>
  <c r="Z421"/>
  <c r="BE421" s="1"/>
  <c r="AA421"/>
  <c r="BF421" s="1"/>
  <c r="AB421"/>
  <c r="BG421" s="1"/>
  <c r="AC421"/>
  <c r="BH421" s="1"/>
  <c r="AD421"/>
  <c r="BI421" s="1"/>
  <c r="AE421"/>
  <c r="BJ421" s="1"/>
  <c r="AF421"/>
  <c r="BK421" s="1"/>
  <c r="AG421"/>
  <c r="BL421" s="1"/>
  <c r="AH421"/>
  <c r="BM421" s="1"/>
  <c r="AI421"/>
  <c r="BN421" s="1"/>
  <c r="F422"/>
  <c r="AK422" s="1"/>
  <c r="G422"/>
  <c r="AL422" s="1"/>
  <c r="H422"/>
  <c r="AM422" s="1"/>
  <c r="I422"/>
  <c r="AN422" s="1"/>
  <c r="J422"/>
  <c r="AO422" s="1"/>
  <c r="K422"/>
  <c r="AP422" s="1"/>
  <c r="L422"/>
  <c r="AQ422" s="1"/>
  <c r="M422"/>
  <c r="AR422" s="1"/>
  <c r="N422"/>
  <c r="AS422" s="1"/>
  <c r="O422"/>
  <c r="AT422" s="1"/>
  <c r="P422"/>
  <c r="AU422" s="1"/>
  <c r="Q422"/>
  <c r="AV422" s="1"/>
  <c r="R422"/>
  <c r="AW422" s="1"/>
  <c r="S422"/>
  <c r="AX422" s="1"/>
  <c r="T422"/>
  <c r="AY422" s="1"/>
  <c r="U422"/>
  <c r="AZ422" s="1"/>
  <c r="V422"/>
  <c r="BA422" s="1"/>
  <c r="W422"/>
  <c r="BB422" s="1"/>
  <c r="X422"/>
  <c r="BC422" s="1"/>
  <c r="Y422"/>
  <c r="BD422" s="1"/>
  <c r="Z422"/>
  <c r="BE422" s="1"/>
  <c r="AA422"/>
  <c r="BF422" s="1"/>
  <c r="AB422"/>
  <c r="BG422" s="1"/>
  <c r="AC422"/>
  <c r="BH422" s="1"/>
  <c r="AD422"/>
  <c r="BI422" s="1"/>
  <c r="AE422"/>
  <c r="BJ422" s="1"/>
  <c r="AF422"/>
  <c r="BK422" s="1"/>
  <c r="AG422"/>
  <c r="BL422" s="1"/>
  <c r="AH422"/>
  <c r="BM422" s="1"/>
  <c r="AI422"/>
  <c r="BN422" s="1"/>
  <c r="F423"/>
  <c r="AK423" s="1"/>
  <c r="G423"/>
  <c r="AL423" s="1"/>
  <c r="H423"/>
  <c r="AM423" s="1"/>
  <c r="I423"/>
  <c r="AN423" s="1"/>
  <c r="J423"/>
  <c r="AO423" s="1"/>
  <c r="K423"/>
  <c r="AP423" s="1"/>
  <c r="L423"/>
  <c r="AQ423" s="1"/>
  <c r="M423"/>
  <c r="AR423" s="1"/>
  <c r="N423"/>
  <c r="AS423" s="1"/>
  <c r="O423"/>
  <c r="AT423" s="1"/>
  <c r="P423"/>
  <c r="AU423" s="1"/>
  <c r="Q423"/>
  <c r="AV423" s="1"/>
  <c r="R423"/>
  <c r="AW423" s="1"/>
  <c r="S423"/>
  <c r="AX423" s="1"/>
  <c r="T423"/>
  <c r="AY423" s="1"/>
  <c r="U423"/>
  <c r="AZ423" s="1"/>
  <c r="V423"/>
  <c r="BA423" s="1"/>
  <c r="W423"/>
  <c r="BB423" s="1"/>
  <c r="X423"/>
  <c r="BC423" s="1"/>
  <c r="Y423"/>
  <c r="BD423" s="1"/>
  <c r="Z423"/>
  <c r="BE423" s="1"/>
  <c r="AA423"/>
  <c r="BF423" s="1"/>
  <c r="AB423"/>
  <c r="BG423" s="1"/>
  <c r="AC423"/>
  <c r="BH423" s="1"/>
  <c r="AD423"/>
  <c r="BI423" s="1"/>
  <c r="AE423"/>
  <c r="BJ423" s="1"/>
  <c r="AF423"/>
  <c r="BK423" s="1"/>
  <c r="AG423"/>
  <c r="BL423" s="1"/>
  <c r="AH423"/>
  <c r="BM423" s="1"/>
  <c r="AI423"/>
  <c r="BN423" s="1"/>
  <c r="F424"/>
  <c r="AK424" s="1"/>
  <c r="G424"/>
  <c r="AL424" s="1"/>
  <c r="H424"/>
  <c r="AM424" s="1"/>
  <c r="I424"/>
  <c r="AN424" s="1"/>
  <c r="J424"/>
  <c r="AO424" s="1"/>
  <c r="K424"/>
  <c r="AP424" s="1"/>
  <c r="L424"/>
  <c r="AQ424" s="1"/>
  <c r="M424"/>
  <c r="AR424" s="1"/>
  <c r="N424"/>
  <c r="AS424" s="1"/>
  <c r="O424"/>
  <c r="AT424" s="1"/>
  <c r="P424"/>
  <c r="AU424" s="1"/>
  <c r="Q424"/>
  <c r="AV424" s="1"/>
  <c r="R424"/>
  <c r="AW424" s="1"/>
  <c r="S424"/>
  <c r="AX424" s="1"/>
  <c r="T424"/>
  <c r="AY424" s="1"/>
  <c r="U424"/>
  <c r="AZ424" s="1"/>
  <c r="V424"/>
  <c r="BA424" s="1"/>
  <c r="W424"/>
  <c r="BB424" s="1"/>
  <c r="X424"/>
  <c r="BC424" s="1"/>
  <c r="Y424"/>
  <c r="BD424" s="1"/>
  <c r="Z424"/>
  <c r="BE424" s="1"/>
  <c r="AA424"/>
  <c r="BF424" s="1"/>
  <c r="AB424"/>
  <c r="BG424" s="1"/>
  <c r="AC424"/>
  <c r="BH424" s="1"/>
  <c r="AD424"/>
  <c r="BI424" s="1"/>
  <c r="AE424"/>
  <c r="BJ424" s="1"/>
  <c r="AF424"/>
  <c r="BK424" s="1"/>
  <c r="AG424"/>
  <c r="BL424" s="1"/>
  <c r="AH424"/>
  <c r="BM424" s="1"/>
  <c r="AI424"/>
  <c r="BN424" s="1"/>
  <c r="AK425"/>
  <c r="AL425"/>
  <c r="AM425"/>
  <c r="AN425"/>
  <c r="AO425"/>
  <c r="AP425"/>
  <c r="AQ425"/>
  <c r="AR425"/>
  <c r="AS425"/>
  <c r="AT425"/>
  <c r="AU425"/>
  <c r="AV425"/>
  <c r="AW425"/>
  <c r="AX425"/>
  <c r="AY425"/>
  <c r="AZ425"/>
  <c r="BA425"/>
  <c r="BB425"/>
  <c r="BC425"/>
  <c r="BD425"/>
  <c r="BE425"/>
  <c r="BF425"/>
  <c r="BG425"/>
  <c r="BH425"/>
  <c r="BI425"/>
  <c r="BJ425"/>
  <c r="BK425"/>
  <c r="BL425"/>
  <c r="BM425"/>
  <c r="BN425"/>
  <c r="G426"/>
  <c r="AL426" s="1"/>
  <c r="I426"/>
  <c r="AN426" s="1"/>
  <c r="K426"/>
  <c r="AP426" s="1"/>
  <c r="M426"/>
  <c r="AR426" s="1"/>
  <c r="O426"/>
  <c r="AT426" s="1"/>
  <c r="Q426"/>
  <c r="AV426" s="1"/>
  <c r="S426"/>
  <c r="AX426" s="1"/>
  <c r="U426"/>
  <c r="AZ426" s="1"/>
  <c r="W426"/>
  <c r="BB426" s="1"/>
  <c r="Y426"/>
  <c r="BD426" s="1"/>
  <c r="AA426"/>
  <c r="BF426" s="1"/>
  <c r="AC426"/>
  <c r="BH426" s="1"/>
  <c r="AE426"/>
  <c r="BJ426" s="1"/>
  <c r="AG426"/>
  <c r="BL426" s="1"/>
  <c r="AI426"/>
  <c r="BN426" s="1"/>
  <c r="AK427"/>
  <c r="AL427"/>
  <c r="AM427"/>
  <c r="AN427"/>
  <c r="AO427"/>
  <c r="AP427"/>
  <c r="AQ427"/>
  <c r="AR427"/>
  <c r="AS427"/>
  <c r="AT427"/>
  <c r="AU427"/>
  <c r="AV427"/>
  <c r="AW427"/>
  <c r="AX427"/>
  <c r="AY427"/>
  <c r="AZ427"/>
  <c r="BA427"/>
  <c r="BB427"/>
  <c r="BC427"/>
  <c r="BD427"/>
  <c r="BE427"/>
  <c r="BF427"/>
  <c r="BG427"/>
  <c r="BH427"/>
  <c r="BI427"/>
  <c r="BJ427"/>
  <c r="BK427"/>
  <c r="BL427"/>
  <c r="BM427"/>
  <c r="BN427"/>
  <c r="AK428"/>
  <c r="AL428"/>
  <c r="AM428"/>
  <c r="AN428"/>
  <c r="AO428"/>
  <c r="AP428"/>
  <c r="AQ428"/>
  <c r="AR428"/>
  <c r="AS428"/>
  <c r="AT428"/>
  <c r="AU428"/>
  <c r="AV428"/>
  <c r="AW428"/>
  <c r="AX428"/>
  <c r="AY428"/>
  <c r="AZ428"/>
  <c r="BA428"/>
  <c r="BB428"/>
  <c r="BC428"/>
  <c r="BD428"/>
  <c r="BE428"/>
  <c r="BF428"/>
  <c r="BG428"/>
  <c r="BH428"/>
  <c r="BI428"/>
  <c r="BJ428"/>
  <c r="BK428"/>
  <c r="BL428"/>
  <c r="BM428"/>
  <c r="BN428"/>
  <c r="AK429"/>
  <c r="AL429"/>
  <c r="AM429"/>
  <c r="AN429"/>
  <c r="AO429"/>
  <c r="AP429"/>
  <c r="AQ429"/>
  <c r="AR429"/>
  <c r="AS429"/>
  <c r="AT429"/>
  <c r="AU429"/>
  <c r="AV429"/>
  <c r="AW429"/>
  <c r="AX429"/>
  <c r="AY429"/>
  <c r="AZ429"/>
  <c r="BA429"/>
  <c r="BB429"/>
  <c r="BC429"/>
  <c r="BD429"/>
  <c r="BE429"/>
  <c r="BF429"/>
  <c r="BG429"/>
  <c r="BH429"/>
  <c r="BI429"/>
  <c r="BJ429"/>
  <c r="BK429"/>
  <c r="BL429"/>
  <c r="BM429"/>
  <c r="BN429"/>
  <c r="AK430"/>
  <c r="AL430"/>
  <c r="AM430"/>
  <c r="AN430"/>
  <c r="AO430"/>
  <c r="AP430"/>
  <c r="AQ430"/>
  <c r="AR430"/>
  <c r="AS430"/>
  <c r="AT430"/>
  <c r="AU430"/>
  <c r="AV430"/>
  <c r="AW430"/>
  <c r="AX430"/>
  <c r="AY430"/>
  <c r="AZ430"/>
  <c r="BA430"/>
  <c r="BB430"/>
  <c r="BC430"/>
  <c r="BD430"/>
  <c r="BE430"/>
  <c r="BF430"/>
  <c r="BG430"/>
  <c r="BH430"/>
  <c r="BI430"/>
  <c r="BJ430"/>
  <c r="BK430"/>
  <c r="BL430"/>
  <c r="BM430"/>
  <c r="BN430"/>
  <c r="AK431"/>
  <c r="AL431"/>
  <c r="AM431"/>
  <c r="AN431"/>
  <c r="AO431"/>
  <c r="AP431"/>
  <c r="AQ431"/>
  <c r="AR431"/>
  <c r="AS431"/>
  <c r="AT431"/>
  <c r="AU431"/>
  <c r="AV431"/>
  <c r="AW431"/>
  <c r="AX431"/>
  <c r="AY431"/>
  <c r="AZ431"/>
  <c r="BA431"/>
  <c r="BB431"/>
  <c r="BC431"/>
  <c r="BD431"/>
  <c r="BE431"/>
  <c r="BF431"/>
  <c r="BG431"/>
  <c r="BH431"/>
  <c r="BI431"/>
  <c r="BJ431"/>
  <c r="BK431"/>
  <c r="BL431"/>
  <c r="BM431"/>
  <c r="BN431"/>
  <c r="AK432"/>
  <c r="AL432"/>
  <c r="AM432"/>
  <c r="AN432"/>
  <c r="AO432"/>
  <c r="AP432"/>
  <c r="AQ432"/>
  <c r="AR432"/>
  <c r="AS432"/>
  <c r="AT432"/>
  <c r="AU432"/>
  <c r="AV432"/>
  <c r="AW432"/>
  <c r="AX432"/>
  <c r="AY432"/>
  <c r="AZ432"/>
  <c r="BA432"/>
  <c r="BB432"/>
  <c r="BC432"/>
  <c r="BD432"/>
  <c r="BE432"/>
  <c r="BF432"/>
  <c r="BG432"/>
  <c r="BH432"/>
  <c r="BI432"/>
  <c r="BJ432"/>
  <c r="BK432"/>
  <c r="BL432"/>
  <c r="BM432"/>
  <c r="BN432"/>
  <c r="F433"/>
  <c r="AK433" s="1"/>
  <c r="G433"/>
  <c r="AL433" s="1"/>
  <c r="H433"/>
  <c r="AM433" s="1"/>
  <c r="I433"/>
  <c r="AN433" s="1"/>
  <c r="J433"/>
  <c r="AO433" s="1"/>
  <c r="K433"/>
  <c r="AP433" s="1"/>
  <c r="L433"/>
  <c r="AQ433" s="1"/>
  <c r="M433"/>
  <c r="AR433" s="1"/>
  <c r="N433"/>
  <c r="AS433" s="1"/>
  <c r="O433"/>
  <c r="AT433" s="1"/>
  <c r="P433"/>
  <c r="AU433" s="1"/>
  <c r="Q433"/>
  <c r="AV433" s="1"/>
  <c r="R433"/>
  <c r="AW433" s="1"/>
  <c r="S433"/>
  <c r="AX433" s="1"/>
  <c r="T433"/>
  <c r="AY433" s="1"/>
  <c r="U433"/>
  <c r="AZ433" s="1"/>
  <c r="V433"/>
  <c r="BA433" s="1"/>
  <c r="W433"/>
  <c r="BB433" s="1"/>
  <c r="X433"/>
  <c r="BC433" s="1"/>
  <c r="Y433"/>
  <c r="BD433" s="1"/>
  <c r="Z433"/>
  <c r="BE433" s="1"/>
  <c r="AA433"/>
  <c r="BF433" s="1"/>
  <c r="AB433"/>
  <c r="BG433" s="1"/>
  <c r="AC433"/>
  <c r="BH433" s="1"/>
  <c r="AD433"/>
  <c r="BI433" s="1"/>
  <c r="AE433"/>
  <c r="BJ433" s="1"/>
  <c r="AF433"/>
  <c r="BK433" s="1"/>
  <c r="AG433"/>
  <c r="BL433" s="1"/>
  <c r="AH433"/>
  <c r="BM433" s="1"/>
  <c r="AI433"/>
  <c r="BN433" s="1"/>
  <c r="F434"/>
  <c r="AK434" s="1"/>
  <c r="G434"/>
  <c r="AL434" s="1"/>
  <c r="H434"/>
  <c r="AM434" s="1"/>
  <c r="I434"/>
  <c r="AN434" s="1"/>
  <c r="J434"/>
  <c r="AO434" s="1"/>
  <c r="K434"/>
  <c r="AP434" s="1"/>
  <c r="L434"/>
  <c r="AQ434" s="1"/>
  <c r="M434"/>
  <c r="AR434" s="1"/>
  <c r="N434"/>
  <c r="AS434" s="1"/>
  <c r="O434"/>
  <c r="AT434" s="1"/>
  <c r="P434"/>
  <c r="AU434" s="1"/>
  <c r="Q434"/>
  <c r="AV434" s="1"/>
  <c r="R434"/>
  <c r="AW434" s="1"/>
  <c r="S434"/>
  <c r="AX434" s="1"/>
  <c r="T434"/>
  <c r="AY434" s="1"/>
  <c r="U434"/>
  <c r="AZ434" s="1"/>
  <c r="V434"/>
  <c r="BA434" s="1"/>
  <c r="W434"/>
  <c r="BB434" s="1"/>
  <c r="X434"/>
  <c r="BC434" s="1"/>
  <c r="Y434"/>
  <c r="BD434" s="1"/>
  <c r="Z434"/>
  <c r="BE434" s="1"/>
  <c r="AA434"/>
  <c r="BF434" s="1"/>
  <c r="AB434"/>
  <c r="BG434" s="1"/>
  <c r="AC434"/>
  <c r="BH434" s="1"/>
  <c r="AD434"/>
  <c r="BI434" s="1"/>
  <c r="AE434"/>
  <c r="BJ434" s="1"/>
  <c r="AF434"/>
  <c r="BK434" s="1"/>
  <c r="AG434"/>
  <c r="BL434" s="1"/>
  <c r="AH434"/>
  <c r="BM434" s="1"/>
  <c r="AI434"/>
  <c r="BN434" s="1"/>
  <c r="F435"/>
  <c r="AK435" s="1"/>
  <c r="G435"/>
  <c r="AL435" s="1"/>
  <c r="H435"/>
  <c r="AM435" s="1"/>
  <c r="I435"/>
  <c r="AN435" s="1"/>
  <c r="J435"/>
  <c r="AO435" s="1"/>
  <c r="K435"/>
  <c r="AP435" s="1"/>
  <c r="L435"/>
  <c r="AQ435" s="1"/>
  <c r="M435"/>
  <c r="AR435" s="1"/>
  <c r="N435"/>
  <c r="AS435" s="1"/>
  <c r="O435"/>
  <c r="AT435" s="1"/>
  <c r="P435"/>
  <c r="AU435" s="1"/>
  <c r="Q435"/>
  <c r="AV435" s="1"/>
  <c r="R435"/>
  <c r="AW435" s="1"/>
  <c r="S435"/>
  <c r="AX435" s="1"/>
  <c r="T435"/>
  <c r="AY435" s="1"/>
  <c r="U435"/>
  <c r="AZ435" s="1"/>
  <c r="V435"/>
  <c r="BA435" s="1"/>
  <c r="W435"/>
  <c r="BB435" s="1"/>
  <c r="X435"/>
  <c r="BC435" s="1"/>
  <c r="Y435"/>
  <c r="BD435" s="1"/>
  <c r="Z435"/>
  <c r="BE435" s="1"/>
  <c r="AA435"/>
  <c r="BF435" s="1"/>
  <c r="AB435"/>
  <c r="BG435" s="1"/>
  <c r="AC435"/>
  <c r="BH435" s="1"/>
  <c r="AD435"/>
  <c r="BI435" s="1"/>
  <c r="AE435"/>
  <c r="BJ435" s="1"/>
  <c r="AF435"/>
  <c r="BK435" s="1"/>
  <c r="AG435"/>
  <c r="BL435" s="1"/>
  <c r="AH435"/>
  <c r="BM435" s="1"/>
  <c r="AI435"/>
  <c r="BN435" s="1"/>
  <c r="F436"/>
  <c r="AK436" s="1"/>
  <c r="G436"/>
  <c r="AL436" s="1"/>
  <c r="H436"/>
  <c r="AM436" s="1"/>
  <c r="I436"/>
  <c r="AN436" s="1"/>
  <c r="J436"/>
  <c r="AO436" s="1"/>
  <c r="K436"/>
  <c r="AP436" s="1"/>
  <c r="L436"/>
  <c r="AQ436" s="1"/>
  <c r="M436"/>
  <c r="AR436" s="1"/>
  <c r="N436"/>
  <c r="AS436" s="1"/>
  <c r="O436"/>
  <c r="AT436" s="1"/>
  <c r="P436"/>
  <c r="AU436" s="1"/>
  <c r="Q436"/>
  <c r="AV436" s="1"/>
  <c r="R436"/>
  <c r="AW436" s="1"/>
  <c r="S436"/>
  <c r="AX436" s="1"/>
  <c r="T436"/>
  <c r="AY436" s="1"/>
  <c r="U436"/>
  <c r="AZ436" s="1"/>
  <c r="V436"/>
  <c r="BA436" s="1"/>
  <c r="W436"/>
  <c r="BB436" s="1"/>
  <c r="X436"/>
  <c r="BC436" s="1"/>
  <c r="Y436"/>
  <c r="BD436" s="1"/>
  <c r="Z436"/>
  <c r="BE436" s="1"/>
  <c r="AA436"/>
  <c r="BF436" s="1"/>
  <c r="AB436"/>
  <c r="BG436" s="1"/>
  <c r="AC436"/>
  <c r="BH436" s="1"/>
  <c r="AD436"/>
  <c r="BI436" s="1"/>
  <c r="AE436"/>
  <c r="BJ436" s="1"/>
  <c r="AF436"/>
  <c r="BK436" s="1"/>
  <c r="AG436"/>
  <c r="BL436" s="1"/>
  <c r="AH436"/>
  <c r="BM436" s="1"/>
  <c r="AI436"/>
  <c r="BN436" s="1"/>
  <c r="AK437"/>
  <c r="AL437"/>
  <c r="AM437"/>
  <c r="AN437"/>
  <c r="AO437"/>
  <c r="AP437"/>
  <c r="AQ437"/>
  <c r="AR437"/>
  <c r="AS437"/>
  <c r="AT437"/>
  <c r="AU437"/>
  <c r="AV437"/>
  <c r="AW437"/>
  <c r="AX437"/>
  <c r="AY437"/>
  <c r="AZ437"/>
  <c r="BA437"/>
  <c r="BB437"/>
  <c r="BC437"/>
  <c r="BD437"/>
  <c r="BE437"/>
  <c r="BF437"/>
  <c r="BG437"/>
  <c r="BH437"/>
  <c r="BI437"/>
  <c r="BJ437"/>
  <c r="BK437"/>
  <c r="BL437"/>
  <c r="BM437"/>
  <c r="BN437"/>
  <c r="F438"/>
  <c r="AK438" s="1"/>
  <c r="G438"/>
  <c r="AL438" s="1"/>
  <c r="H438"/>
  <c r="AM438" s="1"/>
  <c r="I438"/>
  <c r="AN438" s="1"/>
  <c r="J438"/>
  <c r="AO438" s="1"/>
  <c r="K438"/>
  <c r="AP438" s="1"/>
  <c r="L438"/>
  <c r="AQ438" s="1"/>
  <c r="M438"/>
  <c r="AR438" s="1"/>
  <c r="N438"/>
  <c r="AS438" s="1"/>
  <c r="O438"/>
  <c r="AT438" s="1"/>
  <c r="P438"/>
  <c r="AU438" s="1"/>
  <c r="Q438"/>
  <c r="AV438" s="1"/>
  <c r="R438"/>
  <c r="AW438" s="1"/>
  <c r="S438"/>
  <c r="AX438" s="1"/>
  <c r="T438"/>
  <c r="AY438" s="1"/>
  <c r="U438"/>
  <c r="AZ438" s="1"/>
  <c r="V438"/>
  <c r="BA438" s="1"/>
  <c r="W438"/>
  <c r="BB438" s="1"/>
  <c r="X438"/>
  <c r="BC438" s="1"/>
  <c r="Y438"/>
  <c r="BD438" s="1"/>
  <c r="Z438"/>
  <c r="BE438" s="1"/>
  <c r="AA438"/>
  <c r="BF438" s="1"/>
  <c r="AB438"/>
  <c r="BG438" s="1"/>
  <c r="AC438"/>
  <c r="BH438" s="1"/>
  <c r="AD438"/>
  <c r="BI438" s="1"/>
  <c r="AE438"/>
  <c r="BJ438" s="1"/>
  <c r="AF438"/>
  <c r="BK438" s="1"/>
  <c r="AG438"/>
  <c r="BL438" s="1"/>
  <c r="AH438"/>
  <c r="BM438" s="1"/>
  <c r="AI438"/>
  <c r="BN438" s="1"/>
  <c r="AK439"/>
  <c r="AL439"/>
  <c r="AM439"/>
  <c r="AN439"/>
  <c r="AO439"/>
  <c r="AP439"/>
  <c r="AQ439"/>
  <c r="AR439"/>
  <c r="AS439"/>
  <c r="AT439"/>
  <c r="AU439"/>
  <c r="AV439"/>
  <c r="AW439"/>
  <c r="AX439"/>
  <c r="AY439"/>
  <c r="AZ439"/>
  <c r="BA439"/>
  <c r="BB439"/>
  <c r="BC439"/>
  <c r="BD439"/>
  <c r="BE439"/>
  <c r="BF439"/>
  <c r="BG439"/>
  <c r="BH439"/>
  <c r="BI439"/>
  <c r="BJ439"/>
  <c r="BK439"/>
  <c r="BL439"/>
  <c r="BM439"/>
  <c r="BN439"/>
  <c r="AK440"/>
  <c r="AL440"/>
  <c r="AM440"/>
  <c r="AN440"/>
  <c r="AO440"/>
  <c r="AP440"/>
  <c r="AQ440"/>
  <c r="AR440"/>
  <c r="AS440"/>
  <c r="AT440"/>
  <c r="AU440"/>
  <c r="AV440"/>
  <c r="AW440"/>
  <c r="AX440"/>
  <c r="AY440"/>
  <c r="AZ440"/>
  <c r="BA440"/>
  <c r="BB440"/>
  <c r="BC440"/>
  <c r="BD440"/>
  <c r="BE440"/>
  <c r="BF440"/>
  <c r="BG440"/>
  <c r="BH440"/>
  <c r="BI440"/>
  <c r="BJ440"/>
  <c r="BK440"/>
  <c r="BL440"/>
  <c r="BM440"/>
  <c r="BN440"/>
  <c r="AK441"/>
  <c r="AL441"/>
  <c r="AM441"/>
  <c r="AN441"/>
  <c r="AO441"/>
  <c r="AP441"/>
  <c r="AQ441"/>
  <c r="AR441"/>
  <c r="AS441"/>
  <c r="AT441"/>
  <c r="AU441"/>
  <c r="AV441"/>
  <c r="AW441"/>
  <c r="AX441"/>
  <c r="AY441"/>
  <c r="AZ441"/>
  <c r="BA441"/>
  <c r="BB441"/>
  <c r="BC441"/>
  <c r="BD441"/>
  <c r="BE441"/>
  <c r="BF441"/>
  <c r="BG441"/>
  <c r="BH441"/>
  <c r="BI441"/>
  <c r="BJ441"/>
  <c r="BK441"/>
  <c r="BL441"/>
  <c r="BM441"/>
  <c r="BN441"/>
  <c r="AK442"/>
  <c r="AL442"/>
  <c r="AM442"/>
  <c r="AN442"/>
  <c r="AO442"/>
  <c r="AP442"/>
  <c r="AQ442"/>
  <c r="AR442"/>
  <c r="AS442"/>
  <c r="AT442"/>
  <c r="AU442"/>
  <c r="AV442"/>
  <c r="AW442"/>
  <c r="AX442"/>
  <c r="AY442"/>
  <c r="AZ442"/>
  <c r="BA442"/>
  <c r="BB442"/>
  <c r="BC442"/>
  <c r="BD442"/>
  <c r="BE442"/>
  <c r="BF442"/>
  <c r="BG442"/>
  <c r="BH442"/>
  <c r="BI442"/>
  <c r="BJ442"/>
  <c r="BK442"/>
  <c r="BL442"/>
  <c r="BM442"/>
  <c r="BN442"/>
  <c r="AK443"/>
  <c r="AL443"/>
  <c r="AM443"/>
  <c r="AN443"/>
  <c r="AO443"/>
  <c r="AP443"/>
  <c r="AQ443"/>
  <c r="AR443"/>
  <c r="AS443"/>
  <c r="AT443"/>
  <c r="AU443"/>
  <c r="AV443"/>
  <c r="AW443"/>
  <c r="AX443"/>
  <c r="AY443"/>
  <c r="AZ443"/>
  <c r="BA443"/>
  <c r="BB443"/>
  <c r="BC443"/>
  <c r="BD443"/>
  <c r="BE443"/>
  <c r="BF443"/>
  <c r="BG443"/>
  <c r="BH443"/>
  <c r="BI443"/>
  <c r="BJ443"/>
  <c r="BK443"/>
  <c r="BL443"/>
  <c r="BM443"/>
  <c r="BN443"/>
  <c r="AK444"/>
  <c r="AL444"/>
  <c r="AM444"/>
  <c r="AN444"/>
  <c r="AO444"/>
  <c r="AP444"/>
  <c r="AQ444"/>
  <c r="AR444"/>
  <c r="AS444"/>
  <c r="AT444"/>
  <c r="AU444"/>
  <c r="AV444"/>
  <c r="AW444"/>
  <c r="AX444"/>
  <c r="AY444"/>
  <c r="AZ444"/>
  <c r="BA444"/>
  <c r="BB444"/>
  <c r="BC444"/>
  <c r="BD444"/>
  <c r="BE444"/>
  <c r="BF444"/>
  <c r="BG444"/>
  <c r="BH444"/>
  <c r="BI444"/>
  <c r="BJ444"/>
  <c r="BK444"/>
  <c r="BL444"/>
  <c r="BM444"/>
  <c r="BN444"/>
  <c r="AK445"/>
  <c r="AL445"/>
  <c r="AM445"/>
  <c r="AN445"/>
  <c r="AO445"/>
  <c r="AP445"/>
  <c r="AQ445"/>
  <c r="AR445"/>
  <c r="AS445"/>
  <c r="AT445"/>
  <c r="AU445"/>
  <c r="AV445"/>
  <c r="AW445"/>
  <c r="AX445"/>
  <c r="AY445"/>
  <c r="AZ445"/>
  <c r="BA445"/>
  <c r="BB445"/>
  <c r="BC445"/>
  <c r="BD445"/>
  <c r="BE445"/>
  <c r="BF445"/>
  <c r="BG445"/>
  <c r="BH445"/>
  <c r="BI445"/>
  <c r="BJ445"/>
  <c r="BK445"/>
  <c r="BL445"/>
  <c r="BM445"/>
  <c r="BN445"/>
  <c r="AK446"/>
  <c r="AL446"/>
  <c r="AM446"/>
  <c r="AN446"/>
  <c r="AO446"/>
  <c r="AP446"/>
  <c r="AQ446"/>
  <c r="AR446"/>
  <c r="AS446"/>
  <c r="AT446"/>
  <c r="AU446"/>
  <c r="AV446"/>
  <c r="AW446"/>
  <c r="AX446"/>
  <c r="AY446"/>
  <c r="AZ446"/>
  <c r="BA446"/>
  <c r="BB446"/>
  <c r="BC446"/>
  <c r="BD446"/>
  <c r="BE446"/>
  <c r="BF446"/>
  <c r="BG446"/>
  <c r="BH446"/>
  <c r="BI446"/>
  <c r="BJ446"/>
  <c r="BK446"/>
  <c r="BL446"/>
  <c r="BM446"/>
  <c r="BN446"/>
  <c r="AK447"/>
  <c r="AL447"/>
  <c r="AM447"/>
  <c r="AN447"/>
  <c r="AO447"/>
  <c r="AP447"/>
  <c r="AQ447"/>
  <c r="AR447"/>
  <c r="AS447"/>
  <c r="AT447"/>
  <c r="AU447"/>
  <c r="AV447"/>
  <c r="AW447"/>
  <c r="AX447"/>
  <c r="AY447"/>
  <c r="AZ447"/>
  <c r="BA447"/>
  <c r="BB447"/>
  <c r="BC447"/>
  <c r="BD447"/>
  <c r="BE447"/>
  <c r="BF447"/>
  <c r="BG447"/>
  <c r="BH447"/>
  <c r="BI447"/>
  <c r="BJ447"/>
  <c r="BK447"/>
  <c r="BL447"/>
  <c r="BM447"/>
  <c r="BN447"/>
  <c r="AK448"/>
  <c r="AL448"/>
  <c r="AM448"/>
  <c r="AN448"/>
  <c r="AO448"/>
  <c r="AP448"/>
  <c r="AQ448"/>
  <c r="AR448"/>
  <c r="AS448"/>
  <c r="AT448"/>
  <c r="AU448"/>
  <c r="AV448"/>
  <c r="AW448"/>
  <c r="AX448"/>
  <c r="AY448"/>
  <c r="AZ448"/>
  <c r="BA448"/>
  <c r="BB448"/>
  <c r="BC448"/>
  <c r="BD448"/>
  <c r="BE448"/>
  <c r="BF448"/>
  <c r="BG448"/>
  <c r="BH448"/>
  <c r="BI448"/>
  <c r="BJ448"/>
  <c r="BK448"/>
  <c r="BL448"/>
  <c r="BM448"/>
  <c r="BN448"/>
  <c r="F449"/>
  <c r="AK449" s="1"/>
  <c r="G449"/>
  <c r="AL449" s="1"/>
  <c r="H449"/>
  <c r="AM449" s="1"/>
  <c r="I449"/>
  <c r="AN449" s="1"/>
  <c r="J449"/>
  <c r="AO449" s="1"/>
  <c r="K449"/>
  <c r="AP449" s="1"/>
  <c r="L449"/>
  <c r="AQ449" s="1"/>
  <c r="M449"/>
  <c r="AR449" s="1"/>
  <c r="N449"/>
  <c r="AS449" s="1"/>
  <c r="O449"/>
  <c r="AT449" s="1"/>
  <c r="P449"/>
  <c r="AU449" s="1"/>
  <c r="Q449"/>
  <c r="AV449" s="1"/>
  <c r="R449"/>
  <c r="AW449" s="1"/>
  <c r="S449"/>
  <c r="AX449" s="1"/>
  <c r="T449"/>
  <c r="AY449" s="1"/>
  <c r="U449"/>
  <c r="AZ449" s="1"/>
  <c r="V449"/>
  <c r="BA449" s="1"/>
  <c r="W449"/>
  <c r="BB449" s="1"/>
  <c r="X449"/>
  <c r="BC449" s="1"/>
  <c r="Y449"/>
  <c r="BD449" s="1"/>
  <c r="Z449"/>
  <c r="BE449" s="1"/>
  <c r="AA449"/>
  <c r="BF449" s="1"/>
  <c r="AB449"/>
  <c r="BG449" s="1"/>
  <c r="AC449"/>
  <c r="BH449" s="1"/>
  <c r="AD449"/>
  <c r="BI449" s="1"/>
  <c r="AE449"/>
  <c r="BJ449" s="1"/>
  <c r="AF449"/>
  <c r="BK449" s="1"/>
  <c r="AG449"/>
  <c r="BL449" s="1"/>
  <c r="AH449"/>
  <c r="BM449" s="1"/>
  <c r="AI449"/>
  <c r="BN449" s="1"/>
  <c r="AK450"/>
  <c r="AL450"/>
  <c r="AM450"/>
  <c r="AN450"/>
  <c r="AO450"/>
  <c r="AP450"/>
  <c r="AQ450"/>
  <c r="AR450"/>
  <c r="AS450"/>
  <c r="AT450"/>
  <c r="AU450"/>
  <c r="AV450"/>
  <c r="AW450"/>
  <c r="AX450"/>
  <c r="AY450"/>
  <c r="AZ450"/>
  <c r="BA450"/>
  <c r="BB450"/>
  <c r="BC450"/>
  <c r="BD450"/>
  <c r="BE450"/>
  <c r="BF450"/>
  <c r="BG450"/>
  <c r="BH450"/>
  <c r="BI450"/>
  <c r="BJ450"/>
  <c r="BK450"/>
  <c r="BL450"/>
  <c r="BM450"/>
  <c r="BN450"/>
  <c r="AK451"/>
  <c r="AL451"/>
  <c r="AM451"/>
  <c r="AN451"/>
  <c r="AO451"/>
  <c r="AP451"/>
  <c r="AQ451"/>
  <c r="AR451"/>
  <c r="AS451"/>
  <c r="AT451"/>
  <c r="AU451"/>
  <c r="AV451"/>
  <c r="AW451"/>
  <c r="AX451"/>
  <c r="AY451"/>
  <c r="AZ451"/>
  <c r="BA451"/>
  <c r="BB451"/>
  <c r="BC451"/>
  <c r="BD451"/>
  <c r="BE451"/>
  <c r="BF451"/>
  <c r="BG451"/>
  <c r="BH451"/>
  <c r="BI451"/>
  <c r="BJ451"/>
  <c r="BK451"/>
  <c r="BL451"/>
  <c r="BM451"/>
  <c r="BN451"/>
  <c r="AK452"/>
  <c r="AL452"/>
  <c r="AM452"/>
  <c r="AN452"/>
  <c r="AO452"/>
  <c r="AP452"/>
  <c r="AQ452"/>
  <c r="AR452"/>
  <c r="AS452"/>
  <c r="AT452"/>
  <c r="AU452"/>
  <c r="AV452"/>
  <c r="AW452"/>
  <c r="AX452"/>
  <c r="AY452"/>
  <c r="AZ452"/>
  <c r="BA452"/>
  <c r="BB452"/>
  <c r="BC452"/>
  <c r="BD452"/>
  <c r="BE452"/>
  <c r="BF452"/>
  <c r="BG452"/>
  <c r="BH452"/>
  <c r="BI452"/>
  <c r="BJ452"/>
  <c r="BK452"/>
  <c r="BL452"/>
  <c r="BM452"/>
  <c r="BN452"/>
  <c r="AK453"/>
  <c r="AL453"/>
  <c r="AM453"/>
  <c r="AN453"/>
  <c r="AO453"/>
  <c r="AP453"/>
  <c r="AQ453"/>
  <c r="AR453"/>
  <c r="AS453"/>
  <c r="AT453"/>
  <c r="AU453"/>
  <c r="AV453"/>
  <c r="AW453"/>
  <c r="AX453"/>
  <c r="AY453"/>
  <c r="AZ453"/>
  <c r="BA453"/>
  <c r="BB453"/>
  <c r="BC453"/>
  <c r="BD453"/>
  <c r="BE453"/>
  <c r="BF453"/>
  <c r="BG453"/>
  <c r="BH453"/>
  <c r="BI453"/>
  <c r="BJ453"/>
  <c r="BK453"/>
  <c r="BL453"/>
  <c r="BM453"/>
  <c r="BN453"/>
  <c r="AK454"/>
  <c r="AL454"/>
  <c r="AM454"/>
  <c r="AN454"/>
  <c r="AO454"/>
  <c r="AP454"/>
  <c r="AQ454"/>
  <c r="AR454"/>
  <c r="AS454"/>
  <c r="AT454"/>
  <c r="AU454"/>
  <c r="AV454"/>
  <c r="AW454"/>
  <c r="AX454"/>
  <c r="AY454"/>
  <c r="AZ454"/>
  <c r="BA454"/>
  <c r="BB454"/>
  <c r="BC454"/>
  <c r="BD454"/>
  <c r="BE454"/>
  <c r="BF454"/>
  <c r="BG454"/>
  <c r="BH454"/>
  <c r="BI454"/>
  <c r="BJ454"/>
  <c r="BK454"/>
  <c r="BL454"/>
  <c r="BM454"/>
  <c r="BN454"/>
  <c r="AK455"/>
  <c r="AL455"/>
  <c r="AM455"/>
  <c r="AN455"/>
  <c r="AO455"/>
  <c r="AP455"/>
  <c r="AQ455"/>
  <c r="AR455"/>
  <c r="AS455"/>
  <c r="AT455"/>
  <c r="AU455"/>
  <c r="AV455"/>
  <c r="AW455"/>
  <c r="AX455"/>
  <c r="AY455"/>
  <c r="AZ455"/>
  <c r="BA455"/>
  <c r="BB455"/>
  <c r="BC455"/>
  <c r="BD455"/>
  <c r="BE455"/>
  <c r="BF455"/>
  <c r="BG455"/>
  <c r="BH455"/>
  <c r="BI455"/>
  <c r="BJ455"/>
  <c r="BK455"/>
  <c r="BL455"/>
  <c r="BM455"/>
  <c r="BN455"/>
  <c r="AK456"/>
  <c r="AL456"/>
  <c r="AM456"/>
  <c r="AN456"/>
  <c r="AO456"/>
  <c r="AP456"/>
  <c r="AQ456"/>
  <c r="AR456"/>
  <c r="AS456"/>
  <c r="AT456"/>
  <c r="AU456"/>
  <c r="AV456"/>
  <c r="AW456"/>
  <c r="AX456"/>
  <c r="AY456"/>
  <c r="AZ456"/>
  <c r="BA456"/>
  <c r="BB456"/>
  <c r="BC456"/>
  <c r="BD456"/>
  <c r="BE456"/>
  <c r="BF456"/>
  <c r="BG456"/>
  <c r="BH456"/>
  <c r="BI456"/>
  <c r="BJ456"/>
  <c r="BK456"/>
  <c r="BL456"/>
  <c r="BM456"/>
  <c r="BN456"/>
  <c r="AK457"/>
  <c r="AL457"/>
  <c r="AM457"/>
  <c r="AN457"/>
  <c r="AO457"/>
  <c r="AP457"/>
  <c r="AQ457"/>
  <c r="AR457"/>
  <c r="AS457"/>
  <c r="AT457"/>
  <c r="AU457"/>
  <c r="AV457"/>
  <c r="AW457"/>
  <c r="AX457"/>
  <c r="AY457"/>
  <c r="AZ457"/>
  <c r="BA457"/>
  <c r="BB457"/>
  <c r="BC457"/>
  <c r="BD457"/>
  <c r="BE457"/>
  <c r="BF457"/>
  <c r="BG457"/>
  <c r="BH457"/>
  <c r="BI457"/>
  <c r="BJ457"/>
  <c r="BK457"/>
  <c r="BL457"/>
  <c r="BM457"/>
  <c r="BN457"/>
  <c r="AK458"/>
  <c r="AL458"/>
  <c r="AM458"/>
  <c r="AN458"/>
  <c r="AO458"/>
  <c r="AP458"/>
  <c r="AQ458"/>
  <c r="AR458"/>
  <c r="AS458"/>
  <c r="AT458"/>
  <c r="AU458"/>
  <c r="AV458"/>
  <c r="AW458"/>
  <c r="AX458"/>
  <c r="AY458"/>
  <c r="AZ458"/>
  <c r="BA458"/>
  <c r="BB458"/>
  <c r="BC458"/>
  <c r="BD458"/>
  <c r="BE458"/>
  <c r="BF458"/>
  <c r="BG458"/>
  <c r="BH458"/>
  <c r="BI458"/>
  <c r="BJ458"/>
  <c r="BK458"/>
  <c r="BL458"/>
  <c r="BM458"/>
  <c r="BN458"/>
  <c r="AK459"/>
  <c r="AL459"/>
  <c r="AM459"/>
  <c r="AN459"/>
  <c r="AO459"/>
  <c r="AP459"/>
  <c r="AQ459"/>
  <c r="AR459"/>
  <c r="AS459"/>
  <c r="AT459"/>
  <c r="AU459"/>
  <c r="AV459"/>
  <c r="AW459"/>
  <c r="AX459"/>
  <c r="AY459"/>
  <c r="AZ459"/>
  <c r="BA459"/>
  <c r="BB459"/>
  <c r="BC459"/>
  <c r="BD459"/>
  <c r="BE459"/>
  <c r="BF459"/>
  <c r="BG459"/>
  <c r="BH459"/>
  <c r="BI459"/>
  <c r="BJ459"/>
  <c r="BK459"/>
  <c r="BL459"/>
  <c r="BM459"/>
  <c r="BN459"/>
  <c r="AK460"/>
  <c r="AL460"/>
  <c r="AM460"/>
  <c r="AN460"/>
  <c r="AO460"/>
  <c r="AP460"/>
  <c r="AQ460"/>
  <c r="AR460"/>
  <c r="AS460"/>
  <c r="AT460"/>
  <c r="AU460"/>
  <c r="AV460"/>
  <c r="AW460"/>
  <c r="AX460"/>
  <c r="AY460"/>
  <c r="AZ460"/>
  <c r="BA460"/>
  <c r="BB460"/>
  <c r="BC460"/>
  <c r="BD460"/>
  <c r="BE460"/>
  <c r="BF460"/>
  <c r="BG460"/>
  <c r="BH460"/>
  <c r="BI460"/>
  <c r="BJ460"/>
  <c r="BK460"/>
  <c r="BL460"/>
  <c r="BM460"/>
  <c r="BN460"/>
  <c r="AK461"/>
  <c r="AL461"/>
  <c r="AM461"/>
  <c r="AN461"/>
  <c r="AO461"/>
  <c r="AP461"/>
  <c r="AQ461"/>
  <c r="AR461"/>
  <c r="AS461"/>
  <c r="AT461"/>
  <c r="AU461"/>
  <c r="AV461"/>
  <c r="AW461"/>
  <c r="AX461"/>
  <c r="AY461"/>
  <c r="AZ461"/>
  <c r="BA461"/>
  <c r="BB461"/>
  <c r="BC461"/>
  <c r="BD461"/>
  <c r="BE461"/>
  <c r="BF461"/>
  <c r="BG461"/>
  <c r="BH461"/>
  <c r="BI461"/>
  <c r="BJ461"/>
  <c r="BK461"/>
  <c r="BL461"/>
  <c r="BM461"/>
  <c r="BN461"/>
  <c r="AK462"/>
  <c r="AL462"/>
  <c r="AM462"/>
  <c r="AN462"/>
  <c r="AO462"/>
  <c r="AP462"/>
  <c r="AQ462"/>
  <c r="AR462"/>
  <c r="AS462"/>
  <c r="AT462"/>
  <c r="AU462"/>
  <c r="AV462"/>
  <c r="AW462"/>
  <c r="AX462"/>
  <c r="AY462"/>
  <c r="AZ462"/>
  <c r="BA462"/>
  <c r="BB462"/>
  <c r="BC462"/>
  <c r="BD462"/>
  <c r="BE462"/>
  <c r="BF462"/>
  <c r="BG462"/>
  <c r="BH462"/>
  <c r="BI462"/>
  <c r="BJ462"/>
  <c r="BK462"/>
  <c r="BL462"/>
  <c r="BM462"/>
  <c r="BN462"/>
  <c r="G463"/>
  <c r="AL463" s="1"/>
  <c r="I463"/>
  <c r="AN463" s="1"/>
  <c r="K463"/>
  <c r="AP463" s="1"/>
  <c r="M463"/>
  <c r="AR463" s="1"/>
  <c r="O463"/>
  <c r="AT463" s="1"/>
  <c r="Q463"/>
  <c r="AV463" s="1"/>
  <c r="S463"/>
  <c r="AX463" s="1"/>
  <c r="U463"/>
  <c r="AZ463" s="1"/>
  <c r="W463"/>
  <c r="BB463" s="1"/>
  <c r="Y463"/>
  <c r="BD463" s="1"/>
  <c r="AA463"/>
  <c r="BF463" s="1"/>
  <c r="AC463"/>
  <c r="BH463" s="1"/>
  <c r="AD463"/>
  <c r="BI463" s="1"/>
  <c r="AE463"/>
  <c r="BJ463" s="1"/>
  <c r="AF463"/>
  <c r="BK463" s="1"/>
  <c r="AG463"/>
  <c r="BL463" s="1"/>
  <c r="AH463"/>
  <c r="BM463" s="1"/>
  <c r="AI463"/>
  <c r="BN463" s="1"/>
  <c r="F464"/>
  <c r="AK464" s="1"/>
  <c r="G464"/>
  <c r="AL464" s="1"/>
  <c r="H464"/>
  <c r="AM464" s="1"/>
  <c r="I464"/>
  <c r="AN464" s="1"/>
  <c r="J464"/>
  <c r="AO464" s="1"/>
  <c r="K464"/>
  <c r="AP464" s="1"/>
  <c r="L464"/>
  <c r="AQ464" s="1"/>
  <c r="M464"/>
  <c r="AR464" s="1"/>
  <c r="N464"/>
  <c r="AS464" s="1"/>
  <c r="O464"/>
  <c r="AT464" s="1"/>
  <c r="P464"/>
  <c r="AU464" s="1"/>
  <c r="Q464"/>
  <c r="AV464" s="1"/>
  <c r="R464"/>
  <c r="AW464" s="1"/>
  <c r="S464"/>
  <c r="AX464" s="1"/>
  <c r="T464"/>
  <c r="AY464" s="1"/>
  <c r="U464"/>
  <c r="AZ464" s="1"/>
  <c r="V464"/>
  <c r="BA464" s="1"/>
  <c r="W464"/>
  <c r="BB464" s="1"/>
  <c r="X464"/>
  <c r="BC464" s="1"/>
  <c r="Y464"/>
  <c r="BD464" s="1"/>
  <c r="Z464"/>
  <c r="BE464" s="1"/>
  <c r="AA464"/>
  <c r="BF464" s="1"/>
  <c r="AB464"/>
  <c r="BG464" s="1"/>
  <c r="AC464"/>
  <c r="BH464" s="1"/>
  <c r="AD464"/>
  <c r="BI464" s="1"/>
  <c r="AE464"/>
  <c r="BJ464" s="1"/>
  <c r="AF464"/>
  <c r="BK464" s="1"/>
  <c r="AG464"/>
  <c r="BL464" s="1"/>
  <c r="AH464"/>
  <c r="BM464" s="1"/>
  <c r="AI464"/>
  <c r="BN464" s="1"/>
  <c r="F465"/>
  <c r="AK465" s="1"/>
  <c r="G465"/>
  <c r="AL465" s="1"/>
  <c r="H465"/>
  <c r="AM465" s="1"/>
  <c r="I465"/>
  <c r="AN465" s="1"/>
  <c r="J465"/>
  <c r="AO465" s="1"/>
  <c r="K465"/>
  <c r="AP465" s="1"/>
  <c r="L465"/>
  <c r="AQ465" s="1"/>
  <c r="M465"/>
  <c r="AR465" s="1"/>
  <c r="N465"/>
  <c r="AS465" s="1"/>
  <c r="O465"/>
  <c r="AT465" s="1"/>
  <c r="P465"/>
  <c r="AU465" s="1"/>
  <c r="Q465"/>
  <c r="AV465" s="1"/>
  <c r="R465"/>
  <c r="AW465" s="1"/>
  <c r="S465"/>
  <c r="AX465" s="1"/>
  <c r="T465"/>
  <c r="AY465" s="1"/>
  <c r="U465"/>
  <c r="AZ465" s="1"/>
  <c r="V465"/>
  <c r="BA465" s="1"/>
  <c r="W465"/>
  <c r="BB465" s="1"/>
  <c r="X465"/>
  <c r="BC465" s="1"/>
  <c r="Y465"/>
  <c r="BD465" s="1"/>
  <c r="Z465"/>
  <c r="BE465" s="1"/>
  <c r="AA465"/>
  <c r="BF465" s="1"/>
  <c r="AB465"/>
  <c r="BG465" s="1"/>
  <c r="AC465"/>
  <c r="BH465" s="1"/>
  <c r="AD465"/>
  <c r="BI465" s="1"/>
  <c r="AE465"/>
  <c r="BJ465" s="1"/>
  <c r="AF465"/>
  <c r="BK465" s="1"/>
  <c r="AG465"/>
  <c r="BL465" s="1"/>
  <c r="AH465"/>
  <c r="BM465" s="1"/>
  <c r="AI465"/>
  <c r="BN465" s="1"/>
  <c r="F466"/>
  <c r="AK466" s="1"/>
  <c r="G466"/>
  <c r="AL466" s="1"/>
  <c r="H466"/>
  <c r="AM466" s="1"/>
  <c r="I466"/>
  <c r="AN466" s="1"/>
  <c r="J466"/>
  <c r="AO466" s="1"/>
  <c r="K466"/>
  <c r="AP466" s="1"/>
  <c r="L466"/>
  <c r="AQ466" s="1"/>
  <c r="M466"/>
  <c r="AR466" s="1"/>
  <c r="N466"/>
  <c r="AS466" s="1"/>
  <c r="O466"/>
  <c r="AT466" s="1"/>
  <c r="P466"/>
  <c r="AU466" s="1"/>
  <c r="Q466"/>
  <c r="AV466" s="1"/>
  <c r="R466"/>
  <c r="AW466" s="1"/>
  <c r="S466"/>
  <c r="AX466" s="1"/>
  <c r="T466"/>
  <c r="AY466" s="1"/>
  <c r="U466"/>
  <c r="AZ466" s="1"/>
  <c r="V466"/>
  <c r="BA466" s="1"/>
  <c r="W466"/>
  <c r="BB466" s="1"/>
  <c r="X466"/>
  <c r="BC466" s="1"/>
  <c r="Y466"/>
  <c r="BD466" s="1"/>
  <c r="Z466"/>
  <c r="BE466" s="1"/>
  <c r="AA466"/>
  <c r="BF466" s="1"/>
  <c r="AB466"/>
  <c r="BG466" s="1"/>
  <c r="AC466"/>
  <c r="BH466" s="1"/>
  <c r="AD466"/>
  <c r="BI466" s="1"/>
  <c r="AE466"/>
  <c r="BJ466" s="1"/>
  <c r="AF466"/>
  <c r="BK466" s="1"/>
  <c r="AG466"/>
  <c r="BL466" s="1"/>
  <c r="AH466"/>
  <c r="BM466" s="1"/>
  <c r="AI466"/>
  <c r="BN466" s="1"/>
  <c r="F467"/>
  <c r="AK467" s="1"/>
  <c r="G467"/>
  <c r="AL467" s="1"/>
  <c r="H467"/>
  <c r="AM467" s="1"/>
  <c r="I467"/>
  <c r="AN467" s="1"/>
  <c r="J467"/>
  <c r="AO467" s="1"/>
  <c r="K467"/>
  <c r="AP467" s="1"/>
  <c r="L467"/>
  <c r="AQ467" s="1"/>
  <c r="M467"/>
  <c r="AR467" s="1"/>
  <c r="N467"/>
  <c r="AS467" s="1"/>
  <c r="O467"/>
  <c r="AT467" s="1"/>
  <c r="P467"/>
  <c r="AU467" s="1"/>
  <c r="Q467"/>
  <c r="AV467" s="1"/>
  <c r="R467"/>
  <c r="AW467" s="1"/>
  <c r="S467"/>
  <c r="AX467" s="1"/>
  <c r="T467"/>
  <c r="AY467" s="1"/>
  <c r="U467"/>
  <c r="AZ467" s="1"/>
  <c r="V467"/>
  <c r="BA467" s="1"/>
  <c r="W467"/>
  <c r="BB467" s="1"/>
  <c r="X467"/>
  <c r="BC467" s="1"/>
  <c r="Y467"/>
  <c r="BD467" s="1"/>
  <c r="Z467"/>
  <c r="BE467" s="1"/>
  <c r="AA467"/>
  <c r="BF467" s="1"/>
  <c r="AB467"/>
  <c r="BG467" s="1"/>
  <c r="AC467"/>
  <c r="BH467" s="1"/>
  <c r="AD467"/>
  <c r="BI467" s="1"/>
  <c r="AE467"/>
  <c r="BJ467" s="1"/>
  <c r="AF467"/>
  <c r="BK467" s="1"/>
  <c r="AG467"/>
  <c r="BL467" s="1"/>
  <c r="AH467"/>
  <c r="BM467" s="1"/>
  <c r="AI467"/>
  <c r="BN467" s="1"/>
  <c r="AL11"/>
  <c r="AM11"/>
  <c r="AN11"/>
  <c r="AO11"/>
  <c r="AP11"/>
  <c r="AQ11"/>
  <c r="AR11"/>
  <c r="AS11"/>
  <c r="AT11"/>
  <c r="AU11"/>
  <c r="AV11"/>
  <c r="AW11"/>
  <c r="AX11"/>
  <c r="AY11"/>
  <c r="AZ11"/>
  <c r="BB11"/>
  <c r="BC11"/>
  <c r="BD11"/>
  <c r="BE11"/>
  <c r="BF11"/>
  <c r="BG11"/>
  <c r="BH11"/>
  <c r="BJ11"/>
  <c r="BL11"/>
  <c r="BN11"/>
  <c r="AK11"/>
  <c r="E17" i="17"/>
  <c r="E16"/>
  <c r="E15"/>
  <c r="E14"/>
  <c r="B34"/>
  <c r="B9" i="14"/>
  <c r="B4" i="20"/>
  <c r="D4" s="1"/>
  <c r="B5"/>
  <c r="D5" s="1"/>
  <c r="B3"/>
  <c r="D3" s="1"/>
  <c r="B10" i="14"/>
  <c r="B11"/>
  <c r="B12"/>
  <c r="A12" s="1"/>
  <c r="B13"/>
  <c r="A13" s="1"/>
  <c r="B14"/>
  <c r="A14" s="1"/>
  <c r="B15"/>
  <c r="B16"/>
  <c r="A16" s="1"/>
  <c r="B17"/>
  <c r="A17" s="1"/>
  <c r="B18"/>
  <c r="A18" s="1"/>
  <c r="B19"/>
  <c r="B20"/>
  <c r="A20" s="1"/>
  <c r="B21"/>
  <c r="A21" s="1"/>
  <c r="B22"/>
  <c r="A22" s="1"/>
  <c r="B23"/>
  <c r="B24"/>
  <c r="A24" s="1"/>
  <c r="B25"/>
  <c r="A25" s="1"/>
  <c r="B26"/>
  <c r="A26" s="1"/>
  <c r="B27"/>
  <c r="B28"/>
  <c r="A28" s="1"/>
  <c r="B29"/>
  <c r="A29" s="1"/>
  <c r="B30"/>
  <c r="A30" s="1"/>
  <c r="B31"/>
  <c r="B32"/>
  <c r="A32" s="1"/>
  <c r="B33"/>
  <c r="A33" s="1"/>
  <c r="B34"/>
  <c r="A34" s="1"/>
  <c r="B35"/>
  <c r="B36"/>
  <c r="A36" s="1"/>
  <c r="B37"/>
  <c r="A37" s="1"/>
  <c r="B38"/>
  <c r="A38" s="1"/>
  <c r="B39"/>
  <c r="B40"/>
  <c r="A40" s="1"/>
  <c r="B41"/>
  <c r="A41" s="1"/>
  <c r="B42"/>
  <c r="A42" s="1"/>
  <c r="B43"/>
  <c r="B44"/>
  <c r="A44" s="1"/>
  <c r="B45"/>
  <c r="A45" s="1"/>
  <c r="B46"/>
  <c r="A46" s="1"/>
  <c r="B47"/>
  <c r="B48"/>
  <c r="A48" s="1"/>
  <c r="B49"/>
  <c r="A49" s="1"/>
  <c r="B50"/>
  <c r="A50" s="1"/>
  <c r="B51"/>
  <c r="B52"/>
  <c r="A52" s="1"/>
  <c r="B53"/>
  <c r="A53" s="1"/>
  <c r="B54"/>
  <c r="A54" s="1"/>
  <c r="B55"/>
  <c r="B56"/>
  <c r="A56" s="1"/>
  <c r="B57"/>
  <c r="A57" s="1"/>
  <c r="B58"/>
  <c r="A58" s="1"/>
  <c r="B59"/>
  <c r="B60"/>
  <c r="A60" s="1"/>
  <c r="B61"/>
  <c r="A61" s="1"/>
  <c r="B62"/>
  <c r="A62" s="1"/>
  <c r="B63"/>
  <c r="B64"/>
  <c r="A64" s="1"/>
  <c r="B65"/>
  <c r="A65" s="1"/>
  <c r="B66"/>
  <c r="A66" s="1"/>
  <c r="B67"/>
  <c r="B68"/>
  <c r="A68" s="1"/>
  <c r="B69"/>
  <c r="A69" s="1"/>
  <c r="B70"/>
  <c r="A70" s="1"/>
  <c r="B71"/>
  <c r="B72"/>
  <c r="A72" s="1"/>
  <c r="B73"/>
  <c r="A73" s="1"/>
  <c r="B74"/>
  <c r="A74" s="1"/>
  <c r="B75"/>
  <c r="B76"/>
  <c r="A76" s="1"/>
  <c r="B77"/>
  <c r="A77" s="1"/>
  <c r="B78"/>
  <c r="A78" s="1"/>
  <c r="B79"/>
  <c r="B80"/>
  <c r="A80" s="1"/>
  <c r="B81"/>
  <c r="A81" s="1"/>
  <c r="B82"/>
  <c r="A82" s="1"/>
  <c r="B83"/>
  <c r="B84"/>
  <c r="A84" s="1"/>
  <c r="B85"/>
  <c r="B86"/>
  <c r="A86" s="1"/>
  <c r="B87"/>
  <c r="B88"/>
  <c r="A88" s="1"/>
  <c r="B89"/>
  <c r="B90"/>
  <c r="A90" s="1"/>
  <c r="B91"/>
  <c r="B92"/>
  <c r="A92" s="1"/>
  <c r="B93"/>
  <c r="B94"/>
  <c r="A94" s="1"/>
  <c r="B95"/>
  <c r="B96"/>
  <c r="A96" s="1"/>
  <c r="B97"/>
  <c r="B98"/>
  <c r="A98" s="1"/>
  <c r="B99"/>
  <c r="B100"/>
  <c r="A100" s="1"/>
  <c r="B101"/>
  <c r="B102"/>
  <c r="A102" s="1"/>
  <c r="B103"/>
  <c r="B104"/>
  <c r="A104" s="1"/>
  <c r="B105"/>
  <c r="B106"/>
  <c r="A106" s="1"/>
  <c r="B107"/>
  <c r="B108"/>
  <c r="A108" s="1"/>
  <c r="B109"/>
  <c r="B110"/>
  <c r="A110" s="1"/>
  <c r="B111"/>
  <c r="B112"/>
  <c r="A112" s="1"/>
  <c r="B113"/>
  <c r="B114"/>
  <c r="A114" s="1"/>
  <c r="B115"/>
  <c r="B116"/>
  <c r="A116" s="1"/>
  <c r="B117"/>
  <c r="B118"/>
  <c r="A118" s="1"/>
  <c r="B119"/>
  <c r="B120"/>
  <c r="A120" s="1"/>
  <c r="B121"/>
  <c r="B122"/>
  <c r="A122" s="1"/>
  <c r="B123"/>
  <c r="B124"/>
  <c r="A124" s="1"/>
  <c r="B125"/>
  <c r="B126"/>
  <c r="A126" s="1"/>
  <c r="B127"/>
  <c r="B128"/>
  <c r="A128" s="1"/>
  <c r="B129"/>
  <c r="B130"/>
  <c r="A130" s="1"/>
  <c r="B131"/>
  <c r="B132"/>
  <c r="A132" s="1"/>
  <c r="B133"/>
  <c r="B134"/>
  <c r="A134" s="1"/>
  <c r="B135"/>
  <c r="B136"/>
  <c r="A136" s="1"/>
  <c r="B137"/>
  <c r="B138"/>
  <c r="A138" s="1"/>
  <c r="B139"/>
  <c r="B140"/>
  <c r="A140" s="1"/>
  <c r="B141"/>
  <c r="B142"/>
  <c r="A142" s="1"/>
  <c r="B143"/>
  <c r="B144"/>
  <c r="A144" s="1"/>
  <c r="B145"/>
  <c r="B146"/>
  <c r="A146" s="1"/>
  <c r="B147"/>
  <c r="B148"/>
  <c r="A148" s="1"/>
  <c r="B149"/>
  <c r="B150"/>
  <c r="A150" s="1"/>
  <c r="B151"/>
  <c r="B152"/>
  <c r="A152" s="1"/>
  <c r="B153"/>
  <c r="B154"/>
  <c r="A154" s="1"/>
  <c r="B155"/>
  <c r="B156"/>
  <c r="A156" s="1"/>
  <c r="B157"/>
  <c r="B158"/>
  <c r="A158" s="1"/>
  <c r="B159"/>
  <c r="B160"/>
  <c r="A160" s="1"/>
  <c r="B161"/>
  <c r="B162"/>
  <c r="A162" s="1"/>
  <c r="B163"/>
  <c r="B164"/>
  <c r="A164" s="1"/>
  <c r="B165"/>
  <c r="B166"/>
  <c r="A166" s="1"/>
  <c r="B167"/>
  <c r="B168"/>
  <c r="A168" s="1"/>
  <c r="B169"/>
  <c r="B170"/>
  <c r="A170" s="1"/>
  <c r="B171"/>
  <c r="B172"/>
  <c r="A172" s="1"/>
  <c r="B173"/>
  <c r="B178"/>
  <c r="A178" s="1"/>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2"/>
  <c r="B363"/>
  <c r="B364"/>
  <c r="B14" i="1"/>
  <c r="A11" i="14"/>
  <c r="A15"/>
  <c r="A19"/>
  <c r="A23"/>
  <c r="A27"/>
  <c r="A31"/>
  <c r="A35"/>
  <c r="A39"/>
  <c r="A43"/>
  <c r="A47"/>
  <c r="A51"/>
  <c r="A55"/>
  <c r="A59"/>
  <c r="A63"/>
  <c r="A67"/>
  <c r="A71"/>
  <c r="A75"/>
  <c r="A79"/>
  <c r="A83"/>
  <c r="A85"/>
  <c r="A87"/>
  <c r="A89"/>
  <c r="A91"/>
  <c r="A93"/>
  <c r="A95"/>
  <c r="A97"/>
  <c r="A99"/>
  <c r="A101"/>
  <c r="A103"/>
  <c r="A105"/>
  <c r="A107"/>
  <c r="A109"/>
  <c r="A111"/>
  <c r="A113"/>
  <c r="A115"/>
  <c r="A117"/>
  <c r="A119"/>
  <c r="A121"/>
  <c r="A123"/>
  <c r="A125"/>
  <c r="A127"/>
  <c r="A129"/>
  <c r="A131"/>
  <c r="A133"/>
  <c r="A135"/>
  <c r="A137"/>
  <c r="A139"/>
  <c r="A141"/>
  <c r="A143"/>
  <c r="A145"/>
  <c r="A147"/>
  <c r="A149"/>
  <c r="A151"/>
  <c r="A153"/>
  <c r="A155"/>
  <c r="A157"/>
  <c r="A159"/>
  <c r="A161"/>
  <c r="A163"/>
  <c r="A165"/>
  <c r="A167"/>
  <c r="A169"/>
  <c r="A171"/>
  <c r="A173"/>
  <c r="A179"/>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14" i="1"/>
  <c r="H6"/>
  <c r="A35" i="17"/>
  <c r="AI469" i="18"/>
  <c r="AH469"/>
  <c r="AG469"/>
  <c r="AF469"/>
  <c r="AE469"/>
  <c r="AD469"/>
  <c r="AC469"/>
  <c r="AA469"/>
  <c r="Y469"/>
  <c r="W469"/>
  <c r="U469"/>
  <c r="S469"/>
  <c r="Q469"/>
  <c r="O469"/>
  <c r="M469"/>
  <c r="K469"/>
  <c r="I469"/>
  <c r="G469"/>
  <c r="D466"/>
  <c r="E466" s="1"/>
  <c r="D464"/>
  <c r="E464" s="1"/>
  <c r="D455"/>
  <c r="D456" s="1"/>
  <c r="D453"/>
  <c r="D441"/>
  <c r="D438"/>
  <c r="D416"/>
  <c r="D418"/>
  <c r="D420"/>
  <c r="D422"/>
  <c r="D424"/>
  <c r="C424"/>
  <c r="C423"/>
  <c r="C422"/>
  <c r="C421"/>
  <c r="C420"/>
  <c r="C419"/>
  <c r="C418"/>
  <c r="C417"/>
  <c r="C416"/>
  <c r="C415"/>
  <c r="C414"/>
  <c r="D361"/>
  <c r="E361" s="1"/>
  <c r="D362"/>
  <c r="E362" s="1"/>
  <c r="D363"/>
  <c r="E363" s="1"/>
  <c r="D364"/>
  <c r="E364" s="1"/>
  <c r="D365"/>
  <c r="E365" s="1"/>
  <c r="D366"/>
  <c r="E366" s="1"/>
  <c r="D367"/>
  <c r="E367" s="1"/>
  <c r="D368"/>
  <c r="E368" s="1"/>
  <c r="D369"/>
  <c r="E369" s="1"/>
  <c r="D370"/>
  <c r="E370" s="1"/>
  <c r="D371"/>
  <c r="E371" s="1"/>
  <c r="D372"/>
  <c r="E372" s="1"/>
  <c r="D373"/>
  <c r="E373" s="1"/>
  <c r="D374"/>
  <c r="E374" s="1"/>
  <c r="D375"/>
  <c r="E375" s="1"/>
  <c r="D404"/>
  <c r="D346"/>
  <c r="E346" s="1"/>
  <c r="D347"/>
  <c r="E347" s="1"/>
  <c r="D348"/>
  <c r="E348" s="1"/>
  <c r="D349"/>
  <c r="E349" s="1"/>
  <c r="D350"/>
  <c r="E350" s="1"/>
  <c r="D351"/>
  <c r="E351" s="1"/>
  <c r="D352"/>
  <c r="E352" s="1"/>
  <c r="D353"/>
  <c r="E353" s="1"/>
  <c r="D354"/>
  <c r="E354" s="1"/>
  <c r="D355"/>
  <c r="E355" s="1"/>
  <c r="D356"/>
  <c r="E356" s="1"/>
  <c r="D357"/>
  <c r="E357" s="1"/>
  <c r="D358"/>
  <c r="E358" s="1"/>
  <c r="D359"/>
  <c r="E359" s="1"/>
  <c r="D360"/>
  <c r="E360" s="1"/>
  <c r="D403"/>
  <c r="D330"/>
  <c r="E330" s="1"/>
  <c r="D331"/>
  <c r="E331" s="1"/>
  <c r="D332"/>
  <c r="E332" s="1"/>
  <c r="D333"/>
  <c r="E333" s="1"/>
  <c r="D334"/>
  <c r="E334" s="1"/>
  <c r="D335"/>
  <c r="E335" s="1"/>
  <c r="D336"/>
  <c r="E336" s="1"/>
  <c r="D337"/>
  <c r="E337" s="1"/>
  <c r="D338"/>
  <c r="E338" s="1"/>
  <c r="D339"/>
  <c r="E339" s="1"/>
  <c r="D340"/>
  <c r="E340" s="1"/>
  <c r="D341"/>
  <c r="E341" s="1"/>
  <c r="D342"/>
  <c r="E342" s="1"/>
  <c r="D343"/>
  <c r="E343" s="1"/>
  <c r="D344"/>
  <c r="E344" s="1"/>
  <c r="D345"/>
  <c r="E345" s="1"/>
  <c r="D402"/>
  <c r="D315"/>
  <c r="E315" s="1"/>
  <c r="D316"/>
  <c r="E316" s="1"/>
  <c r="D317"/>
  <c r="E317" s="1"/>
  <c r="D318"/>
  <c r="E318" s="1"/>
  <c r="D319"/>
  <c r="E319" s="1"/>
  <c r="D320"/>
  <c r="E320" s="1"/>
  <c r="D321"/>
  <c r="E321" s="1"/>
  <c r="D322"/>
  <c r="E322" s="1"/>
  <c r="D323"/>
  <c r="E323" s="1"/>
  <c r="D324"/>
  <c r="E324" s="1"/>
  <c r="D325"/>
  <c r="E325" s="1"/>
  <c r="D326"/>
  <c r="E326" s="1"/>
  <c r="D327"/>
  <c r="E327" s="1"/>
  <c r="D328"/>
  <c r="E328" s="1"/>
  <c r="D329"/>
  <c r="E329" s="1"/>
  <c r="D401"/>
  <c r="D299"/>
  <c r="E299" s="1"/>
  <c r="D300"/>
  <c r="E300" s="1"/>
  <c r="D301"/>
  <c r="E301" s="1"/>
  <c r="D302"/>
  <c r="E302" s="1"/>
  <c r="D303"/>
  <c r="E303" s="1"/>
  <c r="D304"/>
  <c r="E304" s="1"/>
  <c r="D305"/>
  <c r="E305" s="1"/>
  <c r="D306"/>
  <c r="E306" s="1"/>
  <c r="D307"/>
  <c r="E307" s="1"/>
  <c r="D308"/>
  <c r="E308" s="1"/>
  <c r="D309"/>
  <c r="E309" s="1"/>
  <c r="D310"/>
  <c r="E310" s="1"/>
  <c r="D311"/>
  <c r="E311" s="1"/>
  <c r="D312"/>
  <c r="E312" s="1"/>
  <c r="D313"/>
  <c r="E313" s="1"/>
  <c r="D314"/>
  <c r="E314" s="1"/>
  <c r="D400"/>
  <c r="D284"/>
  <c r="E284" s="1"/>
  <c r="D285"/>
  <c r="E285" s="1"/>
  <c r="D286"/>
  <c r="E286" s="1"/>
  <c r="D287"/>
  <c r="E287" s="1"/>
  <c r="D288"/>
  <c r="E288" s="1"/>
  <c r="D289"/>
  <c r="E289" s="1"/>
  <c r="D290"/>
  <c r="E290" s="1"/>
  <c r="D291"/>
  <c r="E291" s="1"/>
  <c r="D292"/>
  <c r="E292" s="1"/>
  <c r="D293"/>
  <c r="E293" s="1"/>
  <c r="D294"/>
  <c r="E294" s="1"/>
  <c r="D295"/>
  <c r="E295" s="1"/>
  <c r="D296"/>
  <c r="E296" s="1"/>
  <c r="D297"/>
  <c r="E297" s="1"/>
  <c r="D298"/>
  <c r="E298" s="1"/>
  <c r="D399"/>
  <c r="D269"/>
  <c r="E269" s="1"/>
  <c r="D270"/>
  <c r="E270" s="1"/>
  <c r="D271"/>
  <c r="E271" s="1"/>
  <c r="D272"/>
  <c r="E272" s="1"/>
  <c r="D273"/>
  <c r="E273" s="1"/>
  <c r="D274"/>
  <c r="E274" s="1"/>
  <c r="D275"/>
  <c r="E275" s="1"/>
  <c r="D276"/>
  <c r="E276" s="1"/>
  <c r="D277"/>
  <c r="E277" s="1"/>
  <c r="D278"/>
  <c r="E278" s="1"/>
  <c r="D279"/>
  <c r="E279" s="1"/>
  <c r="D280"/>
  <c r="E280" s="1"/>
  <c r="D281"/>
  <c r="E281" s="1"/>
  <c r="D282"/>
  <c r="E282" s="1"/>
  <c r="D283"/>
  <c r="E283" s="1"/>
  <c r="D398"/>
  <c r="D254"/>
  <c r="E254" s="1"/>
  <c r="D255"/>
  <c r="E255" s="1"/>
  <c r="D256"/>
  <c r="E256" s="1"/>
  <c r="D257"/>
  <c r="E257" s="1"/>
  <c r="D258"/>
  <c r="E258" s="1"/>
  <c r="D259"/>
  <c r="E259" s="1"/>
  <c r="D260"/>
  <c r="E260" s="1"/>
  <c r="D261"/>
  <c r="E261" s="1"/>
  <c r="D262"/>
  <c r="E262" s="1"/>
  <c r="D263"/>
  <c r="E263" s="1"/>
  <c r="D264"/>
  <c r="E264" s="1"/>
  <c r="D265"/>
  <c r="E265" s="1"/>
  <c r="D266"/>
  <c r="E266" s="1"/>
  <c r="D267"/>
  <c r="E267" s="1"/>
  <c r="D268"/>
  <c r="E268" s="1"/>
  <c r="D397"/>
  <c r="D238"/>
  <c r="E238" s="1"/>
  <c r="D239"/>
  <c r="E239" s="1"/>
  <c r="D240"/>
  <c r="E240" s="1"/>
  <c r="D241"/>
  <c r="E241" s="1"/>
  <c r="D242"/>
  <c r="E242" s="1"/>
  <c r="D243"/>
  <c r="E243" s="1"/>
  <c r="D244"/>
  <c r="E244" s="1"/>
  <c r="D245"/>
  <c r="E245" s="1"/>
  <c r="D246"/>
  <c r="E246" s="1"/>
  <c r="D247"/>
  <c r="E247" s="1"/>
  <c r="D248"/>
  <c r="E248" s="1"/>
  <c r="D249"/>
  <c r="E249" s="1"/>
  <c r="D250"/>
  <c r="E250" s="1"/>
  <c r="D251"/>
  <c r="E251" s="1"/>
  <c r="D252"/>
  <c r="E252" s="1"/>
  <c r="D253"/>
  <c r="E253" s="1"/>
  <c r="D396"/>
  <c r="D223"/>
  <c r="E223" s="1"/>
  <c r="D224"/>
  <c r="E224" s="1"/>
  <c r="D225"/>
  <c r="E225" s="1"/>
  <c r="D226"/>
  <c r="E226" s="1"/>
  <c r="D227"/>
  <c r="E227" s="1"/>
  <c r="D228"/>
  <c r="E228" s="1"/>
  <c r="D229"/>
  <c r="E229" s="1"/>
  <c r="D230"/>
  <c r="E230" s="1"/>
  <c r="D231"/>
  <c r="E231" s="1"/>
  <c r="D232"/>
  <c r="E232" s="1"/>
  <c r="D233"/>
  <c r="E233" s="1"/>
  <c r="D234"/>
  <c r="E234" s="1"/>
  <c r="D235"/>
  <c r="E235" s="1"/>
  <c r="D236"/>
  <c r="E236" s="1"/>
  <c r="D237"/>
  <c r="E237" s="1"/>
  <c r="D395"/>
  <c r="D208"/>
  <c r="E208" s="1"/>
  <c r="D209"/>
  <c r="E209" s="1"/>
  <c r="D210"/>
  <c r="E210" s="1"/>
  <c r="D211"/>
  <c r="E211" s="1"/>
  <c r="D212"/>
  <c r="E212" s="1"/>
  <c r="D213"/>
  <c r="E213" s="1"/>
  <c r="D214"/>
  <c r="E214" s="1"/>
  <c r="D215"/>
  <c r="E215" s="1"/>
  <c r="D216"/>
  <c r="E216" s="1"/>
  <c r="D217"/>
  <c r="E217" s="1"/>
  <c r="D218"/>
  <c r="E218" s="1"/>
  <c r="D219"/>
  <c r="E219" s="1"/>
  <c r="D220"/>
  <c r="E220" s="1"/>
  <c r="D221"/>
  <c r="E221" s="1"/>
  <c r="D222"/>
  <c r="E222" s="1"/>
  <c r="D394"/>
  <c r="D193"/>
  <c r="E193" s="1"/>
  <c r="D194"/>
  <c r="E194" s="1"/>
  <c r="D195"/>
  <c r="E195" s="1"/>
  <c r="D196"/>
  <c r="E196" s="1"/>
  <c r="D197"/>
  <c r="E197" s="1"/>
  <c r="D198"/>
  <c r="E198" s="1"/>
  <c r="D199"/>
  <c r="E199" s="1"/>
  <c r="D200"/>
  <c r="E200" s="1"/>
  <c r="D201"/>
  <c r="E201" s="1"/>
  <c r="D202"/>
  <c r="E202" s="1"/>
  <c r="D203"/>
  <c r="E203" s="1"/>
  <c r="D204"/>
  <c r="E204" s="1"/>
  <c r="D205"/>
  <c r="E205" s="1"/>
  <c r="D206"/>
  <c r="E206" s="1"/>
  <c r="D207"/>
  <c r="E207" s="1"/>
  <c r="D393"/>
  <c r="D177"/>
  <c r="E177" s="1"/>
  <c r="D178"/>
  <c r="E178" s="1"/>
  <c r="D179"/>
  <c r="E179" s="1"/>
  <c r="D180"/>
  <c r="E180" s="1"/>
  <c r="D181"/>
  <c r="E181" s="1"/>
  <c r="D182"/>
  <c r="E182" s="1"/>
  <c r="D183"/>
  <c r="E183" s="1"/>
  <c r="D184"/>
  <c r="E184" s="1"/>
  <c r="D185"/>
  <c r="E185" s="1"/>
  <c r="D186"/>
  <c r="E186" s="1"/>
  <c r="D187"/>
  <c r="E187" s="1"/>
  <c r="D188"/>
  <c r="E188" s="1"/>
  <c r="D189"/>
  <c r="E189" s="1"/>
  <c r="D190"/>
  <c r="E190" s="1"/>
  <c r="D191"/>
  <c r="E191" s="1"/>
  <c r="D192"/>
  <c r="E192" s="1"/>
  <c r="D392"/>
  <c r="D162"/>
  <c r="E162" s="1"/>
  <c r="D163"/>
  <c r="E163" s="1"/>
  <c r="D164"/>
  <c r="E164" s="1"/>
  <c r="D165"/>
  <c r="E165" s="1"/>
  <c r="D166"/>
  <c r="E166" s="1"/>
  <c r="D167"/>
  <c r="E167" s="1"/>
  <c r="D168"/>
  <c r="E168" s="1"/>
  <c r="D169"/>
  <c r="E169" s="1"/>
  <c r="D170"/>
  <c r="E170" s="1"/>
  <c r="D171"/>
  <c r="E171" s="1"/>
  <c r="D172"/>
  <c r="E172" s="1"/>
  <c r="D173"/>
  <c r="E173" s="1"/>
  <c r="D174"/>
  <c r="E174" s="1"/>
  <c r="D175"/>
  <c r="E175" s="1"/>
  <c r="D176"/>
  <c r="E176" s="1"/>
  <c r="D391"/>
  <c r="D149"/>
  <c r="E149" s="1"/>
  <c r="D150"/>
  <c r="E150" s="1"/>
  <c r="D151"/>
  <c r="E151" s="1"/>
  <c r="D152"/>
  <c r="E152" s="1"/>
  <c r="D153"/>
  <c r="E153" s="1"/>
  <c r="D154"/>
  <c r="E154" s="1"/>
  <c r="D155"/>
  <c r="E155" s="1"/>
  <c r="D156"/>
  <c r="E156" s="1"/>
  <c r="D157"/>
  <c r="E157" s="1"/>
  <c r="D158"/>
  <c r="E158" s="1"/>
  <c r="D159"/>
  <c r="E159" s="1"/>
  <c r="D160"/>
  <c r="E160" s="1"/>
  <c r="D161"/>
  <c r="E161" s="1"/>
  <c r="D390"/>
  <c r="D134"/>
  <c r="E134" s="1"/>
  <c r="D135"/>
  <c r="E135" s="1"/>
  <c r="D136"/>
  <c r="E136" s="1"/>
  <c r="D137"/>
  <c r="E137" s="1"/>
  <c r="D138"/>
  <c r="E138" s="1"/>
  <c r="D139"/>
  <c r="E139" s="1"/>
  <c r="D140"/>
  <c r="E140" s="1"/>
  <c r="D141"/>
  <c r="E141" s="1"/>
  <c r="D142"/>
  <c r="E142" s="1"/>
  <c r="D143"/>
  <c r="E143" s="1"/>
  <c r="D144"/>
  <c r="E144" s="1"/>
  <c r="D145"/>
  <c r="E145" s="1"/>
  <c r="D146"/>
  <c r="E146" s="1"/>
  <c r="D147"/>
  <c r="E147" s="1"/>
  <c r="D148"/>
  <c r="E148" s="1"/>
  <c r="D389"/>
  <c r="D118"/>
  <c r="E118" s="1"/>
  <c r="D119"/>
  <c r="E119" s="1"/>
  <c r="D120"/>
  <c r="E120" s="1"/>
  <c r="D121"/>
  <c r="E121" s="1"/>
  <c r="D122"/>
  <c r="E122" s="1"/>
  <c r="D123"/>
  <c r="E123" s="1"/>
  <c r="D124"/>
  <c r="E124" s="1"/>
  <c r="D125"/>
  <c r="E125" s="1"/>
  <c r="D126"/>
  <c r="E126" s="1"/>
  <c r="D127"/>
  <c r="E127" s="1"/>
  <c r="D128"/>
  <c r="E128" s="1"/>
  <c r="D129"/>
  <c r="E129" s="1"/>
  <c r="D130"/>
  <c r="E130" s="1"/>
  <c r="D131"/>
  <c r="E131" s="1"/>
  <c r="D132"/>
  <c r="E132" s="1"/>
  <c r="D133"/>
  <c r="E133" s="1"/>
  <c r="D388"/>
  <c r="D103"/>
  <c r="E103" s="1"/>
  <c r="D104"/>
  <c r="E104" s="1"/>
  <c r="D105"/>
  <c r="E105" s="1"/>
  <c r="D106"/>
  <c r="E106" s="1"/>
  <c r="D107"/>
  <c r="E107" s="1"/>
  <c r="D108"/>
  <c r="E108" s="1"/>
  <c r="D109"/>
  <c r="E109" s="1"/>
  <c r="D110"/>
  <c r="E110" s="1"/>
  <c r="D111"/>
  <c r="E111" s="1"/>
  <c r="D112"/>
  <c r="E112" s="1"/>
  <c r="D113"/>
  <c r="E113" s="1"/>
  <c r="D114"/>
  <c r="E114" s="1"/>
  <c r="D115"/>
  <c r="E115" s="1"/>
  <c r="D116"/>
  <c r="E116" s="1"/>
  <c r="D117"/>
  <c r="E117" s="1"/>
  <c r="D387"/>
  <c r="D87"/>
  <c r="E87" s="1"/>
  <c r="D88"/>
  <c r="E88" s="1"/>
  <c r="D89"/>
  <c r="E89" s="1"/>
  <c r="D90"/>
  <c r="E90" s="1"/>
  <c r="D91"/>
  <c r="E91" s="1"/>
  <c r="D92"/>
  <c r="E92" s="1"/>
  <c r="D93"/>
  <c r="E93" s="1"/>
  <c r="D94"/>
  <c r="E94" s="1"/>
  <c r="D95"/>
  <c r="E95" s="1"/>
  <c r="D96"/>
  <c r="E96" s="1"/>
  <c r="D97"/>
  <c r="E97" s="1"/>
  <c r="D98"/>
  <c r="E98" s="1"/>
  <c r="D99"/>
  <c r="E99" s="1"/>
  <c r="D100"/>
  <c r="E100" s="1"/>
  <c r="D101"/>
  <c r="E101" s="1"/>
  <c r="D102"/>
  <c r="E102" s="1"/>
  <c r="D386"/>
  <c r="D72"/>
  <c r="E72" s="1"/>
  <c r="D73"/>
  <c r="E73" s="1"/>
  <c r="D74"/>
  <c r="E74" s="1"/>
  <c r="D75"/>
  <c r="E75" s="1"/>
  <c r="D76"/>
  <c r="E76" s="1"/>
  <c r="D77"/>
  <c r="E77" s="1"/>
  <c r="D78"/>
  <c r="E78" s="1"/>
  <c r="D79"/>
  <c r="E79" s="1"/>
  <c r="D80"/>
  <c r="E80" s="1"/>
  <c r="D81"/>
  <c r="E81" s="1"/>
  <c r="D82"/>
  <c r="E82" s="1"/>
  <c r="D83"/>
  <c r="E83" s="1"/>
  <c r="D84"/>
  <c r="E84" s="1"/>
  <c r="D85"/>
  <c r="E85" s="1"/>
  <c r="D86"/>
  <c r="E86" s="1"/>
  <c r="D385"/>
  <c r="D57"/>
  <c r="E57" s="1"/>
  <c r="D58"/>
  <c r="E58" s="1"/>
  <c r="D59"/>
  <c r="E59" s="1"/>
  <c r="D60"/>
  <c r="E60" s="1"/>
  <c r="D61"/>
  <c r="E61" s="1"/>
  <c r="D62"/>
  <c r="E62" s="1"/>
  <c r="D63"/>
  <c r="E63" s="1"/>
  <c r="D64"/>
  <c r="E64" s="1"/>
  <c r="D65"/>
  <c r="E65" s="1"/>
  <c r="D66"/>
  <c r="E66" s="1"/>
  <c r="D67"/>
  <c r="E67" s="1"/>
  <c r="D68"/>
  <c r="E68" s="1"/>
  <c r="D69"/>
  <c r="E69" s="1"/>
  <c r="D70"/>
  <c r="E70" s="1"/>
  <c r="D71"/>
  <c r="E71" s="1"/>
  <c r="D384"/>
  <c r="D42"/>
  <c r="E42" s="1"/>
  <c r="D43"/>
  <c r="E43" s="1"/>
  <c r="D44"/>
  <c r="E44" s="1"/>
  <c r="D45"/>
  <c r="E45" s="1"/>
  <c r="D46"/>
  <c r="E46" s="1"/>
  <c r="D47"/>
  <c r="E47" s="1"/>
  <c r="D48"/>
  <c r="E48" s="1"/>
  <c r="D49"/>
  <c r="E49" s="1"/>
  <c r="D50"/>
  <c r="E50" s="1"/>
  <c r="D51"/>
  <c r="E51" s="1"/>
  <c r="D52"/>
  <c r="E52" s="1"/>
  <c r="D53"/>
  <c r="E53" s="1"/>
  <c r="D54"/>
  <c r="E54" s="1"/>
  <c r="D55"/>
  <c r="E55" s="1"/>
  <c r="D56"/>
  <c r="E56" s="1"/>
  <c r="D383"/>
  <c r="D26"/>
  <c r="E26" s="1"/>
  <c r="D27"/>
  <c r="E27" s="1"/>
  <c r="D28"/>
  <c r="E28" s="1"/>
  <c r="D29"/>
  <c r="E29" s="1"/>
  <c r="D30"/>
  <c r="E30" s="1"/>
  <c r="D31"/>
  <c r="E31" s="1"/>
  <c r="D32"/>
  <c r="E32" s="1"/>
  <c r="D33"/>
  <c r="E33" s="1"/>
  <c r="D34"/>
  <c r="E34" s="1"/>
  <c r="D35"/>
  <c r="E35" s="1"/>
  <c r="D36"/>
  <c r="E36" s="1"/>
  <c r="D37"/>
  <c r="E37" s="1"/>
  <c r="D38"/>
  <c r="E38" s="1"/>
  <c r="D39"/>
  <c r="E39" s="1"/>
  <c r="D40"/>
  <c r="E40" s="1"/>
  <c r="D41"/>
  <c r="E41" s="1"/>
  <c r="D382"/>
  <c r="D11"/>
  <c r="E11" s="1"/>
  <c r="D12"/>
  <c r="E12" s="1"/>
  <c r="D13"/>
  <c r="E13" s="1"/>
  <c r="D14"/>
  <c r="E14" s="1"/>
  <c r="D15"/>
  <c r="E15" s="1"/>
  <c r="D16"/>
  <c r="E16" s="1"/>
  <c r="D17"/>
  <c r="E17" s="1"/>
  <c r="D18"/>
  <c r="E18" s="1"/>
  <c r="D19"/>
  <c r="E19" s="1"/>
  <c r="D20"/>
  <c r="E20" s="1"/>
  <c r="D21"/>
  <c r="E21" s="1"/>
  <c r="D22"/>
  <c r="E22" s="1"/>
  <c r="D23"/>
  <c r="E23" s="1"/>
  <c r="D24"/>
  <c r="E24" s="1"/>
  <c r="D25"/>
  <c r="E25" s="1"/>
  <c r="D381"/>
  <c r="C163"/>
  <c r="C164" s="1"/>
  <c r="C165" s="1"/>
  <c r="C166" s="1"/>
  <c r="C167" s="1"/>
  <c r="C168" s="1"/>
  <c r="C169" s="1"/>
  <c r="C170" s="1"/>
  <c r="C171" s="1"/>
  <c r="C172" s="1"/>
  <c r="C173" s="1"/>
  <c r="C174" s="1"/>
  <c r="C175" s="1"/>
  <c r="C176" s="1"/>
  <c r="C177" s="1"/>
  <c r="C178" s="1"/>
  <c r="C179" s="1"/>
  <c r="C180" s="1"/>
  <c r="C181" s="1"/>
  <c r="C182" s="1"/>
  <c r="C183" s="1"/>
  <c r="C184" s="1"/>
  <c r="C185" s="1"/>
  <c r="C186" s="1"/>
  <c r="C187" s="1"/>
  <c r="C188" s="1"/>
  <c r="C189" s="1"/>
  <c r="C190" s="1"/>
  <c r="C191" s="1"/>
  <c r="C192" s="1"/>
  <c r="C193" s="1"/>
  <c r="C194" s="1"/>
  <c r="C195" s="1"/>
  <c r="C196" s="1"/>
  <c r="C197" s="1"/>
  <c r="C198" s="1"/>
  <c r="C199" s="1"/>
  <c r="C200" s="1"/>
  <c r="C201" s="1"/>
  <c r="C202" s="1"/>
  <c r="C203" s="1"/>
  <c r="C204" s="1"/>
  <c r="C205" s="1"/>
  <c r="C206" s="1"/>
  <c r="C207" s="1"/>
  <c r="C208" s="1"/>
  <c r="C209" s="1"/>
  <c r="C210" s="1"/>
  <c r="C211" s="1"/>
  <c r="C212" s="1"/>
  <c r="C213" s="1"/>
  <c r="C214" s="1"/>
  <c r="C215" s="1"/>
  <c r="C216" s="1"/>
  <c r="C217" s="1"/>
  <c r="C218" s="1"/>
  <c r="C219" s="1"/>
  <c r="C220" s="1"/>
  <c r="C221" s="1"/>
  <c r="C222" s="1"/>
  <c r="C223" s="1"/>
  <c r="C224" s="1"/>
  <c r="C225" s="1"/>
  <c r="C226" s="1"/>
  <c r="C227" s="1"/>
  <c r="C228" s="1"/>
  <c r="C229" s="1"/>
  <c r="C230" s="1"/>
  <c r="C231" s="1"/>
  <c r="C232" s="1"/>
  <c r="C233" s="1"/>
  <c r="C234" s="1"/>
  <c r="C235" s="1"/>
  <c r="C236" s="1"/>
  <c r="C237" s="1"/>
  <c r="C238" s="1"/>
  <c r="C239" s="1"/>
  <c r="C240" s="1"/>
  <c r="C241" s="1"/>
  <c r="C242" s="1"/>
  <c r="C243" s="1"/>
  <c r="C244" s="1"/>
  <c r="C245" s="1"/>
  <c r="C246" s="1"/>
  <c r="C247" s="1"/>
  <c r="C248" s="1"/>
  <c r="C249" s="1"/>
  <c r="C250" s="1"/>
  <c r="C251" s="1"/>
  <c r="C252" s="1"/>
  <c r="C253" s="1"/>
  <c r="C254" s="1"/>
  <c r="C255" s="1"/>
  <c r="C256" s="1"/>
  <c r="C257" s="1"/>
  <c r="C258" s="1"/>
  <c r="C259" s="1"/>
  <c r="C260" s="1"/>
  <c r="C261" s="1"/>
  <c r="C262" s="1"/>
  <c r="C263" s="1"/>
  <c r="C264" s="1"/>
  <c r="C265" s="1"/>
  <c r="C266" s="1"/>
  <c r="C267" s="1"/>
  <c r="C268" s="1"/>
  <c r="C269" s="1"/>
  <c r="C270" s="1"/>
  <c r="C271" s="1"/>
  <c r="C272" s="1"/>
  <c r="C273" s="1"/>
  <c r="C274" s="1"/>
  <c r="C275" s="1"/>
  <c r="C276" s="1"/>
  <c r="C277" s="1"/>
  <c r="C278" s="1"/>
  <c r="C279" s="1"/>
  <c r="C280" s="1"/>
  <c r="C281" s="1"/>
  <c r="C282" s="1"/>
  <c r="C283" s="1"/>
  <c r="C284" s="1"/>
  <c r="C285" s="1"/>
  <c r="C286" s="1"/>
  <c r="C287" s="1"/>
  <c r="C288" s="1"/>
  <c r="C289" s="1"/>
  <c r="C290" s="1"/>
  <c r="C291" s="1"/>
  <c r="C292" s="1"/>
  <c r="C293" s="1"/>
  <c r="C294" s="1"/>
  <c r="C295" s="1"/>
  <c r="C296" s="1"/>
  <c r="C297" s="1"/>
  <c r="C298" s="1"/>
  <c r="C299" s="1"/>
  <c r="C300" s="1"/>
  <c r="C301" s="1"/>
  <c r="C302" s="1"/>
  <c r="C303" s="1"/>
  <c r="C304" s="1"/>
  <c r="C305" s="1"/>
  <c r="C306" s="1"/>
  <c r="C307" s="1"/>
  <c r="C308" s="1"/>
  <c r="C309" s="1"/>
  <c r="C310" s="1"/>
  <c r="C311" s="1"/>
  <c r="C312" s="1"/>
  <c r="C313" s="1"/>
  <c r="C314" s="1"/>
  <c r="C315" s="1"/>
  <c r="C316" s="1"/>
  <c r="C317" s="1"/>
  <c r="C318" s="1"/>
  <c r="C319" s="1"/>
  <c r="C320" s="1"/>
  <c r="C321" s="1"/>
  <c r="C322" s="1"/>
  <c r="C323" s="1"/>
  <c r="C324" s="1"/>
  <c r="C325" s="1"/>
  <c r="C326" s="1"/>
  <c r="C327" s="1"/>
  <c r="C328" s="1"/>
  <c r="C329" s="1"/>
  <c r="C330" s="1"/>
  <c r="C331" s="1"/>
  <c r="C332" s="1"/>
  <c r="C333" s="1"/>
  <c r="C334" s="1"/>
  <c r="C335" s="1"/>
  <c r="C336" s="1"/>
  <c r="C337" s="1"/>
  <c r="C338" s="1"/>
  <c r="C339" s="1"/>
  <c r="C340" s="1"/>
  <c r="C341" s="1"/>
  <c r="C342" s="1"/>
  <c r="C343" s="1"/>
  <c r="C344" s="1"/>
  <c r="C345" s="1"/>
  <c r="C346" s="1"/>
  <c r="C347" s="1"/>
  <c r="C348" s="1"/>
  <c r="C349" s="1"/>
  <c r="C350" s="1"/>
  <c r="C351" s="1"/>
  <c r="C352" s="1"/>
  <c r="C353" s="1"/>
  <c r="C354" s="1"/>
  <c r="C355" s="1"/>
  <c r="C356" s="1"/>
  <c r="C357" s="1"/>
  <c r="C358" s="1"/>
  <c r="C359" s="1"/>
  <c r="C360" s="1"/>
  <c r="C361" s="1"/>
  <c r="C362" s="1"/>
  <c r="C363" s="1"/>
  <c r="C364" s="1"/>
  <c r="C365" s="1"/>
  <c r="C366" s="1"/>
  <c r="C367" s="1"/>
  <c r="C368" s="1"/>
  <c r="C369" s="1"/>
  <c r="C370" s="1"/>
  <c r="C371" s="1"/>
  <c r="C372" s="1"/>
  <c r="C373" s="1"/>
  <c r="C374" s="1"/>
  <c r="C375" s="1"/>
  <c r="A11" i="16"/>
  <c r="A12"/>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A355" s="1"/>
  <c r="A356" s="1"/>
  <c r="A357" s="1"/>
  <c r="A358" s="1"/>
  <c r="A359" s="1"/>
  <c r="A360" s="1"/>
  <c r="A361" s="1"/>
  <c r="A362" s="1"/>
  <c r="A363" s="1"/>
  <c r="A364" s="1"/>
  <c r="A365" s="1"/>
  <c r="A366" s="1"/>
  <c r="A367" s="1"/>
  <c r="A368" s="1"/>
  <c r="A369" s="1"/>
  <c r="A370" s="1"/>
  <c r="A371" s="1"/>
  <c r="A372" s="1"/>
  <c r="A373" s="1"/>
  <c r="A374" s="1"/>
  <c r="A375" s="1"/>
  <c r="A376" s="1"/>
  <c r="A377" s="1"/>
  <c r="A378" s="1"/>
  <c r="A379" s="1"/>
  <c r="A380" s="1"/>
  <c r="A381" s="1"/>
  <c r="A382" s="1"/>
  <c r="A383" s="1"/>
  <c r="A384" s="1"/>
  <c r="A385" s="1"/>
  <c r="A386" s="1"/>
  <c r="C48" i="10"/>
  <c r="D48"/>
  <c r="E48"/>
  <c r="F48"/>
  <c r="G48"/>
  <c r="H48"/>
  <c r="I48"/>
  <c r="J48"/>
  <c r="K48"/>
  <c r="L48"/>
  <c r="M48"/>
  <c r="N48"/>
  <c r="Q48"/>
  <c r="R48"/>
  <c r="S48"/>
  <c r="T48"/>
  <c r="U48"/>
  <c r="V48"/>
  <c r="X48"/>
  <c r="Y48"/>
  <c r="Z48"/>
  <c r="AA48"/>
  <c r="AC48"/>
  <c r="AD48"/>
  <c r="AE48"/>
  <c r="AF48"/>
  <c r="C49"/>
  <c r="D49"/>
  <c r="E49"/>
  <c r="F49"/>
  <c r="G49"/>
  <c r="H49"/>
  <c r="I49"/>
  <c r="J49"/>
  <c r="K49"/>
  <c r="L49"/>
  <c r="M49"/>
  <c r="N49"/>
  <c r="Q49"/>
  <c r="R49"/>
  <c r="S49"/>
  <c r="T49"/>
  <c r="U49"/>
  <c r="V49"/>
  <c r="X49"/>
  <c r="Y49"/>
  <c r="Z49"/>
  <c r="AA49"/>
  <c r="AC49"/>
  <c r="AD49"/>
  <c r="AE49"/>
  <c r="AF49"/>
  <c r="C50"/>
  <c r="D50"/>
  <c r="E50"/>
  <c r="F50"/>
  <c r="G50"/>
  <c r="H50"/>
  <c r="I50"/>
  <c r="J50"/>
  <c r="K50"/>
  <c r="L50"/>
  <c r="M50"/>
  <c r="N50"/>
  <c r="Q50"/>
  <c r="R50"/>
  <c r="S50"/>
  <c r="T50"/>
  <c r="U50"/>
  <c r="V50"/>
  <c r="X50"/>
  <c r="Y50"/>
  <c r="Z50"/>
  <c r="AA50"/>
  <c r="AC50"/>
  <c r="AD50"/>
  <c r="AE50"/>
  <c r="AF50"/>
  <c r="C53"/>
  <c r="D53"/>
  <c r="E53"/>
  <c r="F53"/>
  <c r="G53"/>
  <c r="H53"/>
  <c r="I53"/>
  <c r="J53"/>
  <c r="K53"/>
  <c r="L53"/>
  <c r="M53"/>
  <c r="N53"/>
  <c r="Q53"/>
  <c r="R53"/>
  <c r="S53"/>
  <c r="T53"/>
  <c r="U53"/>
  <c r="V53"/>
  <c r="X53"/>
  <c r="Y53"/>
  <c r="Z53"/>
  <c r="AA53"/>
  <c r="AC53"/>
  <c r="AD53"/>
  <c r="AE53"/>
  <c r="AF53"/>
  <c r="C55"/>
  <c r="E55"/>
  <c r="F55"/>
  <c r="G55"/>
  <c r="H55"/>
  <c r="I55"/>
  <c r="J55"/>
  <c r="K55"/>
  <c r="L55"/>
  <c r="M55"/>
  <c r="N55"/>
  <c r="Q55"/>
  <c r="R55"/>
  <c r="S55"/>
  <c r="T55"/>
  <c r="U55"/>
  <c r="V55"/>
  <c r="X55"/>
  <c r="Y55"/>
  <c r="Z55"/>
  <c r="AA55"/>
  <c r="AC55"/>
  <c r="AD55"/>
  <c r="AE55"/>
  <c r="AF55"/>
  <c r="C56"/>
  <c r="D56"/>
  <c r="E56"/>
  <c r="F56"/>
  <c r="G56"/>
  <c r="H56"/>
  <c r="I56"/>
  <c r="J56"/>
  <c r="K56"/>
  <c r="L56"/>
  <c r="M56"/>
  <c r="N56"/>
  <c r="Q56"/>
  <c r="R56"/>
  <c r="S56"/>
  <c r="T56"/>
  <c r="U56"/>
  <c r="V56"/>
  <c r="X56"/>
  <c r="Y56"/>
  <c r="Z56"/>
  <c r="AA56"/>
  <c r="AC56"/>
  <c r="AD56"/>
  <c r="AE56"/>
  <c r="AF56"/>
  <c r="C57"/>
  <c r="D57"/>
  <c r="E57"/>
  <c r="F57"/>
  <c r="G57"/>
  <c r="H57"/>
  <c r="I57"/>
  <c r="J57"/>
  <c r="K57"/>
  <c r="L57"/>
  <c r="M57"/>
  <c r="N57"/>
  <c r="Q57"/>
  <c r="R57"/>
  <c r="S57"/>
  <c r="T57"/>
  <c r="U57"/>
  <c r="V57"/>
  <c r="X57"/>
  <c r="Y57"/>
  <c r="Z57"/>
  <c r="AA57"/>
  <c r="AC57"/>
  <c r="AD57"/>
  <c r="AE57"/>
  <c r="AF57"/>
  <c r="C58"/>
  <c r="D58"/>
  <c r="E58"/>
  <c r="F58"/>
  <c r="G58"/>
  <c r="H58"/>
  <c r="I58"/>
  <c r="J58"/>
  <c r="K58"/>
  <c r="L58"/>
  <c r="M58"/>
  <c r="N58"/>
  <c r="Q58"/>
  <c r="R58"/>
  <c r="S58"/>
  <c r="T58"/>
  <c r="U58"/>
  <c r="V58"/>
  <c r="X58"/>
  <c r="Y58"/>
  <c r="Z58"/>
  <c r="AA58"/>
  <c r="AC58"/>
  <c r="AD58"/>
  <c r="AE58"/>
  <c r="AF58"/>
  <c r="C59"/>
  <c r="D59"/>
  <c r="E59"/>
  <c r="F59"/>
  <c r="G59"/>
  <c r="H59"/>
  <c r="I59"/>
  <c r="J59"/>
  <c r="K59"/>
  <c r="L59"/>
  <c r="M59"/>
  <c r="N59"/>
  <c r="Q59"/>
  <c r="R59"/>
  <c r="S59"/>
  <c r="T59"/>
  <c r="U59"/>
  <c r="V59"/>
  <c r="X59"/>
  <c r="Y59"/>
  <c r="Z59"/>
  <c r="AA59"/>
  <c r="AC59"/>
  <c r="AD59"/>
  <c r="AE59"/>
  <c r="AF59"/>
  <c r="C60"/>
  <c r="D60"/>
  <c r="E60"/>
  <c r="F60"/>
  <c r="G60"/>
  <c r="H60"/>
  <c r="I60"/>
  <c r="J60"/>
  <c r="K60"/>
  <c r="L60"/>
  <c r="M60"/>
  <c r="N60"/>
  <c r="Q60"/>
  <c r="R60"/>
  <c r="S60"/>
  <c r="T60"/>
  <c r="U60"/>
  <c r="V60"/>
  <c r="X60"/>
  <c r="Y60"/>
  <c r="Z60"/>
  <c r="AA60"/>
  <c r="AC60"/>
  <c r="AD60"/>
  <c r="AE60"/>
  <c r="AF60"/>
  <c r="C61"/>
  <c r="D61"/>
  <c r="E61"/>
  <c r="F61"/>
  <c r="G61"/>
  <c r="H61"/>
  <c r="I61"/>
  <c r="J61"/>
  <c r="K61"/>
  <c r="L61"/>
  <c r="M61"/>
  <c r="N61"/>
  <c r="Q61"/>
  <c r="R61"/>
  <c r="S61"/>
  <c r="T61"/>
  <c r="U61"/>
  <c r="V61"/>
  <c r="X61"/>
  <c r="Y61"/>
  <c r="Z61"/>
  <c r="AA61"/>
  <c r="AC61"/>
  <c r="AD61"/>
  <c r="AE61"/>
  <c r="AF61"/>
  <c r="C62"/>
  <c r="D62"/>
  <c r="E62"/>
  <c r="F62"/>
  <c r="G62"/>
  <c r="H62"/>
  <c r="I62"/>
  <c r="J62"/>
  <c r="K62"/>
  <c r="L62"/>
  <c r="M62"/>
  <c r="N62"/>
  <c r="Q62"/>
  <c r="R62"/>
  <c r="S62"/>
  <c r="T62"/>
  <c r="U62"/>
  <c r="V62"/>
  <c r="X62"/>
  <c r="Y62"/>
  <c r="Z62"/>
  <c r="AA62"/>
  <c r="AC62"/>
  <c r="AD62"/>
  <c r="AE62"/>
  <c r="AF62"/>
  <c r="C63"/>
  <c r="D63"/>
  <c r="E63"/>
  <c r="G63"/>
  <c r="H63"/>
  <c r="I63"/>
  <c r="J63"/>
  <c r="K63"/>
  <c r="L63"/>
  <c r="M63"/>
  <c r="N63"/>
  <c r="Q63"/>
  <c r="R63"/>
  <c r="S63"/>
  <c r="T63"/>
  <c r="U63"/>
  <c r="V63"/>
  <c r="X63"/>
  <c r="Y63"/>
  <c r="Z63"/>
  <c r="AA63"/>
  <c r="AC63"/>
  <c r="AD63"/>
  <c r="AE63"/>
  <c r="AF63"/>
  <c r="C64"/>
  <c r="D64"/>
  <c r="E64"/>
  <c r="F64"/>
  <c r="G64"/>
  <c r="H64"/>
  <c r="I64"/>
  <c r="J64"/>
  <c r="K64"/>
  <c r="L64"/>
  <c r="M64"/>
  <c r="N64"/>
  <c r="Q64"/>
  <c r="R64"/>
  <c r="S64"/>
  <c r="T64"/>
  <c r="U64"/>
  <c r="V64"/>
  <c r="X64"/>
  <c r="Y64"/>
  <c r="Z64"/>
  <c r="AA64"/>
  <c r="AC64"/>
  <c r="AD64"/>
  <c r="AE64"/>
  <c r="AF64"/>
  <c r="C65"/>
  <c r="D65"/>
  <c r="E65"/>
  <c r="F65"/>
  <c r="G65"/>
  <c r="H65"/>
  <c r="I65"/>
  <c r="J65"/>
  <c r="K65"/>
  <c r="L65"/>
  <c r="M65"/>
  <c r="N65"/>
  <c r="Q65"/>
  <c r="R65"/>
  <c r="S65"/>
  <c r="T65"/>
  <c r="U65"/>
  <c r="V65"/>
  <c r="X65"/>
  <c r="Y65"/>
  <c r="Z65"/>
  <c r="AA65"/>
  <c r="AC65"/>
  <c r="AD65"/>
  <c r="AE65"/>
  <c r="AF65"/>
  <c r="C66"/>
  <c r="D66"/>
  <c r="E66"/>
  <c r="F66"/>
  <c r="G66"/>
  <c r="H66"/>
  <c r="I66"/>
  <c r="J66"/>
  <c r="K66"/>
  <c r="L66"/>
  <c r="M66"/>
  <c r="N66"/>
  <c r="Q66"/>
  <c r="R66"/>
  <c r="S66"/>
  <c r="T66"/>
  <c r="U66"/>
  <c r="V66"/>
  <c r="X66"/>
  <c r="Y66"/>
  <c r="Z66"/>
  <c r="AA66"/>
  <c r="AC66"/>
  <c r="AD66"/>
  <c r="AE66"/>
  <c r="AF66"/>
  <c r="C67"/>
  <c r="D67"/>
  <c r="E67"/>
  <c r="F67"/>
  <c r="G67"/>
  <c r="H67"/>
  <c r="I67"/>
  <c r="J67"/>
  <c r="K67"/>
  <c r="L67"/>
  <c r="M67"/>
  <c r="N67"/>
  <c r="Q67"/>
  <c r="R67"/>
  <c r="S67"/>
  <c r="T67"/>
  <c r="U67"/>
  <c r="V67"/>
  <c r="X67"/>
  <c r="Y67"/>
  <c r="Z67"/>
  <c r="AA67"/>
  <c r="AC67"/>
  <c r="AD67"/>
  <c r="AE67"/>
  <c r="AF67"/>
  <c r="C68"/>
  <c r="D68"/>
  <c r="E68"/>
  <c r="F68"/>
  <c r="G68"/>
  <c r="H68"/>
  <c r="I68"/>
  <c r="J68"/>
  <c r="K68"/>
  <c r="L68"/>
  <c r="M68"/>
  <c r="N68"/>
  <c r="Q68"/>
  <c r="R68"/>
  <c r="S68"/>
  <c r="T68"/>
  <c r="U68"/>
  <c r="V68"/>
  <c r="X68"/>
  <c r="Y68"/>
  <c r="Z68"/>
  <c r="AA68"/>
  <c r="AC68"/>
  <c r="AD68"/>
  <c r="AE68"/>
  <c r="AF68"/>
  <c r="C69"/>
  <c r="D69"/>
  <c r="E69"/>
  <c r="F69"/>
  <c r="G69"/>
  <c r="H69"/>
  <c r="I69"/>
  <c r="J69"/>
  <c r="K69"/>
  <c r="L69"/>
  <c r="M69"/>
  <c r="N69"/>
  <c r="Q69"/>
  <c r="R69"/>
  <c r="S69"/>
  <c r="T69"/>
  <c r="U69"/>
  <c r="V69"/>
  <c r="X69"/>
  <c r="Y69"/>
  <c r="Z69"/>
  <c r="AA69"/>
  <c r="AC69"/>
  <c r="AD69"/>
  <c r="AE69"/>
  <c r="AF69"/>
  <c r="C70"/>
  <c r="D70"/>
  <c r="E70"/>
  <c r="F70"/>
  <c r="G70"/>
  <c r="H70"/>
  <c r="I70"/>
  <c r="J70"/>
  <c r="K70"/>
  <c r="L70"/>
  <c r="M70"/>
  <c r="N70"/>
  <c r="Q70"/>
  <c r="R70"/>
  <c r="S70"/>
  <c r="T70"/>
  <c r="U70"/>
  <c r="V70"/>
  <c r="X70"/>
  <c r="Y70"/>
  <c r="Z70"/>
  <c r="AA70"/>
  <c r="AC70"/>
  <c r="AD70"/>
  <c r="AE70"/>
  <c r="AF70"/>
  <c r="C71"/>
  <c r="D71"/>
  <c r="E71"/>
  <c r="F71"/>
  <c r="G71"/>
  <c r="H71"/>
  <c r="I71"/>
  <c r="J71"/>
  <c r="K71"/>
  <c r="L71"/>
  <c r="M71"/>
  <c r="N71"/>
  <c r="Q71"/>
  <c r="R71"/>
  <c r="S71"/>
  <c r="T71"/>
  <c r="U71"/>
  <c r="V71"/>
  <c r="X71"/>
  <c r="Y71"/>
  <c r="Z71"/>
  <c r="AA71"/>
  <c r="AC71"/>
  <c r="AD71"/>
  <c r="AE71"/>
  <c r="AF71"/>
  <c r="C72"/>
  <c r="D72"/>
  <c r="E72"/>
  <c r="F72"/>
  <c r="G72"/>
  <c r="H72"/>
  <c r="I72"/>
  <c r="J72"/>
  <c r="K72"/>
  <c r="L72"/>
  <c r="M72"/>
  <c r="N72"/>
  <c r="Q72"/>
  <c r="R72"/>
  <c r="S72"/>
  <c r="T72"/>
  <c r="U72"/>
  <c r="V72"/>
  <c r="X72"/>
  <c r="Y72"/>
  <c r="Z72"/>
  <c r="AA72"/>
  <c r="AC72"/>
  <c r="AD72"/>
  <c r="AE72"/>
  <c r="AF72"/>
  <c r="C73"/>
  <c r="D73"/>
  <c r="E73"/>
  <c r="F73"/>
  <c r="G73"/>
  <c r="H73"/>
  <c r="I73"/>
  <c r="J73"/>
  <c r="K73"/>
  <c r="L73"/>
  <c r="M73"/>
  <c r="N73"/>
  <c r="Q73"/>
  <c r="R73"/>
  <c r="S73"/>
  <c r="T73"/>
  <c r="U73"/>
  <c r="V73"/>
  <c r="X73"/>
  <c r="Y73"/>
  <c r="Z73"/>
  <c r="AA73"/>
  <c r="AC73"/>
  <c r="AD73"/>
  <c r="AE73"/>
  <c r="AF73"/>
  <c r="C74"/>
  <c r="D74"/>
  <c r="E74"/>
  <c r="F74"/>
  <c r="G74"/>
  <c r="H74"/>
  <c r="I74"/>
  <c r="J74"/>
  <c r="K74"/>
  <c r="L74"/>
  <c r="M74"/>
  <c r="N74"/>
  <c r="Q74"/>
  <c r="R74"/>
  <c r="S74"/>
  <c r="T74"/>
  <c r="U74"/>
  <c r="V74"/>
  <c r="X74"/>
  <c r="Y74"/>
  <c r="Z74"/>
  <c r="AA74"/>
  <c r="AC74"/>
  <c r="AD74"/>
  <c r="AE74"/>
  <c r="AF74"/>
  <c r="C75"/>
  <c r="D75"/>
  <c r="E75"/>
  <c r="F75"/>
  <c r="G75"/>
  <c r="H75"/>
  <c r="I75"/>
  <c r="J75"/>
  <c r="K75"/>
  <c r="L75"/>
  <c r="M75"/>
  <c r="N75"/>
  <c r="Q75"/>
  <c r="R75"/>
  <c r="S75"/>
  <c r="T75"/>
  <c r="U75"/>
  <c r="V75"/>
  <c r="X75"/>
  <c r="Y75"/>
  <c r="Z75"/>
  <c r="AA75"/>
  <c r="AC75"/>
  <c r="AD75"/>
  <c r="AE75"/>
  <c r="AF75"/>
  <c r="C76"/>
  <c r="D76"/>
  <c r="E76"/>
  <c r="F76"/>
  <c r="G76"/>
  <c r="H76"/>
  <c r="I76"/>
  <c r="J76"/>
  <c r="K76"/>
  <c r="L76"/>
  <c r="M76"/>
  <c r="N76"/>
  <c r="Q76"/>
  <c r="R76"/>
  <c r="S76"/>
  <c r="T76"/>
  <c r="U76"/>
  <c r="V76"/>
  <c r="X76"/>
  <c r="Y76"/>
  <c r="Z76"/>
  <c r="AA76"/>
  <c r="AC76"/>
  <c r="AD76"/>
  <c r="AE76"/>
  <c r="AF76"/>
  <c r="C77"/>
  <c r="D77"/>
  <c r="E77"/>
  <c r="F77"/>
  <c r="G77"/>
  <c r="H77"/>
  <c r="I77"/>
  <c r="J77"/>
  <c r="K77"/>
  <c r="L77"/>
  <c r="M77"/>
  <c r="N77"/>
  <c r="Q77"/>
  <c r="R77"/>
  <c r="S77"/>
  <c r="T77"/>
  <c r="U77"/>
  <c r="V77"/>
  <c r="X77"/>
  <c r="Y77"/>
  <c r="Z77"/>
  <c r="AA77"/>
  <c r="AC77"/>
  <c r="AD77"/>
  <c r="AE77"/>
  <c r="AF77"/>
  <c r="C78"/>
  <c r="D78"/>
  <c r="E78"/>
  <c r="F78"/>
  <c r="G78"/>
  <c r="H78"/>
  <c r="I78"/>
  <c r="J78"/>
  <c r="K78"/>
  <c r="L78"/>
  <c r="M78"/>
  <c r="N78"/>
  <c r="Q78"/>
  <c r="R78"/>
  <c r="S78"/>
  <c r="T78"/>
  <c r="U78"/>
  <c r="V78"/>
  <c r="X78"/>
  <c r="Y78"/>
  <c r="Z78"/>
  <c r="AA78"/>
  <c r="AC78"/>
  <c r="AD78"/>
  <c r="AE78"/>
  <c r="AF78"/>
  <c r="C79"/>
  <c r="D79"/>
  <c r="E79"/>
  <c r="F79"/>
  <c r="G79"/>
  <c r="H79"/>
  <c r="I79"/>
  <c r="J79"/>
  <c r="K79"/>
  <c r="L79"/>
  <c r="M79"/>
  <c r="N79"/>
  <c r="Q79"/>
  <c r="R79"/>
  <c r="S79"/>
  <c r="T79"/>
  <c r="U79"/>
  <c r="V79"/>
  <c r="X79"/>
  <c r="Y79"/>
  <c r="Z79"/>
  <c r="AA79"/>
  <c r="AC79"/>
  <c r="AD79"/>
  <c r="AE79"/>
  <c r="AF79"/>
  <c r="C80"/>
  <c r="D80"/>
  <c r="E80"/>
  <c r="F80"/>
  <c r="G80"/>
  <c r="H80"/>
  <c r="I80"/>
  <c r="J80"/>
  <c r="K80"/>
  <c r="L80"/>
  <c r="M80"/>
  <c r="N80"/>
  <c r="Q80"/>
  <c r="R80"/>
  <c r="S80"/>
  <c r="T80"/>
  <c r="U80"/>
  <c r="V80"/>
  <c r="X80"/>
  <c r="Y80"/>
  <c r="Z80"/>
  <c r="AA80"/>
  <c r="AC80"/>
  <c r="AD80"/>
  <c r="AE80"/>
  <c r="AF80"/>
  <c r="C81"/>
  <c r="D81"/>
  <c r="E81"/>
  <c r="F81"/>
  <c r="G81"/>
  <c r="H81"/>
  <c r="I81"/>
  <c r="J81"/>
  <c r="K81"/>
  <c r="L81"/>
  <c r="M81"/>
  <c r="N81"/>
  <c r="Q81"/>
  <c r="R81"/>
  <c r="S81"/>
  <c r="T81"/>
  <c r="U81"/>
  <c r="V81"/>
  <c r="X81"/>
  <c r="Y81"/>
  <c r="Z81"/>
  <c r="AA81"/>
  <c r="AC81"/>
  <c r="AD81"/>
  <c r="AE81"/>
  <c r="AF81"/>
  <c r="C82"/>
  <c r="D82"/>
  <c r="E82"/>
  <c r="F82"/>
  <c r="G82"/>
  <c r="H82"/>
  <c r="I82"/>
  <c r="J82"/>
  <c r="K82"/>
  <c r="L82"/>
  <c r="M82"/>
  <c r="N82"/>
  <c r="Q82"/>
  <c r="R82"/>
  <c r="S82"/>
  <c r="T82"/>
  <c r="U82"/>
  <c r="V82"/>
  <c r="X82"/>
  <c r="Y82"/>
  <c r="Z82"/>
  <c r="AA82"/>
  <c r="AC82"/>
  <c r="AD82"/>
  <c r="AE82"/>
  <c r="AF82"/>
  <c r="C83"/>
  <c r="D83"/>
  <c r="E83"/>
  <c r="F83"/>
  <c r="G83"/>
  <c r="H83"/>
  <c r="I83"/>
  <c r="J83"/>
  <c r="K83"/>
  <c r="L83"/>
  <c r="M83"/>
  <c r="N83"/>
  <c r="Q83"/>
  <c r="R83"/>
  <c r="S83"/>
  <c r="T83"/>
  <c r="U83"/>
  <c r="V83"/>
  <c r="X83"/>
  <c r="Y83"/>
  <c r="Z83"/>
  <c r="AA83"/>
  <c r="AC83"/>
  <c r="AD83"/>
  <c r="AE83"/>
  <c r="AF83"/>
  <c r="C84"/>
  <c r="D84"/>
  <c r="E84"/>
  <c r="F84"/>
  <c r="G84"/>
  <c r="H84"/>
  <c r="I84"/>
  <c r="J84"/>
  <c r="K84"/>
  <c r="L84"/>
  <c r="M84"/>
  <c r="N84"/>
  <c r="Q84"/>
  <c r="R84"/>
  <c r="S84"/>
  <c r="T84"/>
  <c r="U84"/>
  <c r="V84"/>
  <c r="X84"/>
  <c r="Y84"/>
  <c r="Z84"/>
  <c r="AA84"/>
  <c r="AC84"/>
  <c r="AD84"/>
  <c r="AE84"/>
  <c r="AF84"/>
  <c r="C85"/>
  <c r="D85"/>
  <c r="E85"/>
  <c r="F85"/>
  <c r="G85"/>
  <c r="H85"/>
  <c r="I85"/>
  <c r="J85"/>
  <c r="K85"/>
  <c r="L85"/>
  <c r="M85"/>
  <c r="N85"/>
  <c r="Q85"/>
  <c r="R85"/>
  <c r="S85"/>
  <c r="T85"/>
  <c r="U85"/>
  <c r="V85"/>
  <c r="X85"/>
  <c r="Y85"/>
  <c r="Z85"/>
  <c r="AA85"/>
  <c r="AC85"/>
  <c r="AD85"/>
  <c r="AE85"/>
  <c r="AF85"/>
  <c r="C86"/>
  <c r="D86"/>
  <c r="E86"/>
  <c r="F86"/>
  <c r="G86"/>
  <c r="H86"/>
  <c r="I86"/>
  <c r="J86"/>
  <c r="K86"/>
  <c r="L86"/>
  <c r="M86"/>
  <c r="N86"/>
  <c r="Q86"/>
  <c r="R86"/>
  <c r="S86"/>
  <c r="T86"/>
  <c r="U86"/>
  <c r="V86"/>
  <c r="X86"/>
  <c r="Y86"/>
  <c r="Z86"/>
  <c r="AA86"/>
  <c r="AC86"/>
  <c r="AD86"/>
  <c r="AE86"/>
  <c r="AF86"/>
  <c r="C87"/>
  <c r="D87"/>
  <c r="E87"/>
  <c r="F87"/>
  <c r="G87"/>
  <c r="H87"/>
  <c r="I87"/>
  <c r="J87"/>
  <c r="K87"/>
  <c r="L87"/>
  <c r="M87"/>
  <c r="N87"/>
  <c r="Q87"/>
  <c r="R87"/>
  <c r="S87"/>
  <c r="T87"/>
  <c r="U87"/>
  <c r="V87"/>
  <c r="X87"/>
  <c r="Y87"/>
  <c r="Z87"/>
  <c r="AA87"/>
  <c r="AC87"/>
  <c r="AD87"/>
  <c r="AE87"/>
  <c r="AF87"/>
  <c r="C88"/>
  <c r="D88"/>
  <c r="E88"/>
  <c r="F88"/>
  <c r="G88"/>
  <c r="H88"/>
  <c r="I88"/>
  <c r="J88"/>
  <c r="K88"/>
  <c r="L88"/>
  <c r="M88"/>
  <c r="N88"/>
  <c r="Q88"/>
  <c r="R88"/>
  <c r="S88"/>
  <c r="T88"/>
  <c r="U88"/>
  <c r="V88"/>
  <c r="X88"/>
  <c r="Y88"/>
  <c r="Z88"/>
  <c r="AA88"/>
  <c r="AC88"/>
  <c r="AD88"/>
  <c r="AE88"/>
  <c r="AF88"/>
  <c r="C89"/>
  <c r="D89"/>
  <c r="E89"/>
  <c r="F89"/>
  <c r="G89"/>
  <c r="H89"/>
  <c r="I89"/>
  <c r="J89"/>
  <c r="K89"/>
  <c r="L89"/>
  <c r="M89"/>
  <c r="N89"/>
  <c r="Q89"/>
  <c r="R89"/>
  <c r="S89"/>
  <c r="T89"/>
  <c r="U89"/>
  <c r="V89"/>
  <c r="X89"/>
  <c r="Y89"/>
  <c r="Z89"/>
  <c r="AA89"/>
  <c r="AC89"/>
  <c r="AD89"/>
  <c r="AE89"/>
  <c r="AF89"/>
  <c r="C90"/>
  <c r="D90"/>
  <c r="E90"/>
  <c r="F90"/>
  <c r="G90"/>
  <c r="H90"/>
  <c r="I90"/>
  <c r="J90"/>
  <c r="K90"/>
  <c r="L90"/>
  <c r="M90"/>
  <c r="N90"/>
  <c r="Q90"/>
  <c r="R90"/>
  <c r="S90"/>
  <c r="T90"/>
  <c r="U90"/>
  <c r="V90"/>
  <c r="X90"/>
  <c r="Y90"/>
  <c r="Z90"/>
  <c r="AA90"/>
  <c r="AC90"/>
  <c r="AD90"/>
  <c r="AE90"/>
  <c r="AF90"/>
  <c r="C91"/>
  <c r="D91"/>
  <c r="E91"/>
  <c r="F91"/>
  <c r="G91"/>
  <c r="H91"/>
  <c r="I91"/>
  <c r="J91"/>
  <c r="K91"/>
  <c r="L91"/>
  <c r="M91"/>
  <c r="N91"/>
  <c r="Q91"/>
  <c r="R91"/>
  <c r="S91"/>
  <c r="T91"/>
  <c r="U91"/>
  <c r="V91"/>
  <c r="X91"/>
  <c r="Y91"/>
  <c r="Z91"/>
  <c r="AA91"/>
  <c r="AC91"/>
  <c r="AD91"/>
  <c r="AE91"/>
  <c r="AF91"/>
  <c r="C92"/>
  <c r="D92"/>
  <c r="E92"/>
  <c r="F92"/>
  <c r="G92"/>
  <c r="H92"/>
  <c r="I92"/>
  <c r="J92"/>
  <c r="K92"/>
  <c r="L92"/>
  <c r="M92"/>
  <c r="N92"/>
  <c r="Q92"/>
  <c r="R92"/>
  <c r="S92"/>
  <c r="T92"/>
  <c r="U92"/>
  <c r="V92"/>
  <c r="X92"/>
  <c r="Y92"/>
  <c r="Z92"/>
  <c r="AA92"/>
  <c r="AC92"/>
  <c r="AD92"/>
  <c r="AE92"/>
  <c r="AF92"/>
  <c r="C93"/>
  <c r="D93"/>
  <c r="E93"/>
  <c r="F93"/>
  <c r="G93"/>
  <c r="H93"/>
  <c r="I93"/>
  <c r="J93"/>
  <c r="K93"/>
  <c r="L93"/>
  <c r="M93"/>
  <c r="N93"/>
  <c r="Q93"/>
  <c r="R93"/>
  <c r="S93"/>
  <c r="T93"/>
  <c r="U93"/>
  <c r="V93"/>
  <c r="X93"/>
  <c r="Y93"/>
  <c r="Z93"/>
  <c r="AA93"/>
  <c r="AC93"/>
  <c r="AD93"/>
  <c r="AE93"/>
  <c r="AF93"/>
  <c r="C94"/>
  <c r="D94"/>
  <c r="E94"/>
  <c r="F94"/>
  <c r="G94"/>
  <c r="H94"/>
  <c r="I94"/>
  <c r="J94"/>
  <c r="K94"/>
  <c r="L94"/>
  <c r="M94"/>
  <c r="N94"/>
  <c r="Q94"/>
  <c r="R94"/>
  <c r="S94"/>
  <c r="T94"/>
  <c r="U94"/>
  <c r="V94"/>
  <c r="X94"/>
  <c r="Y94"/>
  <c r="Z94"/>
  <c r="AA94"/>
  <c r="AC94"/>
  <c r="AD94"/>
  <c r="AE94"/>
  <c r="AF94"/>
  <c r="C95"/>
  <c r="D95"/>
  <c r="E95"/>
  <c r="F95"/>
  <c r="G95"/>
  <c r="H95"/>
  <c r="I95"/>
  <c r="J95"/>
  <c r="K95"/>
  <c r="L95"/>
  <c r="M95"/>
  <c r="N95"/>
  <c r="Q95"/>
  <c r="R95"/>
  <c r="S95"/>
  <c r="T95"/>
  <c r="U95"/>
  <c r="V95"/>
  <c r="X95"/>
  <c r="Y95"/>
  <c r="Z95"/>
  <c r="AA95"/>
  <c r="AC95"/>
  <c r="AD95"/>
  <c r="AE95"/>
  <c r="AF95"/>
  <c r="C96"/>
  <c r="D96"/>
  <c r="E96"/>
  <c r="F96"/>
  <c r="G96"/>
  <c r="H96"/>
  <c r="I96"/>
  <c r="J96"/>
  <c r="K96"/>
  <c r="L96"/>
  <c r="M96"/>
  <c r="N96"/>
  <c r="Q96"/>
  <c r="R96"/>
  <c r="S96"/>
  <c r="T96"/>
  <c r="U96"/>
  <c r="V96"/>
  <c r="X96"/>
  <c r="Y96"/>
  <c r="Z96"/>
  <c r="AA96"/>
  <c r="AC96"/>
  <c r="AD96"/>
  <c r="AE96"/>
  <c r="AF96"/>
  <c r="C97"/>
  <c r="D97"/>
  <c r="E97"/>
  <c r="F97"/>
  <c r="G97"/>
  <c r="H97"/>
  <c r="I97"/>
  <c r="J97"/>
  <c r="K97"/>
  <c r="L97"/>
  <c r="M97"/>
  <c r="N97"/>
  <c r="Q97"/>
  <c r="R97"/>
  <c r="S97"/>
  <c r="T97"/>
  <c r="U97"/>
  <c r="V97"/>
  <c r="X97"/>
  <c r="Y97"/>
  <c r="Z97"/>
  <c r="AA97"/>
  <c r="AC97"/>
  <c r="AD97"/>
  <c r="AE97"/>
  <c r="AF97"/>
  <c r="C98"/>
  <c r="D98"/>
  <c r="E98"/>
  <c r="F98"/>
  <c r="G98"/>
  <c r="H98"/>
  <c r="I98"/>
  <c r="J98"/>
  <c r="K98"/>
  <c r="L98"/>
  <c r="M98"/>
  <c r="N98"/>
  <c r="Q98"/>
  <c r="R98"/>
  <c r="S98"/>
  <c r="T98"/>
  <c r="U98"/>
  <c r="V98"/>
  <c r="X98"/>
  <c r="Y98"/>
  <c r="Z98"/>
  <c r="AA98"/>
  <c r="AC98"/>
  <c r="AD98"/>
  <c r="AE98"/>
  <c r="AF98"/>
  <c r="C99"/>
  <c r="D99"/>
  <c r="E99"/>
  <c r="F99"/>
  <c r="G99"/>
  <c r="H99"/>
  <c r="I99"/>
  <c r="J99"/>
  <c r="K99"/>
  <c r="L99"/>
  <c r="M99"/>
  <c r="N99"/>
  <c r="Q99"/>
  <c r="R99"/>
  <c r="S99"/>
  <c r="T99"/>
  <c r="U99"/>
  <c r="V99"/>
  <c r="X99"/>
  <c r="Y99"/>
  <c r="Z99"/>
  <c r="AA99"/>
  <c r="AC99"/>
  <c r="AD99"/>
  <c r="AE99"/>
  <c r="AF99"/>
  <c r="C100"/>
  <c r="D100"/>
  <c r="E100"/>
  <c r="F100"/>
  <c r="G100"/>
  <c r="H100"/>
  <c r="I100"/>
  <c r="J100"/>
  <c r="K100"/>
  <c r="L100"/>
  <c r="M100"/>
  <c r="N100"/>
  <c r="Q100"/>
  <c r="R100"/>
  <c r="S100"/>
  <c r="T100"/>
  <c r="U100"/>
  <c r="V100"/>
  <c r="X100"/>
  <c r="Y100"/>
  <c r="Z100"/>
  <c r="AA100"/>
  <c r="AC100"/>
  <c r="AD100"/>
  <c r="AE100"/>
  <c r="AF100"/>
  <c r="C101"/>
  <c r="D101"/>
  <c r="E101"/>
  <c r="F101"/>
  <c r="G101"/>
  <c r="H101"/>
  <c r="I101"/>
  <c r="J101"/>
  <c r="K101"/>
  <c r="L101"/>
  <c r="M101"/>
  <c r="N101"/>
  <c r="Q101"/>
  <c r="R101"/>
  <c r="S101"/>
  <c r="T101"/>
  <c r="U101"/>
  <c r="V101"/>
  <c r="X101"/>
  <c r="Y101"/>
  <c r="Z101"/>
  <c r="AA101"/>
  <c r="AC101"/>
  <c r="AD101"/>
  <c r="AE101"/>
  <c r="AF101"/>
  <c r="C102"/>
  <c r="D102"/>
  <c r="E102"/>
  <c r="F102"/>
  <c r="G102"/>
  <c r="H102"/>
  <c r="I102"/>
  <c r="J102"/>
  <c r="K102"/>
  <c r="L102"/>
  <c r="M102"/>
  <c r="N102"/>
  <c r="Q102"/>
  <c r="R102"/>
  <c r="S102"/>
  <c r="T102"/>
  <c r="U102"/>
  <c r="V102"/>
  <c r="X102"/>
  <c r="Y102"/>
  <c r="Z102"/>
  <c r="AA102"/>
  <c r="AC102"/>
  <c r="AD102"/>
  <c r="AE102"/>
  <c r="AF102"/>
  <c r="C103"/>
  <c r="D103"/>
  <c r="E103"/>
  <c r="F103"/>
  <c r="G103"/>
  <c r="H103"/>
  <c r="I103"/>
  <c r="J103"/>
  <c r="K103"/>
  <c r="L103"/>
  <c r="M103"/>
  <c r="N103"/>
  <c r="Q103"/>
  <c r="R103"/>
  <c r="S103"/>
  <c r="T103"/>
  <c r="U103"/>
  <c r="V103"/>
  <c r="X103"/>
  <c r="Y103"/>
  <c r="Z103"/>
  <c r="AA103"/>
  <c r="AC103"/>
  <c r="AD103"/>
  <c r="AE103"/>
  <c r="AF103"/>
  <c r="C104"/>
  <c r="D104"/>
  <c r="E104"/>
  <c r="F104"/>
  <c r="G104"/>
  <c r="H104"/>
  <c r="I104"/>
  <c r="J104"/>
  <c r="K104"/>
  <c r="L104"/>
  <c r="M104"/>
  <c r="N104"/>
  <c r="Q104"/>
  <c r="R104"/>
  <c r="S104"/>
  <c r="T104"/>
  <c r="U104"/>
  <c r="V104"/>
  <c r="X104"/>
  <c r="Y104"/>
  <c r="Z104"/>
  <c r="AA104"/>
  <c r="AC104"/>
  <c r="AD104"/>
  <c r="AE104"/>
  <c r="AF104"/>
  <c r="C105"/>
  <c r="D105"/>
  <c r="E105"/>
  <c r="F105"/>
  <c r="G105"/>
  <c r="H105"/>
  <c r="I105"/>
  <c r="J105"/>
  <c r="K105"/>
  <c r="L105"/>
  <c r="M105"/>
  <c r="N105"/>
  <c r="Q105"/>
  <c r="R105"/>
  <c r="S105"/>
  <c r="T105"/>
  <c r="U105"/>
  <c r="V105"/>
  <c r="X105"/>
  <c r="Y105"/>
  <c r="Z105"/>
  <c r="AA105"/>
  <c r="AC105"/>
  <c r="AD105"/>
  <c r="AE105"/>
  <c r="AF105"/>
  <c r="C106"/>
  <c r="D106"/>
  <c r="E106"/>
  <c r="F106"/>
  <c r="G106"/>
  <c r="H106"/>
  <c r="I106"/>
  <c r="J106"/>
  <c r="K106"/>
  <c r="L106"/>
  <c r="M106"/>
  <c r="N106"/>
  <c r="Q106"/>
  <c r="R106"/>
  <c r="S106"/>
  <c r="T106"/>
  <c r="U106"/>
  <c r="V106"/>
  <c r="X106"/>
  <c r="Y106"/>
  <c r="Z106"/>
  <c r="AA106"/>
  <c r="AC106"/>
  <c r="AD106"/>
  <c r="AE106"/>
  <c r="AF106"/>
  <c r="C107"/>
  <c r="D107"/>
  <c r="E107"/>
  <c r="F107"/>
  <c r="G107"/>
  <c r="H107"/>
  <c r="I107"/>
  <c r="J107"/>
  <c r="K107"/>
  <c r="L107"/>
  <c r="M107"/>
  <c r="N107"/>
  <c r="Q107"/>
  <c r="R107"/>
  <c r="S107"/>
  <c r="T107"/>
  <c r="U107"/>
  <c r="V107"/>
  <c r="X107"/>
  <c r="Y107"/>
  <c r="Z107"/>
  <c r="AA107"/>
  <c r="AC107"/>
  <c r="AD107"/>
  <c r="AE107"/>
  <c r="AF107"/>
  <c r="C108"/>
  <c r="D108"/>
  <c r="E108"/>
  <c r="F108"/>
  <c r="G108"/>
  <c r="H108"/>
  <c r="I108"/>
  <c r="J108"/>
  <c r="K108"/>
  <c r="L108"/>
  <c r="M108"/>
  <c r="N108"/>
  <c r="Q108"/>
  <c r="R108"/>
  <c r="S108"/>
  <c r="T108"/>
  <c r="U108"/>
  <c r="V108"/>
  <c r="X108"/>
  <c r="Y108"/>
  <c r="Z108"/>
  <c r="AA108"/>
  <c r="AC108"/>
  <c r="AD108"/>
  <c r="AE108"/>
  <c r="AF108"/>
  <c r="C109"/>
  <c r="D109"/>
  <c r="E109"/>
  <c r="F109"/>
  <c r="G109"/>
  <c r="H109"/>
  <c r="I109"/>
  <c r="J109"/>
  <c r="K109"/>
  <c r="L109"/>
  <c r="M109"/>
  <c r="N109"/>
  <c r="Q109"/>
  <c r="R109"/>
  <c r="S109"/>
  <c r="T109"/>
  <c r="U109"/>
  <c r="V109"/>
  <c r="X109"/>
  <c r="Y109"/>
  <c r="Z109"/>
  <c r="AA109"/>
  <c r="AC109"/>
  <c r="AD109"/>
  <c r="AE109"/>
  <c r="AF109"/>
  <c r="C110"/>
  <c r="D110"/>
  <c r="E110"/>
  <c r="F110"/>
  <c r="G110"/>
  <c r="H110"/>
  <c r="I110"/>
  <c r="J110"/>
  <c r="K110"/>
  <c r="L110"/>
  <c r="M110"/>
  <c r="N110"/>
  <c r="Q110"/>
  <c r="R110"/>
  <c r="S110"/>
  <c r="T110"/>
  <c r="U110"/>
  <c r="V110"/>
  <c r="X110"/>
  <c r="Y110"/>
  <c r="Z110"/>
  <c r="AA110"/>
  <c r="AC110"/>
  <c r="AD110"/>
  <c r="AE110"/>
  <c r="AF110"/>
  <c r="C111"/>
  <c r="D111"/>
  <c r="E111"/>
  <c r="F111"/>
  <c r="G111"/>
  <c r="H111"/>
  <c r="I111"/>
  <c r="J111"/>
  <c r="K111"/>
  <c r="L111"/>
  <c r="M111"/>
  <c r="N111"/>
  <c r="Q111"/>
  <c r="R111"/>
  <c r="S111"/>
  <c r="T111"/>
  <c r="U111"/>
  <c r="V111"/>
  <c r="X111"/>
  <c r="Y111"/>
  <c r="Z111"/>
  <c r="AA111"/>
  <c r="AC111"/>
  <c r="AD111"/>
  <c r="AE111"/>
  <c r="AF111"/>
  <c r="C112"/>
  <c r="D112"/>
  <c r="E112"/>
  <c r="F112"/>
  <c r="G112"/>
  <c r="H112"/>
  <c r="I112"/>
  <c r="J112"/>
  <c r="K112"/>
  <c r="L112"/>
  <c r="M112"/>
  <c r="N112"/>
  <c r="Q112"/>
  <c r="R112"/>
  <c r="S112"/>
  <c r="T112"/>
  <c r="U112"/>
  <c r="V112"/>
  <c r="X112"/>
  <c r="Y112"/>
  <c r="Z112"/>
  <c r="AA112"/>
  <c r="AC112"/>
  <c r="AD112"/>
  <c r="AE112"/>
  <c r="AF112"/>
  <c r="C113"/>
  <c r="D113"/>
  <c r="E113"/>
  <c r="F113"/>
  <c r="G113"/>
  <c r="H113"/>
  <c r="I113"/>
  <c r="J113"/>
  <c r="K113"/>
  <c r="L113"/>
  <c r="M113"/>
  <c r="N113"/>
  <c r="Q113"/>
  <c r="R113"/>
  <c r="S113"/>
  <c r="T113"/>
  <c r="U113"/>
  <c r="V113"/>
  <c r="X113"/>
  <c r="Y113"/>
  <c r="Z113"/>
  <c r="AA113"/>
  <c r="AC113"/>
  <c r="AD113"/>
  <c r="AE113"/>
  <c r="AF113"/>
  <c r="C114"/>
  <c r="D114"/>
  <c r="E114"/>
  <c r="F114"/>
  <c r="G114"/>
  <c r="H114"/>
  <c r="I114"/>
  <c r="J114"/>
  <c r="K114"/>
  <c r="L114"/>
  <c r="M114"/>
  <c r="N114"/>
  <c r="Q114"/>
  <c r="R114"/>
  <c r="S114"/>
  <c r="T114"/>
  <c r="U114"/>
  <c r="V114"/>
  <c r="X114"/>
  <c r="Y114"/>
  <c r="Z114"/>
  <c r="AA114"/>
  <c r="AC114"/>
  <c r="AD114"/>
  <c r="AE114"/>
  <c r="AF114"/>
  <c r="C115"/>
  <c r="D115"/>
  <c r="E115"/>
  <c r="F115"/>
  <c r="G115"/>
  <c r="H115"/>
  <c r="I115"/>
  <c r="J115"/>
  <c r="K115"/>
  <c r="L115"/>
  <c r="M115"/>
  <c r="N115"/>
  <c r="Q115"/>
  <c r="R115"/>
  <c r="S115"/>
  <c r="T115"/>
  <c r="U115"/>
  <c r="V115"/>
  <c r="X115"/>
  <c r="Y115"/>
  <c r="Z115"/>
  <c r="AA115"/>
  <c r="AC115"/>
  <c r="AD115"/>
  <c r="AE115"/>
  <c r="AF115"/>
  <c r="C116"/>
  <c r="D116"/>
  <c r="E116"/>
  <c r="F116"/>
  <c r="G116"/>
  <c r="H116"/>
  <c r="I116"/>
  <c r="J116"/>
  <c r="K116"/>
  <c r="L116"/>
  <c r="M116"/>
  <c r="N116"/>
  <c r="Q116"/>
  <c r="R116"/>
  <c r="S116"/>
  <c r="T116"/>
  <c r="U116"/>
  <c r="V116"/>
  <c r="X116"/>
  <c r="Y116"/>
  <c r="Z116"/>
  <c r="AA116"/>
  <c r="AC116"/>
  <c r="AD116"/>
  <c r="AE116"/>
  <c r="AF116"/>
  <c r="C117"/>
  <c r="D117"/>
  <c r="E117"/>
  <c r="F117"/>
  <c r="G117"/>
  <c r="H117"/>
  <c r="I117"/>
  <c r="J117"/>
  <c r="K117"/>
  <c r="L117"/>
  <c r="M117"/>
  <c r="N117"/>
  <c r="Q117"/>
  <c r="R117"/>
  <c r="S117"/>
  <c r="T117"/>
  <c r="U117"/>
  <c r="V117"/>
  <c r="X117"/>
  <c r="Y117"/>
  <c r="Z117"/>
  <c r="AA117"/>
  <c r="AC117"/>
  <c r="AD117"/>
  <c r="AE117"/>
  <c r="AF117"/>
  <c r="C118"/>
  <c r="D118"/>
  <c r="E118"/>
  <c r="F118"/>
  <c r="G118"/>
  <c r="H118"/>
  <c r="I118"/>
  <c r="J118"/>
  <c r="K118"/>
  <c r="L118"/>
  <c r="M118"/>
  <c r="N118"/>
  <c r="Q118"/>
  <c r="R118"/>
  <c r="S118"/>
  <c r="T118"/>
  <c r="U118"/>
  <c r="V118"/>
  <c r="X118"/>
  <c r="Y118"/>
  <c r="Z118"/>
  <c r="AA118"/>
  <c r="AC118"/>
  <c r="AD118"/>
  <c r="AE118"/>
  <c r="AF118"/>
  <c r="C119"/>
  <c r="D119"/>
  <c r="E119"/>
  <c r="F119"/>
  <c r="G119"/>
  <c r="H119"/>
  <c r="I119"/>
  <c r="J119"/>
  <c r="K119"/>
  <c r="L119"/>
  <c r="M119"/>
  <c r="N119"/>
  <c r="Q119"/>
  <c r="R119"/>
  <c r="S119"/>
  <c r="T119"/>
  <c r="U119"/>
  <c r="V119"/>
  <c r="X119"/>
  <c r="Y119"/>
  <c r="Z119"/>
  <c r="AA119"/>
  <c r="AC119"/>
  <c r="AD119"/>
  <c r="AE119"/>
  <c r="AF119"/>
  <c r="C120"/>
  <c r="D120"/>
  <c r="E120"/>
  <c r="F120"/>
  <c r="G120"/>
  <c r="H120"/>
  <c r="I120"/>
  <c r="J120"/>
  <c r="K120"/>
  <c r="L120"/>
  <c r="M120"/>
  <c r="N120"/>
  <c r="Q120"/>
  <c r="R120"/>
  <c r="S120"/>
  <c r="T120"/>
  <c r="U120"/>
  <c r="V120"/>
  <c r="X120"/>
  <c r="Y120"/>
  <c r="Z120"/>
  <c r="AA120"/>
  <c r="AC120"/>
  <c r="AD120"/>
  <c r="AE120"/>
  <c r="AF120"/>
  <c r="C121"/>
  <c r="D121"/>
  <c r="E121"/>
  <c r="F121"/>
  <c r="G121"/>
  <c r="H121"/>
  <c r="I121"/>
  <c r="J121"/>
  <c r="K121"/>
  <c r="L121"/>
  <c r="M121"/>
  <c r="N121"/>
  <c r="Q121"/>
  <c r="R121"/>
  <c r="S121"/>
  <c r="T121"/>
  <c r="U121"/>
  <c r="V121"/>
  <c r="X121"/>
  <c r="Y121"/>
  <c r="Z121"/>
  <c r="AA121"/>
  <c r="AC121"/>
  <c r="AD121"/>
  <c r="AE121"/>
  <c r="AF121"/>
  <c r="C122"/>
  <c r="D122"/>
  <c r="E122"/>
  <c r="F122"/>
  <c r="G122"/>
  <c r="H122"/>
  <c r="I122"/>
  <c r="J122"/>
  <c r="K122"/>
  <c r="L122"/>
  <c r="M122"/>
  <c r="N122"/>
  <c r="Q122"/>
  <c r="R122"/>
  <c r="S122"/>
  <c r="T122"/>
  <c r="U122"/>
  <c r="V122"/>
  <c r="X122"/>
  <c r="Y122"/>
  <c r="Z122"/>
  <c r="AA122"/>
  <c r="AC122"/>
  <c r="AD122"/>
  <c r="AE122"/>
  <c r="AF122"/>
  <c r="C123"/>
  <c r="D123"/>
  <c r="E123"/>
  <c r="F123"/>
  <c r="G123"/>
  <c r="H123"/>
  <c r="I123"/>
  <c r="J123"/>
  <c r="K123"/>
  <c r="L123"/>
  <c r="M123"/>
  <c r="N123"/>
  <c r="Q123"/>
  <c r="R123"/>
  <c r="S123"/>
  <c r="T123"/>
  <c r="U123"/>
  <c r="V123"/>
  <c r="X123"/>
  <c r="Y123"/>
  <c r="Z123"/>
  <c r="AA123"/>
  <c r="AC123"/>
  <c r="AD123"/>
  <c r="AE123"/>
  <c r="AF123"/>
  <c r="C124"/>
  <c r="D124"/>
  <c r="E124"/>
  <c r="F124"/>
  <c r="G124"/>
  <c r="H124"/>
  <c r="I124"/>
  <c r="J124"/>
  <c r="K124"/>
  <c r="L124"/>
  <c r="M124"/>
  <c r="N124"/>
  <c r="Q124"/>
  <c r="R124"/>
  <c r="S124"/>
  <c r="T124"/>
  <c r="U124"/>
  <c r="V124"/>
  <c r="X124"/>
  <c r="Y124"/>
  <c r="Z124"/>
  <c r="AA124"/>
  <c r="AC124"/>
  <c r="AD124"/>
  <c r="AE124"/>
  <c r="AF124"/>
  <c r="C125"/>
  <c r="D125"/>
  <c r="E125"/>
  <c r="F125"/>
  <c r="G125"/>
  <c r="H125"/>
  <c r="I125"/>
  <c r="J125"/>
  <c r="K125"/>
  <c r="L125"/>
  <c r="M125"/>
  <c r="N125"/>
  <c r="Q125"/>
  <c r="R125"/>
  <c r="S125"/>
  <c r="T125"/>
  <c r="U125"/>
  <c r="V125"/>
  <c r="X125"/>
  <c r="Y125"/>
  <c r="Z125"/>
  <c r="AA125"/>
  <c r="AC125"/>
  <c r="AD125"/>
  <c r="AE125"/>
  <c r="AF125"/>
  <c r="C126"/>
  <c r="D126"/>
  <c r="E126"/>
  <c r="F126"/>
  <c r="G126"/>
  <c r="H126"/>
  <c r="I126"/>
  <c r="J126"/>
  <c r="K126"/>
  <c r="L126"/>
  <c r="M126"/>
  <c r="N126"/>
  <c r="Q126"/>
  <c r="R126"/>
  <c r="S126"/>
  <c r="T126"/>
  <c r="U126"/>
  <c r="V126"/>
  <c r="X126"/>
  <c r="Y126"/>
  <c r="Z126"/>
  <c r="AA126"/>
  <c r="AC126"/>
  <c r="AD126"/>
  <c r="AE126"/>
  <c r="AF126"/>
  <c r="C127"/>
  <c r="D127"/>
  <c r="E127"/>
  <c r="F127"/>
  <c r="G127"/>
  <c r="H127"/>
  <c r="I127"/>
  <c r="J127"/>
  <c r="K127"/>
  <c r="L127"/>
  <c r="M127"/>
  <c r="N127"/>
  <c r="Q127"/>
  <c r="R127"/>
  <c r="S127"/>
  <c r="T127"/>
  <c r="U127"/>
  <c r="V127"/>
  <c r="X127"/>
  <c r="Y127"/>
  <c r="Z127"/>
  <c r="AA127"/>
  <c r="AC127"/>
  <c r="AD127"/>
  <c r="AE127"/>
  <c r="AF127"/>
  <c r="C128"/>
  <c r="D128"/>
  <c r="E128"/>
  <c r="F128"/>
  <c r="G128"/>
  <c r="H128"/>
  <c r="I128"/>
  <c r="J128"/>
  <c r="K128"/>
  <c r="L128"/>
  <c r="M128"/>
  <c r="N128"/>
  <c r="Q128"/>
  <c r="R128"/>
  <c r="S128"/>
  <c r="T128"/>
  <c r="U128"/>
  <c r="V128"/>
  <c r="X128"/>
  <c r="Y128"/>
  <c r="Z128"/>
  <c r="AA128"/>
  <c r="AC128"/>
  <c r="AD128"/>
  <c r="AE128"/>
  <c r="AF128"/>
  <c r="C129"/>
  <c r="D129"/>
  <c r="E129"/>
  <c r="F129"/>
  <c r="G129"/>
  <c r="H129"/>
  <c r="I129"/>
  <c r="J129"/>
  <c r="K129"/>
  <c r="L129"/>
  <c r="M129"/>
  <c r="N129"/>
  <c r="Q129"/>
  <c r="R129"/>
  <c r="S129"/>
  <c r="T129"/>
  <c r="U129"/>
  <c r="V129"/>
  <c r="X129"/>
  <c r="Y129"/>
  <c r="Z129"/>
  <c r="AA129"/>
  <c r="AC129"/>
  <c r="AD129"/>
  <c r="AE129"/>
  <c r="AF129"/>
  <c r="C130"/>
  <c r="D130"/>
  <c r="E130"/>
  <c r="F130"/>
  <c r="G130"/>
  <c r="H130"/>
  <c r="I130"/>
  <c r="J130"/>
  <c r="K130"/>
  <c r="L130"/>
  <c r="M130"/>
  <c r="N130"/>
  <c r="Q130"/>
  <c r="R130"/>
  <c r="S130"/>
  <c r="T130"/>
  <c r="U130"/>
  <c r="V130"/>
  <c r="X130"/>
  <c r="Y130"/>
  <c r="Z130"/>
  <c r="AA130"/>
  <c r="AC130"/>
  <c r="AD130"/>
  <c r="AE130"/>
  <c r="AF130"/>
  <c r="C131"/>
  <c r="D131"/>
  <c r="E131"/>
  <c r="F131"/>
  <c r="G131"/>
  <c r="H131"/>
  <c r="I131"/>
  <c r="J131"/>
  <c r="K131"/>
  <c r="L131"/>
  <c r="M131"/>
  <c r="N131"/>
  <c r="Q131"/>
  <c r="R131"/>
  <c r="S131"/>
  <c r="T131"/>
  <c r="U131"/>
  <c r="V131"/>
  <c r="X131"/>
  <c r="Y131"/>
  <c r="Z131"/>
  <c r="AA131"/>
  <c r="AC131"/>
  <c r="AD131"/>
  <c r="AE131"/>
  <c r="AF131"/>
  <c r="C132"/>
  <c r="D132"/>
  <c r="E132"/>
  <c r="F132"/>
  <c r="G132"/>
  <c r="H132"/>
  <c r="I132"/>
  <c r="J132"/>
  <c r="K132"/>
  <c r="L132"/>
  <c r="M132"/>
  <c r="N132"/>
  <c r="Q132"/>
  <c r="R132"/>
  <c r="S132"/>
  <c r="T132"/>
  <c r="U132"/>
  <c r="V132"/>
  <c r="X132"/>
  <c r="Y132"/>
  <c r="Z132"/>
  <c r="AA132"/>
  <c r="AC132"/>
  <c r="AD132"/>
  <c r="AE132"/>
  <c r="AF132"/>
  <c r="C133"/>
  <c r="D133"/>
  <c r="E133"/>
  <c r="F133"/>
  <c r="G133"/>
  <c r="H133"/>
  <c r="I133"/>
  <c r="J133"/>
  <c r="K133"/>
  <c r="L133"/>
  <c r="M133"/>
  <c r="N133"/>
  <c r="Q133"/>
  <c r="R133"/>
  <c r="S133"/>
  <c r="T133"/>
  <c r="U133"/>
  <c r="V133"/>
  <c r="X133"/>
  <c r="Y133"/>
  <c r="Z133"/>
  <c r="AA133"/>
  <c r="AC133"/>
  <c r="AD133"/>
  <c r="AE133"/>
  <c r="AF133"/>
  <c r="C134"/>
  <c r="D134"/>
  <c r="E134"/>
  <c r="F134"/>
  <c r="G134"/>
  <c r="H134"/>
  <c r="I134"/>
  <c r="J134"/>
  <c r="K134"/>
  <c r="L134"/>
  <c r="M134"/>
  <c r="N134"/>
  <c r="Q134"/>
  <c r="R134"/>
  <c r="S134"/>
  <c r="T134"/>
  <c r="U134"/>
  <c r="V134"/>
  <c r="X134"/>
  <c r="Y134"/>
  <c r="Z134"/>
  <c r="AA134"/>
  <c r="AC134"/>
  <c r="AD134"/>
  <c r="AE134"/>
  <c r="AF134"/>
  <c r="C135"/>
  <c r="D135"/>
  <c r="E135"/>
  <c r="F135"/>
  <c r="G135"/>
  <c r="H135"/>
  <c r="I135"/>
  <c r="J135"/>
  <c r="K135"/>
  <c r="L135"/>
  <c r="M135"/>
  <c r="N135"/>
  <c r="Q135"/>
  <c r="R135"/>
  <c r="S135"/>
  <c r="T135"/>
  <c r="U135"/>
  <c r="V135"/>
  <c r="X135"/>
  <c r="Y135"/>
  <c r="Z135"/>
  <c r="AA135"/>
  <c r="AC135"/>
  <c r="AD135"/>
  <c r="AE135"/>
  <c r="AF135"/>
  <c r="C136"/>
  <c r="D136"/>
  <c r="E136"/>
  <c r="F136"/>
  <c r="G136"/>
  <c r="H136"/>
  <c r="I136"/>
  <c r="J136"/>
  <c r="K136"/>
  <c r="L136"/>
  <c r="M136"/>
  <c r="N136"/>
  <c r="Q136"/>
  <c r="R136"/>
  <c r="S136"/>
  <c r="T136"/>
  <c r="U136"/>
  <c r="V136"/>
  <c r="X136"/>
  <c r="Y136"/>
  <c r="Z136"/>
  <c r="AA136"/>
  <c r="AC136"/>
  <c r="AD136"/>
  <c r="AE136"/>
  <c r="AF136"/>
  <c r="C137"/>
  <c r="D137"/>
  <c r="E137"/>
  <c r="F137"/>
  <c r="G137"/>
  <c r="H137"/>
  <c r="I137"/>
  <c r="J137"/>
  <c r="K137"/>
  <c r="L137"/>
  <c r="M137"/>
  <c r="N137"/>
  <c r="Q137"/>
  <c r="R137"/>
  <c r="S137"/>
  <c r="T137"/>
  <c r="U137"/>
  <c r="V137"/>
  <c r="X137"/>
  <c r="Y137"/>
  <c r="Z137"/>
  <c r="AA137"/>
  <c r="AC137"/>
  <c r="AD137"/>
  <c r="AE137"/>
  <c r="AF137"/>
  <c r="D138"/>
  <c r="AD138"/>
  <c r="X138"/>
  <c r="S138"/>
  <c r="J138"/>
  <c r="V138"/>
  <c r="Y138"/>
  <c r="N138"/>
  <c r="M138"/>
  <c r="L138"/>
  <c r="C138"/>
  <c r="E138"/>
  <c r="F138"/>
  <c r="G138"/>
  <c r="H138"/>
  <c r="I138"/>
  <c r="K138"/>
  <c r="Q138"/>
  <c r="R138"/>
  <c r="T138"/>
  <c r="U138"/>
  <c r="Z138"/>
  <c r="AA138"/>
  <c r="AC138"/>
  <c r="AE138"/>
  <c r="AF138"/>
  <c r="D139"/>
  <c r="AD139"/>
  <c r="X139"/>
  <c r="S139"/>
  <c r="J139"/>
  <c r="V139"/>
  <c r="Y139"/>
  <c r="N139"/>
  <c r="M139"/>
  <c r="L139"/>
  <c r="C139"/>
  <c r="E139"/>
  <c r="F139"/>
  <c r="G139"/>
  <c r="H139"/>
  <c r="I139"/>
  <c r="K139"/>
  <c r="Q139"/>
  <c r="R139"/>
  <c r="T139"/>
  <c r="U139"/>
  <c r="Z139"/>
  <c r="AA139"/>
  <c r="AC139"/>
  <c r="AE139"/>
  <c r="AF139"/>
  <c r="D140"/>
  <c r="AD140"/>
  <c r="X140"/>
  <c r="S140"/>
  <c r="J140"/>
  <c r="V140"/>
  <c r="Y140"/>
  <c r="N140"/>
  <c r="M140"/>
  <c r="L140"/>
  <c r="C140"/>
  <c r="E140"/>
  <c r="F140"/>
  <c r="G140"/>
  <c r="H140"/>
  <c r="I140"/>
  <c r="K140"/>
  <c r="Q140"/>
  <c r="R140"/>
  <c r="T140"/>
  <c r="U140"/>
  <c r="Z140"/>
  <c r="AA140"/>
  <c r="AC140"/>
  <c r="AE140"/>
  <c r="AF140"/>
  <c r="D141"/>
  <c r="AD141"/>
  <c r="X141"/>
  <c r="S141"/>
  <c r="J141"/>
  <c r="V141"/>
  <c r="Y141"/>
  <c r="N141"/>
  <c r="M141"/>
  <c r="L141"/>
  <c r="C141"/>
  <c r="E141"/>
  <c r="F141"/>
  <c r="G141"/>
  <c r="H141"/>
  <c r="I141"/>
  <c r="K141"/>
  <c r="Q141"/>
  <c r="R141"/>
  <c r="T141"/>
  <c r="U141"/>
  <c r="Z141"/>
  <c r="AA141"/>
  <c r="AC141"/>
  <c r="AE141"/>
  <c r="AF141"/>
  <c r="D142"/>
  <c r="AD142"/>
  <c r="X142"/>
  <c r="S142"/>
  <c r="J142"/>
  <c r="V142"/>
  <c r="Y142"/>
  <c r="N142"/>
  <c r="M142"/>
  <c r="L142"/>
  <c r="C142"/>
  <c r="E142"/>
  <c r="F142"/>
  <c r="G142"/>
  <c r="H142"/>
  <c r="I142"/>
  <c r="K142"/>
  <c r="Q142"/>
  <c r="R142"/>
  <c r="T142"/>
  <c r="U142"/>
  <c r="Z142"/>
  <c r="AA142"/>
  <c r="AC142"/>
  <c r="AE142"/>
  <c r="AF142"/>
  <c r="D143"/>
  <c r="AD143"/>
  <c r="X143"/>
  <c r="S143"/>
  <c r="J143"/>
  <c r="V143"/>
  <c r="Y143"/>
  <c r="N143"/>
  <c r="M143"/>
  <c r="L143"/>
  <c r="C143"/>
  <c r="E143"/>
  <c r="F143"/>
  <c r="G143"/>
  <c r="H143"/>
  <c r="I143"/>
  <c r="K143"/>
  <c r="Q143"/>
  <c r="R143"/>
  <c r="T143"/>
  <c r="U143"/>
  <c r="Z143"/>
  <c r="AA143"/>
  <c r="AC143"/>
  <c r="AE143"/>
  <c r="AF143"/>
  <c r="D144"/>
  <c r="AD144"/>
  <c r="X144"/>
  <c r="S144"/>
  <c r="J144"/>
  <c r="V144"/>
  <c r="Y144"/>
  <c r="N144"/>
  <c r="M144"/>
  <c r="L144"/>
  <c r="C144"/>
  <c r="E144"/>
  <c r="F144"/>
  <c r="G144"/>
  <c r="H144"/>
  <c r="I144"/>
  <c r="K144"/>
  <c r="Q144"/>
  <c r="R144"/>
  <c r="T144"/>
  <c r="U144"/>
  <c r="Z144"/>
  <c r="AA144"/>
  <c r="AC144"/>
  <c r="AE144"/>
  <c r="AF144"/>
  <c r="D145"/>
  <c r="AD145"/>
  <c r="X145"/>
  <c r="S145"/>
  <c r="J145"/>
  <c r="V145"/>
  <c r="Y145"/>
  <c r="N145"/>
  <c r="M145"/>
  <c r="L145"/>
  <c r="C145"/>
  <c r="E145"/>
  <c r="F145"/>
  <c r="G145"/>
  <c r="H145"/>
  <c r="I145"/>
  <c r="K145"/>
  <c r="Q145"/>
  <c r="R145"/>
  <c r="T145"/>
  <c r="U145"/>
  <c r="Z145"/>
  <c r="AA145"/>
  <c r="AC145"/>
  <c r="AE145"/>
  <c r="AF145"/>
  <c r="D146"/>
  <c r="AD146"/>
  <c r="X146"/>
  <c r="S146"/>
  <c r="J146"/>
  <c r="V146"/>
  <c r="Y146"/>
  <c r="N146"/>
  <c r="M146"/>
  <c r="L146"/>
  <c r="C146"/>
  <c r="E146"/>
  <c r="F146"/>
  <c r="G146"/>
  <c r="H146"/>
  <c r="I146"/>
  <c r="K146"/>
  <c r="Q146"/>
  <c r="R146"/>
  <c r="T146"/>
  <c r="U146"/>
  <c r="Z146"/>
  <c r="AA146"/>
  <c r="AC146"/>
  <c r="AE146"/>
  <c r="AF146"/>
  <c r="D147"/>
  <c r="AD147"/>
  <c r="X147"/>
  <c r="S147"/>
  <c r="J147"/>
  <c r="V147"/>
  <c r="Y147"/>
  <c r="N147"/>
  <c r="M147"/>
  <c r="L147"/>
  <c r="C147"/>
  <c r="E147"/>
  <c r="F147"/>
  <c r="G147"/>
  <c r="H147"/>
  <c r="I147"/>
  <c r="K147"/>
  <c r="Q147"/>
  <c r="R147"/>
  <c r="T147"/>
  <c r="U147"/>
  <c r="Z147"/>
  <c r="AA147"/>
  <c r="AC147"/>
  <c r="AE147"/>
  <c r="AF147"/>
  <c r="D148"/>
  <c r="AD148"/>
  <c r="X148"/>
  <c r="S148"/>
  <c r="J148"/>
  <c r="V148"/>
  <c r="Y148"/>
  <c r="N148"/>
  <c r="M148"/>
  <c r="L148"/>
  <c r="C148"/>
  <c r="E148"/>
  <c r="F148"/>
  <c r="G148"/>
  <c r="H148"/>
  <c r="I148"/>
  <c r="K148"/>
  <c r="Q148"/>
  <c r="R148"/>
  <c r="T148"/>
  <c r="U148"/>
  <c r="Z148"/>
  <c r="AA148"/>
  <c r="AC148"/>
  <c r="AE148"/>
  <c r="AF148"/>
  <c r="D149"/>
  <c r="AD149"/>
  <c r="X149"/>
  <c r="S149"/>
  <c r="J149"/>
  <c r="V149"/>
  <c r="Y149"/>
  <c r="N149"/>
  <c r="M149"/>
  <c r="L149"/>
  <c r="C149"/>
  <c r="E149"/>
  <c r="F149"/>
  <c r="G149"/>
  <c r="H149"/>
  <c r="I149"/>
  <c r="K149"/>
  <c r="Q149"/>
  <c r="R149"/>
  <c r="T149"/>
  <c r="U149"/>
  <c r="Z149"/>
  <c r="AA149"/>
  <c r="AC149"/>
  <c r="AE149"/>
  <c r="AF149"/>
  <c r="D150"/>
  <c r="AD150"/>
  <c r="X150"/>
  <c r="S150"/>
  <c r="J150"/>
  <c r="V150"/>
  <c r="Y150"/>
  <c r="N150"/>
  <c r="M150"/>
  <c r="L150"/>
  <c r="C150"/>
  <c r="E150"/>
  <c r="F150"/>
  <c r="G150"/>
  <c r="H150"/>
  <c r="I150"/>
  <c r="K150"/>
  <c r="Q150"/>
  <c r="R150"/>
  <c r="T150"/>
  <c r="U150"/>
  <c r="Z150"/>
  <c r="AA150"/>
  <c r="AC150"/>
  <c r="AE150"/>
  <c r="AF150"/>
  <c r="D151"/>
  <c r="AD151"/>
  <c r="X151"/>
  <c r="S151"/>
  <c r="J151"/>
  <c r="V151"/>
  <c r="Y151"/>
  <c r="N151"/>
  <c r="M151"/>
  <c r="L151"/>
  <c r="C151"/>
  <c r="E151"/>
  <c r="F151"/>
  <c r="G151"/>
  <c r="H151"/>
  <c r="I151"/>
  <c r="K151"/>
  <c r="Q151"/>
  <c r="R151"/>
  <c r="T151"/>
  <c r="U151"/>
  <c r="Z151"/>
  <c r="AA151"/>
  <c r="AC151"/>
  <c r="AE151"/>
  <c r="AF151"/>
  <c r="D152"/>
  <c r="AD152"/>
  <c r="X152"/>
  <c r="S152"/>
  <c r="J152"/>
  <c r="V152"/>
  <c r="Y152"/>
  <c r="N152"/>
  <c r="M152"/>
  <c r="L152"/>
  <c r="C152"/>
  <c r="E152"/>
  <c r="F152"/>
  <c r="G152"/>
  <c r="H152"/>
  <c r="I152"/>
  <c r="K152"/>
  <c r="Q152"/>
  <c r="T152"/>
  <c r="U152"/>
  <c r="Z152"/>
  <c r="AA152"/>
  <c r="AC152"/>
  <c r="AE152"/>
  <c r="AF152"/>
  <c r="C230"/>
  <c r="U230"/>
  <c r="AD230"/>
  <c r="X230"/>
  <c r="S230"/>
  <c r="J230"/>
  <c r="Q230"/>
  <c r="V230"/>
  <c r="Y230"/>
  <c r="N230"/>
  <c r="M230"/>
  <c r="L230"/>
  <c r="E230"/>
  <c r="F230"/>
  <c r="G230"/>
  <c r="H230"/>
  <c r="I230"/>
  <c r="K230"/>
  <c r="R230"/>
  <c r="T230"/>
  <c r="Z230"/>
  <c r="AA230"/>
  <c r="AC230"/>
  <c r="AE230"/>
  <c r="AF230"/>
  <c r="C231"/>
  <c r="D231"/>
  <c r="U231"/>
  <c r="AD231"/>
  <c r="X231"/>
  <c r="S231"/>
  <c r="J231"/>
  <c r="Q231"/>
  <c r="V231"/>
  <c r="Y231"/>
  <c r="N231"/>
  <c r="M231"/>
  <c r="L231"/>
  <c r="E231"/>
  <c r="F231"/>
  <c r="G231"/>
  <c r="H231"/>
  <c r="I231"/>
  <c r="K231"/>
  <c r="R231"/>
  <c r="T231"/>
  <c r="Z231"/>
  <c r="AA231"/>
  <c r="AC231"/>
  <c r="AE231"/>
  <c r="AF231"/>
  <c r="C232"/>
  <c r="D232"/>
  <c r="U232"/>
  <c r="AD232"/>
  <c r="X232"/>
  <c r="S232"/>
  <c r="J232"/>
  <c r="Q232"/>
  <c r="V232"/>
  <c r="Y232"/>
  <c r="N232"/>
  <c r="M232"/>
  <c r="L232"/>
  <c r="E232"/>
  <c r="F232"/>
  <c r="G232"/>
  <c r="H232"/>
  <c r="I232"/>
  <c r="K232"/>
  <c r="R232"/>
  <c r="T232"/>
  <c r="Z232"/>
  <c r="AA232"/>
  <c r="AC232"/>
  <c r="AE232"/>
  <c r="AF232"/>
  <c r="C233"/>
  <c r="D233"/>
  <c r="U233"/>
  <c r="AD233"/>
  <c r="X233"/>
  <c r="S233"/>
  <c r="J233"/>
  <c r="Q233"/>
  <c r="V233"/>
  <c r="Y233"/>
  <c r="N233"/>
  <c r="M233"/>
  <c r="L233"/>
  <c r="E233"/>
  <c r="F233"/>
  <c r="G233"/>
  <c r="H233"/>
  <c r="I233"/>
  <c r="K233"/>
  <c r="R233"/>
  <c r="T233"/>
  <c r="Z233"/>
  <c r="AA233"/>
  <c r="AC233"/>
  <c r="AE233"/>
  <c r="AF233"/>
  <c r="C234"/>
  <c r="D234"/>
  <c r="U234"/>
  <c r="AD234"/>
  <c r="X234"/>
  <c r="S234"/>
  <c r="J234"/>
  <c r="Q234"/>
  <c r="V234"/>
  <c r="Y234"/>
  <c r="N234"/>
  <c r="M234"/>
  <c r="L234"/>
  <c r="E234"/>
  <c r="F234"/>
  <c r="G234"/>
  <c r="H234"/>
  <c r="I234"/>
  <c r="K234"/>
  <c r="R234"/>
  <c r="T234"/>
  <c r="Z234"/>
  <c r="AA234"/>
  <c r="AC234"/>
  <c r="AE234"/>
  <c r="AF234"/>
  <c r="C235"/>
  <c r="D235"/>
  <c r="U235"/>
  <c r="AD235"/>
  <c r="X235"/>
  <c r="S235"/>
  <c r="J235"/>
  <c r="Q235"/>
  <c r="V235"/>
  <c r="Y235"/>
  <c r="N235"/>
  <c r="M235"/>
  <c r="L235"/>
  <c r="E235"/>
  <c r="F235"/>
  <c r="G235"/>
  <c r="H235"/>
  <c r="I235"/>
  <c r="K235"/>
  <c r="R235"/>
  <c r="T235"/>
  <c r="Z235"/>
  <c r="AA235"/>
  <c r="AC235"/>
  <c r="AE235"/>
  <c r="AF235"/>
  <c r="C236"/>
  <c r="D236"/>
  <c r="U236"/>
  <c r="AD236"/>
  <c r="X236"/>
  <c r="S236"/>
  <c r="J236"/>
  <c r="Q236"/>
  <c r="V236"/>
  <c r="Y236"/>
  <c r="N236"/>
  <c r="M236"/>
  <c r="L236"/>
  <c r="E236"/>
  <c r="F236"/>
  <c r="G236"/>
  <c r="H236"/>
  <c r="I236"/>
  <c r="K236"/>
  <c r="R236"/>
  <c r="T236"/>
  <c r="Z236"/>
  <c r="AA236"/>
  <c r="AC236"/>
  <c r="AE236"/>
  <c r="AF236"/>
  <c r="C237"/>
  <c r="D237"/>
  <c r="U237"/>
  <c r="AD237"/>
  <c r="X237"/>
  <c r="S237"/>
  <c r="J237"/>
  <c r="Q237"/>
  <c r="V237"/>
  <c r="Y237"/>
  <c r="N237"/>
  <c r="M237"/>
  <c r="L237"/>
  <c r="E237"/>
  <c r="F237"/>
  <c r="G237"/>
  <c r="H237"/>
  <c r="I237"/>
  <c r="K237"/>
  <c r="R237"/>
  <c r="T237"/>
  <c r="Z237"/>
  <c r="AA237"/>
  <c r="AC237"/>
  <c r="AE237"/>
  <c r="AF237"/>
  <c r="C238"/>
  <c r="D238"/>
  <c r="U238"/>
  <c r="AD238"/>
  <c r="X238"/>
  <c r="S238"/>
  <c r="J238"/>
  <c r="Q238"/>
  <c r="V238"/>
  <c r="Y238"/>
  <c r="N238"/>
  <c r="M238"/>
  <c r="L238"/>
  <c r="E238"/>
  <c r="F238"/>
  <c r="G238"/>
  <c r="H238"/>
  <c r="I238"/>
  <c r="K238"/>
  <c r="R238"/>
  <c r="T238"/>
  <c r="Z238"/>
  <c r="AA238"/>
  <c r="AC238"/>
  <c r="AE238"/>
  <c r="AF238"/>
  <c r="C239"/>
  <c r="D239"/>
  <c r="U239"/>
  <c r="AD239"/>
  <c r="X239"/>
  <c r="S239"/>
  <c r="J239"/>
  <c r="Q239"/>
  <c r="V239"/>
  <c r="Y239"/>
  <c r="N239"/>
  <c r="M239"/>
  <c r="L239"/>
  <c r="E239"/>
  <c r="F239"/>
  <c r="G239"/>
  <c r="H239"/>
  <c r="I239"/>
  <c r="K239"/>
  <c r="R239"/>
  <c r="T239"/>
  <c r="Z239"/>
  <c r="AA239"/>
  <c r="AC239"/>
  <c r="AE239"/>
  <c r="AF239"/>
  <c r="C240"/>
  <c r="D240"/>
  <c r="U240"/>
  <c r="AD240"/>
  <c r="X240"/>
  <c r="S240"/>
  <c r="J240"/>
  <c r="Q240"/>
  <c r="V240"/>
  <c r="Y240"/>
  <c r="N240"/>
  <c r="M240"/>
  <c r="L240"/>
  <c r="E240"/>
  <c r="F240"/>
  <c r="G240"/>
  <c r="H240"/>
  <c r="I240"/>
  <c r="K240"/>
  <c r="R240"/>
  <c r="T240"/>
  <c r="Z240"/>
  <c r="AA240"/>
  <c r="AC240"/>
  <c r="AE240"/>
  <c r="AF240"/>
  <c r="C241"/>
  <c r="D241"/>
  <c r="U241"/>
  <c r="AD241"/>
  <c r="X241"/>
  <c r="S241"/>
  <c r="J241"/>
  <c r="Q241"/>
  <c r="V241"/>
  <c r="Y241"/>
  <c r="N241"/>
  <c r="M241"/>
  <c r="L241"/>
  <c r="E241"/>
  <c r="F241"/>
  <c r="G241"/>
  <c r="H241"/>
  <c r="I241"/>
  <c r="K241"/>
  <c r="R241"/>
  <c r="T241"/>
  <c r="Z241"/>
  <c r="AA241"/>
  <c r="AC241"/>
  <c r="AE241"/>
  <c r="AF241"/>
  <c r="C242"/>
  <c r="D242"/>
  <c r="U242"/>
  <c r="AD242"/>
  <c r="X242"/>
  <c r="S242"/>
  <c r="J242"/>
  <c r="Q242"/>
  <c r="V242"/>
  <c r="Y242"/>
  <c r="N242"/>
  <c r="M242"/>
  <c r="L242"/>
  <c r="E242"/>
  <c r="F242"/>
  <c r="G242"/>
  <c r="H242"/>
  <c r="I242"/>
  <c r="K242"/>
  <c r="R242"/>
  <c r="T242"/>
  <c r="Z242"/>
  <c r="AA242"/>
  <c r="AC242"/>
  <c r="AE242"/>
  <c r="AF242"/>
  <c r="C243"/>
  <c r="D243"/>
  <c r="U243"/>
  <c r="AD243"/>
  <c r="X243"/>
  <c r="S243"/>
  <c r="J243"/>
  <c r="Q243"/>
  <c r="V243"/>
  <c r="Y243"/>
  <c r="N243"/>
  <c r="M243"/>
  <c r="L243"/>
  <c r="E243"/>
  <c r="F243"/>
  <c r="G243"/>
  <c r="H243"/>
  <c r="I243"/>
  <c r="K243"/>
  <c r="R243"/>
  <c r="T243"/>
  <c r="Z243"/>
  <c r="AA243"/>
  <c r="AC243"/>
  <c r="AE243"/>
  <c r="AF243"/>
  <c r="C244"/>
  <c r="D244"/>
  <c r="U244"/>
  <c r="AD244"/>
  <c r="X244"/>
  <c r="S244"/>
  <c r="J244"/>
  <c r="Q244"/>
  <c r="V244"/>
  <c r="Y244"/>
  <c r="N244"/>
  <c r="M244"/>
  <c r="L244"/>
  <c r="E244"/>
  <c r="F244"/>
  <c r="G244"/>
  <c r="H244"/>
  <c r="I244"/>
  <c r="K244"/>
  <c r="R244"/>
  <c r="T244"/>
  <c r="Z244"/>
  <c r="AA244"/>
  <c r="AC244"/>
  <c r="AE244"/>
  <c r="AF244"/>
  <c r="C245"/>
  <c r="D245"/>
  <c r="U245"/>
  <c r="AD245"/>
  <c r="X245"/>
  <c r="S245"/>
  <c r="J245"/>
  <c r="Q245"/>
  <c r="V245"/>
  <c r="Y245"/>
  <c r="N245"/>
  <c r="M245"/>
  <c r="L245"/>
  <c r="E245"/>
  <c r="F245"/>
  <c r="G245"/>
  <c r="H245"/>
  <c r="I245"/>
  <c r="K245"/>
  <c r="R245"/>
  <c r="T245"/>
  <c r="Z245"/>
  <c r="AA245"/>
  <c r="AC245"/>
  <c r="AE245"/>
  <c r="AF245"/>
  <c r="C246"/>
  <c r="D246"/>
  <c r="U246"/>
  <c r="AD246"/>
  <c r="X246"/>
  <c r="S246"/>
  <c r="J246"/>
  <c r="Q246"/>
  <c r="V246"/>
  <c r="Y246"/>
  <c r="N246"/>
  <c r="M246"/>
  <c r="L246"/>
  <c r="E246"/>
  <c r="F246"/>
  <c r="G246"/>
  <c r="H246"/>
  <c r="I246"/>
  <c r="K246"/>
  <c r="R246"/>
  <c r="T246"/>
  <c r="Z246"/>
  <c r="AA246"/>
  <c r="AC246"/>
  <c r="AE246"/>
  <c r="AF246"/>
  <c r="C247"/>
  <c r="D247"/>
  <c r="U247"/>
  <c r="AD247"/>
  <c r="X247"/>
  <c r="S247"/>
  <c r="J247"/>
  <c r="Q247"/>
  <c r="V247"/>
  <c r="Y247"/>
  <c r="N247"/>
  <c r="M247"/>
  <c r="L247"/>
  <c r="E247"/>
  <c r="F247"/>
  <c r="G247"/>
  <c r="H247"/>
  <c r="I247"/>
  <c r="K247"/>
  <c r="R247"/>
  <c r="T247"/>
  <c r="Z247"/>
  <c r="AA247"/>
  <c r="AC247"/>
  <c r="AE247"/>
  <c r="AF247"/>
  <c r="C248"/>
  <c r="D248"/>
  <c r="U248"/>
  <c r="AD248"/>
  <c r="X248"/>
  <c r="S248"/>
  <c r="J248"/>
  <c r="Q248"/>
  <c r="V248"/>
  <c r="Y248"/>
  <c r="N248"/>
  <c r="M248"/>
  <c r="L248"/>
  <c r="E248"/>
  <c r="F248"/>
  <c r="G248"/>
  <c r="H248"/>
  <c r="I248"/>
  <c r="K248"/>
  <c r="R248"/>
  <c r="T248"/>
  <c r="Z248"/>
  <c r="AA248"/>
  <c r="AC248"/>
  <c r="AE248"/>
  <c r="AF248"/>
  <c r="C249"/>
  <c r="D249"/>
  <c r="U249"/>
  <c r="AD249"/>
  <c r="X249"/>
  <c r="S249"/>
  <c r="J249"/>
  <c r="Q249"/>
  <c r="V249"/>
  <c r="Y249"/>
  <c r="N249"/>
  <c r="M249"/>
  <c r="L249"/>
  <c r="E249"/>
  <c r="F249"/>
  <c r="G249"/>
  <c r="H249"/>
  <c r="I249"/>
  <c r="K249"/>
  <c r="R249"/>
  <c r="T249"/>
  <c r="Z249"/>
  <c r="AA249"/>
  <c r="AC249"/>
  <c r="AE249"/>
  <c r="AF249"/>
  <c r="C250"/>
  <c r="D250"/>
  <c r="U250"/>
  <c r="AD250"/>
  <c r="X250"/>
  <c r="S250"/>
  <c r="J250"/>
  <c r="Q250"/>
  <c r="V250"/>
  <c r="Y250"/>
  <c r="N250"/>
  <c r="M250"/>
  <c r="L250"/>
  <c r="E250"/>
  <c r="F250"/>
  <c r="G250"/>
  <c r="H250"/>
  <c r="I250"/>
  <c r="K250"/>
  <c r="R250"/>
  <c r="T250"/>
  <c r="Z250"/>
  <c r="AA250"/>
  <c r="AC250"/>
  <c r="AE250"/>
  <c r="AF250"/>
  <c r="C251"/>
  <c r="D251"/>
  <c r="U251"/>
  <c r="AD251"/>
  <c r="X251"/>
  <c r="S251"/>
  <c r="J251"/>
  <c r="Q251"/>
  <c r="V251"/>
  <c r="Y251"/>
  <c r="N251"/>
  <c r="M251"/>
  <c r="L251"/>
  <c r="E251"/>
  <c r="F251"/>
  <c r="G251"/>
  <c r="H251"/>
  <c r="I251"/>
  <c r="K251"/>
  <c r="R251"/>
  <c r="T251"/>
  <c r="Z251"/>
  <c r="AA251"/>
  <c r="AC251"/>
  <c r="AE251"/>
  <c r="AF251"/>
  <c r="C252"/>
  <c r="D252"/>
  <c r="U252"/>
  <c r="AD252"/>
  <c r="X252"/>
  <c r="S252"/>
  <c r="J252"/>
  <c r="Q252"/>
  <c r="V252"/>
  <c r="Y252"/>
  <c r="N252"/>
  <c r="M252"/>
  <c r="L252"/>
  <c r="E252"/>
  <c r="F252"/>
  <c r="G252"/>
  <c r="H252"/>
  <c r="I252"/>
  <c r="K252"/>
  <c r="R252"/>
  <c r="T252"/>
  <c r="Z252"/>
  <c r="AA252"/>
  <c r="AC252"/>
  <c r="AE252"/>
  <c r="AF252"/>
  <c r="C253"/>
  <c r="D253"/>
  <c r="U253"/>
  <c r="AD253"/>
  <c r="X253"/>
  <c r="S253"/>
  <c r="J253"/>
  <c r="Q253"/>
  <c r="V253"/>
  <c r="Y253"/>
  <c r="N253"/>
  <c r="M253"/>
  <c r="L253"/>
  <c r="E253"/>
  <c r="F253"/>
  <c r="G253"/>
  <c r="H253"/>
  <c r="I253"/>
  <c r="K253"/>
  <c r="R253"/>
  <c r="T253"/>
  <c r="Z253"/>
  <c r="AA253"/>
  <c r="AC253"/>
  <c r="AE253"/>
  <c r="AF253"/>
  <c r="C254"/>
  <c r="D254"/>
  <c r="U254"/>
  <c r="AD254"/>
  <c r="X254"/>
  <c r="S254"/>
  <c r="J254"/>
  <c r="Q254"/>
  <c r="V254"/>
  <c r="Y254"/>
  <c r="N254"/>
  <c r="M254"/>
  <c r="L254"/>
  <c r="E254"/>
  <c r="F254"/>
  <c r="G254"/>
  <c r="H254"/>
  <c r="I254"/>
  <c r="K254"/>
  <c r="R254"/>
  <c r="T254"/>
  <c r="Z254"/>
  <c r="AA254"/>
  <c r="AC254"/>
  <c r="AE254"/>
  <c r="AF254"/>
  <c r="C255"/>
  <c r="D255"/>
  <c r="U255"/>
  <c r="AD255"/>
  <c r="X255"/>
  <c r="S255"/>
  <c r="J255"/>
  <c r="Q255"/>
  <c r="V255"/>
  <c r="Y255"/>
  <c r="N255"/>
  <c r="M255"/>
  <c r="L255"/>
  <c r="E255"/>
  <c r="F255"/>
  <c r="G255"/>
  <c r="H255"/>
  <c r="I255"/>
  <c r="K255"/>
  <c r="R255"/>
  <c r="T255"/>
  <c r="Z255"/>
  <c r="AA255"/>
  <c r="AC255"/>
  <c r="AE255"/>
  <c r="AF255"/>
  <c r="C256"/>
  <c r="D256"/>
  <c r="U256"/>
  <c r="AD256"/>
  <c r="X256"/>
  <c r="S256"/>
  <c r="J256"/>
  <c r="Q256"/>
  <c r="V256"/>
  <c r="Y256"/>
  <c r="N256"/>
  <c r="M256"/>
  <c r="L256"/>
  <c r="E256"/>
  <c r="F256"/>
  <c r="G256"/>
  <c r="H256"/>
  <c r="I256"/>
  <c r="K256"/>
  <c r="R256"/>
  <c r="T256"/>
  <c r="Z256"/>
  <c r="AA256"/>
  <c r="AC256"/>
  <c r="AE256"/>
  <c r="AF256"/>
  <c r="C257"/>
  <c r="D257"/>
  <c r="U257"/>
  <c r="AD257"/>
  <c r="X257"/>
  <c r="S257"/>
  <c r="J257"/>
  <c r="Q257"/>
  <c r="V257"/>
  <c r="Y257"/>
  <c r="N257"/>
  <c r="M257"/>
  <c r="L257"/>
  <c r="E257"/>
  <c r="F257"/>
  <c r="G257"/>
  <c r="H257"/>
  <c r="I257"/>
  <c r="K257"/>
  <c r="R257"/>
  <c r="T257"/>
  <c r="Z257"/>
  <c r="AA257"/>
  <c r="AC257"/>
  <c r="AE257"/>
  <c r="AF257"/>
  <c r="C258"/>
  <c r="D258"/>
  <c r="U258"/>
  <c r="AD258"/>
  <c r="X258"/>
  <c r="S258"/>
  <c r="J258"/>
  <c r="Q258"/>
  <c r="V258"/>
  <c r="Y258"/>
  <c r="N258"/>
  <c r="M258"/>
  <c r="L258"/>
  <c r="E258"/>
  <c r="F258"/>
  <c r="G258"/>
  <c r="H258"/>
  <c r="I258"/>
  <c r="K258"/>
  <c r="R258"/>
  <c r="T258"/>
  <c r="Z258"/>
  <c r="AA258"/>
  <c r="AC258"/>
  <c r="AE258"/>
  <c r="AF258"/>
  <c r="C259"/>
  <c r="D259"/>
  <c r="U259"/>
  <c r="AD259"/>
  <c r="X259"/>
  <c r="S259"/>
  <c r="J259"/>
  <c r="Q259"/>
  <c r="V259"/>
  <c r="Y259"/>
  <c r="N259"/>
  <c r="M259"/>
  <c r="L259"/>
  <c r="E259"/>
  <c r="F259"/>
  <c r="G259"/>
  <c r="H259"/>
  <c r="I259"/>
  <c r="K259"/>
  <c r="R259"/>
  <c r="T259"/>
  <c r="Z259"/>
  <c r="AA259"/>
  <c r="AC259"/>
  <c r="AE259"/>
  <c r="AF259"/>
  <c r="C260"/>
  <c r="D260"/>
  <c r="U260"/>
  <c r="AD260"/>
  <c r="X260"/>
  <c r="S260"/>
  <c r="J260"/>
  <c r="Q260"/>
  <c r="V260"/>
  <c r="Y260"/>
  <c r="N260"/>
  <c r="M260"/>
  <c r="L260"/>
  <c r="E260"/>
  <c r="F260"/>
  <c r="G260"/>
  <c r="H260"/>
  <c r="I260"/>
  <c r="K260"/>
  <c r="R260"/>
  <c r="T260"/>
  <c r="Z260"/>
  <c r="AA260"/>
  <c r="AC260"/>
  <c r="AE260"/>
  <c r="AF260"/>
  <c r="D261"/>
  <c r="U261"/>
  <c r="X261"/>
  <c r="S261"/>
  <c r="N261"/>
  <c r="M261"/>
  <c r="L261"/>
  <c r="C261"/>
  <c r="E261"/>
  <c r="F261"/>
  <c r="G261"/>
  <c r="H261"/>
  <c r="I261"/>
  <c r="J261"/>
  <c r="K261"/>
  <c r="Q261"/>
  <c r="R261"/>
  <c r="T261"/>
  <c r="V261"/>
  <c r="Y261"/>
  <c r="Z261"/>
  <c r="AA261"/>
  <c r="AC261"/>
  <c r="AD261"/>
  <c r="AE261"/>
  <c r="AF261"/>
  <c r="D262"/>
  <c r="U262"/>
  <c r="X262"/>
  <c r="S262"/>
  <c r="N262"/>
  <c r="M262"/>
  <c r="L262"/>
  <c r="C262"/>
  <c r="E262"/>
  <c r="F262"/>
  <c r="G262"/>
  <c r="H262"/>
  <c r="I262"/>
  <c r="J262"/>
  <c r="K262"/>
  <c r="Q262"/>
  <c r="R262"/>
  <c r="T262"/>
  <c r="V262"/>
  <c r="Y262"/>
  <c r="Z262"/>
  <c r="AA262"/>
  <c r="AC262"/>
  <c r="AD262"/>
  <c r="AE262"/>
  <c r="AF262"/>
  <c r="D263"/>
  <c r="U263"/>
  <c r="X263"/>
  <c r="S263"/>
  <c r="N263"/>
  <c r="M263"/>
  <c r="L263"/>
  <c r="C263"/>
  <c r="E263"/>
  <c r="F263"/>
  <c r="G263"/>
  <c r="H263"/>
  <c r="I263"/>
  <c r="J263"/>
  <c r="K263"/>
  <c r="Q263"/>
  <c r="R263"/>
  <c r="T263"/>
  <c r="V263"/>
  <c r="Y263"/>
  <c r="Z263"/>
  <c r="AA263"/>
  <c r="AC263"/>
  <c r="AD263"/>
  <c r="AE263"/>
  <c r="AF263"/>
  <c r="D264"/>
  <c r="U264"/>
  <c r="X264"/>
  <c r="S264"/>
  <c r="N264"/>
  <c r="M264"/>
  <c r="L264"/>
  <c r="C264"/>
  <c r="E264"/>
  <c r="F264"/>
  <c r="G264"/>
  <c r="H264"/>
  <c r="I264"/>
  <c r="J264"/>
  <c r="K264"/>
  <c r="Q264"/>
  <c r="R264"/>
  <c r="T264"/>
  <c r="V264"/>
  <c r="Y264"/>
  <c r="Z264"/>
  <c r="AA264"/>
  <c r="AC264"/>
  <c r="AD264"/>
  <c r="AE264"/>
  <c r="AF264"/>
  <c r="D265"/>
  <c r="U265"/>
  <c r="X265"/>
  <c r="S265"/>
  <c r="N265"/>
  <c r="M265"/>
  <c r="L265"/>
  <c r="C265"/>
  <c r="E265"/>
  <c r="F265"/>
  <c r="G265"/>
  <c r="H265"/>
  <c r="I265"/>
  <c r="J265"/>
  <c r="K265"/>
  <c r="Q265"/>
  <c r="R265"/>
  <c r="T265"/>
  <c r="V265"/>
  <c r="Y265"/>
  <c r="Z265"/>
  <c r="AA265"/>
  <c r="AC265"/>
  <c r="AD265"/>
  <c r="AE265"/>
  <c r="AF265"/>
  <c r="D266"/>
  <c r="U266"/>
  <c r="X266"/>
  <c r="S266"/>
  <c r="N266"/>
  <c r="M266"/>
  <c r="L266"/>
  <c r="C266"/>
  <c r="E266"/>
  <c r="F266"/>
  <c r="G266"/>
  <c r="H266"/>
  <c r="I266"/>
  <c r="J266"/>
  <c r="K266"/>
  <c r="Q266"/>
  <c r="R266"/>
  <c r="T266"/>
  <c r="V266"/>
  <c r="Y266"/>
  <c r="Z266"/>
  <c r="AA266"/>
  <c r="AC266"/>
  <c r="AD266"/>
  <c r="AE266"/>
  <c r="AF266"/>
  <c r="D267"/>
  <c r="U267"/>
  <c r="X267"/>
  <c r="S267"/>
  <c r="N267"/>
  <c r="M267"/>
  <c r="L267"/>
  <c r="C267"/>
  <c r="E267"/>
  <c r="F267"/>
  <c r="G267"/>
  <c r="H267"/>
  <c r="I267"/>
  <c r="J267"/>
  <c r="K267"/>
  <c r="Q267"/>
  <c r="R267"/>
  <c r="T267"/>
  <c r="V267"/>
  <c r="Y267"/>
  <c r="Z267"/>
  <c r="AA267"/>
  <c r="AC267"/>
  <c r="AD267"/>
  <c r="AE267"/>
  <c r="AF267"/>
  <c r="D268"/>
  <c r="U268"/>
  <c r="X268"/>
  <c r="S268"/>
  <c r="N268"/>
  <c r="M268"/>
  <c r="L268"/>
  <c r="C268"/>
  <c r="E268"/>
  <c r="F268"/>
  <c r="G268"/>
  <c r="H268"/>
  <c r="I268"/>
  <c r="J268"/>
  <c r="K268"/>
  <c r="Q268"/>
  <c r="R268"/>
  <c r="T268"/>
  <c r="V268"/>
  <c r="Y268"/>
  <c r="Z268"/>
  <c r="AA268"/>
  <c r="AC268"/>
  <c r="AD268"/>
  <c r="AE268"/>
  <c r="AF268"/>
  <c r="D269"/>
  <c r="U269"/>
  <c r="X269"/>
  <c r="S269"/>
  <c r="N269"/>
  <c r="M269"/>
  <c r="L269"/>
  <c r="C269"/>
  <c r="E269"/>
  <c r="F269"/>
  <c r="G269"/>
  <c r="H269"/>
  <c r="I269"/>
  <c r="J269"/>
  <c r="K269"/>
  <c r="Q269"/>
  <c r="R269"/>
  <c r="T269"/>
  <c r="V269"/>
  <c r="Y269"/>
  <c r="Z269"/>
  <c r="AA269"/>
  <c r="AC269"/>
  <c r="AD269"/>
  <c r="AE269"/>
  <c r="AF269"/>
  <c r="D270"/>
  <c r="U270"/>
  <c r="X270"/>
  <c r="S270"/>
  <c r="N270"/>
  <c r="M270"/>
  <c r="L270"/>
  <c r="C270"/>
  <c r="E270"/>
  <c r="F270"/>
  <c r="G270"/>
  <c r="H270"/>
  <c r="I270"/>
  <c r="J270"/>
  <c r="K270"/>
  <c r="Q270"/>
  <c r="R270"/>
  <c r="T270"/>
  <c r="V270"/>
  <c r="Y270"/>
  <c r="Z270"/>
  <c r="AA270"/>
  <c r="AC270"/>
  <c r="AD270"/>
  <c r="AE270"/>
  <c r="AF270"/>
  <c r="D271"/>
  <c r="U271"/>
  <c r="X271"/>
  <c r="S271"/>
  <c r="N271"/>
  <c r="M271"/>
  <c r="L271"/>
  <c r="C271"/>
  <c r="E271"/>
  <c r="F271"/>
  <c r="G271"/>
  <c r="H271"/>
  <c r="I271"/>
  <c r="J271"/>
  <c r="K271"/>
  <c r="Q271"/>
  <c r="R271"/>
  <c r="T271"/>
  <c r="V271"/>
  <c r="Y271"/>
  <c r="Z271"/>
  <c r="AA271"/>
  <c r="AC271"/>
  <c r="AD271"/>
  <c r="AE271"/>
  <c r="AF271"/>
  <c r="D272"/>
  <c r="U272"/>
  <c r="X272"/>
  <c r="S272"/>
  <c r="N272"/>
  <c r="M272"/>
  <c r="L272"/>
  <c r="C272"/>
  <c r="E272"/>
  <c r="F272"/>
  <c r="G272"/>
  <c r="H272"/>
  <c r="I272"/>
  <c r="J272"/>
  <c r="K272"/>
  <c r="Q272"/>
  <c r="R272"/>
  <c r="T272"/>
  <c r="V272"/>
  <c r="Y272"/>
  <c r="Z272"/>
  <c r="AA272"/>
  <c r="AC272"/>
  <c r="AD272"/>
  <c r="AE272"/>
  <c r="AF272"/>
  <c r="D273"/>
  <c r="U273"/>
  <c r="X273"/>
  <c r="S273"/>
  <c r="N273"/>
  <c r="M273"/>
  <c r="L273"/>
  <c r="C273"/>
  <c r="E273"/>
  <c r="F273"/>
  <c r="G273"/>
  <c r="H273"/>
  <c r="I273"/>
  <c r="J273"/>
  <c r="K273"/>
  <c r="Q273"/>
  <c r="R273"/>
  <c r="T273"/>
  <c r="V273"/>
  <c r="Y273"/>
  <c r="Z273"/>
  <c r="AA273"/>
  <c r="AC273"/>
  <c r="AD273"/>
  <c r="AE273"/>
  <c r="AF273"/>
  <c r="D274"/>
  <c r="U274"/>
  <c r="X274"/>
  <c r="S274"/>
  <c r="N274"/>
  <c r="M274"/>
  <c r="L274"/>
  <c r="C274"/>
  <c r="E274"/>
  <c r="F274"/>
  <c r="G274"/>
  <c r="H274"/>
  <c r="I274"/>
  <c r="J274"/>
  <c r="K274"/>
  <c r="Q274"/>
  <c r="R274"/>
  <c r="T274"/>
  <c r="V274"/>
  <c r="Y274"/>
  <c r="Z274"/>
  <c r="AA274"/>
  <c r="AC274"/>
  <c r="AD274"/>
  <c r="AE274"/>
  <c r="AF274"/>
  <c r="D275"/>
  <c r="U275"/>
  <c r="X275"/>
  <c r="S275"/>
  <c r="N275"/>
  <c r="M275"/>
  <c r="L275"/>
  <c r="C275"/>
  <c r="E275"/>
  <c r="F275"/>
  <c r="G275"/>
  <c r="H275"/>
  <c r="I275"/>
  <c r="J275"/>
  <c r="K275"/>
  <c r="Q275"/>
  <c r="R275"/>
  <c r="T275"/>
  <c r="V275"/>
  <c r="Y275"/>
  <c r="Z275"/>
  <c r="AA275"/>
  <c r="AC275"/>
  <c r="AD275"/>
  <c r="AE275"/>
  <c r="AF275"/>
  <c r="D276"/>
  <c r="U276"/>
  <c r="X276"/>
  <c r="S276"/>
  <c r="N276"/>
  <c r="M276"/>
  <c r="L276"/>
  <c r="C276"/>
  <c r="E276"/>
  <c r="F276"/>
  <c r="G276"/>
  <c r="H276"/>
  <c r="I276"/>
  <c r="J276"/>
  <c r="K276"/>
  <c r="Q276"/>
  <c r="R276"/>
  <c r="T276"/>
  <c r="V276"/>
  <c r="Y276"/>
  <c r="Z276"/>
  <c r="AA276"/>
  <c r="AC276"/>
  <c r="AD276"/>
  <c r="AE276"/>
  <c r="AF276"/>
  <c r="D277"/>
  <c r="U277"/>
  <c r="X277"/>
  <c r="S277"/>
  <c r="N277"/>
  <c r="M277"/>
  <c r="L277"/>
  <c r="C277"/>
  <c r="E277"/>
  <c r="F277"/>
  <c r="G277"/>
  <c r="H277"/>
  <c r="I277"/>
  <c r="J277"/>
  <c r="K277"/>
  <c r="Q277"/>
  <c r="R277"/>
  <c r="T277"/>
  <c r="V277"/>
  <c r="Y277"/>
  <c r="Z277"/>
  <c r="AA277"/>
  <c r="AC277"/>
  <c r="AD277"/>
  <c r="AE277"/>
  <c r="AF277"/>
  <c r="D278"/>
  <c r="U278"/>
  <c r="X278"/>
  <c r="S278"/>
  <c r="N278"/>
  <c r="M278"/>
  <c r="L278"/>
  <c r="C278"/>
  <c r="E278"/>
  <c r="F278"/>
  <c r="G278"/>
  <c r="H278"/>
  <c r="I278"/>
  <c r="J278"/>
  <c r="K278"/>
  <c r="Q278"/>
  <c r="R278"/>
  <c r="T278"/>
  <c r="V278"/>
  <c r="Y278"/>
  <c r="Z278"/>
  <c r="AA278"/>
  <c r="AC278"/>
  <c r="AD278"/>
  <c r="AE278"/>
  <c r="AF278"/>
  <c r="D279"/>
  <c r="U279"/>
  <c r="X279"/>
  <c r="S279"/>
  <c r="N279"/>
  <c r="M279"/>
  <c r="L279"/>
  <c r="C279"/>
  <c r="E279"/>
  <c r="F279"/>
  <c r="G279"/>
  <c r="H279"/>
  <c r="I279"/>
  <c r="J279"/>
  <c r="K279"/>
  <c r="Q279"/>
  <c r="R279"/>
  <c r="T279"/>
  <c r="V279"/>
  <c r="Y279"/>
  <c r="Z279"/>
  <c r="AA279"/>
  <c r="AC279"/>
  <c r="AD279"/>
  <c r="AE279"/>
  <c r="AF279"/>
  <c r="D280"/>
  <c r="U280"/>
  <c r="X280"/>
  <c r="S280"/>
  <c r="N280"/>
  <c r="M280"/>
  <c r="L280"/>
  <c r="C280"/>
  <c r="E280"/>
  <c r="F280"/>
  <c r="G280"/>
  <c r="H280"/>
  <c r="I280"/>
  <c r="J280"/>
  <c r="K280"/>
  <c r="Q280"/>
  <c r="R280"/>
  <c r="T280"/>
  <c r="V280"/>
  <c r="Y280"/>
  <c r="Z280"/>
  <c r="AA280"/>
  <c r="AC280"/>
  <c r="AD280"/>
  <c r="AE280"/>
  <c r="AF280"/>
  <c r="D281"/>
  <c r="U281"/>
  <c r="X281"/>
  <c r="S281"/>
  <c r="N281"/>
  <c r="M281"/>
  <c r="L281"/>
  <c r="C281"/>
  <c r="E281"/>
  <c r="F281"/>
  <c r="G281"/>
  <c r="H281"/>
  <c r="I281"/>
  <c r="J281"/>
  <c r="K281"/>
  <c r="Q281"/>
  <c r="R281"/>
  <c r="T281"/>
  <c r="V281"/>
  <c r="Y281"/>
  <c r="Z281"/>
  <c r="AA281"/>
  <c r="AC281"/>
  <c r="AD281"/>
  <c r="AE281"/>
  <c r="AF281"/>
  <c r="D282"/>
  <c r="U282"/>
  <c r="X282"/>
  <c r="S282"/>
  <c r="N282"/>
  <c r="M282"/>
  <c r="L282"/>
  <c r="C282"/>
  <c r="E282"/>
  <c r="F282"/>
  <c r="G282"/>
  <c r="H282"/>
  <c r="I282"/>
  <c r="J282"/>
  <c r="K282"/>
  <c r="Q282"/>
  <c r="R282"/>
  <c r="T282"/>
  <c r="V282"/>
  <c r="Y282"/>
  <c r="Z282"/>
  <c r="AA282"/>
  <c r="AC282"/>
  <c r="AD282"/>
  <c r="AE282"/>
  <c r="AF282"/>
  <c r="D283"/>
  <c r="U283"/>
  <c r="X283"/>
  <c r="S283"/>
  <c r="N283"/>
  <c r="M283"/>
  <c r="L283"/>
  <c r="C283"/>
  <c r="E283"/>
  <c r="F283"/>
  <c r="G283"/>
  <c r="H283"/>
  <c r="I283"/>
  <c r="J283"/>
  <c r="K283"/>
  <c r="Q283"/>
  <c r="R283"/>
  <c r="T283"/>
  <c r="V283"/>
  <c r="Y283"/>
  <c r="Z283"/>
  <c r="AA283"/>
  <c r="AC283"/>
  <c r="AD283"/>
  <c r="AE283"/>
  <c r="AF283"/>
  <c r="D284"/>
  <c r="U284"/>
  <c r="X284"/>
  <c r="S284"/>
  <c r="N284"/>
  <c r="M284"/>
  <c r="L284"/>
  <c r="C284"/>
  <c r="E284"/>
  <c r="F284"/>
  <c r="G284"/>
  <c r="H284"/>
  <c r="I284"/>
  <c r="J284"/>
  <c r="K284"/>
  <c r="Q284"/>
  <c r="R284"/>
  <c r="T284"/>
  <c r="V284"/>
  <c r="Y284"/>
  <c r="Z284"/>
  <c r="AA284"/>
  <c r="AC284"/>
  <c r="AD284"/>
  <c r="AE284"/>
  <c r="AF284"/>
  <c r="D285"/>
  <c r="U285"/>
  <c r="X285"/>
  <c r="S285"/>
  <c r="N285"/>
  <c r="M285"/>
  <c r="L285"/>
  <c r="C285"/>
  <c r="E285"/>
  <c r="F285"/>
  <c r="G285"/>
  <c r="H285"/>
  <c r="I285"/>
  <c r="J285"/>
  <c r="K285"/>
  <c r="Q285"/>
  <c r="R285"/>
  <c r="T285"/>
  <c r="V285"/>
  <c r="Y285"/>
  <c r="Z285"/>
  <c r="AA285"/>
  <c r="AC285"/>
  <c r="AD285"/>
  <c r="AE285"/>
  <c r="AF285"/>
  <c r="D286"/>
  <c r="U286"/>
  <c r="X286"/>
  <c r="S286"/>
  <c r="N286"/>
  <c r="M286"/>
  <c r="L286"/>
  <c r="C286"/>
  <c r="E286"/>
  <c r="F286"/>
  <c r="G286"/>
  <c r="H286"/>
  <c r="I286"/>
  <c r="J286"/>
  <c r="K286"/>
  <c r="Q286"/>
  <c r="R286"/>
  <c r="T286"/>
  <c r="V286"/>
  <c r="Y286"/>
  <c r="Z286"/>
  <c r="AA286"/>
  <c r="AC286"/>
  <c r="AD286"/>
  <c r="AE286"/>
  <c r="AF286"/>
  <c r="D287"/>
  <c r="U287"/>
  <c r="X287"/>
  <c r="S287"/>
  <c r="N287"/>
  <c r="M287"/>
  <c r="L287"/>
  <c r="C287"/>
  <c r="E287"/>
  <c r="F287"/>
  <c r="G287"/>
  <c r="H287"/>
  <c r="I287"/>
  <c r="J287"/>
  <c r="K287"/>
  <c r="Q287"/>
  <c r="R287"/>
  <c r="T287"/>
  <c r="V287"/>
  <c r="Y287"/>
  <c r="Z287"/>
  <c r="AA287"/>
  <c r="AC287"/>
  <c r="AD287"/>
  <c r="AE287"/>
  <c r="AF287"/>
  <c r="D288"/>
  <c r="U288"/>
  <c r="X288"/>
  <c r="S288"/>
  <c r="N288"/>
  <c r="M288"/>
  <c r="L288"/>
  <c r="C288"/>
  <c r="E288"/>
  <c r="F288"/>
  <c r="G288"/>
  <c r="H288"/>
  <c r="I288"/>
  <c r="J288"/>
  <c r="K288"/>
  <c r="Q288"/>
  <c r="R288"/>
  <c r="T288"/>
  <c r="V288"/>
  <c r="Y288"/>
  <c r="Z288"/>
  <c r="AA288"/>
  <c r="AC288"/>
  <c r="AD288"/>
  <c r="AE288"/>
  <c r="AF288"/>
  <c r="D289"/>
  <c r="U289"/>
  <c r="X289"/>
  <c r="S289"/>
  <c r="N289"/>
  <c r="M289"/>
  <c r="L289"/>
  <c r="C289"/>
  <c r="E289"/>
  <c r="F289"/>
  <c r="G289"/>
  <c r="H289"/>
  <c r="I289"/>
  <c r="J289"/>
  <c r="K289"/>
  <c r="Q289"/>
  <c r="R289"/>
  <c r="T289"/>
  <c r="V289"/>
  <c r="Y289"/>
  <c r="Z289"/>
  <c r="AA289"/>
  <c r="AC289"/>
  <c r="AD289"/>
  <c r="AE289"/>
  <c r="AF289"/>
  <c r="D290"/>
  <c r="U290"/>
  <c r="X290"/>
  <c r="S290"/>
  <c r="N290"/>
  <c r="M290"/>
  <c r="L290"/>
  <c r="C290"/>
  <c r="E290"/>
  <c r="F290"/>
  <c r="G290"/>
  <c r="H290"/>
  <c r="I290"/>
  <c r="J290"/>
  <c r="K290"/>
  <c r="Q290"/>
  <c r="R290"/>
  <c r="T290"/>
  <c r="V290"/>
  <c r="Y290"/>
  <c r="Z290"/>
  <c r="AA290"/>
  <c r="AC290"/>
  <c r="AD290"/>
  <c r="AE290"/>
  <c r="AF290"/>
  <c r="U291"/>
  <c r="X291"/>
  <c r="S291"/>
  <c r="N291"/>
  <c r="M291"/>
  <c r="L291"/>
  <c r="C291"/>
  <c r="D291"/>
  <c r="E291"/>
  <c r="F291"/>
  <c r="G291"/>
  <c r="H291"/>
  <c r="I291"/>
  <c r="J291"/>
  <c r="K291"/>
  <c r="Q291"/>
  <c r="R291"/>
  <c r="T291"/>
  <c r="V291"/>
  <c r="Y291"/>
  <c r="Z291"/>
  <c r="AA291"/>
  <c r="AC291"/>
  <c r="AD291"/>
  <c r="AE291"/>
  <c r="AF291"/>
  <c r="U292"/>
  <c r="X292"/>
  <c r="S292"/>
  <c r="N292"/>
  <c r="M292"/>
  <c r="L292"/>
  <c r="C292"/>
  <c r="D292"/>
  <c r="E292"/>
  <c r="F292"/>
  <c r="G292"/>
  <c r="H292"/>
  <c r="I292"/>
  <c r="J292"/>
  <c r="K292"/>
  <c r="Q292"/>
  <c r="R292"/>
  <c r="T292"/>
  <c r="V292"/>
  <c r="Y292"/>
  <c r="Z292"/>
  <c r="AA292"/>
  <c r="AC292"/>
  <c r="AD292"/>
  <c r="AE292"/>
  <c r="AF292"/>
  <c r="U293"/>
  <c r="X293"/>
  <c r="S293"/>
  <c r="N293"/>
  <c r="M293"/>
  <c r="L293"/>
  <c r="C293"/>
  <c r="D293"/>
  <c r="E293"/>
  <c r="F293"/>
  <c r="G293"/>
  <c r="H293"/>
  <c r="I293"/>
  <c r="J293"/>
  <c r="K293"/>
  <c r="Q293"/>
  <c r="R293"/>
  <c r="T293"/>
  <c r="V293"/>
  <c r="Y293"/>
  <c r="Z293"/>
  <c r="AA293"/>
  <c r="AC293"/>
  <c r="AD293"/>
  <c r="AE293"/>
  <c r="AF293"/>
  <c r="U294"/>
  <c r="X294"/>
  <c r="S294"/>
  <c r="N294"/>
  <c r="M294"/>
  <c r="L294"/>
  <c r="C294"/>
  <c r="D294"/>
  <c r="E294"/>
  <c r="F294"/>
  <c r="G294"/>
  <c r="H294"/>
  <c r="I294"/>
  <c r="J294"/>
  <c r="K294"/>
  <c r="Q294"/>
  <c r="R294"/>
  <c r="T294"/>
  <c r="V294"/>
  <c r="Y294"/>
  <c r="Z294"/>
  <c r="AA294"/>
  <c r="AC294"/>
  <c r="AD294"/>
  <c r="AE294"/>
  <c r="AF294"/>
  <c r="U295"/>
  <c r="X295"/>
  <c r="S295"/>
  <c r="N295"/>
  <c r="M295"/>
  <c r="L295"/>
  <c r="C295"/>
  <c r="D295"/>
  <c r="E295"/>
  <c r="F295"/>
  <c r="G295"/>
  <c r="H295"/>
  <c r="I295"/>
  <c r="J295"/>
  <c r="K295"/>
  <c r="Q295"/>
  <c r="R295"/>
  <c r="T295"/>
  <c r="V295"/>
  <c r="Y295"/>
  <c r="Z295"/>
  <c r="AA295"/>
  <c r="AC295"/>
  <c r="AD295"/>
  <c r="AE295"/>
  <c r="AF295"/>
  <c r="U296"/>
  <c r="X296"/>
  <c r="S296"/>
  <c r="N296"/>
  <c r="M296"/>
  <c r="L296"/>
  <c r="C296"/>
  <c r="D296"/>
  <c r="E296"/>
  <c r="F296"/>
  <c r="G296"/>
  <c r="H296"/>
  <c r="I296"/>
  <c r="J296"/>
  <c r="K296"/>
  <c r="Q296"/>
  <c r="R296"/>
  <c r="T296"/>
  <c r="V296"/>
  <c r="Y296"/>
  <c r="Z296"/>
  <c r="AA296"/>
  <c r="AC296"/>
  <c r="AD296"/>
  <c r="AE296"/>
  <c r="AF296"/>
  <c r="U297"/>
  <c r="X297"/>
  <c r="S297"/>
  <c r="N297"/>
  <c r="M297"/>
  <c r="L297"/>
  <c r="C297"/>
  <c r="D297"/>
  <c r="E297"/>
  <c r="F297"/>
  <c r="G297"/>
  <c r="H297"/>
  <c r="I297"/>
  <c r="J297"/>
  <c r="K297"/>
  <c r="Q297"/>
  <c r="R297"/>
  <c r="T297"/>
  <c r="V297"/>
  <c r="Y297"/>
  <c r="Z297"/>
  <c r="AA297"/>
  <c r="AC297"/>
  <c r="AD297"/>
  <c r="AE297"/>
  <c r="AF297"/>
  <c r="U298"/>
  <c r="X298"/>
  <c r="S298"/>
  <c r="N298"/>
  <c r="M298"/>
  <c r="L298"/>
  <c r="C298"/>
  <c r="D298"/>
  <c r="E298"/>
  <c r="F298"/>
  <c r="G298"/>
  <c r="H298"/>
  <c r="I298"/>
  <c r="J298"/>
  <c r="K298"/>
  <c r="Q298"/>
  <c r="R298"/>
  <c r="T298"/>
  <c r="V298"/>
  <c r="Y298"/>
  <c r="Z298"/>
  <c r="AA298"/>
  <c r="AC298"/>
  <c r="AD298"/>
  <c r="AE298"/>
  <c r="AF298"/>
  <c r="U299"/>
  <c r="X299"/>
  <c r="S299"/>
  <c r="N299"/>
  <c r="M299"/>
  <c r="L299"/>
  <c r="C299"/>
  <c r="D299"/>
  <c r="E299"/>
  <c r="F299"/>
  <c r="G299"/>
  <c r="H299"/>
  <c r="I299"/>
  <c r="J299"/>
  <c r="K299"/>
  <c r="Q299"/>
  <c r="R299"/>
  <c r="T299"/>
  <c r="V299"/>
  <c r="Y299"/>
  <c r="Z299"/>
  <c r="AA299"/>
  <c r="AC299"/>
  <c r="AD299"/>
  <c r="AE299"/>
  <c r="AF299"/>
  <c r="U300"/>
  <c r="X300"/>
  <c r="S300"/>
  <c r="N300"/>
  <c r="M300"/>
  <c r="L300"/>
  <c r="C300"/>
  <c r="D300"/>
  <c r="E300"/>
  <c r="F300"/>
  <c r="G300"/>
  <c r="H300"/>
  <c r="I300"/>
  <c r="J300"/>
  <c r="K300"/>
  <c r="Q300"/>
  <c r="R300"/>
  <c r="T300"/>
  <c r="V300"/>
  <c r="Y300"/>
  <c r="Z300"/>
  <c r="AA300"/>
  <c r="AC300"/>
  <c r="AD300"/>
  <c r="AE300"/>
  <c r="AF300"/>
  <c r="U301"/>
  <c r="X301"/>
  <c r="S301"/>
  <c r="N301"/>
  <c r="M301"/>
  <c r="L301"/>
  <c r="C301"/>
  <c r="D301"/>
  <c r="E301"/>
  <c r="F301"/>
  <c r="G301"/>
  <c r="H301"/>
  <c r="I301"/>
  <c r="J301"/>
  <c r="K301"/>
  <c r="Q301"/>
  <c r="R301"/>
  <c r="T301"/>
  <c r="V301"/>
  <c r="Y301"/>
  <c r="Z301"/>
  <c r="AA301"/>
  <c r="AC301"/>
  <c r="AD301"/>
  <c r="AE301"/>
  <c r="AF301"/>
  <c r="U302"/>
  <c r="X302"/>
  <c r="S302"/>
  <c r="N302"/>
  <c r="M302"/>
  <c r="L302"/>
  <c r="C302"/>
  <c r="D302"/>
  <c r="E302"/>
  <c r="F302"/>
  <c r="G302"/>
  <c r="H302"/>
  <c r="I302"/>
  <c r="J302"/>
  <c r="K302"/>
  <c r="Q302"/>
  <c r="R302"/>
  <c r="T302"/>
  <c r="V302"/>
  <c r="Y302"/>
  <c r="Z302"/>
  <c r="AA302"/>
  <c r="AC302"/>
  <c r="AD302"/>
  <c r="AE302"/>
  <c r="AF302"/>
  <c r="U303"/>
  <c r="X303"/>
  <c r="S303"/>
  <c r="N303"/>
  <c r="M303"/>
  <c r="L303"/>
  <c r="C303"/>
  <c r="D303"/>
  <c r="E303"/>
  <c r="F303"/>
  <c r="G303"/>
  <c r="H303"/>
  <c r="I303"/>
  <c r="J303"/>
  <c r="K303"/>
  <c r="Q303"/>
  <c r="R303"/>
  <c r="T303"/>
  <c r="V303"/>
  <c r="Y303"/>
  <c r="Z303"/>
  <c r="AA303"/>
  <c r="AC303"/>
  <c r="AD303"/>
  <c r="AE303"/>
  <c r="AF303"/>
  <c r="U304"/>
  <c r="X304"/>
  <c r="S304"/>
  <c r="N304"/>
  <c r="M304"/>
  <c r="L304"/>
  <c r="C304"/>
  <c r="D304"/>
  <c r="E304"/>
  <c r="F304"/>
  <c r="G304"/>
  <c r="H304"/>
  <c r="I304"/>
  <c r="J304"/>
  <c r="K304"/>
  <c r="Q304"/>
  <c r="R304"/>
  <c r="T304"/>
  <c r="V304"/>
  <c r="Y304"/>
  <c r="Z304"/>
  <c r="AA304"/>
  <c r="AC304"/>
  <c r="AD304"/>
  <c r="AE304"/>
  <c r="AF304"/>
  <c r="U305"/>
  <c r="X305"/>
  <c r="S305"/>
  <c r="N305"/>
  <c r="M305"/>
  <c r="L305"/>
  <c r="C305"/>
  <c r="D305"/>
  <c r="E305"/>
  <c r="F305"/>
  <c r="G305"/>
  <c r="H305"/>
  <c r="I305"/>
  <c r="J305"/>
  <c r="K305"/>
  <c r="Q305"/>
  <c r="R305"/>
  <c r="T305"/>
  <c r="V305"/>
  <c r="Y305"/>
  <c r="Z305"/>
  <c r="AA305"/>
  <c r="AC305"/>
  <c r="AD305"/>
  <c r="AE305"/>
  <c r="AF305"/>
  <c r="U306"/>
  <c r="X306"/>
  <c r="S306"/>
  <c r="N306"/>
  <c r="M306"/>
  <c r="L306"/>
  <c r="C306"/>
  <c r="D306"/>
  <c r="E306"/>
  <c r="F306"/>
  <c r="G306"/>
  <c r="H306"/>
  <c r="I306"/>
  <c r="J306"/>
  <c r="K306"/>
  <c r="Q306"/>
  <c r="R306"/>
  <c r="T306"/>
  <c r="V306"/>
  <c r="Y306"/>
  <c r="Z306"/>
  <c r="AA306"/>
  <c r="AC306"/>
  <c r="AD306"/>
  <c r="AE306"/>
  <c r="AF306"/>
  <c r="U307"/>
  <c r="X307"/>
  <c r="S307"/>
  <c r="N307"/>
  <c r="M307"/>
  <c r="L307"/>
  <c r="C307"/>
  <c r="D307"/>
  <c r="E307"/>
  <c r="F307"/>
  <c r="G307"/>
  <c r="H307"/>
  <c r="I307"/>
  <c r="J307"/>
  <c r="K307"/>
  <c r="Q307"/>
  <c r="R307"/>
  <c r="T307"/>
  <c r="V307"/>
  <c r="Y307"/>
  <c r="Z307"/>
  <c r="AA307"/>
  <c r="AC307"/>
  <c r="AD307"/>
  <c r="AE307"/>
  <c r="AF307"/>
  <c r="U308"/>
  <c r="X308"/>
  <c r="S308"/>
  <c r="N308"/>
  <c r="M308"/>
  <c r="L308"/>
  <c r="C308"/>
  <c r="D308"/>
  <c r="E308"/>
  <c r="F308"/>
  <c r="G308"/>
  <c r="H308"/>
  <c r="I308"/>
  <c r="J308"/>
  <c r="K308"/>
  <c r="Q308"/>
  <c r="R308"/>
  <c r="T308"/>
  <c r="V308"/>
  <c r="Y308"/>
  <c r="Z308"/>
  <c r="AA308"/>
  <c r="AC308"/>
  <c r="AD308"/>
  <c r="AE308"/>
  <c r="AF308"/>
  <c r="U309"/>
  <c r="X309"/>
  <c r="S309"/>
  <c r="N309"/>
  <c r="M309"/>
  <c r="L309"/>
  <c r="C309"/>
  <c r="D309"/>
  <c r="E309"/>
  <c r="F309"/>
  <c r="G309"/>
  <c r="H309"/>
  <c r="I309"/>
  <c r="J309"/>
  <c r="K309"/>
  <c r="Q309"/>
  <c r="R309"/>
  <c r="T309"/>
  <c r="V309"/>
  <c r="Y309"/>
  <c r="Z309"/>
  <c r="AA309"/>
  <c r="AC309"/>
  <c r="AD309"/>
  <c r="AE309"/>
  <c r="AF309"/>
  <c r="U310"/>
  <c r="X310"/>
  <c r="S310"/>
  <c r="N310"/>
  <c r="M310"/>
  <c r="L310"/>
  <c r="C310"/>
  <c r="D310"/>
  <c r="E310"/>
  <c r="F310"/>
  <c r="G310"/>
  <c r="H310"/>
  <c r="I310"/>
  <c r="J310"/>
  <c r="K310"/>
  <c r="Q310"/>
  <c r="R310"/>
  <c r="T310"/>
  <c r="V310"/>
  <c r="Y310"/>
  <c r="Z310"/>
  <c r="AA310"/>
  <c r="AC310"/>
  <c r="AD310"/>
  <c r="AE310"/>
  <c r="AF310"/>
  <c r="U311"/>
  <c r="X311"/>
  <c r="S311"/>
  <c r="N311"/>
  <c r="M311"/>
  <c r="L311"/>
  <c r="C311"/>
  <c r="D311"/>
  <c r="E311"/>
  <c r="F311"/>
  <c r="G311"/>
  <c r="H311"/>
  <c r="I311"/>
  <c r="J311"/>
  <c r="K311"/>
  <c r="Q311"/>
  <c r="R311"/>
  <c r="T311"/>
  <c r="V311"/>
  <c r="Y311"/>
  <c r="Z311"/>
  <c r="AA311"/>
  <c r="AC311"/>
  <c r="AD311"/>
  <c r="AE311"/>
  <c r="AF311"/>
  <c r="U312"/>
  <c r="X312"/>
  <c r="S312"/>
  <c r="N312"/>
  <c r="M312"/>
  <c r="L312"/>
  <c r="C312"/>
  <c r="D312"/>
  <c r="E312"/>
  <c r="F312"/>
  <c r="G312"/>
  <c r="H312"/>
  <c r="I312"/>
  <c r="J312"/>
  <c r="K312"/>
  <c r="Q312"/>
  <c r="R312"/>
  <c r="T312"/>
  <c r="V312"/>
  <c r="Y312"/>
  <c r="Z312"/>
  <c r="AA312"/>
  <c r="AC312"/>
  <c r="AD312"/>
  <c r="AE312"/>
  <c r="AF312"/>
  <c r="U313"/>
  <c r="X313"/>
  <c r="S313"/>
  <c r="N313"/>
  <c r="M313"/>
  <c r="L313"/>
  <c r="C313"/>
  <c r="D313"/>
  <c r="E313"/>
  <c r="F313"/>
  <c r="G313"/>
  <c r="H313"/>
  <c r="I313"/>
  <c r="J313"/>
  <c r="K313"/>
  <c r="Q313"/>
  <c r="R313"/>
  <c r="T313"/>
  <c r="V313"/>
  <c r="Y313"/>
  <c r="Z313"/>
  <c r="AA313"/>
  <c r="AC313"/>
  <c r="AD313"/>
  <c r="AE313"/>
  <c r="AF313"/>
  <c r="U314"/>
  <c r="X314"/>
  <c r="S314"/>
  <c r="N314"/>
  <c r="M314"/>
  <c r="L314"/>
  <c r="C314"/>
  <c r="D314"/>
  <c r="E314"/>
  <c r="F314"/>
  <c r="G314"/>
  <c r="H314"/>
  <c r="I314"/>
  <c r="J314"/>
  <c r="K314"/>
  <c r="Q314"/>
  <c r="R314"/>
  <c r="T314"/>
  <c r="V314"/>
  <c r="Y314"/>
  <c r="Z314"/>
  <c r="AA314"/>
  <c r="AC314"/>
  <c r="AD314"/>
  <c r="AE314"/>
  <c r="AF314"/>
  <c r="U315"/>
  <c r="X315"/>
  <c r="S315"/>
  <c r="N315"/>
  <c r="M315"/>
  <c r="L315"/>
  <c r="C315"/>
  <c r="D315"/>
  <c r="E315"/>
  <c r="F315"/>
  <c r="G315"/>
  <c r="H315"/>
  <c r="I315"/>
  <c r="J315"/>
  <c r="K315"/>
  <c r="Q315"/>
  <c r="R315"/>
  <c r="T315"/>
  <c r="V315"/>
  <c r="Y315"/>
  <c r="Z315"/>
  <c r="AA315"/>
  <c r="AC315"/>
  <c r="AD315"/>
  <c r="AE315"/>
  <c r="AF315"/>
  <c r="U316"/>
  <c r="X316"/>
  <c r="S316"/>
  <c r="N316"/>
  <c r="M316"/>
  <c r="L316"/>
  <c r="C316"/>
  <c r="D316"/>
  <c r="E316"/>
  <c r="F316"/>
  <c r="G316"/>
  <c r="H316"/>
  <c r="I316"/>
  <c r="J316"/>
  <c r="K316"/>
  <c r="Q316"/>
  <c r="R316"/>
  <c r="T316"/>
  <c r="V316"/>
  <c r="Y316"/>
  <c r="Z316"/>
  <c r="AA316"/>
  <c r="AC316"/>
  <c r="AD316"/>
  <c r="AE316"/>
  <c r="AF316"/>
  <c r="U317"/>
  <c r="X317"/>
  <c r="S317"/>
  <c r="N317"/>
  <c r="M317"/>
  <c r="L317"/>
  <c r="C317"/>
  <c r="D317"/>
  <c r="E317"/>
  <c r="F317"/>
  <c r="G317"/>
  <c r="H317"/>
  <c r="I317"/>
  <c r="J317"/>
  <c r="K317"/>
  <c r="Q317"/>
  <c r="R317"/>
  <c r="T317"/>
  <c r="V317"/>
  <c r="Y317"/>
  <c r="Z317"/>
  <c r="AA317"/>
  <c r="AC317"/>
  <c r="AD317"/>
  <c r="AE317"/>
  <c r="AF317"/>
  <c r="U318"/>
  <c r="X318"/>
  <c r="S318"/>
  <c r="N318"/>
  <c r="M318"/>
  <c r="L318"/>
  <c r="C318"/>
  <c r="D318"/>
  <c r="E318"/>
  <c r="F318"/>
  <c r="G318"/>
  <c r="H318"/>
  <c r="I318"/>
  <c r="J318"/>
  <c r="K318"/>
  <c r="Q318"/>
  <c r="R318"/>
  <c r="T318"/>
  <c r="V318"/>
  <c r="Y318"/>
  <c r="Z318"/>
  <c r="AA318"/>
  <c r="AC318"/>
  <c r="AD318"/>
  <c r="AE318"/>
  <c r="AF318"/>
  <c r="U319"/>
  <c r="X319"/>
  <c r="S319"/>
  <c r="N319"/>
  <c r="M319"/>
  <c r="L319"/>
  <c r="C319"/>
  <c r="D319"/>
  <c r="E319"/>
  <c r="F319"/>
  <c r="G319"/>
  <c r="H319"/>
  <c r="I319"/>
  <c r="J319"/>
  <c r="K319"/>
  <c r="Q319"/>
  <c r="R319"/>
  <c r="T319"/>
  <c r="V319"/>
  <c r="Y319"/>
  <c r="Z319"/>
  <c r="AA319"/>
  <c r="AC319"/>
  <c r="AD319"/>
  <c r="AE319"/>
  <c r="AF319"/>
  <c r="U320"/>
  <c r="X320"/>
  <c r="S320"/>
  <c r="N320"/>
  <c r="M320"/>
  <c r="L320"/>
  <c r="C320"/>
  <c r="D320"/>
  <c r="E320"/>
  <c r="F320"/>
  <c r="G320"/>
  <c r="H320"/>
  <c r="I320"/>
  <c r="J320"/>
  <c r="K320"/>
  <c r="Q320"/>
  <c r="R320"/>
  <c r="T320"/>
  <c r="V320"/>
  <c r="Y320"/>
  <c r="Z320"/>
  <c r="AA320"/>
  <c r="AC320"/>
  <c r="AD320"/>
  <c r="AE320"/>
  <c r="AF320"/>
  <c r="U321"/>
  <c r="X321"/>
  <c r="S321"/>
  <c r="N321"/>
  <c r="M321"/>
  <c r="L321"/>
  <c r="C321"/>
  <c r="D321"/>
  <c r="E321"/>
  <c r="F321"/>
  <c r="G321"/>
  <c r="H321"/>
  <c r="I321"/>
  <c r="J321"/>
  <c r="K321"/>
  <c r="Q321"/>
  <c r="R321"/>
  <c r="T321"/>
  <c r="V321"/>
  <c r="Y321"/>
  <c r="Z321"/>
  <c r="AA321"/>
  <c r="AC321"/>
  <c r="AD321"/>
  <c r="AE321"/>
  <c r="AF321"/>
  <c r="U322"/>
  <c r="X322"/>
  <c r="S322"/>
  <c r="N322"/>
  <c r="M322"/>
  <c r="L322"/>
  <c r="C322"/>
  <c r="D322"/>
  <c r="E322"/>
  <c r="F322"/>
  <c r="G322"/>
  <c r="H322"/>
  <c r="I322"/>
  <c r="J322"/>
  <c r="K322"/>
  <c r="Q322"/>
  <c r="R322"/>
  <c r="T322"/>
  <c r="V322"/>
  <c r="Y322"/>
  <c r="Z322"/>
  <c r="AA322"/>
  <c r="AC322"/>
  <c r="AD322"/>
  <c r="AE322"/>
  <c r="AF322"/>
  <c r="U323"/>
  <c r="X323"/>
  <c r="S323"/>
  <c r="N323"/>
  <c r="M323"/>
  <c r="L323"/>
  <c r="C323"/>
  <c r="D323"/>
  <c r="E323"/>
  <c r="F323"/>
  <c r="G323"/>
  <c r="H323"/>
  <c r="I323"/>
  <c r="J323"/>
  <c r="K323"/>
  <c r="Q323"/>
  <c r="R323"/>
  <c r="T323"/>
  <c r="V323"/>
  <c r="Y323"/>
  <c r="Z323"/>
  <c r="AA323"/>
  <c r="AC323"/>
  <c r="AD323"/>
  <c r="AE323"/>
  <c r="AF323"/>
  <c r="U324"/>
  <c r="X324"/>
  <c r="S324"/>
  <c r="N324"/>
  <c r="M324"/>
  <c r="L324"/>
  <c r="C324"/>
  <c r="D324"/>
  <c r="E324"/>
  <c r="F324"/>
  <c r="G324"/>
  <c r="H324"/>
  <c r="I324"/>
  <c r="J324"/>
  <c r="K324"/>
  <c r="Q324"/>
  <c r="R324"/>
  <c r="T324"/>
  <c r="V324"/>
  <c r="Y324"/>
  <c r="Z324"/>
  <c r="AA324"/>
  <c r="AC324"/>
  <c r="AD324"/>
  <c r="AE324"/>
  <c r="AF324"/>
  <c r="U325"/>
  <c r="X325"/>
  <c r="S325"/>
  <c r="N325"/>
  <c r="M325"/>
  <c r="L325"/>
  <c r="C325"/>
  <c r="D325"/>
  <c r="E325"/>
  <c r="F325"/>
  <c r="G325"/>
  <c r="H325"/>
  <c r="I325"/>
  <c r="J325"/>
  <c r="K325"/>
  <c r="Q325"/>
  <c r="R325"/>
  <c r="T325"/>
  <c r="V325"/>
  <c r="Y325"/>
  <c r="Z325"/>
  <c r="AA325"/>
  <c r="AC325"/>
  <c r="AD325"/>
  <c r="AE325"/>
  <c r="AF325"/>
  <c r="U326"/>
  <c r="X326"/>
  <c r="S326"/>
  <c r="N326"/>
  <c r="M326"/>
  <c r="L326"/>
  <c r="C326"/>
  <c r="D326"/>
  <c r="E326"/>
  <c r="F326"/>
  <c r="G326"/>
  <c r="H326"/>
  <c r="I326"/>
  <c r="J326"/>
  <c r="K326"/>
  <c r="Q326"/>
  <c r="R326"/>
  <c r="T326"/>
  <c r="V326"/>
  <c r="Y326"/>
  <c r="Z326"/>
  <c r="AA326"/>
  <c r="AC326"/>
  <c r="AD326"/>
  <c r="AE326"/>
  <c r="AF326"/>
  <c r="U327"/>
  <c r="X327"/>
  <c r="S327"/>
  <c r="N327"/>
  <c r="M327"/>
  <c r="L327"/>
  <c r="C327"/>
  <c r="D327"/>
  <c r="E327"/>
  <c r="F327"/>
  <c r="G327"/>
  <c r="H327"/>
  <c r="I327"/>
  <c r="J327"/>
  <c r="K327"/>
  <c r="Q327"/>
  <c r="R327"/>
  <c r="T327"/>
  <c r="V327"/>
  <c r="Y327"/>
  <c r="Z327"/>
  <c r="AA327"/>
  <c r="AC327"/>
  <c r="AD327"/>
  <c r="AE327"/>
  <c r="AF327"/>
  <c r="U328"/>
  <c r="X328"/>
  <c r="S328"/>
  <c r="N328"/>
  <c r="M328"/>
  <c r="L328"/>
  <c r="C328"/>
  <c r="D328"/>
  <c r="E328"/>
  <c r="F328"/>
  <c r="G328"/>
  <c r="H328"/>
  <c r="I328"/>
  <c r="J328"/>
  <c r="K328"/>
  <c r="Q328"/>
  <c r="R328"/>
  <c r="T328"/>
  <c r="V328"/>
  <c r="Y328"/>
  <c r="Z328"/>
  <c r="AA328"/>
  <c r="AC328"/>
  <c r="AD328"/>
  <c r="AE328"/>
  <c r="AF328"/>
  <c r="U329"/>
  <c r="X329"/>
  <c r="S329"/>
  <c r="N329"/>
  <c r="M329"/>
  <c r="L329"/>
  <c r="C329"/>
  <c r="D329"/>
  <c r="E329"/>
  <c r="F329"/>
  <c r="G329"/>
  <c r="H329"/>
  <c r="I329"/>
  <c r="J329"/>
  <c r="K329"/>
  <c r="Q329"/>
  <c r="R329"/>
  <c r="T329"/>
  <c r="V329"/>
  <c r="Y329"/>
  <c r="Z329"/>
  <c r="AA329"/>
  <c r="AC329"/>
  <c r="AD329"/>
  <c r="AE329"/>
  <c r="AF329"/>
  <c r="U330"/>
  <c r="X330"/>
  <c r="S330"/>
  <c r="N330"/>
  <c r="M330"/>
  <c r="L330"/>
  <c r="C330"/>
  <c r="D330"/>
  <c r="E330"/>
  <c r="F330"/>
  <c r="G330"/>
  <c r="H330"/>
  <c r="I330"/>
  <c r="J330"/>
  <c r="K330"/>
  <c r="Q330"/>
  <c r="R330"/>
  <c r="T330"/>
  <c r="V330"/>
  <c r="Y330"/>
  <c r="Z330"/>
  <c r="AA330"/>
  <c r="AC330"/>
  <c r="AD330"/>
  <c r="AE330"/>
  <c r="AF330"/>
  <c r="U331"/>
  <c r="X331"/>
  <c r="S331"/>
  <c r="N331"/>
  <c r="M331"/>
  <c r="L331"/>
  <c r="C331"/>
  <c r="D331"/>
  <c r="E331"/>
  <c r="F331"/>
  <c r="G331"/>
  <c r="H331"/>
  <c r="I331"/>
  <c r="J331"/>
  <c r="K331"/>
  <c r="Q331"/>
  <c r="R331"/>
  <c r="T331"/>
  <c r="V331"/>
  <c r="Y331"/>
  <c r="Z331"/>
  <c r="AA331"/>
  <c r="AC331"/>
  <c r="AD331"/>
  <c r="AE331"/>
  <c r="AF331"/>
  <c r="U332"/>
  <c r="X332"/>
  <c r="S332"/>
  <c r="N332"/>
  <c r="M332"/>
  <c r="L332"/>
  <c r="C332"/>
  <c r="D332"/>
  <c r="E332"/>
  <c r="F332"/>
  <c r="G332"/>
  <c r="H332"/>
  <c r="I332"/>
  <c r="J332"/>
  <c r="K332"/>
  <c r="Q332"/>
  <c r="R332"/>
  <c r="T332"/>
  <c r="V332"/>
  <c r="Y332"/>
  <c r="Z332"/>
  <c r="AA332"/>
  <c r="AC332"/>
  <c r="AD332"/>
  <c r="AE332"/>
  <c r="AF332"/>
  <c r="U333"/>
  <c r="X333"/>
  <c r="S333"/>
  <c r="N333"/>
  <c r="M333"/>
  <c r="L333"/>
  <c r="C333"/>
  <c r="D333"/>
  <c r="E333"/>
  <c r="F333"/>
  <c r="G333"/>
  <c r="H333"/>
  <c r="I333"/>
  <c r="J333"/>
  <c r="K333"/>
  <c r="Q333"/>
  <c r="R333"/>
  <c r="T333"/>
  <c r="V333"/>
  <c r="Y333"/>
  <c r="Z333"/>
  <c r="AA333"/>
  <c r="AC333"/>
  <c r="AD333"/>
  <c r="AE333"/>
  <c r="AF333"/>
  <c r="U334"/>
  <c r="X334"/>
  <c r="S334"/>
  <c r="N334"/>
  <c r="M334"/>
  <c r="L334"/>
  <c r="C334"/>
  <c r="D334"/>
  <c r="E334"/>
  <c r="F334"/>
  <c r="G334"/>
  <c r="H334"/>
  <c r="I334"/>
  <c r="J334"/>
  <c r="K334"/>
  <c r="Q334"/>
  <c r="R334"/>
  <c r="T334"/>
  <c r="V334"/>
  <c r="Y334"/>
  <c r="Z334"/>
  <c r="AA334"/>
  <c r="AC334"/>
  <c r="AD334"/>
  <c r="AE334"/>
  <c r="AF334"/>
  <c r="U335"/>
  <c r="X335"/>
  <c r="S335"/>
  <c r="N335"/>
  <c r="M335"/>
  <c r="L335"/>
  <c r="C335"/>
  <c r="D335"/>
  <c r="E335"/>
  <c r="F335"/>
  <c r="G335"/>
  <c r="H335"/>
  <c r="I335"/>
  <c r="J335"/>
  <c r="K335"/>
  <c r="Q335"/>
  <c r="R335"/>
  <c r="T335"/>
  <c r="V335"/>
  <c r="Y335"/>
  <c r="Z335"/>
  <c r="AA335"/>
  <c r="AC335"/>
  <c r="AD335"/>
  <c r="AE335"/>
  <c r="AF335"/>
  <c r="U336"/>
  <c r="X336"/>
  <c r="S336"/>
  <c r="N336"/>
  <c r="M336"/>
  <c r="L336"/>
  <c r="C336"/>
  <c r="D336"/>
  <c r="E336"/>
  <c r="F336"/>
  <c r="G336"/>
  <c r="H336"/>
  <c r="I336"/>
  <c r="J336"/>
  <c r="K336"/>
  <c r="Q336"/>
  <c r="R336"/>
  <c r="T336"/>
  <c r="V336"/>
  <c r="Y336"/>
  <c r="Z336"/>
  <c r="AA336"/>
  <c r="AC336"/>
  <c r="AD336"/>
  <c r="AE336"/>
  <c r="AF336"/>
  <c r="U337"/>
  <c r="X337"/>
  <c r="S337"/>
  <c r="N337"/>
  <c r="M337"/>
  <c r="L337"/>
  <c r="C337"/>
  <c r="D337"/>
  <c r="E337"/>
  <c r="F337"/>
  <c r="G337"/>
  <c r="H337"/>
  <c r="I337"/>
  <c r="J337"/>
  <c r="K337"/>
  <c r="Q337"/>
  <c r="R337"/>
  <c r="T337"/>
  <c r="V337"/>
  <c r="Y337"/>
  <c r="Z337"/>
  <c r="AA337"/>
  <c r="AC337"/>
  <c r="AD337"/>
  <c r="AE337"/>
  <c r="AF337"/>
  <c r="U338"/>
  <c r="X338"/>
  <c r="S338"/>
  <c r="N338"/>
  <c r="M338"/>
  <c r="L338"/>
  <c r="C338"/>
  <c r="D338"/>
  <c r="E338"/>
  <c r="F338"/>
  <c r="G338"/>
  <c r="H338"/>
  <c r="I338"/>
  <c r="J338"/>
  <c r="K338"/>
  <c r="Q338"/>
  <c r="R338"/>
  <c r="T338"/>
  <c r="V338"/>
  <c r="Y338"/>
  <c r="Z338"/>
  <c r="AA338"/>
  <c r="AC338"/>
  <c r="AD338"/>
  <c r="AE338"/>
  <c r="AF338"/>
  <c r="U339"/>
  <c r="X339"/>
  <c r="S339"/>
  <c r="N339"/>
  <c r="M339"/>
  <c r="L339"/>
  <c r="C339"/>
  <c r="D339"/>
  <c r="E339"/>
  <c r="F339"/>
  <c r="G339"/>
  <c r="H339"/>
  <c r="I339"/>
  <c r="J339"/>
  <c r="K339"/>
  <c r="Q339"/>
  <c r="R339"/>
  <c r="T339"/>
  <c r="V339"/>
  <c r="Y339"/>
  <c r="Z339"/>
  <c r="AA339"/>
  <c r="AC339"/>
  <c r="AD339"/>
  <c r="AE339"/>
  <c r="AF339"/>
  <c r="U340"/>
  <c r="X340"/>
  <c r="S340"/>
  <c r="N340"/>
  <c r="M340"/>
  <c r="L340"/>
  <c r="C340"/>
  <c r="D340"/>
  <c r="E340"/>
  <c r="F340"/>
  <c r="G340"/>
  <c r="H340"/>
  <c r="I340"/>
  <c r="J340"/>
  <c r="K340"/>
  <c r="Q340"/>
  <c r="R340"/>
  <c r="T340"/>
  <c r="V340"/>
  <c r="Y340"/>
  <c r="Z340"/>
  <c r="AA340"/>
  <c r="AC340"/>
  <c r="AD340"/>
  <c r="AE340"/>
  <c r="AF340"/>
  <c r="U341"/>
  <c r="X341"/>
  <c r="S341"/>
  <c r="N341"/>
  <c r="M341"/>
  <c r="L341"/>
  <c r="C341"/>
  <c r="D341"/>
  <c r="E341"/>
  <c r="F341"/>
  <c r="G341"/>
  <c r="H341"/>
  <c r="I341"/>
  <c r="J341"/>
  <c r="K341"/>
  <c r="Q341"/>
  <c r="R341"/>
  <c r="T341"/>
  <c r="V341"/>
  <c r="Y341"/>
  <c r="Z341"/>
  <c r="AA341"/>
  <c r="AC341"/>
  <c r="AD341"/>
  <c r="AE341"/>
  <c r="AF341"/>
  <c r="U342"/>
  <c r="X342"/>
  <c r="S342"/>
  <c r="N342"/>
  <c r="M342"/>
  <c r="L342"/>
  <c r="C342"/>
  <c r="D342"/>
  <c r="E342"/>
  <c r="F342"/>
  <c r="G342"/>
  <c r="H342"/>
  <c r="I342"/>
  <c r="J342"/>
  <c r="K342"/>
  <c r="Q342"/>
  <c r="R342"/>
  <c r="T342"/>
  <c r="V342"/>
  <c r="Y342"/>
  <c r="Z342"/>
  <c r="AA342"/>
  <c r="AC342"/>
  <c r="AD342"/>
  <c r="AE342"/>
  <c r="AF342"/>
  <c r="AF503"/>
  <c r="AE503"/>
  <c r="AD503"/>
  <c r="AC503"/>
  <c r="AA503"/>
  <c r="Z503"/>
  <c r="Y503"/>
  <c r="X503"/>
  <c r="V503"/>
  <c r="U503"/>
  <c r="T503"/>
  <c r="S503"/>
  <c r="R503"/>
  <c r="Q503"/>
  <c r="N503"/>
  <c r="M503"/>
  <c r="L503"/>
  <c r="K503"/>
  <c r="J503"/>
  <c r="I503"/>
  <c r="H503"/>
  <c r="G503"/>
  <c r="F503"/>
  <c r="E503"/>
  <c r="D503"/>
  <c r="AF502"/>
  <c r="AE502"/>
  <c r="AD502"/>
  <c r="AC502"/>
  <c r="AA502"/>
  <c r="Z502"/>
  <c r="Y502"/>
  <c r="X502"/>
  <c r="V502"/>
  <c r="U502"/>
  <c r="T502"/>
  <c r="S502"/>
  <c r="R502"/>
  <c r="Q502"/>
  <c r="N502"/>
  <c r="M502"/>
  <c r="L502"/>
  <c r="K502"/>
  <c r="J502"/>
  <c r="I502"/>
  <c r="H502"/>
  <c r="G502"/>
  <c r="F502"/>
  <c r="E502"/>
  <c r="D502"/>
  <c r="AF501"/>
  <c r="AE501"/>
  <c r="AD501"/>
  <c r="AC501"/>
  <c r="AA501"/>
  <c r="Z501"/>
  <c r="Y501"/>
  <c r="X501"/>
  <c r="V501"/>
  <c r="U501"/>
  <c r="T501"/>
  <c r="S501"/>
  <c r="R501"/>
  <c r="Q501"/>
  <c r="N501"/>
  <c r="M501"/>
  <c r="L501"/>
  <c r="K501"/>
  <c r="J501"/>
  <c r="I501"/>
  <c r="H501"/>
  <c r="G501"/>
  <c r="F501"/>
  <c r="E501"/>
  <c r="D501"/>
  <c r="AF500"/>
  <c r="AE500"/>
  <c r="AD500"/>
  <c r="AC500"/>
  <c r="AA500"/>
  <c r="Z500"/>
  <c r="Y500"/>
  <c r="X500"/>
  <c r="V500"/>
  <c r="U500"/>
  <c r="T500"/>
  <c r="S500"/>
  <c r="R500"/>
  <c r="Q500"/>
  <c r="N500"/>
  <c r="M500"/>
  <c r="L500"/>
  <c r="K500"/>
  <c r="J500"/>
  <c r="I500"/>
  <c r="H500"/>
  <c r="G500"/>
  <c r="F500"/>
  <c r="E500"/>
  <c r="D500"/>
  <c r="AF499"/>
  <c r="AE499"/>
  <c r="AD499"/>
  <c r="AC499"/>
  <c r="AA499"/>
  <c r="Z499"/>
  <c r="Y499"/>
  <c r="X499"/>
  <c r="V499"/>
  <c r="U499"/>
  <c r="T499"/>
  <c r="S499"/>
  <c r="R499"/>
  <c r="Q499"/>
  <c r="N499"/>
  <c r="M499"/>
  <c r="L499"/>
  <c r="K499"/>
  <c r="J499"/>
  <c r="I499"/>
  <c r="H499"/>
  <c r="G499"/>
  <c r="F499"/>
  <c r="E499"/>
  <c r="D499"/>
  <c r="AF498"/>
  <c r="AE498"/>
  <c r="AD498"/>
  <c r="AC498"/>
  <c r="AA498"/>
  <c r="Z498"/>
  <c r="Y498"/>
  <c r="X498"/>
  <c r="V498"/>
  <c r="U498"/>
  <c r="T498"/>
  <c r="S498"/>
  <c r="R498"/>
  <c r="Q498"/>
  <c r="N498"/>
  <c r="M498"/>
  <c r="L498"/>
  <c r="K498"/>
  <c r="J498"/>
  <c r="I498"/>
  <c r="H498"/>
  <c r="G498"/>
  <c r="F498"/>
  <c r="E498"/>
  <c r="D498"/>
  <c r="AF497"/>
  <c r="AE497"/>
  <c r="AD497"/>
  <c r="AC497"/>
  <c r="AA497"/>
  <c r="Z497"/>
  <c r="Y497"/>
  <c r="X497"/>
  <c r="V497"/>
  <c r="U497"/>
  <c r="T497"/>
  <c r="S497"/>
  <c r="R497"/>
  <c r="Q497"/>
  <c r="N497"/>
  <c r="M497"/>
  <c r="L497"/>
  <c r="K497"/>
  <c r="J497"/>
  <c r="I497"/>
  <c r="H497"/>
  <c r="G497"/>
  <c r="F497"/>
  <c r="E497"/>
  <c r="D497"/>
  <c r="AF496"/>
  <c r="AE496"/>
  <c r="AD496"/>
  <c r="AC496"/>
  <c r="AA496"/>
  <c r="Z496"/>
  <c r="Y496"/>
  <c r="X496"/>
  <c r="V496"/>
  <c r="U496"/>
  <c r="T496"/>
  <c r="S496"/>
  <c r="R496"/>
  <c r="Q496"/>
  <c r="N496"/>
  <c r="M496"/>
  <c r="L496"/>
  <c r="K496"/>
  <c r="J496"/>
  <c r="I496"/>
  <c r="H496"/>
  <c r="G496"/>
  <c r="F496"/>
  <c r="E496"/>
  <c r="D496"/>
  <c r="AF495"/>
  <c r="AE495"/>
  <c r="AD495"/>
  <c r="AC495"/>
  <c r="AA495"/>
  <c r="Z495"/>
  <c r="Y495"/>
  <c r="X495"/>
  <c r="V495"/>
  <c r="U495"/>
  <c r="T495"/>
  <c r="S495"/>
  <c r="R495"/>
  <c r="Q495"/>
  <c r="N495"/>
  <c r="M495"/>
  <c r="L495"/>
  <c r="K495"/>
  <c r="J495"/>
  <c r="I495"/>
  <c r="H495"/>
  <c r="G495"/>
  <c r="F495"/>
  <c r="E495"/>
  <c r="D495"/>
  <c r="AF494"/>
  <c r="AE494"/>
  <c r="AD494"/>
  <c r="AC494"/>
  <c r="AA494"/>
  <c r="Z494"/>
  <c r="Y494"/>
  <c r="X494"/>
  <c r="V494"/>
  <c r="U494"/>
  <c r="T494"/>
  <c r="S494"/>
  <c r="R494"/>
  <c r="Q494"/>
  <c r="N494"/>
  <c r="M494"/>
  <c r="L494"/>
  <c r="K494"/>
  <c r="J494"/>
  <c r="I494"/>
  <c r="H494"/>
  <c r="G494"/>
  <c r="F494"/>
  <c r="E494"/>
  <c r="D494"/>
  <c r="AF493"/>
  <c r="AE493"/>
  <c r="AD493"/>
  <c r="AC493"/>
  <c r="AA493"/>
  <c r="Z493"/>
  <c r="Y493"/>
  <c r="X493"/>
  <c r="V493"/>
  <c r="U493"/>
  <c r="T493"/>
  <c r="S493"/>
  <c r="R493"/>
  <c r="Q493"/>
  <c r="N493"/>
  <c r="M493"/>
  <c r="L493"/>
  <c r="K493"/>
  <c r="J493"/>
  <c r="I493"/>
  <c r="H493"/>
  <c r="G493"/>
  <c r="F493"/>
  <c r="E493"/>
  <c r="D493"/>
  <c r="AF492"/>
  <c r="AE492"/>
  <c r="AD492"/>
  <c r="AC492"/>
  <c r="AA492"/>
  <c r="Z492"/>
  <c r="Y492"/>
  <c r="X492"/>
  <c r="V492"/>
  <c r="U492"/>
  <c r="T492"/>
  <c r="S492"/>
  <c r="R492"/>
  <c r="Q492"/>
  <c r="N492"/>
  <c r="M492"/>
  <c r="L492"/>
  <c r="K492"/>
  <c r="J492"/>
  <c r="I492"/>
  <c r="H492"/>
  <c r="G492"/>
  <c r="F492"/>
  <c r="E492"/>
  <c r="D492"/>
  <c r="AF491"/>
  <c r="AE491"/>
  <c r="AD491"/>
  <c r="AC491"/>
  <c r="AA491"/>
  <c r="Z491"/>
  <c r="Y491"/>
  <c r="X491"/>
  <c r="V491"/>
  <c r="U491"/>
  <c r="T491"/>
  <c r="S491"/>
  <c r="R491"/>
  <c r="Q491"/>
  <c r="N491"/>
  <c r="M491"/>
  <c r="L491"/>
  <c r="K491"/>
  <c r="J491"/>
  <c r="I491"/>
  <c r="H491"/>
  <c r="G491"/>
  <c r="F491"/>
  <c r="E491"/>
  <c r="D491"/>
  <c r="AF490"/>
  <c r="AE490"/>
  <c r="AD490"/>
  <c r="AC490"/>
  <c r="AA490"/>
  <c r="Z490"/>
  <c r="Y490"/>
  <c r="X490"/>
  <c r="V490"/>
  <c r="U490"/>
  <c r="T490"/>
  <c r="S490"/>
  <c r="R490"/>
  <c r="Q490"/>
  <c r="N490"/>
  <c r="M490"/>
  <c r="L490"/>
  <c r="K490"/>
  <c r="J490"/>
  <c r="I490"/>
  <c r="H490"/>
  <c r="G490"/>
  <c r="F490"/>
  <c r="E490"/>
  <c r="D490"/>
  <c r="AF489"/>
  <c r="AE489"/>
  <c r="AD489"/>
  <c r="AC489"/>
  <c r="AA489"/>
  <c r="Z489"/>
  <c r="Y489"/>
  <c r="X489"/>
  <c r="V489"/>
  <c r="U489"/>
  <c r="T489"/>
  <c r="S489"/>
  <c r="R489"/>
  <c r="Q489"/>
  <c r="N489"/>
  <c r="M489"/>
  <c r="L489"/>
  <c r="K489"/>
  <c r="J489"/>
  <c r="I489"/>
  <c r="H489"/>
  <c r="G489"/>
  <c r="F489"/>
  <c r="E489"/>
  <c r="D489"/>
  <c r="AF488"/>
  <c r="AE488"/>
  <c r="AD488"/>
  <c r="AC488"/>
  <c r="AA488"/>
  <c r="Z488"/>
  <c r="Y488"/>
  <c r="X488"/>
  <c r="V488"/>
  <c r="U488"/>
  <c r="T488"/>
  <c r="S488"/>
  <c r="R488"/>
  <c r="Q488"/>
  <c r="N488"/>
  <c r="M488"/>
  <c r="L488"/>
  <c r="K488"/>
  <c r="J488"/>
  <c r="I488"/>
  <c r="H488"/>
  <c r="G488"/>
  <c r="F488"/>
  <c r="E488"/>
  <c r="D488"/>
  <c r="AF487"/>
  <c r="AE487"/>
  <c r="AD487"/>
  <c r="AC487"/>
  <c r="AA487"/>
  <c r="Z487"/>
  <c r="Y487"/>
  <c r="X487"/>
  <c r="V487"/>
  <c r="U487"/>
  <c r="T487"/>
  <c r="S487"/>
  <c r="R487"/>
  <c r="Q487"/>
  <c r="N487"/>
  <c r="M487"/>
  <c r="L487"/>
  <c r="K487"/>
  <c r="J487"/>
  <c r="I487"/>
  <c r="H487"/>
  <c r="G487"/>
  <c r="F487"/>
  <c r="E487"/>
  <c r="D487"/>
  <c r="AF486"/>
  <c r="AE486"/>
  <c r="AD486"/>
  <c r="AC486"/>
  <c r="AA486"/>
  <c r="Z486"/>
  <c r="Y486"/>
  <c r="X486"/>
  <c r="V486"/>
  <c r="U486"/>
  <c r="T486"/>
  <c r="S486"/>
  <c r="R486"/>
  <c r="Q486"/>
  <c r="N486"/>
  <c r="M486"/>
  <c r="L486"/>
  <c r="K486"/>
  <c r="J486"/>
  <c r="I486"/>
  <c r="H486"/>
  <c r="G486"/>
  <c r="F486"/>
  <c r="E486"/>
  <c r="D486"/>
  <c r="AF485"/>
  <c r="AE485"/>
  <c r="AD485"/>
  <c r="AC485"/>
  <c r="AA485"/>
  <c r="Z485"/>
  <c r="Y485"/>
  <c r="X485"/>
  <c r="V485"/>
  <c r="U485"/>
  <c r="T485"/>
  <c r="S485"/>
  <c r="R485"/>
  <c r="Q485"/>
  <c r="N485"/>
  <c r="M485"/>
  <c r="L485"/>
  <c r="K485"/>
  <c r="J485"/>
  <c r="I485"/>
  <c r="H485"/>
  <c r="G485"/>
  <c r="F485"/>
  <c r="E485"/>
  <c r="D485"/>
  <c r="AF484"/>
  <c r="AE484"/>
  <c r="AD484"/>
  <c r="AC484"/>
  <c r="AA484"/>
  <c r="Z484"/>
  <c r="Y484"/>
  <c r="X484"/>
  <c r="V484"/>
  <c r="U484"/>
  <c r="T484"/>
  <c r="S484"/>
  <c r="R484"/>
  <c r="Q484"/>
  <c r="N484"/>
  <c r="M484"/>
  <c r="L484"/>
  <c r="K484"/>
  <c r="J484"/>
  <c r="I484"/>
  <c r="H484"/>
  <c r="G484"/>
  <c r="F484"/>
  <c r="E484"/>
  <c r="D484"/>
  <c r="AF483"/>
  <c r="AE483"/>
  <c r="AD483"/>
  <c r="AC483"/>
  <c r="AA483"/>
  <c r="Z483"/>
  <c r="Y483"/>
  <c r="X483"/>
  <c r="V483"/>
  <c r="U483"/>
  <c r="T483"/>
  <c r="S483"/>
  <c r="R483"/>
  <c r="Q483"/>
  <c r="N483"/>
  <c r="M483"/>
  <c r="L483"/>
  <c r="K483"/>
  <c r="J483"/>
  <c r="I483"/>
  <c r="H483"/>
  <c r="G483"/>
  <c r="F483"/>
  <c r="E483"/>
  <c r="D483"/>
  <c r="AF482"/>
  <c r="AE482"/>
  <c r="AD482"/>
  <c r="AC482"/>
  <c r="AA482"/>
  <c r="Z482"/>
  <c r="Y482"/>
  <c r="X482"/>
  <c r="V482"/>
  <c r="U482"/>
  <c r="T482"/>
  <c r="S482"/>
  <c r="R482"/>
  <c r="Q482"/>
  <c r="N482"/>
  <c r="M482"/>
  <c r="L482"/>
  <c r="K482"/>
  <c r="J482"/>
  <c r="I482"/>
  <c r="H482"/>
  <c r="G482"/>
  <c r="F482"/>
  <c r="E482"/>
  <c r="D482"/>
  <c r="AF481"/>
  <c r="AE481"/>
  <c r="AD481"/>
  <c r="AC481"/>
  <c r="AA481"/>
  <c r="Z481"/>
  <c r="Y481"/>
  <c r="X481"/>
  <c r="V481"/>
  <c r="U481"/>
  <c r="T481"/>
  <c r="S481"/>
  <c r="R481"/>
  <c r="Q481"/>
  <c r="N481"/>
  <c r="M481"/>
  <c r="L481"/>
  <c r="K481"/>
  <c r="J481"/>
  <c r="I481"/>
  <c r="H481"/>
  <c r="G481"/>
  <c r="F481"/>
  <c r="E481"/>
  <c r="D481"/>
  <c r="AF480"/>
  <c r="AE480"/>
  <c r="AD480"/>
  <c r="AC480"/>
  <c r="AA480"/>
  <c r="Z480"/>
  <c r="Y480"/>
  <c r="X480"/>
  <c r="V480"/>
  <c r="U480"/>
  <c r="T480"/>
  <c r="S480"/>
  <c r="R480"/>
  <c r="Q480"/>
  <c r="N480"/>
  <c r="M480"/>
  <c r="L480"/>
  <c r="K480"/>
  <c r="J480"/>
  <c r="I480"/>
  <c r="H480"/>
  <c r="G480"/>
  <c r="F480"/>
  <c r="E480"/>
  <c r="D480"/>
  <c r="AF479"/>
  <c r="AE479"/>
  <c r="AD479"/>
  <c r="AC479"/>
  <c r="AA479"/>
  <c r="Z479"/>
  <c r="Y479"/>
  <c r="X479"/>
  <c r="V479"/>
  <c r="U479"/>
  <c r="T479"/>
  <c r="S479"/>
  <c r="R479"/>
  <c r="Q479"/>
  <c r="N479"/>
  <c r="M479"/>
  <c r="L479"/>
  <c r="K479"/>
  <c r="J479"/>
  <c r="I479"/>
  <c r="H479"/>
  <c r="G479"/>
  <c r="F479"/>
  <c r="E479"/>
  <c r="D479"/>
  <c r="AF478"/>
  <c r="AE478"/>
  <c r="AD478"/>
  <c r="AC478"/>
  <c r="AA478"/>
  <c r="Z478"/>
  <c r="Y478"/>
  <c r="X478"/>
  <c r="V478"/>
  <c r="U478"/>
  <c r="T478"/>
  <c r="S478"/>
  <c r="R478"/>
  <c r="Q478"/>
  <c r="N478"/>
  <c r="M478"/>
  <c r="L478"/>
  <c r="K478"/>
  <c r="J478"/>
  <c r="I478"/>
  <c r="H478"/>
  <c r="G478"/>
  <c r="F478"/>
  <c r="E478"/>
  <c r="D478"/>
  <c r="AF477"/>
  <c r="AE477"/>
  <c r="AD477"/>
  <c r="AC477"/>
  <c r="AA477"/>
  <c r="Z477"/>
  <c r="Y477"/>
  <c r="X477"/>
  <c r="V477"/>
  <c r="U477"/>
  <c r="T477"/>
  <c r="S477"/>
  <c r="R477"/>
  <c r="Q477"/>
  <c r="N477"/>
  <c r="M477"/>
  <c r="L477"/>
  <c r="K477"/>
  <c r="J477"/>
  <c r="I477"/>
  <c r="H477"/>
  <c r="G477"/>
  <c r="F477"/>
  <c r="E477"/>
  <c r="D477"/>
  <c r="AF476"/>
  <c r="AE476"/>
  <c r="AD476"/>
  <c r="AC476"/>
  <c r="AA476"/>
  <c r="Z476"/>
  <c r="Y476"/>
  <c r="X476"/>
  <c r="V476"/>
  <c r="U476"/>
  <c r="T476"/>
  <c r="S476"/>
  <c r="R476"/>
  <c r="Q476"/>
  <c r="N476"/>
  <c r="M476"/>
  <c r="L476"/>
  <c r="K476"/>
  <c r="J476"/>
  <c r="I476"/>
  <c r="H476"/>
  <c r="G476"/>
  <c r="F476"/>
  <c r="E476"/>
  <c r="D476"/>
  <c r="AF475"/>
  <c r="AE475"/>
  <c r="AD475"/>
  <c r="AC475"/>
  <c r="AA475"/>
  <c r="Z475"/>
  <c r="Y475"/>
  <c r="X475"/>
  <c r="V475"/>
  <c r="U475"/>
  <c r="T475"/>
  <c r="S475"/>
  <c r="R475"/>
  <c r="Q475"/>
  <c r="N475"/>
  <c r="M475"/>
  <c r="L475"/>
  <c r="K475"/>
  <c r="J475"/>
  <c r="I475"/>
  <c r="H475"/>
  <c r="G475"/>
  <c r="F475"/>
  <c r="E475"/>
  <c r="D475"/>
  <c r="AF474"/>
  <c r="AE474"/>
  <c r="AD474"/>
  <c r="AC474"/>
  <c r="AA474"/>
  <c r="Z474"/>
  <c r="Y474"/>
  <c r="X474"/>
  <c r="V474"/>
  <c r="U474"/>
  <c r="T474"/>
  <c r="S474"/>
  <c r="R474"/>
  <c r="Q474"/>
  <c r="N474"/>
  <c r="M474"/>
  <c r="L474"/>
  <c r="K474"/>
  <c r="J474"/>
  <c r="I474"/>
  <c r="H474"/>
  <c r="G474"/>
  <c r="F474"/>
  <c r="E474"/>
  <c r="D474"/>
  <c r="C475"/>
  <c r="C476"/>
  <c r="B476" s="1"/>
  <c r="C477"/>
  <c r="C478"/>
  <c r="B478" s="1"/>
  <c r="C479"/>
  <c r="C480"/>
  <c r="B480" s="1"/>
  <c r="C481"/>
  <c r="C482"/>
  <c r="B482" s="1"/>
  <c r="C483"/>
  <c r="C484"/>
  <c r="B484" s="1"/>
  <c r="C485"/>
  <c r="C486"/>
  <c r="B486" s="1"/>
  <c r="C487"/>
  <c r="C488"/>
  <c r="B488" s="1"/>
  <c r="C489"/>
  <c r="C490"/>
  <c r="B490" s="1"/>
  <c r="C491"/>
  <c r="C492"/>
  <c r="B492" s="1"/>
  <c r="C493"/>
  <c r="C494"/>
  <c r="B494" s="1"/>
  <c r="C495"/>
  <c r="C496"/>
  <c r="B496" s="1"/>
  <c r="C497"/>
  <c r="C498"/>
  <c r="B498" s="1"/>
  <c r="C499"/>
  <c r="C500"/>
  <c r="B500" s="1"/>
  <c r="C501"/>
  <c r="C502"/>
  <c r="B502" s="1"/>
  <c r="C503"/>
  <c r="C474"/>
  <c r="B474" s="1"/>
  <c r="AF442"/>
  <c r="AE442"/>
  <c r="AD442"/>
  <c r="AC442"/>
  <c r="AA442"/>
  <c r="Z442"/>
  <c r="Y442"/>
  <c r="X442"/>
  <c r="V442"/>
  <c r="U442"/>
  <c r="T442"/>
  <c r="S442"/>
  <c r="R442"/>
  <c r="Q442"/>
  <c r="N442"/>
  <c r="M442"/>
  <c r="L442"/>
  <c r="K442"/>
  <c r="J442"/>
  <c r="I442"/>
  <c r="H442"/>
  <c r="G442"/>
  <c r="F442"/>
  <c r="E442"/>
  <c r="D442"/>
  <c r="AF441"/>
  <c r="AE441"/>
  <c r="AD441"/>
  <c r="AC441"/>
  <c r="AA441"/>
  <c r="Z441"/>
  <c r="Y441"/>
  <c r="X441"/>
  <c r="V441"/>
  <c r="U441"/>
  <c r="T441"/>
  <c r="S441"/>
  <c r="R441"/>
  <c r="Q441"/>
  <c r="N441"/>
  <c r="M441"/>
  <c r="L441"/>
  <c r="K441"/>
  <c r="J441"/>
  <c r="I441"/>
  <c r="H441"/>
  <c r="G441"/>
  <c r="F441"/>
  <c r="E441"/>
  <c r="D441"/>
  <c r="AF440"/>
  <c r="AE440"/>
  <c r="AD440"/>
  <c r="AC440"/>
  <c r="AA440"/>
  <c r="Z440"/>
  <c r="Y440"/>
  <c r="X440"/>
  <c r="V440"/>
  <c r="U440"/>
  <c r="T440"/>
  <c r="S440"/>
  <c r="R440"/>
  <c r="Q440"/>
  <c r="N440"/>
  <c r="M440"/>
  <c r="L440"/>
  <c r="K440"/>
  <c r="J440"/>
  <c r="I440"/>
  <c r="H440"/>
  <c r="G440"/>
  <c r="F440"/>
  <c r="E440"/>
  <c r="D440"/>
  <c r="AF439"/>
  <c r="AE439"/>
  <c r="AD439"/>
  <c r="AC439"/>
  <c r="AA439"/>
  <c r="Z439"/>
  <c r="Y439"/>
  <c r="X439"/>
  <c r="V439"/>
  <c r="U439"/>
  <c r="T439"/>
  <c r="S439"/>
  <c r="R439"/>
  <c r="Q439"/>
  <c r="N439"/>
  <c r="M439"/>
  <c r="L439"/>
  <c r="K439"/>
  <c r="J439"/>
  <c r="I439"/>
  <c r="H439"/>
  <c r="G439"/>
  <c r="F439"/>
  <c r="E439"/>
  <c r="D439"/>
  <c r="AF438"/>
  <c r="AE438"/>
  <c r="AD438"/>
  <c r="AC438"/>
  <c r="AA438"/>
  <c r="Z438"/>
  <c r="Y438"/>
  <c r="X438"/>
  <c r="V438"/>
  <c r="U438"/>
  <c r="T438"/>
  <c r="S438"/>
  <c r="R438"/>
  <c r="Q438"/>
  <c r="N438"/>
  <c r="M438"/>
  <c r="L438"/>
  <c r="K438"/>
  <c r="J438"/>
  <c r="I438"/>
  <c r="H438"/>
  <c r="G438"/>
  <c r="F438"/>
  <c r="E438"/>
  <c r="D438"/>
  <c r="AF437"/>
  <c r="AE437"/>
  <c r="AD437"/>
  <c r="AC437"/>
  <c r="AA437"/>
  <c r="Z437"/>
  <c r="Y437"/>
  <c r="X437"/>
  <c r="V437"/>
  <c r="U437"/>
  <c r="T437"/>
  <c r="S437"/>
  <c r="R437"/>
  <c r="Q437"/>
  <c r="N437"/>
  <c r="M437"/>
  <c r="L437"/>
  <c r="K437"/>
  <c r="J437"/>
  <c r="I437"/>
  <c r="H437"/>
  <c r="G437"/>
  <c r="F437"/>
  <c r="E437"/>
  <c r="D437"/>
  <c r="AF436"/>
  <c r="AE436"/>
  <c r="AD436"/>
  <c r="AC436"/>
  <c r="AA436"/>
  <c r="Z436"/>
  <c r="Y436"/>
  <c r="X436"/>
  <c r="V436"/>
  <c r="U436"/>
  <c r="T436"/>
  <c r="S436"/>
  <c r="R436"/>
  <c r="Q436"/>
  <c r="N436"/>
  <c r="M436"/>
  <c r="L436"/>
  <c r="K436"/>
  <c r="J436"/>
  <c r="I436"/>
  <c r="H436"/>
  <c r="G436"/>
  <c r="F436"/>
  <c r="E436"/>
  <c r="D436"/>
  <c r="AF435"/>
  <c r="AE435"/>
  <c r="AD435"/>
  <c r="AC435"/>
  <c r="AA435"/>
  <c r="Z435"/>
  <c r="Y435"/>
  <c r="X435"/>
  <c r="V435"/>
  <c r="U435"/>
  <c r="T435"/>
  <c r="S435"/>
  <c r="R435"/>
  <c r="Q435"/>
  <c r="N435"/>
  <c r="M435"/>
  <c r="L435"/>
  <c r="K435"/>
  <c r="J435"/>
  <c r="I435"/>
  <c r="H435"/>
  <c r="G435"/>
  <c r="F435"/>
  <c r="E435"/>
  <c r="D435"/>
  <c r="AF434"/>
  <c r="AE434"/>
  <c r="AD434"/>
  <c r="AC434"/>
  <c r="AA434"/>
  <c r="Z434"/>
  <c r="Y434"/>
  <c r="X434"/>
  <c r="V434"/>
  <c r="U434"/>
  <c r="T434"/>
  <c r="S434"/>
  <c r="R434"/>
  <c r="Q434"/>
  <c r="N434"/>
  <c r="M434"/>
  <c r="L434"/>
  <c r="K434"/>
  <c r="J434"/>
  <c r="I434"/>
  <c r="H434"/>
  <c r="G434"/>
  <c r="F434"/>
  <c r="E434"/>
  <c r="D434"/>
  <c r="AF433"/>
  <c r="AE433"/>
  <c r="AD433"/>
  <c r="AC433"/>
  <c r="AA433"/>
  <c r="Z433"/>
  <c r="Y433"/>
  <c r="X433"/>
  <c r="V433"/>
  <c r="U433"/>
  <c r="T433"/>
  <c r="S433"/>
  <c r="R433"/>
  <c r="Q433"/>
  <c r="N433"/>
  <c r="M433"/>
  <c r="L433"/>
  <c r="K433"/>
  <c r="J433"/>
  <c r="I433"/>
  <c r="H433"/>
  <c r="G433"/>
  <c r="F433"/>
  <c r="E433"/>
  <c r="D433"/>
  <c r="AF432"/>
  <c r="AE432"/>
  <c r="AD432"/>
  <c r="AC432"/>
  <c r="AA432"/>
  <c r="Z432"/>
  <c r="Y432"/>
  <c r="X432"/>
  <c r="V432"/>
  <c r="U432"/>
  <c r="T432"/>
  <c r="S432"/>
  <c r="R432"/>
  <c r="Q432"/>
  <c r="N432"/>
  <c r="M432"/>
  <c r="L432"/>
  <c r="K432"/>
  <c r="J432"/>
  <c r="I432"/>
  <c r="H432"/>
  <c r="G432"/>
  <c r="F432"/>
  <c r="E432"/>
  <c r="D432"/>
  <c r="AF431"/>
  <c r="AE431"/>
  <c r="AD431"/>
  <c r="AC431"/>
  <c r="AA431"/>
  <c r="Z431"/>
  <c r="Y431"/>
  <c r="X431"/>
  <c r="V431"/>
  <c r="U431"/>
  <c r="T431"/>
  <c r="S431"/>
  <c r="R431"/>
  <c r="Q431"/>
  <c r="N431"/>
  <c r="M431"/>
  <c r="L431"/>
  <c r="K431"/>
  <c r="J431"/>
  <c r="I431"/>
  <c r="H431"/>
  <c r="G431"/>
  <c r="F431"/>
  <c r="E431"/>
  <c r="D431"/>
  <c r="AF430"/>
  <c r="AE430"/>
  <c r="AD430"/>
  <c r="AC430"/>
  <c r="AA430"/>
  <c r="Z430"/>
  <c r="Y430"/>
  <c r="X430"/>
  <c r="V430"/>
  <c r="U430"/>
  <c r="T430"/>
  <c r="S430"/>
  <c r="R430"/>
  <c r="Q430"/>
  <c r="N430"/>
  <c r="M430"/>
  <c r="L430"/>
  <c r="K430"/>
  <c r="J430"/>
  <c r="I430"/>
  <c r="H430"/>
  <c r="G430"/>
  <c r="F430"/>
  <c r="E430"/>
  <c r="D430"/>
  <c r="AF429"/>
  <c r="AE429"/>
  <c r="AD429"/>
  <c r="AC429"/>
  <c r="AA429"/>
  <c r="Z429"/>
  <c r="Y429"/>
  <c r="X429"/>
  <c r="V429"/>
  <c r="U429"/>
  <c r="T429"/>
  <c r="S429"/>
  <c r="R429"/>
  <c r="Q429"/>
  <c r="N429"/>
  <c r="M429"/>
  <c r="L429"/>
  <c r="K429"/>
  <c r="J429"/>
  <c r="I429"/>
  <c r="H429"/>
  <c r="G429"/>
  <c r="F429"/>
  <c r="E429"/>
  <c r="D429"/>
  <c r="AF428"/>
  <c r="AE428"/>
  <c r="AD428"/>
  <c r="AC428"/>
  <c r="AA428"/>
  <c r="Z428"/>
  <c r="Y428"/>
  <c r="X428"/>
  <c r="V428"/>
  <c r="U428"/>
  <c r="T428"/>
  <c r="S428"/>
  <c r="R428"/>
  <c r="Q428"/>
  <c r="N428"/>
  <c r="M428"/>
  <c r="L428"/>
  <c r="K428"/>
  <c r="J428"/>
  <c r="I428"/>
  <c r="H428"/>
  <c r="G428"/>
  <c r="F428"/>
  <c r="E428"/>
  <c r="D428"/>
  <c r="AF427"/>
  <c r="AE427"/>
  <c r="AD427"/>
  <c r="AC427"/>
  <c r="AA427"/>
  <c r="Z427"/>
  <c r="Y427"/>
  <c r="X427"/>
  <c r="V427"/>
  <c r="U427"/>
  <c r="T427"/>
  <c r="S427"/>
  <c r="R427"/>
  <c r="Q427"/>
  <c r="N427"/>
  <c r="M427"/>
  <c r="L427"/>
  <c r="K427"/>
  <c r="J427"/>
  <c r="I427"/>
  <c r="H427"/>
  <c r="G427"/>
  <c r="F427"/>
  <c r="E427"/>
  <c r="D427"/>
  <c r="AF426"/>
  <c r="AE426"/>
  <c r="AD426"/>
  <c r="AC426"/>
  <c r="AA426"/>
  <c r="Z426"/>
  <c r="Y426"/>
  <c r="X426"/>
  <c r="V426"/>
  <c r="U426"/>
  <c r="T426"/>
  <c r="S426"/>
  <c r="R426"/>
  <c r="Q426"/>
  <c r="N426"/>
  <c r="M426"/>
  <c r="L426"/>
  <c r="K426"/>
  <c r="J426"/>
  <c r="I426"/>
  <c r="H426"/>
  <c r="G426"/>
  <c r="F426"/>
  <c r="E426"/>
  <c r="D426"/>
  <c r="AF425"/>
  <c r="AE425"/>
  <c r="AD425"/>
  <c r="AC425"/>
  <c r="AA425"/>
  <c r="Z425"/>
  <c r="Y425"/>
  <c r="X425"/>
  <c r="V425"/>
  <c r="U425"/>
  <c r="T425"/>
  <c r="S425"/>
  <c r="R425"/>
  <c r="Q425"/>
  <c r="N425"/>
  <c r="M425"/>
  <c r="L425"/>
  <c r="K425"/>
  <c r="J425"/>
  <c r="I425"/>
  <c r="H425"/>
  <c r="G425"/>
  <c r="F425"/>
  <c r="E425"/>
  <c r="D425"/>
  <c r="AF424"/>
  <c r="AE424"/>
  <c r="AD424"/>
  <c r="AC424"/>
  <c r="AA424"/>
  <c r="Z424"/>
  <c r="Y424"/>
  <c r="X424"/>
  <c r="V424"/>
  <c r="U424"/>
  <c r="T424"/>
  <c r="S424"/>
  <c r="R424"/>
  <c r="Q424"/>
  <c r="N424"/>
  <c r="M424"/>
  <c r="L424"/>
  <c r="K424"/>
  <c r="J424"/>
  <c r="I424"/>
  <c r="H424"/>
  <c r="G424"/>
  <c r="F424"/>
  <c r="E424"/>
  <c r="D424"/>
  <c r="AF423"/>
  <c r="AE423"/>
  <c r="AD423"/>
  <c r="AC423"/>
  <c r="AA423"/>
  <c r="Z423"/>
  <c r="Y423"/>
  <c r="X423"/>
  <c r="V423"/>
  <c r="U423"/>
  <c r="T423"/>
  <c r="S423"/>
  <c r="R423"/>
  <c r="Q423"/>
  <c r="N423"/>
  <c r="M423"/>
  <c r="L423"/>
  <c r="K423"/>
  <c r="J423"/>
  <c r="I423"/>
  <c r="H423"/>
  <c r="G423"/>
  <c r="F423"/>
  <c r="E423"/>
  <c r="D423"/>
  <c r="AF422"/>
  <c r="AE422"/>
  <c r="AD422"/>
  <c r="AC422"/>
  <c r="AA422"/>
  <c r="Z422"/>
  <c r="Y422"/>
  <c r="X422"/>
  <c r="V422"/>
  <c r="U422"/>
  <c r="T422"/>
  <c r="S422"/>
  <c r="R422"/>
  <c r="Q422"/>
  <c r="N422"/>
  <c r="M422"/>
  <c r="L422"/>
  <c r="K422"/>
  <c r="J422"/>
  <c r="I422"/>
  <c r="H422"/>
  <c r="G422"/>
  <c r="F422"/>
  <c r="E422"/>
  <c r="D422"/>
  <c r="AF421"/>
  <c r="AE421"/>
  <c r="AD421"/>
  <c r="AC421"/>
  <c r="AA421"/>
  <c r="Z421"/>
  <c r="Y421"/>
  <c r="X421"/>
  <c r="V421"/>
  <c r="U421"/>
  <c r="T421"/>
  <c r="S421"/>
  <c r="R421"/>
  <c r="Q421"/>
  <c r="N421"/>
  <c r="M421"/>
  <c r="L421"/>
  <c r="K421"/>
  <c r="J421"/>
  <c r="I421"/>
  <c r="H421"/>
  <c r="G421"/>
  <c r="F421"/>
  <c r="E421"/>
  <c r="D421"/>
  <c r="AF420"/>
  <c r="AE420"/>
  <c r="AD420"/>
  <c r="AC420"/>
  <c r="AA420"/>
  <c r="Z420"/>
  <c r="Y420"/>
  <c r="X420"/>
  <c r="V420"/>
  <c r="U420"/>
  <c r="T420"/>
  <c r="S420"/>
  <c r="R420"/>
  <c r="Q420"/>
  <c r="N420"/>
  <c r="M420"/>
  <c r="L420"/>
  <c r="K420"/>
  <c r="J420"/>
  <c r="I420"/>
  <c r="H420"/>
  <c r="G420"/>
  <c r="F420"/>
  <c r="E420"/>
  <c r="D420"/>
  <c r="AF419"/>
  <c r="AE419"/>
  <c r="AD419"/>
  <c r="AC419"/>
  <c r="AA419"/>
  <c r="Z419"/>
  <c r="Y419"/>
  <c r="X419"/>
  <c r="V419"/>
  <c r="U419"/>
  <c r="T419"/>
  <c r="S419"/>
  <c r="R419"/>
  <c r="Q419"/>
  <c r="N419"/>
  <c r="M419"/>
  <c r="L419"/>
  <c r="K419"/>
  <c r="J419"/>
  <c r="I419"/>
  <c r="H419"/>
  <c r="G419"/>
  <c r="F419"/>
  <c r="E419"/>
  <c r="D419"/>
  <c r="AF418"/>
  <c r="AE418"/>
  <c r="AD418"/>
  <c r="AC418"/>
  <c r="AA418"/>
  <c r="Z418"/>
  <c r="Y418"/>
  <c r="X418"/>
  <c r="V418"/>
  <c r="U418"/>
  <c r="T418"/>
  <c r="S418"/>
  <c r="R418"/>
  <c r="Q418"/>
  <c r="N418"/>
  <c r="M418"/>
  <c r="L418"/>
  <c r="K418"/>
  <c r="J418"/>
  <c r="I418"/>
  <c r="H418"/>
  <c r="G418"/>
  <c r="F418"/>
  <c r="E418"/>
  <c r="D418"/>
  <c r="AF417"/>
  <c r="AE417"/>
  <c r="AD417"/>
  <c r="AC417"/>
  <c r="AA417"/>
  <c r="Z417"/>
  <c r="Y417"/>
  <c r="X417"/>
  <c r="V417"/>
  <c r="U417"/>
  <c r="T417"/>
  <c r="S417"/>
  <c r="R417"/>
  <c r="Q417"/>
  <c r="N417"/>
  <c r="M417"/>
  <c r="L417"/>
  <c r="K417"/>
  <c r="J417"/>
  <c r="I417"/>
  <c r="H417"/>
  <c r="G417"/>
  <c r="F417"/>
  <c r="E417"/>
  <c r="D417"/>
  <c r="AF416"/>
  <c r="AE416"/>
  <c r="AD416"/>
  <c r="AC416"/>
  <c r="AA416"/>
  <c r="Z416"/>
  <c r="Y416"/>
  <c r="X416"/>
  <c r="V416"/>
  <c r="U416"/>
  <c r="T416"/>
  <c r="S416"/>
  <c r="R416"/>
  <c r="Q416"/>
  <c r="N416"/>
  <c r="M416"/>
  <c r="L416"/>
  <c r="K416"/>
  <c r="J416"/>
  <c r="I416"/>
  <c r="H416"/>
  <c r="G416"/>
  <c r="F416"/>
  <c r="E416"/>
  <c r="D416"/>
  <c r="AF415"/>
  <c r="AE415"/>
  <c r="AD415"/>
  <c r="AC415"/>
  <c r="AA415"/>
  <c r="Z415"/>
  <c r="Y415"/>
  <c r="X415"/>
  <c r="V415"/>
  <c r="U415"/>
  <c r="T415"/>
  <c r="S415"/>
  <c r="R415"/>
  <c r="Q415"/>
  <c r="N415"/>
  <c r="M415"/>
  <c r="L415"/>
  <c r="K415"/>
  <c r="J415"/>
  <c r="I415"/>
  <c r="H415"/>
  <c r="G415"/>
  <c r="F415"/>
  <c r="E415"/>
  <c r="D415"/>
  <c r="AF414"/>
  <c r="AE414"/>
  <c r="AD414"/>
  <c r="AC414"/>
  <c r="AA414"/>
  <c r="Z414"/>
  <c r="Y414"/>
  <c r="X414"/>
  <c r="V414"/>
  <c r="U414"/>
  <c r="T414"/>
  <c r="S414"/>
  <c r="R414"/>
  <c r="Q414"/>
  <c r="N414"/>
  <c r="M414"/>
  <c r="L414"/>
  <c r="K414"/>
  <c r="J414"/>
  <c r="I414"/>
  <c r="H414"/>
  <c r="G414"/>
  <c r="F414"/>
  <c r="E414"/>
  <c r="D414"/>
  <c r="AF413"/>
  <c r="AE413"/>
  <c r="AD413"/>
  <c r="AC413"/>
  <c r="AA413"/>
  <c r="Z413"/>
  <c r="Y413"/>
  <c r="X413"/>
  <c r="V413"/>
  <c r="U413"/>
  <c r="T413"/>
  <c r="S413"/>
  <c r="R413"/>
  <c r="Q413"/>
  <c r="N413"/>
  <c r="M413"/>
  <c r="L413"/>
  <c r="K413"/>
  <c r="J413"/>
  <c r="I413"/>
  <c r="H413"/>
  <c r="G413"/>
  <c r="F413"/>
  <c r="E413"/>
  <c r="D413"/>
  <c r="C414"/>
  <c r="C415"/>
  <c r="B415" s="1"/>
  <c r="C416"/>
  <c r="C417"/>
  <c r="B417" s="1"/>
  <c r="C418"/>
  <c r="C419"/>
  <c r="B419" s="1"/>
  <c r="C420"/>
  <c r="C421"/>
  <c r="B421" s="1"/>
  <c r="C422"/>
  <c r="C423"/>
  <c r="B423" s="1"/>
  <c r="C424"/>
  <c r="C425"/>
  <c r="B425" s="1"/>
  <c r="C426"/>
  <c r="C427"/>
  <c r="B427" s="1"/>
  <c r="C428"/>
  <c r="C429"/>
  <c r="B429" s="1"/>
  <c r="C430"/>
  <c r="C431"/>
  <c r="B431" s="1"/>
  <c r="C432"/>
  <c r="C433"/>
  <c r="B433" s="1"/>
  <c r="C434"/>
  <c r="C435"/>
  <c r="B435" s="1"/>
  <c r="C436"/>
  <c r="C437"/>
  <c r="B437" s="1"/>
  <c r="C438"/>
  <c r="C439"/>
  <c r="B439" s="1"/>
  <c r="C440"/>
  <c r="C441"/>
  <c r="B441" s="1"/>
  <c r="C442"/>
  <c r="C413"/>
  <c r="B413" s="1"/>
  <c r="A383"/>
  <c r="A384" s="1"/>
  <c r="A385" s="1"/>
  <c r="A386" s="1"/>
  <c r="A387" s="1"/>
  <c r="A388" s="1"/>
  <c r="A389" s="1"/>
  <c r="A390" s="1"/>
  <c r="A391" s="1"/>
  <c r="A392" s="1"/>
  <c r="A393" s="1"/>
  <c r="A394" s="1"/>
  <c r="A395" s="1"/>
  <c r="A396" s="1"/>
  <c r="A397" s="1"/>
  <c r="A398" s="1"/>
  <c r="A399" s="1"/>
  <c r="A400" s="1"/>
  <c r="A401" s="1"/>
  <c r="A402" s="1"/>
  <c r="A403" s="1"/>
  <c r="A404" s="1"/>
  <c r="A405" s="1"/>
  <c r="A406" s="1"/>
  <c r="A407" s="1"/>
  <c r="A408" s="1"/>
  <c r="A409" s="1"/>
  <c r="A410" s="1"/>
  <c r="A411" s="1"/>
  <c r="A412" s="1"/>
  <c r="A413" s="1"/>
  <c r="A414" s="1"/>
  <c r="A415" s="1"/>
  <c r="A416" s="1"/>
  <c r="A417" s="1"/>
  <c r="A418" s="1"/>
  <c r="A419" s="1"/>
  <c r="A420" s="1"/>
  <c r="A421" s="1"/>
  <c r="A422" s="1"/>
  <c r="A423" s="1"/>
  <c r="A424" s="1"/>
  <c r="A425" s="1"/>
  <c r="A426" s="1"/>
  <c r="A427" s="1"/>
  <c r="A428" s="1"/>
  <c r="A429" s="1"/>
  <c r="A430" s="1"/>
  <c r="A431" s="1"/>
  <c r="A432" s="1"/>
  <c r="A433" s="1"/>
  <c r="A434" s="1"/>
  <c r="A435" s="1"/>
  <c r="A436" s="1"/>
  <c r="A437" s="1"/>
  <c r="A438" s="1"/>
  <c r="A439" s="1"/>
  <c r="A440" s="1"/>
  <c r="A441" s="1"/>
  <c r="A442" s="1"/>
  <c r="A443" s="1"/>
  <c r="A444" s="1"/>
  <c r="A445" s="1"/>
  <c r="A446" s="1"/>
  <c r="A447" s="1"/>
  <c r="A448" s="1"/>
  <c r="A449" s="1"/>
  <c r="A450" s="1"/>
  <c r="A451" s="1"/>
  <c r="A452" s="1"/>
  <c r="A453" s="1"/>
  <c r="A454" s="1"/>
  <c r="A455" s="1"/>
  <c r="A456" s="1"/>
  <c r="A457" s="1"/>
  <c r="A458" s="1"/>
  <c r="A459" s="1"/>
  <c r="A460" s="1"/>
  <c r="A461" s="1"/>
  <c r="A462" s="1"/>
  <c r="A463" s="1"/>
  <c r="A464" s="1"/>
  <c r="A465" s="1"/>
  <c r="A466" s="1"/>
  <c r="A467" s="1"/>
  <c r="A468" s="1"/>
  <c r="A469" s="1"/>
  <c r="A470" s="1"/>
  <c r="A471" s="1"/>
  <c r="A472" s="1"/>
  <c r="A473" s="1"/>
  <c r="A474" s="1"/>
  <c r="A475" s="1"/>
  <c r="A476" s="1"/>
  <c r="A477" s="1"/>
  <c r="A478" s="1"/>
  <c r="A479" s="1"/>
  <c r="A480" s="1"/>
  <c r="A481" s="1"/>
  <c r="A482" s="1"/>
  <c r="A483" s="1"/>
  <c r="A484" s="1"/>
  <c r="A485" s="1"/>
  <c r="A486" s="1"/>
  <c r="A487" s="1"/>
  <c r="A488" s="1"/>
  <c r="A489" s="1"/>
  <c r="A490" s="1"/>
  <c r="A491" s="1"/>
  <c r="A492" s="1"/>
  <c r="A493" s="1"/>
  <c r="A494" s="1"/>
  <c r="A495" s="1"/>
  <c r="A496" s="1"/>
  <c r="A497" s="1"/>
  <c r="A498" s="1"/>
  <c r="A499" s="1"/>
  <c r="A500" s="1"/>
  <c r="A501" s="1"/>
  <c r="A502" s="1"/>
  <c r="A503" s="1"/>
  <c r="AD473"/>
  <c r="AD472"/>
  <c r="AD471"/>
  <c r="AD470"/>
  <c r="AD469"/>
  <c r="AD468"/>
  <c r="AD467"/>
  <c r="AD466"/>
  <c r="AD465"/>
  <c r="AD464"/>
  <c r="AD463"/>
  <c r="AD462"/>
  <c r="AD461"/>
  <c r="AD460"/>
  <c r="AD459"/>
  <c r="AD458"/>
  <c r="AD457"/>
  <c r="AD456"/>
  <c r="AD455"/>
  <c r="AD454"/>
  <c r="AD453"/>
  <c r="AD452"/>
  <c r="AD451"/>
  <c r="AD450"/>
  <c r="AD449"/>
  <c r="AD448"/>
  <c r="AD447"/>
  <c r="AD446"/>
  <c r="AD445"/>
  <c r="AD444"/>
  <c r="AD443"/>
  <c r="AD412"/>
  <c r="AD411"/>
  <c r="AD410"/>
  <c r="AD409"/>
  <c r="AD408"/>
  <c r="AD407"/>
  <c r="AD406"/>
  <c r="AD405"/>
  <c r="AD404"/>
  <c r="AD403"/>
  <c r="AD402"/>
  <c r="AD401"/>
  <c r="AD400"/>
  <c r="AD399"/>
  <c r="AD398"/>
  <c r="AD397"/>
  <c r="AD396"/>
  <c r="AD395"/>
  <c r="AD394"/>
  <c r="AD393"/>
  <c r="AD392"/>
  <c r="AD391"/>
  <c r="AD390"/>
  <c r="AD389"/>
  <c r="AD388"/>
  <c r="AD387"/>
  <c r="AD386"/>
  <c r="AD385"/>
  <c r="AD384"/>
  <c r="AD383"/>
  <c r="AD382"/>
  <c r="Q473"/>
  <c r="Q472"/>
  <c r="Q471"/>
  <c r="Q470"/>
  <c r="Q469"/>
  <c r="Q468"/>
  <c r="Q467"/>
  <c r="Q466"/>
  <c r="Q465"/>
  <c r="Q464"/>
  <c r="Q463"/>
  <c r="Q462"/>
  <c r="Q461"/>
  <c r="Q460"/>
  <c r="Q459"/>
  <c r="Q458"/>
  <c r="Q457"/>
  <c r="Q456"/>
  <c r="Q455"/>
  <c r="Q454"/>
  <c r="Q453"/>
  <c r="Q452"/>
  <c r="Q451"/>
  <c r="Q450"/>
  <c r="Q449"/>
  <c r="Q448"/>
  <c r="Q447"/>
  <c r="Q446"/>
  <c r="Q445"/>
  <c r="Q444"/>
  <c r="Q443"/>
  <c r="Q412"/>
  <c r="Q411"/>
  <c r="Q410"/>
  <c r="Q409"/>
  <c r="Q408"/>
  <c r="Q407"/>
  <c r="Q406"/>
  <c r="Q405"/>
  <c r="Q404"/>
  <c r="Q403"/>
  <c r="Q402"/>
  <c r="Q401"/>
  <c r="Q400"/>
  <c r="Q399"/>
  <c r="Q398"/>
  <c r="Q397"/>
  <c r="Q396"/>
  <c r="Q395"/>
  <c r="Q394"/>
  <c r="Q393"/>
  <c r="Q392"/>
  <c r="Q391"/>
  <c r="Q390"/>
  <c r="Q389"/>
  <c r="Q388"/>
  <c r="Q387"/>
  <c r="Q386"/>
  <c r="Q385"/>
  <c r="Q384"/>
  <c r="Q383"/>
  <c r="Q382"/>
  <c r="N473"/>
  <c r="N472"/>
  <c r="N471"/>
  <c r="N470"/>
  <c r="N469"/>
  <c r="N468"/>
  <c r="N467"/>
  <c r="N466"/>
  <c r="N465"/>
  <c r="N464"/>
  <c r="N463"/>
  <c r="N462"/>
  <c r="N461"/>
  <c r="N460"/>
  <c r="N459"/>
  <c r="N458"/>
  <c r="N457"/>
  <c r="N456"/>
  <c r="N455"/>
  <c r="N454"/>
  <c r="N453"/>
  <c r="N452"/>
  <c r="N451"/>
  <c r="N450"/>
  <c r="N449"/>
  <c r="N448"/>
  <c r="N447"/>
  <c r="N446"/>
  <c r="N445"/>
  <c r="N444"/>
  <c r="N443"/>
  <c r="N412"/>
  <c r="N411"/>
  <c r="N410"/>
  <c r="N409"/>
  <c r="N408"/>
  <c r="N407"/>
  <c r="N406"/>
  <c r="N405"/>
  <c r="N404"/>
  <c r="N403"/>
  <c r="N402"/>
  <c r="N401"/>
  <c r="N400"/>
  <c r="N399"/>
  <c r="N398"/>
  <c r="N397"/>
  <c r="N396"/>
  <c r="N395"/>
  <c r="N394"/>
  <c r="N393"/>
  <c r="N392"/>
  <c r="N391"/>
  <c r="N390"/>
  <c r="N389"/>
  <c r="N388"/>
  <c r="N387"/>
  <c r="N386"/>
  <c r="N385"/>
  <c r="N384"/>
  <c r="N383"/>
  <c r="N382"/>
  <c r="F473"/>
  <c r="F472"/>
  <c r="F471"/>
  <c r="F470"/>
  <c r="F469"/>
  <c r="F468"/>
  <c r="F467"/>
  <c r="F466"/>
  <c r="F465"/>
  <c r="F464"/>
  <c r="F463"/>
  <c r="F462"/>
  <c r="F461"/>
  <c r="F460"/>
  <c r="F459"/>
  <c r="F458"/>
  <c r="F457"/>
  <c r="F456"/>
  <c r="F455"/>
  <c r="F454"/>
  <c r="F453"/>
  <c r="F452"/>
  <c r="F451"/>
  <c r="F450"/>
  <c r="F449"/>
  <c r="F448"/>
  <c r="F447"/>
  <c r="F446"/>
  <c r="F445"/>
  <c r="F444"/>
  <c r="F443"/>
  <c r="F412"/>
  <c r="F411"/>
  <c r="F410"/>
  <c r="F409"/>
  <c r="F408"/>
  <c r="F407"/>
  <c r="F406"/>
  <c r="F405"/>
  <c r="F404"/>
  <c r="F403"/>
  <c r="F402"/>
  <c r="F401"/>
  <c r="F400"/>
  <c r="F399"/>
  <c r="F398"/>
  <c r="F397"/>
  <c r="F396"/>
  <c r="F395"/>
  <c r="F394"/>
  <c r="F393"/>
  <c r="F392"/>
  <c r="F391"/>
  <c r="F390"/>
  <c r="F389"/>
  <c r="F388"/>
  <c r="F387"/>
  <c r="F386"/>
  <c r="F385"/>
  <c r="F384"/>
  <c r="F383"/>
  <c r="F382"/>
  <c r="H154" i="1"/>
  <c r="I554"/>
  <c r="I506"/>
  <c r="I455"/>
  <c r="I404"/>
  <c r="AF473" i="10"/>
  <c r="AE473"/>
  <c r="AC473"/>
  <c r="AA473"/>
  <c r="Z473"/>
  <c r="Y473"/>
  <c r="X473"/>
  <c r="V473"/>
  <c r="U473"/>
  <c r="T473"/>
  <c r="S473"/>
  <c r="R473"/>
  <c r="M473"/>
  <c r="L473"/>
  <c r="K473"/>
  <c r="J473"/>
  <c r="I473"/>
  <c r="H473"/>
  <c r="G473"/>
  <c r="E473"/>
  <c r="D473"/>
  <c r="AF472"/>
  <c r="AE472"/>
  <c r="AC472"/>
  <c r="AA472"/>
  <c r="Z472"/>
  <c r="Y472"/>
  <c r="X472"/>
  <c r="V472"/>
  <c r="U472"/>
  <c r="T472"/>
  <c r="S472"/>
  <c r="R472"/>
  <c r="M472"/>
  <c r="L472"/>
  <c r="K472"/>
  <c r="J472"/>
  <c r="I472"/>
  <c r="H472"/>
  <c r="G472"/>
  <c r="E472"/>
  <c r="D472"/>
  <c r="AF471"/>
  <c r="AE471"/>
  <c r="AC471"/>
  <c r="AA471"/>
  <c r="Z471"/>
  <c r="Y471"/>
  <c r="X471"/>
  <c r="V471"/>
  <c r="U471"/>
  <c r="T471"/>
  <c r="S471"/>
  <c r="R471"/>
  <c r="M471"/>
  <c r="L471"/>
  <c r="K471"/>
  <c r="J471"/>
  <c r="I471"/>
  <c r="H471"/>
  <c r="G471"/>
  <c r="E471"/>
  <c r="D471"/>
  <c r="AF470"/>
  <c r="AE470"/>
  <c r="AC470"/>
  <c r="AA470"/>
  <c r="Z470"/>
  <c r="Y470"/>
  <c r="X470"/>
  <c r="V470"/>
  <c r="U470"/>
  <c r="T470"/>
  <c r="S470"/>
  <c r="R470"/>
  <c r="M470"/>
  <c r="L470"/>
  <c r="K470"/>
  <c r="J470"/>
  <c r="I470"/>
  <c r="H470"/>
  <c r="G470"/>
  <c r="E470"/>
  <c r="D470"/>
  <c r="AF469"/>
  <c r="AE469"/>
  <c r="AC469"/>
  <c r="AA469"/>
  <c r="Z469"/>
  <c r="Y469"/>
  <c r="X469"/>
  <c r="V469"/>
  <c r="U469"/>
  <c r="T469"/>
  <c r="S469"/>
  <c r="R469"/>
  <c r="M469"/>
  <c r="L469"/>
  <c r="K469"/>
  <c r="J469"/>
  <c r="I469"/>
  <c r="H469"/>
  <c r="G469"/>
  <c r="E469"/>
  <c r="D469"/>
  <c r="AF468"/>
  <c r="AE468"/>
  <c r="AC468"/>
  <c r="AA468"/>
  <c r="Z468"/>
  <c r="Y468"/>
  <c r="X468"/>
  <c r="V468"/>
  <c r="U468"/>
  <c r="T468"/>
  <c r="S468"/>
  <c r="R468"/>
  <c r="M468"/>
  <c r="L468"/>
  <c r="K468"/>
  <c r="J468"/>
  <c r="I468"/>
  <c r="H468"/>
  <c r="G468"/>
  <c r="E468"/>
  <c r="D468"/>
  <c r="AF467"/>
  <c r="AE467"/>
  <c r="AC467"/>
  <c r="AA467"/>
  <c r="Z467"/>
  <c r="Y467"/>
  <c r="X467"/>
  <c r="V467"/>
  <c r="U467"/>
  <c r="T467"/>
  <c r="S467"/>
  <c r="R467"/>
  <c r="M467"/>
  <c r="L467"/>
  <c r="K467"/>
  <c r="J467"/>
  <c r="I467"/>
  <c r="H467"/>
  <c r="G467"/>
  <c r="E467"/>
  <c r="D467"/>
  <c r="AF466"/>
  <c r="AE466"/>
  <c r="AC466"/>
  <c r="AA466"/>
  <c r="Z466"/>
  <c r="Y466"/>
  <c r="X466"/>
  <c r="V466"/>
  <c r="U466"/>
  <c r="T466"/>
  <c r="S466"/>
  <c r="R466"/>
  <c r="M466"/>
  <c r="L466"/>
  <c r="K466"/>
  <c r="J466"/>
  <c r="I466"/>
  <c r="H466"/>
  <c r="G466"/>
  <c r="E466"/>
  <c r="D466"/>
  <c r="AF465"/>
  <c r="AE465"/>
  <c r="AC465"/>
  <c r="AA465"/>
  <c r="Z465"/>
  <c r="Y465"/>
  <c r="X465"/>
  <c r="V465"/>
  <c r="U465"/>
  <c r="T465"/>
  <c r="S465"/>
  <c r="R465"/>
  <c r="M465"/>
  <c r="L465"/>
  <c r="K465"/>
  <c r="J465"/>
  <c r="I465"/>
  <c r="H465"/>
  <c r="G465"/>
  <c r="E465"/>
  <c r="D465"/>
  <c r="AF464"/>
  <c r="AE464"/>
  <c r="AC464"/>
  <c r="AA464"/>
  <c r="Z464"/>
  <c r="Y464"/>
  <c r="X464"/>
  <c r="V464"/>
  <c r="U464"/>
  <c r="T464"/>
  <c r="S464"/>
  <c r="R464"/>
  <c r="M464"/>
  <c r="L464"/>
  <c r="K464"/>
  <c r="J464"/>
  <c r="I464"/>
  <c r="H464"/>
  <c r="G464"/>
  <c r="E464"/>
  <c r="D464"/>
  <c r="AF463"/>
  <c r="AE463"/>
  <c r="AC463"/>
  <c r="AA463"/>
  <c r="Z463"/>
  <c r="Y463"/>
  <c r="X463"/>
  <c r="V463"/>
  <c r="U463"/>
  <c r="T463"/>
  <c r="S463"/>
  <c r="R463"/>
  <c r="M463"/>
  <c r="L463"/>
  <c r="K463"/>
  <c r="J463"/>
  <c r="I463"/>
  <c r="H463"/>
  <c r="G463"/>
  <c r="E463"/>
  <c r="D463"/>
  <c r="AF462"/>
  <c r="AE462"/>
  <c r="AC462"/>
  <c r="AA462"/>
  <c r="Z462"/>
  <c r="Y462"/>
  <c r="X462"/>
  <c r="V462"/>
  <c r="U462"/>
  <c r="T462"/>
  <c r="S462"/>
  <c r="R462"/>
  <c r="M462"/>
  <c r="L462"/>
  <c r="K462"/>
  <c r="J462"/>
  <c r="I462"/>
  <c r="H462"/>
  <c r="G462"/>
  <c r="E462"/>
  <c r="D462"/>
  <c r="AF461"/>
  <c r="AE461"/>
  <c r="AC461"/>
  <c r="AA461"/>
  <c r="Z461"/>
  <c r="Y461"/>
  <c r="X461"/>
  <c r="V461"/>
  <c r="U461"/>
  <c r="T461"/>
  <c r="S461"/>
  <c r="R461"/>
  <c r="M461"/>
  <c r="L461"/>
  <c r="K461"/>
  <c r="J461"/>
  <c r="I461"/>
  <c r="H461"/>
  <c r="G461"/>
  <c r="E461"/>
  <c r="D461"/>
  <c r="AF460"/>
  <c r="AE460"/>
  <c r="AC460"/>
  <c r="AA460"/>
  <c r="Z460"/>
  <c r="Y460"/>
  <c r="X460"/>
  <c r="V460"/>
  <c r="U460"/>
  <c r="T460"/>
  <c r="S460"/>
  <c r="R460"/>
  <c r="M460"/>
  <c r="L460"/>
  <c r="K460"/>
  <c r="J460"/>
  <c r="I460"/>
  <c r="H460"/>
  <c r="G460"/>
  <c r="E460"/>
  <c r="D460"/>
  <c r="AF459"/>
  <c r="AE459"/>
  <c r="AC459"/>
  <c r="AA459"/>
  <c r="Z459"/>
  <c r="Y459"/>
  <c r="X459"/>
  <c r="V459"/>
  <c r="U459"/>
  <c r="T459"/>
  <c r="S459"/>
  <c r="R459"/>
  <c r="M459"/>
  <c r="L459"/>
  <c r="K459"/>
  <c r="J459"/>
  <c r="I459"/>
  <c r="H459"/>
  <c r="G459"/>
  <c r="E459"/>
  <c r="D459"/>
  <c r="AF458"/>
  <c r="AE458"/>
  <c r="AC458"/>
  <c r="AA458"/>
  <c r="Z458"/>
  <c r="Y458"/>
  <c r="X458"/>
  <c r="V458"/>
  <c r="U458"/>
  <c r="T458"/>
  <c r="S458"/>
  <c r="R458"/>
  <c r="M458"/>
  <c r="L458"/>
  <c r="K458"/>
  <c r="J458"/>
  <c r="I458"/>
  <c r="H458"/>
  <c r="G458"/>
  <c r="E458"/>
  <c r="D458"/>
  <c r="AF457"/>
  <c r="AE457"/>
  <c r="AC457"/>
  <c r="AA457"/>
  <c r="Z457"/>
  <c r="Y457"/>
  <c r="X457"/>
  <c r="V457"/>
  <c r="U457"/>
  <c r="T457"/>
  <c r="S457"/>
  <c r="R457"/>
  <c r="M457"/>
  <c r="L457"/>
  <c r="K457"/>
  <c r="J457"/>
  <c r="I457"/>
  <c r="H457"/>
  <c r="G457"/>
  <c r="E457"/>
  <c r="D457"/>
  <c r="AF456"/>
  <c r="AE456"/>
  <c r="AC456"/>
  <c r="AA456"/>
  <c r="Z456"/>
  <c r="Y456"/>
  <c r="X456"/>
  <c r="V456"/>
  <c r="U456"/>
  <c r="T456"/>
  <c r="S456"/>
  <c r="R456"/>
  <c r="M456"/>
  <c r="L456"/>
  <c r="K456"/>
  <c r="J456"/>
  <c r="I456"/>
  <c r="H456"/>
  <c r="G456"/>
  <c r="E456"/>
  <c r="D456"/>
  <c r="AF455"/>
  <c r="AE455"/>
  <c r="AC455"/>
  <c r="AA455"/>
  <c r="Z455"/>
  <c r="Y455"/>
  <c r="X455"/>
  <c r="V455"/>
  <c r="U455"/>
  <c r="T455"/>
  <c r="S455"/>
  <c r="R455"/>
  <c r="M455"/>
  <c r="L455"/>
  <c r="K455"/>
  <c r="J455"/>
  <c r="I455"/>
  <c r="H455"/>
  <c r="G455"/>
  <c r="E455"/>
  <c r="D455"/>
  <c r="AF454"/>
  <c r="AE454"/>
  <c r="AC454"/>
  <c r="AA454"/>
  <c r="Z454"/>
  <c r="Y454"/>
  <c r="X454"/>
  <c r="V454"/>
  <c r="U454"/>
  <c r="T454"/>
  <c r="S454"/>
  <c r="R454"/>
  <c r="M454"/>
  <c r="L454"/>
  <c r="K454"/>
  <c r="J454"/>
  <c r="I454"/>
  <c r="H454"/>
  <c r="G454"/>
  <c r="E454"/>
  <c r="D454"/>
  <c r="AF453"/>
  <c r="AE453"/>
  <c r="AC453"/>
  <c r="AA453"/>
  <c r="Z453"/>
  <c r="Y453"/>
  <c r="X453"/>
  <c r="V453"/>
  <c r="U453"/>
  <c r="T453"/>
  <c r="S453"/>
  <c r="R453"/>
  <c r="M453"/>
  <c r="L453"/>
  <c r="K453"/>
  <c r="J453"/>
  <c r="I453"/>
  <c r="H453"/>
  <c r="G453"/>
  <c r="E453"/>
  <c r="D453"/>
  <c r="AF452"/>
  <c r="AE452"/>
  <c r="AC452"/>
  <c r="AA452"/>
  <c r="Z452"/>
  <c r="Y452"/>
  <c r="X452"/>
  <c r="V452"/>
  <c r="U452"/>
  <c r="T452"/>
  <c r="S452"/>
  <c r="R452"/>
  <c r="M452"/>
  <c r="L452"/>
  <c r="K452"/>
  <c r="J452"/>
  <c r="I452"/>
  <c r="H452"/>
  <c r="G452"/>
  <c r="E452"/>
  <c r="D452"/>
  <c r="AF451"/>
  <c r="AE451"/>
  <c r="AC451"/>
  <c r="AA451"/>
  <c r="Z451"/>
  <c r="Y451"/>
  <c r="X451"/>
  <c r="V451"/>
  <c r="U451"/>
  <c r="T451"/>
  <c r="S451"/>
  <c r="R451"/>
  <c r="M451"/>
  <c r="L451"/>
  <c r="K451"/>
  <c r="J451"/>
  <c r="I451"/>
  <c r="H451"/>
  <c r="G451"/>
  <c r="E451"/>
  <c r="D451"/>
  <c r="AF450"/>
  <c r="AE450"/>
  <c r="AC450"/>
  <c r="AA450"/>
  <c r="Z450"/>
  <c r="Y450"/>
  <c r="X450"/>
  <c r="V450"/>
  <c r="U450"/>
  <c r="T450"/>
  <c r="S450"/>
  <c r="R450"/>
  <c r="M450"/>
  <c r="L450"/>
  <c r="K450"/>
  <c r="J450"/>
  <c r="I450"/>
  <c r="H450"/>
  <c r="G450"/>
  <c r="E450"/>
  <c r="D450"/>
  <c r="AF449"/>
  <c r="AE449"/>
  <c r="AC449"/>
  <c r="AA449"/>
  <c r="Z449"/>
  <c r="Y449"/>
  <c r="X449"/>
  <c r="V449"/>
  <c r="U449"/>
  <c r="T449"/>
  <c r="S449"/>
  <c r="R449"/>
  <c r="M449"/>
  <c r="L449"/>
  <c r="K449"/>
  <c r="J449"/>
  <c r="I449"/>
  <c r="H449"/>
  <c r="G449"/>
  <c r="E449"/>
  <c r="D449"/>
  <c r="AF448"/>
  <c r="AE448"/>
  <c r="AC448"/>
  <c r="AA448"/>
  <c r="Z448"/>
  <c r="Y448"/>
  <c r="X448"/>
  <c r="V448"/>
  <c r="U448"/>
  <c r="T448"/>
  <c r="S448"/>
  <c r="R448"/>
  <c r="M448"/>
  <c r="L448"/>
  <c r="K448"/>
  <c r="J448"/>
  <c r="I448"/>
  <c r="H448"/>
  <c r="G448"/>
  <c r="E448"/>
  <c r="D448"/>
  <c r="AF447"/>
  <c r="AE447"/>
  <c r="AC447"/>
  <c r="AA447"/>
  <c r="Z447"/>
  <c r="Y447"/>
  <c r="X447"/>
  <c r="V447"/>
  <c r="U447"/>
  <c r="T447"/>
  <c r="S447"/>
  <c r="R447"/>
  <c r="M447"/>
  <c r="L447"/>
  <c r="K447"/>
  <c r="J447"/>
  <c r="I447"/>
  <c r="H447"/>
  <c r="G447"/>
  <c r="E447"/>
  <c r="D447"/>
  <c r="AF446"/>
  <c r="AE446"/>
  <c r="AC446"/>
  <c r="AA446"/>
  <c r="Z446"/>
  <c r="Y446"/>
  <c r="X446"/>
  <c r="V446"/>
  <c r="U446"/>
  <c r="T446"/>
  <c r="S446"/>
  <c r="R446"/>
  <c r="M446"/>
  <c r="L446"/>
  <c r="K446"/>
  <c r="J446"/>
  <c r="I446"/>
  <c r="H446"/>
  <c r="G446"/>
  <c r="E446"/>
  <c r="D446"/>
  <c r="AF445"/>
  <c r="AE445"/>
  <c r="AC445"/>
  <c r="AA445"/>
  <c r="Z445"/>
  <c r="Y445"/>
  <c r="X445"/>
  <c r="V445"/>
  <c r="U445"/>
  <c r="T445"/>
  <c r="S445"/>
  <c r="R445"/>
  <c r="M445"/>
  <c r="L445"/>
  <c r="K445"/>
  <c r="J445"/>
  <c r="I445"/>
  <c r="H445"/>
  <c r="G445"/>
  <c r="E445"/>
  <c r="D445"/>
  <c r="AF444"/>
  <c r="AE444"/>
  <c r="AC444"/>
  <c r="AA444"/>
  <c r="Z444"/>
  <c r="Y444"/>
  <c r="X444"/>
  <c r="V444"/>
  <c r="U444"/>
  <c r="T444"/>
  <c r="S444"/>
  <c r="R444"/>
  <c r="M444"/>
  <c r="L444"/>
  <c r="K444"/>
  <c r="J444"/>
  <c r="I444"/>
  <c r="H444"/>
  <c r="G444"/>
  <c r="E444"/>
  <c r="D444"/>
  <c r="AF443"/>
  <c r="AE443"/>
  <c r="AC443"/>
  <c r="AA443"/>
  <c r="Z443"/>
  <c r="Y443"/>
  <c r="X443"/>
  <c r="V443"/>
  <c r="U443"/>
  <c r="T443"/>
  <c r="S443"/>
  <c r="R443"/>
  <c r="M443"/>
  <c r="L443"/>
  <c r="K443"/>
  <c r="J443"/>
  <c r="I443"/>
  <c r="H443"/>
  <c r="G443"/>
  <c r="E443"/>
  <c r="D443"/>
  <c r="AF412"/>
  <c r="AE412"/>
  <c r="AC412"/>
  <c r="AA412"/>
  <c r="Z412"/>
  <c r="Y412"/>
  <c r="X412"/>
  <c r="V412"/>
  <c r="U412"/>
  <c r="T412"/>
  <c r="S412"/>
  <c r="R412"/>
  <c r="M412"/>
  <c r="L412"/>
  <c r="K412"/>
  <c r="J412"/>
  <c r="I412"/>
  <c r="H412"/>
  <c r="G412"/>
  <c r="E412"/>
  <c r="D412"/>
  <c r="AF411"/>
  <c r="AE411"/>
  <c r="AC411"/>
  <c r="AA411"/>
  <c r="Z411"/>
  <c r="Y411"/>
  <c r="X411"/>
  <c r="V411"/>
  <c r="U411"/>
  <c r="T411"/>
  <c r="S411"/>
  <c r="R411"/>
  <c r="M411"/>
  <c r="L411"/>
  <c r="K411"/>
  <c r="J411"/>
  <c r="I411"/>
  <c r="H411"/>
  <c r="G411"/>
  <c r="E411"/>
  <c r="D411"/>
  <c r="AF410"/>
  <c r="AE410"/>
  <c r="AC410"/>
  <c r="AA410"/>
  <c r="Z410"/>
  <c r="Y410"/>
  <c r="X410"/>
  <c r="V410"/>
  <c r="U410"/>
  <c r="T410"/>
  <c r="S410"/>
  <c r="R410"/>
  <c r="M410"/>
  <c r="L410"/>
  <c r="K410"/>
  <c r="J410"/>
  <c r="I410"/>
  <c r="H410"/>
  <c r="G410"/>
  <c r="E410"/>
  <c r="D410"/>
  <c r="AF409"/>
  <c r="AE409"/>
  <c r="AC409"/>
  <c r="AA409"/>
  <c r="Z409"/>
  <c r="Y409"/>
  <c r="X409"/>
  <c r="V409"/>
  <c r="U409"/>
  <c r="T409"/>
  <c r="S409"/>
  <c r="R409"/>
  <c r="M409"/>
  <c r="L409"/>
  <c r="K409"/>
  <c r="J409"/>
  <c r="I409"/>
  <c r="H409"/>
  <c r="G409"/>
  <c r="E409"/>
  <c r="D409"/>
  <c r="AF408"/>
  <c r="AE408"/>
  <c r="AC408"/>
  <c r="AA408"/>
  <c r="Z408"/>
  <c r="Y408"/>
  <c r="X408"/>
  <c r="V408"/>
  <c r="U408"/>
  <c r="T408"/>
  <c r="S408"/>
  <c r="R408"/>
  <c r="M408"/>
  <c r="L408"/>
  <c r="K408"/>
  <c r="J408"/>
  <c r="I408"/>
  <c r="H408"/>
  <c r="G408"/>
  <c r="E408"/>
  <c r="D408"/>
  <c r="AF407"/>
  <c r="AE407"/>
  <c r="AC407"/>
  <c r="AA407"/>
  <c r="Z407"/>
  <c r="Y407"/>
  <c r="X407"/>
  <c r="V407"/>
  <c r="U407"/>
  <c r="T407"/>
  <c r="S407"/>
  <c r="R407"/>
  <c r="M407"/>
  <c r="L407"/>
  <c r="K407"/>
  <c r="J407"/>
  <c r="I407"/>
  <c r="H407"/>
  <c r="G407"/>
  <c r="E407"/>
  <c r="D407"/>
  <c r="AF406"/>
  <c r="AE406"/>
  <c r="AC406"/>
  <c r="AA406"/>
  <c r="Z406"/>
  <c r="Y406"/>
  <c r="X406"/>
  <c r="V406"/>
  <c r="U406"/>
  <c r="T406"/>
  <c r="S406"/>
  <c r="R406"/>
  <c r="M406"/>
  <c r="L406"/>
  <c r="K406"/>
  <c r="J406"/>
  <c r="I406"/>
  <c r="H406"/>
  <c r="G406"/>
  <c r="E406"/>
  <c r="D406"/>
  <c r="AF405"/>
  <c r="AE405"/>
  <c r="AC405"/>
  <c r="AA405"/>
  <c r="Z405"/>
  <c r="Y405"/>
  <c r="X405"/>
  <c r="V405"/>
  <c r="U405"/>
  <c r="T405"/>
  <c r="S405"/>
  <c r="R405"/>
  <c r="M405"/>
  <c r="L405"/>
  <c r="K405"/>
  <c r="J405"/>
  <c r="I405"/>
  <c r="H405"/>
  <c r="G405"/>
  <c r="E405"/>
  <c r="D405"/>
  <c r="AF404"/>
  <c r="AE404"/>
  <c r="AC404"/>
  <c r="AA404"/>
  <c r="Z404"/>
  <c r="Y404"/>
  <c r="X404"/>
  <c r="V404"/>
  <c r="U404"/>
  <c r="T404"/>
  <c r="S404"/>
  <c r="R404"/>
  <c r="M404"/>
  <c r="L404"/>
  <c r="K404"/>
  <c r="J404"/>
  <c r="I404"/>
  <c r="H404"/>
  <c r="G404"/>
  <c r="E404"/>
  <c r="D404"/>
  <c r="AF403"/>
  <c r="AE403"/>
  <c r="AC403"/>
  <c r="AA403"/>
  <c r="Z403"/>
  <c r="Y403"/>
  <c r="X403"/>
  <c r="V403"/>
  <c r="U403"/>
  <c r="T403"/>
  <c r="S403"/>
  <c r="R403"/>
  <c r="M403"/>
  <c r="L403"/>
  <c r="K403"/>
  <c r="J403"/>
  <c r="I403"/>
  <c r="H403"/>
  <c r="G403"/>
  <c r="E403"/>
  <c r="D403"/>
  <c r="AF402"/>
  <c r="AE402"/>
  <c r="AC402"/>
  <c r="AA402"/>
  <c r="Z402"/>
  <c r="Y402"/>
  <c r="X402"/>
  <c r="V402"/>
  <c r="U402"/>
  <c r="T402"/>
  <c r="S402"/>
  <c r="R402"/>
  <c r="M402"/>
  <c r="L402"/>
  <c r="K402"/>
  <c r="J402"/>
  <c r="I402"/>
  <c r="H402"/>
  <c r="G402"/>
  <c r="E402"/>
  <c r="D402"/>
  <c r="AF401"/>
  <c r="AE401"/>
  <c r="AC401"/>
  <c r="AA401"/>
  <c r="Z401"/>
  <c r="Y401"/>
  <c r="X401"/>
  <c r="V401"/>
  <c r="U401"/>
  <c r="T401"/>
  <c r="S401"/>
  <c r="R401"/>
  <c r="M401"/>
  <c r="L401"/>
  <c r="K401"/>
  <c r="J401"/>
  <c r="I401"/>
  <c r="H401"/>
  <c r="G401"/>
  <c r="E401"/>
  <c r="D401"/>
  <c r="AF400"/>
  <c r="AE400"/>
  <c r="AC400"/>
  <c r="AA400"/>
  <c r="Z400"/>
  <c r="Y400"/>
  <c r="X400"/>
  <c r="V400"/>
  <c r="U400"/>
  <c r="T400"/>
  <c r="S400"/>
  <c r="R400"/>
  <c r="M400"/>
  <c r="L400"/>
  <c r="K400"/>
  <c r="J400"/>
  <c r="I400"/>
  <c r="H400"/>
  <c r="G400"/>
  <c r="E400"/>
  <c r="D400"/>
  <c r="AF399"/>
  <c r="AE399"/>
  <c r="AC399"/>
  <c r="AA399"/>
  <c r="Z399"/>
  <c r="Y399"/>
  <c r="X399"/>
  <c r="V399"/>
  <c r="U399"/>
  <c r="T399"/>
  <c r="S399"/>
  <c r="R399"/>
  <c r="M399"/>
  <c r="L399"/>
  <c r="K399"/>
  <c r="J399"/>
  <c r="I399"/>
  <c r="H399"/>
  <c r="G399"/>
  <c r="E399"/>
  <c r="D399"/>
  <c r="AF398"/>
  <c r="AE398"/>
  <c r="AC398"/>
  <c r="AA398"/>
  <c r="Z398"/>
  <c r="Y398"/>
  <c r="X398"/>
  <c r="V398"/>
  <c r="U398"/>
  <c r="T398"/>
  <c r="S398"/>
  <c r="R398"/>
  <c r="M398"/>
  <c r="L398"/>
  <c r="K398"/>
  <c r="J398"/>
  <c r="I398"/>
  <c r="H398"/>
  <c r="G398"/>
  <c r="E398"/>
  <c r="D398"/>
  <c r="AF397"/>
  <c r="AE397"/>
  <c r="AC397"/>
  <c r="AA397"/>
  <c r="Z397"/>
  <c r="Y397"/>
  <c r="X397"/>
  <c r="V397"/>
  <c r="U397"/>
  <c r="T397"/>
  <c r="S397"/>
  <c r="R397"/>
  <c r="M397"/>
  <c r="L397"/>
  <c r="K397"/>
  <c r="J397"/>
  <c r="I397"/>
  <c r="H397"/>
  <c r="G397"/>
  <c r="E397"/>
  <c r="D397"/>
  <c r="AF396"/>
  <c r="AE396"/>
  <c r="AC396"/>
  <c r="AA396"/>
  <c r="Z396"/>
  <c r="Y396"/>
  <c r="X396"/>
  <c r="V396"/>
  <c r="U396"/>
  <c r="T396"/>
  <c r="S396"/>
  <c r="R396"/>
  <c r="M396"/>
  <c r="L396"/>
  <c r="K396"/>
  <c r="J396"/>
  <c r="I396"/>
  <c r="H396"/>
  <c r="G396"/>
  <c r="E396"/>
  <c r="D396"/>
  <c r="AF395"/>
  <c r="AE395"/>
  <c r="AC395"/>
  <c r="AA395"/>
  <c r="Z395"/>
  <c r="Y395"/>
  <c r="X395"/>
  <c r="V395"/>
  <c r="U395"/>
  <c r="T395"/>
  <c r="S395"/>
  <c r="R395"/>
  <c r="M395"/>
  <c r="L395"/>
  <c r="K395"/>
  <c r="J395"/>
  <c r="I395"/>
  <c r="H395"/>
  <c r="G395"/>
  <c r="E395"/>
  <c r="D395"/>
  <c r="AF394"/>
  <c r="AE394"/>
  <c r="AC394"/>
  <c r="AA394"/>
  <c r="Z394"/>
  <c r="Y394"/>
  <c r="X394"/>
  <c r="V394"/>
  <c r="U394"/>
  <c r="T394"/>
  <c r="S394"/>
  <c r="R394"/>
  <c r="M394"/>
  <c r="L394"/>
  <c r="K394"/>
  <c r="J394"/>
  <c r="I394"/>
  <c r="H394"/>
  <c r="G394"/>
  <c r="E394"/>
  <c r="D394"/>
  <c r="AF393"/>
  <c r="AE393"/>
  <c r="AC393"/>
  <c r="AA393"/>
  <c r="Z393"/>
  <c r="Y393"/>
  <c r="X393"/>
  <c r="V393"/>
  <c r="U393"/>
  <c r="T393"/>
  <c r="S393"/>
  <c r="R393"/>
  <c r="M393"/>
  <c r="L393"/>
  <c r="K393"/>
  <c r="J393"/>
  <c r="I393"/>
  <c r="H393"/>
  <c r="G393"/>
  <c r="E393"/>
  <c r="D393"/>
  <c r="AF392"/>
  <c r="AE392"/>
  <c r="AC392"/>
  <c r="AA392"/>
  <c r="Z392"/>
  <c r="Y392"/>
  <c r="X392"/>
  <c r="V392"/>
  <c r="U392"/>
  <c r="T392"/>
  <c r="S392"/>
  <c r="R392"/>
  <c r="M392"/>
  <c r="L392"/>
  <c r="K392"/>
  <c r="J392"/>
  <c r="I392"/>
  <c r="H392"/>
  <c r="G392"/>
  <c r="E392"/>
  <c r="D392"/>
  <c r="AF391"/>
  <c r="AE391"/>
  <c r="AC391"/>
  <c r="AA391"/>
  <c r="Z391"/>
  <c r="Y391"/>
  <c r="X391"/>
  <c r="V391"/>
  <c r="U391"/>
  <c r="T391"/>
  <c r="S391"/>
  <c r="R391"/>
  <c r="M391"/>
  <c r="L391"/>
  <c r="K391"/>
  <c r="J391"/>
  <c r="I391"/>
  <c r="H391"/>
  <c r="G391"/>
  <c r="E391"/>
  <c r="D391"/>
  <c r="AF390"/>
  <c r="AE390"/>
  <c r="AC390"/>
  <c r="AA390"/>
  <c r="Z390"/>
  <c r="Y390"/>
  <c r="X390"/>
  <c r="V390"/>
  <c r="U390"/>
  <c r="T390"/>
  <c r="S390"/>
  <c r="R390"/>
  <c r="M390"/>
  <c r="L390"/>
  <c r="K390"/>
  <c r="J390"/>
  <c r="I390"/>
  <c r="H390"/>
  <c r="G390"/>
  <c r="E390"/>
  <c r="D390"/>
  <c r="AF389"/>
  <c r="AE389"/>
  <c r="AC389"/>
  <c r="AA389"/>
  <c r="Z389"/>
  <c r="Y389"/>
  <c r="X389"/>
  <c r="V389"/>
  <c r="U389"/>
  <c r="T389"/>
  <c r="S389"/>
  <c r="R389"/>
  <c r="M389"/>
  <c r="L389"/>
  <c r="K389"/>
  <c r="J389"/>
  <c r="I389"/>
  <c r="H389"/>
  <c r="G389"/>
  <c r="E389"/>
  <c r="D389"/>
  <c r="AF388"/>
  <c r="AE388"/>
  <c r="AC388"/>
  <c r="AA388"/>
  <c r="Z388"/>
  <c r="Y388"/>
  <c r="X388"/>
  <c r="V388"/>
  <c r="U388"/>
  <c r="T388"/>
  <c r="S388"/>
  <c r="R388"/>
  <c r="M388"/>
  <c r="L388"/>
  <c r="K388"/>
  <c r="J388"/>
  <c r="I388"/>
  <c r="H388"/>
  <c r="G388"/>
  <c r="E388"/>
  <c r="D388"/>
  <c r="AF387"/>
  <c r="AE387"/>
  <c r="AC387"/>
  <c r="AA387"/>
  <c r="Z387"/>
  <c r="Y387"/>
  <c r="X387"/>
  <c r="V387"/>
  <c r="U387"/>
  <c r="T387"/>
  <c r="S387"/>
  <c r="R387"/>
  <c r="M387"/>
  <c r="L387"/>
  <c r="K387"/>
  <c r="J387"/>
  <c r="I387"/>
  <c r="H387"/>
  <c r="G387"/>
  <c r="E387"/>
  <c r="D387"/>
  <c r="AF386"/>
  <c r="AE386"/>
  <c r="AC386"/>
  <c r="AA386"/>
  <c r="Z386"/>
  <c r="Y386"/>
  <c r="X386"/>
  <c r="V386"/>
  <c r="U386"/>
  <c r="T386"/>
  <c r="S386"/>
  <c r="R386"/>
  <c r="M386"/>
  <c r="L386"/>
  <c r="K386"/>
  <c r="J386"/>
  <c r="I386"/>
  <c r="H386"/>
  <c r="G386"/>
  <c r="E386"/>
  <c r="D386"/>
  <c r="AF385"/>
  <c r="AE385"/>
  <c r="AC385"/>
  <c r="AA385"/>
  <c r="Z385"/>
  <c r="Y385"/>
  <c r="X385"/>
  <c r="V385"/>
  <c r="U385"/>
  <c r="T385"/>
  <c r="S385"/>
  <c r="R385"/>
  <c r="M385"/>
  <c r="L385"/>
  <c r="K385"/>
  <c r="J385"/>
  <c r="I385"/>
  <c r="H385"/>
  <c r="G385"/>
  <c r="E385"/>
  <c r="D385"/>
  <c r="AF384"/>
  <c r="AE384"/>
  <c r="AC384"/>
  <c r="AA384"/>
  <c r="Z384"/>
  <c r="Y384"/>
  <c r="X384"/>
  <c r="V384"/>
  <c r="U384"/>
  <c r="T384"/>
  <c r="S384"/>
  <c r="R384"/>
  <c r="M384"/>
  <c r="L384"/>
  <c r="K384"/>
  <c r="J384"/>
  <c r="I384"/>
  <c r="H384"/>
  <c r="G384"/>
  <c r="E384"/>
  <c r="D384"/>
  <c r="AF383"/>
  <c r="AE383"/>
  <c r="AC383"/>
  <c r="AA383"/>
  <c r="Z383"/>
  <c r="Y383"/>
  <c r="X383"/>
  <c r="V383"/>
  <c r="U383"/>
  <c r="T383"/>
  <c r="S383"/>
  <c r="R383"/>
  <c r="M383"/>
  <c r="L383"/>
  <c r="K383"/>
  <c r="J383"/>
  <c r="I383"/>
  <c r="H383"/>
  <c r="G383"/>
  <c r="E383"/>
  <c r="D383"/>
  <c r="AF382"/>
  <c r="AE382"/>
  <c r="AC382"/>
  <c r="AA382"/>
  <c r="Z382"/>
  <c r="Y382"/>
  <c r="X382"/>
  <c r="V382"/>
  <c r="U382"/>
  <c r="T382"/>
  <c r="S382"/>
  <c r="R382"/>
  <c r="M382"/>
  <c r="L382"/>
  <c r="K382"/>
  <c r="J382"/>
  <c r="I382"/>
  <c r="H382"/>
  <c r="G382"/>
  <c r="E382"/>
  <c r="D382"/>
  <c r="C473"/>
  <c r="C472"/>
  <c r="B472" s="1"/>
  <c r="C471"/>
  <c r="C470"/>
  <c r="B470" s="1"/>
  <c r="C469"/>
  <c r="C468"/>
  <c r="B468" s="1"/>
  <c r="C467"/>
  <c r="C466"/>
  <c r="B466" s="1"/>
  <c r="C465"/>
  <c r="C464"/>
  <c r="B464" s="1"/>
  <c r="C463"/>
  <c r="C462"/>
  <c r="B462" s="1"/>
  <c r="C461"/>
  <c r="C460"/>
  <c r="B460" s="1"/>
  <c r="C459"/>
  <c r="C458"/>
  <c r="B458" s="1"/>
  <c r="C457"/>
  <c r="C456"/>
  <c r="B456" s="1"/>
  <c r="C455"/>
  <c r="C454"/>
  <c r="B454" s="1"/>
  <c r="C453"/>
  <c r="C452"/>
  <c r="B452" s="1"/>
  <c r="C451"/>
  <c r="C450"/>
  <c r="B450" s="1"/>
  <c r="C449"/>
  <c r="C448"/>
  <c r="B448" s="1"/>
  <c r="C447"/>
  <c r="C446"/>
  <c r="B446" s="1"/>
  <c r="C445"/>
  <c r="C444"/>
  <c r="B444" s="1"/>
  <c r="C443"/>
  <c r="C412"/>
  <c r="B412" s="1"/>
  <c r="C411"/>
  <c r="C410"/>
  <c r="B410" s="1"/>
  <c r="C409"/>
  <c r="C408"/>
  <c r="B408" s="1"/>
  <c r="C407"/>
  <c r="C406"/>
  <c r="B406" s="1"/>
  <c r="C405"/>
  <c r="C404"/>
  <c r="B404" s="1"/>
  <c r="C403"/>
  <c r="C402"/>
  <c r="B402" s="1"/>
  <c r="C401"/>
  <c r="C400"/>
  <c r="B400" s="1"/>
  <c r="C399"/>
  <c r="C398"/>
  <c r="B398" s="1"/>
  <c r="C397"/>
  <c r="C396"/>
  <c r="B396" s="1"/>
  <c r="C395"/>
  <c r="C394"/>
  <c r="B394" s="1"/>
  <c r="C393"/>
  <c r="C392"/>
  <c r="B392" s="1"/>
  <c r="C391"/>
  <c r="C390"/>
  <c r="B390" s="1"/>
  <c r="C389"/>
  <c r="C388"/>
  <c r="B388" s="1"/>
  <c r="C387"/>
  <c r="C386"/>
  <c r="B386" s="1"/>
  <c r="C385"/>
  <c r="C384"/>
  <c r="B384" s="1"/>
  <c r="C383"/>
  <c r="C382"/>
  <c r="B382" s="1"/>
  <c r="I153" i="1"/>
  <c r="I104"/>
  <c r="I54"/>
  <c r="I203"/>
  <c r="I253"/>
  <c r="I303"/>
  <c r="I354"/>
  <c r="BI35" i="17"/>
  <c r="P190" i="13" l="1"/>
  <c r="P191"/>
  <c r="B7" i="20"/>
  <c r="D7" s="1"/>
  <c r="B12"/>
  <c r="D12" s="1"/>
  <c r="B137" i="10"/>
  <c r="B136"/>
  <c r="B135"/>
  <c r="M98" i="13" s="1"/>
  <c r="B134" i="10"/>
  <c r="B133"/>
  <c r="B132"/>
  <c r="B131"/>
  <c r="M94" i="13" s="1"/>
  <c r="B130" i="10"/>
  <c r="B129"/>
  <c r="B128"/>
  <c r="B127"/>
  <c r="M90" i="13" s="1"/>
  <c r="B126" i="10"/>
  <c r="B125"/>
  <c r="B124"/>
  <c r="B123"/>
  <c r="M86" i="13" s="1"/>
  <c r="B122" i="10"/>
  <c r="B121"/>
  <c r="B120"/>
  <c r="B119"/>
  <c r="M82" i="13" s="1"/>
  <c r="B118" i="10"/>
  <c r="B117"/>
  <c r="B116"/>
  <c r="B115"/>
  <c r="M78" i="13" s="1"/>
  <c r="B114" i="10"/>
  <c r="B113"/>
  <c r="B112"/>
  <c r="B111"/>
  <c r="M74" i="13" s="1"/>
  <c r="B110" i="10"/>
  <c r="B109"/>
  <c r="B108"/>
  <c r="B107"/>
  <c r="B106"/>
  <c r="B105"/>
  <c r="B104"/>
  <c r="B103"/>
  <c r="B102"/>
  <c r="B101"/>
  <c r="B100"/>
  <c r="B99"/>
  <c r="B98"/>
  <c r="B97"/>
  <c r="B96"/>
  <c r="B95"/>
  <c r="B94"/>
  <c r="B93"/>
  <c r="B92"/>
  <c r="B91"/>
  <c r="B90"/>
  <c r="B89"/>
  <c r="B88"/>
  <c r="B87"/>
  <c r="B86"/>
  <c r="B85"/>
  <c r="B84"/>
  <c r="B83"/>
  <c r="B82"/>
  <c r="B81"/>
  <c r="B80"/>
  <c r="B79"/>
  <c r="B78"/>
  <c r="B77"/>
  <c r="B76"/>
  <c r="B75"/>
  <c r="B74"/>
  <c r="B73"/>
  <c r="B72"/>
  <c r="B71"/>
  <c r="B70"/>
  <c r="B69"/>
  <c r="B68"/>
  <c r="B67"/>
  <c r="B66"/>
  <c r="B65"/>
  <c r="B64"/>
  <c r="B63"/>
  <c r="B62"/>
  <c r="B61"/>
  <c r="B60"/>
  <c r="B59"/>
  <c r="B58"/>
  <c r="B57"/>
  <c r="B56"/>
  <c r="B55"/>
  <c r="B53"/>
  <c r="B50"/>
  <c r="B49"/>
  <c r="B48"/>
  <c r="B54"/>
  <c r="B52"/>
  <c r="B51"/>
  <c r="B47"/>
  <c r="B288"/>
  <c r="B285"/>
  <c r="B283"/>
  <c r="B282"/>
  <c r="B277"/>
  <c r="B275"/>
  <c r="B272"/>
  <c r="B271"/>
  <c r="B267"/>
  <c r="B264"/>
  <c r="B261"/>
  <c r="B152"/>
  <c r="B150"/>
  <c r="B149"/>
  <c r="B148"/>
  <c r="B147"/>
  <c r="B141"/>
  <c r="B140"/>
  <c r="B139"/>
  <c r="B138"/>
  <c r="B228"/>
  <c r="B226"/>
  <c r="B222"/>
  <c r="B193"/>
  <c r="B179"/>
  <c r="B178"/>
  <c r="B177"/>
  <c r="B172"/>
  <c r="B167"/>
  <c r="B165"/>
  <c r="B161"/>
  <c r="B160"/>
  <c r="B159"/>
  <c r="B158"/>
  <c r="B157"/>
  <c r="B155"/>
  <c r="B153"/>
  <c r="B184"/>
  <c r="B186"/>
  <c r="B191"/>
  <c r="B349"/>
  <c r="B343"/>
  <c r="B372"/>
  <c r="B371"/>
  <c r="B370"/>
  <c r="B367"/>
  <c r="B366"/>
  <c r="B362"/>
  <c r="B360"/>
  <c r="B359"/>
  <c r="B356"/>
  <c r="B354"/>
  <c r="B212"/>
  <c r="B209"/>
  <c r="B207"/>
  <c r="B202"/>
  <c r="B215"/>
  <c r="B217"/>
  <c r="B219"/>
  <c r="B353"/>
  <c r="M316" i="13" s="1"/>
  <c r="B289" i="10"/>
  <c r="B287"/>
  <c r="B286"/>
  <c r="B284"/>
  <c r="B281"/>
  <c r="B280"/>
  <c r="B279"/>
  <c r="B278"/>
  <c r="B276"/>
  <c r="B274"/>
  <c r="B273"/>
  <c r="B270"/>
  <c r="B269"/>
  <c r="B268"/>
  <c r="B266"/>
  <c r="B265"/>
  <c r="B263"/>
  <c r="B262"/>
  <c r="B151"/>
  <c r="B146"/>
  <c r="B145"/>
  <c r="B144"/>
  <c r="B143"/>
  <c r="B142"/>
  <c r="B224"/>
  <c r="B198"/>
  <c r="B196"/>
  <c r="B192"/>
  <c r="B180"/>
  <c r="B176"/>
  <c r="B175"/>
  <c r="B174"/>
  <c r="B173"/>
  <c r="B171"/>
  <c r="B170"/>
  <c r="B169"/>
  <c r="B168"/>
  <c r="B166"/>
  <c r="B164"/>
  <c r="B163"/>
  <c r="B162"/>
  <c r="B156"/>
  <c r="B181"/>
  <c r="B182"/>
  <c r="B183"/>
  <c r="B185"/>
  <c r="B187"/>
  <c r="B188"/>
  <c r="B189"/>
  <c r="B190"/>
  <c r="B351"/>
  <c r="B347"/>
  <c r="B345"/>
  <c r="B373"/>
  <c r="B369"/>
  <c r="B368"/>
  <c r="B365"/>
  <c r="B364"/>
  <c r="B363"/>
  <c r="B361"/>
  <c r="B358"/>
  <c r="B357"/>
  <c r="B355"/>
  <c r="B205"/>
  <c r="B200"/>
  <c r="B211"/>
  <c r="B213"/>
  <c r="B383"/>
  <c r="B385"/>
  <c r="B387"/>
  <c r="B389"/>
  <c r="B391"/>
  <c r="B393"/>
  <c r="B395"/>
  <c r="B397"/>
  <c r="B399"/>
  <c r="B401"/>
  <c r="B403"/>
  <c r="B405"/>
  <c r="B407"/>
  <c r="B409"/>
  <c r="B411"/>
  <c r="B443"/>
  <c r="B445"/>
  <c r="B447"/>
  <c r="B449"/>
  <c r="B451"/>
  <c r="B453"/>
  <c r="B455"/>
  <c r="B457"/>
  <c r="B459"/>
  <c r="B461"/>
  <c r="B463"/>
  <c r="B465"/>
  <c r="B467"/>
  <c r="B469"/>
  <c r="B471"/>
  <c r="B473"/>
  <c r="B442"/>
  <c r="B440"/>
  <c r="B438"/>
  <c r="B436"/>
  <c r="B434"/>
  <c r="B432"/>
  <c r="B430"/>
  <c r="B428"/>
  <c r="B426"/>
  <c r="B424"/>
  <c r="B422"/>
  <c r="B420"/>
  <c r="B418"/>
  <c r="B416"/>
  <c r="B414"/>
  <c r="B503"/>
  <c r="B501"/>
  <c r="B499"/>
  <c r="B497"/>
  <c r="B495"/>
  <c r="B493"/>
  <c r="B491"/>
  <c r="B489"/>
  <c r="B487"/>
  <c r="B485"/>
  <c r="B483"/>
  <c r="B481"/>
  <c r="B479"/>
  <c r="B477"/>
  <c r="B475"/>
  <c r="B342"/>
  <c r="B341"/>
  <c r="B340"/>
  <c r="B339"/>
  <c r="B338"/>
  <c r="B337"/>
  <c r="B336"/>
  <c r="B335"/>
  <c r="B334"/>
  <c r="B333"/>
  <c r="B332"/>
  <c r="B331"/>
  <c r="B330"/>
  <c r="B329"/>
  <c r="B328"/>
  <c r="B327"/>
  <c r="B326"/>
  <c r="B325"/>
  <c r="B324"/>
  <c r="B323"/>
  <c r="B322"/>
  <c r="B321"/>
  <c r="B320"/>
  <c r="B319"/>
  <c r="B318"/>
  <c r="B317"/>
  <c r="B316"/>
  <c r="B315"/>
  <c r="B314"/>
  <c r="B313"/>
  <c r="B312"/>
  <c r="B311"/>
  <c r="B310"/>
  <c r="B309"/>
  <c r="B308"/>
  <c r="B307"/>
  <c r="B306"/>
  <c r="B305"/>
  <c r="B304"/>
  <c r="B303"/>
  <c r="B302"/>
  <c r="B301"/>
  <c r="B300"/>
  <c r="B299"/>
  <c r="B298"/>
  <c r="B297"/>
  <c r="B296"/>
  <c r="B295"/>
  <c r="B294"/>
  <c r="B293"/>
  <c r="B292"/>
  <c r="B260"/>
  <c r="B259"/>
  <c r="B258"/>
  <c r="B257"/>
  <c r="B256"/>
  <c r="B255"/>
  <c r="B254"/>
  <c r="B253"/>
  <c r="B252"/>
  <c r="B251"/>
  <c r="B250"/>
  <c r="B249"/>
  <c r="B248"/>
  <c r="B247"/>
  <c r="B246"/>
  <c r="B245"/>
  <c r="B244"/>
  <c r="B243"/>
  <c r="B242"/>
  <c r="B241"/>
  <c r="B240"/>
  <c r="B239"/>
  <c r="B238"/>
  <c r="B237"/>
  <c r="B236"/>
  <c r="B235"/>
  <c r="B234"/>
  <c r="B233"/>
  <c r="B232"/>
  <c r="B231"/>
  <c r="B230"/>
  <c r="B229"/>
  <c r="B227"/>
  <c r="B225"/>
  <c r="B223"/>
  <c r="B221"/>
  <c r="B197"/>
  <c r="B195"/>
  <c r="B154"/>
  <c r="B352"/>
  <c r="B350"/>
  <c r="B348"/>
  <c r="B346"/>
  <c r="B344"/>
  <c r="B381"/>
  <c r="B380"/>
  <c r="B379"/>
  <c r="B378"/>
  <c r="B377"/>
  <c r="B376"/>
  <c r="B375"/>
  <c r="B374"/>
  <c r="B203"/>
  <c r="B210"/>
  <c r="B208"/>
  <c r="B206"/>
  <c r="B204"/>
  <c r="B201"/>
  <c r="B199"/>
  <c r="B216"/>
  <c r="B214"/>
  <c r="B220"/>
  <c r="B218"/>
  <c r="AA34" i="17"/>
  <c r="AR34"/>
  <c r="BK34"/>
  <c r="B15" i="1"/>
  <c r="O15" i="26"/>
  <c r="O17"/>
  <c r="O19"/>
  <c r="O21"/>
  <c r="R21" s="1"/>
  <c r="O23"/>
  <c r="O25"/>
  <c r="O27"/>
  <c r="O29"/>
  <c r="O31"/>
  <c r="O33"/>
  <c r="O35"/>
  <c r="O37"/>
  <c r="O39"/>
  <c r="O41"/>
  <c r="O43"/>
  <c r="O45"/>
  <c r="O47"/>
  <c r="O49"/>
  <c r="O51"/>
  <c r="O53"/>
  <c r="O55"/>
  <c r="O57"/>
  <c r="O59"/>
  <c r="O61"/>
  <c r="O63"/>
  <c r="O65"/>
  <c r="O67"/>
  <c r="O69"/>
  <c r="O71"/>
  <c r="O73"/>
  <c r="O75"/>
  <c r="O77"/>
  <c r="O79"/>
  <c r="O81"/>
  <c r="O83"/>
  <c r="O85"/>
  <c r="O87"/>
  <c r="O89"/>
  <c r="O91"/>
  <c r="O93"/>
  <c r="O95"/>
  <c r="O97"/>
  <c r="O99"/>
  <c r="O101"/>
  <c r="O103"/>
  <c r="O105"/>
  <c r="O107"/>
  <c r="O109"/>
  <c r="O111"/>
  <c r="O113"/>
  <c r="O115"/>
  <c r="O117"/>
  <c r="O119"/>
  <c r="O121"/>
  <c r="O123"/>
  <c r="O125"/>
  <c r="O127"/>
  <c r="O129"/>
  <c r="O131"/>
  <c r="O133"/>
  <c r="O135"/>
  <c r="O137"/>
  <c r="O139"/>
  <c r="O141"/>
  <c r="O143"/>
  <c r="O145"/>
  <c r="O147"/>
  <c r="O149"/>
  <c r="O151"/>
  <c r="O153"/>
  <c r="O155"/>
  <c r="O157"/>
  <c r="O159"/>
  <c r="O161"/>
  <c r="O163"/>
  <c r="O165"/>
  <c r="O167"/>
  <c r="O169"/>
  <c r="O171"/>
  <c r="O173"/>
  <c r="O175"/>
  <c r="O177"/>
  <c r="O179"/>
  <c r="O13"/>
  <c r="O14"/>
  <c r="O16"/>
  <c r="O18"/>
  <c r="O20"/>
  <c r="O22"/>
  <c r="O24"/>
  <c r="O26"/>
  <c r="O28"/>
  <c r="O30"/>
  <c r="O32"/>
  <c r="O34"/>
  <c r="O36"/>
  <c r="O38"/>
  <c r="O40"/>
  <c r="O42"/>
  <c r="O44"/>
  <c r="O46"/>
  <c r="O48"/>
  <c r="O50"/>
  <c r="O52"/>
  <c r="O54"/>
  <c r="O56"/>
  <c r="O58"/>
  <c r="O60"/>
  <c r="O62"/>
  <c r="O64"/>
  <c r="O66"/>
  <c r="O68"/>
  <c r="O70"/>
  <c r="O72"/>
  <c r="O74"/>
  <c r="O76"/>
  <c r="O78"/>
  <c r="O80"/>
  <c r="O82"/>
  <c r="O84"/>
  <c r="O86"/>
  <c r="O88"/>
  <c r="O90"/>
  <c r="O92"/>
  <c r="O94"/>
  <c r="O96"/>
  <c r="O98"/>
  <c r="O100"/>
  <c r="O102"/>
  <c r="O104"/>
  <c r="O106"/>
  <c r="O108"/>
  <c r="O110"/>
  <c r="O112"/>
  <c r="O114"/>
  <c r="O116"/>
  <c r="O118"/>
  <c r="O120"/>
  <c r="O122"/>
  <c r="O124"/>
  <c r="O126"/>
  <c r="O128"/>
  <c r="O130"/>
  <c r="O132"/>
  <c r="O134"/>
  <c r="O136"/>
  <c r="O138"/>
  <c r="O140"/>
  <c r="O142"/>
  <c r="O144"/>
  <c r="O146"/>
  <c r="O148"/>
  <c r="O150"/>
  <c r="O152"/>
  <c r="O154"/>
  <c r="O156"/>
  <c r="O158"/>
  <c r="O160"/>
  <c r="O162"/>
  <c r="O164"/>
  <c r="O166"/>
  <c r="O168"/>
  <c r="O170"/>
  <c r="O172"/>
  <c r="O174"/>
  <c r="O176"/>
  <c r="O178"/>
  <c r="O180"/>
  <c r="M302" i="13"/>
  <c r="M298"/>
  <c r="M294"/>
  <c r="M290"/>
  <c r="M286"/>
  <c r="M282"/>
  <c r="M278"/>
  <c r="M274"/>
  <c r="M270"/>
  <c r="M264"/>
  <c r="M256"/>
  <c r="M250"/>
  <c r="M249"/>
  <c r="M304"/>
  <c r="M300"/>
  <c r="M299"/>
  <c r="M296"/>
  <c r="M292"/>
  <c r="M291"/>
  <c r="M288"/>
  <c r="M284"/>
  <c r="M283"/>
  <c r="M280"/>
  <c r="M276"/>
  <c r="M275"/>
  <c r="M272"/>
  <c r="M268"/>
  <c r="M267"/>
  <c r="M260"/>
  <c r="M259"/>
  <c r="M246"/>
  <c r="M188"/>
  <c r="M158"/>
  <c r="M315"/>
  <c r="M307"/>
  <c r="M266"/>
  <c r="M262"/>
  <c r="M258"/>
  <c r="M254"/>
  <c r="M252"/>
  <c r="M251"/>
  <c r="M248"/>
  <c r="M244"/>
  <c r="M243"/>
  <c r="M240"/>
  <c r="M236"/>
  <c r="M235"/>
  <c r="M232"/>
  <c r="M228"/>
  <c r="M227"/>
  <c r="M224"/>
  <c r="M222"/>
  <c r="M218"/>
  <c r="M214"/>
  <c r="M210"/>
  <c r="M206"/>
  <c r="M202"/>
  <c r="M198"/>
  <c r="M194"/>
  <c r="M115"/>
  <c r="M113"/>
  <c r="M111"/>
  <c r="M109"/>
  <c r="M107"/>
  <c r="M105"/>
  <c r="M103"/>
  <c r="M101"/>
  <c r="M99"/>
  <c r="M97"/>
  <c r="M95"/>
  <c r="M93"/>
  <c r="M91"/>
  <c r="M89"/>
  <c r="M87"/>
  <c r="M85"/>
  <c r="M83"/>
  <c r="M81"/>
  <c r="M79"/>
  <c r="M77"/>
  <c r="M75"/>
  <c r="M73"/>
  <c r="M71"/>
  <c r="M69"/>
  <c r="M67"/>
  <c r="M65"/>
  <c r="M63"/>
  <c r="M61"/>
  <c r="M59"/>
  <c r="M57"/>
  <c r="M55"/>
  <c r="M53"/>
  <c r="M51"/>
  <c r="M49"/>
  <c r="M47"/>
  <c r="M45"/>
  <c r="M43"/>
  <c r="M41"/>
  <c r="M39"/>
  <c r="M37"/>
  <c r="M35"/>
  <c r="M33"/>
  <c r="M31"/>
  <c r="M29"/>
  <c r="M27"/>
  <c r="M25"/>
  <c r="M23"/>
  <c r="M21"/>
  <c r="M19"/>
  <c r="M16"/>
  <c r="M12"/>
  <c r="M190"/>
  <c r="M160"/>
  <c r="M156"/>
  <c r="M155"/>
  <c r="M141"/>
  <c r="M137"/>
  <c r="M136"/>
  <c r="M133"/>
  <c r="M129"/>
  <c r="M128"/>
  <c r="M125"/>
  <c r="M121"/>
  <c r="M120"/>
  <c r="M17"/>
  <c r="M145"/>
  <c r="M147"/>
  <c r="M149"/>
  <c r="M151"/>
  <c r="M153"/>
  <c r="M309"/>
  <c r="M341"/>
  <c r="M337"/>
  <c r="M172"/>
  <c r="M169"/>
  <c r="M163"/>
  <c r="M179"/>
  <c r="M192"/>
  <c r="M184"/>
  <c r="M311"/>
  <c r="M242"/>
  <c r="M241"/>
  <c r="M238"/>
  <c r="M234"/>
  <c r="M233"/>
  <c r="M230"/>
  <c r="M226"/>
  <c r="M225"/>
  <c r="M220"/>
  <c r="M216"/>
  <c r="M212"/>
  <c r="M208"/>
  <c r="M204"/>
  <c r="M200"/>
  <c r="M196"/>
  <c r="M189"/>
  <c r="M186"/>
  <c r="M157"/>
  <c r="M143"/>
  <c r="M142"/>
  <c r="M140"/>
  <c r="M139"/>
  <c r="M138"/>
  <c r="M135"/>
  <c r="M134"/>
  <c r="M132"/>
  <c r="M131"/>
  <c r="M130"/>
  <c r="M127"/>
  <c r="M126"/>
  <c r="M124"/>
  <c r="M123"/>
  <c r="M122"/>
  <c r="M119"/>
  <c r="M118"/>
  <c r="M117"/>
  <c r="M15"/>
  <c r="M14"/>
  <c r="M314"/>
  <c r="M313"/>
  <c r="M336"/>
  <c r="M335"/>
  <c r="M334"/>
  <c r="M333"/>
  <c r="M332"/>
  <c r="M331"/>
  <c r="M330"/>
  <c r="M329"/>
  <c r="M328"/>
  <c r="M327"/>
  <c r="M326"/>
  <c r="M325"/>
  <c r="M324"/>
  <c r="M323"/>
  <c r="M322"/>
  <c r="M321"/>
  <c r="M320"/>
  <c r="M319"/>
  <c r="M318"/>
  <c r="M317"/>
  <c r="M344"/>
  <c r="M343"/>
  <c r="M342"/>
  <c r="M340"/>
  <c r="M339"/>
  <c r="M338"/>
  <c r="M166"/>
  <c r="M173"/>
  <c r="M171"/>
  <c r="M167"/>
  <c r="M165"/>
  <c r="M164"/>
  <c r="M162"/>
  <c r="M177"/>
  <c r="M305"/>
  <c r="M301"/>
  <c r="M297"/>
  <c r="M293"/>
  <c r="M289"/>
  <c r="M285"/>
  <c r="M281"/>
  <c r="M277"/>
  <c r="M273"/>
  <c r="M269"/>
  <c r="M265"/>
  <c r="M261"/>
  <c r="M257"/>
  <c r="M253"/>
  <c r="M245"/>
  <c r="M237"/>
  <c r="M229"/>
  <c r="M221"/>
  <c r="M217"/>
  <c r="M213"/>
  <c r="M209"/>
  <c r="M205"/>
  <c r="M201"/>
  <c r="M197"/>
  <c r="M193"/>
  <c r="M114"/>
  <c r="M112"/>
  <c r="M110"/>
  <c r="M108"/>
  <c r="M106"/>
  <c r="M104"/>
  <c r="M102"/>
  <c r="M100"/>
  <c r="M303"/>
  <c r="M295"/>
  <c r="M287"/>
  <c r="M279"/>
  <c r="M271"/>
  <c r="M263"/>
  <c r="M255"/>
  <c r="M247"/>
  <c r="M239"/>
  <c r="M231"/>
  <c r="M223"/>
  <c r="M219"/>
  <c r="M215"/>
  <c r="M211"/>
  <c r="M207"/>
  <c r="M203"/>
  <c r="M199"/>
  <c r="M195"/>
  <c r="D423" i="18"/>
  <c r="D421"/>
  <c r="D419"/>
  <c r="D417"/>
  <c r="D415"/>
  <c r="D442"/>
  <c r="D443" s="1"/>
  <c r="D452"/>
  <c r="D454" s="1"/>
  <c r="D465"/>
  <c r="E465" s="1"/>
  <c r="D467"/>
  <c r="E467" s="1"/>
  <c r="A10" i="14"/>
  <c r="J14" i="1"/>
  <c r="J162"/>
  <c r="AB414" i="18"/>
  <c r="Z414"/>
  <c r="X414"/>
  <c r="V414"/>
  <c r="T414"/>
  <c r="R414"/>
  <c r="P414"/>
  <c r="N414"/>
  <c r="L414"/>
  <c r="J414"/>
  <c r="H414"/>
  <c r="F414"/>
  <c r="AH413"/>
  <c r="AF413"/>
  <c r="AD413"/>
  <c r="AB413"/>
  <c r="Z413"/>
  <c r="X413"/>
  <c r="V413"/>
  <c r="T413"/>
  <c r="R413"/>
  <c r="P413"/>
  <c r="N413"/>
  <c r="L413"/>
  <c r="J413"/>
  <c r="H413"/>
  <c r="F413"/>
  <c r="AH406"/>
  <c r="BM406" s="1"/>
  <c r="AF406"/>
  <c r="BK406" s="1"/>
  <c r="AD406"/>
  <c r="BI406" s="1"/>
  <c r="AB406"/>
  <c r="BG406" s="1"/>
  <c r="Z406"/>
  <c r="BE406" s="1"/>
  <c r="X406"/>
  <c r="BC406" s="1"/>
  <c r="V406"/>
  <c r="BA406" s="1"/>
  <c r="T406"/>
  <c r="AY406" s="1"/>
  <c r="R406"/>
  <c r="AW406" s="1"/>
  <c r="P406"/>
  <c r="AU406" s="1"/>
  <c r="N406"/>
  <c r="AS406" s="1"/>
  <c r="L406"/>
  <c r="AQ406" s="1"/>
  <c r="J406"/>
  <c r="AO406" s="1"/>
  <c r="H406"/>
  <c r="AM406" s="1"/>
  <c r="F406"/>
  <c r="M191" i="13"/>
  <c r="M187"/>
  <c r="M161"/>
  <c r="BR374" i="18"/>
  <c r="BR370"/>
  <c r="BR366"/>
  <c r="BR362"/>
  <c r="BR358"/>
  <c r="BR354"/>
  <c r="BR350"/>
  <c r="BR346"/>
  <c r="BR342"/>
  <c r="BR338"/>
  <c r="BR334"/>
  <c r="BR330"/>
  <c r="BR326"/>
  <c r="BR322"/>
  <c r="BR318"/>
  <c r="BR314"/>
  <c r="BR310"/>
  <c r="BR306"/>
  <c r="BR302"/>
  <c r="BR298"/>
  <c r="BR294"/>
  <c r="BR290"/>
  <c r="BR286"/>
  <c r="BR282"/>
  <c r="BR278"/>
  <c r="BR274"/>
  <c r="BR270"/>
  <c r="BR266"/>
  <c r="BR262"/>
  <c r="BR258"/>
  <c r="BR254"/>
  <c r="BR250"/>
  <c r="BR246"/>
  <c r="BR242"/>
  <c r="BR238"/>
  <c r="BR234"/>
  <c r="BR230"/>
  <c r="BR226"/>
  <c r="BR222"/>
  <c r="BR218"/>
  <c r="BR214"/>
  <c r="BR210"/>
  <c r="BR206"/>
  <c r="BR202"/>
  <c r="BR198"/>
  <c r="BR194"/>
  <c r="BR21"/>
  <c r="BR17"/>
  <c r="BR12"/>
  <c r="M175" i="13"/>
  <c r="M170"/>
  <c r="M174"/>
  <c r="M176"/>
  <c r="M180"/>
  <c r="BR193" i="18"/>
  <c r="BR118"/>
  <c r="BR116"/>
  <c r="BR114"/>
  <c r="BR112"/>
  <c r="BR110"/>
  <c r="BR108"/>
  <c r="BR106"/>
  <c r="BR104"/>
  <c r="BR102"/>
  <c r="BR100"/>
  <c r="BR98"/>
  <c r="BR96"/>
  <c r="BR94"/>
  <c r="BR92"/>
  <c r="BR90"/>
  <c r="BR88"/>
  <c r="BR86"/>
  <c r="BR84"/>
  <c r="BR82"/>
  <c r="BR80"/>
  <c r="BR78"/>
  <c r="BR76"/>
  <c r="BR74"/>
  <c r="BR72"/>
  <c r="BR70"/>
  <c r="BR68"/>
  <c r="BR66"/>
  <c r="BR64"/>
  <c r="BR62"/>
  <c r="BR60"/>
  <c r="BR58"/>
  <c r="BR56"/>
  <c r="BR54"/>
  <c r="BR52"/>
  <c r="BR50"/>
  <c r="BR46"/>
  <c r="BR44"/>
  <c r="BR42"/>
  <c r="BR40"/>
  <c r="BR38"/>
  <c r="BR36"/>
  <c r="BR34"/>
  <c r="BR32"/>
  <c r="BR30"/>
  <c r="BR28"/>
  <c r="BR26"/>
  <c r="C30" i="17"/>
  <c r="E30"/>
  <c r="G30"/>
  <c r="D30"/>
  <c r="F30"/>
  <c r="M96" i="13"/>
  <c r="M92"/>
  <c r="M88"/>
  <c r="M84"/>
  <c r="M80"/>
  <c r="M76"/>
  <c r="M72"/>
  <c r="M70"/>
  <c r="M68"/>
  <c r="M66"/>
  <c r="M64"/>
  <c r="M62"/>
  <c r="M60"/>
  <c r="M58"/>
  <c r="M56"/>
  <c r="M54"/>
  <c r="M52"/>
  <c r="M50"/>
  <c r="M48"/>
  <c r="M46"/>
  <c r="M44"/>
  <c r="M42"/>
  <c r="M40"/>
  <c r="M38"/>
  <c r="M36"/>
  <c r="M34"/>
  <c r="M32"/>
  <c r="M30"/>
  <c r="M28"/>
  <c r="M26"/>
  <c r="M24"/>
  <c r="M22"/>
  <c r="M20"/>
  <c r="M18"/>
  <c r="M13"/>
  <c r="M11"/>
  <c r="M185"/>
  <c r="M159"/>
  <c r="M116"/>
  <c r="BR11" i="18"/>
  <c r="BR372"/>
  <c r="BR368"/>
  <c r="BR364"/>
  <c r="BR360"/>
  <c r="BR356"/>
  <c r="BR352"/>
  <c r="BR348"/>
  <c r="BR344"/>
  <c r="BR340"/>
  <c r="BR336"/>
  <c r="BR332"/>
  <c r="BR328"/>
  <c r="BR324"/>
  <c r="BR320"/>
  <c r="BR316"/>
  <c r="BR312"/>
  <c r="BR308"/>
  <c r="BR304"/>
  <c r="BR300"/>
  <c r="BR296"/>
  <c r="BR292"/>
  <c r="BR288"/>
  <c r="BR284"/>
  <c r="BR280"/>
  <c r="BR276"/>
  <c r="BR272"/>
  <c r="BR268"/>
  <c r="BR264"/>
  <c r="BR260"/>
  <c r="BR256"/>
  <c r="BR252"/>
  <c r="BR248"/>
  <c r="BR244"/>
  <c r="BR240"/>
  <c r="BR236"/>
  <c r="BR232"/>
  <c r="BR228"/>
  <c r="BR224"/>
  <c r="BR220"/>
  <c r="BR216"/>
  <c r="BR212"/>
  <c r="BR208"/>
  <c r="BR204"/>
  <c r="BR200"/>
  <c r="BR196"/>
  <c r="BR23"/>
  <c r="BR19"/>
  <c r="BR14"/>
  <c r="M144" i="13"/>
  <c r="M146"/>
  <c r="M148"/>
  <c r="M150"/>
  <c r="M152"/>
  <c r="M154"/>
  <c r="M168"/>
  <c r="M178"/>
  <c r="M183"/>
  <c r="M182"/>
  <c r="M181"/>
  <c r="M10"/>
  <c r="J105" i="26"/>
  <c r="J103"/>
  <c r="J101"/>
  <c r="J99"/>
  <c r="J97"/>
  <c r="J95"/>
  <c r="J93"/>
  <c r="J91"/>
  <c r="J89"/>
  <c r="J87"/>
  <c r="J85"/>
  <c r="J83"/>
  <c r="J81"/>
  <c r="J79"/>
  <c r="J77"/>
  <c r="J75"/>
  <c r="J73"/>
  <c r="J71"/>
  <c r="J69"/>
  <c r="J67"/>
  <c r="J65"/>
  <c r="J63"/>
  <c r="J61"/>
  <c r="J59"/>
  <c r="J57"/>
  <c r="J55"/>
  <c r="J53"/>
  <c r="J51"/>
  <c r="J49"/>
  <c r="J47"/>
  <c r="J45"/>
  <c r="J43"/>
  <c r="J41"/>
  <c r="J39"/>
  <c r="J37"/>
  <c r="BR48" i="18"/>
  <c r="BR47"/>
  <c r="BR45"/>
  <c r="BR43"/>
  <c r="BR41"/>
  <c r="BR39"/>
  <c r="BR37"/>
  <c r="BR35"/>
  <c r="BR33"/>
  <c r="BR31"/>
  <c r="BR29"/>
  <c r="BR27"/>
  <c r="BR25"/>
  <c r="BR122"/>
  <c r="BR121"/>
  <c r="BR120"/>
  <c r="BR119"/>
  <c r="BR192"/>
  <c r="BR191"/>
  <c r="BR190"/>
  <c r="BR189"/>
  <c r="BR188"/>
  <c r="BR187"/>
  <c r="BR186"/>
  <c r="BR185"/>
  <c r="BR184"/>
  <c r="BR183"/>
  <c r="BR182"/>
  <c r="BR181"/>
  <c r="BR180"/>
  <c r="BR179"/>
  <c r="BR178"/>
  <c r="BR177"/>
  <c r="BR176"/>
  <c r="BR175"/>
  <c r="BR174"/>
  <c r="BR173"/>
  <c r="BR172"/>
  <c r="BR171"/>
  <c r="BR170"/>
  <c r="BR169"/>
  <c r="BR168"/>
  <c r="BR167"/>
  <c r="BR166"/>
  <c r="BR165"/>
  <c r="BR164"/>
  <c r="BR163"/>
  <c r="BR162"/>
  <c r="BR161"/>
  <c r="BR160"/>
  <c r="BR159"/>
  <c r="BR158"/>
  <c r="BR157"/>
  <c r="BR156"/>
  <c r="BR155"/>
  <c r="BR154"/>
  <c r="BR153"/>
  <c r="BR152"/>
  <c r="BR151"/>
  <c r="BR150"/>
  <c r="BR149"/>
  <c r="BR148"/>
  <c r="BR147"/>
  <c r="BR146"/>
  <c r="BR145"/>
  <c r="BR144"/>
  <c r="BR143"/>
  <c r="BR142"/>
  <c r="BR141"/>
  <c r="BR140"/>
  <c r="BR139"/>
  <c r="BR138"/>
  <c r="BR137"/>
  <c r="BR136"/>
  <c r="BR135"/>
  <c r="BR134"/>
  <c r="BR133"/>
  <c r="BR132"/>
  <c r="BR131"/>
  <c r="BR130"/>
  <c r="BR129"/>
  <c r="BR128"/>
  <c r="BR127"/>
  <c r="BR126"/>
  <c r="BR125"/>
  <c r="BR124"/>
  <c r="BR123"/>
  <c r="B13" i="20"/>
  <c r="D13" s="1"/>
  <c r="B15"/>
  <c r="D15" s="1"/>
  <c r="B63" i="1"/>
  <c r="B113"/>
  <c r="B6" i="20"/>
  <c r="D6" s="1"/>
  <c r="B11"/>
  <c r="D11" s="1"/>
  <c r="B14"/>
  <c r="D14" s="1"/>
  <c r="B36" i="17"/>
  <c r="E35"/>
  <c r="C35"/>
  <c r="G35"/>
  <c r="J36" i="26"/>
  <c r="J34"/>
  <c r="J32"/>
  <c r="B10" i="20"/>
  <c r="D10" s="1"/>
  <c r="F35" i="17"/>
  <c r="D35"/>
  <c r="A15" i="1"/>
  <c r="B16"/>
  <c r="J15"/>
  <c r="E382" i="18"/>
  <c r="E383"/>
  <c r="E384"/>
  <c r="E385"/>
  <c r="E388"/>
  <c r="E389"/>
  <c r="E390"/>
  <c r="E391"/>
  <c r="E396"/>
  <c r="E397"/>
  <c r="E398"/>
  <c r="E399"/>
  <c r="E402"/>
  <c r="E403"/>
  <c r="E381"/>
  <c r="E386"/>
  <c r="E387"/>
  <c r="E392"/>
  <c r="E393"/>
  <c r="E394"/>
  <c r="E395"/>
  <c r="E400"/>
  <c r="E401"/>
  <c r="E404"/>
  <c r="B163" i="1"/>
  <c r="A162"/>
  <c r="J30" i="26"/>
  <c r="D30"/>
  <c r="J28"/>
  <c r="D28"/>
  <c r="J26"/>
  <c r="D26"/>
  <c r="J24"/>
  <c r="D24"/>
  <c r="J22"/>
  <c r="D22"/>
  <c r="J20"/>
  <c r="D20"/>
  <c r="J18"/>
  <c r="D18"/>
  <c r="J16"/>
  <c r="D16"/>
  <c r="J14"/>
  <c r="D14"/>
  <c r="M312" i="13"/>
  <c r="M310"/>
  <c r="M308"/>
  <c r="M306"/>
  <c r="J111" i="26"/>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07"/>
  <c r="J108"/>
  <c r="J109"/>
  <c r="J110"/>
  <c r="BQ194" i="18"/>
  <c r="BQ195" s="1"/>
  <c r="BQ196" s="1"/>
  <c r="BQ197" s="1"/>
  <c r="BQ198" s="1"/>
  <c r="BQ199" s="1"/>
  <c r="BQ200" s="1"/>
  <c r="BQ201" s="1"/>
  <c r="BQ202" s="1"/>
  <c r="BQ203" s="1"/>
  <c r="BQ204" s="1"/>
  <c r="BQ205" s="1"/>
  <c r="BQ206" s="1"/>
  <c r="BQ207" s="1"/>
  <c r="BQ208" s="1"/>
  <c r="BQ209" s="1"/>
  <c r="BQ210" s="1"/>
  <c r="BQ211" s="1"/>
  <c r="BQ212" s="1"/>
  <c r="BQ213" s="1"/>
  <c r="BQ214" s="1"/>
  <c r="BQ215" s="1"/>
  <c r="BQ216" s="1"/>
  <c r="BQ217" s="1"/>
  <c r="BQ218" s="1"/>
  <c r="BQ219" s="1"/>
  <c r="BQ220" s="1"/>
  <c r="BQ221" s="1"/>
  <c r="BQ222" s="1"/>
  <c r="BQ223" s="1"/>
  <c r="BQ224" s="1"/>
  <c r="BQ225" s="1"/>
  <c r="BQ226" s="1"/>
  <c r="BQ227" s="1"/>
  <c r="BQ228" s="1"/>
  <c r="BQ229" s="1"/>
  <c r="BQ230" s="1"/>
  <c r="BQ231" s="1"/>
  <c r="BQ232" s="1"/>
  <c r="BQ233" s="1"/>
  <c r="BQ234" s="1"/>
  <c r="BQ235" s="1"/>
  <c r="BQ236" s="1"/>
  <c r="BQ237" s="1"/>
  <c r="BQ238" s="1"/>
  <c r="BQ239" s="1"/>
  <c r="BQ240" s="1"/>
  <c r="BQ241" s="1"/>
  <c r="BQ242" s="1"/>
  <c r="BQ243" s="1"/>
  <c r="BQ244" s="1"/>
  <c r="BQ245" s="1"/>
  <c r="BQ246" s="1"/>
  <c r="BQ247" s="1"/>
  <c r="BQ248" s="1"/>
  <c r="BQ249" s="1"/>
  <c r="BQ250" s="1"/>
  <c r="BQ251" s="1"/>
  <c r="BQ252" s="1"/>
  <c r="BQ253" s="1"/>
  <c r="BQ254" s="1"/>
  <c r="BQ255" s="1"/>
  <c r="BQ256" s="1"/>
  <c r="BQ257" s="1"/>
  <c r="BQ258" s="1"/>
  <c r="BQ259" s="1"/>
  <c r="BQ260" s="1"/>
  <c r="BQ261" s="1"/>
  <c r="BQ262" s="1"/>
  <c r="BQ263" s="1"/>
  <c r="BQ264" s="1"/>
  <c r="BQ265" s="1"/>
  <c r="BQ266" s="1"/>
  <c r="BQ267" s="1"/>
  <c r="BQ268" s="1"/>
  <c r="BQ269" s="1"/>
  <c r="BQ270" s="1"/>
  <c r="BQ271" s="1"/>
  <c r="BQ272" s="1"/>
  <c r="BQ273" s="1"/>
  <c r="BQ274" s="1"/>
  <c r="BQ275" s="1"/>
  <c r="BQ276" s="1"/>
  <c r="BQ277" s="1"/>
  <c r="BQ278" s="1"/>
  <c r="BQ279" s="1"/>
  <c r="BQ280" s="1"/>
  <c r="BQ281" s="1"/>
  <c r="BQ282" s="1"/>
  <c r="BQ283" s="1"/>
  <c r="BQ284" s="1"/>
  <c r="BQ285" s="1"/>
  <c r="BQ286" s="1"/>
  <c r="BQ287" s="1"/>
  <c r="BQ288" s="1"/>
  <c r="BQ289" s="1"/>
  <c r="BQ290" s="1"/>
  <c r="BQ291" s="1"/>
  <c r="BQ292" s="1"/>
  <c r="BQ293" s="1"/>
  <c r="BQ294" s="1"/>
  <c r="BQ295" s="1"/>
  <c r="BQ296" s="1"/>
  <c r="BQ297" s="1"/>
  <c r="BQ298" s="1"/>
  <c r="BQ299" s="1"/>
  <c r="BQ300" s="1"/>
  <c r="BQ301" s="1"/>
  <c r="BQ302" s="1"/>
  <c r="BQ303" s="1"/>
  <c r="BQ304" s="1"/>
  <c r="BQ305" s="1"/>
  <c r="BQ306" s="1"/>
  <c r="BQ307" s="1"/>
  <c r="BQ308" s="1"/>
  <c r="BQ309" s="1"/>
  <c r="BQ310" s="1"/>
  <c r="BQ311" s="1"/>
  <c r="BQ312" s="1"/>
  <c r="BQ313" s="1"/>
  <c r="BQ314" s="1"/>
  <c r="BQ315" s="1"/>
  <c r="BQ316" s="1"/>
  <c r="BQ317" s="1"/>
  <c r="BQ318" s="1"/>
  <c r="BQ319" s="1"/>
  <c r="BQ320" s="1"/>
  <c r="BQ321" s="1"/>
  <c r="BQ322" s="1"/>
  <c r="BQ323" s="1"/>
  <c r="BQ324" s="1"/>
  <c r="BQ325" s="1"/>
  <c r="BQ326" s="1"/>
  <c r="BQ327" s="1"/>
  <c r="BQ328" s="1"/>
  <c r="BQ329" s="1"/>
  <c r="BQ330" s="1"/>
  <c r="BQ331" s="1"/>
  <c r="BQ332" s="1"/>
  <c r="BQ333" s="1"/>
  <c r="BQ334" s="1"/>
  <c r="BQ335" s="1"/>
  <c r="BQ336" s="1"/>
  <c r="BQ337" s="1"/>
  <c r="BQ338" s="1"/>
  <c r="BQ339" s="1"/>
  <c r="BQ340" s="1"/>
  <c r="BQ341" s="1"/>
  <c r="BQ342" s="1"/>
  <c r="BQ343" s="1"/>
  <c r="BQ344" s="1"/>
  <c r="BQ345" s="1"/>
  <c r="BQ346" s="1"/>
  <c r="BQ347" s="1"/>
  <c r="BQ348" s="1"/>
  <c r="BQ349" s="1"/>
  <c r="BQ350" s="1"/>
  <c r="BQ351" s="1"/>
  <c r="BQ352" s="1"/>
  <c r="BQ353" s="1"/>
  <c r="BQ354" s="1"/>
  <c r="BQ355" s="1"/>
  <c r="BQ356" s="1"/>
  <c r="BQ357" s="1"/>
  <c r="BQ358" s="1"/>
  <c r="BQ359" s="1"/>
  <c r="BQ360" s="1"/>
  <c r="BQ361" s="1"/>
  <c r="BQ362" s="1"/>
  <c r="BQ363" s="1"/>
  <c r="BQ364" s="1"/>
  <c r="BQ365" s="1"/>
  <c r="BQ366" s="1"/>
  <c r="BQ367" s="1"/>
  <c r="BQ368" s="1"/>
  <c r="BQ369" s="1"/>
  <c r="BQ370" s="1"/>
  <c r="BQ371" s="1"/>
  <c r="BQ372" s="1"/>
  <c r="BQ373" s="1"/>
  <c r="BQ374" s="1"/>
  <c r="BQ375" s="1"/>
  <c r="J13" i="26"/>
  <c r="J15"/>
  <c r="J17"/>
  <c r="J19"/>
  <c r="J21"/>
  <c r="M21" s="1"/>
  <c r="M22" s="1"/>
  <c r="J23"/>
  <c r="J25"/>
  <c r="J27"/>
  <c r="J29"/>
  <c r="J31"/>
  <c r="J33"/>
  <c r="J35"/>
  <c r="J38"/>
  <c r="J40"/>
  <c r="J42"/>
  <c r="J44"/>
  <c r="J46"/>
  <c r="J48"/>
  <c r="J50"/>
  <c r="J52"/>
  <c r="J54"/>
  <c r="J56"/>
  <c r="J58"/>
  <c r="J60"/>
  <c r="J62"/>
  <c r="J64"/>
  <c r="J66"/>
  <c r="J68"/>
  <c r="J70"/>
  <c r="J72"/>
  <c r="J74"/>
  <c r="J76"/>
  <c r="J78"/>
  <c r="J80"/>
  <c r="J82"/>
  <c r="J84"/>
  <c r="J86"/>
  <c r="J88"/>
  <c r="J90"/>
  <c r="J92"/>
  <c r="J94"/>
  <c r="J96"/>
  <c r="J98"/>
  <c r="J100"/>
  <c r="J102"/>
  <c r="J104"/>
  <c r="J106"/>
  <c r="L36" i="17"/>
  <c r="BH36" s="1"/>
  <c r="B37"/>
  <c r="D36"/>
  <c r="F36"/>
  <c r="A365" i="13"/>
  <c r="BI37" i="17"/>
  <c r="BI36"/>
  <c r="P192" i="13" l="1"/>
  <c r="H35" i="17"/>
  <c r="R22" i="26"/>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AK406" i="18"/>
  <c r="D406"/>
  <c r="AM413"/>
  <c r="H426"/>
  <c r="AM426" s="1"/>
  <c r="AQ413"/>
  <c r="L426"/>
  <c r="AQ426" s="1"/>
  <c r="AU413"/>
  <c r="P426"/>
  <c r="AU426" s="1"/>
  <c r="AY413"/>
  <c r="T426"/>
  <c r="AY426" s="1"/>
  <c r="BC413"/>
  <c r="X426"/>
  <c r="BC426" s="1"/>
  <c r="BG413"/>
  <c r="AB426"/>
  <c r="BG426" s="1"/>
  <c r="BK413"/>
  <c r="AF426"/>
  <c r="BK426" s="1"/>
  <c r="AK414"/>
  <c r="D414"/>
  <c r="F463"/>
  <c r="AO414"/>
  <c r="J463"/>
  <c r="AS414"/>
  <c r="N463"/>
  <c r="AW414"/>
  <c r="R463"/>
  <c r="BA414"/>
  <c r="V463"/>
  <c r="BE414"/>
  <c r="Z463"/>
  <c r="AK413"/>
  <c r="F426"/>
  <c r="D413"/>
  <c r="AO413"/>
  <c r="J426"/>
  <c r="AO426" s="1"/>
  <c r="AS413"/>
  <c r="N426"/>
  <c r="AS426" s="1"/>
  <c r="AW413"/>
  <c r="R426"/>
  <c r="AW426" s="1"/>
  <c r="BA413"/>
  <c r="V426"/>
  <c r="BA426" s="1"/>
  <c r="BE413"/>
  <c r="Z426"/>
  <c r="BE426" s="1"/>
  <c r="BI413"/>
  <c r="AD426"/>
  <c r="BI426" s="1"/>
  <c r="BM413"/>
  <c r="C413"/>
  <c r="AH426"/>
  <c r="BM426" s="1"/>
  <c r="AM414"/>
  <c r="H463"/>
  <c r="AQ414"/>
  <c r="L463"/>
  <c r="AU414"/>
  <c r="P463"/>
  <c r="AY414"/>
  <c r="T463"/>
  <c r="BC414"/>
  <c r="X463"/>
  <c r="BG414"/>
  <c r="AB463"/>
  <c r="B64" i="1"/>
  <c r="A63"/>
  <c r="H55"/>
  <c r="J63"/>
  <c r="B114"/>
  <c r="A113"/>
  <c r="J113"/>
  <c r="H105"/>
  <c r="M23" i="26"/>
  <c r="M24" s="1"/>
  <c r="M25" s="1"/>
  <c r="M26" s="1"/>
  <c r="M27" s="1"/>
  <c r="M28" s="1"/>
  <c r="M29" s="1"/>
  <c r="M30" s="1"/>
  <c r="M31" s="1"/>
  <c r="M32" s="1"/>
  <c r="M33" s="1"/>
  <c r="M34" s="1"/>
  <c r="M35" s="1"/>
  <c r="M36" s="1"/>
  <c r="M37" s="1"/>
  <c r="M38" s="1"/>
  <c r="M39" s="1"/>
  <c r="M40" s="1"/>
  <c r="M41" s="1"/>
  <c r="M42" s="1"/>
  <c r="M43" s="1"/>
  <c r="M44" s="1"/>
  <c r="M45" s="1"/>
  <c r="M46" s="1"/>
  <c r="M47" s="1"/>
  <c r="M48" s="1"/>
  <c r="M49" s="1"/>
  <c r="M50" s="1"/>
  <c r="M51" s="1"/>
  <c r="M52" s="1"/>
  <c r="M53" s="1"/>
  <c r="M54" s="1"/>
  <c r="M55" s="1"/>
  <c r="M56" s="1"/>
  <c r="M57" s="1"/>
  <c r="M58" s="1"/>
  <c r="M59" s="1"/>
  <c r="M60" s="1"/>
  <c r="M61" s="1"/>
  <c r="M62" s="1"/>
  <c r="M63" s="1"/>
  <c r="M64" s="1"/>
  <c r="M65" s="1"/>
  <c r="M66" s="1"/>
  <c r="M67" s="1"/>
  <c r="M68" s="1"/>
  <c r="M69" s="1"/>
  <c r="M70" s="1"/>
  <c r="M71" s="1"/>
  <c r="M72" s="1"/>
  <c r="M73" s="1"/>
  <c r="M74" s="1"/>
  <c r="M75" s="1"/>
  <c r="M76" s="1"/>
  <c r="M77" s="1"/>
  <c r="M78" s="1"/>
  <c r="M79" s="1"/>
  <c r="M80" s="1"/>
  <c r="M81" s="1"/>
  <c r="M82" s="1"/>
  <c r="M83" s="1"/>
  <c r="M84" s="1"/>
  <c r="M85" s="1"/>
  <c r="M86" s="1"/>
  <c r="M87" s="1"/>
  <c r="M88" s="1"/>
  <c r="M89" s="1"/>
  <c r="M90" s="1"/>
  <c r="M91" s="1"/>
  <c r="M92" s="1"/>
  <c r="M93" s="1"/>
  <c r="M94" s="1"/>
  <c r="M95" s="1"/>
  <c r="M96" s="1"/>
  <c r="M97" s="1"/>
  <c r="M98" s="1"/>
  <c r="M99" s="1"/>
  <c r="M100" s="1"/>
  <c r="M101" s="1"/>
  <c r="M102" s="1"/>
  <c r="M103" s="1"/>
  <c r="M104" s="1"/>
  <c r="M105" s="1"/>
  <c r="M106" s="1"/>
  <c r="M107" s="1"/>
  <c r="M108" s="1"/>
  <c r="M109" s="1"/>
  <c r="M110" s="1"/>
  <c r="M111" s="1"/>
  <c r="M112" s="1"/>
  <c r="M113" s="1"/>
  <c r="M114" s="1"/>
  <c r="M115" s="1"/>
  <c r="M116" s="1"/>
  <c r="M117" s="1"/>
  <c r="M118" s="1"/>
  <c r="M119" s="1"/>
  <c r="M120" s="1"/>
  <c r="M121" s="1"/>
  <c r="M122" s="1"/>
  <c r="M123" s="1"/>
  <c r="M124" s="1"/>
  <c r="M125" s="1"/>
  <c r="M126" s="1"/>
  <c r="M127" s="1"/>
  <c r="M128" s="1"/>
  <c r="M129" s="1"/>
  <c r="M130" s="1"/>
  <c r="M131" s="1"/>
  <c r="M132" s="1"/>
  <c r="M133" s="1"/>
  <c r="M134" s="1"/>
  <c r="M135" s="1"/>
  <c r="M136" s="1"/>
  <c r="M137" s="1"/>
  <c r="M138" s="1"/>
  <c r="M139" s="1"/>
  <c r="M140" s="1"/>
  <c r="M141" s="1"/>
  <c r="M142" s="1"/>
  <c r="M143" s="1"/>
  <c r="M144" s="1"/>
  <c r="M145" s="1"/>
  <c r="M146" s="1"/>
  <c r="M147" s="1"/>
  <c r="M148" s="1"/>
  <c r="M149" s="1"/>
  <c r="M150" s="1"/>
  <c r="M151" s="1"/>
  <c r="M152" s="1"/>
  <c r="M153" s="1"/>
  <c r="M154" s="1"/>
  <c r="M155" s="1"/>
  <c r="M156" s="1"/>
  <c r="M157" s="1"/>
  <c r="M158" s="1"/>
  <c r="M159" s="1"/>
  <c r="M160" s="1"/>
  <c r="M161" s="1"/>
  <c r="M162" s="1"/>
  <c r="M163" s="1"/>
  <c r="M164" s="1"/>
  <c r="M165" s="1"/>
  <c r="M166" s="1"/>
  <c r="M167" s="1"/>
  <c r="M168" s="1"/>
  <c r="M169" s="1"/>
  <c r="M170" s="1"/>
  <c r="M171" s="1"/>
  <c r="M172" s="1"/>
  <c r="M173" s="1"/>
  <c r="M174" s="1"/>
  <c r="M175" s="1"/>
  <c r="M176" s="1"/>
  <c r="M177" s="1"/>
  <c r="M178" s="1"/>
  <c r="M179" s="1"/>
  <c r="M180" s="1"/>
  <c r="C36" i="17"/>
  <c r="G36"/>
  <c r="E36"/>
  <c r="A36"/>
  <c r="B164" i="1"/>
  <c r="A163"/>
  <c r="J163"/>
  <c r="B17"/>
  <c r="J16"/>
  <c r="A16"/>
  <c r="A366" i="13"/>
  <c r="B365" i="14"/>
  <c r="A365" s="1"/>
  <c r="D37" i="17"/>
  <c r="F37"/>
  <c r="B38"/>
  <c r="E37"/>
  <c r="G37"/>
  <c r="C37"/>
  <c r="A37"/>
  <c r="BI38"/>
  <c r="P193" i="13" l="1"/>
  <c r="H36" i="17"/>
  <c r="BE463" i="18"/>
  <c r="Z469"/>
  <c r="BA463"/>
  <c r="V469"/>
  <c r="AW463"/>
  <c r="R469"/>
  <c r="AS463"/>
  <c r="N469"/>
  <c r="AO463"/>
  <c r="J469"/>
  <c r="AK463"/>
  <c r="F469"/>
  <c r="D463"/>
  <c r="E463" s="1"/>
  <c r="BG463"/>
  <c r="AB469"/>
  <c r="BC463"/>
  <c r="X469"/>
  <c r="AY463"/>
  <c r="T469"/>
  <c r="AU463"/>
  <c r="P469"/>
  <c r="AQ463"/>
  <c r="L469"/>
  <c r="AM463"/>
  <c r="H469"/>
  <c r="AK426"/>
  <c r="D444"/>
  <c r="D445" s="1"/>
  <c r="D426"/>
  <c r="B65" i="1"/>
  <c r="J64"/>
  <c r="A64"/>
  <c r="B115"/>
  <c r="A114"/>
  <c r="J114"/>
  <c r="H37" i="17"/>
  <c r="B39"/>
  <c r="D38"/>
  <c r="F38"/>
  <c r="C38"/>
  <c r="G38"/>
  <c r="E38"/>
  <c r="A38"/>
  <c r="A367" i="13"/>
  <c r="B366" i="14"/>
  <c r="A366" s="1"/>
  <c r="A17" i="1"/>
  <c r="B18"/>
  <c r="J17"/>
  <c r="B165"/>
  <c r="A164"/>
  <c r="J164"/>
  <c r="BI39" i="17"/>
  <c r="P194" i="13" l="1"/>
  <c r="D469" i="18"/>
  <c r="E469" s="1"/>
  <c r="A115" i="1"/>
  <c r="B116"/>
  <c r="J115"/>
  <c r="J65"/>
  <c r="A65"/>
  <c r="B66"/>
  <c r="H38" i="17"/>
  <c r="B19" i="1"/>
  <c r="J18"/>
  <c r="A18"/>
  <c r="A368" i="13"/>
  <c r="B367" i="14"/>
  <c r="A367" s="1"/>
  <c r="B166" i="1"/>
  <c r="A165"/>
  <c r="J165"/>
  <c r="D39" i="17"/>
  <c r="F39"/>
  <c r="B40"/>
  <c r="E39"/>
  <c r="C39"/>
  <c r="G39"/>
  <c r="A39"/>
  <c r="BI40"/>
  <c r="P195" i="13" l="1"/>
  <c r="A66" i="1"/>
  <c r="B67"/>
  <c r="J66"/>
  <c r="A116"/>
  <c r="B117"/>
  <c r="J116"/>
  <c r="B167"/>
  <c r="A166"/>
  <c r="J166"/>
  <c r="B41" i="17"/>
  <c r="D40"/>
  <c r="F40"/>
  <c r="C40"/>
  <c r="G40"/>
  <c r="E40"/>
  <c r="A40"/>
  <c r="A369" i="13"/>
  <c r="B368" i="14"/>
  <c r="A368" s="1"/>
  <c r="A19" i="1"/>
  <c r="B20"/>
  <c r="J19"/>
  <c r="H39" i="17"/>
  <c r="BI41"/>
  <c r="P196" i="13" l="1"/>
  <c r="A117" i="1"/>
  <c r="B118"/>
  <c r="J117"/>
  <c r="A67"/>
  <c r="B68"/>
  <c r="J67"/>
  <c r="B21"/>
  <c r="J20"/>
  <c r="A20"/>
  <c r="A370" i="13"/>
  <c r="B369" i="14"/>
  <c r="A369" s="1"/>
  <c r="B168" i="1"/>
  <c r="A167"/>
  <c r="J167"/>
  <c r="H40" i="17"/>
  <c r="D41"/>
  <c r="F41"/>
  <c r="B42"/>
  <c r="E41"/>
  <c r="G41"/>
  <c r="C41"/>
  <c r="A41"/>
  <c r="BI42"/>
  <c r="P197" i="13" l="1"/>
  <c r="A68" i="1"/>
  <c r="B69"/>
  <c r="J68"/>
  <c r="A118"/>
  <c r="B119"/>
  <c r="J118"/>
  <c r="H41" i="17"/>
  <c r="B43"/>
  <c r="D42"/>
  <c r="F42"/>
  <c r="C42"/>
  <c r="G42"/>
  <c r="E42"/>
  <c r="A42"/>
  <c r="B169" i="1"/>
  <c r="A168"/>
  <c r="J168"/>
  <c r="A371" i="13"/>
  <c r="B370" i="14"/>
  <c r="A370" s="1"/>
  <c r="A21" i="1"/>
  <c r="B22"/>
  <c r="J21"/>
  <c r="BI43" i="17"/>
  <c r="P198" i="13" l="1"/>
  <c r="P199" s="1"/>
  <c r="P200" s="1"/>
  <c r="P201" s="1"/>
  <c r="P202" s="1"/>
  <c r="P203" s="1"/>
  <c r="P204" s="1"/>
  <c r="P205" s="1"/>
  <c r="P206" s="1"/>
  <c r="P207" s="1"/>
  <c r="P208" s="1"/>
  <c r="P209" s="1"/>
  <c r="P210" s="1"/>
  <c r="P211" s="1"/>
  <c r="P212" s="1"/>
  <c r="P213" s="1"/>
  <c r="P214" s="1"/>
  <c r="P215" s="1"/>
  <c r="P216" s="1"/>
  <c r="P217" s="1"/>
  <c r="P218" s="1"/>
  <c r="P219" s="1"/>
  <c r="P220" s="1"/>
  <c r="P221" s="1"/>
  <c r="P222" s="1"/>
  <c r="P223" s="1"/>
  <c r="A119" i="1"/>
  <c r="B120"/>
  <c r="J119"/>
  <c r="A69"/>
  <c r="B70"/>
  <c r="J69"/>
  <c r="B170"/>
  <c r="A169"/>
  <c r="J169"/>
  <c r="H42" i="17"/>
  <c r="B23" i="1"/>
  <c r="J22"/>
  <c r="A22"/>
  <c r="A372" i="13"/>
  <c r="B371" i="14"/>
  <c r="A371" s="1"/>
  <c r="D43" i="17"/>
  <c r="F43"/>
  <c r="B44"/>
  <c r="E43"/>
  <c r="C43"/>
  <c r="G43"/>
  <c r="A43"/>
  <c r="BI44"/>
  <c r="B71" i="1" l="1"/>
  <c r="J70"/>
  <c r="A70"/>
  <c r="B121"/>
  <c r="J120"/>
  <c r="A120"/>
  <c r="B45" i="17"/>
  <c r="D44"/>
  <c r="F44"/>
  <c r="C44"/>
  <c r="G44"/>
  <c r="E44"/>
  <c r="A44"/>
  <c r="B171" i="1"/>
  <c r="A170"/>
  <c r="J170"/>
  <c r="H43" i="17"/>
  <c r="A373" i="13"/>
  <c r="B372" i="14"/>
  <c r="A372" s="1"/>
  <c r="A23" i="1"/>
  <c r="B24"/>
  <c r="J23"/>
  <c r="BI45" i="17"/>
  <c r="B122" i="1" l="1"/>
  <c r="J121"/>
  <c r="A121"/>
  <c r="B72"/>
  <c r="J71"/>
  <c r="A71"/>
  <c r="B25"/>
  <c r="J24"/>
  <c r="A24"/>
  <c r="A374" i="13"/>
  <c r="B373" i="14"/>
  <c r="A373" s="1"/>
  <c r="B172" i="1"/>
  <c r="A171"/>
  <c r="J171"/>
  <c r="H44" i="17"/>
  <c r="D45"/>
  <c r="F45"/>
  <c r="B46"/>
  <c r="E45"/>
  <c r="G45"/>
  <c r="C45"/>
  <c r="A45"/>
  <c r="BI46"/>
  <c r="A72" i="1" l="1"/>
  <c r="B73"/>
  <c r="J72"/>
  <c r="A122"/>
  <c r="B123"/>
  <c r="J122"/>
  <c r="H45" i="17"/>
  <c r="B47"/>
  <c r="D46"/>
  <c r="F46"/>
  <c r="C46"/>
  <c r="G46"/>
  <c r="E46"/>
  <c r="A46"/>
  <c r="B173" i="1"/>
  <c r="A172"/>
  <c r="J172"/>
  <c r="A375" i="13"/>
  <c r="B374" i="14"/>
  <c r="A374" s="1"/>
  <c r="A25" i="1"/>
  <c r="B26"/>
  <c r="J25"/>
  <c r="BI47" i="17"/>
  <c r="B124" i="1" l="1"/>
  <c r="J123"/>
  <c r="A123"/>
  <c r="B74"/>
  <c r="J73"/>
  <c r="A73"/>
  <c r="H46" i="17"/>
  <c r="B27" i="1"/>
  <c r="J26"/>
  <c r="A26"/>
  <c r="A376" i="13"/>
  <c r="B375" i="14"/>
  <c r="A375" s="1"/>
  <c r="B174" i="1"/>
  <c r="A173"/>
  <c r="J173"/>
  <c r="D47" i="17"/>
  <c r="F47"/>
  <c r="B48"/>
  <c r="E47"/>
  <c r="C47"/>
  <c r="G47"/>
  <c r="A47"/>
  <c r="BI48"/>
  <c r="A74" i="1" l="1"/>
  <c r="B75"/>
  <c r="J74"/>
  <c r="A124"/>
  <c r="B125"/>
  <c r="J124"/>
  <c r="B49" i="17"/>
  <c r="D48"/>
  <c r="F48"/>
  <c r="C48"/>
  <c r="G48"/>
  <c r="E48"/>
  <c r="A48"/>
  <c r="B175" i="1"/>
  <c r="A174"/>
  <c r="J174"/>
  <c r="A377" i="13"/>
  <c r="B376" i="14"/>
  <c r="A376" s="1"/>
  <c r="A27" i="1"/>
  <c r="B28"/>
  <c r="J27"/>
  <c r="H47" i="17"/>
  <c r="BI49"/>
  <c r="A125" i="1" l="1"/>
  <c r="B126"/>
  <c r="J125"/>
  <c r="A75"/>
  <c r="B76"/>
  <c r="J75"/>
  <c r="B176"/>
  <c r="A175"/>
  <c r="J175"/>
  <c r="D49" i="17"/>
  <c r="F49"/>
  <c r="B50"/>
  <c r="E49"/>
  <c r="G49"/>
  <c r="C49"/>
  <c r="A49"/>
  <c r="B29" i="1"/>
  <c r="J28"/>
  <c r="A28"/>
  <c r="A378" i="13"/>
  <c r="B377" i="14"/>
  <c r="A377" s="1"/>
  <c r="H48" i="17"/>
  <c r="BI50"/>
  <c r="H49" l="1"/>
  <c r="B77" i="1"/>
  <c r="J76"/>
  <c r="A76"/>
  <c r="B127"/>
  <c r="J126"/>
  <c r="A126"/>
  <c r="A379" i="13"/>
  <c r="B378" i="14"/>
  <c r="A378" s="1"/>
  <c r="A29" i="1"/>
  <c r="B30"/>
  <c r="J29"/>
  <c r="B51" i="17"/>
  <c r="D50"/>
  <c r="F50"/>
  <c r="C50"/>
  <c r="G50"/>
  <c r="E50"/>
  <c r="A50"/>
  <c r="B177" i="1"/>
  <c r="A176"/>
  <c r="J176"/>
  <c r="BI51" i="17"/>
  <c r="A127" i="1" l="1"/>
  <c r="B128"/>
  <c r="J127"/>
  <c r="A77"/>
  <c r="B78"/>
  <c r="J77"/>
  <c r="B31"/>
  <c r="J30"/>
  <c r="A30"/>
  <c r="A380" i="13"/>
  <c r="B379" i="14"/>
  <c r="A379" s="1"/>
  <c r="H50" i="17"/>
  <c r="B178" i="1"/>
  <c r="A177"/>
  <c r="J177"/>
  <c r="D51" i="17"/>
  <c r="F51"/>
  <c r="B52"/>
  <c r="E51"/>
  <c r="C51"/>
  <c r="G51"/>
  <c r="A51"/>
  <c r="BI52"/>
  <c r="B79" i="1" l="1"/>
  <c r="J78"/>
  <c r="A78"/>
  <c r="B129"/>
  <c r="J128"/>
  <c r="A128"/>
  <c r="B53" i="17"/>
  <c r="D52"/>
  <c r="F52"/>
  <c r="C52"/>
  <c r="G52"/>
  <c r="E52"/>
  <c r="A52"/>
  <c r="B179" i="1"/>
  <c r="A178"/>
  <c r="J178"/>
  <c r="H51" i="17"/>
  <c r="A381" i="13"/>
  <c r="B380" i="14"/>
  <c r="A380" s="1"/>
  <c r="A31" i="1"/>
  <c r="B32"/>
  <c r="J31"/>
  <c r="BI53" i="17"/>
  <c r="A129" i="1" l="1"/>
  <c r="B130"/>
  <c r="J129"/>
  <c r="A79"/>
  <c r="B80"/>
  <c r="J79"/>
  <c r="B33"/>
  <c r="J32"/>
  <c r="A32"/>
  <c r="A382" i="13"/>
  <c r="B381" i="14"/>
  <c r="A381" s="1"/>
  <c r="H52" i="17"/>
  <c r="B180" i="1"/>
  <c r="A179"/>
  <c r="J179"/>
  <c r="D53" i="17"/>
  <c r="F53"/>
  <c r="B54"/>
  <c r="E53"/>
  <c r="G53"/>
  <c r="C53"/>
  <c r="A53"/>
  <c r="BI54"/>
  <c r="B81" i="1" l="1"/>
  <c r="J80"/>
  <c r="A80"/>
  <c r="B131"/>
  <c r="J130"/>
  <c r="A130"/>
  <c r="B55" i="17"/>
  <c r="D54"/>
  <c r="F54"/>
  <c r="C54"/>
  <c r="G54"/>
  <c r="E54"/>
  <c r="A54"/>
  <c r="B181" i="1"/>
  <c r="A180"/>
  <c r="J180"/>
  <c r="A383" i="13"/>
  <c r="B382" i="14"/>
  <c r="A382" s="1"/>
  <c r="A33" i="1"/>
  <c r="B34"/>
  <c r="J33"/>
  <c r="H53" i="17"/>
  <c r="BI55"/>
  <c r="B132" i="1" l="1"/>
  <c r="J131"/>
  <c r="A131"/>
  <c r="B82"/>
  <c r="J81"/>
  <c r="A81"/>
  <c r="B182"/>
  <c r="A181"/>
  <c r="J181"/>
  <c r="D55" i="17"/>
  <c r="F55"/>
  <c r="B56"/>
  <c r="E55"/>
  <c r="C55"/>
  <c r="G55"/>
  <c r="A55"/>
  <c r="B35" i="1"/>
  <c r="J34"/>
  <c r="A34"/>
  <c r="A384" i="13"/>
  <c r="B383" i="14"/>
  <c r="A383" s="1"/>
  <c r="H54" i="17"/>
  <c r="BI56"/>
  <c r="A82" i="1" l="1"/>
  <c r="B83"/>
  <c r="J82"/>
  <c r="A132"/>
  <c r="B133"/>
  <c r="J132"/>
  <c r="A385" i="13"/>
  <c r="B384" i="14"/>
  <c r="A384" s="1"/>
  <c r="A35" i="1"/>
  <c r="B36"/>
  <c r="J35"/>
  <c r="B57" i="17"/>
  <c r="D56"/>
  <c r="F56"/>
  <c r="C56"/>
  <c r="G56"/>
  <c r="E56"/>
  <c r="A56"/>
  <c r="B183" i="1"/>
  <c r="A182"/>
  <c r="J182"/>
  <c r="H55" i="17"/>
  <c r="BI57"/>
  <c r="A133" i="1" l="1"/>
  <c r="B134"/>
  <c r="J133"/>
  <c r="A83"/>
  <c r="B84"/>
  <c r="J83"/>
  <c r="B37"/>
  <c r="J36"/>
  <c r="A36"/>
  <c r="A386" i="13"/>
  <c r="B385" i="14"/>
  <c r="A385" s="1"/>
  <c r="H56" i="17"/>
  <c r="B184" i="1"/>
  <c r="A183"/>
  <c r="J183"/>
  <c r="D57" i="17"/>
  <c r="F57"/>
  <c r="B58"/>
  <c r="E57"/>
  <c r="G57"/>
  <c r="C57"/>
  <c r="A57"/>
  <c r="BI58"/>
  <c r="B85" i="1" l="1"/>
  <c r="J84"/>
  <c r="A84"/>
  <c r="B135"/>
  <c r="J134"/>
  <c r="A134"/>
  <c r="H57" i="17"/>
  <c r="B59"/>
  <c r="D58"/>
  <c r="F58"/>
  <c r="C58"/>
  <c r="G58"/>
  <c r="E58"/>
  <c r="A58"/>
  <c r="B185" i="1"/>
  <c r="A184"/>
  <c r="J184"/>
  <c r="B386" i="14"/>
  <c r="A386" s="1"/>
  <c r="A37" i="1"/>
  <c r="B38"/>
  <c r="J37"/>
  <c r="BI59" i="17"/>
  <c r="B136" i="1" l="1"/>
  <c r="J135"/>
  <c r="A135"/>
  <c r="B86"/>
  <c r="J85"/>
  <c r="A85"/>
  <c r="H58" i="17"/>
  <c r="B39" i="1"/>
  <c r="J38"/>
  <c r="A38"/>
  <c r="B186"/>
  <c r="A185"/>
  <c r="J185"/>
  <c r="D59" i="17"/>
  <c r="F59"/>
  <c r="B60"/>
  <c r="E59"/>
  <c r="C59"/>
  <c r="G59"/>
  <c r="A59"/>
  <c r="BI60"/>
  <c r="B87" i="1" l="1"/>
  <c r="J86"/>
  <c r="A86"/>
  <c r="B137"/>
  <c r="J136"/>
  <c r="A136"/>
  <c r="H59" i="17"/>
  <c r="B61"/>
  <c r="D60"/>
  <c r="F60"/>
  <c r="C60"/>
  <c r="G60"/>
  <c r="E60"/>
  <c r="A60"/>
  <c r="B187" i="1"/>
  <c r="A186"/>
  <c r="J186"/>
  <c r="A39"/>
  <c r="B40"/>
  <c r="J39"/>
  <c r="BI61" i="17"/>
  <c r="A137" i="1" l="1"/>
  <c r="B138"/>
  <c r="J137"/>
  <c r="A87"/>
  <c r="B88"/>
  <c r="J87"/>
  <c r="B41"/>
  <c r="J40"/>
  <c r="A40"/>
  <c r="H60" i="17"/>
  <c r="B188" i="1"/>
  <c r="A187"/>
  <c r="J187"/>
  <c r="D61" i="17"/>
  <c r="F61"/>
  <c r="B62"/>
  <c r="E61"/>
  <c r="G61"/>
  <c r="C61"/>
  <c r="A61"/>
  <c r="BI62"/>
  <c r="A88" i="1" l="1"/>
  <c r="B89"/>
  <c r="J88"/>
  <c r="A138"/>
  <c r="B139"/>
  <c r="J138"/>
  <c r="H61" i="17"/>
  <c r="B63"/>
  <c r="D62"/>
  <c r="F62"/>
  <c r="C62"/>
  <c r="G62"/>
  <c r="E62"/>
  <c r="A62"/>
  <c r="B189" i="1"/>
  <c r="A188"/>
  <c r="J188"/>
  <c r="A41"/>
  <c r="B42"/>
  <c r="J41"/>
  <c r="BI63" i="17"/>
  <c r="A139" i="1" l="1"/>
  <c r="B140"/>
  <c r="J139"/>
  <c r="A89"/>
  <c r="B90"/>
  <c r="J89"/>
  <c r="B43"/>
  <c r="J42"/>
  <c r="A42"/>
  <c r="H62" i="17"/>
  <c r="B190" i="1"/>
  <c r="A189"/>
  <c r="J189"/>
  <c r="D63" i="17"/>
  <c r="F63"/>
  <c r="B64"/>
  <c r="E63"/>
  <c r="C63"/>
  <c r="G63"/>
  <c r="A63"/>
  <c r="BI64"/>
  <c r="J90" i="1" l="1"/>
  <c r="A90"/>
  <c r="B91"/>
  <c r="B141"/>
  <c r="J140"/>
  <c r="A140"/>
  <c r="B191"/>
  <c r="A190"/>
  <c r="J190"/>
  <c r="B65" i="17"/>
  <c r="D64"/>
  <c r="F64"/>
  <c r="C64"/>
  <c r="G64"/>
  <c r="E64"/>
  <c r="A64"/>
  <c r="A43" i="1"/>
  <c r="J43"/>
  <c r="H63" i="17"/>
  <c r="BI65"/>
  <c r="A141" i="1" l="1"/>
  <c r="B142"/>
  <c r="J141"/>
  <c r="A91"/>
  <c r="B92"/>
  <c r="J91"/>
  <c r="H64" i="17"/>
  <c r="H248" s="1"/>
  <c r="D65"/>
  <c r="F65"/>
  <c r="B66"/>
  <c r="E65"/>
  <c r="G65"/>
  <c r="C65"/>
  <c r="A65"/>
  <c r="B192" i="1"/>
  <c r="A191"/>
  <c r="J191"/>
  <c r="BI66" i="17"/>
  <c r="A92" i="1" l="1"/>
  <c r="B93"/>
  <c r="J92"/>
  <c r="A142"/>
  <c r="J142"/>
  <c r="B212"/>
  <c r="A192"/>
  <c r="J192"/>
  <c r="H65" i="17"/>
  <c r="B67"/>
  <c r="D66"/>
  <c r="F66"/>
  <c r="C66"/>
  <c r="G66"/>
  <c r="E66"/>
  <c r="A66"/>
  <c r="BI67"/>
  <c r="A93" i="1" l="1"/>
  <c r="J93"/>
  <c r="H66" i="17"/>
  <c r="D67"/>
  <c r="F67"/>
  <c r="B68"/>
  <c r="E67"/>
  <c r="C67"/>
  <c r="G67"/>
  <c r="A67"/>
  <c r="B213" i="1"/>
  <c r="A212"/>
  <c r="J212"/>
  <c r="H204"/>
  <c r="BI68" i="17"/>
  <c r="B214" i="1" l="1"/>
  <c r="A213"/>
  <c r="J213"/>
  <c r="B69" i="17"/>
  <c r="D68"/>
  <c r="F68"/>
  <c r="C68"/>
  <c r="G68"/>
  <c r="E68"/>
  <c r="A68"/>
  <c r="H67"/>
  <c r="BI69"/>
  <c r="H68" l="1"/>
  <c r="D69"/>
  <c r="B70"/>
  <c r="E69"/>
  <c r="G69"/>
  <c r="F69"/>
  <c r="C69"/>
  <c r="A69"/>
  <c r="B215" i="1"/>
  <c r="A214"/>
  <c r="J214"/>
  <c r="BI70" i="17"/>
  <c r="B71" l="1"/>
  <c r="C70"/>
  <c r="E70"/>
  <c r="G70"/>
  <c r="D70"/>
  <c r="F70"/>
  <c r="A70"/>
  <c r="H69"/>
  <c r="B216" i="1"/>
  <c r="A215"/>
  <c r="J215"/>
  <c r="BI71" i="17"/>
  <c r="B217" i="1" l="1"/>
  <c r="A216"/>
  <c r="J216"/>
  <c r="H70" i="17"/>
  <c r="B72"/>
  <c r="C71"/>
  <c r="E71"/>
  <c r="G71"/>
  <c r="F71"/>
  <c r="D71"/>
  <c r="A71"/>
  <c r="BI72"/>
  <c r="H71" l="1"/>
  <c r="B73"/>
  <c r="C72"/>
  <c r="E72"/>
  <c r="G72"/>
  <c r="D72"/>
  <c r="F72"/>
  <c r="A72"/>
  <c r="B218" i="1"/>
  <c r="A217"/>
  <c r="J217"/>
  <c r="BI73" i="17"/>
  <c r="H72" l="1"/>
  <c r="B219" i="1"/>
  <c r="A218"/>
  <c r="J218"/>
  <c r="B74" i="17"/>
  <c r="C73"/>
  <c r="E73"/>
  <c r="G73"/>
  <c r="F73"/>
  <c r="D73"/>
  <c r="A73"/>
  <c r="BI74"/>
  <c r="B75" l="1"/>
  <c r="C74"/>
  <c r="E74"/>
  <c r="G74"/>
  <c r="D74"/>
  <c r="F74"/>
  <c r="A74"/>
  <c r="B220" i="1"/>
  <c r="A219"/>
  <c r="J219"/>
  <c r="H73" i="17"/>
  <c r="BI75"/>
  <c r="H74" l="1"/>
  <c r="B221" i="1"/>
  <c r="A220"/>
  <c r="J220"/>
  <c r="B76" i="17"/>
  <c r="C75"/>
  <c r="E75"/>
  <c r="G75"/>
  <c r="F75"/>
  <c r="D75"/>
  <c r="A75"/>
  <c r="BI76"/>
  <c r="B77" l="1"/>
  <c r="C76"/>
  <c r="E76"/>
  <c r="G76"/>
  <c r="D76"/>
  <c r="F76"/>
  <c r="A76"/>
  <c r="B222" i="1"/>
  <c r="A221"/>
  <c r="J221"/>
  <c r="H75" i="17"/>
  <c r="BI77"/>
  <c r="H76" l="1"/>
  <c r="B223" i="1"/>
  <c r="A222"/>
  <c r="J222"/>
  <c r="B78" i="17"/>
  <c r="C77"/>
  <c r="E77"/>
  <c r="G77"/>
  <c r="F77"/>
  <c r="D77"/>
  <c r="A77"/>
  <c r="BI78"/>
  <c r="B79" l="1"/>
  <c r="C78"/>
  <c r="E78"/>
  <c r="G78"/>
  <c r="D78"/>
  <c r="F78"/>
  <c r="A78"/>
  <c r="B224" i="1"/>
  <c r="A223"/>
  <c r="J223"/>
  <c r="H77" i="17"/>
  <c r="BI79"/>
  <c r="H78" l="1"/>
  <c r="B225" i="1"/>
  <c r="A224"/>
  <c r="J224"/>
  <c r="B80" i="17"/>
  <c r="C79"/>
  <c r="E79"/>
  <c r="G79"/>
  <c r="F79"/>
  <c r="D79"/>
  <c r="A79"/>
  <c r="BI80"/>
  <c r="B81" l="1"/>
  <c r="C80"/>
  <c r="E80"/>
  <c r="G80"/>
  <c r="D80"/>
  <c r="F80"/>
  <c r="A80"/>
  <c r="B226" i="1"/>
  <c r="A225"/>
  <c r="J225"/>
  <c r="H79" i="17"/>
  <c r="BI81"/>
  <c r="H80" l="1"/>
  <c r="B227" i="1"/>
  <c r="A226"/>
  <c r="J226"/>
  <c r="B82" i="17"/>
  <c r="C81"/>
  <c r="E81"/>
  <c r="G81"/>
  <c r="F81"/>
  <c r="D81"/>
  <c r="A81"/>
  <c r="BI82"/>
  <c r="B83" l="1"/>
  <c r="C82"/>
  <c r="E82"/>
  <c r="G82"/>
  <c r="D82"/>
  <c r="F82"/>
  <c r="A82"/>
  <c r="B228" i="1"/>
  <c r="A227"/>
  <c r="J227"/>
  <c r="H81" i="17"/>
  <c r="BI83"/>
  <c r="H82" l="1"/>
  <c r="B229" i="1"/>
  <c r="A228"/>
  <c r="J228"/>
  <c r="B84" i="17"/>
  <c r="C83"/>
  <c r="E83"/>
  <c r="G83"/>
  <c r="F83"/>
  <c r="D83"/>
  <c r="A83"/>
  <c r="BI84"/>
  <c r="B85" l="1"/>
  <c r="C84"/>
  <c r="E84"/>
  <c r="G84"/>
  <c r="D84"/>
  <c r="F84"/>
  <c r="A84"/>
  <c r="B230" i="1"/>
  <c r="A229"/>
  <c r="J229"/>
  <c r="H83" i="17"/>
  <c r="BI85"/>
  <c r="H84" l="1"/>
  <c r="B231" i="1"/>
  <c r="A230"/>
  <c r="J230"/>
  <c r="B86" i="17"/>
  <c r="C85"/>
  <c r="E85"/>
  <c r="G85"/>
  <c r="F85"/>
  <c r="D85"/>
  <c r="A85"/>
  <c r="BI86"/>
  <c r="B232" i="1" l="1"/>
  <c r="A231"/>
  <c r="J231"/>
  <c r="B87" i="17"/>
  <c r="C86"/>
  <c r="E86"/>
  <c r="G86"/>
  <c r="D86"/>
  <c r="F86"/>
  <c r="A86"/>
  <c r="H85"/>
  <c r="BI87"/>
  <c r="H86" l="1"/>
  <c r="B88"/>
  <c r="C87"/>
  <c r="E87"/>
  <c r="G87"/>
  <c r="F87"/>
  <c r="D87"/>
  <c r="A87"/>
  <c r="B233" i="1"/>
  <c r="A232"/>
  <c r="J232"/>
  <c r="BI88" i="17"/>
  <c r="B234" i="1" l="1"/>
  <c r="A233"/>
  <c r="J233"/>
  <c r="B89" i="17"/>
  <c r="C88"/>
  <c r="E88"/>
  <c r="G88"/>
  <c r="D88"/>
  <c r="F88"/>
  <c r="A88"/>
  <c r="H87"/>
  <c r="BI89"/>
  <c r="B90" l="1"/>
  <c r="C89"/>
  <c r="E89"/>
  <c r="G89"/>
  <c r="F89"/>
  <c r="D89"/>
  <c r="A89"/>
  <c r="B235" i="1"/>
  <c r="A234"/>
  <c r="J234"/>
  <c r="H88" i="17"/>
  <c r="BI90"/>
  <c r="H89" l="1"/>
  <c r="B236" i="1"/>
  <c r="A235"/>
  <c r="J235"/>
  <c r="B91" i="17"/>
  <c r="C90"/>
  <c r="E90"/>
  <c r="G90"/>
  <c r="D90"/>
  <c r="F90"/>
  <c r="A90"/>
  <c r="BI91"/>
  <c r="B92" l="1"/>
  <c r="C91"/>
  <c r="E91"/>
  <c r="G91"/>
  <c r="F91"/>
  <c r="D91"/>
  <c r="A91"/>
  <c r="B237" i="1"/>
  <c r="A236"/>
  <c r="J236"/>
  <c r="H90" i="17"/>
  <c r="BI92"/>
  <c r="H91" l="1"/>
  <c r="B238" i="1"/>
  <c r="A237"/>
  <c r="J237"/>
  <c r="B93" i="17"/>
  <c r="C92"/>
  <c r="E92"/>
  <c r="D92"/>
  <c r="G92"/>
  <c r="F92"/>
  <c r="A92"/>
  <c r="BI93"/>
  <c r="B94" l="1"/>
  <c r="C93"/>
  <c r="E93"/>
  <c r="G93"/>
  <c r="D93"/>
  <c r="F93"/>
  <c r="A93"/>
  <c r="B239" i="1"/>
  <c r="A238"/>
  <c r="J238"/>
  <c r="H92" i="17"/>
  <c r="BI94"/>
  <c r="H93" l="1"/>
  <c r="B240" i="1"/>
  <c r="A239"/>
  <c r="J239"/>
  <c r="B95" i="17"/>
  <c r="C94"/>
  <c r="E94"/>
  <c r="G94"/>
  <c r="D94"/>
  <c r="F94"/>
  <c r="A94"/>
  <c r="BI95"/>
  <c r="B96" l="1"/>
  <c r="C95"/>
  <c r="E95"/>
  <c r="G95"/>
  <c r="D95"/>
  <c r="F95"/>
  <c r="A95"/>
  <c r="B241" i="1"/>
  <c r="A240"/>
  <c r="J240"/>
  <c r="H94" i="17"/>
  <c r="BI96"/>
  <c r="H95" l="1"/>
  <c r="H249" s="1"/>
  <c r="B242" i="1"/>
  <c r="A241"/>
  <c r="J241"/>
  <c r="B97" i="17"/>
  <c r="C96"/>
  <c r="E96"/>
  <c r="G96"/>
  <c r="D96"/>
  <c r="F96"/>
  <c r="A96"/>
  <c r="BI97"/>
  <c r="B98" l="1"/>
  <c r="C97"/>
  <c r="E97"/>
  <c r="G97"/>
  <c r="D97"/>
  <c r="F97"/>
  <c r="A97"/>
  <c r="B262" i="1"/>
  <c r="A242"/>
  <c r="J242"/>
  <c r="H96" i="17"/>
  <c r="BI98"/>
  <c r="H97" l="1"/>
  <c r="B263" i="1"/>
  <c r="A262"/>
  <c r="J262"/>
  <c r="H254"/>
  <c r="B99" i="17"/>
  <c r="C98"/>
  <c r="E98"/>
  <c r="G98"/>
  <c r="D98"/>
  <c r="F98"/>
  <c r="A98"/>
  <c r="BI99"/>
  <c r="B100" l="1"/>
  <c r="C99"/>
  <c r="E99"/>
  <c r="G99"/>
  <c r="D99"/>
  <c r="F99"/>
  <c r="A99"/>
  <c r="H98"/>
  <c r="B264" i="1"/>
  <c r="A263"/>
  <c r="J263"/>
  <c r="BI100" i="17"/>
  <c r="B265" i="1" l="1"/>
  <c r="A264"/>
  <c r="J264"/>
  <c r="H99" i="17"/>
  <c r="B101"/>
  <c r="C100"/>
  <c r="E100"/>
  <c r="G100"/>
  <c r="D100"/>
  <c r="F100"/>
  <c r="A100"/>
  <c r="BI101"/>
  <c r="B102" l="1"/>
  <c r="C101"/>
  <c r="E101"/>
  <c r="G101"/>
  <c r="D101"/>
  <c r="F101"/>
  <c r="A101"/>
  <c r="B266" i="1"/>
  <c r="A265"/>
  <c r="J265"/>
  <c r="H100" i="17"/>
  <c r="BI102"/>
  <c r="B267" i="1" l="1"/>
  <c r="A266"/>
  <c r="J266"/>
  <c r="B103" i="17"/>
  <c r="C102"/>
  <c r="E102"/>
  <c r="G102"/>
  <c r="D102"/>
  <c r="F102"/>
  <c r="A102"/>
  <c r="H101"/>
  <c r="BI103"/>
  <c r="H102" l="1"/>
  <c r="B104"/>
  <c r="C103"/>
  <c r="E103"/>
  <c r="G103"/>
  <c r="D103"/>
  <c r="F103"/>
  <c r="A103"/>
  <c r="B268" i="1"/>
  <c r="A267"/>
  <c r="J267"/>
  <c r="BI104" i="17"/>
  <c r="B269" i="1" l="1"/>
  <c r="A268"/>
  <c r="J268"/>
  <c r="B105" i="17"/>
  <c r="C104"/>
  <c r="E104"/>
  <c r="G104"/>
  <c r="D104"/>
  <c r="F104"/>
  <c r="A104"/>
  <c r="H103"/>
  <c r="BI105"/>
  <c r="H104" l="1"/>
  <c r="B106"/>
  <c r="C105"/>
  <c r="E105"/>
  <c r="G105"/>
  <c r="D105"/>
  <c r="F105"/>
  <c r="A105"/>
  <c r="B270" i="1"/>
  <c r="A269"/>
  <c r="J269"/>
  <c r="BI106" i="17"/>
  <c r="B271" i="1" l="1"/>
  <c r="A270"/>
  <c r="J270"/>
  <c r="B107" i="17"/>
  <c r="C106"/>
  <c r="E106"/>
  <c r="G106"/>
  <c r="D106"/>
  <c r="F106"/>
  <c r="A106"/>
  <c r="H105"/>
  <c r="BI107"/>
  <c r="H106" l="1"/>
  <c r="B108"/>
  <c r="C107"/>
  <c r="E107"/>
  <c r="G107"/>
  <c r="D107"/>
  <c r="F107"/>
  <c r="A107"/>
  <c r="B272" i="1"/>
  <c r="A271"/>
  <c r="J271"/>
  <c r="BI108" i="17"/>
  <c r="B273" i="1" l="1"/>
  <c r="A272"/>
  <c r="J272"/>
  <c r="B109" i="17"/>
  <c r="C108"/>
  <c r="E108"/>
  <c r="G108"/>
  <c r="D108"/>
  <c r="F108"/>
  <c r="A108"/>
  <c r="H107"/>
  <c r="BI109"/>
  <c r="H108" l="1"/>
  <c r="B110"/>
  <c r="C109"/>
  <c r="E109"/>
  <c r="G109"/>
  <c r="D109"/>
  <c r="F109"/>
  <c r="A109"/>
  <c r="B274" i="1"/>
  <c r="A273"/>
  <c r="J273"/>
  <c r="BI110" i="17"/>
  <c r="B275" i="1" l="1"/>
  <c r="A274"/>
  <c r="J274"/>
  <c r="B111" i="17"/>
  <c r="C110"/>
  <c r="E110"/>
  <c r="G110"/>
  <c r="D110"/>
  <c r="F110"/>
  <c r="A110"/>
  <c r="H109"/>
  <c r="BI111"/>
  <c r="H110" l="1"/>
  <c r="B112"/>
  <c r="C111"/>
  <c r="E111"/>
  <c r="G111"/>
  <c r="D111"/>
  <c r="F111"/>
  <c r="A111"/>
  <c r="B276" i="1"/>
  <c r="A275"/>
  <c r="J275"/>
  <c r="BI112" i="17"/>
  <c r="B277" i="1" l="1"/>
  <c r="A276"/>
  <c r="J276"/>
  <c r="B113" i="17"/>
  <c r="C112"/>
  <c r="E112"/>
  <c r="G112"/>
  <c r="D112"/>
  <c r="F112"/>
  <c r="A112"/>
  <c r="H111"/>
  <c r="BI113"/>
  <c r="H112" l="1"/>
  <c r="B114"/>
  <c r="C113"/>
  <c r="E113"/>
  <c r="G113"/>
  <c r="D113"/>
  <c r="F113"/>
  <c r="A113"/>
  <c r="B278" i="1"/>
  <c r="A277"/>
  <c r="J277"/>
  <c r="BI114" i="17"/>
  <c r="B279" i="1" l="1"/>
  <c r="A278"/>
  <c r="J278"/>
  <c r="B115" i="17"/>
  <c r="C114"/>
  <c r="E114"/>
  <c r="G114"/>
  <c r="D114"/>
  <c r="F114"/>
  <c r="A114"/>
  <c r="H113"/>
  <c r="BI115"/>
  <c r="H114" l="1"/>
  <c r="B116"/>
  <c r="C115"/>
  <c r="E115"/>
  <c r="G115"/>
  <c r="D115"/>
  <c r="F115"/>
  <c r="A115"/>
  <c r="B280" i="1"/>
  <c r="A279"/>
  <c r="J279"/>
  <c r="BI116" i="17"/>
  <c r="B281" i="1" l="1"/>
  <c r="A280"/>
  <c r="J280"/>
  <c r="B117" i="17"/>
  <c r="C116"/>
  <c r="E116"/>
  <c r="G116"/>
  <c r="D116"/>
  <c r="F116"/>
  <c r="A116"/>
  <c r="H115"/>
  <c r="BI117"/>
  <c r="B118" l="1"/>
  <c r="C117"/>
  <c r="E117"/>
  <c r="G117"/>
  <c r="D117"/>
  <c r="F117"/>
  <c r="A117"/>
  <c r="B282" i="1"/>
  <c r="A281"/>
  <c r="J281"/>
  <c r="H116" i="17"/>
  <c r="BI118"/>
  <c r="H117" l="1"/>
  <c r="B283" i="1"/>
  <c r="A282"/>
  <c r="J282"/>
  <c r="B119" i="17"/>
  <c r="C118"/>
  <c r="E118"/>
  <c r="G118"/>
  <c r="D118"/>
  <c r="F118"/>
  <c r="A118"/>
  <c r="BI119"/>
  <c r="B284" i="1" l="1"/>
  <c r="A283"/>
  <c r="J283"/>
  <c r="B120" i="17"/>
  <c r="C119"/>
  <c r="E119"/>
  <c r="G119"/>
  <c r="D119"/>
  <c r="F119"/>
  <c r="A119"/>
  <c r="H118"/>
  <c r="BI120"/>
  <c r="B121" l="1"/>
  <c r="C120"/>
  <c r="E120"/>
  <c r="G120"/>
  <c r="D120"/>
  <c r="F120"/>
  <c r="A120"/>
  <c r="B285" i="1"/>
  <c r="A284"/>
  <c r="J284"/>
  <c r="H119" i="17"/>
  <c r="BI121"/>
  <c r="H120" l="1"/>
  <c r="B286" i="1"/>
  <c r="A285"/>
  <c r="J285"/>
  <c r="B122" i="17"/>
  <c r="C121"/>
  <c r="E121"/>
  <c r="G121"/>
  <c r="D121"/>
  <c r="F121"/>
  <c r="A121"/>
  <c r="BI122"/>
  <c r="B123" l="1"/>
  <c r="C122"/>
  <c r="E122"/>
  <c r="G122"/>
  <c r="D122"/>
  <c r="F122"/>
  <c r="A122"/>
  <c r="B287" i="1"/>
  <c r="A286"/>
  <c r="J286"/>
  <c r="H121" i="17"/>
  <c r="BI123"/>
  <c r="H122" l="1"/>
  <c r="B288" i="1"/>
  <c r="A287"/>
  <c r="J287"/>
  <c r="B124" i="17"/>
  <c r="C123"/>
  <c r="E123"/>
  <c r="G123"/>
  <c r="D123"/>
  <c r="F123"/>
  <c r="A123"/>
  <c r="BI124"/>
  <c r="B125" l="1"/>
  <c r="C124"/>
  <c r="E124"/>
  <c r="G124"/>
  <c r="D124"/>
  <c r="F124"/>
  <c r="A124"/>
  <c r="B289" i="1"/>
  <c r="A288"/>
  <c r="J288"/>
  <c r="H123" i="17"/>
  <c r="BI125"/>
  <c r="H124" l="1"/>
  <c r="B290" i="1"/>
  <c r="A289"/>
  <c r="J289"/>
  <c r="B126" i="17"/>
  <c r="C125"/>
  <c r="E125"/>
  <c r="G125"/>
  <c r="D125"/>
  <c r="F125"/>
  <c r="A125"/>
  <c r="BI126"/>
  <c r="B127" l="1"/>
  <c r="C126"/>
  <c r="E126"/>
  <c r="G126"/>
  <c r="D126"/>
  <c r="F126"/>
  <c r="A126"/>
  <c r="B291" i="1"/>
  <c r="A290"/>
  <c r="J290"/>
  <c r="H125" i="17"/>
  <c r="BI127"/>
  <c r="H126" l="1"/>
  <c r="B312" i="1"/>
  <c r="A291"/>
  <c r="J291"/>
  <c r="B128" i="17"/>
  <c r="C127"/>
  <c r="E127"/>
  <c r="G127"/>
  <c r="D127"/>
  <c r="F127"/>
  <c r="A127"/>
  <c r="BI128"/>
  <c r="B129" l="1"/>
  <c r="C128"/>
  <c r="E128"/>
  <c r="G128"/>
  <c r="D128"/>
  <c r="F128"/>
  <c r="A128"/>
  <c r="B313" i="1"/>
  <c r="A312"/>
  <c r="J312"/>
  <c r="H304"/>
  <c r="H127" i="17"/>
  <c r="BI129"/>
  <c r="H128" l="1"/>
  <c r="B314" i="1"/>
  <c r="A313"/>
  <c r="J313"/>
  <c r="B130" i="17"/>
  <c r="C129"/>
  <c r="E129"/>
  <c r="G129"/>
  <c r="D129"/>
  <c r="F129"/>
  <c r="A129"/>
  <c r="BI130"/>
  <c r="B315" i="1" l="1"/>
  <c r="A314"/>
  <c r="J314"/>
  <c r="B131" i="17"/>
  <c r="C130"/>
  <c r="E130"/>
  <c r="G130"/>
  <c r="D130"/>
  <c r="F130"/>
  <c r="A130"/>
  <c r="H129"/>
  <c r="BI131"/>
  <c r="H130" l="1"/>
  <c r="B316" i="1"/>
  <c r="A315"/>
  <c r="J315"/>
  <c r="B132" i="17"/>
  <c r="C131"/>
  <c r="E131"/>
  <c r="G131"/>
  <c r="D131"/>
  <c r="F131"/>
  <c r="A131"/>
  <c r="BI132"/>
  <c r="B317" i="1" l="1"/>
  <c r="A316"/>
  <c r="J316"/>
  <c r="H131" i="17"/>
  <c r="B133"/>
  <c r="C132"/>
  <c r="E132"/>
  <c r="G132"/>
  <c r="D132"/>
  <c r="F132"/>
  <c r="A132"/>
  <c r="BI133"/>
  <c r="B134" l="1"/>
  <c r="C133"/>
  <c r="E133"/>
  <c r="G133"/>
  <c r="D133"/>
  <c r="F133"/>
  <c r="A133"/>
  <c r="B318" i="1"/>
  <c r="A317"/>
  <c r="J317"/>
  <c r="H132" i="17"/>
  <c r="BI134"/>
  <c r="H133" l="1"/>
  <c r="B319" i="1"/>
  <c r="A318"/>
  <c r="J318"/>
  <c r="B135" i="17"/>
  <c r="C134"/>
  <c r="E134"/>
  <c r="G134"/>
  <c r="D134"/>
  <c r="F134"/>
  <c r="A134"/>
  <c r="BI135"/>
  <c r="B136" l="1"/>
  <c r="C135"/>
  <c r="E135"/>
  <c r="G135"/>
  <c r="D135"/>
  <c r="F135"/>
  <c r="A135"/>
  <c r="B320" i="1"/>
  <c r="A319"/>
  <c r="J319"/>
  <c r="H134" i="17"/>
  <c r="BI136"/>
  <c r="H135" l="1"/>
  <c r="B321" i="1"/>
  <c r="A320"/>
  <c r="J320"/>
  <c r="B137" i="17"/>
  <c r="C136"/>
  <c r="E136"/>
  <c r="G136"/>
  <c r="D136"/>
  <c r="F136"/>
  <c r="A136"/>
  <c r="BI137"/>
  <c r="B322" i="1" l="1"/>
  <c r="A321"/>
  <c r="J321"/>
  <c r="B138" i="17"/>
  <c r="C137"/>
  <c r="E137"/>
  <c r="G137"/>
  <c r="D137"/>
  <c r="F137"/>
  <c r="A137"/>
  <c r="H136"/>
  <c r="BI138"/>
  <c r="B139" l="1"/>
  <c r="C138"/>
  <c r="E138"/>
  <c r="G138"/>
  <c r="D138"/>
  <c r="F138"/>
  <c r="A138"/>
  <c r="B323" i="1"/>
  <c r="A322"/>
  <c r="J322"/>
  <c r="H137" i="17"/>
  <c r="BI139"/>
  <c r="H138" l="1"/>
  <c r="B324" i="1"/>
  <c r="A323"/>
  <c r="J323"/>
  <c r="B140" i="17"/>
  <c r="C139"/>
  <c r="E139"/>
  <c r="G139"/>
  <c r="D139"/>
  <c r="F139"/>
  <c r="A139"/>
  <c r="BI140"/>
  <c r="B141" l="1"/>
  <c r="C140"/>
  <c r="E140"/>
  <c r="G140"/>
  <c r="D140"/>
  <c r="F140"/>
  <c r="A140"/>
  <c r="B325" i="1"/>
  <c r="A324"/>
  <c r="J324"/>
  <c r="H139" i="17"/>
  <c r="BI141"/>
  <c r="H140" l="1"/>
  <c r="B326" i="1"/>
  <c r="A325"/>
  <c r="J325"/>
  <c r="B142" i="17"/>
  <c r="C141"/>
  <c r="E141"/>
  <c r="G141"/>
  <c r="D141"/>
  <c r="F141"/>
  <c r="A141"/>
  <c r="BI142"/>
  <c r="B143" l="1"/>
  <c r="C142"/>
  <c r="E142"/>
  <c r="G142"/>
  <c r="D142"/>
  <c r="F142"/>
  <c r="A142"/>
  <c r="B327" i="1"/>
  <c r="A326"/>
  <c r="J326"/>
  <c r="H141" i="17"/>
  <c r="BI143"/>
  <c r="H142" l="1"/>
  <c r="B328" i="1"/>
  <c r="A327"/>
  <c r="J327"/>
  <c r="B144" i="17"/>
  <c r="C143"/>
  <c r="E143"/>
  <c r="G143"/>
  <c r="D143"/>
  <c r="F143"/>
  <c r="A143"/>
  <c r="BI144"/>
  <c r="B145" l="1"/>
  <c r="C144"/>
  <c r="E144"/>
  <c r="G144"/>
  <c r="D144"/>
  <c r="F144"/>
  <c r="A144"/>
  <c r="B329" i="1"/>
  <c r="A328"/>
  <c r="J328"/>
  <c r="H143" i="17"/>
  <c r="BI145"/>
  <c r="H144" l="1"/>
  <c r="B330" i="1"/>
  <c r="A329"/>
  <c r="J329"/>
  <c r="B146" i="17"/>
  <c r="C145"/>
  <c r="E145"/>
  <c r="G145"/>
  <c r="D145"/>
  <c r="F145"/>
  <c r="A145"/>
  <c r="BI146"/>
  <c r="B147" l="1"/>
  <c r="C146"/>
  <c r="E146"/>
  <c r="G146"/>
  <c r="D146"/>
  <c r="F146"/>
  <c r="A146"/>
  <c r="B331" i="1"/>
  <c r="A330"/>
  <c r="J330"/>
  <c r="H145" i="17"/>
  <c r="BI147"/>
  <c r="H146" l="1"/>
  <c r="B332" i="1"/>
  <c r="A331"/>
  <c r="J331"/>
  <c r="B148" i="17"/>
  <c r="C147"/>
  <c r="E147"/>
  <c r="G147"/>
  <c r="D147"/>
  <c r="F147"/>
  <c r="A147"/>
  <c r="BI148"/>
  <c r="B149" l="1"/>
  <c r="C148"/>
  <c r="E148"/>
  <c r="G148"/>
  <c r="D148"/>
  <c r="F148"/>
  <c r="A148"/>
  <c r="B333" i="1"/>
  <c r="A332"/>
  <c r="J332"/>
  <c r="H147" i="17"/>
  <c r="BI149"/>
  <c r="H148" l="1"/>
  <c r="B334" i="1"/>
  <c r="A333"/>
  <c r="J333"/>
  <c r="B150" i="17"/>
  <c r="C149"/>
  <c r="E149"/>
  <c r="G149"/>
  <c r="D149"/>
  <c r="F149"/>
  <c r="A149"/>
  <c r="BI150"/>
  <c r="B151" l="1"/>
  <c r="C150"/>
  <c r="E150"/>
  <c r="G150"/>
  <c r="D150"/>
  <c r="F150"/>
  <c r="A150"/>
  <c r="B335" i="1"/>
  <c r="A334"/>
  <c r="J334"/>
  <c r="H149" i="17"/>
  <c r="BI151"/>
  <c r="H150" l="1"/>
  <c r="B336" i="1"/>
  <c r="A335"/>
  <c r="J335"/>
  <c r="B152" i="17"/>
  <c r="C151"/>
  <c r="E151"/>
  <c r="G151"/>
  <c r="D151"/>
  <c r="F151"/>
  <c r="A151"/>
  <c r="BI152"/>
  <c r="B337" i="1" l="1"/>
  <c r="A336"/>
  <c r="J336"/>
  <c r="B153" i="17"/>
  <c r="C152"/>
  <c r="E152"/>
  <c r="G152"/>
  <c r="D152"/>
  <c r="F152"/>
  <c r="A152"/>
  <c r="H151"/>
  <c r="BI153"/>
  <c r="B154" l="1"/>
  <c r="C153"/>
  <c r="E153"/>
  <c r="G153"/>
  <c r="D153"/>
  <c r="F153"/>
  <c r="A153"/>
  <c r="B338" i="1"/>
  <c r="A337"/>
  <c r="J337"/>
  <c r="H152" i="17"/>
  <c r="BI154"/>
  <c r="H153" l="1"/>
  <c r="B339" i="1"/>
  <c r="A338"/>
  <c r="J338"/>
  <c r="B155" i="17"/>
  <c r="C154"/>
  <c r="E154"/>
  <c r="G154"/>
  <c r="D154"/>
  <c r="F154"/>
  <c r="A154"/>
  <c r="BI155"/>
  <c r="B156" l="1"/>
  <c r="C155"/>
  <c r="E155"/>
  <c r="G155"/>
  <c r="D155"/>
  <c r="F155"/>
  <c r="A155"/>
  <c r="B340" i="1"/>
  <c r="A339"/>
  <c r="J339"/>
  <c r="H154" i="17"/>
  <c r="BI156"/>
  <c r="H155" l="1"/>
  <c r="B341" i="1"/>
  <c r="A340"/>
  <c r="J340"/>
  <c r="B157" i="17"/>
  <c r="C156"/>
  <c r="E156"/>
  <c r="G156"/>
  <c r="D156"/>
  <c r="F156"/>
  <c r="A156"/>
  <c r="BI157"/>
  <c r="B342" i="1" l="1"/>
  <c r="A341"/>
  <c r="J341"/>
  <c r="D220" i="17"/>
  <c r="D221"/>
  <c r="E220"/>
  <c r="E221"/>
  <c r="C157"/>
  <c r="E157"/>
  <c r="G157"/>
  <c r="F157"/>
  <c r="B158"/>
  <c r="D157"/>
  <c r="A157"/>
  <c r="F220"/>
  <c r="F221"/>
  <c r="G220"/>
  <c r="G221"/>
  <c r="H156"/>
  <c r="C220"/>
  <c r="C221"/>
  <c r="BI158"/>
  <c r="H220" l="1"/>
  <c r="H221"/>
  <c r="C158"/>
  <c r="D158"/>
  <c r="E158"/>
  <c r="F158"/>
  <c r="G158"/>
  <c r="B159"/>
  <c r="A158"/>
  <c r="H157"/>
  <c r="B363" i="1"/>
  <c r="A342"/>
  <c r="J342"/>
  <c r="BI159" i="17"/>
  <c r="B364" i="1" l="1"/>
  <c r="A363"/>
  <c r="J363"/>
  <c r="H355"/>
  <c r="H158" i="17"/>
  <c r="D159"/>
  <c r="F159"/>
  <c r="C159"/>
  <c r="G159"/>
  <c r="E159"/>
  <c r="B160"/>
  <c r="A159"/>
  <c r="I37"/>
  <c r="I47"/>
  <c r="I53"/>
  <c r="I54"/>
  <c r="I67"/>
  <c r="I69"/>
  <c r="I71"/>
  <c r="I73"/>
  <c r="I75"/>
  <c r="I77"/>
  <c r="I79"/>
  <c r="I81"/>
  <c r="I83"/>
  <c r="I85"/>
  <c r="I87"/>
  <c r="I89"/>
  <c r="I91"/>
  <c r="I93"/>
  <c r="I95"/>
  <c r="I97"/>
  <c r="I99"/>
  <c r="I101"/>
  <c r="I103"/>
  <c r="I105"/>
  <c r="I106"/>
  <c r="I107"/>
  <c r="I108"/>
  <c r="I109"/>
  <c r="I111"/>
  <c r="I113"/>
  <c r="I115"/>
  <c r="I117"/>
  <c r="I119"/>
  <c r="I121"/>
  <c r="I123"/>
  <c r="I125"/>
  <c r="I127"/>
  <c r="I129"/>
  <c r="I131"/>
  <c r="I133"/>
  <c r="I135"/>
  <c r="I137"/>
  <c r="I139"/>
  <c r="I141"/>
  <c r="I143"/>
  <c r="I145"/>
  <c r="I147"/>
  <c r="I149"/>
  <c r="I151"/>
  <c r="I153"/>
  <c r="I155"/>
  <c r="I156"/>
  <c r="I35"/>
  <c r="I36"/>
  <c r="I38"/>
  <c r="I39"/>
  <c r="I40"/>
  <c r="I41"/>
  <c r="I42"/>
  <c r="I43"/>
  <c r="I44"/>
  <c r="I45"/>
  <c r="I46"/>
  <c r="I48"/>
  <c r="I49"/>
  <c r="I50"/>
  <c r="I51"/>
  <c r="I52"/>
  <c r="I55"/>
  <c r="I56"/>
  <c r="I57"/>
  <c r="I58"/>
  <c r="I59"/>
  <c r="I60"/>
  <c r="I61"/>
  <c r="I62"/>
  <c r="I63"/>
  <c r="I64"/>
  <c r="I65"/>
  <c r="I66"/>
  <c r="I68"/>
  <c r="I70"/>
  <c r="I72"/>
  <c r="I74"/>
  <c r="I76"/>
  <c r="I78"/>
  <c r="I80"/>
  <c r="I82"/>
  <c r="I84"/>
  <c r="I86"/>
  <c r="I88"/>
  <c r="I90"/>
  <c r="I92"/>
  <c r="I94"/>
  <c r="I96"/>
  <c r="I98"/>
  <c r="I100"/>
  <c r="I102"/>
  <c r="I104"/>
  <c r="I110"/>
  <c r="I112"/>
  <c r="I114"/>
  <c r="I116"/>
  <c r="I118"/>
  <c r="I120"/>
  <c r="I122"/>
  <c r="I124"/>
  <c r="I126"/>
  <c r="I128"/>
  <c r="I130"/>
  <c r="I132"/>
  <c r="I134"/>
  <c r="I136"/>
  <c r="I138"/>
  <c r="I140"/>
  <c r="I142"/>
  <c r="I144"/>
  <c r="I146"/>
  <c r="I148"/>
  <c r="I150"/>
  <c r="I152"/>
  <c r="I154"/>
  <c r="BI160"/>
  <c r="K154" l="1"/>
  <c r="J154"/>
  <c r="K142"/>
  <c r="J142"/>
  <c r="K134"/>
  <c r="J134"/>
  <c r="K126"/>
  <c r="J126"/>
  <c r="J118"/>
  <c r="K118"/>
  <c r="K110"/>
  <c r="J110"/>
  <c r="J98"/>
  <c r="K98"/>
  <c r="J90"/>
  <c r="K90"/>
  <c r="K82"/>
  <c r="J82"/>
  <c r="K78"/>
  <c r="J78"/>
  <c r="K74"/>
  <c r="J74"/>
  <c r="K70"/>
  <c r="J70"/>
  <c r="J66"/>
  <c r="K66"/>
  <c r="K64"/>
  <c r="J64"/>
  <c r="J62"/>
  <c r="K62"/>
  <c r="K60"/>
  <c r="J60"/>
  <c r="J58"/>
  <c r="K58"/>
  <c r="K56"/>
  <c r="J56"/>
  <c r="K52"/>
  <c r="J52"/>
  <c r="J50"/>
  <c r="K50"/>
  <c r="J48"/>
  <c r="K48"/>
  <c r="J45"/>
  <c r="K45"/>
  <c r="J43"/>
  <c r="K43"/>
  <c r="J41"/>
  <c r="K41"/>
  <c r="J39"/>
  <c r="K39"/>
  <c r="J36"/>
  <c r="K36"/>
  <c r="K156"/>
  <c r="J156"/>
  <c r="J153"/>
  <c r="K153"/>
  <c r="J149"/>
  <c r="K149"/>
  <c r="J145"/>
  <c r="K145"/>
  <c r="J141"/>
  <c r="K141"/>
  <c r="J137"/>
  <c r="K137"/>
  <c r="J133"/>
  <c r="K133"/>
  <c r="K129"/>
  <c r="J129"/>
  <c r="J125"/>
  <c r="K125"/>
  <c r="K121"/>
  <c r="J121"/>
  <c r="J117"/>
  <c r="K117"/>
  <c r="K113"/>
  <c r="J113"/>
  <c r="K109"/>
  <c r="J109"/>
  <c r="K107"/>
  <c r="J107"/>
  <c r="K105"/>
  <c r="J105"/>
  <c r="K101"/>
  <c r="J101"/>
  <c r="J97"/>
  <c r="K97"/>
  <c r="J93"/>
  <c r="K93"/>
  <c r="J89"/>
  <c r="K89"/>
  <c r="K85"/>
  <c r="J85"/>
  <c r="K81"/>
  <c r="J81"/>
  <c r="J77"/>
  <c r="K77"/>
  <c r="J73"/>
  <c r="K73"/>
  <c r="J69"/>
  <c r="K69"/>
  <c r="J54"/>
  <c r="K54"/>
  <c r="K47"/>
  <c r="J47"/>
  <c r="C160"/>
  <c r="E160"/>
  <c r="G160"/>
  <c r="B161"/>
  <c r="D160"/>
  <c r="F160"/>
  <c r="A160"/>
  <c r="K150"/>
  <c r="J150"/>
  <c r="K146"/>
  <c r="J146"/>
  <c r="K138"/>
  <c r="J138"/>
  <c r="K130"/>
  <c r="J130"/>
  <c r="K122"/>
  <c r="J122"/>
  <c r="K114"/>
  <c r="J114"/>
  <c r="K102"/>
  <c r="J102"/>
  <c r="K94"/>
  <c r="J94"/>
  <c r="J86"/>
  <c r="K86"/>
  <c r="K152"/>
  <c r="J152"/>
  <c r="K148"/>
  <c r="J148"/>
  <c r="K144"/>
  <c r="J144"/>
  <c r="K140"/>
  <c r="J140"/>
  <c r="J136"/>
  <c r="K136"/>
  <c r="J132"/>
  <c r="K132"/>
  <c r="K128"/>
  <c r="J128"/>
  <c r="K124"/>
  <c r="J124"/>
  <c r="K120"/>
  <c r="J120"/>
  <c r="K116"/>
  <c r="J116"/>
  <c r="K112"/>
  <c r="J112"/>
  <c r="K104"/>
  <c r="J104"/>
  <c r="K100"/>
  <c r="J100"/>
  <c r="K96"/>
  <c r="J96"/>
  <c r="K92"/>
  <c r="J92"/>
  <c r="K88"/>
  <c r="J88"/>
  <c r="K84"/>
  <c r="J84"/>
  <c r="K80"/>
  <c r="J80"/>
  <c r="K76"/>
  <c r="J76"/>
  <c r="K72"/>
  <c r="J72"/>
  <c r="K68"/>
  <c r="J68"/>
  <c r="I221"/>
  <c r="J65"/>
  <c r="K65"/>
  <c r="K63"/>
  <c r="J63"/>
  <c r="J61"/>
  <c r="K61"/>
  <c r="J59"/>
  <c r="K59"/>
  <c r="J57"/>
  <c r="K57"/>
  <c r="J55"/>
  <c r="K55"/>
  <c r="J51"/>
  <c r="K51"/>
  <c r="J49"/>
  <c r="K49"/>
  <c r="J46"/>
  <c r="K46"/>
  <c r="K44"/>
  <c r="J44"/>
  <c r="J42"/>
  <c r="K42"/>
  <c r="K40"/>
  <c r="J40"/>
  <c r="J38"/>
  <c r="K38"/>
  <c r="I220"/>
  <c r="J35"/>
  <c r="K35"/>
  <c r="J155"/>
  <c r="K155"/>
  <c r="K151"/>
  <c r="J151"/>
  <c r="K147"/>
  <c r="J147"/>
  <c r="K143"/>
  <c r="J143"/>
  <c r="J139"/>
  <c r="K139"/>
  <c r="J135"/>
  <c r="K135"/>
  <c r="K131"/>
  <c r="J131"/>
  <c r="J127"/>
  <c r="K127"/>
  <c r="J123"/>
  <c r="K123"/>
  <c r="J119"/>
  <c r="K119"/>
  <c r="K115"/>
  <c r="J115"/>
  <c r="K111"/>
  <c r="J111"/>
  <c r="J108"/>
  <c r="K108"/>
  <c r="J106"/>
  <c r="K106"/>
  <c r="K103"/>
  <c r="J103"/>
  <c r="J99"/>
  <c r="K99"/>
  <c r="J95"/>
  <c r="K95"/>
  <c r="J91"/>
  <c r="K91"/>
  <c r="K87"/>
  <c r="J87"/>
  <c r="J83"/>
  <c r="K83"/>
  <c r="K79"/>
  <c r="J79"/>
  <c r="K75"/>
  <c r="J75"/>
  <c r="K71"/>
  <c r="J71"/>
  <c r="K67"/>
  <c r="J67"/>
  <c r="K53"/>
  <c r="J53"/>
  <c r="K37"/>
  <c r="J37"/>
  <c r="B365" i="1"/>
  <c r="A364"/>
  <c r="J364"/>
  <c r="H159" i="17"/>
  <c r="BI161"/>
  <c r="K248" l="1"/>
  <c r="K220"/>
  <c r="Q4"/>
  <c r="J249"/>
  <c r="J221"/>
  <c r="Q5"/>
  <c r="D161"/>
  <c r="F161"/>
  <c r="E161"/>
  <c r="B162"/>
  <c r="C161"/>
  <c r="G161"/>
  <c r="A161"/>
  <c r="Q6"/>
  <c r="B366" i="1"/>
  <c r="A365"/>
  <c r="J365"/>
  <c r="Q3" i="17"/>
  <c r="J248"/>
  <c r="J220"/>
  <c r="K249"/>
  <c r="K221"/>
  <c r="H160"/>
  <c r="BI162"/>
  <c r="C162" l="1"/>
  <c r="E162"/>
  <c r="G162"/>
  <c r="B163"/>
  <c r="F162"/>
  <c r="D162"/>
  <c r="A162"/>
  <c r="B367" i="1"/>
  <c r="A366"/>
  <c r="J366"/>
  <c r="H161" i="17"/>
  <c r="BI163"/>
  <c r="H162" l="1"/>
  <c r="B368" i="1"/>
  <c r="A367"/>
  <c r="J367"/>
  <c r="D163" i="17"/>
  <c r="F163"/>
  <c r="C163"/>
  <c r="G163"/>
  <c r="E163"/>
  <c r="B164"/>
  <c r="A163"/>
  <c r="BI164"/>
  <c r="B369" i="1" l="1"/>
  <c r="A368"/>
  <c r="J368"/>
  <c r="H163" i="17"/>
  <c r="C164"/>
  <c r="E164"/>
  <c r="G164"/>
  <c r="B165"/>
  <c r="D164"/>
  <c r="F164"/>
  <c r="A164"/>
  <c r="BI165"/>
  <c r="D165" l="1"/>
  <c r="F165"/>
  <c r="E165"/>
  <c r="B166"/>
  <c r="C165"/>
  <c r="G165"/>
  <c r="A165"/>
  <c r="B370" i="1"/>
  <c r="A369"/>
  <c r="J369"/>
  <c r="H164" i="17"/>
  <c r="BI166"/>
  <c r="C166" l="1"/>
  <c r="E166"/>
  <c r="G166"/>
  <c r="B167"/>
  <c r="F166"/>
  <c r="D166"/>
  <c r="A166"/>
  <c r="B371" i="1"/>
  <c r="A370"/>
  <c r="J370"/>
  <c r="H165" i="17"/>
  <c r="BI167"/>
  <c r="B372" i="1" l="1"/>
  <c r="A371"/>
  <c r="J371"/>
  <c r="D167" i="17"/>
  <c r="F167"/>
  <c r="C167"/>
  <c r="G167"/>
  <c r="E167"/>
  <c r="B168"/>
  <c r="A167"/>
  <c r="H166"/>
  <c r="BI168"/>
  <c r="C168" l="1"/>
  <c r="E168"/>
  <c r="G168"/>
  <c r="B169"/>
  <c r="D168"/>
  <c r="F168"/>
  <c r="A168"/>
  <c r="B373" i="1"/>
  <c r="A372"/>
  <c r="J372"/>
  <c r="H167" i="17"/>
  <c r="BI169"/>
  <c r="B374" i="1" l="1"/>
  <c r="A373"/>
  <c r="J373"/>
  <c r="H168" i="17"/>
  <c r="D169"/>
  <c r="F169"/>
  <c r="E169"/>
  <c r="B170"/>
  <c r="C169"/>
  <c r="G169"/>
  <c r="A169"/>
  <c r="BI170"/>
  <c r="H169" l="1"/>
  <c r="C170"/>
  <c r="E170"/>
  <c r="G170"/>
  <c r="B171"/>
  <c r="F170"/>
  <c r="D170"/>
  <c r="A170"/>
  <c r="B375" i="1"/>
  <c r="A374"/>
  <c r="J374"/>
  <c r="BI171" i="17"/>
  <c r="B376" i="1" l="1"/>
  <c r="A375"/>
  <c r="J375"/>
  <c r="H170" i="17"/>
  <c r="D171"/>
  <c r="F171"/>
  <c r="C171"/>
  <c r="G171"/>
  <c r="E171"/>
  <c r="B172"/>
  <c r="A171"/>
  <c r="BI172"/>
  <c r="C172" l="1"/>
  <c r="E172"/>
  <c r="G172"/>
  <c r="B173"/>
  <c r="D172"/>
  <c r="F172"/>
  <c r="A172"/>
  <c r="B377" i="1"/>
  <c r="A376"/>
  <c r="J376"/>
  <c r="H171" i="17"/>
  <c r="BI173"/>
  <c r="D173" l="1"/>
  <c r="F173"/>
  <c r="E173"/>
  <c r="B174"/>
  <c r="C173"/>
  <c r="G173"/>
  <c r="A173"/>
  <c r="B378" i="1"/>
  <c r="A377"/>
  <c r="J377"/>
  <c r="H172" i="17"/>
  <c r="BI174"/>
  <c r="H173" l="1"/>
  <c r="B379" i="1"/>
  <c r="A378"/>
  <c r="J378"/>
  <c r="C174" i="17"/>
  <c r="E174"/>
  <c r="G174"/>
  <c r="B175"/>
  <c r="F174"/>
  <c r="D174"/>
  <c r="A174"/>
  <c r="BI175"/>
  <c r="D175" l="1"/>
  <c r="F175"/>
  <c r="C175"/>
  <c r="G175"/>
  <c r="E175"/>
  <c r="B176"/>
  <c r="A175"/>
  <c r="B380" i="1"/>
  <c r="A379"/>
  <c r="J379"/>
  <c r="H174" i="17"/>
  <c r="BI176"/>
  <c r="B381" i="1" l="1"/>
  <c r="A380"/>
  <c r="J380"/>
  <c r="C176" i="17"/>
  <c r="E176"/>
  <c r="G176"/>
  <c r="B177"/>
  <c r="D176"/>
  <c r="F176"/>
  <c r="A176"/>
  <c r="H175"/>
  <c r="BI177"/>
  <c r="D177" l="1"/>
  <c r="F177"/>
  <c r="E177"/>
  <c r="B178"/>
  <c r="C177"/>
  <c r="G177"/>
  <c r="A177"/>
  <c r="B382" i="1"/>
  <c r="A381"/>
  <c r="J381"/>
  <c r="H176" i="17"/>
  <c r="BI178"/>
  <c r="H177" l="1"/>
  <c r="B383" i="1"/>
  <c r="A382"/>
  <c r="J382"/>
  <c r="C178" i="17"/>
  <c r="E178"/>
  <c r="G178"/>
  <c r="B179"/>
  <c r="F178"/>
  <c r="D178"/>
  <c r="A178"/>
  <c r="BI179"/>
  <c r="D179" l="1"/>
  <c r="F179"/>
  <c r="C179"/>
  <c r="G179"/>
  <c r="E179"/>
  <c r="B180"/>
  <c r="A179"/>
  <c r="B384" i="1"/>
  <c r="A383"/>
  <c r="J383"/>
  <c r="H178" i="17"/>
  <c r="BI180"/>
  <c r="B385" i="1" l="1"/>
  <c r="A384"/>
  <c r="J384"/>
  <c r="C180" i="17"/>
  <c r="E180"/>
  <c r="G180"/>
  <c r="B181"/>
  <c r="D180"/>
  <c r="F180"/>
  <c r="A180"/>
  <c r="H179"/>
  <c r="BI181"/>
  <c r="D181" l="1"/>
  <c r="F181"/>
  <c r="E181"/>
  <c r="B182"/>
  <c r="C181"/>
  <c r="G181"/>
  <c r="A181"/>
  <c r="B386" i="1"/>
  <c r="A385"/>
  <c r="J385"/>
  <c r="H180" i="17"/>
  <c r="BI182"/>
  <c r="C182" l="1"/>
  <c r="E182"/>
  <c r="G182"/>
  <c r="B183"/>
  <c r="F182"/>
  <c r="D182"/>
  <c r="A182"/>
  <c r="B387" i="1"/>
  <c r="A386"/>
  <c r="J386"/>
  <c r="H181" i="17"/>
  <c r="BI183"/>
  <c r="H182" l="1"/>
  <c r="B388" i="1"/>
  <c r="A387"/>
  <c r="J387"/>
  <c r="D183" i="17"/>
  <c r="F183"/>
  <c r="C183"/>
  <c r="G183"/>
  <c r="E183"/>
  <c r="B184"/>
  <c r="A183"/>
  <c r="BI184"/>
  <c r="H183" l="1"/>
  <c r="C184"/>
  <c r="E184"/>
  <c r="G184"/>
  <c r="B185"/>
  <c r="D184"/>
  <c r="F184"/>
  <c r="A184"/>
  <c r="B389" i="1"/>
  <c r="A388"/>
  <c r="J388"/>
  <c r="BI185" i="17"/>
  <c r="B390" i="1" l="1"/>
  <c r="A389"/>
  <c r="J389"/>
  <c r="D185" i="17"/>
  <c r="F185"/>
  <c r="E185"/>
  <c r="B186"/>
  <c r="C185"/>
  <c r="G185"/>
  <c r="A185"/>
  <c r="H184"/>
  <c r="BI186"/>
  <c r="H185" l="1"/>
  <c r="C186"/>
  <c r="E186"/>
  <c r="G186"/>
  <c r="B187"/>
  <c r="F186"/>
  <c r="D186"/>
  <c r="A186"/>
  <c r="B391" i="1"/>
  <c r="A390"/>
  <c r="J390"/>
  <c r="BI187" i="17"/>
  <c r="H186" l="1"/>
  <c r="B392" i="1"/>
  <c r="A391"/>
  <c r="J391"/>
  <c r="D187" i="17"/>
  <c r="F187"/>
  <c r="C187"/>
  <c r="G187"/>
  <c r="E187"/>
  <c r="B188"/>
  <c r="A187"/>
  <c r="BI188"/>
  <c r="H187" l="1"/>
  <c r="C188"/>
  <c r="E188"/>
  <c r="G188"/>
  <c r="B189"/>
  <c r="D188"/>
  <c r="F188"/>
  <c r="A188"/>
  <c r="B413" i="1"/>
  <c r="A392"/>
  <c r="J392"/>
  <c r="BI189" i="17"/>
  <c r="B414" i="1" l="1"/>
  <c r="A413"/>
  <c r="J413"/>
  <c r="H405"/>
  <c r="D189" i="17"/>
  <c r="F189"/>
  <c r="E189"/>
  <c r="B190"/>
  <c r="C189"/>
  <c r="G189"/>
  <c r="A189"/>
  <c r="H188"/>
  <c r="BI190"/>
  <c r="C190" l="1"/>
  <c r="E190"/>
  <c r="G190"/>
  <c r="B191"/>
  <c r="F190"/>
  <c r="D190"/>
  <c r="A190"/>
  <c r="B415" i="1"/>
  <c r="A414"/>
  <c r="J414"/>
  <c r="H189" i="17"/>
  <c r="BI191"/>
  <c r="B416" i="1" l="1"/>
  <c r="A415"/>
  <c r="J415"/>
  <c r="D191" i="17"/>
  <c r="F191"/>
  <c r="C191"/>
  <c r="G191"/>
  <c r="E191"/>
  <c r="B192"/>
  <c r="A191"/>
  <c r="H190"/>
  <c r="BI192"/>
  <c r="B417" i="1" l="1"/>
  <c r="A416"/>
  <c r="J416"/>
  <c r="H191" i="17"/>
  <c r="C192"/>
  <c r="E192"/>
  <c r="G192"/>
  <c r="B193"/>
  <c r="D192"/>
  <c r="F192"/>
  <c r="A192"/>
  <c r="BI193"/>
  <c r="D193" l="1"/>
  <c r="F193"/>
  <c r="E193"/>
  <c r="B194"/>
  <c r="C193"/>
  <c r="G193"/>
  <c r="A193"/>
  <c r="B418" i="1"/>
  <c r="A417"/>
  <c r="J417"/>
  <c r="H192" i="17"/>
  <c r="BI194"/>
  <c r="H193" l="1"/>
  <c r="C194"/>
  <c r="E194"/>
  <c r="G194"/>
  <c r="B195"/>
  <c r="F194"/>
  <c r="D194"/>
  <c r="A194"/>
  <c r="B419" i="1"/>
  <c r="A418"/>
  <c r="J418"/>
  <c r="BI195" i="17"/>
  <c r="H194" l="1"/>
  <c r="B420" i="1"/>
  <c r="A419"/>
  <c r="J419"/>
  <c r="D195" i="17"/>
  <c r="F195"/>
  <c r="C195"/>
  <c r="G195"/>
  <c r="E195"/>
  <c r="B196"/>
  <c r="A195"/>
  <c r="BI196"/>
  <c r="C196" l="1"/>
  <c r="E196"/>
  <c r="G196"/>
  <c r="B197"/>
  <c r="D196"/>
  <c r="F196"/>
  <c r="A196"/>
  <c r="B421" i="1"/>
  <c r="A420"/>
  <c r="J420"/>
  <c r="H195" i="17"/>
  <c r="BI197"/>
  <c r="B422" i="1" l="1"/>
  <c r="A421"/>
  <c r="J421"/>
  <c r="H196" i="17"/>
  <c r="D197"/>
  <c r="F197"/>
  <c r="E197"/>
  <c r="B198"/>
  <c r="C197"/>
  <c r="G197"/>
  <c r="A197"/>
  <c r="BI198"/>
  <c r="B423" i="1" l="1"/>
  <c r="A422"/>
  <c r="J422"/>
  <c r="C198" i="17"/>
  <c r="E198"/>
  <c r="G198"/>
  <c r="B199"/>
  <c r="F198"/>
  <c r="D198"/>
  <c r="A198"/>
  <c r="H197"/>
  <c r="BI199"/>
  <c r="B424" i="1" l="1"/>
  <c r="A423"/>
  <c r="J423"/>
  <c r="H198" i="17"/>
  <c r="D199"/>
  <c r="F199"/>
  <c r="C199"/>
  <c r="G199"/>
  <c r="E199"/>
  <c r="B200"/>
  <c r="A199"/>
  <c r="BI200"/>
  <c r="B425" i="1" l="1"/>
  <c r="A424"/>
  <c r="J424"/>
  <c r="H199" i="17"/>
  <c r="C200"/>
  <c r="E200"/>
  <c r="G200"/>
  <c r="B201"/>
  <c r="D200"/>
  <c r="F200"/>
  <c r="A200"/>
  <c r="BI201"/>
  <c r="B426" i="1" l="1"/>
  <c r="A425"/>
  <c r="J425"/>
  <c r="H200" i="17"/>
  <c r="D201"/>
  <c r="F201"/>
  <c r="E201"/>
  <c r="B202"/>
  <c r="C201"/>
  <c r="G201"/>
  <c r="A201"/>
  <c r="BI202"/>
  <c r="C202" l="1"/>
  <c r="E202"/>
  <c r="G202"/>
  <c r="B203"/>
  <c r="F202"/>
  <c r="D202"/>
  <c r="A202"/>
  <c r="B427" i="1"/>
  <c r="A426"/>
  <c r="J426"/>
  <c r="H201" i="17"/>
  <c r="BI203"/>
  <c r="H202" l="1"/>
  <c r="B428" i="1"/>
  <c r="A427"/>
  <c r="J427"/>
  <c r="D203" i="17"/>
  <c r="F203"/>
  <c r="C203"/>
  <c r="G203"/>
  <c r="E203"/>
  <c r="B204"/>
  <c r="A203"/>
  <c r="BI204"/>
  <c r="C204" l="1"/>
  <c r="E204"/>
  <c r="G204"/>
  <c r="B205"/>
  <c r="D204"/>
  <c r="F204"/>
  <c r="A204"/>
  <c r="B429" i="1"/>
  <c r="A428"/>
  <c r="J428"/>
  <c r="H203" i="17"/>
  <c r="BI205"/>
  <c r="D205" l="1"/>
  <c r="F205"/>
  <c r="E205"/>
  <c r="B206"/>
  <c r="C205"/>
  <c r="G205"/>
  <c r="A205"/>
  <c r="B430" i="1"/>
  <c r="A429"/>
  <c r="J429"/>
  <c r="H204" i="17"/>
  <c r="BI206"/>
  <c r="H205" l="1"/>
  <c r="B431" i="1"/>
  <c r="A430"/>
  <c r="J430"/>
  <c r="C206" i="17"/>
  <c r="E206"/>
  <c r="G206"/>
  <c r="B207"/>
  <c r="F206"/>
  <c r="D206"/>
  <c r="A206"/>
  <c r="BI207"/>
  <c r="D207" l="1"/>
  <c r="F207"/>
  <c r="C207"/>
  <c r="G207"/>
  <c r="E207"/>
  <c r="B208"/>
  <c r="A207"/>
  <c r="B432" i="1"/>
  <c r="A431"/>
  <c r="J431"/>
  <c r="H206" i="17"/>
  <c r="BI208"/>
  <c r="H207" l="1"/>
  <c r="B433" i="1"/>
  <c r="A432"/>
  <c r="J432"/>
  <c r="C208" i="17"/>
  <c r="E208"/>
  <c r="G208"/>
  <c r="B209"/>
  <c r="D208"/>
  <c r="F208"/>
  <c r="A208"/>
  <c r="BI209"/>
  <c r="D209" l="1"/>
  <c r="F209"/>
  <c r="E209"/>
  <c r="B210"/>
  <c r="C209"/>
  <c r="G209"/>
  <c r="A209"/>
  <c r="B434" i="1"/>
  <c r="A433"/>
  <c r="J433"/>
  <c r="H208" i="17"/>
  <c r="BI210"/>
  <c r="H209" l="1"/>
  <c r="C210"/>
  <c r="E210"/>
  <c r="G210"/>
  <c r="B211"/>
  <c r="F210"/>
  <c r="D210"/>
  <c r="A210"/>
  <c r="B435" i="1"/>
  <c r="A434"/>
  <c r="J434"/>
  <c r="BI211" i="17"/>
  <c r="D211" l="1"/>
  <c r="F211"/>
  <c r="C211"/>
  <c r="G211"/>
  <c r="E211"/>
  <c r="B212"/>
  <c r="A211"/>
  <c r="B436" i="1"/>
  <c r="A435"/>
  <c r="J435"/>
  <c r="H210" i="17"/>
  <c r="BI212"/>
  <c r="B437" i="1" l="1"/>
  <c r="A436"/>
  <c r="J436"/>
  <c r="H211" i="17"/>
  <c r="C212"/>
  <c r="E212"/>
  <c r="G212"/>
  <c r="B213"/>
  <c r="D212"/>
  <c r="F212"/>
  <c r="A212"/>
  <c r="BI213"/>
  <c r="D213" l="1"/>
  <c r="F213"/>
  <c r="E213"/>
  <c r="B214"/>
  <c r="C213"/>
  <c r="G213"/>
  <c r="A213"/>
  <c r="B438" i="1"/>
  <c r="A437"/>
  <c r="J437"/>
  <c r="H212" i="17"/>
  <c r="BI214"/>
  <c r="B439" i="1" l="1"/>
  <c r="A438"/>
  <c r="J438"/>
  <c r="C214" i="17"/>
  <c r="E214"/>
  <c r="G214"/>
  <c r="B215"/>
  <c r="F214"/>
  <c r="D214"/>
  <c r="A214"/>
  <c r="H213"/>
  <c r="BI215"/>
  <c r="H214" l="1"/>
  <c r="D215"/>
  <c r="F215"/>
  <c r="C215"/>
  <c r="G215"/>
  <c r="E215"/>
  <c r="B216"/>
  <c r="A215"/>
  <c r="B440" i="1"/>
  <c r="A439"/>
  <c r="J439"/>
  <c r="BI216" i="17"/>
  <c r="B441" i="1" l="1"/>
  <c r="A440"/>
  <c r="J440"/>
  <c r="C216" i="17"/>
  <c r="E216"/>
  <c r="G216"/>
  <c r="B217"/>
  <c r="D216"/>
  <c r="F216"/>
  <c r="A216"/>
  <c r="H215"/>
  <c r="BI217"/>
  <c r="B442" i="1" l="1"/>
  <c r="A441"/>
  <c r="J441"/>
  <c r="H216" i="17"/>
  <c r="D217"/>
  <c r="D222" s="1"/>
  <c r="F217"/>
  <c r="F222" s="1"/>
  <c r="E217"/>
  <c r="E222" s="1"/>
  <c r="C217"/>
  <c r="G217"/>
  <c r="G222" s="1"/>
  <c r="A217"/>
  <c r="H217" l="1"/>
  <c r="C222"/>
  <c r="B443" i="1"/>
  <c r="A442"/>
  <c r="J442"/>
  <c r="H222" i="17" l="1"/>
  <c r="I217" s="1"/>
  <c r="B464" i="1"/>
  <c r="A443"/>
  <c r="J443"/>
  <c r="I157" i="17" l="1"/>
  <c r="I158"/>
  <c r="I159"/>
  <c r="I160"/>
  <c r="I161"/>
  <c r="I162"/>
  <c r="I163"/>
  <c r="I164"/>
  <c r="I165"/>
  <c r="I166"/>
  <c r="I167"/>
  <c r="I169"/>
  <c r="I168"/>
  <c r="I170"/>
  <c r="I173"/>
  <c r="I171"/>
  <c r="I172"/>
  <c r="I174"/>
  <c r="I175"/>
  <c r="I177"/>
  <c r="I176"/>
  <c r="I178"/>
  <c r="I179"/>
  <c r="I180"/>
  <c r="I181"/>
  <c r="I183"/>
  <c r="I182"/>
  <c r="I185"/>
  <c r="I184"/>
  <c r="I187"/>
  <c r="I186"/>
  <c r="I188"/>
  <c r="I189"/>
  <c r="I190"/>
  <c r="I193"/>
  <c r="I191"/>
  <c r="I192"/>
  <c r="I194"/>
  <c r="I195"/>
  <c r="I196"/>
  <c r="I197"/>
  <c r="I198"/>
  <c r="I199"/>
  <c r="I200"/>
  <c r="I201"/>
  <c r="I202"/>
  <c r="I203"/>
  <c r="I205"/>
  <c r="I204"/>
  <c r="I206"/>
  <c r="I209"/>
  <c r="I207"/>
  <c r="I208"/>
  <c r="I210"/>
  <c r="I211"/>
  <c r="I212"/>
  <c r="I213"/>
  <c r="I214"/>
  <c r="I215"/>
  <c r="I216"/>
  <c r="B465" i="1"/>
  <c r="A464"/>
  <c r="J464"/>
  <c r="H456"/>
  <c r="J217" i="17"/>
  <c r="K217"/>
  <c r="B466" i="1" l="1"/>
  <c r="A465"/>
  <c r="J465"/>
  <c r="J215" i="17"/>
  <c r="K215"/>
  <c r="J213"/>
  <c r="K213"/>
  <c r="K211"/>
  <c r="J211"/>
  <c r="J208"/>
  <c r="K208"/>
  <c r="J209"/>
  <c r="K209"/>
  <c r="J204"/>
  <c r="K204"/>
  <c r="J203"/>
  <c r="K203"/>
  <c r="J201"/>
  <c r="K201"/>
  <c r="K199"/>
  <c r="J199"/>
  <c r="J197"/>
  <c r="K197"/>
  <c r="J195"/>
  <c r="K195"/>
  <c r="J192"/>
  <c r="K192"/>
  <c r="J193"/>
  <c r="K193"/>
  <c r="J189"/>
  <c r="K189"/>
  <c r="J186"/>
  <c r="K186"/>
  <c r="K184"/>
  <c r="J184"/>
  <c r="J182"/>
  <c r="K182"/>
  <c r="K181"/>
  <c r="J181"/>
  <c r="K179"/>
  <c r="J179"/>
  <c r="K176"/>
  <c r="J176"/>
  <c r="K175"/>
  <c r="J175"/>
  <c r="K172"/>
  <c r="J172"/>
  <c r="K173"/>
  <c r="J173"/>
  <c r="J168"/>
  <c r="K168"/>
  <c r="K167"/>
  <c r="J167"/>
  <c r="K165"/>
  <c r="J165"/>
  <c r="J163"/>
  <c r="K163"/>
  <c r="K161"/>
  <c r="J161"/>
  <c r="K159"/>
  <c r="J159"/>
  <c r="I222"/>
  <c r="J157"/>
  <c r="K157"/>
  <c r="J216"/>
  <c r="K216"/>
  <c r="J214"/>
  <c r="K214"/>
  <c r="J212"/>
  <c r="K212"/>
  <c r="J210"/>
  <c r="K210"/>
  <c r="K207"/>
  <c r="J207"/>
  <c r="K206"/>
  <c r="J206"/>
  <c r="K205"/>
  <c r="J205"/>
  <c r="J202"/>
  <c r="K202"/>
  <c r="K200"/>
  <c r="J200"/>
  <c r="J198"/>
  <c r="K198"/>
  <c r="J196"/>
  <c r="K196"/>
  <c r="J194"/>
  <c r="K194"/>
  <c r="K191"/>
  <c r="J191"/>
  <c r="J190"/>
  <c r="K190"/>
  <c r="J188"/>
  <c r="K188"/>
  <c r="J187"/>
  <c r="K187"/>
  <c r="J185"/>
  <c r="K185"/>
  <c r="J183"/>
  <c r="K183"/>
  <c r="J180"/>
  <c r="K180"/>
  <c r="K178"/>
  <c r="J178"/>
  <c r="J177"/>
  <c r="K177"/>
  <c r="K174"/>
  <c r="J174"/>
  <c r="K171"/>
  <c r="J171"/>
  <c r="J170"/>
  <c r="K170"/>
  <c r="J169"/>
  <c r="K169"/>
  <c r="K166"/>
  <c r="J166"/>
  <c r="K164"/>
  <c r="J164"/>
  <c r="J162"/>
  <c r="K162"/>
  <c r="J160"/>
  <c r="K160"/>
  <c r="J158"/>
  <c r="K158"/>
  <c r="Q7" l="1"/>
  <c r="J222"/>
  <c r="B467" i="1"/>
  <c r="A466"/>
  <c r="J466"/>
  <c r="Q8" i="17"/>
  <c r="K222"/>
  <c r="B468" i="1" l="1"/>
  <c r="A467"/>
  <c r="J467"/>
  <c r="B469" l="1"/>
  <c r="A468"/>
  <c r="J468"/>
  <c r="B470" l="1"/>
  <c r="A469"/>
  <c r="J469"/>
  <c r="B471" l="1"/>
  <c r="A470"/>
  <c r="J470"/>
  <c r="B472" l="1"/>
  <c r="A471"/>
  <c r="J471"/>
  <c r="B473" l="1"/>
  <c r="A472"/>
  <c r="J472"/>
  <c r="B474" l="1"/>
  <c r="A473"/>
  <c r="J473"/>
  <c r="B475" l="1"/>
  <c r="A474"/>
  <c r="J474"/>
  <c r="B476" l="1"/>
  <c r="A475"/>
  <c r="J475"/>
  <c r="B477" l="1"/>
  <c r="A476"/>
  <c r="J476"/>
  <c r="B478" l="1"/>
  <c r="A477"/>
  <c r="J477"/>
  <c r="B479" l="1"/>
  <c r="A478"/>
  <c r="J478"/>
  <c r="B480" l="1"/>
  <c r="A479"/>
  <c r="J479"/>
  <c r="B481" l="1"/>
  <c r="A480"/>
  <c r="J480"/>
  <c r="B482" l="1"/>
  <c r="A481"/>
  <c r="J481"/>
  <c r="B483" l="1"/>
  <c r="A482"/>
  <c r="J482"/>
  <c r="B484" l="1"/>
  <c r="A483"/>
  <c r="J483"/>
  <c r="B485" l="1"/>
  <c r="A484"/>
  <c r="J484"/>
  <c r="B486" l="1"/>
  <c r="A485"/>
  <c r="J485"/>
  <c r="B487" l="1"/>
  <c r="A486"/>
  <c r="J486"/>
  <c r="B488" l="1"/>
  <c r="A487"/>
  <c r="J487"/>
  <c r="B489" l="1"/>
  <c r="A488"/>
  <c r="J488"/>
  <c r="B490" l="1"/>
  <c r="A489"/>
  <c r="J489"/>
  <c r="B491" l="1"/>
  <c r="A490"/>
  <c r="J490"/>
  <c r="B492" l="1"/>
  <c r="A491"/>
  <c r="J491"/>
  <c r="B493" l="1"/>
  <c r="A492"/>
  <c r="J492"/>
  <c r="B494" l="1"/>
  <c r="A493"/>
  <c r="J493"/>
  <c r="B515" l="1"/>
  <c r="A494"/>
  <c r="J494"/>
  <c r="B516" l="1"/>
  <c r="A515"/>
  <c r="J515"/>
  <c r="H507"/>
  <c r="B517" l="1"/>
  <c r="A516"/>
  <c r="J516"/>
  <c r="B518" l="1"/>
  <c r="A517"/>
  <c r="J517"/>
  <c r="B519" l="1"/>
  <c r="A518"/>
  <c r="J518"/>
  <c r="B520" l="1"/>
  <c r="A519"/>
  <c r="J519"/>
  <c r="B521" l="1"/>
  <c r="A520"/>
  <c r="J520"/>
  <c r="B522" l="1"/>
  <c r="A521"/>
  <c r="J521"/>
  <c r="B523" l="1"/>
  <c r="A522"/>
  <c r="J522"/>
  <c r="B524" l="1"/>
  <c r="A523"/>
  <c r="J523"/>
  <c r="B525" l="1"/>
  <c r="A524"/>
  <c r="J524"/>
  <c r="B526" l="1"/>
  <c r="A525"/>
  <c r="J525"/>
  <c r="B527" l="1"/>
  <c r="A526"/>
  <c r="J526"/>
  <c r="B528" l="1"/>
  <c r="A527"/>
  <c r="J527"/>
  <c r="B529" l="1"/>
  <c r="A528"/>
  <c r="J528"/>
  <c r="B530" l="1"/>
  <c r="A529"/>
  <c r="J529"/>
  <c r="B531" l="1"/>
  <c r="A530"/>
  <c r="J530"/>
  <c r="B532" l="1"/>
  <c r="A531"/>
  <c r="J531"/>
  <c r="B533" l="1"/>
  <c r="A532"/>
  <c r="J532"/>
  <c r="B534" l="1"/>
  <c r="A533"/>
  <c r="J533"/>
  <c r="B535" l="1"/>
  <c r="A534"/>
  <c r="J534"/>
  <c r="B536" l="1"/>
  <c r="A535"/>
  <c r="J535"/>
  <c r="B537" l="1"/>
  <c r="A536"/>
  <c r="J536"/>
  <c r="B538" l="1"/>
  <c r="A537"/>
  <c r="J537"/>
  <c r="B539" l="1"/>
  <c r="A538"/>
  <c r="J538"/>
  <c r="B540" l="1"/>
  <c r="A539"/>
  <c r="J539"/>
  <c r="B541" l="1"/>
  <c r="A540"/>
  <c r="J540"/>
  <c r="B542" l="1"/>
  <c r="A541"/>
  <c r="J541"/>
  <c r="B563" l="1"/>
  <c r="A542"/>
  <c r="J542"/>
  <c r="B564" l="1"/>
  <c r="A563"/>
  <c r="J563"/>
  <c r="H555"/>
  <c r="B565" l="1"/>
  <c r="A564"/>
  <c r="J564"/>
  <c r="B566" l="1"/>
  <c r="A565"/>
  <c r="J565"/>
  <c r="B567" l="1"/>
  <c r="A566"/>
  <c r="J566"/>
  <c r="B568" l="1"/>
  <c r="A567"/>
  <c r="J567"/>
  <c r="B569" l="1"/>
  <c r="A568"/>
  <c r="J568"/>
  <c r="B570" l="1"/>
  <c r="A569"/>
  <c r="J569"/>
  <c r="B571" l="1"/>
  <c r="A570"/>
  <c r="J570"/>
  <c r="B572" l="1"/>
  <c r="A571"/>
  <c r="J571"/>
  <c r="B573" l="1"/>
  <c r="A572"/>
  <c r="J572"/>
  <c r="B574" l="1"/>
  <c r="A573"/>
  <c r="J573"/>
  <c r="B575" l="1"/>
  <c r="A574"/>
  <c r="J574"/>
  <c r="B576" l="1"/>
  <c r="A575"/>
  <c r="J575"/>
  <c r="B577" l="1"/>
  <c r="A576"/>
  <c r="J576"/>
  <c r="B578" l="1"/>
  <c r="A577"/>
  <c r="J577"/>
  <c r="B579" l="1"/>
  <c r="A578"/>
  <c r="J578"/>
  <c r="B580" l="1"/>
  <c r="A579"/>
  <c r="J579"/>
  <c r="B581" l="1"/>
  <c r="A580"/>
  <c r="J580"/>
  <c r="B582" l="1"/>
  <c r="A581"/>
  <c r="J581"/>
  <c r="B583" l="1"/>
  <c r="A582"/>
  <c r="J582"/>
  <c r="B584" l="1"/>
  <c r="A583"/>
  <c r="J583"/>
  <c r="B585" l="1"/>
  <c r="A584"/>
  <c r="J584"/>
  <c r="B586" l="1"/>
  <c r="A585"/>
  <c r="J585"/>
  <c r="B587" l="1"/>
  <c r="A586"/>
  <c r="J586"/>
  <c r="B588" l="1"/>
  <c r="A587"/>
  <c r="J587"/>
  <c r="B589" l="1"/>
  <c r="A588"/>
  <c r="J588"/>
  <c r="B590" l="1"/>
  <c r="A589"/>
  <c r="J589"/>
  <c r="B591" l="1"/>
  <c r="A590"/>
  <c r="J590"/>
  <c r="B592" l="1"/>
  <c r="A591"/>
  <c r="J591"/>
  <c r="B593" l="1"/>
  <c r="A592"/>
  <c r="J592"/>
  <c r="A593" l="1"/>
  <c r="J593"/>
  <c r="BJ116" i="17" l="1"/>
  <c r="BJ117" l="1"/>
  <c r="BJ118" l="1"/>
  <c r="BJ119" l="1"/>
  <c r="BJ120" l="1"/>
  <c r="BJ121" l="1"/>
  <c r="BJ122" l="1"/>
  <c r="BJ127"/>
  <c r="BJ123" l="1"/>
  <c r="BJ128"/>
  <c r="BJ124" l="1"/>
  <c r="BJ129"/>
  <c r="BJ125" l="1"/>
  <c r="BJ130" l="1"/>
  <c r="BJ126" l="1"/>
  <c r="BJ131" l="1"/>
  <c r="BJ132" l="1"/>
  <c r="BJ133" l="1"/>
  <c r="BJ134" l="1"/>
  <c r="BJ135" l="1"/>
  <c r="BJ136" l="1"/>
  <c r="BJ137" l="1"/>
  <c r="BJ139" l="1"/>
  <c r="BJ140" l="1"/>
  <c r="BJ141" l="1"/>
  <c r="BJ142" l="1"/>
  <c r="BJ144" l="1"/>
  <c r="BJ145" l="1"/>
  <c r="BJ146" l="1"/>
  <c r="BJ147" l="1"/>
  <c r="BJ148" l="1"/>
  <c r="BJ149" l="1"/>
  <c r="BJ150" l="1"/>
  <c r="BJ151" l="1"/>
  <c r="BJ152" l="1"/>
  <c r="BJ153" l="1"/>
  <c r="BJ154" l="1"/>
  <c r="BJ155" l="1"/>
  <c r="BJ156" l="1"/>
  <c r="BJ157" l="1"/>
  <c r="BJ159" l="1"/>
  <c r="BJ160" l="1"/>
  <c r="BJ161" l="1"/>
  <c r="BJ162" l="1"/>
  <c r="BJ164" l="1"/>
  <c r="BJ138" l="1"/>
  <c r="BJ143" l="1"/>
  <c r="BJ158" l="1"/>
  <c r="BJ165" l="1"/>
  <c r="BJ163"/>
  <c r="BJ166"/>
  <c r="BJ167" l="1"/>
  <c r="BJ168" l="1"/>
  <c r="BJ169" l="1"/>
  <c r="BJ170" l="1"/>
  <c r="BJ171" l="1"/>
  <c r="BJ172" l="1"/>
  <c r="BJ173" l="1"/>
  <c r="BJ174" l="1"/>
  <c r="BJ176" l="1"/>
  <c r="BJ178" l="1"/>
  <c r="BJ179" l="1"/>
  <c r="BJ182" l="1"/>
  <c r="BJ184" l="1"/>
  <c r="BJ185" l="1"/>
  <c r="BJ187" l="1"/>
  <c r="BJ188" l="1"/>
  <c r="BJ190" l="1"/>
  <c r="BJ191" l="1"/>
  <c r="BJ192" l="1"/>
  <c r="BJ193" l="1"/>
  <c r="BJ194" l="1"/>
  <c r="BJ195" l="1"/>
  <c r="BJ196" l="1"/>
  <c r="BJ197" l="1"/>
  <c r="BJ198" l="1"/>
  <c r="BJ199" l="1"/>
  <c r="BJ200" l="1"/>
  <c r="BJ201" l="1"/>
  <c r="BJ202" l="1"/>
  <c r="BJ203" l="1"/>
  <c r="BJ204" l="1"/>
  <c r="BJ205" l="1"/>
  <c r="BJ206" l="1"/>
  <c r="BJ207" l="1"/>
  <c r="BJ208" l="1"/>
  <c r="BJ209" l="1"/>
  <c r="BJ210" l="1"/>
  <c r="BJ211" l="1"/>
  <c r="BJ212" l="1"/>
  <c r="BJ213" l="1"/>
  <c r="BJ214" l="1"/>
  <c r="BJ215" l="1"/>
  <c r="BJ216" l="1"/>
  <c r="BJ217" l="1"/>
  <c r="BJ175" l="1"/>
  <c r="BJ186" l="1"/>
  <c r="BJ180"/>
  <c r="BJ189"/>
  <c r="BJ183"/>
  <c r="BJ181"/>
  <c r="BJ177"/>
  <c r="AP306" i="14" l="1"/>
  <c r="N485" i="1" s="1"/>
  <c r="G306" i="14"/>
  <c r="H485" i="1" s="1"/>
  <c r="D306" i="14"/>
  <c r="AP305"/>
  <c r="N484" i="1" s="1"/>
  <c r="G305" i="14"/>
  <c r="D305"/>
  <c r="AP304"/>
  <c r="N483" i="1" s="1"/>
  <c r="G304" i="14"/>
  <c r="H483" i="1" s="1"/>
  <c r="D304" i="14"/>
  <c r="AP303"/>
  <c r="N482" i="1" s="1"/>
  <c r="G303" i="14"/>
  <c r="D303"/>
  <c r="AP302"/>
  <c r="N481" i="1" s="1"/>
  <c r="G302" i="14"/>
  <c r="H481" i="1" s="1"/>
  <c r="D302" i="14"/>
  <c r="AP301"/>
  <c r="N480" i="1" s="1"/>
  <c r="E306" i="14"/>
  <c r="N306"/>
  <c r="E305"/>
  <c r="N305"/>
  <c r="E304"/>
  <c r="N304"/>
  <c r="E303"/>
  <c r="N303"/>
  <c r="E302"/>
  <c r="N302"/>
  <c r="E301"/>
  <c r="G301"/>
  <c r="D301"/>
  <c r="AP300"/>
  <c r="N479" i="1" s="1"/>
  <c r="G300" i="14"/>
  <c r="H479" i="1" s="1"/>
  <c r="D300" i="14"/>
  <c r="AP299"/>
  <c r="N478" i="1" s="1"/>
  <c r="G299" i="14"/>
  <c r="D299"/>
  <c r="AP298"/>
  <c r="N477" i="1" s="1"/>
  <c r="G298" i="14"/>
  <c r="H477" i="1" s="1"/>
  <c r="D298" i="14"/>
  <c r="AP297"/>
  <c r="N476" i="1" s="1"/>
  <c r="G297" i="14"/>
  <c r="D297"/>
  <c r="AP296"/>
  <c r="N475" i="1" s="1"/>
  <c r="G296" i="14"/>
  <c r="H475" i="1" s="1"/>
  <c r="D296" i="14"/>
  <c r="AP295"/>
  <c r="N474" i="1" s="1"/>
  <c r="G295" i="14"/>
  <c r="D295"/>
  <c r="AP294"/>
  <c r="N473" i="1" s="1"/>
  <c r="G294" i="14"/>
  <c r="H473" i="1" s="1"/>
  <c r="D294" i="14"/>
  <c r="AP293"/>
  <c r="N472" i="1" s="1"/>
  <c r="G293" i="14"/>
  <c r="D293"/>
  <c r="AP292"/>
  <c r="N471" i="1" s="1"/>
  <c r="G292" i="14"/>
  <c r="H471" i="1" s="1"/>
  <c r="D292" i="14"/>
  <c r="AP291"/>
  <c r="N470" i="1" s="1"/>
  <c r="G291" i="14"/>
  <c r="D291"/>
  <c r="AP290"/>
  <c r="N469" i="1" s="1"/>
  <c r="G290" i="14"/>
  <c r="H469" i="1" s="1"/>
  <c r="D290" i="14"/>
  <c r="AP289"/>
  <c r="N468" i="1" s="1"/>
  <c r="G289" i="14"/>
  <c r="D289"/>
  <c r="AP288"/>
  <c r="N467" i="1" s="1"/>
  <c r="G288" i="14"/>
  <c r="H467" i="1" s="1"/>
  <c r="D288" i="14"/>
  <c r="AP287"/>
  <c r="N466" i="1" s="1"/>
  <c r="G287" i="14"/>
  <c r="D287"/>
  <c r="AP286"/>
  <c r="N465" i="1" s="1"/>
  <c r="G286" i="14"/>
  <c r="H465" i="1" s="1"/>
  <c r="D286" i="14"/>
  <c r="AP285"/>
  <c r="N464" i="1" s="1"/>
  <c r="G285" i="14"/>
  <c r="D285"/>
  <c r="AP284"/>
  <c r="N443" i="1" s="1"/>
  <c r="G284" i="14"/>
  <c r="H443" i="1" s="1"/>
  <c r="D284" i="14"/>
  <c r="AP283"/>
  <c r="N442" i="1" s="1"/>
  <c r="G283" i="14"/>
  <c r="D283"/>
  <c r="AP282"/>
  <c r="N441" i="1" s="1"/>
  <c r="G282" i="14"/>
  <c r="H441" i="1" s="1"/>
  <c r="D282" i="14"/>
  <c r="AP281"/>
  <c r="N440" i="1" s="1"/>
  <c r="G281" i="14"/>
  <c r="D281"/>
  <c r="AP280"/>
  <c r="N439" i="1" s="1"/>
  <c r="G280" i="14"/>
  <c r="H439" i="1" s="1"/>
  <c r="D280" i="14"/>
  <c r="AP279"/>
  <c r="N438" i="1" s="1"/>
  <c r="G279" i="14"/>
  <c r="D279"/>
  <c r="AP278"/>
  <c r="N437" i="1" s="1"/>
  <c r="G278" i="14"/>
  <c r="H437" i="1" s="1"/>
  <c r="D278" i="14"/>
  <c r="AP277"/>
  <c r="N436" i="1" s="1"/>
  <c r="G277" i="14"/>
  <c r="D277"/>
  <c r="AP276"/>
  <c r="N435" i="1" s="1"/>
  <c r="G276" i="14"/>
  <c r="H435" i="1" s="1"/>
  <c r="D276" i="14"/>
  <c r="AP275"/>
  <c r="N434" i="1" s="1"/>
  <c r="G275" i="14"/>
  <c r="D275"/>
  <c r="AP274"/>
  <c r="N433" i="1" s="1"/>
  <c r="G274" i="14"/>
  <c r="H433" i="1" s="1"/>
  <c r="D274" i="14"/>
  <c r="AP273"/>
  <c r="N432" i="1" s="1"/>
  <c r="G273" i="14"/>
  <c r="H432" i="1" s="1"/>
  <c r="D273" i="14"/>
  <c r="AP272"/>
  <c r="N431" i="1" s="1"/>
  <c r="G272" i="14"/>
  <c r="H431" i="1" s="1"/>
  <c r="D272" i="14"/>
  <c r="AP271"/>
  <c r="N430" i="1" s="1"/>
  <c r="G271" i="14"/>
  <c r="H430" i="1" s="1"/>
  <c r="D271" i="14"/>
  <c r="AP270"/>
  <c r="N429" i="1" s="1"/>
  <c r="G270" i="14"/>
  <c r="H429" i="1" s="1"/>
  <c r="D270" i="14"/>
  <c r="AP269"/>
  <c r="N428" i="1" s="1"/>
  <c r="G269" i="14"/>
  <c r="H428" i="1" s="1"/>
  <c r="D269" i="14"/>
  <c r="AP268"/>
  <c r="N427" i="1" s="1"/>
  <c r="G268" i="14"/>
  <c r="H427" i="1" s="1"/>
  <c r="D268" i="14"/>
  <c r="AP267"/>
  <c r="N426" i="1" s="1"/>
  <c r="G267" i="14"/>
  <c r="H426" i="1" s="1"/>
  <c r="D267" i="14"/>
  <c r="AP266"/>
  <c r="N425" i="1" s="1"/>
  <c r="G266" i="14"/>
  <c r="H425" i="1" s="1"/>
  <c r="D266" i="14"/>
  <c r="AP265"/>
  <c r="N424" i="1" s="1"/>
  <c r="G265" i="14"/>
  <c r="H424" i="1" s="1"/>
  <c r="D265" i="14"/>
  <c r="AP264"/>
  <c r="N423" i="1" s="1"/>
  <c r="G264" i="14"/>
  <c r="H423" i="1" s="1"/>
  <c r="D264" i="14"/>
  <c r="AP263"/>
  <c r="N422" i="1" s="1"/>
  <c r="G263" i="14"/>
  <c r="H422" i="1" s="1"/>
  <c r="D263" i="14"/>
  <c r="AP262"/>
  <c r="N421" i="1" s="1"/>
  <c r="G262" i="14"/>
  <c r="H421" i="1" s="1"/>
  <c r="D262" i="14"/>
  <c r="AP261"/>
  <c r="N420" i="1" s="1"/>
  <c r="G261" i="14"/>
  <c r="H420" i="1" s="1"/>
  <c r="D261" i="14"/>
  <c r="AP260"/>
  <c r="N419" i="1" s="1"/>
  <c r="G260" i="14"/>
  <c r="D260"/>
  <c r="AP259"/>
  <c r="N418" i="1" s="1"/>
  <c r="G259" i="14"/>
  <c r="H418" i="1" s="1"/>
  <c r="D259" i="14"/>
  <c r="AP258"/>
  <c r="N417" i="1" s="1"/>
  <c r="G258" i="14"/>
  <c r="D258"/>
  <c r="AP257"/>
  <c r="N416" i="1" s="1"/>
  <c r="G257" i="14"/>
  <c r="H416" i="1" s="1"/>
  <c r="D257" i="14"/>
  <c r="AP256"/>
  <c r="N415" i="1" s="1"/>
  <c r="G256" i="14"/>
  <c r="D256"/>
  <c r="AP255"/>
  <c r="N414" i="1" s="1"/>
  <c r="G255" i="14"/>
  <c r="H414" i="1" s="1"/>
  <c r="D255" i="14"/>
  <c r="AP254"/>
  <c r="N413" i="1" s="1"/>
  <c r="G254" i="14"/>
  <c r="D254"/>
  <c r="AP253"/>
  <c r="N392" i="1" s="1"/>
  <c r="G253" i="14"/>
  <c r="H392" i="1" s="1"/>
  <c r="D253" i="14"/>
  <c r="AP252"/>
  <c r="N391" i="1" s="1"/>
  <c r="G252" i="14"/>
  <c r="D252"/>
  <c r="AP251"/>
  <c r="N390" i="1" s="1"/>
  <c r="G251" i="14"/>
  <c r="H390" i="1" s="1"/>
  <c r="D251" i="14"/>
  <c r="AP250"/>
  <c r="N389" i="1" s="1"/>
  <c r="G250" i="14"/>
  <c r="D250"/>
  <c r="AP249"/>
  <c r="N388" i="1" s="1"/>
  <c r="G249" i="14"/>
  <c r="H388" i="1" s="1"/>
  <c r="D249" i="14"/>
  <c r="AP248"/>
  <c r="N387" i="1" s="1"/>
  <c r="G248" i="14"/>
  <c r="D248"/>
  <c r="AP247"/>
  <c r="N386" i="1" s="1"/>
  <c r="G247" i="14"/>
  <c r="H386" i="1" s="1"/>
  <c r="D247" i="14"/>
  <c r="AP246"/>
  <c r="N385" i="1" s="1"/>
  <c r="G246" i="14"/>
  <c r="D246"/>
  <c r="AP245"/>
  <c r="N384" i="1" s="1"/>
  <c r="G245" i="14"/>
  <c r="H384" i="1" s="1"/>
  <c r="D245" i="14"/>
  <c r="AP244"/>
  <c r="N383" i="1" s="1"/>
  <c r="G244" i="14"/>
  <c r="D244"/>
  <c r="AP243"/>
  <c r="N382" i="1" s="1"/>
  <c r="G243" i="14"/>
  <c r="H382" i="1" s="1"/>
  <c r="D243" i="14"/>
  <c r="AP242"/>
  <c r="N381" i="1" s="1"/>
  <c r="G242" i="14"/>
  <c r="D242"/>
  <c r="AP241"/>
  <c r="N380" i="1" s="1"/>
  <c r="G241" i="14"/>
  <c r="H380" i="1" s="1"/>
  <c r="D241" i="14"/>
  <c r="AP240"/>
  <c r="N379" i="1" s="1"/>
  <c r="G240" i="14"/>
  <c r="D240"/>
  <c r="AP239"/>
  <c r="N378" i="1" s="1"/>
  <c r="G239" i="14"/>
  <c r="H378" i="1" s="1"/>
  <c r="D239" i="14"/>
  <c r="AP238"/>
  <c r="N377" i="1" s="1"/>
  <c r="G238" i="14"/>
  <c r="D238"/>
  <c r="AP237"/>
  <c r="N376" i="1" s="1"/>
  <c r="G237" i="14"/>
  <c r="H376" i="1" s="1"/>
  <c r="D237" i="14"/>
  <c r="AP236"/>
  <c r="N375" i="1" s="1"/>
  <c r="G236" i="14"/>
  <c r="D236"/>
  <c r="AP235"/>
  <c r="N374" i="1" s="1"/>
  <c r="G235" i="14"/>
  <c r="H374" i="1" s="1"/>
  <c r="D235" i="14"/>
  <c r="AP234"/>
  <c r="N373" i="1" s="1"/>
  <c r="G234" i="14"/>
  <c r="D234"/>
  <c r="AP233"/>
  <c r="N372" i="1" s="1"/>
  <c r="G233" i="14"/>
  <c r="H372" i="1" s="1"/>
  <c r="D233" i="14"/>
  <c r="AP232"/>
  <c r="N371" i="1" s="1"/>
  <c r="G232" i="14"/>
  <c r="D232"/>
  <c r="AP231"/>
  <c r="N370" i="1" s="1"/>
  <c r="G231" i="14"/>
  <c r="H370" i="1" s="1"/>
  <c r="D231" i="14"/>
  <c r="AP230"/>
  <c r="N369" i="1" s="1"/>
  <c r="G230" i="14"/>
  <c r="D230"/>
  <c r="AP229"/>
  <c r="N368" i="1" s="1"/>
  <c r="G229" i="14"/>
  <c r="H368" i="1" s="1"/>
  <c r="D229" i="14"/>
  <c r="AP228"/>
  <c r="N367" i="1" s="1"/>
  <c r="G228" i="14"/>
  <c r="D228"/>
  <c r="AP227"/>
  <c r="N366" i="1" s="1"/>
  <c r="G227" i="14"/>
  <c r="H366" i="1" s="1"/>
  <c r="D227" i="14"/>
  <c r="AP226"/>
  <c r="N365" i="1" s="1"/>
  <c r="G226" i="14"/>
  <c r="D226"/>
  <c r="AP225"/>
  <c r="N364" i="1" s="1"/>
  <c r="G225" i="14"/>
  <c r="H364" i="1" s="1"/>
  <c r="D225" i="14"/>
  <c r="AP224"/>
  <c r="N363" i="1" s="1"/>
  <c r="G224" i="14"/>
  <c r="D224"/>
  <c r="AP223"/>
  <c r="N342" i="1" s="1"/>
  <c r="G223" i="14"/>
  <c r="D223"/>
  <c r="AP222"/>
  <c r="N341" i="1" s="1"/>
  <c r="G222" i="14"/>
  <c r="D222"/>
  <c r="AP221"/>
  <c r="N340" i="1" s="1"/>
  <c r="G221" i="14"/>
  <c r="D221"/>
  <c r="AP220"/>
  <c r="N339" i="1" s="1"/>
  <c r="G220" i="14"/>
  <c r="D220"/>
  <c r="AP219"/>
  <c r="N338" i="1" s="1"/>
  <c r="G219" i="14"/>
  <c r="D219"/>
  <c r="AP218"/>
  <c r="N337" i="1" s="1"/>
  <c r="G218" i="14"/>
  <c r="D218"/>
  <c r="AP217"/>
  <c r="N336" i="1" s="1"/>
  <c r="G217" i="14"/>
  <c r="D217"/>
  <c r="AP216"/>
  <c r="N335" i="1" s="1"/>
  <c r="G216" i="14"/>
  <c r="D216"/>
  <c r="AP215"/>
  <c r="N334" i="1" s="1"/>
  <c r="G215" i="14"/>
  <c r="H334" i="1" s="1"/>
  <c r="D215" i="14"/>
  <c r="AP214"/>
  <c r="N333" i="1" s="1"/>
  <c r="G214" i="14"/>
  <c r="H333" i="1" s="1"/>
  <c r="D214" i="14"/>
  <c r="AP213"/>
  <c r="N332" i="1" s="1"/>
  <c r="G213" i="14"/>
  <c r="H332" i="1" s="1"/>
  <c r="D213" i="14"/>
  <c r="AP212"/>
  <c r="N331" i="1" s="1"/>
  <c r="G212" i="14"/>
  <c r="H331" i="1" s="1"/>
  <c r="D212" i="14"/>
  <c r="AP211"/>
  <c r="N330" i="1" s="1"/>
  <c r="G211" i="14"/>
  <c r="H330" i="1" s="1"/>
  <c r="D211" i="14"/>
  <c r="AP210"/>
  <c r="N329" i="1" s="1"/>
  <c r="G210" i="14"/>
  <c r="H329" i="1" s="1"/>
  <c r="D210" i="14"/>
  <c r="AP209"/>
  <c r="N328" i="1" s="1"/>
  <c r="G209" i="14"/>
  <c r="H328" i="1" s="1"/>
  <c r="D209" i="14"/>
  <c r="AP208"/>
  <c r="N327" i="1" s="1"/>
  <c r="G208" i="14"/>
  <c r="H327" i="1" s="1"/>
  <c r="D208" i="14"/>
  <c r="AP207"/>
  <c r="N326" i="1" s="1"/>
  <c r="G207" i="14"/>
  <c r="H326" i="1" s="1"/>
  <c r="D207" i="14"/>
  <c r="AP206"/>
  <c r="N325" i="1" s="1"/>
  <c r="G206" i="14"/>
  <c r="H325" i="1" s="1"/>
  <c r="D206" i="14"/>
  <c r="AP205"/>
  <c r="N324" i="1" s="1"/>
  <c r="G205" i="14"/>
  <c r="H324" i="1" s="1"/>
  <c r="D205" i="14"/>
  <c r="AP204"/>
  <c r="N323" i="1" s="1"/>
  <c r="G204" i="14"/>
  <c r="H323" i="1" s="1"/>
  <c r="D204" i="14"/>
  <c r="AP203"/>
  <c r="N322" i="1" s="1"/>
  <c r="G203" i="14"/>
  <c r="H322" i="1" s="1"/>
  <c r="D203" i="14"/>
  <c r="AP202"/>
  <c r="N321" i="1" s="1"/>
  <c r="G202" i="14"/>
  <c r="H321" i="1" s="1"/>
  <c r="D202" i="14"/>
  <c r="AP201"/>
  <c r="N320" i="1" s="1"/>
  <c r="G201" i="14"/>
  <c r="H320" i="1" s="1"/>
  <c r="D201" i="14"/>
  <c r="AP200"/>
  <c r="N319" i="1" s="1"/>
  <c r="G200" i="14"/>
  <c r="H319" i="1" s="1"/>
  <c r="D200" i="14"/>
  <c r="AP199"/>
  <c r="N318" i="1" s="1"/>
  <c r="G199" i="14"/>
  <c r="H318" i="1" s="1"/>
  <c r="D199" i="14"/>
  <c r="AP198"/>
  <c r="N317" i="1" s="1"/>
  <c r="G198" i="14"/>
  <c r="H317" i="1" s="1"/>
  <c r="D198" i="14"/>
  <c r="AP197"/>
  <c r="N316" i="1" s="1"/>
  <c r="G197" i="14"/>
  <c r="H316" i="1" s="1"/>
  <c r="D197" i="14"/>
  <c r="AP196"/>
  <c r="N315" i="1" s="1"/>
  <c r="G196" i="14"/>
  <c r="H315" i="1" s="1"/>
  <c r="D196" i="14"/>
  <c r="AP195"/>
  <c r="N314" i="1" s="1"/>
  <c r="G195" i="14"/>
  <c r="H314" i="1" s="1"/>
  <c r="D195" i="14"/>
  <c r="AP194"/>
  <c r="N313" i="1" s="1"/>
  <c r="G194" i="14"/>
  <c r="H313" i="1" s="1"/>
  <c r="D194" i="14"/>
  <c r="AP193"/>
  <c r="N312" i="1" s="1"/>
  <c r="G193" i="14"/>
  <c r="H312" i="1" s="1"/>
  <c r="D193" i="14"/>
  <c r="AP192"/>
  <c r="N291" i="1" s="1"/>
  <c r="G192" i="14"/>
  <c r="D192"/>
  <c r="AP191"/>
  <c r="N290" i="1" s="1"/>
  <c r="G191" i="14"/>
  <c r="D191"/>
  <c r="AP190"/>
  <c r="N289" i="1" s="1"/>
  <c r="G190" i="14"/>
  <c r="D190"/>
  <c r="AP189"/>
  <c r="N288" i="1" s="1"/>
  <c r="G189" i="14"/>
  <c r="D189"/>
  <c r="AP188"/>
  <c r="N287" i="1" s="1"/>
  <c r="G188" i="14"/>
  <c r="D188"/>
  <c r="AP187"/>
  <c r="N286" i="1" s="1"/>
  <c r="G187" i="14"/>
  <c r="D187"/>
  <c r="AP186"/>
  <c r="N285" i="1" s="1"/>
  <c r="G186" i="14"/>
  <c r="D186"/>
  <c r="AP185"/>
  <c r="N284" i="1" s="1"/>
  <c r="G185" i="14"/>
  <c r="D185"/>
  <c r="AP184"/>
  <c r="N283" i="1" s="1"/>
  <c r="G184" i="14"/>
  <c r="D184"/>
  <c r="AP183"/>
  <c r="N282" i="1" s="1"/>
  <c r="G183" i="14"/>
  <c r="D183"/>
  <c r="AP182"/>
  <c r="N281" i="1" s="1"/>
  <c r="G182" i="14"/>
  <c r="D182"/>
  <c r="AP181"/>
  <c r="N280" i="1" s="1"/>
  <c r="G181" i="14"/>
  <c r="D181"/>
  <c r="AP180"/>
  <c r="N279" i="1" s="1"/>
  <c r="G180" i="14"/>
  <c r="D180"/>
  <c r="AP179"/>
  <c r="N278" i="1" s="1"/>
  <c r="G179" i="14"/>
  <c r="D179"/>
  <c r="AP178"/>
  <c r="N277" i="1" s="1"/>
  <c r="G178" i="14"/>
  <c r="D178"/>
  <c r="AP177"/>
  <c r="N276" i="1" s="1"/>
  <c r="G177" i="14"/>
  <c r="D177"/>
  <c r="AP176"/>
  <c r="N275" i="1" s="1"/>
  <c r="G176" i="14"/>
  <c r="D176"/>
  <c r="AP175"/>
  <c r="N274" i="1" s="1"/>
  <c r="G175" i="14"/>
  <c r="D175"/>
  <c r="AP174"/>
  <c r="N273" i="1" s="1"/>
  <c r="G174" i="14"/>
  <c r="D174"/>
  <c r="AP173"/>
  <c r="N272" i="1" s="1"/>
  <c r="G173" i="14"/>
  <c r="D173"/>
  <c r="AP172"/>
  <c r="N271" i="1" s="1"/>
  <c r="G172" i="14"/>
  <c r="D172"/>
  <c r="AP171"/>
  <c r="N270" i="1" s="1"/>
  <c r="G171" i="14"/>
  <c r="D171"/>
  <c r="AP170"/>
  <c r="N269" i="1" s="1"/>
  <c r="G170" i="14"/>
  <c r="D170"/>
  <c r="AP169"/>
  <c r="N268" i="1" s="1"/>
  <c r="G169" i="14"/>
  <c r="D169"/>
  <c r="AP168"/>
  <c r="N267" i="1" s="1"/>
  <c r="G168" i="14"/>
  <c r="D168"/>
  <c r="AP167"/>
  <c r="N266" i="1" s="1"/>
  <c r="G167" i="14"/>
  <c r="D167"/>
  <c r="AP166"/>
  <c r="N265" i="1" s="1"/>
  <c r="G166" i="14"/>
  <c r="D166"/>
  <c r="AP165"/>
  <c r="N264" i="1" s="1"/>
  <c r="G165" i="14"/>
  <c r="D165"/>
  <c r="AP164"/>
  <c r="N263" i="1" s="1"/>
  <c r="G164" i="14"/>
  <c r="D164"/>
  <c r="AP163"/>
  <c r="N262" i="1" s="1"/>
  <c r="G163" i="14"/>
  <c r="D163"/>
  <c r="AP162"/>
  <c r="N242" i="1" s="1"/>
  <c r="G162" i="14"/>
  <c r="D162"/>
  <c r="AP161"/>
  <c r="N241" i="1" s="1"/>
  <c r="G161" i="14"/>
  <c r="D161"/>
  <c r="AP160"/>
  <c r="N240" i="1" s="1"/>
  <c r="G160" i="14"/>
  <c r="D160"/>
  <c r="AP159"/>
  <c r="N239" i="1" s="1"/>
  <c r="G159" i="14"/>
  <c r="D159"/>
  <c r="AP158"/>
  <c r="N238" i="1" s="1"/>
  <c r="G158" i="14"/>
  <c r="D158"/>
  <c r="AP157"/>
  <c r="N237" i="1" s="1"/>
  <c r="G157" i="14"/>
  <c r="D157"/>
  <c r="AP156"/>
  <c r="N236" i="1" s="1"/>
  <c r="G156" i="14"/>
  <c r="D156"/>
  <c r="AP155"/>
  <c r="N235" i="1" s="1"/>
  <c r="G155" i="14"/>
  <c r="D155"/>
  <c r="AP154"/>
  <c r="N234" i="1" s="1"/>
  <c r="G154" i="14"/>
  <c r="D154"/>
  <c r="AP153"/>
  <c r="N233" i="1" s="1"/>
  <c r="G153" i="14"/>
  <c r="D153"/>
  <c r="AP152"/>
  <c r="N232" i="1" s="1"/>
  <c r="G152" i="14"/>
  <c r="D152"/>
  <c r="AP151"/>
  <c r="N231" i="1" s="1"/>
  <c r="G151" i="14"/>
  <c r="D151"/>
  <c r="AP150"/>
  <c r="N230" i="1" s="1"/>
  <c r="G150" i="14"/>
  <c r="D150"/>
  <c r="AP149"/>
  <c r="N229" i="1" s="1"/>
  <c r="G149" i="14"/>
  <c r="D149"/>
  <c r="AP148"/>
  <c r="N228" i="1" s="1"/>
  <c r="G148" i="14"/>
  <c r="D148"/>
  <c r="AP147"/>
  <c r="N227" i="1" s="1"/>
  <c r="G147" i="14"/>
  <c r="D147"/>
  <c r="G146"/>
  <c r="D146"/>
  <c r="G145"/>
  <c r="D145"/>
  <c r="G144"/>
  <c r="D144"/>
  <c r="G143"/>
  <c r="D143"/>
  <c r="G142"/>
  <c r="D142"/>
  <c r="G141"/>
  <c r="D141"/>
  <c r="G140"/>
  <c r="D140"/>
  <c r="G139"/>
  <c r="D139"/>
  <c r="G138"/>
  <c r="D138"/>
  <c r="G137"/>
  <c r="D137"/>
  <c r="G136"/>
  <c r="D136"/>
  <c r="G135"/>
  <c r="D135"/>
  <c r="G134"/>
  <c r="D134"/>
  <c r="G133"/>
  <c r="D133"/>
  <c r="G132"/>
  <c r="D132"/>
  <c r="G131"/>
  <c r="D131"/>
  <c r="N301"/>
  <c r="E300"/>
  <c r="N300"/>
  <c r="E299"/>
  <c r="N299"/>
  <c r="E298"/>
  <c r="N298"/>
  <c r="E297"/>
  <c r="N297"/>
  <c r="E296"/>
  <c r="N296"/>
  <c r="E295"/>
  <c r="N295"/>
  <c r="E294"/>
  <c r="N294"/>
  <c r="E293"/>
  <c r="N293"/>
  <c r="E292"/>
  <c r="N292"/>
  <c r="E291"/>
  <c r="N291"/>
  <c r="E290"/>
  <c r="N290"/>
  <c r="E289"/>
  <c r="N289"/>
  <c r="E288"/>
  <c r="N288"/>
  <c r="E287"/>
  <c r="N287"/>
  <c r="E286"/>
  <c r="N286"/>
  <c r="E285"/>
  <c r="N285"/>
  <c r="E284"/>
  <c r="N284"/>
  <c r="E283"/>
  <c r="N283"/>
  <c r="E282"/>
  <c r="N282"/>
  <c r="E281"/>
  <c r="N281"/>
  <c r="E280"/>
  <c r="N280"/>
  <c r="E279"/>
  <c r="N279"/>
  <c r="E278"/>
  <c r="N278"/>
  <c r="E277"/>
  <c r="N277"/>
  <c r="E276"/>
  <c r="N276"/>
  <c r="E275"/>
  <c r="N275"/>
  <c r="E274"/>
  <c r="N274"/>
  <c r="E273"/>
  <c r="N273"/>
  <c r="E272"/>
  <c r="N272"/>
  <c r="E271"/>
  <c r="N271"/>
  <c r="E270"/>
  <c r="N270"/>
  <c r="E269"/>
  <c r="N269"/>
  <c r="E268"/>
  <c r="N268"/>
  <c r="E267"/>
  <c r="N267"/>
  <c r="E266"/>
  <c r="N266"/>
  <c r="E265"/>
  <c r="N265"/>
  <c r="E264"/>
  <c r="N264"/>
  <c r="E263"/>
  <c r="N263"/>
  <c r="E262"/>
  <c r="N262"/>
  <c r="E261"/>
  <c r="N261"/>
  <c r="E260"/>
  <c r="N260"/>
  <c r="E259"/>
  <c r="N259"/>
  <c r="E258"/>
  <c r="N258"/>
  <c r="E257"/>
  <c r="N257"/>
  <c r="E256"/>
  <c r="N256"/>
  <c r="E255"/>
  <c r="N255"/>
  <c r="E254"/>
  <c r="N254"/>
  <c r="E253"/>
  <c r="N253"/>
  <c r="E252"/>
  <c r="N252"/>
  <c r="E251"/>
  <c r="N251"/>
  <c r="E250"/>
  <c r="N250"/>
  <c r="E249"/>
  <c r="N249"/>
  <c r="E248"/>
  <c r="N248"/>
  <c r="E247"/>
  <c r="N247"/>
  <c r="E246"/>
  <c r="N246"/>
  <c r="E245"/>
  <c r="N245"/>
  <c r="E244"/>
  <c r="N244"/>
  <c r="E243"/>
  <c r="N243"/>
  <c r="E242"/>
  <c r="N242"/>
  <c r="E241"/>
  <c r="N241"/>
  <c r="E240"/>
  <c r="N240"/>
  <c r="E239"/>
  <c r="N239"/>
  <c r="E238"/>
  <c r="N238"/>
  <c r="E237"/>
  <c r="N237"/>
  <c r="E236"/>
  <c r="N236"/>
  <c r="E235"/>
  <c r="N235"/>
  <c r="E234"/>
  <c r="N234"/>
  <c r="E233"/>
  <c r="N233"/>
  <c r="E232"/>
  <c r="N232"/>
  <c r="E231"/>
  <c r="N231"/>
  <c r="E230"/>
  <c r="N230"/>
  <c r="E229"/>
  <c r="N229"/>
  <c r="E228"/>
  <c r="N228"/>
  <c r="E227"/>
  <c r="N227"/>
  <c r="E226"/>
  <c r="N226"/>
  <c r="E225"/>
  <c r="N225"/>
  <c r="E224"/>
  <c r="N224"/>
  <c r="E223"/>
  <c r="N223"/>
  <c r="E222"/>
  <c r="N222"/>
  <c r="E221"/>
  <c r="N221"/>
  <c r="E220"/>
  <c r="N220"/>
  <c r="E219"/>
  <c r="N219"/>
  <c r="E218"/>
  <c r="N218"/>
  <c r="E217"/>
  <c r="N217"/>
  <c r="E216"/>
  <c r="N216"/>
  <c r="E215"/>
  <c r="N215"/>
  <c r="E214"/>
  <c r="N214"/>
  <c r="E213"/>
  <c r="N213"/>
  <c r="E212"/>
  <c r="N212"/>
  <c r="E211"/>
  <c r="N211"/>
  <c r="E210"/>
  <c r="N210"/>
  <c r="E209"/>
  <c r="N209"/>
  <c r="E208"/>
  <c r="N208"/>
  <c r="E207"/>
  <c r="N207"/>
  <c r="E206"/>
  <c r="F325" i="1" s="1"/>
  <c r="N206" i="14"/>
  <c r="E205"/>
  <c r="F324" i="1" s="1"/>
  <c r="N205" i="14"/>
  <c r="E204"/>
  <c r="F323" i="1" s="1"/>
  <c r="N204" i="14"/>
  <c r="E203"/>
  <c r="F322" i="1" s="1"/>
  <c r="N203" i="14"/>
  <c r="E202"/>
  <c r="F321" i="1" s="1"/>
  <c r="N202" i="14"/>
  <c r="E201"/>
  <c r="F320" i="1" s="1"/>
  <c r="N201" i="14"/>
  <c r="E200"/>
  <c r="F319" i="1" s="1"/>
  <c r="N200" i="14"/>
  <c r="E199"/>
  <c r="F318" i="1" s="1"/>
  <c r="N199" i="14"/>
  <c r="E198"/>
  <c r="F317" i="1" s="1"/>
  <c r="N198" i="14"/>
  <c r="E197"/>
  <c r="F316" i="1" s="1"/>
  <c r="N197" i="14"/>
  <c r="E196"/>
  <c r="F315" i="1" s="1"/>
  <c r="N196" i="14"/>
  <c r="E195"/>
  <c r="F314" i="1" s="1"/>
  <c r="N195" i="14"/>
  <c r="E194"/>
  <c r="F313" i="1" s="1"/>
  <c r="N194" i="14"/>
  <c r="E193"/>
  <c r="F312" i="1" s="1"/>
  <c r="N193" i="14"/>
  <c r="E192"/>
  <c r="N192"/>
  <c r="E191"/>
  <c r="N191"/>
  <c r="E190"/>
  <c r="N190"/>
  <c r="E189"/>
  <c r="N189"/>
  <c r="E188"/>
  <c r="N188"/>
  <c r="E187"/>
  <c r="N187"/>
  <c r="E186"/>
  <c r="N186"/>
  <c r="E185"/>
  <c r="N185"/>
  <c r="E184"/>
  <c r="N184"/>
  <c r="E183"/>
  <c r="N183"/>
  <c r="E182"/>
  <c r="N182"/>
  <c r="E181"/>
  <c r="N181"/>
  <c r="E180"/>
  <c r="N180"/>
  <c r="E179"/>
  <c r="N179"/>
  <c r="E178"/>
  <c r="N178"/>
  <c r="E177"/>
  <c r="N177"/>
  <c r="E176"/>
  <c r="N176"/>
  <c r="E175"/>
  <c r="N175"/>
  <c r="E174"/>
  <c r="N174"/>
  <c r="E173"/>
  <c r="N173"/>
  <c r="E172"/>
  <c r="N172"/>
  <c r="E171"/>
  <c r="N171"/>
  <c r="E170"/>
  <c r="N170"/>
  <c r="E169"/>
  <c r="N169"/>
  <c r="E168"/>
  <c r="N168"/>
  <c r="E167"/>
  <c r="N167"/>
  <c r="E166"/>
  <c r="N166"/>
  <c r="E165"/>
  <c r="N165"/>
  <c r="E164"/>
  <c r="N164"/>
  <c r="E163"/>
  <c r="N163"/>
  <c r="E162"/>
  <c r="N162"/>
  <c r="E161"/>
  <c r="N161"/>
  <c r="E160"/>
  <c r="N160"/>
  <c r="E159"/>
  <c r="N159"/>
  <c r="E158"/>
  <c r="N158"/>
  <c r="E157"/>
  <c r="N157"/>
  <c r="E156"/>
  <c r="N156"/>
  <c r="E155"/>
  <c r="N155"/>
  <c r="E154"/>
  <c r="N154"/>
  <c r="E153"/>
  <c r="N153"/>
  <c r="E152"/>
  <c r="N152"/>
  <c r="E151"/>
  <c r="N151"/>
  <c r="E150"/>
  <c r="N150"/>
  <c r="E149"/>
  <c r="N149"/>
  <c r="E148"/>
  <c r="N148"/>
  <c r="E147"/>
  <c r="N147"/>
  <c r="E146"/>
  <c r="N146"/>
  <c r="E145"/>
  <c r="N145"/>
  <c r="E144"/>
  <c r="N144"/>
  <c r="E143"/>
  <c r="N143"/>
  <c r="E142"/>
  <c r="N142"/>
  <c r="E141"/>
  <c r="N141"/>
  <c r="E140"/>
  <c r="N140"/>
  <c r="E139"/>
  <c r="N139"/>
  <c r="E138"/>
  <c r="N138"/>
  <c r="E137"/>
  <c r="N137"/>
  <c r="E136"/>
  <c r="N136"/>
  <c r="E135"/>
  <c r="N135"/>
  <c r="E134"/>
  <c r="N134"/>
  <c r="E133"/>
  <c r="N133"/>
  <c r="E132"/>
  <c r="N132"/>
  <c r="E131"/>
  <c r="N131"/>
  <c r="G130"/>
  <c r="D130"/>
  <c r="G129"/>
  <c r="D129"/>
  <c r="G128"/>
  <c r="D128"/>
  <c r="G127"/>
  <c r="D127"/>
  <c r="G126"/>
  <c r="D126"/>
  <c r="G125"/>
  <c r="D125"/>
  <c r="G124"/>
  <c r="D124"/>
  <c r="G123"/>
  <c r="D123"/>
  <c r="G122"/>
  <c r="D122"/>
  <c r="G121"/>
  <c r="D121"/>
  <c r="G120"/>
  <c r="D120"/>
  <c r="AP119"/>
  <c r="N180" i="1" s="1"/>
  <c r="G119" i="14"/>
  <c r="D119"/>
  <c r="AP118"/>
  <c r="N179" i="1" s="1"/>
  <c r="G118" i="14"/>
  <c r="D118"/>
  <c r="AP117"/>
  <c r="N178" i="1" s="1"/>
  <c r="G117" i="14"/>
  <c r="D117"/>
  <c r="AP116"/>
  <c r="N177" i="1" s="1"/>
  <c r="G116" i="14"/>
  <c r="D116"/>
  <c r="AP115"/>
  <c r="N176" i="1" s="1"/>
  <c r="G115" i="14"/>
  <c r="D115"/>
  <c r="AP114"/>
  <c r="N175" i="1" s="1"/>
  <c r="G114" i="14"/>
  <c r="D114"/>
  <c r="AP113"/>
  <c r="N174" i="1" s="1"/>
  <c r="G113" i="14"/>
  <c r="D113"/>
  <c r="AP112"/>
  <c r="N173" i="1" s="1"/>
  <c r="G112" i="14"/>
  <c r="D112"/>
  <c r="AP111"/>
  <c r="N172" i="1" s="1"/>
  <c r="G111" i="14"/>
  <c r="D111"/>
  <c r="AP110"/>
  <c r="N171" i="1" s="1"/>
  <c r="G110" i="14"/>
  <c r="D110"/>
  <c r="AP109"/>
  <c r="N170" i="1" s="1"/>
  <c r="G109" i="14"/>
  <c r="D109"/>
  <c r="AP108"/>
  <c r="N169" i="1" s="1"/>
  <c r="G108" i="14"/>
  <c r="D108"/>
  <c r="AP107"/>
  <c r="N168" i="1" s="1"/>
  <c r="G107" i="14"/>
  <c r="D107"/>
  <c r="AP106"/>
  <c r="N167" i="1" s="1"/>
  <c r="G106" i="14"/>
  <c r="D106"/>
  <c r="AP105"/>
  <c r="N166" i="1" s="1"/>
  <c r="G105" i="14"/>
  <c r="D105"/>
  <c r="AP104"/>
  <c r="N165" i="1" s="1"/>
  <c r="G104" i="14"/>
  <c r="D104"/>
  <c r="AP103"/>
  <c r="N164" i="1" s="1"/>
  <c r="G103" i="14"/>
  <c r="D103"/>
  <c r="AP102"/>
  <c r="N163" i="1" s="1"/>
  <c r="G102" i="14"/>
  <c r="D102"/>
  <c r="AP101"/>
  <c r="N162" i="1" s="1"/>
  <c r="G101" i="14"/>
  <c r="D101"/>
  <c r="AP100"/>
  <c r="N142" i="1" s="1"/>
  <c r="G100" i="14"/>
  <c r="D100"/>
  <c r="AP99"/>
  <c r="N141" i="1" s="1"/>
  <c r="G99" i="14"/>
  <c r="D99"/>
  <c r="AP98"/>
  <c r="N140" i="1" s="1"/>
  <c r="G98" i="14"/>
  <c r="D98"/>
  <c r="AP97"/>
  <c r="N139" i="1" s="1"/>
  <c r="G97" i="14"/>
  <c r="D97"/>
  <c r="AP96"/>
  <c r="N138" i="1" s="1"/>
  <c r="G96" i="14"/>
  <c r="D96"/>
  <c r="AP95"/>
  <c r="N137" i="1" s="1"/>
  <c r="G95" i="14"/>
  <c r="D95"/>
  <c r="AP94"/>
  <c r="N136" i="1" s="1"/>
  <c r="G94" i="14"/>
  <c r="D94"/>
  <c r="AP93"/>
  <c r="N135" i="1" s="1"/>
  <c r="G93" i="14"/>
  <c r="D93"/>
  <c r="AP92"/>
  <c r="N134" i="1" s="1"/>
  <c r="G92" i="14"/>
  <c r="D92"/>
  <c r="AP91"/>
  <c r="N133" i="1" s="1"/>
  <c r="G91" i="14"/>
  <c r="D91"/>
  <c r="AP90"/>
  <c r="N132" i="1" s="1"/>
  <c r="G90" i="14"/>
  <c r="D90"/>
  <c r="AP89"/>
  <c r="N131" i="1" s="1"/>
  <c r="G89" i="14"/>
  <c r="D89"/>
  <c r="AP88"/>
  <c r="N130" i="1" s="1"/>
  <c r="G88" i="14"/>
  <c r="D88"/>
  <c r="AP87"/>
  <c r="N129" i="1" s="1"/>
  <c r="G87" i="14"/>
  <c r="D87"/>
  <c r="AP86"/>
  <c r="N128" i="1" s="1"/>
  <c r="G86" i="14"/>
  <c r="D86"/>
  <c r="AP85"/>
  <c r="N127" i="1" s="1"/>
  <c r="G85" i="14"/>
  <c r="D85"/>
  <c r="AP84"/>
  <c r="N126" i="1" s="1"/>
  <c r="G84" i="14"/>
  <c r="D84"/>
  <c r="AP83"/>
  <c r="N125" i="1" s="1"/>
  <c r="G83" i="14"/>
  <c r="D83"/>
  <c r="AP82"/>
  <c r="N124" i="1" s="1"/>
  <c r="G82" i="14"/>
  <c r="D82"/>
  <c r="AP81"/>
  <c r="N123" i="1" s="1"/>
  <c r="G81" i="14"/>
  <c r="D81"/>
  <c r="AP80"/>
  <c r="N122" i="1" s="1"/>
  <c r="G80" i="14"/>
  <c r="D80"/>
  <c r="AP79"/>
  <c r="N121" i="1" s="1"/>
  <c r="G79" i="14"/>
  <c r="D79"/>
  <c r="AP78"/>
  <c r="N120" i="1" s="1"/>
  <c r="G78" i="14"/>
  <c r="D78"/>
  <c r="AP77"/>
  <c r="N119" i="1" s="1"/>
  <c r="G77" i="14"/>
  <c r="D77"/>
  <c r="AP76"/>
  <c r="N118" i="1" s="1"/>
  <c r="G76" i="14"/>
  <c r="D76"/>
  <c r="AP75"/>
  <c r="N117" i="1" s="1"/>
  <c r="G75" i="14"/>
  <c r="D75"/>
  <c r="AP74"/>
  <c r="N116" i="1" s="1"/>
  <c r="G74" i="14"/>
  <c r="D74"/>
  <c r="AP73"/>
  <c r="N115" i="1" s="1"/>
  <c r="G73" i="14"/>
  <c r="D73"/>
  <c r="AP72"/>
  <c r="N114" i="1" s="1"/>
  <c r="G72" i="14"/>
  <c r="D72"/>
  <c r="AP71"/>
  <c r="N113" i="1" s="1"/>
  <c r="N145" s="1"/>
  <c r="G71" i="14"/>
  <c r="D71"/>
  <c r="AP70"/>
  <c r="N93" i="1" s="1"/>
  <c r="G70" i="14"/>
  <c r="D70"/>
  <c r="AP69"/>
  <c r="N92" i="1" s="1"/>
  <c r="G69" i="14"/>
  <c r="D69"/>
  <c r="AP68"/>
  <c r="N91" i="1" s="1"/>
  <c r="G68" i="14"/>
  <c r="D68"/>
  <c r="AP67"/>
  <c r="N90" i="1" s="1"/>
  <c r="G67" i="14"/>
  <c r="D67"/>
  <c r="AP66"/>
  <c r="N89" i="1" s="1"/>
  <c r="G66" i="14"/>
  <c r="D66"/>
  <c r="AP65"/>
  <c r="N88" i="1" s="1"/>
  <c r="G65" i="14"/>
  <c r="D65"/>
  <c r="AP64"/>
  <c r="N87" i="1" s="1"/>
  <c r="G64" i="14"/>
  <c r="D64"/>
  <c r="AP63"/>
  <c r="N86" i="1" s="1"/>
  <c r="G63" i="14"/>
  <c r="D63"/>
  <c r="AP62"/>
  <c r="N85" i="1" s="1"/>
  <c r="G62" i="14"/>
  <c r="D62"/>
  <c r="AP61"/>
  <c r="N84" i="1" s="1"/>
  <c r="G61" i="14"/>
  <c r="D61"/>
  <c r="AP60"/>
  <c r="N83" i="1" s="1"/>
  <c r="G60" i="14"/>
  <c r="D60"/>
  <c r="AP59"/>
  <c r="N82" i="1" s="1"/>
  <c r="G59" i="14"/>
  <c r="D59"/>
  <c r="AP58"/>
  <c r="N81" i="1" s="1"/>
  <c r="G58" i="14"/>
  <c r="D58"/>
  <c r="AP57"/>
  <c r="N80" i="1" s="1"/>
  <c r="G57" i="14"/>
  <c r="D57"/>
  <c r="AP56"/>
  <c r="N79" i="1" s="1"/>
  <c r="G56" i="14"/>
  <c r="D56"/>
  <c r="AP55"/>
  <c r="N78" i="1" s="1"/>
  <c r="G55" i="14"/>
  <c r="D55"/>
  <c r="AP54"/>
  <c r="N77" i="1" s="1"/>
  <c r="G54" i="14"/>
  <c r="D54"/>
  <c r="AP53"/>
  <c r="N76" i="1" s="1"/>
  <c r="G53" i="14"/>
  <c r="D53"/>
  <c r="AP52"/>
  <c r="N75" i="1" s="1"/>
  <c r="G52" i="14"/>
  <c r="D52"/>
  <c r="AP51"/>
  <c r="N74" i="1" s="1"/>
  <c r="G51" i="14"/>
  <c r="D51"/>
  <c r="AP50"/>
  <c r="N73" i="1" s="1"/>
  <c r="G50" i="14"/>
  <c r="D50"/>
  <c r="AP49"/>
  <c r="N72" i="1" s="1"/>
  <c r="G49" i="14"/>
  <c r="D49"/>
  <c r="AP48"/>
  <c r="N71" i="1" s="1"/>
  <c r="G48" i="14"/>
  <c r="D48"/>
  <c r="AP47"/>
  <c r="N70" i="1" s="1"/>
  <c r="G47" i="14"/>
  <c r="D47"/>
  <c r="AP46"/>
  <c r="N69" i="1" s="1"/>
  <c r="G46" i="14"/>
  <c r="D46"/>
  <c r="AP45"/>
  <c r="N68" i="1" s="1"/>
  <c r="G45" i="14"/>
  <c r="D45"/>
  <c r="AP44"/>
  <c r="N67" i="1" s="1"/>
  <c r="G44" i="14"/>
  <c r="D44"/>
  <c r="AP43"/>
  <c r="N66" i="1" s="1"/>
  <c r="G43" i="14"/>
  <c r="D43"/>
  <c r="AP42"/>
  <c r="N65" i="1" s="1"/>
  <c r="G42" i="14"/>
  <c r="D42"/>
  <c r="AP41"/>
  <c r="N64" i="1" s="1"/>
  <c r="G41" i="14"/>
  <c r="D41"/>
  <c r="AP40"/>
  <c r="N63" i="1" s="1"/>
  <c r="G40" i="14"/>
  <c r="D40"/>
  <c r="AP39"/>
  <c r="N43" i="1" s="1"/>
  <c r="G39" i="14"/>
  <c r="D39"/>
  <c r="AP38"/>
  <c r="N42" i="1" s="1"/>
  <c r="G38" i="14"/>
  <c r="D38"/>
  <c r="AP37"/>
  <c r="N41" i="1" s="1"/>
  <c r="G37" i="14"/>
  <c r="D37"/>
  <c r="AP36"/>
  <c r="N40" i="1" s="1"/>
  <c r="G36" i="14"/>
  <c r="D36"/>
  <c r="AP35"/>
  <c r="N39" i="1" s="1"/>
  <c r="G35" i="14"/>
  <c r="D35"/>
  <c r="AP34"/>
  <c r="N38" i="1" s="1"/>
  <c r="G34" i="14"/>
  <c r="D34"/>
  <c r="AP33"/>
  <c r="N37" i="1" s="1"/>
  <c r="G33" i="14"/>
  <c r="D33"/>
  <c r="AP32"/>
  <c r="N36" i="1" s="1"/>
  <c r="G32" i="14"/>
  <c r="D32"/>
  <c r="AP31"/>
  <c r="N35" i="1" s="1"/>
  <c r="G31" i="14"/>
  <c r="D31"/>
  <c r="AP30"/>
  <c r="N34" i="1" s="1"/>
  <c r="G30" i="14"/>
  <c r="D30"/>
  <c r="AP29"/>
  <c r="N33" i="1" s="1"/>
  <c r="G29" i="14"/>
  <c r="D29"/>
  <c r="AP28"/>
  <c r="N32" i="1" s="1"/>
  <c r="G28" i="14"/>
  <c r="D28"/>
  <c r="AP27"/>
  <c r="N31" i="1" s="1"/>
  <c r="G27" i="14"/>
  <c r="D27"/>
  <c r="AP26"/>
  <c r="N30" i="1" s="1"/>
  <c r="G26" i="14"/>
  <c r="D26"/>
  <c r="AP25"/>
  <c r="N29" i="1" s="1"/>
  <c r="G25" i="14"/>
  <c r="D25"/>
  <c r="AP24"/>
  <c r="N28" i="1" s="1"/>
  <c r="G24" i="14"/>
  <c r="D24"/>
  <c r="AP23"/>
  <c r="N27" i="1" s="1"/>
  <c r="G23" i="14"/>
  <c r="D23"/>
  <c r="AP22"/>
  <c r="N26" i="1" s="1"/>
  <c r="G22" i="14"/>
  <c r="D22"/>
  <c r="AP21"/>
  <c r="N25" i="1" s="1"/>
  <c r="G21" i="14"/>
  <c r="D21"/>
  <c r="AP20"/>
  <c r="N24" i="1" s="1"/>
  <c r="G20" i="14"/>
  <c r="D20"/>
  <c r="AP19"/>
  <c r="N23" i="1" s="1"/>
  <c r="G19" i="14"/>
  <c r="D19"/>
  <c r="AP18"/>
  <c r="N22" i="1" s="1"/>
  <c r="G18" i="14"/>
  <c r="D18"/>
  <c r="AP17"/>
  <c r="N21" i="1" s="1"/>
  <c r="G17" i="14"/>
  <c r="D17"/>
  <c r="AP16"/>
  <c r="N20" i="1" s="1"/>
  <c r="G16" i="14"/>
  <c r="D16"/>
  <c r="AP15"/>
  <c r="N19" i="1" s="1"/>
  <c r="G15" i="14"/>
  <c r="D15"/>
  <c r="AP14"/>
  <c r="N18" i="1" s="1"/>
  <c r="G14" i="14"/>
  <c r="D14"/>
  <c r="AP13"/>
  <c r="N17" i="1" s="1"/>
  <c r="G13" i="14"/>
  <c r="D13"/>
  <c r="AP12"/>
  <c r="N16" i="1" s="1"/>
  <c r="G12" i="14"/>
  <c r="D12"/>
  <c r="AP11"/>
  <c r="N15" i="1" s="1"/>
  <c r="G11" i="14"/>
  <c r="D11"/>
  <c r="AP10"/>
  <c r="N14" i="1" s="1"/>
  <c r="G10" i="14"/>
  <c r="D10"/>
  <c r="E130"/>
  <c r="N130"/>
  <c r="E129"/>
  <c r="N129"/>
  <c r="E128"/>
  <c r="N128"/>
  <c r="E127"/>
  <c r="N127"/>
  <c r="E126"/>
  <c r="N126"/>
  <c r="E125"/>
  <c r="N125"/>
  <c r="E124"/>
  <c r="N124"/>
  <c r="E123"/>
  <c r="N123"/>
  <c r="E122"/>
  <c r="N122"/>
  <c r="E121"/>
  <c r="N121"/>
  <c r="E120"/>
  <c r="N120"/>
  <c r="E119"/>
  <c r="N119"/>
  <c r="E118"/>
  <c r="N118"/>
  <c r="E117"/>
  <c r="N117"/>
  <c r="E116"/>
  <c r="N116"/>
  <c r="E115"/>
  <c r="N115"/>
  <c r="E114"/>
  <c r="N114"/>
  <c r="E113"/>
  <c r="N113"/>
  <c r="E112"/>
  <c r="N112"/>
  <c r="E111"/>
  <c r="N111"/>
  <c r="E110"/>
  <c r="N110"/>
  <c r="E109"/>
  <c r="N109"/>
  <c r="E108"/>
  <c r="N108"/>
  <c r="E107"/>
  <c r="N107"/>
  <c r="E106"/>
  <c r="N106"/>
  <c r="E105"/>
  <c r="N105"/>
  <c r="E104"/>
  <c r="N104"/>
  <c r="E103"/>
  <c r="N103"/>
  <c r="E102"/>
  <c r="N102"/>
  <c r="E101"/>
  <c r="N101"/>
  <c r="E100"/>
  <c r="N100"/>
  <c r="E99"/>
  <c r="N99"/>
  <c r="E98"/>
  <c r="N98"/>
  <c r="E97"/>
  <c r="N97"/>
  <c r="E96"/>
  <c r="N96"/>
  <c r="E95"/>
  <c r="N95"/>
  <c r="E94"/>
  <c r="N94"/>
  <c r="E93"/>
  <c r="N93"/>
  <c r="E92"/>
  <c r="N92"/>
  <c r="E91"/>
  <c r="N91"/>
  <c r="E90"/>
  <c r="N90"/>
  <c r="E89"/>
  <c r="N89"/>
  <c r="E88"/>
  <c r="N88"/>
  <c r="E87"/>
  <c r="N87"/>
  <c r="E86"/>
  <c r="N86"/>
  <c r="E85"/>
  <c r="N85"/>
  <c r="E84"/>
  <c r="N84"/>
  <c r="E83"/>
  <c r="N83"/>
  <c r="E82"/>
  <c r="N82"/>
  <c r="E81"/>
  <c r="N81"/>
  <c r="E80"/>
  <c r="N80"/>
  <c r="E79"/>
  <c r="N79"/>
  <c r="E78"/>
  <c r="N78"/>
  <c r="E77"/>
  <c r="N77"/>
  <c r="E76"/>
  <c r="N76"/>
  <c r="E75"/>
  <c r="N75"/>
  <c r="E74"/>
  <c r="N74"/>
  <c r="E73"/>
  <c r="N73"/>
  <c r="E72"/>
  <c r="N72"/>
  <c r="E71"/>
  <c r="N71"/>
  <c r="E70"/>
  <c r="N70"/>
  <c r="E69"/>
  <c r="N69"/>
  <c r="E68"/>
  <c r="N68"/>
  <c r="E67"/>
  <c r="N67"/>
  <c r="E66"/>
  <c r="N66"/>
  <c r="E65"/>
  <c r="N65"/>
  <c r="E64"/>
  <c r="N64"/>
  <c r="E63"/>
  <c r="N63"/>
  <c r="E62"/>
  <c r="N62"/>
  <c r="E61"/>
  <c r="N61"/>
  <c r="E60"/>
  <c r="N60"/>
  <c r="E59"/>
  <c r="N59"/>
  <c r="E58"/>
  <c r="N58"/>
  <c r="E57"/>
  <c r="N57"/>
  <c r="E56"/>
  <c r="N56"/>
  <c r="E55"/>
  <c r="N55"/>
  <c r="E54"/>
  <c r="N54"/>
  <c r="E53"/>
  <c r="N53"/>
  <c r="E52"/>
  <c r="N52"/>
  <c r="E51"/>
  <c r="N51"/>
  <c r="E50"/>
  <c r="N50"/>
  <c r="E49"/>
  <c r="N49"/>
  <c r="E48"/>
  <c r="N48"/>
  <c r="E47"/>
  <c r="N47"/>
  <c r="E46"/>
  <c r="N46"/>
  <c r="E45"/>
  <c r="N45"/>
  <c r="E44"/>
  <c r="N44"/>
  <c r="E43"/>
  <c r="N43"/>
  <c r="E42"/>
  <c r="N42"/>
  <c r="E41"/>
  <c r="N41"/>
  <c r="E40"/>
  <c r="N40"/>
  <c r="E39"/>
  <c r="N39"/>
  <c r="E38"/>
  <c r="N38"/>
  <c r="E37"/>
  <c r="N37"/>
  <c r="E36"/>
  <c r="N36"/>
  <c r="E35"/>
  <c r="N35"/>
  <c r="E34"/>
  <c r="N34"/>
  <c r="E33"/>
  <c r="N33"/>
  <c r="E32"/>
  <c r="N32"/>
  <c r="E31"/>
  <c r="N31"/>
  <c r="E30"/>
  <c r="N30"/>
  <c r="E29"/>
  <c r="N29"/>
  <c r="E28"/>
  <c r="N28"/>
  <c r="E27"/>
  <c r="N27"/>
  <c r="E26"/>
  <c r="N26"/>
  <c r="E25"/>
  <c r="N25"/>
  <c r="E24"/>
  <c r="N24"/>
  <c r="E23"/>
  <c r="N23"/>
  <c r="E22"/>
  <c r="N22"/>
  <c r="E21"/>
  <c r="N21"/>
  <c r="E20"/>
  <c r="N20"/>
  <c r="E19"/>
  <c r="N19"/>
  <c r="E18"/>
  <c r="N18"/>
  <c r="E17"/>
  <c r="N17"/>
  <c r="E16"/>
  <c r="N16"/>
  <c r="E15"/>
  <c r="N15"/>
  <c r="E14"/>
  <c r="N14"/>
  <c r="E13"/>
  <c r="N13"/>
  <c r="E12"/>
  <c r="N12"/>
  <c r="E11"/>
  <c r="N11"/>
  <c r="E10"/>
  <c r="N10"/>
  <c r="C111"/>
  <c r="C79"/>
  <c r="C43"/>
  <c r="C11"/>
  <c r="C100"/>
  <c r="C68"/>
  <c r="C36"/>
  <c r="C159"/>
  <c r="C143"/>
  <c r="C158"/>
  <c r="C142"/>
  <c r="C126"/>
  <c r="C110"/>
  <c r="C94"/>
  <c r="C78"/>
  <c r="C62"/>
  <c r="C46"/>
  <c r="C30"/>
  <c r="C14"/>
  <c r="C145"/>
  <c r="C160"/>
  <c r="C144"/>
  <c r="C123"/>
  <c r="C91"/>
  <c r="C63"/>
  <c r="C31"/>
  <c r="C120"/>
  <c r="C88"/>
  <c r="C56"/>
  <c r="C24"/>
  <c r="C121"/>
  <c r="C105"/>
  <c r="C89"/>
  <c r="C73"/>
  <c r="C57"/>
  <c r="C41"/>
  <c r="C25"/>
  <c r="C61"/>
  <c r="C29"/>
  <c r="C149"/>
  <c r="C103"/>
  <c r="C67"/>
  <c r="C35"/>
  <c r="C124"/>
  <c r="C92"/>
  <c r="C60"/>
  <c r="C28"/>
  <c r="C155"/>
  <c r="C139"/>
  <c r="C154"/>
  <c r="C138"/>
  <c r="C122"/>
  <c r="C106"/>
  <c r="C90"/>
  <c r="C74"/>
  <c r="C58"/>
  <c r="C42"/>
  <c r="C26"/>
  <c r="C10"/>
  <c r="C141"/>
  <c r="C156"/>
  <c r="C140"/>
  <c r="C115"/>
  <c r="C83"/>
  <c r="C55"/>
  <c r="C23"/>
  <c r="C112"/>
  <c r="C80"/>
  <c r="C48"/>
  <c r="C16"/>
  <c r="C117"/>
  <c r="C101"/>
  <c r="C85"/>
  <c r="C69"/>
  <c r="C37"/>
  <c r="C136"/>
  <c r="C95"/>
  <c r="C59"/>
  <c r="C27"/>
  <c r="C116"/>
  <c r="C84"/>
  <c r="C52"/>
  <c r="C20"/>
  <c r="C151"/>
  <c r="C135"/>
  <c r="C150"/>
  <c r="C134"/>
  <c r="C118"/>
  <c r="C102"/>
  <c r="C86"/>
  <c r="C70"/>
  <c r="C54"/>
  <c r="C38"/>
  <c r="C22"/>
  <c r="C157"/>
  <c r="C137"/>
  <c r="C152"/>
  <c r="C132"/>
  <c r="C107"/>
  <c r="C75"/>
  <c r="C47"/>
  <c r="C15"/>
  <c r="C104"/>
  <c r="C72"/>
  <c r="C40"/>
  <c r="C129"/>
  <c r="C113"/>
  <c r="C97"/>
  <c r="C81"/>
  <c r="C65"/>
  <c r="C49"/>
  <c r="C33"/>
  <c r="C17"/>
  <c r="C45"/>
  <c r="C13"/>
  <c r="C119"/>
  <c r="C87"/>
  <c r="C51"/>
  <c r="C19"/>
  <c r="C108"/>
  <c r="C76"/>
  <c r="C44"/>
  <c r="C12"/>
  <c r="C147"/>
  <c r="C131"/>
  <c r="C146"/>
  <c r="C130"/>
  <c r="C114"/>
  <c r="C98"/>
  <c r="C82"/>
  <c r="C66"/>
  <c r="C50"/>
  <c r="C34"/>
  <c r="C18"/>
  <c r="C153"/>
  <c r="C133"/>
  <c r="C148"/>
  <c r="C127"/>
  <c r="C99"/>
  <c r="C71"/>
  <c r="C39"/>
  <c r="C128"/>
  <c r="C96"/>
  <c r="C64"/>
  <c r="C32"/>
  <c r="C125"/>
  <c r="C109"/>
  <c r="C93"/>
  <c r="C77"/>
  <c r="C53"/>
  <c r="C21"/>
  <c r="N96" i="1" l="1"/>
  <c r="N45"/>
  <c r="N46"/>
  <c r="N395"/>
  <c r="N394"/>
  <c r="N95"/>
  <c r="N144"/>
  <c r="N445"/>
  <c r="N446"/>
  <c r="N293"/>
  <c r="N294"/>
  <c r="N345"/>
  <c r="N344"/>
  <c r="N496"/>
  <c r="J187" i="13"/>
  <c r="P160" i="14"/>
  <c r="Q185" i="17" s="1"/>
  <c r="P166" i="14"/>
  <c r="Q191" i="17" s="1"/>
  <c r="AD191" s="1"/>
  <c r="P153" i="14"/>
  <c r="Q178" i="17" s="1"/>
  <c r="N35"/>
  <c r="C14" i="1"/>
  <c r="N37" i="17"/>
  <c r="C16" i="1"/>
  <c r="N39" i="17"/>
  <c r="C18" i="1"/>
  <c r="N41" i="17"/>
  <c r="C20" i="1"/>
  <c r="N43" i="17"/>
  <c r="C22" i="1"/>
  <c r="N45" i="17"/>
  <c r="C24" i="1"/>
  <c r="N47" i="17"/>
  <c r="C26" i="1"/>
  <c r="N49" i="17"/>
  <c r="C28" i="1"/>
  <c r="N51" i="17"/>
  <c r="C30" i="1"/>
  <c r="N53" i="17"/>
  <c r="C32" i="1"/>
  <c r="N55" i="17"/>
  <c r="C34" i="1"/>
  <c r="N57" i="17"/>
  <c r="C36" i="1"/>
  <c r="N59" i="17"/>
  <c r="C38" i="1"/>
  <c r="N61" i="17"/>
  <c r="C40" i="1"/>
  <c r="N63" i="17"/>
  <c r="C42" i="1"/>
  <c r="N65" i="17"/>
  <c r="C63" i="1"/>
  <c r="N67" i="17"/>
  <c r="C65" i="1"/>
  <c r="N69" i="17"/>
  <c r="C67" i="1"/>
  <c r="N71" i="17"/>
  <c r="C69" i="1"/>
  <c r="N73" i="17"/>
  <c r="C71" i="1"/>
  <c r="N75" i="17"/>
  <c r="C73" i="1"/>
  <c r="N77" i="17"/>
  <c r="C75" i="1"/>
  <c r="N79" i="17"/>
  <c r="C77" i="1"/>
  <c r="N81" i="17"/>
  <c r="C79" i="1"/>
  <c r="N83" i="17"/>
  <c r="C81" i="1"/>
  <c r="N85" i="17"/>
  <c r="C83" i="1"/>
  <c r="N87" i="17"/>
  <c r="C85" i="1"/>
  <c r="N89" i="17"/>
  <c r="C87" i="1"/>
  <c r="N91" i="17"/>
  <c r="C89" i="1"/>
  <c r="N93" i="17"/>
  <c r="C91" i="1"/>
  <c r="N95" i="17"/>
  <c r="C93" i="1"/>
  <c r="N97" i="17"/>
  <c r="C114" i="1"/>
  <c r="N99" i="17"/>
  <c r="C116" i="1"/>
  <c r="N101" i="17"/>
  <c r="C118" i="1"/>
  <c r="N103" i="17"/>
  <c r="C120" i="1"/>
  <c r="N105" i="17"/>
  <c r="C122" i="1"/>
  <c r="N107" i="17"/>
  <c r="C124" i="1"/>
  <c r="N109" i="17"/>
  <c r="C126" i="1"/>
  <c r="N111" i="17"/>
  <c r="C128" i="1"/>
  <c r="N113" i="17"/>
  <c r="C130" i="1"/>
  <c r="N115" i="17"/>
  <c r="C132" i="1"/>
  <c r="N117" i="17"/>
  <c r="C134" i="1"/>
  <c r="N119" i="17"/>
  <c r="C136" i="1"/>
  <c r="N121" i="17"/>
  <c r="C138" i="1"/>
  <c r="N123" i="17"/>
  <c r="C140" i="1"/>
  <c r="N125" i="17"/>
  <c r="C142" i="1"/>
  <c r="N127" i="17"/>
  <c r="C163" i="1"/>
  <c r="N129" i="17"/>
  <c r="C165" i="1"/>
  <c r="N131" i="17"/>
  <c r="C167" i="1"/>
  <c r="N133" i="17"/>
  <c r="C169" i="1"/>
  <c r="N135" i="17"/>
  <c r="C171" i="1"/>
  <c r="N137" i="17"/>
  <c r="C173" i="1"/>
  <c r="N139" i="17"/>
  <c r="C175" i="1"/>
  <c r="N141" i="17"/>
  <c r="C177" i="1"/>
  <c r="N143" i="17"/>
  <c r="C179" i="1"/>
  <c r="N145" i="17"/>
  <c r="C181" i="1"/>
  <c r="N147" i="17"/>
  <c r="C183" i="1"/>
  <c r="N149" i="17"/>
  <c r="C185" i="1"/>
  <c r="N151" i="17"/>
  <c r="C187" i="1"/>
  <c r="N153" i="17"/>
  <c r="C189" i="1"/>
  <c r="N155" i="17"/>
  <c r="C191" i="1"/>
  <c r="N36" i="17"/>
  <c r="C15" i="1"/>
  <c r="N38" i="17"/>
  <c r="C17" i="1"/>
  <c r="N40" i="17"/>
  <c r="C19" i="1"/>
  <c r="N42" i="17"/>
  <c r="C21" i="1"/>
  <c r="N44" i="17"/>
  <c r="C23" i="1"/>
  <c r="N46" i="17"/>
  <c r="C25" i="1"/>
  <c r="N48" i="17"/>
  <c r="C27" i="1"/>
  <c r="N50" i="17"/>
  <c r="C29" i="1"/>
  <c r="N52" i="17"/>
  <c r="C31" i="1"/>
  <c r="N54" i="17"/>
  <c r="C33" i="1"/>
  <c r="N56" i="17"/>
  <c r="C35" i="1"/>
  <c r="N58" i="17"/>
  <c r="C37" i="1"/>
  <c r="N60" i="17"/>
  <c r="C39" i="1"/>
  <c r="N62" i="17"/>
  <c r="C41" i="1"/>
  <c r="N64" i="17"/>
  <c r="C43" i="1"/>
  <c r="C45" s="1"/>
  <c r="N66" i="17"/>
  <c r="C64" i="1"/>
  <c r="N68" i="17"/>
  <c r="C66" i="1"/>
  <c r="N70" i="17"/>
  <c r="C68" i="1"/>
  <c r="N72" i="17"/>
  <c r="C70" i="1"/>
  <c r="N74" i="17"/>
  <c r="C72" i="1"/>
  <c r="N76" i="17"/>
  <c r="C74" i="1"/>
  <c r="N78" i="17"/>
  <c r="C76" i="1"/>
  <c r="N80" i="17"/>
  <c r="C78" i="1"/>
  <c r="N82" i="17"/>
  <c r="C80" i="1"/>
  <c r="N84" i="17"/>
  <c r="C82" i="1"/>
  <c r="N86" i="17"/>
  <c r="C84" i="1"/>
  <c r="N88" i="17"/>
  <c r="C86" i="1"/>
  <c r="N90" i="17"/>
  <c r="C88" i="1"/>
  <c r="N92" i="17"/>
  <c r="C90" i="1"/>
  <c r="N94" i="17"/>
  <c r="C92" i="1"/>
  <c r="N96" i="17"/>
  <c r="C113" i="1"/>
  <c r="N98" i="17"/>
  <c r="C115" i="1"/>
  <c r="N100" i="17"/>
  <c r="C117" i="1"/>
  <c r="N102" i="17"/>
  <c r="C119" i="1"/>
  <c r="N104" i="17"/>
  <c r="C121" i="1"/>
  <c r="N106" i="17"/>
  <c r="C123" i="1"/>
  <c r="N108" i="17"/>
  <c r="C125" i="1"/>
  <c r="N110" i="17"/>
  <c r="C127" i="1"/>
  <c r="N112" i="17"/>
  <c r="C129" i="1"/>
  <c r="N114" i="17"/>
  <c r="C131" i="1"/>
  <c r="N116" i="17"/>
  <c r="C133" i="1"/>
  <c r="N118" i="17"/>
  <c r="C135" i="1"/>
  <c r="N120" i="17"/>
  <c r="C137" i="1"/>
  <c r="N122" i="17"/>
  <c r="C139" i="1"/>
  <c r="N124" i="17"/>
  <c r="C141" i="1"/>
  <c r="N126" i="17"/>
  <c r="C162" i="1"/>
  <c r="N128" i="17"/>
  <c r="C164" i="1"/>
  <c r="N130" i="17"/>
  <c r="C166" i="1"/>
  <c r="N132" i="17"/>
  <c r="C168" i="1"/>
  <c r="N134" i="17"/>
  <c r="C170" i="1"/>
  <c r="N136" i="17"/>
  <c r="C172" i="1"/>
  <c r="N138" i="17"/>
  <c r="C174" i="1"/>
  <c r="N140" i="17"/>
  <c r="C176" i="1"/>
  <c r="N142" i="17"/>
  <c r="C178" i="1"/>
  <c r="N144" i="17"/>
  <c r="C180" i="1"/>
  <c r="N146" i="17"/>
  <c r="C182" i="1"/>
  <c r="N148" i="17"/>
  <c r="C184" i="1"/>
  <c r="N150" i="17"/>
  <c r="C186" i="1"/>
  <c r="N152" i="17"/>
  <c r="C188" i="1"/>
  <c r="N154" i="17"/>
  <c r="C190" i="1"/>
  <c r="N157" i="17"/>
  <c r="C212" i="1"/>
  <c r="N159" i="17"/>
  <c r="C214" i="1"/>
  <c r="N161" i="17"/>
  <c r="C216" i="1"/>
  <c r="N163" i="17"/>
  <c r="C218" i="1"/>
  <c r="N165" i="17"/>
  <c r="C220" i="1"/>
  <c r="N167" i="17"/>
  <c r="C222" i="1"/>
  <c r="N169" i="17"/>
  <c r="C224" i="1"/>
  <c r="N171" i="17"/>
  <c r="C226" i="1"/>
  <c r="N173" i="17"/>
  <c r="C228" i="1"/>
  <c r="N175" i="17"/>
  <c r="C230" i="1"/>
  <c r="N177" i="17"/>
  <c r="C232" i="1"/>
  <c r="N179" i="17"/>
  <c r="C234" i="1"/>
  <c r="N181" i="17"/>
  <c r="C236" i="1"/>
  <c r="N183" i="17"/>
  <c r="C238" i="1"/>
  <c r="N185" i="17"/>
  <c r="C240" i="1"/>
  <c r="N156" i="17"/>
  <c r="C192" i="1"/>
  <c r="C194" s="1"/>
  <c r="N158" i="17"/>
  <c r="C213" i="1"/>
  <c r="N160" i="17"/>
  <c r="C215" i="1"/>
  <c r="N162" i="17"/>
  <c r="C217" i="1"/>
  <c r="N164" i="17"/>
  <c r="C219" i="1"/>
  <c r="N166" i="17"/>
  <c r="C221" i="1"/>
  <c r="N168" i="17"/>
  <c r="C223" i="1"/>
  <c r="N170" i="17"/>
  <c r="C225" i="1"/>
  <c r="N172" i="17"/>
  <c r="C227" i="1"/>
  <c r="N174" i="17"/>
  <c r="C229" i="1"/>
  <c r="N176" i="17"/>
  <c r="C231" i="1"/>
  <c r="N178" i="17"/>
  <c r="C233" i="1"/>
  <c r="N180" i="17"/>
  <c r="C235" i="1"/>
  <c r="N182" i="17"/>
  <c r="C237" i="1"/>
  <c r="N184" i="17"/>
  <c r="C239" i="1"/>
  <c r="Y36" i="17"/>
  <c r="F15" i="1"/>
  <c r="F13" i="14"/>
  <c r="AF13" s="1"/>
  <c r="J13" i="13"/>
  <c r="AD13" i="14" s="1"/>
  <c r="Y40" i="17"/>
  <c r="F19" i="1"/>
  <c r="F17" i="14"/>
  <c r="AF17" s="1"/>
  <c r="J17" i="13"/>
  <c r="Y44" i="17"/>
  <c r="F23" i="1"/>
  <c r="F21" i="14"/>
  <c r="AF21" s="1"/>
  <c r="J21" i="13"/>
  <c r="AD21" i="14" s="1"/>
  <c r="Y48" i="17"/>
  <c r="F27" i="1"/>
  <c r="J25" i="13"/>
  <c r="AD25" i="14" s="1"/>
  <c r="F25"/>
  <c r="Y52" i="17"/>
  <c r="F31" i="1"/>
  <c r="F29" i="14"/>
  <c r="H29" s="1"/>
  <c r="J29" i="13"/>
  <c r="AD29" i="14" s="1"/>
  <c r="J31" i="13"/>
  <c r="AD31" i="14" s="1"/>
  <c r="F31"/>
  <c r="H31" s="1"/>
  <c r="I31" s="1"/>
  <c r="Y58" i="17"/>
  <c r="F37" i="1"/>
  <c r="J35" i="13"/>
  <c r="F35" i="14"/>
  <c r="AF35" s="1"/>
  <c r="Y62" i="17"/>
  <c r="F41" i="1"/>
  <c r="J39" i="13"/>
  <c r="AD39" i="14" s="1"/>
  <c r="F39"/>
  <c r="Y66" i="17"/>
  <c r="F64" i="1"/>
  <c r="J43" i="13"/>
  <c r="AD43" i="14" s="1"/>
  <c r="F43"/>
  <c r="H43" s="1"/>
  <c r="J45" i="13"/>
  <c r="AD45" i="14" s="1"/>
  <c r="F45"/>
  <c r="H45" s="1"/>
  <c r="I45" s="1"/>
  <c r="J47" i="13"/>
  <c r="AD47" i="14" s="1"/>
  <c r="F47"/>
  <c r="AF47" s="1"/>
  <c r="J49" i="13"/>
  <c r="AD49" i="14" s="1"/>
  <c r="F49"/>
  <c r="AF49" s="1"/>
  <c r="Y74" i="17"/>
  <c r="F72" i="1"/>
  <c r="J51" i="13"/>
  <c r="AD51" i="14" s="1"/>
  <c r="F51"/>
  <c r="AF51" s="1"/>
  <c r="Y76" i="17"/>
  <c r="F74" i="1"/>
  <c r="F53" i="14"/>
  <c r="J53" i="13"/>
  <c r="AD53" i="14" s="1"/>
  <c r="Y78" i="17"/>
  <c r="F76" i="1"/>
  <c r="J55" i="13"/>
  <c r="F55" i="14"/>
  <c r="H55" s="1"/>
  <c r="Y80" i="17"/>
  <c r="F78" i="1"/>
  <c r="F57" i="14"/>
  <c r="H57" s="1"/>
  <c r="AC57" s="1"/>
  <c r="J57" i="13"/>
  <c r="Y82" i="17"/>
  <c r="F80" i="1"/>
  <c r="J59" i="13"/>
  <c r="AD59" i="14" s="1"/>
  <c r="F59"/>
  <c r="Y84" i="17"/>
  <c r="F82" i="1"/>
  <c r="F61" i="14"/>
  <c r="H61" s="1"/>
  <c r="J61" i="13"/>
  <c r="Y86" i="17"/>
  <c r="F84" i="1"/>
  <c r="J63" i="13"/>
  <c r="F63" i="14"/>
  <c r="Y88" i="17"/>
  <c r="F86" i="1"/>
  <c r="J65" i="13"/>
  <c r="AD65" i="14" s="1"/>
  <c r="F65"/>
  <c r="AP307"/>
  <c r="N486" i="1" s="1"/>
  <c r="D307" i="14"/>
  <c r="E307"/>
  <c r="G307"/>
  <c r="N307"/>
  <c r="J11" i="13"/>
  <c r="F11" i="14"/>
  <c r="Y38" i="17"/>
  <c r="A180" i="14"/>
  <c r="F17" i="1"/>
  <c r="J15" i="13"/>
  <c r="F15" i="14"/>
  <c r="AF15" s="1"/>
  <c r="Y42" i="17"/>
  <c r="F21" i="1"/>
  <c r="J19" i="13"/>
  <c r="AD19" i="14" s="1"/>
  <c r="F19"/>
  <c r="AF19" s="1"/>
  <c r="Y46" i="17"/>
  <c r="F25" i="1"/>
  <c r="J23" i="13"/>
  <c r="AD23" i="14" s="1"/>
  <c r="F23"/>
  <c r="H23" s="1"/>
  <c r="AC23" s="1"/>
  <c r="Y50" i="17"/>
  <c r="F29" i="1"/>
  <c r="J27" i="13"/>
  <c r="AD27" i="14" s="1"/>
  <c r="F27"/>
  <c r="Y54" i="17"/>
  <c r="F33" i="1"/>
  <c r="Y56" i="17"/>
  <c r="F35" i="1"/>
  <c r="J33" i="13"/>
  <c r="F33" i="14"/>
  <c r="H33" s="1"/>
  <c r="AC33" s="1"/>
  <c r="Y60" i="17"/>
  <c r="F39" i="1"/>
  <c r="F37" i="14"/>
  <c r="H37" s="1"/>
  <c r="I37" s="1"/>
  <c r="J37" i="13"/>
  <c r="AD37" i="14" s="1"/>
  <c r="Y64" i="17"/>
  <c r="F43" i="1"/>
  <c r="J41" i="13"/>
  <c r="F41" i="14"/>
  <c r="AF41" s="1"/>
  <c r="Y68" i="17"/>
  <c r="F66" i="1"/>
  <c r="Y70" i="17"/>
  <c r="F68" i="1"/>
  <c r="Y72" i="17"/>
  <c r="F70" i="1"/>
  <c r="J10" i="13"/>
  <c r="AD10" i="14" s="1"/>
  <c r="F10"/>
  <c r="AF10" s="1"/>
  <c r="Y35" i="17"/>
  <c r="F14" i="1"/>
  <c r="J12" i="13"/>
  <c r="F12" i="14"/>
  <c r="AF12" s="1"/>
  <c r="Y37" i="17"/>
  <c r="F16" i="1"/>
  <c r="J14" i="13"/>
  <c r="F14" i="14"/>
  <c r="H14" s="1"/>
  <c r="Y39" i="17"/>
  <c r="F18" i="1"/>
  <c r="J16" i="13"/>
  <c r="F16" i="14"/>
  <c r="H16" s="1"/>
  <c r="Y41" i="17"/>
  <c r="F20" i="1"/>
  <c r="J18" i="13"/>
  <c r="AD18" i="14" s="1"/>
  <c r="F18"/>
  <c r="H18" s="1"/>
  <c r="Y43" i="17"/>
  <c r="F22" i="1"/>
  <c r="J20" i="13"/>
  <c r="AD20" i="14" s="1"/>
  <c r="F20"/>
  <c r="H20" s="1"/>
  <c r="Y45" i="17"/>
  <c r="F24" i="1"/>
  <c r="F22" i="14"/>
  <c r="AF22" s="1"/>
  <c r="J22" i="13"/>
  <c r="AD22" i="14" s="1"/>
  <c r="Y47" i="17"/>
  <c r="F26" i="1"/>
  <c r="J24" i="13"/>
  <c r="AD24" i="14" s="1"/>
  <c r="F24"/>
  <c r="AF24" s="1"/>
  <c r="Y49" i="17"/>
  <c r="F28" i="1"/>
  <c r="J26" i="13"/>
  <c r="AD26" i="14" s="1"/>
  <c r="F26"/>
  <c r="H26" s="1"/>
  <c r="Y51" i="17"/>
  <c r="F30" i="1"/>
  <c r="Y90" i="17"/>
  <c r="F88" i="1"/>
  <c r="J67" i="13"/>
  <c r="F67" i="14"/>
  <c r="AF67" s="1"/>
  <c r="Y92" i="17"/>
  <c r="F90" i="1"/>
  <c r="J69" i="13"/>
  <c r="AD69" i="14" s="1"/>
  <c r="F69"/>
  <c r="AF69" s="1"/>
  <c r="Y94" i="17"/>
  <c r="F92" i="1"/>
  <c r="J71" i="13"/>
  <c r="AD71" i="14" s="1"/>
  <c r="F71"/>
  <c r="AF71" s="1"/>
  <c r="Y96" i="17"/>
  <c r="F113" i="1"/>
  <c r="J73" i="13"/>
  <c r="F73" i="14"/>
  <c r="H73" s="1"/>
  <c r="AC73" s="1"/>
  <c r="Y98" i="17"/>
  <c r="F115" i="1"/>
  <c r="J75" i="13"/>
  <c r="F75" i="14"/>
  <c r="AF75" s="1"/>
  <c r="Y100" i="17"/>
  <c r="F117" i="1"/>
  <c r="F77" i="14"/>
  <c r="J77" i="13"/>
  <c r="Y102" i="17"/>
  <c r="F119" i="1"/>
  <c r="J79" i="13"/>
  <c r="F79" i="14"/>
  <c r="H79" s="1"/>
  <c r="I79" s="1"/>
  <c r="Y104" i="17"/>
  <c r="F121" i="1"/>
  <c r="F81" i="14"/>
  <c r="J81" i="13"/>
  <c r="Y106" i="17"/>
  <c r="F123" i="1"/>
  <c r="J83" i="13"/>
  <c r="F83" i="14"/>
  <c r="AF83" s="1"/>
  <c r="Y108" i="17"/>
  <c r="F125" i="1"/>
  <c r="J85" i="13"/>
  <c r="F85" i="14"/>
  <c r="H85" s="1"/>
  <c r="Y110" i="17"/>
  <c r="F127" i="1"/>
  <c r="J87" i="13"/>
  <c r="F87" i="14"/>
  <c r="AF87" s="1"/>
  <c r="Y112" i="17"/>
  <c r="F129" i="1"/>
  <c r="F89" i="14"/>
  <c r="J89" i="13"/>
  <c r="AD89" i="14" s="1"/>
  <c r="Y114" i="17"/>
  <c r="F131" i="1"/>
  <c r="F91" i="14"/>
  <c r="J91" i="13"/>
  <c r="AD91" i="14" s="1"/>
  <c r="Y116" i="17"/>
  <c r="F133" i="1"/>
  <c r="F93" i="14"/>
  <c r="J93" i="13"/>
  <c r="AD93" i="14" s="1"/>
  <c r="Y118" i="17"/>
  <c r="F135" i="1"/>
  <c r="J95" i="13"/>
  <c r="F95" i="14"/>
  <c r="H95" s="1"/>
  <c r="I95" s="1"/>
  <c r="Y120" i="17"/>
  <c r="F137" i="1"/>
  <c r="J97" i="13"/>
  <c r="F97" i="14"/>
  <c r="AF97" s="1"/>
  <c r="Y122" i="17"/>
  <c r="F139" i="1"/>
  <c r="J99" i="13"/>
  <c r="F99" i="14"/>
  <c r="AF99" s="1"/>
  <c r="Y124" i="17"/>
  <c r="F141" i="1"/>
  <c r="J101" i="13"/>
  <c r="F101" i="14"/>
  <c r="H101" s="1"/>
  <c r="Y126" i="17"/>
  <c r="F162" i="1"/>
  <c r="J103" i="13"/>
  <c r="AD103" i="14" s="1"/>
  <c r="F103"/>
  <c r="AF103" s="1"/>
  <c r="Y128" i="17"/>
  <c r="F164" i="1"/>
  <c r="J105" i="13"/>
  <c r="F105" i="14"/>
  <c r="AF105" s="1"/>
  <c r="Y130" i="17"/>
  <c r="F166" i="1"/>
  <c r="J107" i="13"/>
  <c r="F107" i="14"/>
  <c r="AF107" s="1"/>
  <c r="Y132" i="17"/>
  <c r="F168" i="1"/>
  <c r="J109" i="13"/>
  <c r="F109" i="14"/>
  <c r="AF109" s="1"/>
  <c r="Y134" i="17"/>
  <c r="F170" i="1"/>
  <c r="J111" i="13"/>
  <c r="F111" i="14"/>
  <c r="H111" s="1"/>
  <c r="Y136" i="17"/>
  <c r="F172" i="1"/>
  <c r="J113" i="13"/>
  <c r="F113" i="14"/>
  <c r="H113" s="1"/>
  <c r="Y138" i="17"/>
  <c r="F174" i="1"/>
  <c r="J115" i="13"/>
  <c r="F115" i="14"/>
  <c r="H115" s="1"/>
  <c r="I115" s="1"/>
  <c r="Y140" i="17"/>
  <c r="F176" i="1"/>
  <c r="J117" i="13"/>
  <c r="F117" i="14"/>
  <c r="AF117" s="1"/>
  <c r="Y142" i="17"/>
  <c r="F178" i="1"/>
  <c r="J119" i="13"/>
  <c r="F119" i="14"/>
  <c r="AF119" s="1"/>
  <c r="Y144" i="17"/>
  <c r="F180" i="1"/>
  <c r="J121" i="13"/>
  <c r="F121" i="14"/>
  <c r="AF121" s="1"/>
  <c r="Y146" i="17"/>
  <c r="F182" i="1"/>
  <c r="J123" i="13"/>
  <c r="F123" i="14"/>
  <c r="H123" s="1"/>
  <c r="Y148" i="17"/>
  <c r="F184" i="1"/>
  <c r="J125" i="13"/>
  <c r="F125" i="14"/>
  <c r="AF125" s="1"/>
  <c r="Y150" i="17"/>
  <c r="F186" i="1"/>
  <c r="J127" i="13"/>
  <c r="F127" i="14"/>
  <c r="AF127" s="1"/>
  <c r="Y152" i="17"/>
  <c r="F188" i="1"/>
  <c r="J129" i="13"/>
  <c r="F129" i="14"/>
  <c r="H129" s="1"/>
  <c r="Y154" i="17"/>
  <c r="F190" i="1"/>
  <c r="AB10" i="14"/>
  <c r="T35" i="17" s="1"/>
  <c r="AG35" s="1"/>
  <c r="Q10" i="14"/>
  <c r="Q11" s="1"/>
  <c r="Q12" s="1"/>
  <c r="Q13" s="1"/>
  <c r="Q14" s="1"/>
  <c r="Q15" s="1"/>
  <c r="Q16" s="1"/>
  <c r="Q17" s="1"/>
  <c r="Q18" s="1"/>
  <c r="R10"/>
  <c r="S10" s="1"/>
  <c r="O10"/>
  <c r="O11" s="1"/>
  <c r="O12" s="1"/>
  <c r="O13" s="1"/>
  <c r="O14" s="1"/>
  <c r="O15" s="1"/>
  <c r="O16" s="1"/>
  <c r="O17" s="1"/>
  <c r="O18" s="1"/>
  <c r="O19" s="1"/>
  <c r="O20" s="1"/>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P10"/>
  <c r="Q35" i="17" s="1"/>
  <c r="D14" i="1"/>
  <c r="O35" i="17"/>
  <c r="K10" i="14"/>
  <c r="T10"/>
  <c r="U10" s="1"/>
  <c r="X10"/>
  <c r="Y10" s="1"/>
  <c r="M14" i="1" s="1"/>
  <c r="W36" i="17"/>
  <c r="H15" i="1"/>
  <c r="AD12" i="14"/>
  <c r="O37" i="17"/>
  <c r="P12" i="14"/>
  <c r="Q37" i="17" s="1"/>
  <c r="X12" i="14"/>
  <c r="AB12"/>
  <c r="T37" i="17" s="1"/>
  <c r="AG37" s="1"/>
  <c r="T12" i="14"/>
  <c r="K12"/>
  <c r="R12"/>
  <c r="V12" s="1"/>
  <c r="R37" i="17" s="1"/>
  <c r="D16" i="1"/>
  <c r="W38" i="17"/>
  <c r="H17" i="1"/>
  <c r="T14" i="14"/>
  <c r="AD14"/>
  <c r="AB14"/>
  <c r="T39" i="17" s="1"/>
  <c r="X14" i="14"/>
  <c r="K14"/>
  <c r="O39" i="17"/>
  <c r="P14" i="14"/>
  <c r="Q39" i="17" s="1"/>
  <c r="R14" i="14"/>
  <c r="D18" i="1"/>
  <c r="W40" i="17"/>
  <c r="H19" i="1"/>
  <c r="AB16" i="14"/>
  <c r="T41" i="17" s="1"/>
  <c r="T16" i="14"/>
  <c r="AD16"/>
  <c r="O41" i="17"/>
  <c r="X16" i="14"/>
  <c r="K16"/>
  <c r="P16"/>
  <c r="Q41" i="17" s="1"/>
  <c r="R16" i="14"/>
  <c r="V16" s="1"/>
  <c r="R41" i="17" s="1"/>
  <c r="D20" i="1"/>
  <c r="W42" i="17"/>
  <c r="H21" i="1"/>
  <c r="K18" i="14"/>
  <c r="R18"/>
  <c r="T18"/>
  <c r="P18"/>
  <c r="Q43" i="17" s="1"/>
  <c r="O43"/>
  <c r="X18" i="14"/>
  <c r="AB18"/>
  <c r="T43" i="17" s="1"/>
  <c r="D22" i="1"/>
  <c r="W44" i="17"/>
  <c r="H23" i="1"/>
  <c r="T20" i="14"/>
  <c r="K20"/>
  <c r="O45" i="17"/>
  <c r="R20" i="14"/>
  <c r="P20"/>
  <c r="Q45" i="17" s="1"/>
  <c r="X20" i="14"/>
  <c r="AB20"/>
  <c r="T45" i="17" s="1"/>
  <c r="D24" i="1"/>
  <c r="W46" i="17"/>
  <c r="H25" i="1"/>
  <c r="K22" i="14"/>
  <c r="R22"/>
  <c r="T22"/>
  <c r="O47" i="17"/>
  <c r="P22" i="14"/>
  <c r="Q47" i="17" s="1"/>
  <c r="X22" i="14"/>
  <c r="AB22"/>
  <c r="T47" i="17" s="1"/>
  <c r="D26" i="1"/>
  <c r="W48" i="17"/>
  <c r="H27" i="1"/>
  <c r="T24" i="14"/>
  <c r="R24"/>
  <c r="K24"/>
  <c r="O49" i="17"/>
  <c r="P24" i="14"/>
  <c r="Q49" i="17" s="1"/>
  <c r="X24" i="14"/>
  <c r="AB24"/>
  <c r="T49" i="17" s="1"/>
  <c r="D28" i="1"/>
  <c r="W50" i="17"/>
  <c r="H29" i="1"/>
  <c r="T26" i="14"/>
  <c r="K26"/>
  <c r="R26"/>
  <c r="O51" i="17"/>
  <c r="P26" i="14"/>
  <c r="Q51" i="17" s="1"/>
  <c r="X26" i="14"/>
  <c r="AB26"/>
  <c r="T51" i="17" s="1"/>
  <c r="D30" i="1"/>
  <c r="W52" i="17"/>
  <c r="H31" i="1"/>
  <c r="T28" i="14"/>
  <c r="R28"/>
  <c r="K28"/>
  <c r="O53" i="17"/>
  <c r="P28" i="14"/>
  <c r="Q53" i="17" s="1"/>
  <c r="X28" i="14"/>
  <c r="AB28"/>
  <c r="T53" i="17" s="1"/>
  <c r="D32" i="1"/>
  <c r="W54" i="17"/>
  <c r="H33" i="1"/>
  <c r="K30" i="14"/>
  <c r="R30"/>
  <c r="T30"/>
  <c r="O55" i="17"/>
  <c r="P30" i="14"/>
  <c r="Q55" i="17" s="1"/>
  <c r="X30" i="14"/>
  <c r="AB30"/>
  <c r="T55" i="17" s="1"/>
  <c r="D34" i="1"/>
  <c r="W56" i="17"/>
  <c r="H35" i="1"/>
  <c r="T32" i="14"/>
  <c r="R32"/>
  <c r="K32"/>
  <c r="O57" i="17"/>
  <c r="P32" i="14"/>
  <c r="Q57" i="17" s="1"/>
  <c r="X32" i="14"/>
  <c r="AB32"/>
  <c r="T57" i="17" s="1"/>
  <c r="D36" i="1"/>
  <c r="W58" i="17"/>
  <c r="H37" i="1"/>
  <c r="K34" i="14"/>
  <c r="R34"/>
  <c r="T34"/>
  <c r="O59" i="17"/>
  <c r="P34" i="14"/>
  <c r="Q59" i="17" s="1"/>
  <c r="AB34" i="14"/>
  <c r="T59" i="17" s="1"/>
  <c r="X34" i="14"/>
  <c r="D38" i="1"/>
  <c r="W60" i="17"/>
  <c r="H39" i="1"/>
  <c r="R36" i="14"/>
  <c r="K36"/>
  <c r="T36"/>
  <c r="V36" s="1"/>
  <c r="R61" i="17" s="1"/>
  <c r="O61"/>
  <c r="P36" i="14"/>
  <c r="Q61" i="17" s="1"/>
  <c r="AB36" i="14"/>
  <c r="T61" i="17" s="1"/>
  <c r="X36" i="14"/>
  <c r="D40" i="1"/>
  <c r="W62" i="17"/>
  <c r="H41" i="1"/>
  <c r="T38" i="14"/>
  <c r="K38"/>
  <c r="O63" i="17"/>
  <c r="R38" i="14"/>
  <c r="P38"/>
  <c r="Q63" i="17" s="1"/>
  <c r="AB38" i="14"/>
  <c r="T63" i="17" s="1"/>
  <c r="X38" i="14"/>
  <c r="D42" i="1"/>
  <c r="W64" i="17"/>
  <c r="H43" i="1"/>
  <c r="K40" i="14"/>
  <c r="T40"/>
  <c r="R40"/>
  <c r="O65" i="17"/>
  <c r="AB40" i="14"/>
  <c r="T65" i="17" s="1"/>
  <c r="X40" i="14"/>
  <c r="P40"/>
  <c r="Q65" i="17" s="1"/>
  <c r="D63" i="1"/>
  <c r="W66" i="17"/>
  <c r="H64" i="1"/>
  <c r="O67" i="17"/>
  <c r="T42" i="14"/>
  <c r="K42"/>
  <c r="R42"/>
  <c r="V42" s="1"/>
  <c r="R67" i="17" s="1"/>
  <c r="AB42" i="14"/>
  <c r="T67" i="17" s="1"/>
  <c r="X42" i="14"/>
  <c r="P42"/>
  <c r="Q67" i="17" s="1"/>
  <c r="D65" i="1"/>
  <c r="W68" i="17"/>
  <c r="H66" i="1"/>
  <c r="T44" i="14"/>
  <c r="R44"/>
  <c r="K44"/>
  <c r="P44"/>
  <c r="Q69" i="17" s="1"/>
  <c r="O69"/>
  <c r="X44" i="14"/>
  <c r="AB44"/>
  <c r="T69" i="17" s="1"/>
  <c r="D67" i="1"/>
  <c r="W70" i="17"/>
  <c r="H68" i="1"/>
  <c r="T46" i="14"/>
  <c r="R46"/>
  <c r="K46"/>
  <c r="P46"/>
  <c r="Q71" i="17" s="1"/>
  <c r="O71"/>
  <c r="X46" i="14"/>
  <c r="AB46"/>
  <c r="T71" i="17" s="1"/>
  <c r="D69" i="1"/>
  <c r="W72" i="17"/>
  <c r="H70" i="1"/>
  <c r="T48" i="14"/>
  <c r="R48"/>
  <c r="K48"/>
  <c r="P48"/>
  <c r="Q73" i="17" s="1"/>
  <c r="O73"/>
  <c r="X48" i="14"/>
  <c r="AB48"/>
  <c r="T73" i="17" s="1"/>
  <c r="D71" i="1"/>
  <c r="W74" i="17"/>
  <c r="H72" i="1"/>
  <c r="R50" i="14"/>
  <c r="T50"/>
  <c r="K50"/>
  <c r="P50"/>
  <c r="Q75" i="17" s="1"/>
  <c r="O75"/>
  <c r="X50" i="14"/>
  <c r="AB50"/>
  <c r="T75" i="17" s="1"/>
  <c r="D73" i="1"/>
  <c r="W76" i="17"/>
  <c r="H74" i="1"/>
  <c r="T52" i="14"/>
  <c r="R52"/>
  <c r="K52"/>
  <c r="P52"/>
  <c r="Q77" i="17" s="1"/>
  <c r="O77"/>
  <c r="X52" i="14"/>
  <c r="AB52"/>
  <c r="T77" i="17" s="1"/>
  <c r="D75" i="1"/>
  <c r="W78" i="17"/>
  <c r="H76" i="1"/>
  <c r="R54" i="14"/>
  <c r="K54"/>
  <c r="T54"/>
  <c r="P54"/>
  <c r="Q79" i="17" s="1"/>
  <c r="O79"/>
  <c r="X54" i="14"/>
  <c r="AB54"/>
  <c r="T79" i="17" s="1"/>
  <c r="D77" i="1"/>
  <c r="W80" i="17"/>
  <c r="H78" i="1"/>
  <c r="T56" i="14"/>
  <c r="R56"/>
  <c r="K56"/>
  <c r="P56"/>
  <c r="Q81" i="17" s="1"/>
  <c r="O81"/>
  <c r="X56" i="14"/>
  <c r="AB56"/>
  <c r="T81" i="17" s="1"/>
  <c r="D79" i="1"/>
  <c r="W82" i="17"/>
  <c r="H80" i="1"/>
  <c r="R58" i="14"/>
  <c r="T58"/>
  <c r="K58"/>
  <c r="P58"/>
  <c r="Q83" i="17" s="1"/>
  <c r="O83"/>
  <c r="X58" i="14"/>
  <c r="AB58"/>
  <c r="T83" i="17" s="1"/>
  <c r="D81" i="1"/>
  <c r="W84" i="17"/>
  <c r="H82" i="1"/>
  <c r="T60" i="14"/>
  <c r="R60"/>
  <c r="K60"/>
  <c r="P60"/>
  <c r="Q85" i="17" s="1"/>
  <c r="O85"/>
  <c r="X60" i="14"/>
  <c r="AB60"/>
  <c r="T85" i="17" s="1"/>
  <c r="D83" i="1"/>
  <c r="W86" i="17"/>
  <c r="H84" i="1"/>
  <c r="R62" i="14"/>
  <c r="K62"/>
  <c r="T62"/>
  <c r="P62"/>
  <c r="Q87" i="17" s="1"/>
  <c r="O87"/>
  <c r="X62" i="14"/>
  <c r="AB62"/>
  <c r="T87" i="17" s="1"/>
  <c r="D85" i="1"/>
  <c r="W88" i="17"/>
  <c r="H86" i="1"/>
  <c r="R64" i="14"/>
  <c r="T64"/>
  <c r="K64"/>
  <c r="P64"/>
  <c r="Q89" i="17" s="1"/>
  <c r="O89"/>
  <c r="X64" i="14"/>
  <c r="AB64"/>
  <c r="T89" i="17" s="1"/>
  <c r="D87" i="1"/>
  <c r="W90" i="17"/>
  <c r="H88" i="1"/>
  <c r="T66" i="14"/>
  <c r="R66"/>
  <c r="K66"/>
  <c r="P66"/>
  <c r="Q91" i="17" s="1"/>
  <c r="O91"/>
  <c r="X66" i="14"/>
  <c r="AB66"/>
  <c r="T91" i="17" s="1"/>
  <c r="D89" i="1"/>
  <c r="W92" i="17"/>
  <c r="H90" i="1"/>
  <c r="T68" i="14"/>
  <c r="K68"/>
  <c r="R68"/>
  <c r="P68"/>
  <c r="Q93" i="17" s="1"/>
  <c r="O93"/>
  <c r="X68" i="14"/>
  <c r="AB68"/>
  <c r="T93" i="17" s="1"/>
  <c r="D91" i="1"/>
  <c r="W94" i="17"/>
  <c r="H92" i="1"/>
  <c r="T70" i="14"/>
  <c r="K70"/>
  <c r="R70"/>
  <c r="V70" s="1"/>
  <c r="R95" i="17" s="1"/>
  <c r="P70" i="14"/>
  <c r="Q95" i="17" s="1"/>
  <c r="O95"/>
  <c r="X70" i="14"/>
  <c r="AB70"/>
  <c r="T95" i="17" s="1"/>
  <c r="D93" i="1"/>
  <c r="W96" i="17"/>
  <c r="H113" i="1"/>
  <c r="T72" i="14"/>
  <c r="K72"/>
  <c r="R72"/>
  <c r="V72" s="1"/>
  <c r="R97" i="17" s="1"/>
  <c r="P72" i="14"/>
  <c r="Q97" i="17" s="1"/>
  <c r="O97"/>
  <c r="X72" i="14"/>
  <c r="AB72"/>
  <c r="T97" i="17" s="1"/>
  <c r="D114" i="1"/>
  <c r="W98" i="17"/>
  <c r="H115" i="1"/>
  <c r="R74" i="14"/>
  <c r="O99" i="17"/>
  <c r="T74" i="14"/>
  <c r="K74"/>
  <c r="P74"/>
  <c r="Q99" i="17" s="1"/>
  <c r="X74" i="14"/>
  <c r="AB74"/>
  <c r="T99" i="17" s="1"/>
  <c r="D116" i="1"/>
  <c r="W100" i="17"/>
  <c r="H117" i="1"/>
  <c r="R76" i="14"/>
  <c r="O101" i="17"/>
  <c r="T76" i="14"/>
  <c r="P76"/>
  <c r="Q101" i="17" s="1"/>
  <c r="K76" i="14"/>
  <c r="X76"/>
  <c r="AB76"/>
  <c r="T101" i="17" s="1"/>
  <c r="D118" i="1"/>
  <c r="W102" i="17"/>
  <c r="H119" i="1"/>
  <c r="R78" i="14"/>
  <c r="O103" i="17"/>
  <c r="T78" i="14"/>
  <c r="P78"/>
  <c r="Q103" i="17" s="1"/>
  <c r="K78" i="14"/>
  <c r="X78"/>
  <c r="AB78"/>
  <c r="T103" i="17" s="1"/>
  <c r="D120" i="1"/>
  <c r="W104" i="17"/>
  <c r="H121" i="1"/>
  <c r="R80" i="14"/>
  <c r="O105" i="17"/>
  <c r="T80" i="14"/>
  <c r="P80"/>
  <c r="Q105" i="17" s="1"/>
  <c r="K80" i="14"/>
  <c r="X80"/>
  <c r="AB80"/>
  <c r="T105" i="17" s="1"/>
  <c r="D122" i="1"/>
  <c r="W106" i="17"/>
  <c r="H123" i="1"/>
  <c r="R82" i="14"/>
  <c r="K82"/>
  <c r="T82"/>
  <c r="V82" s="1"/>
  <c r="R107" i="17" s="1"/>
  <c r="O107"/>
  <c r="AB82" i="14"/>
  <c r="T107" i="17" s="1"/>
  <c r="X82" i="14"/>
  <c r="P82"/>
  <c r="Q107" i="17" s="1"/>
  <c r="D124" i="1"/>
  <c r="W108" i="17"/>
  <c r="H125" i="1"/>
  <c r="T84" i="14"/>
  <c r="K84"/>
  <c r="O109" i="17"/>
  <c r="R84" i="14"/>
  <c r="AB84"/>
  <c r="T109" i="17" s="1"/>
  <c r="AG109" s="1"/>
  <c r="X84" i="14"/>
  <c r="P84"/>
  <c r="Q109" i="17" s="1"/>
  <c r="D126" i="1"/>
  <c r="W110" i="17"/>
  <c r="H127" i="1"/>
  <c r="O111" i="17"/>
  <c r="K86" i="14"/>
  <c r="T86"/>
  <c r="R86"/>
  <c r="AB86"/>
  <c r="T111" i="17" s="1"/>
  <c r="X86" i="14"/>
  <c r="P86"/>
  <c r="Q111" i="17" s="1"/>
  <c r="D128" i="1"/>
  <c r="W112" i="17"/>
  <c r="H129" i="1"/>
  <c r="K88" i="14"/>
  <c r="P88"/>
  <c r="Q113" i="17" s="1"/>
  <c r="O113"/>
  <c r="T88" i="14"/>
  <c r="R88"/>
  <c r="AB88"/>
  <c r="T113" i="17" s="1"/>
  <c r="X88" i="14"/>
  <c r="D130" i="1"/>
  <c r="W114" i="17"/>
  <c r="H131" i="1"/>
  <c r="T90" i="14"/>
  <c r="K90"/>
  <c r="O115" i="17"/>
  <c r="R90" i="14"/>
  <c r="AB90"/>
  <c r="T115" i="17" s="1"/>
  <c r="X90" i="14"/>
  <c r="P90"/>
  <c r="Q115" i="17" s="1"/>
  <c r="D132" i="1"/>
  <c r="W116" i="17"/>
  <c r="H133" i="1"/>
  <c r="O117" i="17"/>
  <c r="K92" i="14"/>
  <c r="T92"/>
  <c r="P92"/>
  <c r="Q117" i="17" s="1"/>
  <c r="AB92" i="14"/>
  <c r="T117" i="17" s="1"/>
  <c r="AG117" s="1"/>
  <c r="X92" i="14"/>
  <c r="R92"/>
  <c r="V92" s="1"/>
  <c r="R117" i="17" s="1"/>
  <c r="D134" i="1"/>
  <c r="W118" i="17"/>
  <c r="H135" i="1"/>
  <c r="T94" i="14"/>
  <c r="K94"/>
  <c r="O119" i="17"/>
  <c r="AB94" i="14"/>
  <c r="T119" i="17" s="1"/>
  <c r="AG119" s="1"/>
  <c r="X94" i="14"/>
  <c r="P94"/>
  <c r="Q119" i="17" s="1"/>
  <c r="R94" i="14"/>
  <c r="V94" s="1"/>
  <c r="D136" i="1"/>
  <c r="W120" i="17"/>
  <c r="H137" i="1"/>
  <c r="K96" i="14"/>
  <c r="O121" i="17"/>
  <c r="P96" i="14"/>
  <c r="Q121" i="17" s="1"/>
  <c r="T96" i="14"/>
  <c r="AB96"/>
  <c r="T121" i="17" s="1"/>
  <c r="AG121" s="1"/>
  <c r="X96" i="14"/>
  <c r="R96"/>
  <c r="D138" i="1"/>
  <c r="W122" i="17"/>
  <c r="H139" i="1"/>
  <c r="O123" i="17"/>
  <c r="T98" i="14"/>
  <c r="K98"/>
  <c r="AB98"/>
  <c r="T123" i="17" s="1"/>
  <c r="AG123" s="1"/>
  <c r="X98" i="14"/>
  <c r="P98"/>
  <c r="Q123" i="17" s="1"/>
  <c r="R98" i="14"/>
  <c r="D140" i="1"/>
  <c r="W124" i="17"/>
  <c r="H141" i="1"/>
  <c r="AB100" i="14"/>
  <c r="T125" i="17" s="1"/>
  <c r="AG125" s="1"/>
  <c r="K100" i="14"/>
  <c r="T100"/>
  <c r="X100"/>
  <c r="O125" i="17"/>
  <c r="P100" i="14"/>
  <c r="Q125" i="17" s="1"/>
  <c r="R100" i="14"/>
  <c r="V100" s="1"/>
  <c r="R125" i="17" s="1"/>
  <c r="D142" i="1"/>
  <c r="W126" i="17"/>
  <c r="H162" i="1"/>
  <c r="O127" i="17"/>
  <c r="AB102" i="14"/>
  <c r="T127" i="17" s="1"/>
  <c r="P102" i="14"/>
  <c r="Q127" i="17" s="1"/>
  <c r="X102" i="14"/>
  <c r="T102"/>
  <c r="K102"/>
  <c r="R102"/>
  <c r="D163" i="1"/>
  <c r="W128" i="17"/>
  <c r="H164" i="1"/>
  <c r="K104" i="14"/>
  <c r="AB104"/>
  <c r="T129" i="17" s="1"/>
  <c r="T104" i="14"/>
  <c r="X104"/>
  <c r="P104"/>
  <c r="Q129" i="17" s="1"/>
  <c r="O129"/>
  <c r="R104" i="14"/>
  <c r="V104" s="1"/>
  <c r="R129" i="17" s="1"/>
  <c r="D165" i="1"/>
  <c r="W130" i="17"/>
  <c r="H166" i="1"/>
  <c r="AB106" i="14"/>
  <c r="T131" i="17" s="1"/>
  <c r="P106" i="14"/>
  <c r="Q131" i="17" s="1"/>
  <c r="T106" i="14"/>
  <c r="X106"/>
  <c r="K106"/>
  <c r="O131" i="17"/>
  <c r="R106" i="14"/>
  <c r="V106" s="1"/>
  <c r="R131" i="17" s="1"/>
  <c r="D167" i="1"/>
  <c r="W132" i="17"/>
  <c r="H168" i="1"/>
  <c r="AB108" i="14"/>
  <c r="T133" i="17" s="1"/>
  <c r="X108" i="14"/>
  <c r="O133" i="17"/>
  <c r="P108" i="14"/>
  <c r="Q133" i="17" s="1"/>
  <c r="T108" i="14"/>
  <c r="K108"/>
  <c r="R108"/>
  <c r="V108" s="1"/>
  <c r="R133" i="17" s="1"/>
  <c r="D169" i="1"/>
  <c r="W134" i="17"/>
  <c r="H170" i="1"/>
  <c r="AB110" i="14"/>
  <c r="T135" i="17" s="1"/>
  <c r="R110" i="14"/>
  <c r="K110"/>
  <c r="X110"/>
  <c r="O135" i="17"/>
  <c r="P110" i="14"/>
  <c r="Q135" i="17" s="1"/>
  <c r="T110" i="14"/>
  <c r="D171" i="1"/>
  <c r="W136" i="17"/>
  <c r="H172" i="1"/>
  <c r="AB112" i="14"/>
  <c r="T137" i="17" s="1"/>
  <c r="X112" i="14"/>
  <c r="O137" i="17"/>
  <c r="K112" i="14"/>
  <c r="P112"/>
  <c r="Q137" i="17" s="1"/>
  <c r="T112" i="14"/>
  <c r="R112"/>
  <c r="D173" i="1"/>
  <c r="W138" i="17"/>
  <c r="H174" i="1"/>
  <c r="K114" i="14"/>
  <c r="X114"/>
  <c r="AB114"/>
  <c r="T139" i="17" s="1"/>
  <c r="O139"/>
  <c r="P114" i="14"/>
  <c r="Q139" i="17" s="1"/>
  <c r="T114" i="14"/>
  <c r="R114"/>
  <c r="D175" i="1"/>
  <c r="W140" i="17"/>
  <c r="H176" i="1"/>
  <c r="AB116" i="14"/>
  <c r="T141" i="17" s="1"/>
  <c r="X116" i="14"/>
  <c r="O141" i="17"/>
  <c r="K116" i="14"/>
  <c r="P116"/>
  <c r="Q141" i="17" s="1"/>
  <c r="T116" i="14"/>
  <c r="R116"/>
  <c r="D177" i="1"/>
  <c r="W142" i="17"/>
  <c r="H178" i="1"/>
  <c r="K118" i="14"/>
  <c r="X118"/>
  <c r="AB118"/>
  <c r="T143" i="17" s="1"/>
  <c r="O143"/>
  <c r="P118" i="14"/>
  <c r="Q143" i="17" s="1"/>
  <c r="T118" i="14"/>
  <c r="R118"/>
  <c r="D179" i="1"/>
  <c r="W144" i="17"/>
  <c r="H180" i="1"/>
  <c r="X120" i="14"/>
  <c r="AB120"/>
  <c r="T145" i="17" s="1"/>
  <c r="O145"/>
  <c r="K120" i="14"/>
  <c r="P120"/>
  <c r="Q145" i="17" s="1"/>
  <c r="T120" i="14"/>
  <c r="R120"/>
  <c r="D181" i="1"/>
  <c r="AP120" i="14"/>
  <c r="N181" i="1" s="1"/>
  <c r="W146" i="17"/>
  <c r="H182" i="1"/>
  <c r="X122" i="14"/>
  <c r="K122"/>
  <c r="O147" i="17"/>
  <c r="AB122" i="14"/>
  <c r="T147" i="17" s="1"/>
  <c r="P122" i="14"/>
  <c r="Q147" i="17" s="1"/>
  <c r="T122" i="14"/>
  <c r="R122"/>
  <c r="D183" i="1"/>
  <c r="AP122" i="14"/>
  <c r="N183" i="1" s="1"/>
  <c r="W148" i="17"/>
  <c r="H184" i="1"/>
  <c r="X124" i="14"/>
  <c r="AB124"/>
  <c r="T149" i="17" s="1"/>
  <c r="O149"/>
  <c r="P124" i="14"/>
  <c r="Q149" i="17" s="1"/>
  <c r="T124" i="14"/>
  <c r="K124"/>
  <c r="R124"/>
  <c r="V124" s="1"/>
  <c r="R149" i="17" s="1"/>
  <c r="D185" i="1"/>
  <c r="AP124" i="14"/>
  <c r="N185" i="1" s="1"/>
  <c r="W150" i="17"/>
  <c r="H186" i="1"/>
  <c r="AB126" i="14"/>
  <c r="T151" i="17" s="1"/>
  <c r="X126" i="14"/>
  <c r="K126"/>
  <c r="R126"/>
  <c r="O151" i="17"/>
  <c r="P126" i="14"/>
  <c r="Q151" i="17" s="1"/>
  <c r="T126" i="14"/>
  <c r="D187" i="1"/>
  <c r="AP126" i="14"/>
  <c r="N187" i="1" s="1"/>
  <c r="W152" i="17"/>
  <c r="H188" i="1"/>
  <c r="AB128" i="14"/>
  <c r="T153" i="17" s="1"/>
  <c r="O153"/>
  <c r="X128" i="14"/>
  <c r="P128"/>
  <c r="Q153" i="17" s="1"/>
  <c r="T128" i="14"/>
  <c r="K128"/>
  <c r="R128"/>
  <c r="V128" s="1"/>
  <c r="R153" i="17" s="1"/>
  <c r="D189" i="1"/>
  <c r="AP128" i="14"/>
  <c r="N189" i="1" s="1"/>
  <c r="W154" i="17"/>
  <c r="H190" i="1"/>
  <c r="AB130" i="14"/>
  <c r="T155" i="17" s="1"/>
  <c r="K130" i="14"/>
  <c r="X130"/>
  <c r="O155" i="17"/>
  <c r="P130" i="14"/>
  <c r="Q155" i="17" s="1"/>
  <c r="T130" i="14"/>
  <c r="R130"/>
  <c r="D191" i="1"/>
  <c r="AP130" i="14"/>
  <c r="N191" i="1" s="1"/>
  <c r="F132" i="14"/>
  <c r="AF132" s="1"/>
  <c r="J132" i="13"/>
  <c r="Y157" i="17"/>
  <c r="F212" i="1"/>
  <c r="F134" i="14"/>
  <c r="H134" s="1"/>
  <c r="I134" s="1"/>
  <c r="L134" s="1"/>
  <c r="J134" i="13"/>
  <c r="Y159" i="17"/>
  <c r="F214" i="1"/>
  <c r="F136" i="14"/>
  <c r="AF136" s="1"/>
  <c r="J136" i="13"/>
  <c r="AD136" i="14" s="1"/>
  <c r="Y161" i="17"/>
  <c r="F216" i="1"/>
  <c r="F138" i="14"/>
  <c r="H138" s="1"/>
  <c r="I138" s="1"/>
  <c r="L138" s="1"/>
  <c r="J138" i="13"/>
  <c r="AD138" i="14" s="1"/>
  <c r="Y163" i="17"/>
  <c r="F218" i="1"/>
  <c r="F140" i="14"/>
  <c r="H140" s="1"/>
  <c r="AC140" s="1"/>
  <c r="J140" i="13"/>
  <c r="Y165" i="17"/>
  <c r="F220" i="1"/>
  <c r="F142" i="14"/>
  <c r="AF142" s="1"/>
  <c r="J142" i="13"/>
  <c r="Y167" i="17"/>
  <c r="F222" i="1"/>
  <c r="F144" i="14"/>
  <c r="AF144" s="1"/>
  <c r="J144" i="13"/>
  <c r="Y169" i="17"/>
  <c r="F224" i="1"/>
  <c r="AA146" i="13"/>
  <c r="F146" i="14"/>
  <c r="J146" i="13"/>
  <c r="Y171" i="17"/>
  <c r="F226" i="1"/>
  <c r="F148" i="14"/>
  <c r="AA148" i="13"/>
  <c r="J148"/>
  <c r="Y173" i="17"/>
  <c r="F228" i="1"/>
  <c r="F150" i="14"/>
  <c r="H150" s="1"/>
  <c r="I150" s="1"/>
  <c r="L150" s="1"/>
  <c r="AA150" i="13"/>
  <c r="J150"/>
  <c r="Y175" i="17"/>
  <c r="F230" i="1"/>
  <c r="AA152" i="13"/>
  <c r="J152"/>
  <c r="F152" i="14"/>
  <c r="Y177" i="17"/>
  <c r="F232" i="1"/>
  <c r="AD178" i="17"/>
  <c r="AU178"/>
  <c r="AA154" i="13"/>
  <c r="J154"/>
  <c r="F154" i="14"/>
  <c r="Y179" i="17"/>
  <c r="F234" i="1"/>
  <c r="F156" i="14"/>
  <c r="AA156" i="13"/>
  <c r="J156"/>
  <c r="Y181" i="17"/>
  <c r="F236" i="1"/>
  <c r="F158" i="14"/>
  <c r="AF158" s="1"/>
  <c r="AA158" i="13"/>
  <c r="J158"/>
  <c r="Y183" i="17"/>
  <c r="F238" i="1"/>
  <c r="F160" i="14"/>
  <c r="AA160" i="13"/>
  <c r="J160"/>
  <c r="Y185" i="17"/>
  <c r="F240" i="1"/>
  <c r="F162" i="14"/>
  <c r="AA162" i="13"/>
  <c r="J162"/>
  <c r="Y187" i="17"/>
  <c r="F242" i="1"/>
  <c r="F164" i="14"/>
  <c r="AA164" i="13"/>
  <c r="J164"/>
  <c r="Y189" i="17"/>
  <c r="F263" i="1"/>
  <c r="F166" i="14"/>
  <c r="AA166" i="13"/>
  <c r="J166"/>
  <c r="Y191" i="17"/>
  <c r="F265" i="1"/>
  <c r="F168" i="14"/>
  <c r="AA168" i="13"/>
  <c r="J168"/>
  <c r="Y193" i="17"/>
  <c r="F267" i="1"/>
  <c r="J170" i="13"/>
  <c r="AD170" i="14" s="1"/>
  <c r="F170"/>
  <c r="Y195" i="17"/>
  <c r="F269" i="1"/>
  <c r="J172" i="13"/>
  <c r="AD172" i="14" s="1"/>
  <c r="F172"/>
  <c r="Y197" i="17"/>
  <c r="F271" i="1"/>
  <c r="F174" i="14"/>
  <c r="AF174" s="1"/>
  <c r="J174" i="13"/>
  <c r="Y199" i="17"/>
  <c r="F273" i="1"/>
  <c r="J176" i="13"/>
  <c r="AD176" i="14" s="1"/>
  <c r="F176"/>
  <c r="Y201" i="17"/>
  <c r="F275" i="1"/>
  <c r="F178" i="14"/>
  <c r="H178" s="1"/>
  <c r="J178" i="13"/>
  <c r="Y203" i="17"/>
  <c r="F277" i="1"/>
  <c r="J180" i="13"/>
  <c r="AD180" i="14" s="1"/>
  <c r="F180"/>
  <c r="Y205" i="17"/>
  <c r="F279" i="1"/>
  <c r="F182" i="14"/>
  <c r="H182" s="1"/>
  <c r="I182" s="1"/>
  <c r="L182" s="1"/>
  <c r="J182" i="13"/>
  <c r="Y207" i="17"/>
  <c r="F281" i="1"/>
  <c r="J184" i="13"/>
  <c r="F184" i="14"/>
  <c r="Y209" i="17"/>
  <c r="F283" i="1"/>
  <c r="F186" i="14"/>
  <c r="H186" s="1"/>
  <c r="I186" s="1"/>
  <c r="L186" s="1"/>
  <c r="J186" i="13"/>
  <c r="Y211" i="17"/>
  <c r="F285" i="1"/>
  <c r="F188" i="14"/>
  <c r="H188" s="1"/>
  <c r="I188" s="1"/>
  <c r="L188" s="1"/>
  <c r="J188" i="13"/>
  <c r="Y213" i="17"/>
  <c r="F287" i="1"/>
  <c r="F190" i="14"/>
  <c r="H190" s="1"/>
  <c r="J190" i="13"/>
  <c r="Y215" i="17"/>
  <c r="F289" i="1"/>
  <c r="F192" i="14"/>
  <c r="AF192" s="1"/>
  <c r="J192" i="13"/>
  <c r="Y217" i="17"/>
  <c r="F291" i="1"/>
  <c r="F194" i="14"/>
  <c r="I313" i="1" s="1"/>
  <c r="J194" i="13"/>
  <c r="J28"/>
  <c r="AD28" i="14" s="1"/>
  <c r="F28"/>
  <c r="Y53" i="17"/>
  <c r="F32" i="1"/>
  <c r="F30" i="14"/>
  <c r="AF30" s="1"/>
  <c r="J30" i="13"/>
  <c r="AD30" i="14" s="1"/>
  <c r="Y55" i="17"/>
  <c r="F34" i="1"/>
  <c r="J32" i="13"/>
  <c r="AD32" i="14" s="1"/>
  <c r="F32"/>
  <c r="Y57" i="17"/>
  <c r="F36" i="1"/>
  <c r="J34" i="13"/>
  <c r="AD34" i="14" s="1"/>
  <c r="F34"/>
  <c r="Y59" i="17"/>
  <c r="F38" i="1"/>
  <c r="J36" i="13"/>
  <c r="AD36" i="14" s="1"/>
  <c r="F36"/>
  <c r="Y61" i="17"/>
  <c r="F40" i="1"/>
  <c r="F38" i="14"/>
  <c r="H38" s="1"/>
  <c r="J38" i="13"/>
  <c r="AD38" i="14" s="1"/>
  <c r="Y63" i="17"/>
  <c r="F42" i="1"/>
  <c r="J40" i="13"/>
  <c r="AD40" i="14" s="1"/>
  <c r="F40"/>
  <c r="Y65" i="17"/>
  <c r="F63" i="1"/>
  <c r="F42" i="14"/>
  <c r="H42" s="1"/>
  <c r="J42" i="13"/>
  <c r="AD42" i="14" s="1"/>
  <c r="Y67" i="17"/>
  <c r="F65" i="1"/>
  <c r="J44" i="13"/>
  <c r="AD44" i="14" s="1"/>
  <c r="F44"/>
  <c r="Y69" i="17"/>
  <c r="F67" i="1"/>
  <c r="J46" i="13"/>
  <c r="AD46" i="14" s="1"/>
  <c r="F46"/>
  <c r="Y71" i="17"/>
  <c r="F69" i="1"/>
  <c r="J48" i="13"/>
  <c r="AD48" i="14" s="1"/>
  <c r="F48"/>
  <c r="Y73" i="17"/>
  <c r="F71" i="1"/>
  <c r="J50" i="13"/>
  <c r="AD50" i="14" s="1"/>
  <c r="F50"/>
  <c r="Y75" i="17"/>
  <c r="F73" i="1"/>
  <c r="J52" i="13"/>
  <c r="AD52" i="14" s="1"/>
  <c r="F52"/>
  <c r="Y77" i="17"/>
  <c r="F75" i="1"/>
  <c r="F54" i="14"/>
  <c r="J54" i="13"/>
  <c r="AD54" i="14" s="1"/>
  <c r="Y79" i="17"/>
  <c r="F77" i="1"/>
  <c r="J56" i="13"/>
  <c r="AD56" i="14" s="1"/>
  <c r="F56"/>
  <c r="Y81" i="17"/>
  <c r="F79" i="1"/>
  <c r="F58" i="14"/>
  <c r="J58" i="13"/>
  <c r="AD58" i="14" s="1"/>
  <c r="Y83" i="17"/>
  <c r="F81" i="1"/>
  <c r="J60" i="13"/>
  <c r="AD60" i="14" s="1"/>
  <c r="F60"/>
  <c r="Y85" i="17"/>
  <c r="F83" i="1"/>
  <c r="J62" i="13"/>
  <c r="AD62" i="14" s="1"/>
  <c r="F62"/>
  <c r="Y87" i="17"/>
  <c r="F85" i="1"/>
  <c r="J64" i="13"/>
  <c r="AD64" i="14" s="1"/>
  <c r="F64"/>
  <c r="Y89" i="17"/>
  <c r="F87" i="1"/>
  <c r="J66" i="13"/>
  <c r="AD66" i="14" s="1"/>
  <c r="F66"/>
  <c r="Y91" i="17"/>
  <c r="F89" i="1"/>
  <c r="J68" i="13"/>
  <c r="AD68" i="14" s="1"/>
  <c r="F68"/>
  <c r="Y93" i="17"/>
  <c r="F91" i="1"/>
  <c r="J70" i="13"/>
  <c r="AD70" i="14" s="1"/>
  <c r="F70"/>
  <c r="Y95" i="17"/>
  <c r="F93" i="1"/>
  <c r="J72" i="13"/>
  <c r="AD72" i="14" s="1"/>
  <c r="F72"/>
  <c r="Y97" i="17"/>
  <c r="F114" i="1"/>
  <c r="J74" i="13"/>
  <c r="AD74" i="14" s="1"/>
  <c r="F74"/>
  <c r="Y99" i="17"/>
  <c r="F116" i="1"/>
  <c r="J76" i="13"/>
  <c r="AD76" i="14" s="1"/>
  <c r="F76"/>
  <c r="Y101" i="17"/>
  <c r="F118" i="1"/>
  <c r="F78" i="14"/>
  <c r="J78" i="13"/>
  <c r="AD78" i="14" s="1"/>
  <c r="Y103" i="17"/>
  <c r="F120" i="1"/>
  <c r="J80" i="13"/>
  <c r="AD80" i="14" s="1"/>
  <c r="F80"/>
  <c r="Y105" i="17"/>
  <c r="F122" i="1"/>
  <c r="F82" i="14"/>
  <c r="AF82" s="1"/>
  <c r="J82" i="13"/>
  <c r="AD82" i="14" s="1"/>
  <c r="Y107" i="17"/>
  <c r="F124" i="1"/>
  <c r="F84" i="14"/>
  <c r="J84" i="13"/>
  <c r="AD84" i="14" s="1"/>
  <c r="Y109" i="17"/>
  <c r="F126" i="1"/>
  <c r="F86" i="14"/>
  <c r="J86" i="13"/>
  <c r="AD86" i="14" s="1"/>
  <c r="Y111" i="17"/>
  <c r="F128" i="1"/>
  <c r="J88" i="13"/>
  <c r="AD88" i="14" s="1"/>
  <c r="F88"/>
  <c r="Y113" i="17"/>
  <c r="F130" i="1"/>
  <c r="F90" i="14"/>
  <c r="J90" i="13"/>
  <c r="AD90" i="14" s="1"/>
  <c r="Y115" i="17"/>
  <c r="F132" i="1"/>
  <c r="F92" i="14"/>
  <c r="J92" i="13"/>
  <c r="AD92" i="14" s="1"/>
  <c r="Y117" i="17"/>
  <c r="F134" i="1"/>
  <c r="F94" i="14"/>
  <c r="AF94" s="1"/>
  <c r="J94" i="13"/>
  <c r="AD94" i="14" s="1"/>
  <c r="Y119" i="17"/>
  <c r="F136" i="1"/>
  <c r="F96" i="14"/>
  <c r="H96" s="1"/>
  <c r="J96" i="13"/>
  <c r="AD96" i="14" s="1"/>
  <c r="Y121" i="17"/>
  <c r="F138" i="1"/>
  <c r="F98" i="14"/>
  <c r="J98" i="13"/>
  <c r="AD98" i="14" s="1"/>
  <c r="Y123" i="17"/>
  <c r="F140" i="1"/>
  <c r="F100" i="14"/>
  <c r="H100" s="1"/>
  <c r="J100" i="13"/>
  <c r="AD100" i="14" s="1"/>
  <c r="Y125" i="17"/>
  <c r="F142" i="1"/>
  <c r="F102" i="14"/>
  <c r="AF102" s="1"/>
  <c r="J102" i="13"/>
  <c r="AD102" i="14" s="1"/>
  <c r="Y127" i="17"/>
  <c r="F163" i="1"/>
  <c r="F104" i="14"/>
  <c r="H104" s="1"/>
  <c r="J104" i="13"/>
  <c r="AD104" i="14" s="1"/>
  <c r="Y129" i="17"/>
  <c r="F165" i="1"/>
  <c r="F106" i="14"/>
  <c r="AF106" s="1"/>
  <c r="J106" i="13"/>
  <c r="AD106" i="14" s="1"/>
  <c r="Y131" i="17"/>
  <c r="F167" i="1"/>
  <c r="F108" i="14"/>
  <c r="AF108" s="1"/>
  <c r="J108" i="13"/>
  <c r="AD108" i="14" s="1"/>
  <c r="Y133" i="17"/>
  <c r="F169" i="1"/>
  <c r="F110" i="14"/>
  <c r="H110" s="1"/>
  <c r="J110" i="13"/>
  <c r="AD110" i="14" s="1"/>
  <c r="Y135" i="17"/>
  <c r="F171" i="1"/>
  <c r="F112" i="14"/>
  <c r="AF112" s="1"/>
  <c r="J112" i="13"/>
  <c r="AD112" i="14" s="1"/>
  <c r="Y137" i="17"/>
  <c r="F173" i="1"/>
  <c r="F114" i="14"/>
  <c r="AF114" s="1"/>
  <c r="J114" i="13"/>
  <c r="AD114" i="14" s="1"/>
  <c r="Y139" i="17"/>
  <c r="F175" i="1"/>
  <c r="F116" i="14"/>
  <c r="AF116" s="1"/>
  <c r="J116" i="13"/>
  <c r="AD116" i="14" s="1"/>
  <c r="Y141" i="17"/>
  <c r="F177" i="1"/>
  <c r="F118" i="14"/>
  <c r="H118" s="1"/>
  <c r="J118" i="13"/>
  <c r="AD118" i="14" s="1"/>
  <c r="Y143" i="17"/>
  <c r="F179" i="1"/>
  <c r="F120" i="14"/>
  <c r="H120" s="1"/>
  <c r="J120" i="13"/>
  <c r="AD120" i="14" s="1"/>
  <c r="Y145" i="17"/>
  <c r="F181" i="1"/>
  <c r="F122" i="14"/>
  <c r="AF122" s="1"/>
  <c r="J122" i="13"/>
  <c r="AD122" i="14" s="1"/>
  <c r="Y147" i="17"/>
  <c r="F183" i="1"/>
  <c r="F124" i="14"/>
  <c r="AF124" s="1"/>
  <c r="J124" i="13"/>
  <c r="AD124" i="14" s="1"/>
  <c r="Y149" i="17"/>
  <c r="F185" i="1"/>
  <c r="F126" i="14"/>
  <c r="AF126" s="1"/>
  <c r="J126" i="13"/>
  <c r="AD126" i="14" s="1"/>
  <c r="Y151" i="17"/>
  <c r="F187" i="1"/>
  <c r="F128" i="14"/>
  <c r="J128" i="13"/>
  <c r="AD128" i="14" s="1"/>
  <c r="Y153" i="17"/>
  <c r="F189" i="1"/>
  <c r="F130" i="14"/>
  <c r="AF130" s="1"/>
  <c r="J130" i="13"/>
  <c r="AD130" i="14" s="1"/>
  <c r="Y155" i="17"/>
  <c r="F191" i="1"/>
  <c r="W35" i="17"/>
  <c r="H14" i="1"/>
  <c r="AD11" i="14"/>
  <c r="H11"/>
  <c r="AC11" s="1"/>
  <c r="O36" i="17"/>
  <c r="AF11" i="14"/>
  <c r="K11"/>
  <c r="P11"/>
  <c r="Q36" i="17" s="1"/>
  <c r="X11" i="14"/>
  <c r="AB11"/>
  <c r="T36" i="17" s="1"/>
  <c r="D15" i="1"/>
  <c r="I11" i="14"/>
  <c r="T11"/>
  <c r="R11"/>
  <c r="S11" s="1"/>
  <c r="W37" i="17"/>
  <c r="H16" i="1"/>
  <c r="T13" i="14"/>
  <c r="P13"/>
  <c r="Q38" i="17" s="1"/>
  <c r="X13" i="14"/>
  <c r="K13"/>
  <c r="AB13"/>
  <c r="T38" i="17" s="1"/>
  <c r="AG38" s="1"/>
  <c r="O38"/>
  <c r="R13" i="14"/>
  <c r="D17" i="1"/>
  <c r="W39" i="17"/>
  <c r="H18" i="1"/>
  <c r="AD15" i="14"/>
  <c r="H15"/>
  <c r="I15" s="1"/>
  <c r="X15"/>
  <c r="P15"/>
  <c r="Q40" i="17" s="1"/>
  <c r="O40"/>
  <c r="T15" i="14"/>
  <c r="K15"/>
  <c r="AB15"/>
  <c r="T40" i="17" s="1"/>
  <c r="R15" i="14"/>
  <c r="D19" i="1"/>
  <c r="W41" i="17"/>
  <c r="H20" i="1"/>
  <c r="AD17" i="14"/>
  <c r="H17"/>
  <c r="AC17" s="1"/>
  <c r="T17"/>
  <c r="O42" i="17"/>
  <c r="R17" i="14"/>
  <c r="V17" s="1"/>
  <c r="R42" i="17" s="1"/>
  <c r="X17" i="14"/>
  <c r="AB17"/>
  <c r="T42" i="17" s="1"/>
  <c r="I17" i="14"/>
  <c r="K17"/>
  <c r="P17"/>
  <c r="Q42" i="17" s="1"/>
  <c r="D21" i="1"/>
  <c r="W43" i="17"/>
  <c r="H22" i="1"/>
  <c r="K19" i="14"/>
  <c r="Q19"/>
  <c r="Q20" s="1"/>
  <c r="Q21" s="1"/>
  <c r="Q22" s="1"/>
  <c r="Q23" s="1"/>
  <c r="Q24" s="1"/>
  <c r="Q25" s="1"/>
  <c r="Q26" s="1"/>
  <c r="Q27" s="1"/>
  <c r="Q28" s="1"/>
  <c r="Q29" s="1"/>
  <c r="Q30" s="1"/>
  <c r="Q31" s="1"/>
  <c r="Q32" s="1"/>
  <c r="Q33" s="1"/>
  <c r="Q34" s="1"/>
  <c r="Q35" s="1"/>
  <c r="Q36" s="1"/>
  <c r="Q37" s="1"/>
  <c r="Q38" s="1"/>
  <c r="Q39" s="1"/>
  <c r="Q40" s="1"/>
  <c r="Q41" s="1"/>
  <c r="Q42" s="1"/>
  <c r="Q43" s="1"/>
  <c r="Q44" s="1"/>
  <c r="Q45" s="1"/>
  <c r="Q46" s="1"/>
  <c r="Q47" s="1"/>
  <c r="Q48" s="1"/>
  <c r="Q49" s="1"/>
  <c r="Q50" s="1"/>
  <c r="Q51" s="1"/>
  <c r="Q52" s="1"/>
  <c r="Q53" s="1"/>
  <c r="Q54" s="1"/>
  <c r="Q55" s="1"/>
  <c r="Q56" s="1"/>
  <c r="Q57" s="1"/>
  <c r="Q58" s="1"/>
  <c r="Q59" s="1"/>
  <c r="Q60" s="1"/>
  <c r="Q61" s="1"/>
  <c r="Q62" s="1"/>
  <c r="Q63" s="1"/>
  <c r="Q64" s="1"/>
  <c r="Q65" s="1"/>
  <c r="Q66" s="1"/>
  <c r="Q67" s="1"/>
  <c r="Q68" s="1"/>
  <c r="Q69" s="1"/>
  <c r="Q70" s="1"/>
  <c r="Q71" s="1"/>
  <c r="Q72" s="1"/>
  <c r="Q73" s="1"/>
  <c r="Q74" s="1"/>
  <c r="Q75" s="1"/>
  <c r="Q76" s="1"/>
  <c r="Q77" s="1"/>
  <c r="Q78" s="1"/>
  <c r="Q79" s="1"/>
  <c r="Q80" s="1"/>
  <c r="Q81" s="1"/>
  <c r="Q82" s="1"/>
  <c r="Q83" s="1"/>
  <c r="Q84" s="1"/>
  <c r="Q85" s="1"/>
  <c r="Q86" s="1"/>
  <c r="Q87" s="1"/>
  <c r="Q88" s="1"/>
  <c r="Q89" s="1"/>
  <c r="Q90" s="1"/>
  <c r="Q91" s="1"/>
  <c r="Q92" s="1"/>
  <c r="Q93" s="1"/>
  <c r="Q94" s="1"/>
  <c r="Q95" s="1"/>
  <c r="Q96" s="1"/>
  <c r="Q97" s="1"/>
  <c r="Q98" s="1"/>
  <c r="Q99" s="1"/>
  <c r="Q100" s="1"/>
  <c r="Q101" s="1"/>
  <c r="Q102" s="1"/>
  <c r="Q103" s="1"/>
  <c r="Q104" s="1"/>
  <c r="Q105" s="1"/>
  <c r="Q106" s="1"/>
  <c r="Q107" s="1"/>
  <c r="Q108" s="1"/>
  <c r="Q109" s="1"/>
  <c r="Q110" s="1"/>
  <c r="Q111" s="1"/>
  <c r="Q112" s="1"/>
  <c r="Q113" s="1"/>
  <c r="Q114" s="1"/>
  <c r="Q115" s="1"/>
  <c r="Q116" s="1"/>
  <c r="Q117" s="1"/>
  <c r="Q118" s="1"/>
  <c r="Q119" s="1"/>
  <c r="Q120" s="1"/>
  <c r="Q121" s="1"/>
  <c r="Q122" s="1"/>
  <c r="Q123" s="1"/>
  <c r="Q124" s="1"/>
  <c r="Q125" s="1"/>
  <c r="Q126" s="1"/>
  <c r="Q127" s="1"/>
  <c r="Q128" s="1"/>
  <c r="Q129" s="1"/>
  <c r="Q130" s="1"/>
  <c r="Q131" s="1"/>
  <c r="Q132" s="1"/>
  <c r="Q133" s="1"/>
  <c r="Q134" s="1"/>
  <c r="Q135" s="1"/>
  <c r="Q136" s="1"/>
  <c r="Q137" s="1"/>
  <c r="Q138" s="1"/>
  <c r="Q139" s="1"/>
  <c r="Q140" s="1"/>
  <c r="Q141" s="1"/>
  <c r="Q142" s="1"/>
  <c r="Q143" s="1"/>
  <c r="Q144" s="1"/>
  <c r="Q145" s="1"/>
  <c r="Q146" s="1"/>
  <c r="Q147" s="1"/>
  <c r="Q148" s="1"/>
  <c r="Q149" s="1"/>
  <c r="Q150" s="1"/>
  <c r="Q151" s="1"/>
  <c r="Q152" s="1"/>
  <c r="Q153" s="1"/>
  <c r="Q154" s="1"/>
  <c r="Q155" s="1"/>
  <c r="Q156" s="1"/>
  <c r="Q157" s="1"/>
  <c r="Q158" s="1"/>
  <c r="Q159" s="1"/>
  <c r="Q160" s="1"/>
  <c r="Q161" s="1"/>
  <c r="Q162" s="1"/>
  <c r="Q163" s="1"/>
  <c r="Q164" s="1"/>
  <c r="Q165" s="1"/>
  <c r="Q166" s="1"/>
  <c r="Q167" s="1"/>
  <c r="Q168" s="1"/>
  <c r="Q169" s="1"/>
  <c r="Q170" s="1"/>
  <c r="Q171" s="1"/>
  <c r="Q172" s="1"/>
  <c r="Q173" s="1"/>
  <c r="Q174" s="1"/>
  <c r="Q175" s="1"/>
  <c r="Q176" s="1"/>
  <c r="Q177" s="1"/>
  <c r="Q178" s="1"/>
  <c r="Q179" s="1"/>
  <c r="Q180" s="1"/>
  <c r="Q181" s="1"/>
  <c r="Q182" s="1"/>
  <c r="Q183" s="1"/>
  <c r="Q184" s="1"/>
  <c r="Q185" s="1"/>
  <c r="Q186" s="1"/>
  <c r="Q187" s="1"/>
  <c r="Q188" s="1"/>
  <c r="Q189" s="1"/>
  <c r="Q190" s="1"/>
  <c r="Q191" s="1"/>
  <c r="Q192" s="1"/>
  <c r="Q193" s="1"/>
  <c r="Q194" s="1"/>
  <c r="Q195" s="1"/>
  <c r="Q196" s="1"/>
  <c r="Q197" s="1"/>
  <c r="Q198" s="1"/>
  <c r="Q199" s="1"/>
  <c r="Q200" s="1"/>
  <c r="Q201" s="1"/>
  <c r="Q202" s="1"/>
  <c r="Q203" s="1"/>
  <c r="Q204" s="1"/>
  <c r="Q205" s="1"/>
  <c r="Q206" s="1"/>
  <c r="Q207" s="1"/>
  <c r="Q208" s="1"/>
  <c r="Q209" s="1"/>
  <c r="Q210" s="1"/>
  <c r="Q211" s="1"/>
  <c r="Q212" s="1"/>
  <c r="Q213" s="1"/>
  <c r="Q214" s="1"/>
  <c r="Q215" s="1"/>
  <c r="Q216" s="1"/>
  <c r="X19"/>
  <c r="AB19"/>
  <c r="T44" i="17" s="1"/>
  <c r="O44"/>
  <c r="R19" i="14"/>
  <c r="T19"/>
  <c r="P19"/>
  <c r="Q44" i="17" s="1"/>
  <c r="D23" i="1"/>
  <c r="W45" i="17"/>
  <c r="H24" i="1"/>
  <c r="O46" i="17"/>
  <c r="R21" i="14"/>
  <c r="K21"/>
  <c r="H21"/>
  <c r="AC21" s="1"/>
  <c r="T21"/>
  <c r="X21"/>
  <c r="AB21"/>
  <c r="T46" i="17" s="1"/>
  <c r="P21" i="14"/>
  <c r="Q46" i="17" s="1"/>
  <c r="D25" i="1"/>
  <c r="W47" i="17"/>
  <c r="H26" i="1"/>
  <c r="O48" i="17"/>
  <c r="K23" i="14"/>
  <c r="R23"/>
  <c r="T23"/>
  <c r="X23"/>
  <c r="AB23"/>
  <c r="T48" i="17" s="1"/>
  <c r="P23" i="14"/>
  <c r="Q48" i="17" s="1"/>
  <c r="D27" i="1"/>
  <c r="W49" i="17"/>
  <c r="H28" i="1"/>
  <c r="O50" i="17"/>
  <c r="K25" i="14"/>
  <c r="AF25"/>
  <c r="R25"/>
  <c r="H25"/>
  <c r="AC25" s="1"/>
  <c r="T25"/>
  <c r="V25" s="1"/>
  <c r="R50" i="17" s="1"/>
  <c r="X25" i="14"/>
  <c r="AB25"/>
  <c r="T50" i="17" s="1"/>
  <c r="P25" i="14"/>
  <c r="Q50" i="17" s="1"/>
  <c r="D29" i="1"/>
  <c r="W51" i="17"/>
  <c r="H30" i="1"/>
  <c r="O52" i="17"/>
  <c r="AF27" i="14"/>
  <c r="K27"/>
  <c r="H27"/>
  <c r="AC27" s="1"/>
  <c r="R27"/>
  <c r="T27"/>
  <c r="X27"/>
  <c r="AB27"/>
  <c r="T52" i="17" s="1"/>
  <c r="P27" i="14"/>
  <c r="Q52" i="17" s="1"/>
  <c r="I27" i="14"/>
  <c r="D31" i="1"/>
  <c r="W53" i="17"/>
  <c r="H32" i="1"/>
  <c r="O54" i="17"/>
  <c r="AF29" i="14"/>
  <c r="K29"/>
  <c r="R29"/>
  <c r="T29"/>
  <c r="X29"/>
  <c r="AB29"/>
  <c r="T54" i="17" s="1"/>
  <c r="P29" i="14"/>
  <c r="Q54" i="17" s="1"/>
  <c r="D33" i="1"/>
  <c r="W55" i="17"/>
  <c r="H34" i="1"/>
  <c r="O56" i="17"/>
  <c r="R31" i="14"/>
  <c r="T31"/>
  <c r="AF31"/>
  <c r="K31"/>
  <c r="X31"/>
  <c r="AB31"/>
  <c r="T56" i="17" s="1"/>
  <c r="P31" i="14"/>
  <c r="Q56" i="17" s="1"/>
  <c r="D35" i="1"/>
  <c r="W57" i="17"/>
  <c r="H36" i="1"/>
  <c r="O58" i="17"/>
  <c r="R33" i="14"/>
  <c r="AD33"/>
  <c r="T33"/>
  <c r="K33"/>
  <c r="X33"/>
  <c r="AB33"/>
  <c r="T58" i="17" s="1"/>
  <c r="P33" i="14"/>
  <c r="Q58" i="17" s="1"/>
  <c r="D37" i="1"/>
  <c r="W59" i="17"/>
  <c r="H38" i="1"/>
  <c r="T35" i="14"/>
  <c r="K35"/>
  <c r="R35"/>
  <c r="AD35"/>
  <c r="H35"/>
  <c r="AC35" s="1"/>
  <c r="AB35"/>
  <c r="T60" i="17" s="1"/>
  <c r="X35" i="14"/>
  <c r="P35"/>
  <c r="Q60" i="17" s="1"/>
  <c r="O60"/>
  <c r="D39" i="1"/>
  <c r="W61" i="17"/>
  <c r="H40" i="1"/>
  <c r="R37" i="14"/>
  <c r="K37"/>
  <c r="T37"/>
  <c r="AF37"/>
  <c r="AB37"/>
  <c r="T62" i="17" s="1"/>
  <c r="X37" i="14"/>
  <c r="O62" i="17"/>
  <c r="P37" i="14"/>
  <c r="Q62" i="17" s="1"/>
  <c r="D41" i="1"/>
  <c r="W63" i="17"/>
  <c r="H42" i="1"/>
  <c r="AF39" i="14"/>
  <c r="R39"/>
  <c r="H39"/>
  <c r="I39" s="1"/>
  <c r="K39"/>
  <c r="T39"/>
  <c r="AB39"/>
  <c r="T64" i="17" s="1"/>
  <c r="X39" i="14"/>
  <c r="P39"/>
  <c r="Q64" i="17" s="1"/>
  <c r="O64"/>
  <c r="D43" i="1"/>
  <c r="W65" i="17"/>
  <c r="H63" i="1"/>
  <c r="AD41" i="14"/>
  <c r="T41"/>
  <c r="K41"/>
  <c r="R41"/>
  <c r="AB41"/>
  <c r="T66" i="17" s="1"/>
  <c r="X41" i="14"/>
  <c r="O66" i="17"/>
  <c r="P41" i="14"/>
  <c r="Q66" i="17" s="1"/>
  <c r="D64" i="1"/>
  <c r="W67" i="17"/>
  <c r="H65" i="1"/>
  <c r="R43" i="14"/>
  <c r="T43"/>
  <c r="O68" i="17"/>
  <c r="K43" i="14"/>
  <c r="P43"/>
  <c r="Q68" i="17" s="1"/>
  <c r="AB43" i="14"/>
  <c r="T68" i="17" s="1"/>
  <c r="X43" i="14"/>
  <c r="D66" i="1"/>
  <c r="W69" i="17"/>
  <c r="H67" i="1"/>
  <c r="K45" i="14"/>
  <c r="AF45"/>
  <c r="R45"/>
  <c r="T45"/>
  <c r="X45"/>
  <c r="AB45"/>
  <c r="T70" i="17" s="1"/>
  <c r="O70"/>
  <c r="P45" i="14"/>
  <c r="Q70" i="17" s="1"/>
  <c r="D68" i="1"/>
  <c r="W71" i="17"/>
  <c r="H69" i="1"/>
  <c r="R47" i="14"/>
  <c r="K47"/>
  <c r="T47"/>
  <c r="X47"/>
  <c r="AB47"/>
  <c r="T72" i="17" s="1"/>
  <c r="O72"/>
  <c r="P47" i="14"/>
  <c r="Q72" i="17" s="1"/>
  <c r="D70" i="1"/>
  <c r="W73" i="17"/>
  <c r="H71" i="1"/>
  <c r="K49" i="14"/>
  <c r="T49"/>
  <c r="R49"/>
  <c r="X49"/>
  <c r="AB49"/>
  <c r="T74" i="17" s="1"/>
  <c r="O74"/>
  <c r="P49" i="14"/>
  <c r="Q74" i="17" s="1"/>
  <c r="D72" i="1"/>
  <c r="W75" i="17"/>
  <c r="H73" i="1"/>
  <c r="K51" i="14"/>
  <c r="R51"/>
  <c r="H51"/>
  <c r="AC51" s="1"/>
  <c r="T51"/>
  <c r="X51"/>
  <c r="AB51"/>
  <c r="T76" i="17" s="1"/>
  <c r="O76"/>
  <c r="P51" i="14"/>
  <c r="Q76" i="17" s="1"/>
  <c r="D74" i="1"/>
  <c r="W77" i="17"/>
  <c r="H75" i="1"/>
  <c r="H53" i="14"/>
  <c r="I53" s="1"/>
  <c r="R53"/>
  <c r="T53"/>
  <c r="AF53"/>
  <c r="K53"/>
  <c r="X53"/>
  <c r="AB53"/>
  <c r="T78" i="17" s="1"/>
  <c r="O78"/>
  <c r="P53" i="14"/>
  <c r="Q78" i="17" s="1"/>
  <c r="D76" i="1"/>
  <c r="W79" i="17"/>
  <c r="H77" i="1"/>
  <c r="T55" i="14"/>
  <c r="AD55"/>
  <c r="R55"/>
  <c r="K55"/>
  <c r="X55"/>
  <c r="AB55"/>
  <c r="T80" i="17" s="1"/>
  <c r="O80"/>
  <c r="P55" i="14"/>
  <c r="Q80" i="17" s="1"/>
  <c r="V55" i="14"/>
  <c r="R80" i="17" s="1"/>
  <c r="D78" i="1"/>
  <c r="W81" i="17"/>
  <c r="H79" i="1"/>
  <c r="K57" i="14"/>
  <c r="T57"/>
  <c r="R57"/>
  <c r="AD57"/>
  <c r="X57"/>
  <c r="AB57"/>
  <c r="T82" i="17" s="1"/>
  <c r="O82"/>
  <c r="P57" i="14"/>
  <c r="Q82" i="17" s="1"/>
  <c r="D80" i="1"/>
  <c r="W83" i="17"/>
  <c r="H81" i="1"/>
  <c r="R59" i="14"/>
  <c r="T59"/>
  <c r="K59"/>
  <c r="H59"/>
  <c r="AF59"/>
  <c r="X59"/>
  <c r="AB59"/>
  <c r="T84" i="17" s="1"/>
  <c r="O84"/>
  <c r="P59" i="14"/>
  <c r="Q84" i="17" s="1"/>
  <c r="D82" i="1"/>
  <c r="W85" i="17"/>
  <c r="H83" i="1"/>
  <c r="R61" i="14"/>
  <c r="AD61"/>
  <c r="T61"/>
  <c r="K61"/>
  <c r="X61"/>
  <c r="AB61"/>
  <c r="T86" i="17" s="1"/>
  <c r="O86"/>
  <c r="P61" i="14"/>
  <c r="Q86" i="17" s="1"/>
  <c r="V61" i="14"/>
  <c r="R86" i="17" s="1"/>
  <c r="D84" i="1"/>
  <c r="W87" i="17"/>
  <c r="H85" i="1"/>
  <c r="R63" i="14"/>
  <c r="T63"/>
  <c r="K63"/>
  <c r="AD63"/>
  <c r="AF63"/>
  <c r="H63"/>
  <c r="I63" s="1"/>
  <c r="X63"/>
  <c r="AB63"/>
  <c r="T88" i="17" s="1"/>
  <c r="O88"/>
  <c r="P63" i="14"/>
  <c r="Q88" i="17" s="1"/>
  <c r="D86" i="1"/>
  <c r="W89" i="17"/>
  <c r="H87" i="1"/>
  <c r="R65" i="14"/>
  <c r="K65"/>
  <c r="H65"/>
  <c r="AC65" s="1"/>
  <c r="AF65"/>
  <c r="T65"/>
  <c r="X65"/>
  <c r="AB65"/>
  <c r="T90" i="17" s="1"/>
  <c r="O90"/>
  <c r="P65" i="14"/>
  <c r="Q90" i="17" s="1"/>
  <c r="D88" i="1"/>
  <c r="W91" i="17"/>
  <c r="H89" i="1"/>
  <c r="K67" i="14"/>
  <c r="R67"/>
  <c r="AD67"/>
  <c r="T67"/>
  <c r="X67"/>
  <c r="AB67"/>
  <c r="T92" i="17" s="1"/>
  <c r="O92"/>
  <c r="P67" i="14"/>
  <c r="Q92" i="17" s="1"/>
  <c r="D90" i="1"/>
  <c r="W93" i="17"/>
  <c r="H91" i="1"/>
  <c r="K69" i="14"/>
  <c r="T69"/>
  <c r="R69"/>
  <c r="X69"/>
  <c r="AB69"/>
  <c r="T94" i="17" s="1"/>
  <c r="O94"/>
  <c r="P69" i="14"/>
  <c r="Q94" i="17" s="1"/>
  <c r="D92" i="1"/>
  <c r="W95" i="17"/>
  <c r="H93" i="1"/>
  <c r="R71" i="14"/>
  <c r="K71"/>
  <c r="T71"/>
  <c r="X71"/>
  <c r="AB71"/>
  <c r="T96" i="17" s="1"/>
  <c r="O96"/>
  <c r="P71" i="14"/>
  <c r="Q96" i="17" s="1"/>
  <c r="D113" i="1"/>
  <c r="W97" i="17"/>
  <c r="H114" i="1"/>
  <c r="T73" i="14"/>
  <c r="AD73"/>
  <c r="AF73"/>
  <c r="R73"/>
  <c r="K73"/>
  <c r="X73"/>
  <c r="AB73"/>
  <c r="T98" i="17" s="1"/>
  <c r="O98"/>
  <c r="P73" i="14"/>
  <c r="Q98" i="17" s="1"/>
  <c r="D115" i="1"/>
  <c r="W99" i="17"/>
  <c r="H116" i="1"/>
  <c r="AD75" i="14"/>
  <c r="H75"/>
  <c r="AC75" s="1"/>
  <c r="K75"/>
  <c r="T75"/>
  <c r="R75"/>
  <c r="I75"/>
  <c r="X75"/>
  <c r="AB75"/>
  <c r="T100" i="17" s="1"/>
  <c r="O100"/>
  <c r="P75" i="14"/>
  <c r="Q100" i="17" s="1"/>
  <c r="D117" i="1"/>
  <c r="W101" i="17"/>
  <c r="H118" i="1"/>
  <c r="K77" i="14"/>
  <c r="R77"/>
  <c r="AD77"/>
  <c r="H77"/>
  <c r="AC77" s="1"/>
  <c r="AF77"/>
  <c r="T77"/>
  <c r="X77"/>
  <c r="AB77"/>
  <c r="T102" i="17" s="1"/>
  <c r="O102"/>
  <c r="P77" i="14"/>
  <c r="Q102" i="17" s="1"/>
  <c r="D119" i="1"/>
  <c r="W103" i="17"/>
  <c r="H120" i="1"/>
  <c r="T79" i="14"/>
  <c r="AF79"/>
  <c r="K79"/>
  <c r="AD79"/>
  <c r="R79"/>
  <c r="X79"/>
  <c r="AB79"/>
  <c r="T104" i="17" s="1"/>
  <c r="O104"/>
  <c r="P79" i="14"/>
  <c r="Q104" i="17" s="1"/>
  <c r="D121" i="1"/>
  <c r="W105" i="17"/>
  <c r="H122" i="1"/>
  <c r="T81" i="14"/>
  <c r="AD81"/>
  <c r="H81"/>
  <c r="R81"/>
  <c r="O106" i="17"/>
  <c r="AF81" i="14"/>
  <c r="AC81"/>
  <c r="K81"/>
  <c r="X81"/>
  <c r="AB81"/>
  <c r="T106" i="17" s="1"/>
  <c r="I81" i="14"/>
  <c r="P81"/>
  <c r="Q106" i="17" s="1"/>
  <c r="D123" i="1"/>
  <c r="W107" i="17"/>
  <c r="H124" i="1"/>
  <c r="AI83" i="14"/>
  <c r="T83"/>
  <c r="AD83"/>
  <c r="K83"/>
  <c r="R83"/>
  <c r="O108" i="17"/>
  <c r="AB83" i="14"/>
  <c r="T108" i="17" s="1"/>
  <c r="X83" i="14"/>
  <c r="P83"/>
  <c r="Q108" i="17" s="1"/>
  <c r="D125" i="1"/>
  <c r="W109" i="17"/>
  <c r="H126" i="1"/>
  <c r="K85" i="14"/>
  <c r="AD85"/>
  <c r="R85"/>
  <c r="T85"/>
  <c r="P85"/>
  <c r="Q110" i="17" s="1"/>
  <c r="O110"/>
  <c r="AB85" i="14"/>
  <c r="T110" i="17" s="1"/>
  <c r="AG110" s="1"/>
  <c r="X85" i="14"/>
  <c r="D127" i="1"/>
  <c r="W111" i="17"/>
  <c r="H128" i="1"/>
  <c r="AD87" i="14"/>
  <c r="T87"/>
  <c r="K87"/>
  <c r="O112" i="17"/>
  <c r="AB87" i="14"/>
  <c r="T112" i="17" s="1"/>
  <c r="X87" i="14"/>
  <c r="R87"/>
  <c r="P87"/>
  <c r="Q112" i="17" s="1"/>
  <c r="D129" i="1"/>
  <c r="W113" i="17"/>
  <c r="H130" i="1"/>
  <c r="T89" i="14"/>
  <c r="K89"/>
  <c r="AF89"/>
  <c r="H89"/>
  <c r="I89" s="1"/>
  <c r="R89"/>
  <c r="V89" s="1"/>
  <c r="AC89"/>
  <c r="P89"/>
  <c r="Q114" i="17" s="1"/>
  <c r="O114"/>
  <c r="AB89" i="14"/>
  <c r="T114" i="17" s="1"/>
  <c r="X89" i="14"/>
  <c r="D131" i="1"/>
  <c r="W115" i="17"/>
  <c r="H132" i="1"/>
  <c r="H91" i="14"/>
  <c r="AC91" s="1"/>
  <c r="AF91"/>
  <c r="K91"/>
  <c r="T91"/>
  <c r="O116" i="17"/>
  <c r="P91" i="14"/>
  <c r="Q116" i="17" s="1"/>
  <c r="AB91" i="14"/>
  <c r="T116" i="17" s="1"/>
  <c r="X91" i="14"/>
  <c r="R91"/>
  <c r="D133" i="1"/>
  <c r="W117" i="17"/>
  <c r="H134" i="1"/>
  <c r="AF93" i="14"/>
  <c r="H93"/>
  <c r="I93" s="1"/>
  <c r="K93"/>
  <c r="T93"/>
  <c r="P93"/>
  <c r="Q118" i="17" s="1"/>
  <c r="O118"/>
  <c r="AB93" i="14"/>
  <c r="T118" i="17" s="1"/>
  <c r="X93" i="14"/>
  <c r="R93"/>
  <c r="D135" i="1"/>
  <c r="W119" i="17"/>
  <c r="H136" i="1"/>
  <c r="AD95" i="14"/>
  <c r="K95"/>
  <c r="T95"/>
  <c r="O120" i="17"/>
  <c r="P95" i="14"/>
  <c r="Q120" i="17" s="1"/>
  <c r="AB95" i="14"/>
  <c r="T120" i="17" s="1"/>
  <c r="AG120" s="1"/>
  <c r="X95" i="14"/>
  <c r="R95"/>
  <c r="D137" i="1"/>
  <c r="W121" i="17"/>
  <c r="H138" i="1"/>
  <c r="T97" i="14"/>
  <c r="K97"/>
  <c r="AD97"/>
  <c r="AB97"/>
  <c r="T122" i="17" s="1"/>
  <c r="X97" i="14"/>
  <c r="O122" i="17"/>
  <c r="P97" i="14"/>
  <c r="Q122" i="17" s="1"/>
  <c r="R97" i="14"/>
  <c r="D139" i="1"/>
  <c r="W123" i="17"/>
  <c r="H140" i="1"/>
  <c r="X99" i="14"/>
  <c r="T99"/>
  <c r="AD99"/>
  <c r="K99"/>
  <c r="AB99"/>
  <c r="T124" i="17" s="1"/>
  <c r="AG124" s="1"/>
  <c r="P99" i="14"/>
  <c r="Q124" i="17" s="1"/>
  <c r="O124"/>
  <c r="R99" i="14"/>
  <c r="V99" s="1"/>
  <c r="R124" i="17" s="1"/>
  <c r="D141" i="1"/>
  <c r="W125" i="17"/>
  <c r="H142" i="1"/>
  <c r="T101" i="14"/>
  <c r="K101"/>
  <c r="P101"/>
  <c r="Q126" i="17" s="1"/>
  <c r="AF101" i="14"/>
  <c r="AB101"/>
  <c r="T126" i="17" s="1"/>
  <c r="AD101" i="14"/>
  <c r="X101"/>
  <c r="O126" i="17"/>
  <c r="D162" i="1"/>
  <c r="R101" i="14"/>
  <c r="W127" i="17"/>
  <c r="H163" i="1"/>
  <c r="T103" i="14"/>
  <c r="K103"/>
  <c r="AB103"/>
  <c r="T128" i="17" s="1"/>
  <c r="X103" i="14"/>
  <c r="O128" i="17"/>
  <c r="P103" i="14"/>
  <c r="Q128" i="17" s="1"/>
  <c r="R103" i="14"/>
  <c r="V103" s="1"/>
  <c r="R128" i="17" s="1"/>
  <c r="D164" i="1"/>
  <c r="W129" i="17"/>
  <c r="H165" i="1"/>
  <c r="K105" i="14"/>
  <c r="AB105"/>
  <c r="T130" i="17" s="1"/>
  <c r="AD105" i="14"/>
  <c r="T105"/>
  <c r="X105"/>
  <c r="P105"/>
  <c r="Q130" i="17" s="1"/>
  <c r="O130"/>
  <c r="R105" i="14"/>
  <c r="V105" s="1"/>
  <c r="R130" i="17" s="1"/>
  <c r="D166" i="1"/>
  <c r="W131" i="17"/>
  <c r="H167" i="1"/>
  <c r="AB107" i="14"/>
  <c r="T132" i="17" s="1"/>
  <c r="X107" i="14"/>
  <c r="P107"/>
  <c r="Q132" i="17" s="1"/>
  <c r="T107" i="14"/>
  <c r="K107"/>
  <c r="AD107"/>
  <c r="O132" i="17"/>
  <c r="R107" i="14"/>
  <c r="V107" s="1"/>
  <c r="R132" i="17" s="1"/>
  <c r="D168" i="1"/>
  <c r="W133" i="17"/>
  <c r="H169" i="1"/>
  <c r="X109" i="14"/>
  <c r="K109"/>
  <c r="T109"/>
  <c r="AD109"/>
  <c r="AB109"/>
  <c r="T134" i="17" s="1"/>
  <c r="P109" i="14"/>
  <c r="Q134" i="17" s="1"/>
  <c r="O134"/>
  <c r="R109" i="14"/>
  <c r="D170" i="1"/>
  <c r="W135" i="17"/>
  <c r="H171" i="1"/>
  <c r="AB111" i="14"/>
  <c r="T136" i="17" s="1"/>
  <c r="AD111" i="14"/>
  <c r="K111"/>
  <c r="X111"/>
  <c r="T111"/>
  <c r="O136" i="17"/>
  <c r="P111" i="14"/>
  <c r="Q136" i="17" s="1"/>
  <c r="R111" i="14"/>
  <c r="D172" i="1"/>
  <c r="W137" i="17"/>
  <c r="H173" i="1"/>
  <c r="AD113" i="14"/>
  <c r="AB113"/>
  <c r="T138" i="17" s="1"/>
  <c r="O138"/>
  <c r="P113" i="14"/>
  <c r="Q138" i="17" s="1"/>
  <c r="K113" i="14"/>
  <c r="T113"/>
  <c r="X113"/>
  <c r="R113"/>
  <c r="V113" s="1"/>
  <c r="R138" i="17" s="1"/>
  <c r="D174" i="1"/>
  <c r="W139" i="17"/>
  <c r="H175" i="1"/>
  <c r="K115" i="14"/>
  <c r="X115"/>
  <c r="O140" i="17"/>
  <c r="P115" i="14"/>
  <c r="Q140" i="17" s="1"/>
  <c r="AD115" i="14"/>
  <c r="T115"/>
  <c r="AB115"/>
  <c r="T140" i="17" s="1"/>
  <c r="R115" i="14"/>
  <c r="D176" i="1"/>
  <c r="W141" i="17"/>
  <c r="H177" i="1"/>
  <c r="AD117" i="14"/>
  <c r="T117"/>
  <c r="AB117"/>
  <c r="T142" i="17" s="1"/>
  <c r="X117" i="14"/>
  <c r="K117"/>
  <c r="O142" i="17"/>
  <c r="P117" i="14"/>
  <c r="Q142" i="17" s="1"/>
  <c r="R117" i="14"/>
  <c r="D178" i="1"/>
  <c r="W143" i="17"/>
  <c r="H179" i="1"/>
  <c r="X119" i="14"/>
  <c r="AB119"/>
  <c r="T144" i="17" s="1"/>
  <c r="AD119" i="14"/>
  <c r="T119"/>
  <c r="K119"/>
  <c r="H119"/>
  <c r="I119" s="1"/>
  <c r="L119" s="1"/>
  <c r="P119"/>
  <c r="Q144" i="17" s="1"/>
  <c r="O144"/>
  <c r="R119" i="14"/>
  <c r="D180" i="1"/>
  <c r="W145" i="17"/>
  <c r="H181" i="1"/>
  <c r="AB121" i="14"/>
  <c r="T146" i="17" s="1"/>
  <c r="AD121" i="14"/>
  <c r="K121"/>
  <c r="X121"/>
  <c r="O146" i="17"/>
  <c r="P121" i="14"/>
  <c r="Q146" i="17" s="1"/>
  <c r="T121" i="14"/>
  <c r="R121"/>
  <c r="D182" i="1"/>
  <c r="AP121" i="14"/>
  <c r="N182" i="1" s="1"/>
  <c r="W147" i="17"/>
  <c r="H183" i="1"/>
  <c r="AB123" i="14"/>
  <c r="T148" i="17" s="1"/>
  <c r="K123" i="14"/>
  <c r="T123"/>
  <c r="O148" i="17"/>
  <c r="AD123" i="14"/>
  <c r="X123"/>
  <c r="P123"/>
  <c r="Q148" i="17" s="1"/>
  <c r="R123" i="14"/>
  <c r="D184" i="1"/>
  <c r="AP123" i="14"/>
  <c r="N184" i="1" s="1"/>
  <c r="W149" i="17"/>
  <c r="H185" i="1"/>
  <c r="AB125" i="14"/>
  <c r="T150" i="17" s="1"/>
  <c r="AD125" i="14"/>
  <c r="K125"/>
  <c r="H125"/>
  <c r="AC125" s="1"/>
  <c r="AE125" s="1"/>
  <c r="X125"/>
  <c r="T125"/>
  <c r="P125"/>
  <c r="Q150" i="17" s="1"/>
  <c r="O150"/>
  <c r="R125" i="14"/>
  <c r="I125"/>
  <c r="L125" s="1"/>
  <c r="D186" i="1"/>
  <c r="AP125" i="14"/>
  <c r="N186" i="1" s="1"/>
  <c r="W151" i="17"/>
  <c r="H187" i="1"/>
  <c r="X127" i="14"/>
  <c r="K127"/>
  <c r="AD127"/>
  <c r="H127"/>
  <c r="I127" s="1"/>
  <c r="L127" s="1"/>
  <c r="T127"/>
  <c r="AB127"/>
  <c r="T152" i="17" s="1"/>
  <c r="O152"/>
  <c r="P127" i="14"/>
  <c r="Q152" i="17" s="1"/>
  <c r="R127" i="14"/>
  <c r="D188" i="1"/>
  <c r="AP127" i="14"/>
  <c r="N188" i="1" s="1"/>
  <c r="W153" i="17"/>
  <c r="H189" i="1"/>
  <c r="X129" i="14"/>
  <c r="AD129"/>
  <c r="AB129"/>
  <c r="T154" i="17" s="1"/>
  <c r="P129" i="14"/>
  <c r="Q154" i="17" s="1"/>
  <c r="AF129" i="14"/>
  <c r="K129"/>
  <c r="R129"/>
  <c r="O154" i="17"/>
  <c r="T129" i="14"/>
  <c r="D190" i="1"/>
  <c r="AP129" i="14"/>
  <c r="N190" i="1" s="1"/>
  <c r="W155" i="17"/>
  <c r="H191" i="1"/>
  <c r="J131" i="13"/>
  <c r="F131" i="14"/>
  <c r="Y156" i="17"/>
  <c r="F192" i="1"/>
  <c r="F133" i="14"/>
  <c r="J133" i="13"/>
  <c r="Y158" i="17"/>
  <c r="F213" i="1"/>
  <c r="F135" i="14"/>
  <c r="J135" i="13"/>
  <c r="Y160" i="17"/>
  <c r="F215" i="1"/>
  <c r="F137" i="14"/>
  <c r="J137" i="13"/>
  <c r="Y162" i="17"/>
  <c r="F217" i="1"/>
  <c r="F139" i="14"/>
  <c r="J139" i="13"/>
  <c r="Y164" i="17"/>
  <c r="F219" i="1"/>
  <c r="F141" i="14"/>
  <c r="J141" i="13"/>
  <c r="Y166" i="17"/>
  <c r="F221" i="1"/>
  <c r="F143" i="14"/>
  <c r="J143" i="13"/>
  <c r="AD143" i="14" s="1"/>
  <c r="Y168" i="17"/>
  <c r="F223" i="1"/>
  <c r="F145" i="14"/>
  <c r="J145" i="13"/>
  <c r="Y170" i="17"/>
  <c r="F225" i="1"/>
  <c r="F147" i="14"/>
  <c r="J147" i="13"/>
  <c r="AA147"/>
  <c r="Y172" i="17"/>
  <c r="F227" i="1"/>
  <c r="J149" i="13"/>
  <c r="F149" i="14"/>
  <c r="AA149" i="13"/>
  <c r="Y174" i="17"/>
  <c r="F229" i="1"/>
  <c r="J151" i="13"/>
  <c r="AD151" i="14" s="1"/>
  <c r="F151"/>
  <c r="AA151" i="13"/>
  <c r="Y176" i="17"/>
  <c r="F231" i="1"/>
  <c r="F153" i="14"/>
  <c r="AA153" i="13"/>
  <c r="J153"/>
  <c r="Y178" i="17"/>
  <c r="F233" i="1"/>
  <c r="F155" i="14"/>
  <c r="AA155" i="13"/>
  <c r="J155"/>
  <c r="Y180" i="17"/>
  <c r="F235" i="1"/>
  <c r="F157" i="14"/>
  <c r="AA157" i="13"/>
  <c r="J157"/>
  <c r="Y182" i="17"/>
  <c r="F237" i="1"/>
  <c r="F159" i="14"/>
  <c r="AA159" i="13"/>
  <c r="J159"/>
  <c r="Y184" i="17"/>
  <c r="F239" i="1"/>
  <c r="AD185" i="17"/>
  <c r="AU185"/>
  <c r="F161" i="14"/>
  <c r="AA161" i="13"/>
  <c r="J161"/>
  <c r="Y186" i="17"/>
  <c r="F241" i="1"/>
  <c r="F163" i="14"/>
  <c r="AA163" i="13"/>
  <c r="J163"/>
  <c r="Y188" i="17"/>
  <c r="F262" i="1"/>
  <c r="F165" i="14"/>
  <c r="AA165" i="13"/>
  <c r="J165"/>
  <c r="Y190" i="17"/>
  <c r="F264" i="1"/>
  <c r="AU191" i="17"/>
  <c r="F167" i="14"/>
  <c r="AA167" i="13"/>
  <c r="J167"/>
  <c r="Y192" i="17"/>
  <c r="F266" i="1"/>
  <c r="F169" i="14"/>
  <c r="J169" i="13"/>
  <c r="Y194" i="17"/>
  <c r="F268" i="1"/>
  <c r="F171" i="14"/>
  <c r="J171" i="13"/>
  <c r="Y196" i="17"/>
  <c r="F270" i="1"/>
  <c r="F173" i="14"/>
  <c r="J173" i="13"/>
  <c r="Y198" i="17"/>
  <c r="F272" i="1"/>
  <c r="F175" i="14"/>
  <c r="J175" i="13"/>
  <c r="Y200" i="17"/>
  <c r="F274" i="1"/>
  <c r="F177" i="14"/>
  <c r="J177" i="13"/>
  <c r="Y202" i="17"/>
  <c r="F276" i="1"/>
  <c r="F179" i="14"/>
  <c r="J179" i="13"/>
  <c r="Y204" i="17"/>
  <c r="F278" i="1"/>
  <c r="F181" i="14"/>
  <c r="J181" i="13"/>
  <c r="Y206" i="17"/>
  <c r="F280" i="1"/>
  <c r="F183" i="14"/>
  <c r="J183" i="13"/>
  <c r="Y208" i="17"/>
  <c r="F282" i="1"/>
  <c r="F185" i="14"/>
  <c r="J185" i="13"/>
  <c r="Y210" i="17"/>
  <c r="F284" i="1"/>
  <c r="F187" i="14"/>
  <c r="Y212" i="17"/>
  <c r="F286" i="1"/>
  <c r="J189" i="13"/>
  <c r="F189" i="14"/>
  <c r="Y214" i="17"/>
  <c r="F288" i="1"/>
  <c r="F191" i="14"/>
  <c r="J191" i="13"/>
  <c r="Y216" i="17"/>
  <c r="F290" i="1"/>
  <c r="J193" i="13"/>
  <c r="F193" i="14"/>
  <c r="I312" i="1" s="1"/>
  <c r="F196" i="14"/>
  <c r="I315" i="1" s="1"/>
  <c r="J196" i="13"/>
  <c r="F198" i="14"/>
  <c r="I317" i="1" s="1"/>
  <c r="J198" i="13"/>
  <c r="F200" i="14"/>
  <c r="I319" i="1" s="1"/>
  <c r="J200" i="13"/>
  <c r="J202"/>
  <c r="F202" i="14"/>
  <c r="I321" i="1" s="1"/>
  <c r="F204" i="14"/>
  <c r="I323" i="1" s="1"/>
  <c r="J204" i="13"/>
  <c r="F206" i="14"/>
  <c r="I325" i="1" s="1"/>
  <c r="J206" i="13"/>
  <c r="F208" i="14"/>
  <c r="I327" i="1" s="1"/>
  <c r="J208" i="13"/>
  <c r="H14" i="26"/>
  <c r="F327" i="1"/>
  <c r="F210" i="14"/>
  <c r="I329" i="1" s="1"/>
  <c r="J210" i="13"/>
  <c r="H16" i="26"/>
  <c r="F329" i="1"/>
  <c r="F212" i="14"/>
  <c r="AF212" s="1"/>
  <c r="J212" i="13"/>
  <c r="H18" i="26"/>
  <c r="F331" i="1"/>
  <c r="F214" i="14"/>
  <c r="I333" i="1" s="1"/>
  <c r="J214" i="13"/>
  <c r="H20" i="26"/>
  <c r="F333" i="1"/>
  <c r="F216" i="14"/>
  <c r="I335" i="1" s="1"/>
  <c r="J216" i="13"/>
  <c r="AD216" i="14" s="1"/>
  <c r="H22" i="26"/>
  <c r="F335" i="1"/>
  <c r="F218" i="14"/>
  <c r="I337" i="1" s="1"/>
  <c r="J218" i="13"/>
  <c r="AD218" i="14" s="1"/>
  <c r="H24" i="26"/>
  <c r="F337" i="1"/>
  <c r="F220" i="14"/>
  <c r="I339" i="1" s="1"/>
  <c r="J220" i="13"/>
  <c r="AD220" i="14" s="1"/>
  <c r="H26" i="26"/>
  <c r="F339" i="1"/>
  <c r="F222" i="14"/>
  <c r="I341" i="1" s="1"/>
  <c r="J222" i="13"/>
  <c r="AD222" i="14" s="1"/>
  <c r="H28" i="26"/>
  <c r="F341" i="1"/>
  <c r="F224" i="14"/>
  <c r="I363" i="1" s="1"/>
  <c r="J224" i="13"/>
  <c r="AD224" i="14" s="1"/>
  <c r="H30" i="26"/>
  <c r="F363" i="1"/>
  <c r="F226" i="14"/>
  <c r="I365" i="1" s="1"/>
  <c r="J226" i="13"/>
  <c r="AD226" i="14" s="1"/>
  <c r="H32" i="26"/>
  <c r="F365" i="1"/>
  <c r="F228" i="14"/>
  <c r="I367" i="1" s="1"/>
  <c r="J228" i="13"/>
  <c r="AD228" i="14" s="1"/>
  <c r="H34" i="26"/>
  <c r="F367" i="1"/>
  <c r="F230" i="14"/>
  <c r="I369" i="1" s="1"/>
  <c r="J230" i="13"/>
  <c r="AD230" i="14" s="1"/>
  <c r="H36" i="26"/>
  <c r="F369" i="1"/>
  <c r="F232" i="14"/>
  <c r="I371" i="1" s="1"/>
  <c r="J232" i="13"/>
  <c r="AD232" i="14" s="1"/>
  <c r="H38" i="26"/>
  <c r="F371" i="1"/>
  <c r="F234" i="14"/>
  <c r="I373" i="1" s="1"/>
  <c r="J234" i="13"/>
  <c r="AD234" i="14" s="1"/>
  <c r="H40" i="26"/>
  <c r="F373" i="1"/>
  <c r="F236" i="14"/>
  <c r="I375" i="1" s="1"/>
  <c r="J236" i="13"/>
  <c r="AD236" i="14" s="1"/>
  <c r="H42" i="26"/>
  <c r="F375" i="1"/>
  <c r="F238" i="14"/>
  <c r="I377" i="1" s="1"/>
  <c r="J238" i="13"/>
  <c r="AD238" i="14" s="1"/>
  <c r="H44" i="26"/>
  <c r="F377" i="1"/>
  <c r="F240" i="14"/>
  <c r="I379" i="1" s="1"/>
  <c r="J240" i="13"/>
  <c r="AD240" i="14" s="1"/>
  <c r="H46" i="26"/>
  <c r="F379" i="1"/>
  <c r="F242" i="14"/>
  <c r="I381" i="1" s="1"/>
  <c r="J242" i="13"/>
  <c r="AD242" i="14" s="1"/>
  <c r="H48" i="26"/>
  <c r="F381" i="1"/>
  <c r="F244" i="14"/>
  <c r="I383" i="1" s="1"/>
  <c r="J244" i="13"/>
  <c r="AD244" i="14" s="1"/>
  <c r="H50" i="26"/>
  <c r="F383" i="1"/>
  <c r="F246" i="14"/>
  <c r="I385" i="1" s="1"/>
  <c r="J246" i="13"/>
  <c r="AD246" i="14" s="1"/>
  <c r="H52" i="26"/>
  <c r="F385" i="1"/>
  <c r="F248" i="14"/>
  <c r="I387" i="1" s="1"/>
  <c r="J248" i="13"/>
  <c r="AD248" i="14" s="1"/>
  <c r="H54" i="26"/>
  <c r="F387" i="1"/>
  <c r="F250" i="14"/>
  <c r="I389" i="1" s="1"/>
  <c r="J250" i="13"/>
  <c r="AD250" i="14" s="1"/>
  <c r="H56" i="26"/>
  <c r="F389" i="1"/>
  <c r="F252" i="14"/>
  <c r="I391" i="1" s="1"/>
  <c r="J252" i="13"/>
  <c r="AD252" i="14" s="1"/>
  <c r="H58" i="26"/>
  <c r="F391" i="1"/>
  <c r="F254" i="14"/>
  <c r="I413" i="1" s="1"/>
  <c r="J254" i="13"/>
  <c r="AD254" i="14" s="1"/>
  <c r="H60" i="26"/>
  <c r="F413" i="1"/>
  <c r="F256" i="14"/>
  <c r="I415" i="1" s="1"/>
  <c r="J256" i="13"/>
  <c r="AD256" i="14" s="1"/>
  <c r="H62" i="26"/>
  <c r="F415" i="1"/>
  <c r="F258" i="14"/>
  <c r="I417" i="1" s="1"/>
  <c r="J258" i="13"/>
  <c r="AD258" i="14" s="1"/>
  <c r="H64" i="26"/>
  <c r="F417" i="1"/>
  <c r="F260" i="14"/>
  <c r="I419" i="1" s="1"/>
  <c r="J260" i="13"/>
  <c r="AD260" i="14" s="1"/>
  <c r="H66" i="26"/>
  <c r="F419" i="1"/>
  <c r="J262" i="13"/>
  <c r="AD262" i="14" s="1"/>
  <c r="F262"/>
  <c r="I421" i="1" s="1"/>
  <c r="H68" i="26"/>
  <c r="F421" i="1"/>
  <c r="J264" i="13"/>
  <c r="AD264" i="14" s="1"/>
  <c r="F264"/>
  <c r="I423" i="1" s="1"/>
  <c r="H70" i="26"/>
  <c r="F423" i="1"/>
  <c r="F266" i="14"/>
  <c r="I425" i="1" s="1"/>
  <c r="J266" i="13"/>
  <c r="AD266" i="14" s="1"/>
  <c r="H72" i="26"/>
  <c r="F425" i="1"/>
  <c r="F268" i="14"/>
  <c r="I427" i="1" s="1"/>
  <c r="J268" i="13"/>
  <c r="AD268" i="14" s="1"/>
  <c r="H74" i="26"/>
  <c r="F427" i="1"/>
  <c r="F270" i="14"/>
  <c r="I429" i="1" s="1"/>
  <c r="J270" i="13"/>
  <c r="AD270" i="14" s="1"/>
  <c r="H76" i="26"/>
  <c r="F429" i="1"/>
  <c r="F272" i="14"/>
  <c r="I431" i="1" s="1"/>
  <c r="J272" i="13"/>
  <c r="AD272" i="14" s="1"/>
  <c r="H78" i="26"/>
  <c r="F431" i="1"/>
  <c r="F274" i="14"/>
  <c r="I433" i="1" s="1"/>
  <c r="J274" i="13"/>
  <c r="AD274" i="14" s="1"/>
  <c r="H80" i="26"/>
  <c r="F433" i="1"/>
  <c r="F276" i="14"/>
  <c r="I435" i="1" s="1"/>
  <c r="J276" i="13"/>
  <c r="H82" i="26"/>
  <c r="F435" i="1"/>
  <c r="F278" i="14"/>
  <c r="I437" i="1" s="1"/>
  <c r="J278" i="13"/>
  <c r="H84" i="26"/>
  <c r="F437" i="1"/>
  <c r="F280" i="14"/>
  <c r="I439" i="1" s="1"/>
  <c r="J280" i="13"/>
  <c r="H86" i="26"/>
  <c r="F439" i="1"/>
  <c r="F282" i="14"/>
  <c r="I441" i="1" s="1"/>
  <c r="J282" i="13"/>
  <c r="H88" i="26"/>
  <c r="F441" i="1"/>
  <c r="F284" i="14"/>
  <c r="I443" i="1" s="1"/>
  <c r="J284" i="13"/>
  <c r="H90" i="26"/>
  <c r="F443" i="1"/>
  <c r="F286" i="14"/>
  <c r="I465" i="1" s="1"/>
  <c r="J286" i="13"/>
  <c r="H92" i="26"/>
  <c r="F465" i="1"/>
  <c r="F288" i="14"/>
  <c r="I467" i="1" s="1"/>
  <c r="J288" i="13"/>
  <c r="H94" i="26"/>
  <c r="F467" i="1"/>
  <c r="F290" i="14"/>
  <c r="I469" i="1" s="1"/>
  <c r="J290" i="13"/>
  <c r="H96" i="26"/>
  <c r="F469" i="1"/>
  <c r="F292" i="14"/>
  <c r="I471" i="1" s="1"/>
  <c r="J292" i="13"/>
  <c r="H98" i="26"/>
  <c r="F471" i="1"/>
  <c r="F294" i="14"/>
  <c r="I473" i="1" s="1"/>
  <c r="J294" i="13"/>
  <c r="H100" i="26"/>
  <c r="F473" i="1"/>
  <c r="F296" i="14"/>
  <c r="I475" i="1" s="1"/>
  <c r="J296" i="13"/>
  <c r="H102" i="26"/>
  <c r="F475" i="1"/>
  <c r="F298" i="14"/>
  <c r="I477" i="1" s="1"/>
  <c r="J298" i="13"/>
  <c r="H104" i="26"/>
  <c r="F477" i="1"/>
  <c r="F300" i="14"/>
  <c r="I479" i="1" s="1"/>
  <c r="J300" i="13"/>
  <c r="H106" i="26"/>
  <c r="F479" i="1"/>
  <c r="W156" i="17"/>
  <c r="H192" i="1"/>
  <c r="AD132" i="14"/>
  <c r="P132"/>
  <c r="Q157" i="17" s="1"/>
  <c r="K132" i="14"/>
  <c r="X132"/>
  <c r="T132"/>
  <c r="O157" i="17"/>
  <c r="AB132" i="14"/>
  <c r="T157" i="17" s="1"/>
  <c r="H132" i="14"/>
  <c r="AC132" s="1"/>
  <c r="R132"/>
  <c r="D212" i="1"/>
  <c r="AP132" i="14"/>
  <c r="N212" i="1" s="1"/>
  <c r="W158" i="17"/>
  <c r="H213" i="1"/>
  <c r="T134" i="14"/>
  <c r="AD134"/>
  <c r="K134"/>
  <c r="O159" i="17"/>
  <c r="P134" i="14"/>
  <c r="Q159" i="17" s="1"/>
  <c r="X134" i="14"/>
  <c r="AB134"/>
  <c r="T159" i="17" s="1"/>
  <c r="R134" i="14"/>
  <c r="D214" i="1"/>
  <c r="AP134" i="14"/>
  <c r="N214" i="1" s="1"/>
  <c r="W160" i="17"/>
  <c r="H215" i="1"/>
  <c r="T136" i="14"/>
  <c r="K136"/>
  <c r="H136"/>
  <c r="AC136" s="1"/>
  <c r="AE136" s="1"/>
  <c r="O161" i="17"/>
  <c r="P136" i="14"/>
  <c r="Q161" i="17" s="1"/>
  <c r="X136" i="14"/>
  <c r="AB136"/>
  <c r="T161" i="17" s="1"/>
  <c r="R136" i="14"/>
  <c r="D216" i="1"/>
  <c r="AP136" i="14"/>
  <c r="N216" i="1" s="1"/>
  <c r="W162" i="17"/>
  <c r="H217" i="1"/>
  <c r="T138" i="14"/>
  <c r="AF138"/>
  <c r="R138"/>
  <c r="K138"/>
  <c r="O163" i="17"/>
  <c r="P138" i="14"/>
  <c r="Q163" i="17" s="1"/>
  <c r="X138" i="14"/>
  <c r="AB138"/>
  <c r="T163" i="17" s="1"/>
  <c r="D218" i="1"/>
  <c r="AP138" i="14"/>
  <c r="N218" i="1" s="1"/>
  <c r="W164" i="17"/>
  <c r="H219" i="1"/>
  <c r="X140" i="14"/>
  <c r="K140"/>
  <c r="AB140"/>
  <c r="T165" i="17" s="1"/>
  <c r="R140" i="14"/>
  <c r="O165" i="17"/>
  <c r="AD140" i="14"/>
  <c r="AF140"/>
  <c r="P140"/>
  <c r="Q165" i="17" s="1"/>
  <c r="T140" i="14"/>
  <c r="D220" i="1"/>
  <c r="AP140" i="14"/>
  <c r="N220" i="1" s="1"/>
  <c r="W166" i="17"/>
  <c r="H221" i="1"/>
  <c r="R142" i="14"/>
  <c r="T142"/>
  <c r="AD142"/>
  <c r="K142"/>
  <c r="P142"/>
  <c r="Q167" i="17" s="1"/>
  <c r="X142" i="14"/>
  <c r="AB142"/>
  <c r="T167" i="17" s="1"/>
  <c r="O167"/>
  <c r="D222" i="1"/>
  <c r="AP142" i="14"/>
  <c r="N222" i="1" s="1"/>
  <c r="W168" i="17"/>
  <c r="H223" i="1"/>
  <c r="R144" i="14"/>
  <c r="AD144"/>
  <c r="AB144"/>
  <c r="T169" i="17" s="1"/>
  <c r="P144" i="14"/>
  <c r="Q169" i="17" s="1"/>
  <c r="T144" i="14"/>
  <c r="K144"/>
  <c r="X144"/>
  <c r="O169" i="17"/>
  <c r="V144" i="14"/>
  <c r="R169" i="17" s="1"/>
  <c r="D224" i="1"/>
  <c r="AP144" i="14"/>
  <c r="N224" i="1" s="1"/>
  <c r="W170" i="17"/>
  <c r="H225" i="1"/>
  <c r="R146" i="14"/>
  <c r="AF146"/>
  <c r="T146"/>
  <c r="P146"/>
  <c r="Q171" i="17" s="1"/>
  <c r="O171"/>
  <c r="H146" i="14"/>
  <c r="AD146"/>
  <c r="AB146"/>
  <c r="T171" i="17" s="1"/>
  <c r="K146" i="14"/>
  <c r="X146"/>
  <c r="V146"/>
  <c r="R171" i="17" s="1"/>
  <c r="AC146" i="14"/>
  <c r="D226" i="1"/>
  <c r="AP146" i="14"/>
  <c r="N226" i="1" s="1"/>
  <c r="W172" i="17"/>
  <c r="H227" i="1"/>
  <c r="K148" i="14"/>
  <c r="AF148"/>
  <c r="R148"/>
  <c r="T148"/>
  <c r="X148"/>
  <c r="O173" i="17"/>
  <c r="AD148" i="14"/>
  <c r="AB148"/>
  <c r="T173" i="17" s="1"/>
  <c r="P148" i="14"/>
  <c r="Q173" i="17" s="1"/>
  <c r="H148" i="14"/>
  <c r="AC148" s="1"/>
  <c r="D228" i="1"/>
  <c r="W174" i="17"/>
  <c r="H229" i="1"/>
  <c r="R150" i="14"/>
  <c r="P150"/>
  <c r="Q175" i="17" s="1"/>
  <c r="X150" i="14"/>
  <c r="T150"/>
  <c r="AD150"/>
  <c r="O175" i="17"/>
  <c r="K150" i="14"/>
  <c r="AB150"/>
  <c r="T175" i="17" s="1"/>
  <c r="D230" i="1"/>
  <c r="W176" i="17"/>
  <c r="H231" i="1"/>
  <c r="T152" i="14"/>
  <c r="AF152"/>
  <c r="O177" i="17"/>
  <c r="R152" i="14"/>
  <c r="K152"/>
  <c r="P152"/>
  <c r="Q177" i="17" s="1"/>
  <c r="X152" i="14"/>
  <c r="AD152"/>
  <c r="AB152"/>
  <c r="T177" i="17" s="1"/>
  <c r="AG177" s="1"/>
  <c r="H152" i="14"/>
  <c r="AC152" s="1"/>
  <c r="D232" i="1"/>
  <c r="W178" i="17"/>
  <c r="H233" i="1"/>
  <c r="O179" i="17"/>
  <c r="R154" i="14"/>
  <c r="AF154"/>
  <c r="P154"/>
  <c r="Q179" i="17" s="1"/>
  <c r="H154" i="14"/>
  <c r="I154" s="1"/>
  <c r="L154" s="1"/>
  <c r="T154"/>
  <c r="AD154"/>
  <c r="AB154"/>
  <c r="T179" i="17" s="1"/>
  <c r="AG179" s="1"/>
  <c r="X154" i="14"/>
  <c r="K154"/>
  <c r="AC154"/>
  <c r="D234" i="1"/>
  <c r="W180" i="17"/>
  <c r="H235" i="1"/>
  <c r="R156" i="14"/>
  <c r="AF156"/>
  <c r="T156"/>
  <c r="AD156"/>
  <c r="X156"/>
  <c r="AB156"/>
  <c r="T181" i="17" s="1"/>
  <c r="AG181" s="1"/>
  <c r="K156" i="14"/>
  <c r="P156"/>
  <c r="Q181" i="17" s="1"/>
  <c r="O181"/>
  <c r="H156" i="14"/>
  <c r="I156" s="1"/>
  <c r="L156" s="1"/>
  <c r="D236" i="1"/>
  <c r="W182" i="17"/>
  <c r="H237" i="1"/>
  <c r="T158" i="14"/>
  <c r="K158"/>
  <c r="O183" i="17"/>
  <c r="P158" i="14"/>
  <c r="Q183" i="17" s="1"/>
  <c r="AD158" i="14"/>
  <c r="X158"/>
  <c r="AB158"/>
  <c r="T183" i="17" s="1"/>
  <c r="AG183" s="1"/>
  <c r="R158" i="14"/>
  <c r="D238" i="1"/>
  <c r="W184" i="17"/>
  <c r="H239" i="1"/>
  <c r="R160" i="14"/>
  <c r="AF160"/>
  <c r="X160"/>
  <c r="AD160"/>
  <c r="O185" i="17"/>
  <c r="K160" i="14"/>
  <c r="T160"/>
  <c r="V160" s="1"/>
  <c r="R185" i="17" s="1"/>
  <c r="AB160" i="14"/>
  <c r="T185" i="17" s="1"/>
  <c r="AG185" s="1"/>
  <c r="H160" i="14"/>
  <c r="I160" s="1"/>
  <c r="L160" s="1"/>
  <c r="D240" i="1"/>
  <c r="W186" i="17"/>
  <c r="H241" i="1"/>
  <c r="T162" i="14"/>
  <c r="R162"/>
  <c r="O187" i="17"/>
  <c r="AD162" i="14"/>
  <c r="P162"/>
  <c r="Q187" i="17" s="1"/>
  <c r="K162" i="14"/>
  <c r="X162"/>
  <c r="AF162"/>
  <c r="AB162"/>
  <c r="T187" i="17" s="1"/>
  <c r="H162" i="14"/>
  <c r="AC162" s="1"/>
  <c r="D242" i="1"/>
  <c r="W188" i="17"/>
  <c r="H262" i="1"/>
  <c r="T164" i="14"/>
  <c r="AD164"/>
  <c r="R164"/>
  <c r="V164" s="1"/>
  <c r="R189" i="17" s="1"/>
  <c r="AB164" i="14"/>
  <c r="T189" i="17" s="1"/>
  <c r="AF164" i="14"/>
  <c r="X164"/>
  <c r="K164"/>
  <c r="H164"/>
  <c r="AC164" s="1"/>
  <c r="AE164" s="1"/>
  <c r="O189" i="17"/>
  <c r="P164" i="14"/>
  <c r="Q189" i="17" s="1"/>
  <c r="D263" i="1"/>
  <c r="W190" i="17"/>
  <c r="H264" i="1"/>
  <c r="X166" i="14"/>
  <c r="AF166"/>
  <c r="T166"/>
  <c r="AD166"/>
  <c r="AB166"/>
  <c r="T191" i="17" s="1"/>
  <c r="H166" i="14"/>
  <c r="I166" s="1"/>
  <c r="L166" s="1"/>
  <c r="K166"/>
  <c r="O191" i="17"/>
  <c r="R166" i="14"/>
  <c r="V166" s="1"/>
  <c r="R191" i="17" s="1"/>
  <c r="D265" i="1"/>
  <c r="W192" i="17"/>
  <c r="H266" i="1"/>
  <c r="K168" i="14"/>
  <c r="AB168"/>
  <c r="T193" i="17" s="1"/>
  <c r="AF168" i="14"/>
  <c r="AD168"/>
  <c r="P168"/>
  <c r="Q193" i="17" s="1"/>
  <c r="H168" i="14"/>
  <c r="I168" s="1"/>
  <c r="L168" s="1"/>
  <c r="T168"/>
  <c r="O193" i="17"/>
  <c r="X168" i="14"/>
  <c r="AC168"/>
  <c r="AE168" s="1"/>
  <c r="R168"/>
  <c r="V168" s="1"/>
  <c r="R193" i="17" s="1"/>
  <c r="D267" i="1"/>
  <c r="W194" i="17"/>
  <c r="H268" i="1"/>
  <c r="AB170" i="14"/>
  <c r="T195" i="17" s="1"/>
  <c r="AF170" i="14"/>
  <c r="P170"/>
  <c r="Q195" i="17" s="1"/>
  <c r="R170" i="14"/>
  <c r="X170"/>
  <c r="O195" i="17"/>
  <c r="T170" i="14"/>
  <c r="H170"/>
  <c r="I170" s="1"/>
  <c r="L170" s="1"/>
  <c r="K170"/>
  <c r="AC170"/>
  <c r="D269" i="1"/>
  <c r="W196" i="17"/>
  <c r="H270" i="1"/>
  <c r="AB172" i="14"/>
  <c r="T197" i="17" s="1"/>
  <c r="AF172" i="14"/>
  <c r="H172"/>
  <c r="I172" s="1"/>
  <c r="L172" s="1"/>
  <c r="T172"/>
  <c r="P172"/>
  <c r="Q197" i="17" s="1"/>
  <c r="K172" i="14"/>
  <c r="X172"/>
  <c r="O197" i="17"/>
  <c r="R172" i="14"/>
  <c r="D271" i="1"/>
  <c r="W198" i="17"/>
  <c r="H272" i="1"/>
  <c r="T174" i="14"/>
  <c r="P174"/>
  <c r="Q199" i="17" s="1"/>
  <c r="H174" i="14"/>
  <c r="I174" s="1"/>
  <c r="L174" s="1"/>
  <c r="R174"/>
  <c r="X174"/>
  <c r="O199" i="17"/>
  <c r="AD174" i="14"/>
  <c r="AB174"/>
  <c r="T199" i="17" s="1"/>
  <c r="K174" i="14"/>
  <c r="D273" i="1"/>
  <c r="W200" i="17"/>
  <c r="H274" i="1"/>
  <c r="AB176" i="14"/>
  <c r="T201" i="17" s="1"/>
  <c r="O201"/>
  <c r="P176" i="14"/>
  <c r="Q201" i="17" s="1"/>
  <c r="X176" i="14"/>
  <c r="AF176"/>
  <c r="R176"/>
  <c r="H176"/>
  <c r="I176" s="1"/>
  <c r="L176" s="1"/>
  <c r="K176"/>
  <c r="T176"/>
  <c r="D275" i="1"/>
  <c r="W202" i="17"/>
  <c r="H276" i="1"/>
  <c r="O203" i="17"/>
  <c r="X178" i="14"/>
  <c r="R178"/>
  <c r="K178"/>
  <c r="AD178"/>
  <c r="P178"/>
  <c r="Q203" i="17" s="1"/>
  <c r="T178" i="14"/>
  <c r="AB178"/>
  <c r="T203" i="17" s="1"/>
  <c r="D277" i="1"/>
  <c r="W204" i="17"/>
  <c r="H278" i="1"/>
  <c r="T180" i="14"/>
  <c r="AB180"/>
  <c r="T205" i="17" s="1"/>
  <c r="K180" i="14"/>
  <c r="AF180"/>
  <c r="R180"/>
  <c r="O205" i="17"/>
  <c r="X180" i="14"/>
  <c r="H180"/>
  <c r="I180" s="1"/>
  <c r="L180" s="1"/>
  <c r="P180"/>
  <c r="Q205" i="17" s="1"/>
  <c r="D279" i="1"/>
  <c r="W206" i="17"/>
  <c r="H280" i="1"/>
  <c r="O207" i="17"/>
  <c r="T182" i="14"/>
  <c r="X182"/>
  <c r="AB182"/>
  <c r="T207" i="17" s="1"/>
  <c r="AD182" i="14"/>
  <c r="AF182"/>
  <c r="K182"/>
  <c r="P182"/>
  <c r="Q207" i="17" s="1"/>
  <c r="R182" i="14"/>
  <c r="D281" i="1"/>
  <c r="W208" i="17"/>
  <c r="H282" i="1"/>
  <c r="X184" i="14"/>
  <c r="P184"/>
  <c r="Q209" i="17" s="1"/>
  <c r="AB184" i="14"/>
  <c r="T209" i="17" s="1"/>
  <c r="AF184" i="14"/>
  <c r="T184"/>
  <c r="AD184"/>
  <c r="O209" i="17"/>
  <c r="R184" i="14"/>
  <c r="H184"/>
  <c r="I184" s="1"/>
  <c r="L184" s="1"/>
  <c r="K184"/>
  <c r="D283" i="1"/>
  <c r="W210" i="17"/>
  <c r="H284" i="1"/>
  <c r="X186" i="14"/>
  <c r="O211" i="17"/>
  <c r="AB186" i="14"/>
  <c r="T211" i="17" s="1"/>
  <c r="T186" i="14"/>
  <c r="P186"/>
  <c r="Q211" i="17" s="1"/>
  <c r="AD186" i="14"/>
  <c r="R186"/>
  <c r="K186"/>
  <c r="D285" i="1"/>
  <c r="W212" i="17"/>
  <c r="H286" i="1"/>
  <c r="P188" i="14"/>
  <c r="Q213" i="17" s="1"/>
  <c r="AD188" i="14"/>
  <c r="AB188"/>
  <c r="T213" i="17" s="1"/>
  <c r="K188" i="14"/>
  <c r="AF188"/>
  <c r="T188"/>
  <c r="O213" i="17"/>
  <c r="X188" i="14"/>
  <c r="R188"/>
  <c r="D287" i="1"/>
  <c r="W214" i="17"/>
  <c r="H288" i="1"/>
  <c r="AD190" i="14"/>
  <c r="AB190"/>
  <c r="T215" i="17" s="1"/>
  <c r="T190" i="14"/>
  <c r="R190"/>
  <c r="O215" i="17"/>
  <c r="K190" i="14"/>
  <c r="P190"/>
  <c r="Q215" i="17" s="1"/>
  <c r="X190" i="14"/>
  <c r="D289" i="1"/>
  <c r="W216" i="17"/>
  <c r="H290" i="1"/>
  <c r="R192" i="14"/>
  <c r="AB192"/>
  <c r="T217" i="17" s="1"/>
  <c r="AD192" i="14"/>
  <c r="O217" i="17"/>
  <c r="P192" i="14"/>
  <c r="Q217" i="17" s="1"/>
  <c r="X192" i="14"/>
  <c r="K192"/>
  <c r="T192"/>
  <c r="D291" i="1"/>
  <c r="R194" i="14"/>
  <c r="X194"/>
  <c r="L313" i="1" s="1"/>
  <c r="AB194" i="14"/>
  <c r="T194"/>
  <c r="K194"/>
  <c r="AD194"/>
  <c r="AF194"/>
  <c r="P194"/>
  <c r="D313" i="1"/>
  <c r="T196" i="14"/>
  <c r="H196"/>
  <c r="G315" i="1" s="1"/>
  <c r="AB196" i="14"/>
  <c r="AD196"/>
  <c r="R196"/>
  <c r="V196" s="1"/>
  <c r="P196"/>
  <c r="AF196"/>
  <c r="K196"/>
  <c r="X196"/>
  <c r="L315" i="1" s="1"/>
  <c r="D315"/>
  <c r="R198" i="14"/>
  <c r="AD198"/>
  <c r="AB198"/>
  <c r="K198"/>
  <c r="X198"/>
  <c r="L317" i="1" s="1"/>
  <c r="T198" i="14"/>
  <c r="P198"/>
  <c r="D317" i="1"/>
  <c r="T200" i="14"/>
  <c r="R200"/>
  <c r="P200"/>
  <c r="AD200"/>
  <c r="X200"/>
  <c r="L319" i="1" s="1"/>
  <c r="AB200" i="14"/>
  <c r="K200"/>
  <c r="D319" i="1"/>
  <c r="R202" i="14"/>
  <c r="H202"/>
  <c r="G321" i="1" s="1"/>
  <c r="AD202" i="14"/>
  <c r="AB202"/>
  <c r="AF202"/>
  <c r="K202"/>
  <c r="P202"/>
  <c r="X202"/>
  <c r="L321" i="1" s="1"/>
  <c r="T202" i="14"/>
  <c r="D321" i="1"/>
  <c r="T204" i="14"/>
  <c r="X204"/>
  <c r="L323" i="1" s="1"/>
  <c r="AD204" i="14"/>
  <c r="R204"/>
  <c r="K204"/>
  <c r="AB204"/>
  <c r="P204"/>
  <c r="D323" i="1"/>
  <c r="P206" i="14"/>
  <c r="H206"/>
  <c r="G325" i="1" s="1"/>
  <c r="AD206" i="14"/>
  <c r="AB206"/>
  <c r="R206"/>
  <c r="T206"/>
  <c r="X206"/>
  <c r="L325" i="1" s="1"/>
  <c r="I12" i="26"/>
  <c r="N12" s="1"/>
  <c r="S12" s="1"/>
  <c r="K206" i="14"/>
  <c r="D325" i="1"/>
  <c r="H208" i="14"/>
  <c r="AC208" s="1"/>
  <c r="X208"/>
  <c r="L327" i="1" s="1"/>
  <c r="AD208" i="14"/>
  <c r="P208"/>
  <c r="AF208"/>
  <c r="T208"/>
  <c r="I208"/>
  <c r="L208" s="1"/>
  <c r="AB208"/>
  <c r="R208"/>
  <c r="I14" i="26"/>
  <c r="N14" s="1"/>
  <c r="S14" s="1"/>
  <c r="K208" i="14"/>
  <c r="D327" i="1"/>
  <c r="R210" i="14"/>
  <c r="AD210"/>
  <c r="AB210"/>
  <c r="K210"/>
  <c r="AF210"/>
  <c r="T210"/>
  <c r="I16" i="26"/>
  <c r="N16" s="1"/>
  <c r="S16" s="1"/>
  <c r="P210" i="14"/>
  <c r="X210"/>
  <c r="L329" i="1" s="1"/>
  <c r="D329"/>
  <c r="AB212" i="14"/>
  <c r="R212"/>
  <c r="AD212"/>
  <c r="K212"/>
  <c r="I18" i="26"/>
  <c r="N18" s="1"/>
  <c r="S18" s="1"/>
  <c r="P212" i="14"/>
  <c r="X212"/>
  <c r="L331" i="1" s="1"/>
  <c r="T212" i="14"/>
  <c r="V212" s="1"/>
  <c r="D331" i="1"/>
  <c r="P214" i="14"/>
  <c r="X214"/>
  <c r="L333" i="1" s="1"/>
  <c r="AB214" i="14"/>
  <c r="R214"/>
  <c r="T214"/>
  <c r="H214"/>
  <c r="I214" s="1"/>
  <c r="I20" i="26"/>
  <c r="N20" s="1"/>
  <c r="S20" s="1"/>
  <c r="K214" i="14"/>
  <c r="AD214"/>
  <c r="D333" i="1"/>
  <c r="P216" i="14"/>
  <c r="AB216"/>
  <c r="K216"/>
  <c r="AF216"/>
  <c r="X216"/>
  <c r="L335" i="1" s="1"/>
  <c r="I22" i="26"/>
  <c r="N22" s="1"/>
  <c r="S22" s="1"/>
  <c r="R216" i="14"/>
  <c r="T216"/>
  <c r="D335" i="1"/>
  <c r="H336"/>
  <c r="I24" i="26"/>
  <c r="N24" s="1"/>
  <c r="S24" s="1"/>
  <c r="K218" i="14"/>
  <c r="P218"/>
  <c r="AF218"/>
  <c r="AB218"/>
  <c r="R218"/>
  <c r="X218"/>
  <c r="L337" i="1" s="1"/>
  <c r="T218" i="14"/>
  <c r="V218" s="1"/>
  <c r="D337" i="1"/>
  <c r="H338"/>
  <c r="I26" i="26"/>
  <c r="N26" s="1"/>
  <c r="S26" s="1"/>
  <c r="AB220" i="14"/>
  <c r="R220"/>
  <c r="X220"/>
  <c r="L339" i="1" s="1"/>
  <c r="T220" i="14"/>
  <c r="V220" s="1"/>
  <c r="K220"/>
  <c r="P220"/>
  <c r="AF220"/>
  <c r="D339" i="1"/>
  <c r="H340"/>
  <c r="I28" i="26"/>
  <c r="N28" s="1"/>
  <c r="S28" s="1"/>
  <c r="K222" i="14"/>
  <c r="P222"/>
  <c r="AF222"/>
  <c r="AB222"/>
  <c r="R222"/>
  <c r="X222"/>
  <c r="L341" i="1" s="1"/>
  <c r="T222" i="14"/>
  <c r="V222" s="1"/>
  <c r="D341" i="1"/>
  <c r="H342"/>
  <c r="I30" i="26"/>
  <c r="N30" s="1"/>
  <c r="S30" s="1"/>
  <c r="P224" i="14"/>
  <c r="X224"/>
  <c r="L363" i="1" s="1"/>
  <c r="AF224" i="14"/>
  <c r="R224"/>
  <c r="V224" s="1"/>
  <c r="C224"/>
  <c r="C363" i="1" s="1"/>
  <c r="T224" i="14"/>
  <c r="AB224"/>
  <c r="K224"/>
  <c r="AC224"/>
  <c r="AE224" s="1"/>
  <c r="I224"/>
  <c r="S224"/>
  <c r="S225" s="1"/>
  <c r="S226" s="1"/>
  <c r="S227" s="1"/>
  <c r="S228" s="1"/>
  <c r="S229" s="1"/>
  <c r="S230" s="1"/>
  <c r="S231" s="1"/>
  <c r="S232" s="1"/>
  <c r="S233" s="1"/>
  <c r="S234" s="1"/>
  <c r="S235" s="1"/>
  <c r="S236" s="1"/>
  <c r="S237" s="1"/>
  <c r="S238" s="1"/>
  <c r="S239" s="1"/>
  <c r="S240" s="1"/>
  <c r="S241" s="1"/>
  <c r="S242" s="1"/>
  <c r="S243" s="1"/>
  <c r="S244" s="1"/>
  <c r="S245" s="1"/>
  <c r="S246" s="1"/>
  <c r="S247" s="1"/>
  <c r="S248" s="1"/>
  <c r="S249" s="1"/>
  <c r="S250" s="1"/>
  <c r="S251" s="1"/>
  <c r="S252" s="1"/>
  <c r="S253" s="1"/>
  <c r="S254" s="1"/>
  <c r="S255" s="1"/>
  <c r="S256" s="1"/>
  <c r="S257" s="1"/>
  <c r="S258" s="1"/>
  <c r="S259" s="1"/>
  <c r="S260" s="1"/>
  <c r="S261" s="1"/>
  <c r="S262" s="1"/>
  <c r="S263" s="1"/>
  <c r="S264" s="1"/>
  <c r="S265" s="1"/>
  <c r="S266" s="1"/>
  <c r="S267" s="1"/>
  <c r="S268" s="1"/>
  <c r="S269" s="1"/>
  <c r="S270" s="1"/>
  <c r="S271" s="1"/>
  <c r="S272" s="1"/>
  <c r="S273" s="1"/>
  <c r="S274" s="1"/>
  <c r="S275" s="1"/>
  <c r="S276" s="1"/>
  <c r="S277" s="1"/>
  <c r="S278" s="1"/>
  <c r="S279" s="1"/>
  <c r="S280" s="1"/>
  <c r="S281" s="1"/>
  <c r="S282" s="1"/>
  <c r="S283" s="1"/>
  <c r="S284" s="1"/>
  <c r="S285" s="1"/>
  <c r="S286" s="1"/>
  <c r="S287" s="1"/>
  <c r="S288" s="1"/>
  <c r="S289" s="1"/>
  <c r="S290" s="1"/>
  <c r="S291" s="1"/>
  <c r="S292" s="1"/>
  <c r="S293" s="1"/>
  <c r="S294" s="1"/>
  <c r="S295" s="1"/>
  <c r="S296" s="1"/>
  <c r="S297" s="1"/>
  <c r="S298" s="1"/>
  <c r="S299" s="1"/>
  <c r="S300" s="1"/>
  <c r="S301" s="1"/>
  <c r="S302" s="1"/>
  <c r="S303" s="1"/>
  <c r="S304" s="1"/>
  <c r="S305" s="1"/>
  <c r="S306" s="1"/>
  <c r="S307" s="1"/>
  <c r="L224"/>
  <c r="AJ224"/>
  <c r="D363" i="1"/>
  <c r="AK224" i="14"/>
  <c r="AH224"/>
  <c r="AL224"/>
  <c r="AM224" s="1"/>
  <c r="AI224"/>
  <c r="AN224"/>
  <c r="AO224" s="1"/>
  <c r="P226"/>
  <c r="X226"/>
  <c r="L365" i="1" s="1"/>
  <c r="R226" i="14"/>
  <c r="K226"/>
  <c r="C226"/>
  <c r="C365" i="1" s="1"/>
  <c r="I32" i="26"/>
  <c r="N32" s="1"/>
  <c r="S32" s="1"/>
  <c r="T226" i="14"/>
  <c r="AB226"/>
  <c r="AF226"/>
  <c r="V226"/>
  <c r="AC226"/>
  <c r="AE226" s="1"/>
  <c r="I226"/>
  <c r="L226"/>
  <c r="AJ226"/>
  <c r="D365" i="1"/>
  <c r="AK226" i="14"/>
  <c r="AH226"/>
  <c r="AL226"/>
  <c r="AM226" s="1"/>
  <c r="AI226"/>
  <c r="AN226"/>
  <c r="AO226" s="1"/>
  <c r="I34" i="26"/>
  <c r="N34" s="1"/>
  <c r="S34" s="1"/>
  <c r="T228" i="14"/>
  <c r="AB228"/>
  <c r="V228"/>
  <c r="R228"/>
  <c r="P228"/>
  <c r="X228"/>
  <c r="L367" i="1" s="1"/>
  <c r="K228" i="14"/>
  <c r="AF228"/>
  <c r="C228"/>
  <c r="C367" i="1" s="1"/>
  <c r="AC228" i="14"/>
  <c r="AE228" s="1"/>
  <c r="I228"/>
  <c r="L228"/>
  <c r="AJ228"/>
  <c r="D367" i="1"/>
  <c r="AL228" i="14"/>
  <c r="AM228" s="1"/>
  <c r="AH228"/>
  <c r="AK228"/>
  <c r="AI228"/>
  <c r="AN228"/>
  <c r="AO228" s="1"/>
  <c r="P230"/>
  <c r="X230"/>
  <c r="L369" i="1" s="1"/>
  <c r="R230" i="14"/>
  <c r="AB230"/>
  <c r="C230"/>
  <c r="C369" i="1" s="1"/>
  <c r="I36" i="26"/>
  <c r="N36" s="1"/>
  <c r="S36" s="1"/>
  <c r="T230" i="14"/>
  <c r="K230"/>
  <c r="AF230"/>
  <c r="V230"/>
  <c r="AC230"/>
  <c r="AE230" s="1"/>
  <c r="I230"/>
  <c r="AJ230"/>
  <c r="L230"/>
  <c r="D369" i="1"/>
  <c r="AK230" i="14"/>
  <c r="AH230"/>
  <c r="AL230"/>
  <c r="AM230" s="1"/>
  <c r="AI230"/>
  <c r="AN230"/>
  <c r="AO230" s="1"/>
  <c r="P232"/>
  <c r="X232"/>
  <c r="L371" i="1" s="1"/>
  <c r="AF232" i="14"/>
  <c r="R232"/>
  <c r="V232" s="1"/>
  <c r="I38" i="26"/>
  <c r="N38" s="1"/>
  <c r="S38" s="1"/>
  <c r="T232" i="14"/>
  <c r="AB232"/>
  <c r="K232"/>
  <c r="C232"/>
  <c r="C371" i="1" s="1"/>
  <c r="I232" i="14"/>
  <c r="AC232"/>
  <c r="AE232" s="1"/>
  <c r="L232"/>
  <c r="AJ232"/>
  <c r="D371" i="1"/>
  <c r="AK232" i="14"/>
  <c r="AH232"/>
  <c r="AL232"/>
  <c r="AM232" s="1"/>
  <c r="AI232"/>
  <c r="AN232"/>
  <c r="AO232" s="1"/>
  <c r="P234"/>
  <c r="X234"/>
  <c r="L373" i="1" s="1"/>
  <c r="R234" i="14"/>
  <c r="V234" s="1"/>
  <c r="AB234"/>
  <c r="I40" i="26"/>
  <c r="N40" s="1"/>
  <c r="S40" s="1"/>
  <c r="T234" i="14"/>
  <c r="K234"/>
  <c r="AF234"/>
  <c r="C234"/>
  <c r="C373" i="1" s="1"/>
  <c r="I234" i="14"/>
  <c r="AC234"/>
  <c r="AE234" s="1"/>
  <c r="L234"/>
  <c r="AJ234"/>
  <c r="D373" i="1"/>
  <c r="AL234" i="14"/>
  <c r="AM234" s="1"/>
  <c r="AH234"/>
  <c r="AK234"/>
  <c r="AI234"/>
  <c r="AN234"/>
  <c r="AO234" s="1"/>
  <c r="I42" i="26"/>
  <c r="N42" s="1"/>
  <c r="S42" s="1"/>
  <c r="T236" i="14"/>
  <c r="AB236"/>
  <c r="AF236"/>
  <c r="R236"/>
  <c r="C236"/>
  <c r="C375" i="1" s="1"/>
  <c r="P236" i="14"/>
  <c r="X236"/>
  <c r="L375" i="1" s="1"/>
  <c r="V236" i="14"/>
  <c r="K236"/>
  <c r="AC236"/>
  <c r="AE236" s="1"/>
  <c r="I236"/>
  <c r="AJ236"/>
  <c r="L236"/>
  <c r="D375" i="1"/>
  <c r="AL236" i="14"/>
  <c r="AM236" s="1"/>
  <c r="AH236"/>
  <c r="AK236"/>
  <c r="AI236"/>
  <c r="AN236"/>
  <c r="AO236" s="1"/>
  <c r="I44" i="26"/>
  <c r="N44" s="1"/>
  <c r="S44" s="1"/>
  <c r="T238" i="14"/>
  <c r="K238"/>
  <c r="AF238"/>
  <c r="P238"/>
  <c r="X238"/>
  <c r="L377" i="1" s="1"/>
  <c r="R238" i="14"/>
  <c r="V238" s="1"/>
  <c r="AB238"/>
  <c r="C238"/>
  <c r="C377" i="1" s="1"/>
  <c r="AC238" i="14"/>
  <c r="AE238" s="1"/>
  <c r="I238"/>
  <c r="L238"/>
  <c r="AJ238"/>
  <c r="D377" i="1"/>
  <c r="AL238" i="14"/>
  <c r="AM238" s="1"/>
  <c r="AH238"/>
  <c r="AK238"/>
  <c r="AI238"/>
  <c r="AN238"/>
  <c r="AO238" s="1"/>
  <c r="I46" i="26"/>
  <c r="N46" s="1"/>
  <c r="S46" s="1"/>
  <c r="K240" i="14"/>
  <c r="T240"/>
  <c r="P240"/>
  <c r="C240"/>
  <c r="C379" i="1" s="1"/>
  <c r="AB240" i="14"/>
  <c r="R240"/>
  <c r="V240" s="1"/>
  <c r="AF240"/>
  <c r="X240"/>
  <c r="L379" i="1" s="1"/>
  <c r="AC240" i="14"/>
  <c r="AE240" s="1"/>
  <c r="I240"/>
  <c r="L240"/>
  <c r="AJ240"/>
  <c r="D379" i="1"/>
  <c r="AL240" i="14"/>
  <c r="AM240" s="1"/>
  <c r="AH240"/>
  <c r="AK240"/>
  <c r="AI240"/>
  <c r="AN240"/>
  <c r="AO240" s="1"/>
  <c r="C242"/>
  <c r="C381" i="1" s="1"/>
  <c r="AB242" i="14"/>
  <c r="R242"/>
  <c r="T242"/>
  <c r="X242"/>
  <c r="L381" i="1" s="1"/>
  <c r="I48" i="26"/>
  <c r="N48" s="1"/>
  <c r="S48" s="1"/>
  <c r="K242" i="14"/>
  <c r="V242"/>
  <c r="P242"/>
  <c r="AF242"/>
  <c r="I242"/>
  <c r="AC242"/>
  <c r="AE242" s="1"/>
  <c r="L242"/>
  <c r="AJ242"/>
  <c r="D381" i="1"/>
  <c r="AL242" i="14"/>
  <c r="AM242" s="1"/>
  <c r="AH242"/>
  <c r="AK242"/>
  <c r="AI242"/>
  <c r="AN242"/>
  <c r="AO242" s="1"/>
  <c r="I50" i="26"/>
  <c r="N50" s="1"/>
  <c r="S50" s="1"/>
  <c r="K244" i="14"/>
  <c r="V244"/>
  <c r="X244"/>
  <c r="L383" i="1" s="1"/>
  <c r="AF244" i="14"/>
  <c r="AB244"/>
  <c r="R244"/>
  <c r="P244"/>
  <c r="T244"/>
  <c r="C244"/>
  <c r="C383" i="1" s="1"/>
  <c r="AC244" i="14"/>
  <c r="AE244" s="1"/>
  <c r="I244"/>
  <c r="L244"/>
  <c r="AJ244"/>
  <c r="D383" i="1"/>
  <c r="AK244" i="14"/>
  <c r="AH244"/>
  <c r="AL244"/>
  <c r="AM244" s="1"/>
  <c r="AI244"/>
  <c r="AN244"/>
  <c r="AO244" s="1"/>
  <c r="AB246"/>
  <c r="R246"/>
  <c r="T246"/>
  <c r="X246"/>
  <c r="L385" i="1" s="1"/>
  <c r="C246" i="14"/>
  <c r="C385" i="1" s="1"/>
  <c r="I52" i="26"/>
  <c r="N52" s="1"/>
  <c r="S52" s="1"/>
  <c r="K246" i="14"/>
  <c r="V246"/>
  <c r="P246"/>
  <c r="AF246"/>
  <c r="I246"/>
  <c r="AC246"/>
  <c r="AE246" s="1"/>
  <c r="L246"/>
  <c r="AJ246"/>
  <c r="D385" i="1"/>
  <c r="AK246" i="14"/>
  <c r="AH246"/>
  <c r="AL246"/>
  <c r="AM246" s="1"/>
  <c r="AI246"/>
  <c r="AN246"/>
  <c r="AO246" s="1"/>
  <c r="I54" i="26"/>
  <c r="N54" s="1"/>
  <c r="S54" s="1"/>
  <c r="K248" i="14"/>
  <c r="V248"/>
  <c r="X248"/>
  <c r="L387" i="1" s="1"/>
  <c r="AF248" i="14"/>
  <c r="AB248"/>
  <c r="R248"/>
  <c r="P248"/>
  <c r="T248"/>
  <c r="C248"/>
  <c r="C387" i="1" s="1"/>
  <c r="AC248" i="14"/>
  <c r="AE248" s="1"/>
  <c r="I248"/>
  <c r="AJ248"/>
  <c r="L248"/>
  <c r="D387" i="1"/>
  <c r="AK248" i="14"/>
  <c r="AH248"/>
  <c r="AL248"/>
  <c r="AM248" s="1"/>
  <c r="AI248"/>
  <c r="AN248"/>
  <c r="AO248" s="1"/>
  <c r="AB250"/>
  <c r="R250"/>
  <c r="T250"/>
  <c r="X250"/>
  <c r="L389" i="1" s="1"/>
  <c r="C250" i="14"/>
  <c r="C389" i="1" s="1"/>
  <c r="I56" i="26"/>
  <c r="N56" s="1"/>
  <c r="S56" s="1"/>
  <c r="K250" i="14"/>
  <c r="V250"/>
  <c r="P250"/>
  <c r="AF250"/>
  <c r="I250"/>
  <c r="AC250"/>
  <c r="AE250" s="1"/>
  <c r="L250"/>
  <c r="AJ250"/>
  <c r="D389" i="1"/>
  <c r="AK250" i="14"/>
  <c r="AH250"/>
  <c r="AL250"/>
  <c r="AM250" s="1"/>
  <c r="AI250"/>
  <c r="AN250"/>
  <c r="AO250" s="1"/>
  <c r="I58" i="26"/>
  <c r="N58" s="1"/>
  <c r="S58" s="1"/>
  <c r="K252" i="14"/>
  <c r="V252"/>
  <c r="X252"/>
  <c r="L391" i="1" s="1"/>
  <c r="AF252" i="14"/>
  <c r="AB252"/>
  <c r="R252"/>
  <c r="P252"/>
  <c r="T252"/>
  <c r="C252"/>
  <c r="C391" i="1" s="1"/>
  <c r="AC252" i="14"/>
  <c r="AE252" s="1"/>
  <c r="I252"/>
  <c r="L252"/>
  <c r="AJ252"/>
  <c r="D391" i="1"/>
  <c r="AK252" i="14"/>
  <c r="AH252"/>
  <c r="AL252"/>
  <c r="AM252" s="1"/>
  <c r="AI252"/>
  <c r="AN252"/>
  <c r="AO252" s="1"/>
  <c r="AB254"/>
  <c r="R254"/>
  <c r="T254"/>
  <c r="X254"/>
  <c r="L413" i="1" s="1"/>
  <c r="C254" i="14"/>
  <c r="C413" i="1" s="1"/>
  <c r="I60" i="26"/>
  <c r="N60" s="1"/>
  <c r="S60" s="1"/>
  <c r="K254" i="14"/>
  <c r="V254"/>
  <c r="P254"/>
  <c r="AF254"/>
  <c r="AC254"/>
  <c r="AE254" s="1"/>
  <c r="I254"/>
  <c r="L254"/>
  <c r="AJ254"/>
  <c r="D413" i="1"/>
  <c r="AK254" i="14"/>
  <c r="AH254"/>
  <c r="AL254"/>
  <c r="AM254" s="1"/>
  <c r="AI254"/>
  <c r="AN254"/>
  <c r="AO254" s="1"/>
  <c r="I62" i="26"/>
  <c r="N62" s="1"/>
  <c r="S62" s="1"/>
  <c r="K256" i="14"/>
  <c r="V256"/>
  <c r="X256"/>
  <c r="L415" i="1" s="1"/>
  <c r="AF256" i="14"/>
  <c r="AB256"/>
  <c r="R256"/>
  <c r="P256"/>
  <c r="T256"/>
  <c r="C256"/>
  <c r="C415" i="1" s="1"/>
  <c r="I256" i="14"/>
  <c r="AC256"/>
  <c r="AE256" s="1"/>
  <c r="L256"/>
  <c r="AJ256"/>
  <c r="D415" i="1"/>
  <c r="AK256" i="14"/>
  <c r="AH256"/>
  <c r="AL256"/>
  <c r="AM256" s="1"/>
  <c r="AI256"/>
  <c r="AN256"/>
  <c r="AO256" s="1"/>
  <c r="AB258"/>
  <c r="R258"/>
  <c r="T258"/>
  <c r="X258"/>
  <c r="L417" i="1" s="1"/>
  <c r="C258" i="14"/>
  <c r="C417" i="1" s="1"/>
  <c r="I64" i="26"/>
  <c r="N64" s="1"/>
  <c r="S64" s="1"/>
  <c r="K258" i="14"/>
  <c r="V258"/>
  <c r="P258"/>
  <c r="AF258"/>
  <c r="I258"/>
  <c r="AC258"/>
  <c r="AE258" s="1"/>
  <c r="AJ258"/>
  <c r="L258"/>
  <c r="D417" i="1"/>
  <c r="AK258" i="14"/>
  <c r="AH258"/>
  <c r="AL258"/>
  <c r="AM258" s="1"/>
  <c r="AI258"/>
  <c r="AN258"/>
  <c r="AO258" s="1"/>
  <c r="I66" i="26"/>
  <c r="N66" s="1"/>
  <c r="S66" s="1"/>
  <c r="K260" i="14"/>
  <c r="V260"/>
  <c r="X260"/>
  <c r="L419" i="1" s="1"/>
  <c r="AF260" i="14"/>
  <c r="AB260"/>
  <c r="R260"/>
  <c r="P260"/>
  <c r="T260"/>
  <c r="C260"/>
  <c r="C419" i="1" s="1"/>
  <c r="AC260" i="14"/>
  <c r="AE260" s="1"/>
  <c r="I260"/>
  <c r="L260"/>
  <c r="AJ260"/>
  <c r="D419" i="1"/>
  <c r="AK260" i="14"/>
  <c r="AH260"/>
  <c r="AL260"/>
  <c r="AM260" s="1"/>
  <c r="AI260"/>
  <c r="AN260"/>
  <c r="AO260" s="1"/>
  <c r="AB262"/>
  <c r="V262"/>
  <c r="K262"/>
  <c r="P262"/>
  <c r="X262"/>
  <c r="L421" i="1" s="1"/>
  <c r="R262" i="14"/>
  <c r="C262"/>
  <c r="C421" i="1" s="1"/>
  <c r="I68" i="26"/>
  <c r="N68" s="1"/>
  <c r="S68" s="1"/>
  <c r="T262" i="14"/>
  <c r="H262"/>
  <c r="AF262"/>
  <c r="AC262"/>
  <c r="AE262" s="1"/>
  <c r="I262"/>
  <c r="L262"/>
  <c r="AJ262"/>
  <c r="D421" i="1"/>
  <c r="AL262" i="14"/>
  <c r="AM262" s="1"/>
  <c r="AH262"/>
  <c r="AK262"/>
  <c r="AI262"/>
  <c r="AN262"/>
  <c r="AO262" s="1"/>
  <c r="I70" i="26"/>
  <c r="N70" s="1"/>
  <c r="S70" s="1"/>
  <c r="T264" i="14"/>
  <c r="V264" s="1"/>
  <c r="C264"/>
  <c r="C423" i="1" s="1"/>
  <c r="X264" i="14"/>
  <c r="L423" i="1" s="1"/>
  <c r="K264" i="14"/>
  <c r="P264"/>
  <c r="R264"/>
  <c r="AB264"/>
  <c r="H264"/>
  <c r="AF264"/>
  <c r="AC264"/>
  <c r="AE264" s="1"/>
  <c r="I264"/>
  <c r="L264"/>
  <c r="AJ264"/>
  <c r="D423" i="1"/>
  <c r="AL264" i="14"/>
  <c r="AM264" s="1"/>
  <c r="AH264"/>
  <c r="AK264"/>
  <c r="AI264"/>
  <c r="AN264"/>
  <c r="AO264" s="1"/>
  <c r="R266"/>
  <c r="C266"/>
  <c r="C425" i="1" s="1"/>
  <c r="P266" i="14"/>
  <c r="AB266"/>
  <c r="X266"/>
  <c r="L425" i="1" s="1"/>
  <c r="I72" i="26"/>
  <c r="N72" s="1"/>
  <c r="S72" s="1"/>
  <c r="T266" i="14"/>
  <c r="V266" s="1"/>
  <c r="K266"/>
  <c r="H266"/>
  <c r="AF266"/>
  <c r="AC266"/>
  <c r="AE266" s="1"/>
  <c r="I266"/>
  <c r="L266"/>
  <c r="AJ266"/>
  <c r="D425" i="1"/>
  <c r="AL266" i="14"/>
  <c r="AM266" s="1"/>
  <c r="AH266"/>
  <c r="AK266"/>
  <c r="AI266"/>
  <c r="AN266"/>
  <c r="AO266" s="1"/>
  <c r="I74" i="26"/>
  <c r="N74" s="1"/>
  <c r="S74" s="1"/>
  <c r="K268" i="14"/>
  <c r="T268"/>
  <c r="R268"/>
  <c r="AB268"/>
  <c r="C268"/>
  <c r="C427" i="1" s="1"/>
  <c r="V268" i="14"/>
  <c r="X268"/>
  <c r="L427" i="1" s="1"/>
  <c r="P268" i="14"/>
  <c r="H268"/>
  <c r="AF268"/>
  <c r="AC268"/>
  <c r="AE268" s="1"/>
  <c r="I268"/>
  <c r="L268"/>
  <c r="AJ268"/>
  <c r="D427" i="1"/>
  <c r="AL268" i="14"/>
  <c r="AM268" s="1"/>
  <c r="AH268"/>
  <c r="AK268"/>
  <c r="AI268"/>
  <c r="AN268"/>
  <c r="AO268" s="1"/>
  <c r="T270"/>
  <c r="V270" s="1"/>
  <c r="C270"/>
  <c r="C429" i="1" s="1"/>
  <c r="K270" i="14"/>
  <c r="X270"/>
  <c r="L429" i="1" s="1"/>
  <c r="AB270" i="14"/>
  <c r="I76" i="26"/>
  <c r="N76" s="1"/>
  <c r="S76" s="1"/>
  <c r="R270" i="14"/>
  <c r="P270"/>
  <c r="H270"/>
  <c r="AF270"/>
  <c r="AC270"/>
  <c r="AE270" s="1"/>
  <c r="I270"/>
  <c r="L270"/>
  <c r="AJ270"/>
  <c r="D429" i="1"/>
  <c r="AL270" i="14"/>
  <c r="AM270" s="1"/>
  <c r="AH270"/>
  <c r="AK270"/>
  <c r="AI270"/>
  <c r="AN270"/>
  <c r="AO270" s="1"/>
  <c r="I78" i="26"/>
  <c r="N78" s="1"/>
  <c r="S78" s="1"/>
  <c r="T272" i="14"/>
  <c r="C272"/>
  <c r="C431" i="1" s="1"/>
  <c r="P272" i="14"/>
  <c r="V272"/>
  <c r="K272"/>
  <c r="X272"/>
  <c r="L431" i="1" s="1"/>
  <c r="AB272" i="14"/>
  <c r="R272"/>
  <c r="H272"/>
  <c r="AF272"/>
  <c r="AC272"/>
  <c r="AE272" s="1"/>
  <c r="I272"/>
  <c r="L272"/>
  <c r="AJ272"/>
  <c r="D431" i="1"/>
  <c r="AL272" i="14"/>
  <c r="AM272" s="1"/>
  <c r="AH272"/>
  <c r="AK272"/>
  <c r="AI272"/>
  <c r="AN272"/>
  <c r="AO272" s="1"/>
  <c r="R274"/>
  <c r="C274"/>
  <c r="C433" i="1" s="1"/>
  <c r="P274" i="14"/>
  <c r="AB274"/>
  <c r="X274"/>
  <c r="L433" i="1" s="1"/>
  <c r="I80" i="26"/>
  <c r="N80" s="1"/>
  <c r="S80" s="1"/>
  <c r="T274" i="14"/>
  <c r="V274" s="1"/>
  <c r="K274"/>
  <c r="H274"/>
  <c r="AF274"/>
  <c r="AC274"/>
  <c r="AE274" s="1"/>
  <c r="I274"/>
  <c r="L274"/>
  <c r="AJ274"/>
  <c r="D433" i="1"/>
  <c r="AL274" i="14"/>
  <c r="AM274" s="1"/>
  <c r="AH274"/>
  <c r="AK274"/>
  <c r="AI274"/>
  <c r="AN274"/>
  <c r="AO274" s="1"/>
  <c r="H275"/>
  <c r="H434" i="1"/>
  <c r="K276" i="14"/>
  <c r="AB276"/>
  <c r="AD276"/>
  <c r="H276"/>
  <c r="AC276"/>
  <c r="AE276"/>
  <c r="X276"/>
  <c r="L435" i="1" s="1"/>
  <c r="I82" i="26"/>
  <c r="N82" s="1"/>
  <c r="S82" s="1"/>
  <c r="R276" i="14"/>
  <c r="V276" s="1"/>
  <c r="Q276"/>
  <c r="Q277" s="1"/>
  <c r="Q278" s="1"/>
  <c r="Q279" s="1"/>
  <c r="Q280" s="1"/>
  <c r="Q281" s="1"/>
  <c r="Q282" s="1"/>
  <c r="Q283" s="1"/>
  <c r="Q284" s="1"/>
  <c r="Q285" s="1"/>
  <c r="Q286" s="1"/>
  <c r="Q287" s="1"/>
  <c r="Q288" s="1"/>
  <c r="Q289" s="1"/>
  <c r="Q290" s="1"/>
  <c r="Q291" s="1"/>
  <c r="Q292" s="1"/>
  <c r="Q293" s="1"/>
  <c r="Q294" s="1"/>
  <c r="Q295" s="1"/>
  <c r="Q296" s="1"/>
  <c r="Q297" s="1"/>
  <c r="Q298" s="1"/>
  <c r="Q299" s="1"/>
  <c r="Q300" s="1"/>
  <c r="Q301" s="1"/>
  <c r="Q302" s="1"/>
  <c r="Q303" s="1"/>
  <c r="Q304" s="1"/>
  <c r="Q305" s="1"/>
  <c r="Q306" s="1"/>
  <c r="Q307" s="1"/>
  <c r="AF276"/>
  <c r="T276"/>
  <c r="O276"/>
  <c r="O277" s="1"/>
  <c r="O278" s="1"/>
  <c r="O279" s="1"/>
  <c r="O280" s="1"/>
  <c r="O281" s="1"/>
  <c r="O282" s="1"/>
  <c r="O283" s="1"/>
  <c r="O284" s="1"/>
  <c r="O285" s="1"/>
  <c r="O286" s="1"/>
  <c r="O287" s="1"/>
  <c r="O288" s="1"/>
  <c r="O289" s="1"/>
  <c r="O290" s="1"/>
  <c r="O291" s="1"/>
  <c r="O292" s="1"/>
  <c r="O293" s="1"/>
  <c r="O294" s="1"/>
  <c r="O295" s="1"/>
  <c r="O296" s="1"/>
  <c r="O297" s="1"/>
  <c r="O298" s="1"/>
  <c r="O299" s="1"/>
  <c r="O300" s="1"/>
  <c r="O301" s="1"/>
  <c r="O302" s="1"/>
  <c r="O303" s="1"/>
  <c r="O304" s="1"/>
  <c r="O305" s="1"/>
  <c r="O306" s="1"/>
  <c r="O307" s="1"/>
  <c r="P276"/>
  <c r="C276"/>
  <c r="C435" i="1" s="1"/>
  <c r="I276" i="14"/>
  <c r="Z276"/>
  <c r="Z277" s="1"/>
  <c r="Z278" s="1"/>
  <c r="Z279" s="1"/>
  <c r="Z280" s="1"/>
  <c r="Z281" s="1"/>
  <c r="Z282" s="1"/>
  <c r="Z283" s="1"/>
  <c r="Z284" s="1"/>
  <c r="Z285" s="1"/>
  <c r="Z286" s="1"/>
  <c r="Z287" s="1"/>
  <c r="Z288" s="1"/>
  <c r="Z289" s="1"/>
  <c r="Z290" s="1"/>
  <c r="Z291" s="1"/>
  <c r="Z292" s="1"/>
  <c r="Z293" s="1"/>
  <c r="Z294" s="1"/>
  <c r="Z295" s="1"/>
  <c r="Z296" s="1"/>
  <c r="Z297" s="1"/>
  <c r="Z298" s="1"/>
  <c r="Z299" s="1"/>
  <c r="Z300" s="1"/>
  <c r="Z301" s="1"/>
  <c r="Z302" s="1"/>
  <c r="Z303" s="1"/>
  <c r="Z304" s="1"/>
  <c r="Z305" s="1"/>
  <c r="Z306" s="1"/>
  <c r="Z307" s="1"/>
  <c r="L276"/>
  <c r="AJ276"/>
  <c r="D435" i="1"/>
  <c r="AH276" i="14"/>
  <c r="AK276"/>
  <c r="AL276"/>
  <c r="AM276" s="1"/>
  <c r="AN276"/>
  <c r="AO276" s="1"/>
  <c r="AI276"/>
  <c r="H277"/>
  <c r="H436" i="1"/>
  <c r="K278" i="14"/>
  <c r="AB278"/>
  <c r="T278"/>
  <c r="X278"/>
  <c r="L437" i="1" s="1"/>
  <c r="AF278" i="14"/>
  <c r="C278"/>
  <c r="C437" i="1" s="1"/>
  <c r="I84" i="26"/>
  <c r="N84" s="1"/>
  <c r="S84" s="1"/>
  <c r="R278" i="14"/>
  <c r="V278" s="1"/>
  <c r="H278"/>
  <c r="P278"/>
  <c r="AD278"/>
  <c r="I278"/>
  <c r="AC278"/>
  <c r="AE278" s="1"/>
  <c r="L278"/>
  <c r="AJ278"/>
  <c r="D437" i="1"/>
  <c r="AL278" i="14"/>
  <c r="AM278" s="1"/>
  <c r="AK278"/>
  <c r="AH278"/>
  <c r="AI278"/>
  <c r="AN278"/>
  <c r="AO278" s="1"/>
  <c r="H279"/>
  <c r="H438" i="1"/>
  <c r="K280" i="14"/>
  <c r="AB280"/>
  <c r="T280"/>
  <c r="X280"/>
  <c r="L439" i="1" s="1"/>
  <c r="AF280" i="14"/>
  <c r="C280"/>
  <c r="C439" i="1" s="1"/>
  <c r="I86" i="26"/>
  <c r="N86" s="1"/>
  <c r="S86" s="1"/>
  <c r="R280" i="14"/>
  <c r="V280" s="1"/>
  <c r="H280"/>
  <c r="P280"/>
  <c r="AD280"/>
  <c r="I280"/>
  <c r="AC280"/>
  <c r="AE280" s="1"/>
  <c r="L280"/>
  <c r="AJ280"/>
  <c r="D439" i="1"/>
  <c r="AL280" i="14"/>
  <c r="AM280" s="1"/>
  <c r="AH280"/>
  <c r="AK280"/>
  <c r="AN280"/>
  <c r="AO280" s="1"/>
  <c r="AI280"/>
  <c r="H281"/>
  <c r="H440" i="1"/>
  <c r="K282" i="14"/>
  <c r="AB282"/>
  <c r="T282"/>
  <c r="X282"/>
  <c r="L441" i="1" s="1"/>
  <c r="AF282" i="14"/>
  <c r="I88" i="26"/>
  <c r="N88" s="1"/>
  <c r="S88" s="1"/>
  <c r="R282" i="14"/>
  <c r="V282" s="1"/>
  <c r="H282"/>
  <c r="P282"/>
  <c r="AD282"/>
  <c r="C282"/>
  <c r="C441" i="1" s="1"/>
  <c r="I282" i="14"/>
  <c r="AC282"/>
  <c r="AE282" s="1"/>
  <c r="L282"/>
  <c r="AJ282"/>
  <c r="D441" i="1"/>
  <c r="AL282" i="14"/>
  <c r="AM282" s="1"/>
  <c r="AH282"/>
  <c r="AK282"/>
  <c r="AN282"/>
  <c r="AO282" s="1"/>
  <c r="AI282"/>
  <c r="H283"/>
  <c r="H442" i="1"/>
  <c r="K284" i="14"/>
  <c r="AB284"/>
  <c r="T284"/>
  <c r="X284"/>
  <c r="L443" i="1" s="1"/>
  <c r="AF284" i="14"/>
  <c r="C284"/>
  <c r="C443" i="1" s="1"/>
  <c r="I90" i="26"/>
  <c r="N90" s="1"/>
  <c r="S90" s="1"/>
  <c r="R284" i="14"/>
  <c r="V284" s="1"/>
  <c r="H284"/>
  <c r="P284"/>
  <c r="AD284"/>
  <c r="I284"/>
  <c r="AC284"/>
  <c r="AE284" s="1"/>
  <c r="AJ284"/>
  <c r="L284"/>
  <c r="D443" i="1"/>
  <c r="AL284" i="14"/>
  <c r="AM284" s="1"/>
  <c r="AH284"/>
  <c r="AK284"/>
  <c r="AN284"/>
  <c r="AO284" s="1"/>
  <c r="AI284"/>
  <c r="H285"/>
  <c r="H464" i="1"/>
  <c r="K286" i="14"/>
  <c r="AB286"/>
  <c r="T286"/>
  <c r="X286"/>
  <c r="L465" i="1" s="1"/>
  <c r="AF286" i="14"/>
  <c r="C286"/>
  <c r="C465" i="1" s="1"/>
  <c r="I92" i="26"/>
  <c r="N92" s="1"/>
  <c r="S92" s="1"/>
  <c r="R286" i="14"/>
  <c r="V286" s="1"/>
  <c r="H286"/>
  <c r="P286"/>
  <c r="AD286"/>
  <c r="I286"/>
  <c r="AC286"/>
  <c r="AE286" s="1"/>
  <c r="L286"/>
  <c r="AJ286"/>
  <c r="D465" i="1"/>
  <c r="AL286" i="14"/>
  <c r="AM286" s="1"/>
  <c r="AH286"/>
  <c r="AK286"/>
  <c r="AI286"/>
  <c r="AN286"/>
  <c r="AO286" s="1"/>
  <c r="H287"/>
  <c r="H466" i="1"/>
  <c r="K288" i="14"/>
  <c r="AB288"/>
  <c r="T288"/>
  <c r="X288"/>
  <c r="L467" i="1" s="1"/>
  <c r="AF288" i="14"/>
  <c r="C288"/>
  <c r="C467" i="1" s="1"/>
  <c r="I94" i="26"/>
  <c r="N94" s="1"/>
  <c r="S94" s="1"/>
  <c r="R288" i="14"/>
  <c r="V288" s="1"/>
  <c r="H288"/>
  <c r="P288"/>
  <c r="AD288"/>
  <c r="I288"/>
  <c r="AC288"/>
  <c r="AE288" s="1"/>
  <c r="L288"/>
  <c r="AJ288"/>
  <c r="D467" i="1"/>
  <c r="AL288" i="14"/>
  <c r="AM288" s="1"/>
  <c r="AH288"/>
  <c r="AK288"/>
  <c r="AN288"/>
  <c r="AO288" s="1"/>
  <c r="AI288"/>
  <c r="H289"/>
  <c r="H468" i="1"/>
  <c r="K290" i="14"/>
  <c r="AB290"/>
  <c r="T290"/>
  <c r="X290"/>
  <c r="L469" i="1" s="1"/>
  <c r="AF290" i="14"/>
  <c r="I96" i="26"/>
  <c r="N96" s="1"/>
  <c r="S96" s="1"/>
  <c r="R290" i="14"/>
  <c r="V290" s="1"/>
  <c r="H290"/>
  <c r="P290"/>
  <c r="AD290"/>
  <c r="C290"/>
  <c r="C469" i="1" s="1"/>
  <c r="I290" i="14"/>
  <c r="AC290"/>
  <c r="AE290" s="1"/>
  <c r="L290"/>
  <c r="AJ290"/>
  <c r="D469" i="1"/>
  <c r="AL290" i="14"/>
  <c r="AM290" s="1"/>
  <c r="AK290"/>
  <c r="AH290"/>
  <c r="AI290"/>
  <c r="AN290"/>
  <c r="AO290" s="1"/>
  <c r="H291"/>
  <c r="H470" i="1"/>
  <c r="K292" i="14"/>
  <c r="AB292"/>
  <c r="T292"/>
  <c r="X292"/>
  <c r="L471" i="1" s="1"/>
  <c r="AF292" i="14"/>
  <c r="C292"/>
  <c r="C471" i="1" s="1"/>
  <c r="I98" i="26"/>
  <c r="N98" s="1"/>
  <c r="S98" s="1"/>
  <c r="R292" i="14"/>
  <c r="V292" s="1"/>
  <c r="H292"/>
  <c r="P292"/>
  <c r="AD292"/>
  <c r="I292"/>
  <c r="AC292"/>
  <c r="AE292" s="1"/>
  <c r="AJ292"/>
  <c r="L292"/>
  <c r="D471" i="1"/>
  <c r="AL292" i="14"/>
  <c r="AM292" s="1"/>
  <c r="AK292"/>
  <c r="AH292"/>
  <c r="AI292"/>
  <c r="AN292"/>
  <c r="AO292" s="1"/>
  <c r="H293"/>
  <c r="H472" i="1"/>
  <c r="K294" i="14"/>
  <c r="AB294"/>
  <c r="T294"/>
  <c r="X294"/>
  <c r="L473" i="1" s="1"/>
  <c r="AF294" i="14"/>
  <c r="C294"/>
  <c r="C473" i="1" s="1"/>
  <c r="I100" i="26"/>
  <c r="N100" s="1"/>
  <c r="S100" s="1"/>
  <c r="R294" i="14"/>
  <c r="V294" s="1"/>
  <c r="H294"/>
  <c r="P294"/>
  <c r="AD294"/>
  <c r="I294"/>
  <c r="AC294"/>
  <c r="AE294" s="1"/>
  <c r="L294"/>
  <c r="AJ294"/>
  <c r="D473" i="1"/>
  <c r="AL294" i="14"/>
  <c r="AM294" s="1"/>
  <c r="AK294"/>
  <c r="AH294"/>
  <c r="AI294"/>
  <c r="AN294"/>
  <c r="AO294" s="1"/>
  <c r="H295"/>
  <c r="H474" i="1"/>
  <c r="H296" i="14"/>
  <c r="T296"/>
  <c r="AC296"/>
  <c r="I296"/>
  <c r="R296"/>
  <c r="V296" s="1"/>
  <c r="AF296"/>
  <c r="C296"/>
  <c r="C475" i="1" s="1"/>
  <c r="I102" i="26"/>
  <c r="N102" s="1"/>
  <c r="S102" s="1"/>
  <c r="P296" i="14"/>
  <c r="X296"/>
  <c r="L475" i="1" s="1"/>
  <c r="AB296" i="14"/>
  <c r="K296"/>
  <c r="L296" s="1"/>
  <c r="AD296"/>
  <c r="AE296" s="1"/>
  <c r="AA296"/>
  <c r="AG296" s="1"/>
  <c r="AJ296"/>
  <c r="D475" i="1"/>
  <c r="AL296" i="14"/>
  <c r="AM296" s="1"/>
  <c r="AK296"/>
  <c r="AH296"/>
  <c r="AI296"/>
  <c r="AN296"/>
  <c r="AO296" s="1"/>
  <c r="H297"/>
  <c r="H476" i="1"/>
  <c r="H298" i="14"/>
  <c r="T298"/>
  <c r="V298" s="1"/>
  <c r="AC298"/>
  <c r="K298"/>
  <c r="L298" s="1"/>
  <c r="AB298"/>
  <c r="AF298"/>
  <c r="C298"/>
  <c r="C477" i="1" s="1"/>
  <c r="I104" i="26"/>
  <c r="N104" s="1"/>
  <c r="S104" s="1"/>
  <c r="P298" i="14"/>
  <c r="X298"/>
  <c r="L477" i="1" s="1"/>
  <c r="I298" i="14"/>
  <c r="R298"/>
  <c r="AD298"/>
  <c r="AE298" s="1"/>
  <c r="AA298"/>
  <c r="AG298" s="1"/>
  <c r="AJ298"/>
  <c r="D477" i="1"/>
  <c r="AL298" i="14"/>
  <c r="AM298" s="1"/>
  <c r="AH298"/>
  <c r="AK298"/>
  <c r="AI298"/>
  <c r="AN298"/>
  <c r="AO298" s="1"/>
  <c r="H299"/>
  <c r="H478" i="1"/>
  <c r="H300" i="14"/>
  <c r="T300"/>
  <c r="AC300"/>
  <c r="I300"/>
  <c r="R300"/>
  <c r="V300" s="1"/>
  <c r="AF300"/>
  <c r="C300"/>
  <c r="C479" i="1" s="1"/>
  <c r="I106" i="26"/>
  <c r="N106" s="1"/>
  <c r="S106" s="1"/>
  <c r="P300" i="14"/>
  <c r="X300"/>
  <c r="L479" i="1" s="1"/>
  <c r="AB300" i="14"/>
  <c r="K300"/>
  <c r="L300" s="1"/>
  <c r="AD300"/>
  <c r="AE300" s="1"/>
  <c r="AA300"/>
  <c r="AG300" s="1"/>
  <c r="AJ300"/>
  <c r="D479" i="1"/>
  <c r="AL300" i="14"/>
  <c r="AM300" s="1"/>
  <c r="AK300"/>
  <c r="AH300"/>
  <c r="AI300"/>
  <c r="AN300"/>
  <c r="AO300" s="1"/>
  <c r="H301"/>
  <c r="H480" i="1"/>
  <c r="F302" i="14"/>
  <c r="I481" i="1" s="1"/>
  <c r="J302" i="13"/>
  <c r="H108" i="26"/>
  <c r="F481" i="1"/>
  <c r="F304" i="14"/>
  <c r="I483" i="1" s="1"/>
  <c r="J304" i="13"/>
  <c r="H110" i="26"/>
  <c r="F483" i="1"/>
  <c r="F306" i="14"/>
  <c r="I485" i="1" s="1"/>
  <c r="J306" i="13"/>
  <c r="H112" i="26"/>
  <c r="F485" i="1"/>
  <c r="H302" i="14"/>
  <c r="T302"/>
  <c r="V302" s="1"/>
  <c r="AC302"/>
  <c r="K302"/>
  <c r="L302" s="1"/>
  <c r="AB302"/>
  <c r="AF302"/>
  <c r="I108" i="26"/>
  <c r="N108" s="1"/>
  <c r="S108" s="1"/>
  <c r="P302" i="14"/>
  <c r="X302"/>
  <c r="L481" i="1" s="1"/>
  <c r="I302" i="14"/>
  <c r="R302"/>
  <c r="AD302"/>
  <c r="AE302" s="1"/>
  <c r="C302"/>
  <c r="C481" i="1" s="1"/>
  <c r="AA302" i="14"/>
  <c r="AG302" s="1"/>
  <c r="AJ302"/>
  <c r="D481" i="1"/>
  <c r="AL302" i="14"/>
  <c r="AM302" s="1"/>
  <c r="AK302"/>
  <c r="AH302"/>
  <c r="AI302"/>
  <c r="AN302"/>
  <c r="AO302" s="1"/>
  <c r="H303"/>
  <c r="H482" i="1"/>
  <c r="I110" i="26"/>
  <c r="N110" s="1"/>
  <c r="S110" s="1"/>
  <c r="P304" i="14"/>
  <c r="X304"/>
  <c r="L483" i="1" s="1"/>
  <c r="AB304" i="14"/>
  <c r="I304"/>
  <c r="R304"/>
  <c r="V304" s="1"/>
  <c r="AF304"/>
  <c r="C304"/>
  <c r="C483" i="1" s="1"/>
  <c r="H304" i="14"/>
  <c r="T304"/>
  <c r="AC304"/>
  <c r="AE304"/>
  <c r="K304"/>
  <c r="AD304"/>
  <c r="L304"/>
  <c r="AJ304"/>
  <c r="D483" i="1"/>
  <c r="AK304" i="14"/>
  <c r="AL304"/>
  <c r="AM304" s="1"/>
  <c r="AH304"/>
  <c r="AI304"/>
  <c r="AN304"/>
  <c r="AO304" s="1"/>
  <c r="H305"/>
  <c r="H484" i="1"/>
  <c r="I112" i="26"/>
  <c r="N112" s="1"/>
  <c r="S112" s="1"/>
  <c r="P306" i="14"/>
  <c r="H306"/>
  <c r="K306"/>
  <c r="AD306"/>
  <c r="C306"/>
  <c r="C485" i="1" s="1"/>
  <c r="R306" i="14"/>
  <c r="T306"/>
  <c r="V306" s="1"/>
  <c r="AB306"/>
  <c r="X306"/>
  <c r="L485" i="1" s="1"/>
  <c r="AF306" i="14"/>
  <c r="I306"/>
  <c r="AC306"/>
  <c r="AE306" s="1"/>
  <c r="AJ306"/>
  <c r="L306"/>
  <c r="D485" i="1"/>
  <c r="AH306" i="14"/>
  <c r="AK306"/>
  <c r="AL306"/>
  <c r="AM306" s="1"/>
  <c r="AI306"/>
  <c r="AN306"/>
  <c r="AO306" s="1"/>
  <c r="F195"/>
  <c r="I314" i="1" s="1"/>
  <c r="J195" i="13"/>
  <c r="J197"/>
  <c r="F197" i="14"/>
  <c r="I316" i="1" s="1"/>
  <c r="F199" i="14"/>
  <c r="I318" i="1" s="1"/>
  <c r="J199" i="13"/>
  <c r="AD199" i="14" s="1"/>
  <c r="J201" i="13"/>
  <c r="F201" i="14"/>
  <c r="I320" i="1" s="1"/>
  <c r="F203" i="14"/>
  <c r="I322" i="1" s="1"/>
  <c r="J203" i="13"/>
  <c r="AD203" i="14" s="1"/>
  <c r="J205" i="13"/>
  <c r="F205" i="14"/>
  <c r="I324" i="1" s="1"/>
  <c r="F207" i="14"/>
  <c r="I326" i="1" s="1"/>
  <c r="J207" i="13"/>
  <c r="AD207" i="14" s="1"/>
  <c r="H13" i="26"/>
  <c r="F326" i="1"/>
  <c r="F209" i="14"/>
  <c r="I328" i="1" s="1"/>
  <c r="J209" i="13"/>
  <c r="H15" i="26"/>
  <c r="F328" i="1"/>
  <c r="J211" i="13"/>
  <c r="F211" i="14"/>
  <c r="I330" i="1" s="1"/>
  <c r="H17" i="26"/>
  <c r="F330" i="1"/>
  <c r="J213" i="13"/>
  <c r="F213" i="14"/>
  <c r="I332" i="1" s="1"/>
  <c r="H19" i="26"/>
  <c r="F332" i="1"/>
  <c r="F215" i="14"/>
  <c r="I334" i="1" s="1"/>
  <c r="J215" i="13"/>
  <c r="AD215" i="14" s="1"/>
  <c r="H21" i="26"/>
  <c r="F334" i="1"/>
  <c r="F217" i="14"/>
  <c r="I336" i="1" s="1"/>
  <c r="J217" i="13"/>
  <c r="AD217" i="14" s="1"/>
  <c r="H23" i="26"/>
  <c r="F336" i="1"/>
  <c r="F219" i="14"/>
  <c r="I338" i="1" s="1"/>
  <c r="J219" i="13"/>
  <c r="H25" i="26"/>
  <c r="F338" i="1"/>
  <c r="F221" i="14"/>
  <c r="I340" i="1" s="1"/>
  <c r="J221" i="13"/>
  <c r="H27" i="26"/>
  <c r="F340" i="1"/>
  <c r="F223" i="14"/>
  <c r="I342" i="1" s="1"/>
  <c r="J223" i="13"/>
  <c r="H29" i="26"/>
  <c r="F342" i="1"/>
  <c r="F225" i="14"/>
  <c r="I364" i="1" s="1"/>
  <c r="J225" i="13"/>
  <c r="H31" i="26"/>
  <c r="F364" i="1"/>
  <c r="F227" i="14"/>
  <c r="I366" i="1" s="1"/>
  <c r="J227" i="13"/>
  <c r="H33" i="26"/>
  <c r="F366" i="1"/>
  <c r="F229" i="14"/>
  <c r="I368" i="1" s="1"/>
  <c r="J229" i="13"/>
  <c r="H35" i="26"/>
  <c r="F368" i="1"/>
  <c r="F231" i="14"/>
  <c r="I370" i="1" s="1"/>
  <c r="J231" i="13"/>
  <c r="H37" i="26"/>
  <c r="F370" i="1"/>
  <c r="F233" i="14"/>
  <c r="I372" i="1" s="1"/>
  <c r="J233" i="13"/>
  <c r="H39" i="26"/>
  <c r="F372" i="1"/>
  <c r="F235" i="14"/>
  <c r="I374" i="1" s="1"/>
  <c r="J235" i="13"/>
  <c r="H41" i="26"/>
  <c r="F374" i="1"/>
  <c r="F237" i="14"/>
  <c r="I376" i="1" s="1"/>
  <c r="J237" i="13"/>
  <c r="H43" i="26"/>
  <c r="F376" i="1"/>
  <c r="F239" i="14"/>
  <c r="I378" i="1" s="1"/>
  <c r="J239" i="13"/>
  <c r="H45" i="26"/>
  <c r="F378" i="1"/>
  <c r="F241" i="14"/>
  <c r="I380" i="1" s="1"/>
  <c r="J241" i="13"/>
  <c r="H47" i="26"/>
  <c r="F380" i="1"/>
  <c r="F243" i="14"/>
  <c r="I382" i="1" s="1"/>
  <c r="J243" i="13"/>
  <c r="H49" i="26"/>
  <c r="F382" i="1"/>
  <c r="F245" i="14"/>
  <c r="I384" i="1" s="1"/>
  <c r="J245" i="13"/>
  <c r="H51" i="26"/>
  <c r="F384" i="1"/>
  <c r="F247" i="14"/>
  <c r="I386" i="1" s="1"/>
  <c r="J247" i="13"/>
  <c r="H53" i="26"/>
  <c r="F386" i="1"/>
  <c r="F249" i="14"/>
  <c r="I388" i="1" s="1"/>
  <c r="J249" i="13"/>
  <c r="H55" i="26"/>
  <c r="F388" i="1"/>
  <c r="F251" i="14"/>
  <c r="I390" i="1" s="1"/>
  <c r="J251" i="13"/>
  <c r="H57" i="26"/>
  <c r="F390" i="1"/>
  <c r="F253" i="14"/>
  <c r="I392" i="1" s="1"/>
  <c r="J253" i="13"/>
  <c r="H59" i="26"/>
  <c r="F392" i="1"/>
  <c r="F255" i="14"/>
  <c r="I414" i="1" s="1"/>
  <c r="J255" i="13"/>
  <c r="H61" i="26"/>
  <c r="F414" i="1"/>
  <c r="F257" i="14"/>
  <c r="I416" i="1" s="1"/>
  <c r="J257" i="13"/>
  <c r="H63" i="26"/>
  <c r="F416" i="1"/>
  <c r="F259" i="14"/>
  <c r="I418" i="1" s="1"/>
  <c r="J259" i="13"/>
  <c r="H65" i="26"/>
  <c r="F418" i="1"/>
  <c r="F261" i="14"/>
  <c r="I420" i="1" s="1"/>
  <c r="J261" i="13"/>
  <c r="AD261" i="14" s="1"/>
  <c r="H67" i="26"/>
  <c r="F420" i="1"/>
  <c r="F263" i="14"/>
  <c r="I422" i="1" s="1"/>
  <c r="J263" i="13"/>
  <c r="AD263" i="14" s="1"/>
  <c r="H69" i="26"/>
  <c r="F422" i="1"/>
  <c r="F265" i="14"/>
  <c r="I424" i="1" s="1"/>
  <c r="J265" i="13"/>
  <c r="AD265" i="14" s="1"/>
  <c r="H71" i="26"/>
  <c r="F424" i="1"/>
  <c r="F267" i="14"/>
  <c r="I426" i="1" s="1"/>
  <c r="J267" i="13"/>
  <c r="AD267" i="14" s="1"/>
  <c r="H73" i="26"/>
  <c r="F426" i="1"/>
  <c r="J269" i="13"/>
  <c r="AD269" i="14" s="1"/>
  <c r="F269"/>
  <c r="I428" i="1" s="1"/>
  <c r="H75" i="26"/>
  <c r="F428" i="1"/>
  <c r="J271" i="13"/>
  <c r="AD271" i="14" s="1"/>
  <c r="F271"/>
  <c r="I430" i="1" s="1"/>
  <c r="H77" i="26"/>
  <c r="F430" i="1"/>
  <c r="J273" i="13"/>
  <c r="AD273" i="14" s="1"/>
  <c r="F273"/>
  <c r="I432" i="1" s="1"/>
  <c r="H79" i="26"/>
  <c r="F432" i="1"/>
  <c r="F275" i="14"/>
  <c r="I434" i="1" s="1"/>
  <c r="J275" i="13"/>
  <c r="AD275" i="14" s="1"/>
  <c r="H81" i="26"/>
  <c r="F434" i="1"/>
  <c r="F277" i="14"/>
  <c r="I436" i="1" s="1"/>
  <c r="J277" i="13"/>
  <c r="AD277" i="14" s="1"/>
  <c r="H83" i="26"/>
  <c r="F436" i="1"/>
  <c r="F279" i="14"/>
  <c r="I438" i="1" s="1"/>
  <c r="J279" i="13"/>
  <c r="AD279" i="14" s="1"/>
  <c r="H85" i="26"/>
  <c r="F438" i="1"/>
  <c r="F281" i="14"/>
  <c r="I440" i="1" s="1"/>
  <c r="J281" i="13"/>
  <c r="AD281" i="14" s="1"/>
  <c r="H87" i="26"/>
  <c r="F440" i="1"/>
  <c r="F283" i="14"/>
  <c r="I442" i="1" s="1"/>
  <c r="J283" i="13"/>
  <c r="AD283" i="14" s="1"/>
  <c r="H89" i="26"/>
  <c r="F442" i="1"/>
  <c r="F285" i="14"/>
  <c r="I464" i="1" s="1"/>
  <c r="J285" i="13"/>
  <c r="AD285" i="14" s="1"/>
  <c r="H91" i="26"/>
  <c r="F464" i="1"/>
  <c r="F287" i="14"/>
  <c r="I466" i="1" s="1"/>
  <c r="J287" i="13"/>
  <c r="AD287" i="14" s="1"/>
  <c r="H93" i="26"/>
  <c r="F466" i="1"/>
  <c r="F289" i="14"/>
  <c r="I468" i="1" s="1"/>
  <c r="J289" i="13"/>
  <c r="AD289" i="14" s="1"/>
  <c r="H95" i="26"/>
  <c r="F468" i="1"/>
  <c r="F291" i="14"/>
  <c r="I470" i="1" s="1"/>
  <c r="J291" i="13"/>
  <c r="AD291" i="14" s="1"/>
  <c r="H97" i="26"/>
  <c r="F470" i="1"/>
  <c r="F293" i="14"/>
  <c r="I472" i="1" s="1"/>
  <c r="J293" i="13"/>
  <c r="AD293" i="14" s="1"/>
  <c r="H99" i="26"/>
  <c r="F472" i="1"/>
  <c r="F295" i="14"/>
  <c r="I474" i="1" s="1"/>
  <c r="J295" i="13"/>
  <c r="AD295" i="14" s="1"/>
  <c r="H101" i="26"/>
  <c r="F474" i="1"/>
  <c r="F297" i="14"/>
  <c r="I476" i="1" s="1"/>
  <c r="J297" i="13"/>
  <c r="AD297" i="14" s="1"/>
  <c r="H103" i="26"/>
  <c r="F476" i="1"/>
  <c r="F299" i="14"/>
  <c r="I478" i="1" s="1"/>
  <c r="J299" i="13"/>
  <c r="AD299" i="14" s="1"/>
  <c r="H105" i="26"/>
  <c r="F478" i="1"/>
  <c r="F301" i="14"/>
  <c r="I480" i="1" s="1"/>
  <c r="J301" i="13"/>
  <c r="AD301" i="14" s="1"/>
  <c r="AB131"/>
  <c r="T156" i="17" s="1"/>
  <c r="O156"/>
  <c r="AF131" i="14"/>
  <c r="K131"/>
  <c r="AD131"/>
  <c r="P131"/>
  <c r="Q156" i="17" s="1"/>
  <c r="H131" i="14"/>
  <c r="T131"/>
  <c r="I131"/>
  <c r="X131"/>
  <c r="R131"/>
  <c r="D192" i="1"/>
  <c r="AP131" i="14"/>
  <c r="N192" i="1" s="1"/>
  <c r="W157" i="17"/>
  <c r="H212" i="1"/>
  <c r="T133" i="14"/>
  <c r="O158" i="17"/>
  <c r="AB133" i="14"/>
  <c r="T158" i="17" s="1"/>
  <c r="H133" i="14"/>
  <c r="AC133" s="1"/>
  <c r="K133"/>
  <c r="X133"/>
  <c r="AD133"/>
  <c r="AF133"/>
  <c r="P133"/>
  <c r="Q158" i="17" s="1"/>
  <c r="R133" i="14"/>
  <c r="D213" i="1"/>
  <c r="AP133" i="14"/>
  <c r="N213" i="1" s="1"/>
  <c r="W159" i="17"/>
  <c r="H214" i="1"/>
  <c r="AF135" i="14"/>
  <c r="H135"/>
  <c r="I135" s="1"/>
  <c r="P135"/>
  <c r="Q160" i="17" s="1"/>
  <c r="O160"/>
  <c r="K135" i="14"/>
  <c r="AB135"/>
  <c r="T160" i="17" s="1"/>
  <c r="AD135" i="14"/>
  <c r="T135"/>
  <c r="X135"/>
  <c r="R135"/>
  <c r="V135" s="1"/>
  <c r="R160" i="17" s="1"/>
  <c r="D215" i="1"/>
  <c r="AP135" i="14"/>
  <c r="N215" i="1" s="1"/>
  <c r="W161" i="17"/>
  <c r="H216" i="1"/>
  <c r="T137" i="14"/>
  <c r="R137"/>
  <c r="AD137"/>
  <c r="AF137"/>
  <c r="K137"/>
  <c r="AB137"/>
  <c r="T162" i="17" s="1"/>
  <c r="H137" i="14"/>
  <c r="AC137" s="1"/>
  <c r="O162" i="17"/>
  <c r="P137" i="14"/>
  <c r="Q162" i="17" s="1"/>
  <c r="X137" i="14"/>
  <c r="D217" i="1"/>
  <c r="AP137" i="14"/>
  <c r="N217" i="1" s="1"/>
  <c r="W163" i="17"/>
  <c r="H218" i="1"/>
  <c r="AB139" i="14"/>
  <c r="T164" i="17" s="1"/>
  <c r="AF139" i="14"/>
  <c r="AD139"/>
  <c r="T139"/>
  <c r="K139"/>
  <c r="O164" i="17"/>
  <c r="X139" i="14"/>
  <c r="P139"/>
  <c r="Q164" i="17" s="1"/>
  <c r="H139" i="14"/>
  <c r="R139"/>
  <c r="V139" s="1"/>
  <c r="R164" i="17" s="1"/>
  <c r="I139" i="14"/>
  <c r="L139" s="1"/>
  <c r="D219" i="1"/>
  <c r="AP139" i="14"/>
  <c r="N219" i="1" s="1"/>
  <c r="W165" i="17"/>
  <c r="H220" i="1"/>
  <c r="T141" i="14"/>
  <c r="AD141"/>
  <c r="H141"/>
  <c r="AB141"/>
  <c r="T166" i="17" s="1"/>
  <c r="AF141" i="14"/>
  <c r="X141"/>
  <c r="R141"/>
  <c r="V141" s="1"/>
  <c r="R166" i="17" s="1"/>
  <c r="O166"/>
  <c r="I141" i="14"/>
  <c r="P141"/>
  <c r="Q166" i="17" s="1"/>
  <c r="AC141" i="14"/>
  <c r="K141"/>
  <c r="L141"/>
  <c r="D221" i="1"/>
  <c r="AP141" i="14"/>
  <c r="N221" i="1" s="1"/>
  <c r="W167" i="17"/>
  <c r="H222" i="1"/>
  <c r="R143" i="14"/>
  <c r="P143"/>
  <c r="Q168" i="17" s="1"/>
  <c r="X143" i="14"/>
  <c r="AB143"/>
  <c r="T168" i="17" s="1"/>
  <c r="AF143" i="14"/>
  <c r="O168" i="17"/>
  <c r="K143" i="14"/>
  <c r="T143"/>
  <c r="H143"/>
  <c r="I143" s="1"/>
  <c r="L143" s="1"/>
  <c r="D223" i="1"/>
  <c r="AP143" i="14"/>
  <c r="N223" i="1" s="1"/>
  <c r="W169" i="17"/>
  <c r="H224" i="1"/>
  <c r="AD145" i="14"/>
  <c r="H145"/>
  <c r="I145" s="1"/>
  <c r="AB145"/>
  <c r="T170" i="17" s="1"/>
  <c r="R145" i="14"/>
  <c r="AF145"/>
  <c r="P145"/>
  <c r="Q170" i="17" s="1"/>
  <c r="T145" i="14"/>
  <c r="K145"/>
  <c r="X145"/>
  <c r="O170" i="17"/>
  <c r="D225" i="1"/>
  <c r="AP145" i="14"/>
  <c r="N225" i="1" s="1"/>
  <c r="W171" i="17"/>
  <c r="H226" i="1"/>
  <c r="AB147" i="14"/>
  <c r="T172" i="17" s="1"/>
  <c r="AF147" i="14"/>
  <c r="AD147"/>
  <c r="P147"/>
  <c r="Q172" i="17" s="1"/>
  <c r="T147" i="14"/>
  <c r="K147"/>
  <c r="X147"/>
  <c r="H147"/>
  <c r="I147" s="1"/>
  <c r="R147"/>
  <c r="V147" s="1"/>
  <c r="R172" i="17" s="1"/>
  <c r="O172"/>
  <c r="D227" i="1"/>
  <c r="W173" i="17"/>
  <c r="H228" i="1"/>
  <c r="AD149" i="14"/>
  <c r="AF149"/>
  <c r="K149"/>
  <c r="X149"/>
  <c r="H149"/>
  <c r="R149"/>
  <c r="P149"/>
  <c r="Q174" i="17" s="1"/>
  <c r="AB149" i="14"/>
  <c r="T174" i="17" s="1"/>
  <c r="I149" i="14"/>
  <c r="T149"/>
  <c r="O174" i="17"/>
  <c r="V149" i="14"/>
  <c r="R174" i="17" s="1"/>
  <c r="AC149" i="14"/>
  <c r="AE149" s="1"/>
  <c r="D229" i="1"/>
  <c r="W175" i="17"/>
  <c r="H230" i="1"/>
  <c r="X151" i="14"/>
  <c r="AF151"/>
  <c r="T151"/>
  <c r="R151"/>
  <c r="H151"/>
  <c r="AC151" s="1"/>
  <c r="AE151" s="1"/>
  <c r="K151"/>
  <c r="P151"/>
  <c r="Q176" i="17" s="1"/>
  <c r="O176"/>
  <c r="AB151" i="14"/>
  <c r="T176" i="17" s="1"/>
  <c r="D231" i="1"/>
  <c r="W177" i="17"/>
  <c r="H232" i="1"/>
  <c r="K153" i="14"/>
  <c r="O178" i="17"/>
  <c r="AD153" i="14"/>
  <c r="R153"/>
  <c r="AB153"/>
  <c r="T178" i="17" s="1"/>
  <c r="T153" i="14"/>
  <c r="V153" s="1"/>
  <c r="R178" i="17" s="1"/>
  <c r="X153" i="14"/>
  <c r="AF153"/>
  <c r="H153"/>
  <c r="I153" s="1"/>
  <c r="L153" s="1"/>
  <c r="D233" i="1"/>
  <c r="W179" i="17"/>
  <c r="H234" i="1"/>
  <c r="AD155" i="14"/>
  <c r="AF155"/>
  <c r="K155"/>
  <c r="H155"/>
  <c r="AC155" s="1"/>
  <c r="R155"/>
  <c r="AB155"/>
  <c r="T180" i="17" s="1"/>
  <c r="AG180" s="1"/>
  <c r="X155" i="14"/>
  <c r="P155"/>
  <c r="Q180" i="17" s="1"/>
  <c r="T155" i="14"/>
  <c r="O180" i="17"/>
  <c r="V155" i="14"/>
  <c r="R180" i="17" s="1"/>
  <c r="D235" i="1"/>
  <c r="W181" i="17"/>
  <c r="H236" i="1"/>
  <c r="AD157" i="14"/>
  <c r="AF157"/>
  <c r="K157"/>
  <c r="X157"/>
  <c r="H157"/>
  <c r="I157" s="1"/>
  <c r="L157" s="1"/>
  <c r="R157"/>
  <c r="AB157"/>
  <c r="T182" i="17" s="1"/>
  <c r="AG182" s="1"/>
  <c r="P157" i="14"/>
  <c r="Q182" i="17" s="1"/>
  <c r="T157" i="14"/>
  <c r="O182" i="17"/>
  <c r="AC157" i="14"/>
  <c r="D237" i="1"/>
  <c r="W183" i="17"/>
  <c r="H238" i="1"/>
  <c r="AF159" i="14"/>
  <c r="X159"/>
  <c r="K159"/>
  <c r="AD159"/>
  <c r="H159"/>
  <c r="AC159" s="1"/>
  <c r="R159"/>
  <c r="AB159"/>
  <c r="T184" i="17" s="1"/>
  <c r="P159" i="14"/>
  <c r="Q184" i="17" s="1"/>
  <c r="T159" i="14"/>
  <c r="O184" i="17"/>
  <c r="I159" i="14"/>
  <c r="L159" s="1"/>
  <c r="D239" i="1"/>
  <c r="W185" i="17"/>
  <c r="H240" i="1"/>
  <c r="K161" i="14"/>
  <c r="X161"/>
  <c r="AD161"/>
  <c r="O186" i="17"/>
  <c r="AF161" i="14"/>
  <c r="H161"/>
  <c r="AC161" s="1"/>
  <c r="P161"/>
  <c r="Q186" i="17" s="1"/>
  <c r="T161" i="14"/>
  <c r="R161"/>
  <c r="AB161"/>
  <c r="T186" i="17" s="1"/>
  <c r="D241" i="1"/>
  <c r="W187" i="17"/>
  <c r="H242" i="1"/>
  <c r="P163" i="14"/>
  <c r="Q188" i="17" s="1"/>
  <c r="X163" i="14"/>
  <c r="AD163"/>
  <c r="R163"/>
  <c r="O188" i="17"/>
  <c r="T163" i="14"/>
  <c r="AF163"/>
  <c r="K163"/>
  <c r="AB163"/>
  <c r="T188" i="17" s="1"/>
  <c r="V163" i="14"/>
  <c r="R188" i="17" s="1"/>
  <c r="H163" i="14"/>
  <c r="I163" s="1"/>
  <c r="L163" s="1"/>
  <c r="D262" i="1"/>
  <c r="W189" i="17"/>
  <c r="H263" i="1"/>
  <c r="AF165" i="14"/>
  <c r="K165"/>
  <c r="AB165"/>
  <c r="T190" i="17" s="1"/>
  <c r="AD165" i="14"/>
  <c r="H165"/>
  <c r="I165" s="1"/>
  <c r="L165" s="1"/>
  <c r="T165"/>
  <c r="O190" i="17"/>
  <c r="P165" i="14"/>
  <c r="Q190" i="17" s="1"/>
  <c r="X165" i="14"/>
  <c r="R165"/>
  <c r="D264" i="1"/>
  <c r="W191" i="17"/>
  <c r="H265" i="1"/>
  <c r="T167" i="14"/>
  <c r="O192" i="17"/>
  <c r="X167" i="14"/>
  <c r="K167"/>
  <c r="AB167"/>
  <c r="T192" i="17" s="1"/>
  <c r="AD167" i="14"/>
  <c r="AF167"/>
  <c r="P167"/>
  <c r="Q192" i="17" s="1"/>
  <c r="H167" i="14"/>
  <c r="I167" s="1"/>
  <c r="R167"/>
  <c r="D266" i="1"/>
  <c r="W193" i="17"/>
  <c r="H267" i="1"/>
  <c r="T169" i="14"/>
  <c r="O194" i="17"/>
  <c r="X169" i="14"/>
  <c r="P169"/>
  <c r="Q194" i="17" s="1"/>
  <c r="K169" i="14"/>
  <c r="AB169"/>
  <c r="T194" i="17" s="1"/>
  <c r="AD169" i="14"/>
  <c r="AF169"/>
  <c r="H169"/>
  <c r="I169" s="1"/>
  <c r="R169"/>
  <c r="D268" i="1"/>
  <c r="W195" i="17"/>
  <c r="H269" i="1"/>
  <c r="AB171" i="14"/>
  <c r="T196" i="17" s="1"/>
  <c r="R171" i="14"/>
  <c r="P171"/>
  <c r="Q196" i="17" s="1"/>
  <c r="X171" i="14"/>
  <c r="O196" i="17"/>
  <c r="AF171" i="14"/>
  <c r="AD171"/>
  <c r="H171"/>
  <c r="I171" s="1"/>
  <c r="L171" s="1"/>
  <c r="K171"/>
  <c r="T171"/>
  <c r="D270" i="1"/>
  <c r="W197" i="17"/>
  <c r="H271" i="1"/>
  <c r="T173" i="14"/>
  <c r="K173"/>
  <c r="X173"/>
  <c r="AD173"/>
  <c r="AB173"/>
  <c r="T198" i="17" s="1"/>
  <c r="H173" i="14"/>
  <c r="I173" s="1"/>
  <c r="L173" s="1"/>
  <c r="R173"/>
  <c r="O198" i="17"/>
  <c r="AF173" i="14"/>
  <c r="P173"/>
  <c r="Q198" i="17" s="1"/>
  <c r="D272" i="1"/>
  <c r="W199" i="17"/>
  <c r="H273" i="1"/>
  <c r="H175" i="14"/>
  <c r="AC175" s="1"/>
  <c r="AF175"/>
  <c r="K175"/>
  <c r="X175"/>
  <c r="O200" i="17"/>
  <c r="AD175" i="14"/>
  <c r="T175"/>
  <c r="R175"/>
  <c r="AB175"/>
  <c r="T200" i="17" s="1"/>
  <c r="P175" i="14"/>
  <c r="Q200" i="17" s="1"/>
  <c r="D274" i="1"/>
  <c r="W201" i="17"/>
  <c r="H275" i="1"/>
  <c r="K177" i="14"/>
  <c r="P177"/>
  <c r="Q202" i="17" s="1"/>
  <c r="O202"/>
  <c r="H177" i="14"/>
  <c r="AC177" s="1"/>
  <c r="AD177"/>
  <c r="T177"/>
  <c r="X177"/>
  <c r="AF177"/>
  <c r="AB177"/>
  <c r="T202" i="17" s="1"/>
  <c r="R177" i="14"/>
  <c r="D276" i="1"/>
  <c r="W203" i="17"/>
  <c r="H277" i="1"/>
  <c r="K179" i="14"/>
  <c r="H179"/>
  <c r="I179" s="1"/>
  <c r="L179" s="1"/>
  <c r="R179"/>
  <c r="AB179"/>
  <c r="T204" i="17" s="1"/>
  <c r="AD179" i="14"/>
  <c r="T179"/>
  <c r="AF179"/>
  <c r="P179"/>
  <c r="Q204" i="17" s="1"/>
  <c r="X179" i="14"/>
  <c r="O204" i="17"/>
  <c r="D278" i="1"/>
  <c r="W205" i="17"/>
  <c r="H279" i="1"/>
  <c r="X181" i="14"/>
  <c r="T181"/>
  <c r="H181"/>
  <c r="AC181" s="1"/>
  <c r="AF181"/>
  <c r="AB181"/>
  <c r="T206" i="17" s="1"/>
  <c r="K181" i="14"/>
  <c r="AD181"/>
  <c r="P181"/>
  <c r="Q206" i="17" s="1"/>
  <c r="O206"/>
  <c r="R181" i="14"/>
  <c r="D280" i="1"/>
  <c r="W207" i="17"/>
  <c r="H281" i="1"/>
  <c r="H183" i="14"/>
  <c r="I183" s="1"/>
  <c r="L183" s="1"/>
  <c r="T183"/>
  <c r="K183"/>
  <c r="O208" i="17"/>
  <c r="AD183" i="14"/>
  <c r="P183"/>
  <c r="Q208" i="17" s="1"/>
  <c r="R183" i="14"/>
  <c r="AF183"/>
  <c r="AB183"/>
  <c r="T208" i="17" s="1"/>
  <c r="X183" i="14"/>
  <c r="D282" i="1"/>
  <c r="W209" i="17"/>
  <c r="H283" i="1"/>
  <c r="T185" i="14"/>
  <c r="AD185"/>
  <c r="H185"/>
  <c r="I185" s="1"/>
  <c r="L185" s="1"/>
  <c r="AF185"/>
  <c r="AB185"/>
  <c r="T210" i="17" s="1"/>
  <c r="K185" i="14"/>
  <c r="AC185"/>
  <c r="X185"/>
  <c r="O210" i="17"/>
  <c r="P185" i="14"/>
  <c r="Q210" i="17" s="1"/>
  <c r="R185" i="14"/>
  <c r="V185" s="1"/>
  <c r="R210" i="17" s="1"/>
  <c r="D284" i="1"/>
  <c r="W211" i="17"/>
  <c r="H285" i="1"/>
  <c r="P187" i="14"/>
  <c r="Q212" i="17" s="1"/>
  <c r="H187" i="14"/>
  <c r="AC187" s="1"/>
  <c r="AF187"/>
  <c r="X187"/>
  <c r="R187"/>
  <c r="AD187"/>
  <c r="O212" i="17"/>
  <c r="T187" i="14"/>
  <c r="K187"/>
  <c r="AB187"/>
  <c r="T212" i="17" s="1"/>
  <c r="D286" i="1"/>
  <c r="W213" i="17"/>
  <c r="H287" i="1"/>
  <c r="X189" i="14"/>
  <c r="H189"/>
  <c r="AC189" s="1"/>
  <c r="AF189"/>
  <c r="AD189"/>
  <c r="T189"/>
  <c r="P189"/>
  <c r="Q214" i="17" s="1"/>
  <c r="AB189" i="14"/>
  <c r="T214" i="17" s="1"/>
  <c r="R189" i="14"/>
  <c r="O214" i="17"/>
  <c r="K189" i="14"/>
  <c r="D288" i="1"/>
  <c r="W215" i="17"/>
  <c r="H289" i="1"/>
  <c r="T191" i="14"/>
  <c r="H191"/>
  <c r="I191" s="1"/>
  <c r="L191" s="1"/>
  <c r="AF191"/>
  <c r="R191"/>
  <c r="AB191"/>
  <c r="T216" i="17" s="1"/>
  <c r="AD191" i="14"/>
  <c r="O216" i="17"/>
  <c r="P191" i="14"/>
  <c r="Q216" i="17" s="1"/>
  <c r="K191" i="14"/>
  <c r="X191"/>
  <c r="D290" i="1"/>
  <c r="W217" i="17"/>
  <c r="H291" i="1"/>
  <c r="K193" i="14"/>
  <c r="H193"/>
  <c r="G312" i="1" s="1"/>
  <c r="AF193" i="14"/>
  <c r="AD193"/>
  <c r="AB193"/>
  <c r="P193"/>
  <c r="R193"/>
  <c r="T193"/>
  <c r="X193"/>
  <c r="L312" i="1" s="1"/>
  <c r="D312"/>
  <c r="AB195" i="14"/>
  <c r="AF195"/>
  <c r="R195"/>
  <c r="P195"/>
  <c r="T195"/>
  <c r="X195"/>
  <c r="L314" i="1" s="1"/>
  <c r="AD195" i="14"/>
  <c r="K195"/>
  <c r="H195"/>
  <c r="I195" s="1"/>
  <c r="L195" s="1"/>
  <c r="D314" i="1"/>
  <c r="AB197" i="14"/>
  <c r="R197"/>
  <c r="K197"/>
  <c r="AD197"/>
  <c r="P197"/>
  <c r="T197"/>
  <c r="X197"/>
  <c r="L316" i="1" s="1"/>
  <c r="D316"/>
  <c r="R199" i="14"/>
  <c r="T199"/>
  <c r="AF199"/>
  <c r="AB199"/>
  <c r="K199"/>
  <c r="H199"/>
  <c r="G318" i="1" s="1"/>
  <c r="X199" i="14"/>
  <c r="L318" i="1" s="1"/>
  <c r="P199" i="14"/>
  <c r="D318" i="1"/>
  <c r="AB201" i="14"/>
  <c r="R201"/>
  <c r="K201"/>
  <c r="AD201"/>
  <c r="P201"/>
  <c r="T201"/>
  <c r="X201"/>
  <c r="L320" i="1" s="1"/>
  <c r="D320"/>
  <c r="R203" i="14"/>
  <c r="AF203"/>
  <c r="T203"/>
  <c r="K203"/>
  <c r="AB203"/>
  <c r="X203"/>
  <c r="L322" i="1" s="1"/>
  <c r="H203" i="14"/>
  <c r="G322" i="1" s="1"/>
  <c r="P203" i="14"/>
  <c r="D322" i="1"/>
  <c r="AB205" i="14"/>
  <c r="T205"/>
  <c r="K205"/>
  <c r="AD205"/>
  <c r="X205"/>
  <c r="L324" i="1" s="1"/>
  <c r="P205" i="14"/>
  <c r="R205"/>
  <c r="D324" i="1"/>
  <c r="I13" i="26"/>
  <c r="N13" s="1"/>
  <c r="S13" s="1"/>
  <c r="T207" i="14"/>
  <c r="AF207"/>
  <c r="P207"/>
  <c r="X207"/>
  <c r="L326" i="1" s="1"/>
  <c r="H207" i="14"/>
  <c r="AC207" s="1"/>
  <c r="AB207"/>
  <c r="R207"/>
  <c r="K207"/>
  <c r="D326" i="1"/>
  <c r="P209" i="14"/>
  <c r="T209"/>
  <c r="AF209"/>
  <c r="X209"/>
  <c r="L328" i="1" s="1"/>
  <c r="AD209" i="14"/>
  <c r="I15" i="26"/>
  <c r="N15" s="1"/>
  <c r="S15" s="1"/>
  <c r="K209" i="14"/>
  <c r="H209"/>
  <c r="I209" s="1"/>
  <c r="L209" s="1"/>
  <c r="AB209"/>
  <c r="R209"/>
  <c r="V209" s="1"/>
  <c r="D328" i="1"/>
  <c r="I17" i="26"/>
  <c r="N17" s="1"/>
  <c r="S17" s="1"/>
  <c r="AF211" i="14"/>
  <c r="T211"/>
  <c r="X211"/>
  <c r="L330" i="1" s="1"/>
  <c r="AD211" i="14"/>
  <c r="P211"/>
  <c r="K211"/>
  <c r="AB211"/>
  <c r="R211"/>
  <c r="V211" s="1"/>
  <c r="D330" i="1"/>
  <c r="T213" i="14"/>
  <c r="P213"/>
  <c r="AF213"/>
  <c r="X213"/>
  <c r="L332" i="1" s="1"/>
  <c r="AD213" i="14"/>
  <c r="I19" i="26"/>
  <c r="N19" s="1"/>
  <c r="S19" s="1"/>
  <c r="K213" i="14"/>
  <c r="AB213"/>
  <c r="R213"/>
  <c r="D332" i="1"/>
  <c r="R215" i="14"/>
  <c r="AB215"/>
  <c r="T215"/>
  <c r="K215"/>
  <c r="AF215"/>
  <c r="P215"/>
  <c r="X215"/>
  <c r="L334" i="1" s="1"/>
  <c r="I21" i="26"/>
  <c r="N21" s="1"/>
  <c r="S21" s="1"/>
  <c r="H215" i="14"/>
  <c r="I215" s="1"/>
  <c r="D334" i="1"/>
  <c r="H216" i="14"/>
  <c r="I216" s="1"/>
  <c r="H335" i="1"/>
  <c r="I23" i="26"/>
  <c r="N23" s="1"/>
  <c r="S23" s="1"/>
  <c r="T217" i="14"/>
  <c r="AB217"/>
  <c r="R217"/>
  <c r="V217" s="1"/>
  <c r="P217"/>
  <c r="X217"/>
  <c r="L336" i="1" s="1"/>
  <c r="O217" i="14"/>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K217"/>
  <c r="Q217"/>
  <c r="Q218" s="1"/>
  <c r="Q219" s="1"/>
  <c r="Q220" s="1"/>
  <c r="Q221" s="1"/>
  <c r="Q222" s="1"/>
  <c r="Q223" s="1"/>
  <c r="Q224" s="1"/>
  <c r="Q225" s="1"/>
  <c r="Q226" s="1"/>
  <c r="Q227" s="1"/>
  <c r="Q228" s="1"/>
  <c r="Q229" s="1"/>
  <c r="Q230" s="1"/>
  <c r="Q231" s="1"/>
  <c r="Q232" s="1"/>
  <c r="Q233" s="1"/>
  <c r="Q234" s="1"/>
  <c r="Q235" s="1"/>
  <c r="Q236" s="1"/>
  <c r="Q237" s="1"/>
  <c r="Q238" s="1"/>
  <c r="Q239" s="1"/>
  <c r="Q240" s="1"/>
  <c r="Q241" s="1"/>
  <c r="Q242" s="1"/>
  <c r="Q243" s="1"/>
  <c r="Q244" s="1"/>
  <c r="Q245" s="1"/>
  <c r="Q246" s="1"/>
  <c r="Q247" s="1"/>
  <c r="Q248" s="1"/>
  <c r="Q249" s="1"/>
  <c r="Q250" s="1"/>
  <c r="Q251" s="1"/>
  <c r="Q252" s="1"/>
  <c r="Q253" s="1"/>
  <c r="Q254" s="1"/>
  <c r="Q255" s="1"/>
  <c r="Q256" s="1"/>
  <c r="Q257" s="1"/>
  <c r="Q258" s="1"/>
  <c r="Q259" s="1"/>
  <c r="Q260" s="1"/>
  <c r="Q261" s="1"/>
  <c r="Q262" s="1"/>
  <c r="Q263" s="1"/>
  <c r="Q264" s="1"/>
  <c r="Q265" s="1"/>
  <c r="Q266" s="1"/>
  <c r="Q267" s="1"/>
  <c r="Q268" s="1"/>
  <c r="Q269" s="1"/>
  <c r="Q270" s="1"/>
  <c r="Q271" s="1"/>
  <c r="Q272" s="1"/>
  <c r="Q273" s="1"/>
  <c r="Q274" s="1"/>
  <c r="Q275" s="1"/>
  <c r="AF217"/>
  <c r="D336" i="1"/>
  <c r="H218" i="14"/>
  <c r="I218" s="1"/>
  <c r="H337" i="1"/>
  <c r="I25" i="26"/>
  <c r="N25" s="1"/>
  <c r="S25" s="1"/>
  <c r="P219" i="14"/>
  <c r="X219"/>
  <c r="L338" i="1" s="1"/>
  <c r="AB219" i="14"/>
  <c r="R219"/>
  <c r="AF219"/>
  <c r="T219"/>
  <c r="K219"/>
  <c r="AD219"/>
  <c r="D338" i="1"/>
  <c r="H220" i="14"/>
  <c r="I220" s="1"/>
  <c r="H339" i="1"/>
  <c r="I27" i="26"/>
  <c r="N27" s="1"/>
  <c r="S27" s="1"/>
  <c r="P221" i="14"/>
  <c r="X221"/>
  <c r="L340" i="1" s="1"/>
  <c r="AB221" i="14"/>
  <c r="R221"/>
  <c r="AF221"/>
  <c r="T221"/>
  <c r="K221"/>
  <c r="AD221"/>
  <c r="D340" i="1"/>
  <c r="H222" i="14"/>
  <c r="I222" s="1"/>
  <c r="H341" i="1"/>
  <c r="I29" i="26"/>
  <c r="N29" s="1"/>
  <c r="S29" s="1"/>
  <c r="P223" i="14"/>
  <c r="X223"/>
  <c r="L342" i="1" s="1"/>
  <c r="AB223" i="14"/>
  <c r="R223"/>
  <c r="AF223"/>
  <c r="T223"/>
  <c r="K223"/>
  <c r="AD223"/>
  <c r="D342" i="1"/>
  <c r="H224" i="14"/>
  <c r="H363" i="1"/>
  <c r="K225" i="14"/>
  <c r="R225"/>
  <c r="V225" s="1"/>
  <c r="AB225"/>
  <c r="AF225"/>
  <c r="P225"/>
  <c r="I31" i="26"/>
  <c r="N31" s="1"/>
  <c r="S31" s="1"/>
  <c r="I225" i="14"/>
  <c r="T225"/>
  <c r="AD225"/>
  <c r="H225"/>
  <c r="X225"/>
  <c r="L364" i="1" s="1"/>
  <c r="C225" i="14"/>
  <c r="C364" i="1" s="1"/>
  <c r="AC225" i="14"/>
  <c r="AE225" s="1"/>
  <c r="L225"/>
  <c r="AJ225"/>
  <c r="AA225"/>
  <c r="AG225" s="1"/>
  <c r="D364" i="1"/>
  <c r="AH225" i="14"/>
  <c r="AL225"/>
  <c r="AM225" s="1"/>
  <c r="AK225"/>
  <c r="AN225"/>
  <c r="AO225" s="1"/>
  <c r="AI225"/>
  <c r="H226"/>
  <c r="H365" i="1"/>
  <c r="K227" i="14"/>
  <c r="R227"/>
  <c r="V227" s="1"/>
  <c r="P227"/>
  <c r="AD227"/>
  <c r="L227"/>
  <c r="AB227"/>
  <c r="C227"/>
  <c r="C366" i="1" s="1"/>
  <c r="I33" i="26"/>
  <c r="N33" s="1"/>
  <c r="S33" s="1"/>
  <c r="I227" i="14"/>
  <c r="H227"/>
  <c r="X227"/>
  <c r="L366" i="1" s="1"/>
  <c r="AF227" i="14"/>
  <c r="T227"/>
  <c r="AC227"/>
  <c r="AE227" s="1"/>
  <c r="AJ227"/>
  <c r="AG227"/>
  <c r="D366" i="1"/>
  <c r="AH227" i="14"/>
  <c r="AK227"/>
  <c r="AL227"/>
  <c r="AM227" s="1"/>
  <c r="AN227"/>
  <c r="AO227" s="1"/>
  <c r="AI227"/>
  <c r="H228"/>
  <c r="H367" i="1"/>
  <c r="AB229" i="14"/>
  <c r="R229"/>
  <c r="T229"/>
  <c r="V229" s="1"/>
  <c r="AF229"/>
  <c r="X229"/>
  <c r="L368" i="1" s="1"/>
  <c r="I35" i="26"/>
  <c r="N35" s="1"/>
  <c r="S35" s="1"/>
  <c r="K229" i="14"/>
  <c r="H229"/>
  <c r="AD229"/>
  <c r="P229"/>
  <c r="C229"/>
  <c r="C368" i="1" s="1"/>
  <c r="I229" i="14"/>
  <c r="AC229"/>
  <c r="AE229" s="1"/>
  <c r="L229"/>
  <c r="AJ229"/>
  <c r="D368" i="1"/>
  <c r="AL229" i="14"/>
  <c r="AM229" s="1"/>
  <c r="AK229"/>
  <c r="AH229"/>
  <c r="AI229"/>
  <c r="AN229"/>
  <c r="AO229" s="1"/>
  <c r="H230"/>
  <c r="H369" i="1"/>
  <c r="I37" i="26"/>
  <c r="N37" s="1"/>
  <c r="S37" s="1"/>
  <c r="I231" i="14"/>
  <c r="R231"/>
  <c r="P231"/>
  <c r="AD231"/>
  <c r="H231"/>
  <c r="T231"/>
  <c r="AE231"/>
  <c r="C231"/>
  <c r="C370" i="1" s="1"/>
  <c r="AB231" i="14"/>
  <c r="K231"/>
  <c r="V231"/>
  <c r="X231"/>
  <c r="L370" i="1" s="1"/>
  <c r="AF231" i="14"/>
  <c r="L231"/>
  <c r="AC231"/>
  <c r="AA231"/>
  <c r="AG231" s="1"/>
  <c r="AJ231"/>
  <c r="D370" i="1"/>
  <c r="AH231" i="14"/>
  <c r="AL231"/>
  <c r="AM231" s="1"/>
  <c r="AK231"/>
  <c r="AN231"/>
  <c r="AO231" s="1"/>
  <c r="AI231"/>
  <c r="H232"/>
  <c r="H371" i="1"/>
  <c r="I39" i="26"/>
  <c r="N39" s="1"/>
  <c r="S39" s="1"/>
  <c r="I233" i="14"/>
  <c r="R233"/>
  <c r="H233"/>
  <c r="T233"/>
  <c r="P233"/>
  <c r="AD233"/>
  <c r="AE233" s="1"/>
  <c r="AB233"/>
  <c r="K233"/>
  <c r="V233"/>
  <c r="L233"/>
  <c r="AC233"/>
  <c r="X233"/>
  <c r="L372" i="1" s="1"/>
  <c r="AF233" i="14"/>
  <c r="C233"/>
  <c r="C372" i="1" s="1"/>
  <c r="AA233" i="14"/>
  <c r="AG233" s="1"/>
  <c r="AJ233"/>
  <c r="D372" i="1"/>
  <c r="AH233" i="14"/>
  <c r="AL233"/>
  <c r="AM233" s="1"/>
  <c r="AK233"/>
  <c r="AN233"/>
  <c r="AO233" s="1"/>
  <c r="AI233"/>
  <c r="H234"/>
  <c r="H373" i="1"/>
  <c r="I41" i="26"/>
  <c r="N41" s="1"/>
  <c r="S41" s="1"/>
  <c r="I235" i="14"/>
  <c r="R235"/>
  <c r="P235"/>
  <c r="H235"/>
  <c r="T235"/>
  <c r="AD235"/>
  <c r="C235"/>
  <c r="C374" i="1" s="1"/>
  <c r="AB235" i="14"/>
  <c r="K235"/>
  <c r="V235"/>
  <c r="X235"/>
  <c r="L374" i="1" s="1"/>
  <c r="L235" i="14"/>
  <c r="AC235"/>
  <c r="AE235" s="1"/>
  <c r="AF235"/>
  <c r="AA235"/>
  <c r="AG235" s="1"/>
  <c r="AJ235"/>
  <c r="D374" i="1"/>
  <c r="AL235" i="14"/>
  <c r="AM235" s="1"/>
  <c r="AK235"/>
  <c r="AH235"/>
  <c r="AI235"/>
  <c r="AN235"/>
  <c r="AO235" s="1"/>
  <c r="H236"/>
  <c r="H375" i="1"/>
  <c r="I43" i="26"/>
  <c r="N43" s="1"/>
  <c r="S43" s="1"/>
  <c r="I237" i="14"/>
  <c r="R237"/>
  <c r="H237"/>
  <c r="T237"/>
  <c r="P237"/>
  <c r="AD237"/>
  <c r="AE237" s="1"/>
  <c r="AB237"/>
  <c r="K237"/>
  <c r="V237"/>
  <c r="L237"/>
  <c r="AC237"/>
  <c r="X237"/>
  <c r="L376" i="1" s="1"/>
  <c r="AF237" i="14"/>
  <c r="C237"/>
  <c r="C376" i="1" s="1"/>
  <c r="AA237" i="14"/>
  <c r="AG237" s="1"/>
  <c r="AJ237"/>
  <c r="D376" i="1"/>
  <c r="AL237" i="14"/>
  <c r="AM237" s="1"/>
  <c r="AK237"/>
  <c r="AH237"/>
  <c r="AI237"/>
  <c r="AN237"/>
  <c r="AO237" s="1"/>
  <c r="H238"/>
  <c r="H377" i="1"/>
  <c r="I45" i="26"/>
  <c r="N45" s="1"/>
  <c r="S45" s="1"/>
  <c r="H239" i="14"/>
  <c r="T239"/>
  <c r="K239"/>
  <c r="AD239"/>
  <c r="C239"/>
  <c r="C378" i="1" s="1"/>
  <c r="AB239" i="14"/>
  <c r="P239"/>
  <c r="X239"/>
  <c r="L378" i="1" s="1"/>
  <c r="R239" i="14"/>
  <c r="V239" s="1"/>
  <c r="AF239"/>
  <c r="I239"/>
  <c r="AC239"/>
  <c r="AE239" s="1"/>
  <c r="L239"/>
  <c r="AJ239"/>
  <c r="D378" i="1"/>
  <c r="AL239" i="14"/>
  <c r="AM239" s="1"/>
  <c r="AK239"/>
  <c r="AH239"/>
  <c r="AI239"/>
  <c r="AN239"/>
  <c r="AO239" s="1"/>
  <c r="H240"/>
  <c r="H379" i="1"/>
  <c r="I47" i="26"/>
  <c r="N47" s="1"/>
  <c r="S47" s="1"/>
  <c r="P241" i="14"/>
  <c r="X241"/>
  <c r="L380" i="1" s="1"/>
  <c r="K241" i="14"/>
  <c r="AD241"/>
  <c r="H241"/>
  <c r="T241"/>
  <c r="AB241"/>
  <c r="R241"/>
  <c r="V241" s="1"/>
  <c r="AF241"/>
  <c r="C241"/>
  <c r="C380" i="1" s="1"/>
  <c r="I241" i="14"/>
  <c r="AC241"/>
  <c r="AE241" s="1"/>
  <c r="L241"/>
  <c r="AJ241"/>
  <c r="D380" i="1"/>
  <c r="AL241" i="14"/>
  <c r="AM241" s="1"/>
  <c r="AK241"/>
  <c r="AH241"/>
  <c r="AI241"/>
  <c r="AN241"/>
  <c r="AO241" s="1"/>
  <c r="H242"/>
  <c r="H381" i="1"/>
  <c r="I49" i="26"/>
  <c r="N49" s="1"/>
  <c r="S49" s="1"/>
  <c r="P243" i="14"/>
  <c r="X243"/>
  <c r="L382" i="1" s="1"/>
  <c r="I243" i="14"/>
  <c r="R243"/>
  <c r="AF243"/>
  <c r="V243"/>
  <c r="H243"/>
  <c r="T243"/>
  <c r="AC243"/>
  <c r="AE243" s="1"/>
  <c r="K243"/>
  <c r="L243" s="1"/>
  <c r="AD243"/>
  <c r="AB243"/>
  <c r="C243"/>
  <c r="C382" i="1" s="1"/>
  <c r="AA243" i="14"/>
  <c r="AG243" s="1"/>
  <c r="AJ243"/>
  <c r="D382" i="1"/>
  <c r="AK243" i="14"/>
  <c r="AL243"/>
  <c r="AM243" s="1"/>
  <c r="AH243"/>
  <c r="AI243"/>
  <c r="AN243"/>
  <c r="AO243" s="1"/>
  <c r="H244"/>
  <c r="H383" i="1"/>
  <c r="I51" i="26"/>
  <c r="N51" s="1"/>
  <c r="S51" s="1"/>
  <c r="P245" i="14"/>
  <c r="X245"/>
  <c r="L384" i="1" s="1"/>
  <c r="AB245" i="14"/>
  <c r="AF245"/>
  <c r="K245"/>
  <c r="C245"/>
  <c r="C384" i="1" s="1"/>
  <c r="H245" i="14"/>
  <c r="T245"/>
  <c r="AC245"/>
  <c r="AE245" s="1"/>
  <c r="AD245"/>
  <c r="I245"/>
  <c r="R245"/>
  <c r="V245" s="1"/>
  <c r="L245"/>
  <c r="AA245"/>
  <c r="AG245" s="1"/>
  <c r="AJ245"/>
  <c r="D384" i="1"/>
  <c r="AH245" i="14"/>
  <c r="AK245"/>
  <c r="AL245"/>
  <c r="AM245" s="1"/>
  <c r="AN245"/>
  <c r="AO245" s="1"/>
  <c r="AI245"/>
  <c r="H246"/>
  <c r="H385" i="1"/>
  <c r="H247" i="14"/>
  <c r="T247"/>
  <c r="AC247"/>
  <c r="AE247" s="1"/>
  <c r="K247"/>
  <c r="L247" s="1"/>
  <c r="AD247"/>
  <c r="AB247"/>
  <c r="I53" i="26"/>
  <c r="N53" s="1"/>
  <c r="S53" s="1"/>
  <c r="P247" i="14"/>
  <c r="X247"/>
  <c r="L386" i="1" s="1"/>
  <c r="I247" i="14"/>
  <c r="R247"/>
  <c r="AF247"/>
  <c r="V247"/>
  <c r="C247"/>
  <c r="C386" i="1" s="1"/>
  <c r="AJ247" i="14"/>
  <c r="AA247"/>
  <c r="AG247" s="1"/>
  <c r="D386" i="1"/>
  <c r="AH247" i="14"/>
  <c r="AK247"/>
  <c r="AL247"/>
  <c r="AM247" s="1"/>
  <c r="AN247"/>
  <c r="AO247" s="1"/>
  <c r="AI247"/>
  <c r="H248"/>
  <c r="H387" i="1"/>
  <c r="H249" i="14"/>
  <c r="T249"/>
  <c r="AC249"/>
  <c r="AE249" s="1"/>
  <c r="AD249"/>
  <c r="I249"/>
  <c r="R249"/>
  <c r="V249" s="1"/>
  <c r="C249"/>
  <c r="C388" i="1" s="1"/>
  <c r="I55" i="26"/>
  <c r="N55" s="1"/>
  <c r="S55" s="1"/>
  <c r="P249" i="14"/>
  <c r="X249"/>
  <c r="L388" i="1" s="1"/>
  <c r="AB249" i="14"/>
  <c r="AF249"/>
  <c r="K249"/>
  <c r="L249"/>
  <c r="AA249"/>
  <c r="AG249" s="1"/>
  <c r="AJ249"/>
  <c r="D388" i="1"/>
  <c r="AH249" i="14"/>
  <c r="AK249"/>
  <c r="AL249"/>
  <c r="AM249" s="1"/>
  <c r="AN249"/>
  <c r="AO249" s="1"/>
  <c r="AI249"/>
  <c r="H250"/>
  <c r="H389" i="1"/>
  <c r="I57" i="26"/>
  <c r="N57" s="1"/>
  <c r="S57" s="1"/>
  <c r="P251" i="14"/>
  <c r="X251"/>
  <c r="L390" i="1" s="1"/>
  <c r="I251" i="14"/>
  <c r="R251"/>
  <c r="AF251"/>
  <c r="V251"/>
  <c r="H251"/>
  <c r="T251"/>
  <c r="AC251"/>
  <c r="AE251" s="1"/>
  <c r="K251"/>
  <c r="L251" s="1"/>
  <c r="AD251"/>
  <c r="AB251"/>
  <c r="C251"/>
  <c r="C390" i="1" s="1"/>
  <c r="AA251" i="14"/>
  <c r="AG251" s="1"/>
  <c r="AJ251"/>
  <c r="D390" i="1"/>
  <c r="AH251" i="14"/>
  <c r="AK251"/>
  <c r="AL251"/>
  <c r="AM251" s="1"/>
  <c r="AN251"/>
  <c r="AO251" s="1"/>
  <c r="AI251"/>
  <c r="H252"/>
  <c r="H391" i="1"/>
  <c r="H253" i="14"/>
  <c r="T253"/>
  <c r="AC253"/>
  <c r="AD253"/>
  <c r="I253"/>
  <c r="R253"/>
  <c r="V253" s="1"/>
  <c r="C253"/>
  <c r="C392" i="1" s="1"/>
  <c r="I59" i="26"/>
  <c r="N59" s="1"/>
  <c r="S59" s="1"/>
  <c r="P253" i="14"/>
  <c r="X253"/>
  <c r="L392" i="1" s="1"/>
  <c r="AB253" i="14"/>
  <c r="AF253"/>
  <c r="K253"/>
  <c r="AE253"/>
  <c r="L253"/>
  <c r="AJ253"/>
  <c r="AA253"/>
  <c r="AG253" s="1"/>
  <c r="D392" i="1"/>
  <c r="AH253" i="14"/>
  <c r="AK253"/>
  <c r="AL253"/>
  <c r="AM253" s="1"/>
  <c r="AN253"/>
  <c r="AO253" s="1"/>
  <c r="AI253"/>
  <c r="H254"/>
  <c r="H413" i="1"/>
  <c r="H255" i="14"/>
  <c r="T255"/>
  <c r="AC255"/>
  <c r="K255"/>
  <c r="L255" s="1"/>
  <c r="AD255"/>
  <c r="AB255"/>
  <c r="AE255"/>
  <c r="I61" i="26"/>
  <c r="N61" s="1"/>
  <c r="S61" s="1"/>
  <c r="P255" i="14"/>
  <c r="X255"/>
  <c r="L414" i="1" s="1"/>
  <c r="I255" i="14"/>
  <c r="R255"/>
  <c r="AF255"/>
  <c r="V255"/>
  <c r="C255"/>
  <c r="C414" i="1" s="1"/>
  <c r="AJ255" i="14"/>
  <c r="AA255"/>
  <c r="AG255" s="1"/>
  <c r="D414" i="1"/>
  <c r="AH255" i="14"/>
  <c r="AK255"/>
  <c r="AL255"/>
  <c r="AM255" s="1"/>
  <c r="AN255"/>
  <c r="AO255" s="1"/>
  <c r="AI255"/>
  <c r="H256"/>
  <c r="H415" i="1"/>
  <c r="I63" i="26"/>
  <c r="N63" s="1"/>
  <c r="S63" s="1"/>
  <c r="P257" i="14"/>
  <c r="X257"/>
  <c r="L416" i="1" s="1"/>
  <c r="AB257" i="14"/>
  <c r="AF257"/>
  <c r="K257"/>
  <c r="AE257"/>
  <c r="C257"/>
  <c r="C416" i="1" s="1"/>
  <c r="H257" i="14"/>
  <c r="T257"/>
  <c r="AC257"/>
  <c r="AD257"/>
  <c r="I257"/>
  <c r="R257"/>
  <c r="V257" s="1"/>
  <c r="L257"/>
  <c r="AJ257"/>
  <c r="AA257"/>
  <c r="AG257" s="1"/>
  <c r="D416" i="1"/>
  <c r="AH257" i="14"/>
  <c r="AK257"/>
  <c r="AL257"/>
  <c r="AM257" s="1"/>
  <c r="AN257"/>
  <c r="AO257" s="1"/>
  <c r="AI257"/>
  <c r="H258"/>
  <c r="H417" i="1"/>
  <c r="I65" i="26"/>
  <c r="N65" s="1"/>
  <c r="S65" s="1"/>
  <c r="P259" i="14"/>
  <c r="X259"/>
  <c r="L418" i="1" s="1"/>
  <c r="I259" i="14"/>
  <c r="R259"/>
  <c r="AF259"/>
  <c r="V259"/>
  <c r="H259"/>
  <c r="T259"/>
  <c r="AC259"/>
  <c r="K259"/>
  <c r="L259" s="1"/>
  <c r="AD259"/>
  <c r="AB259"/>
  <c r="AE259"/>
  <c r="C259"/>
  <c r="C418" i="1" s="1"/>
  <c r="AA259" i="14"/>
  <c r="AG259" s="1"/>
  <c r="AJ259"/>
  <c r="D418" i="1"/>
  <c r="AH259" i="14"/>
  <c r="AK259"/>
  <c r="AL259"/>
  <c r="AM259" s="1"/>
  <c r="AN259"/>
  <c r="AO259" s="1"/>
  <c r="AI259"/>
  <c r="H260"/>
  <c r="H419" i="1"/>
  <c r="K261" i="14"/>
  <c r="AB261"/>
  <c r="P261"/>
  <c r="C261"/>
  <c r="C420" i="1" s="1"/>
  <c r="I67" i="26"/>
  <c r="N67" s="1"/>
  <c r="S67" s="1"/>
  <c r="R261" i="14"/>
  <c r="V261" s="1"/>
  <c r="T261"/>
  <c r="X261"/>
  <c r="L420" i="1" s="1"/>
  <c r="H261" i="14"/>
  <c r="AF261"/>
  <c r="I261"/>
  <c r="AC261"/>
  <c r="AE261" s="1"/>
  <c r="L261"/>
  <c r="AJ261"/>
  <c r="D420" i="1"/>
  <c r="AH261" i="14"/>
  <c r="AK261"/>
  <c r="AL261"/>
  <c r="AM261" s="1"/>
  <c r="AN261"/>
  <c r="AO261" s="1"/>
  <c r="AI261"/>
  <c r="K263"/>
  <c r="AB263"/>
  <c r="P263"/>
  <c r="C263"/>
  <c r="C422" i="1" s="1"/>
  <c r="I69" i="26"/>
  <c r="N69" s="1"/>
  <c r="S69" s="1"/>
  <c r="R263" i="14"/>
  <c r="V263" s="1"/>
  <c r="T263"/>
  <c r="X263"/>
  <c r="L422" i="1" s="1"/>
  <c r="H263" i="14"/>
  <c r="AF263"/>
  <c r="I263"/>
  <c r="AC263"/>
  <c r="AE263" s="1"/>
  <c r="L263"/>
  <c r="AJ263"/>
  <c r="D422" i="1"/>
  <c r="AL263" i="14"/>
  <c r="AM263" s="1"/>
  <c r="AK263"/>
  <c r="AH263"/>
  <c r="AI263"/>
  <c r="AN263"/>
  <c r="AO263" s="1"/>
  <c r="I71" i="26"/>
  <c r="N71" s="1"/>
  <c r="S71" s="1"/>
  <c r="T265" i="14"/>
  <c r="AB265"/>
  <c r="R265"/>
  <c r="P265"/>
  <c r="X265"/>
  <c r="L424" i="1" s="1"/>
  <c r="K265" i="14"/>
  <c r="C265"/>
  <c r="C424" i="1" s="1"/>
  <c r="H265" i="14"/>
  <c r="V265"/>
  <c r="AF265"/>
  <c r="I265"/>
  <c r="AC265"/>
  <c r="AE265" s="1"/>
  <c r="W265"/>
  <c r="W266" s="1"/>
  <c r="W267" s="1"/>
  <c r="W268" s="1"/>
  <c r="W269" s="1"/>
  <c r="W270" s="1"/>
  <c r="W271" s="1"/>
  <c r="W272" s="1"/>
  <c r="W273" s="1"/>
  <c r="W274" s="1"/>
  <c r="W275" s="1"/>
  <c r="W276" s="1"/>
  <c r="W277" s="1"/>
  <c r="W278" s="1"/>
  <c r="W279" s="1"/>
  <c r="W280" s="1"/>
  <c r="W281" s="1"/>
  <c r="W282" s="1"/>
  <c r="W283" s="1"/>
  <c r="W284" s="1"/>
  <c r="W285" s="1"/>
  <c r="W286" s="1"/>
  <c r="W287" s="1"/>
  <c r="W288" s="1"/>
  <c r="W289" s="1"/>
  <c r="W290" s="1"/>
  <c r="W291" s="1"/>
  <c r="W292" s="1"/>
  <c r="W293" s="1"/>
  <c r="W294" s="1"/>
  <c r="W295" s="1"/>
  <c r="W296" s="1"/>
  <c r="W297" s="1"/>
  <c r="W298" s="1"/>
  <c r="W299" s="1"/>
  <c r="W300" s="1"/>
  <c r="W301" s="1"/>
  <c r="W302" s="1"/>
  <c r="W303" s="1"/>
  <c r="W304" s="1"/>
  <c r="W305" s="1"/>
  <c r="W306" s="1"/>
  <c r="W307" s="1"/>
  <c r="L265"/>
  <c r="AJ265"/>
  <c r="D424" i="1"/>
  <c r="AL265" i="14"/>
  <c r="AM265" s="1"/>
  <c r="AK265"/>
  <c r="AH265"/>
  <c r="AI265"/>
  <c r="AN265"/>
  <c r="AO265" s="1"/>
  <c r="P267"/>
  <c r="X267"/>
  <c r="L426" i="1" s="1"/>
  <c r="R267" i="14"/>
  <c r="AB267"/>
  <c r="I73" i="26"/>
  <c r="N73" s="1"/>
  <c r="S73" s="1"/>
  <c r="T267" i="14"/>
  <c r="K267"/>
  <c r="V267"/>
  <c r="C267"/>
  <c r="C426" i="1" s="1"/>
  <c r="H267" i="14"/>
  <c r="AF267"/>
  <c r="AC267"/>
  <c r="AE267" s="1"/>
  <c r="I267"/>
  <c r="L267"/>
  <c r="AJ267"/>
  <c r="D426" i="1"/>
  <c r="AL267" i="14"/>
  <c r="AM267" s="1"/>
  <c r="AK267"/>
  <c r="AH267"/>
  <c r="AI267"/>
  <c r="AN267"/>
  <c r="AO267" s="1"/>
  <c r="P269"/>
  <c r="X269"/>
  <c r="L428" i="1" s="1"/>
  <c r="K269" i="14"/>
  <c r="C269"/>
  <c r="C428" i="1" s="1"/>
  <c r="I75" i="26"/>
  <c r="N75" s="1"/>
  <c r="S75" s="1"/>
  <c r="T269" i="14"/>
  <c r="AB269"/>
  <c r="R269"/>
  <c r="H269"/>
  <c r="AF269"/>
  <c r="V269"/>
  <c r="AC269"/>
  <c r="AE269" s="1"/>
  <c r="I269"/>
  <c r="L269"/>
  <c r="AJ269"/>
  <c r="D428" i="1"/>
  <c r="AL269" i="14"/>
  <c r="AM269" s="1"/>
  <c r="AK269"/>
  <c r="AH269"/>
  <c r="AI269"/>
  <c r="AN269"/>
  <c r="AO269" s="1"/>
  <c r="P271"/>
  <c r="X271"/>
  <c r="L430" i="1" s="1"/>
  <c r="R271" i="14"/>
  <c r="AB271"/>
  <c r="C271"/>
  <c r="C430" i="1" s="1"/>
  <c r="I77" i="26"/>
  <c r="N77" s="1"/>
  <c r="S77" s="1"/>
  <c r="T271" i="14"/>
  <c r="K271"/>
  <c r="V271"/>
  <c r="H271"/>
  <c r="AF271"/>
  <c r="I271"/>
  <c r="AC271"/>
  <c r="AE271" s="1"/>
  <c r="L271"/>
  <c r="AJ271"/>
  <c r="D430" i="1"/>
  <c r="AL271" i="14"/>
  <c r="AM271" s="1"/>
  <c r="AK271"/>
  <c r="AH271"/>
  <c r="AI271"/>
  <c r="AN271"/>
  <c r="AO271" s="1"/>
  <c r="I79" i="26"/>
  <c r="N79" s="1"/>
  <c r="S79" s="1"/>
  <c r="T273" i="14"/>
  <c r="AB273"/>
  <c r="R273"/>
  <c r="P273"/>
  <c r="X273"/>
  <c r="L432" i="1" s="1"/>
  <c r="K273" i="14"/>
  <c r="C273"/>
  <c r="C432" i="1" s="1"/>
  <c r="H273" i="14"/>
  <c r="V273"/>
  <c r="AF273"/>
  <c r="AC273"/>
  <c r="AE273" s="1"/>
  <c r="I273"/>
  <c r="L273"/>
  <c r="AJ273"/>
  <c r="D432" i="1"/>
  <c r="AL273" i="14"/>
  <c r="AM273" s="1"/>
  <c r="AK273"/>
  <c r="AH273"/>
  <c r="AI273"/>
  <c r="AN273"/>
  <c r="AO273" s="1"/>
  <c r="K275"/>
  <c r="AB275"/>
  <c r="P275"/>
  <c r="T275"/>
  <c r="C275"/>
  <c r="C434" i="1" s="1"/>
  <c r="I81" i="26"/>
  <c r="N81" s="1"/>
  <c r="S81" s="1"/>
  <c r="R275" i="14"/>
  <c r="V275" s="1"/>
  <c r="Z275"/>
  <c r="X275"/>
  <c r="L434" i="1" s="1"/>
  <c r="AF275" i="14"/>
  <c r="I275"/>
  <c r="AC275"/>
  <c r="AE275" s="1"/>
  <c r="L275"/>
  <c r="AJ275"/>
  <c r="D434" i="1"/>
  <c r="AL275" i="14"/>
  <c r="AM275" s="1"/>
  <c r="AK275"/>
  <c r="AH275"/>
  <c r="AI275"/>
  <c r="AN275"/>
  <c r="AO275" s="1"/>
  <c r="K277"/>
  <c r="AB277"/>
  <c r="X277"/>
  <c r="L436" i="1" s="1"/>
  <c r="AF277" i="14"/>
  <c r="C277"/>
  <c r="C436" i="1" s="1"/>
  <c r="I83" i="26"/>
  <c r="N83" s="1"/>
  <c r="S83" s="1"/>
  <c r="R277" i="14"/>
  <c r="V277" s="1"/>
  <c r="P277"/>
  <c r="T277"/>
  <c r="I277"/>
  <c r="AJ277"/>
  <c r="L277"/>
  <c r="D436" i="1"/>
  <c r="AH277" i="14"/>
  <c r="AK277"/>
  <c r="AL277"/>
  <c r="AM277" s="1"/>
  <c r="AI277"/>
  <c r="AN277"/>
  <c r="AO277" s="1"/>
  <c r="K279"/>
  <c r="AB279"/>
  <c r="X279"/>
  <c r="L438" i="1" s="1"/>
  <c r="T279" i="14"/>
  <c r="C279"/>
  <c r="C438" i="1" s="1"/>
  <c r="I85" i="26"/>
  <c r="N85" s="1"/>
  <c r="S85" s="1"/>
  <c r="R279" i="14"/>
  <c r="P279"/>
  <c r="AF279"/>
  <c r="AC279"/>
  <c r="AE279" s="1"/>
  <c r="V279"/>
  <c r="I279"/>
  <c r="L279"/>
  <c r="AJ279"/>
  <c r="D438" i="1"/>
  <c r="AH279" i="14"/>
  <c r="AK279"/>
  <c r="AL279"/>
  <c r="AM279" s="1"/>
  <c r="AN279"/>
  <c r="AO279" s="1"/>
  <c r="AI279"/>
  <c r="K281"/>
  <c r="AB281"/>
  <c r="X281"/>
  <c r="L440" i="1" s="1"/>
  <c r="T281" i="14"/>
  <c r="C281"/>
  <c r="C440" i="1" s="1"/>
  <c r="I87" i="26"/>
  <c r="N87" s="1"/>
  <c r="S87" s="1"/>
  <c r="R281" i="14"/>
  <c r="P281"/>
  <c r="AF281"/>
  <c r="I281"/>
  <c r="AC281"/>
  <c r="AE281" s="1"/>
  <c r="V281"/>
  <c r="AJ281"/>
  <c r="L281"/>
  <c r="D440" i="1"/>
  <c r="AL281" i="14"/>
  <c r="AM281" s="1"/>
  <c r="AH281"/>
  <c r="AK281"/>
  <c r="AN281"/>
  <c r="AO281" s="1"/>
  <c r="AI281"/>
  <c r="K283"/>
  <c r="AB283"/>
  <c r="X283"/>
  <c r="L442" i="1" s="1"/>
  <c r="T283" i="14"/>
  <c r="C283"/>
  <c r="C442" i="1" s="1"/>
  <c r="I89" i="26"/>
  <c r="N89" s="1"/>
  <c r="S89" s="1"/>
  <c r="R283" i="14"/>
  <c r="P283"/>
  <c r="AF283"/>
  <c r="AC283"/>
  <c r="AE283" s="1"/>
  <c r="V283"/>
  <c r="I283"/>
  <c r="L283"/>
  <c r="AJ283"/>
  <c r="D442" i="1"/>
  <c r="AL283" i="14"/>
  <c r="AM283" s="1"/>
  <c r="AH283"/>
  <c r="AK283"/>
  <c r="AN283"/>
  <c r="AO283" s="1"/>
  <c r="AI283"/>
  <c r="K285"/>
  <c r="AB285"/>
  <c r="X285"/>
  <c r="L464" i="1" s="1"/>
  <c r="T285" i="14"/>
  <c r="I91" i="26"/>
  <c r="N91" s="1"/>
  <c r="S91" s="1"/>
  <c r="R285" i="14"/>
  <c r="P285"/>
  <c r="AF285"/>
  <c r="C285"/>
  <c r="C464" i="1" s="1"/>
  <c r="I285" i="14"/>
  <c r="AC285"/>
  <c r="AE285" s="1"/>
  <c r="V285"/>
  <c r="L285"/>
  <c r="AJ285"/>
  <c r="D464" i="1"/>
  <c r="AL285" i="14"/>
  <c r="AM285" s="1"/>
  <c r="AH285"/>
  <c r="AK285"/>
  <c r="AI285"/>
  <c r="AN285"/>
  <c r="AO285" s="1"/>
  <c r="K287"/>
  <c r="AB287"/>
  <c r="X287"/>
  <c r="L466" i="1" s="1"/>
  <c r="T287" i="14"/>
  <c r="C287"/>
  <c r="C466" i="1" s="1"/>
  <c r="I93" i="26"/>
  <c r="N93" s="1"/>
  <c r="S93" s="1"/>
  <c r="R287" i="14"/>
  <c r="P287"/>
  <c r="AF287"/>
  <c r="AC287"/>
  <c r="AE287" s="1"/>
  <c r="V287"/>
  <c r="I287"/>
  <c r="L287"/>
  <c r="AJ287"/>
  <c r="D466" i="1"/>
  <c r="AL287" i="14"/>
  <c r="AM287" s="1"/>
  <c r="AH287"/>
  <c r="AK287"/>
  <c r="AN287"/>
  <c r="AO287" s="1"/>
  <c r="AI287"/>
  <c r="K289"/>
  <c r="AB289"/>
  <c r="X289"/>
  <c r="L468" i="1" s="1"/>
  <c r="T289" i="14"/>
  <c r="I95" i="26"/>
  <c r="N95" s="1"/>
  <c r="S95" s="1"/>
  <c r="R289" i="14"/>
  <c r="V289" s="1"/>
  <c r="P289"/>
  <c r="AF289"/>
  <c r="C289"/>
  <c r="C468" i="1" s="1"/>
  <c r="I289" i="14"/>
  <c r="AC289"/>
  <c r="AE289" s="1"/>
  <c r="AJ289"/>
  <c r="L289"/>
  <c r="D468" i="1"/>
  <c r="AL289" i="14"/>
  <c r="AM289" s="1"/>
  <c r="AH289"/>
  <c r="AK289"/>
  <c r="AI289"/>
  <c r="AN289"/>
  <c r="AO289" s="1"/>
  <c r="K291"/>
  <c r="AB291"/>
  <c r="X291"/>
  <c r="L470" i="1" s="1"/>
  <c r="T291" i="14"/>
  <c r="C291"/>
  <c r="C470" i="1" s="1"/>
  <c r="I97" i="26"/>
  <c r="N97" s="1"/>
  <c r="S97" s="1"/>
  <c r="R291" i="14"/>
  <c r="V291" s="1"/>
  <c r="P291"/>
  <c r="AF291"/>
  <c r="AC291"/>
  <c r="AE291" s="1"/>
  <c r="I291"/>
  <c r="L291"/>
  <c r="AJ291"/>
  <c r="D470" i="1"/>
  <c r="AL291" i="14"/>
  <c r="AM291" s="1"/>
  <c r="AH291"/>
  <c r="AK291"/>
  <c r="AI291"/>
  <c r="AN291"/>
  <c r="AO291" s="1"/>
  <c r="K293"/>
  <c r="AB293"/>
  <c r="X293"/>
  <c r="L472" i="1" s="1"/>
  <c r="T293" i="14"/>
  <c r="I99" i="26"/>
  <c r="N99" s="1"/>
  <c r="S99" s="1"/>
  <c r="R293" i="14"/>
  <c r="V293" s="1"/>
  <c r="P293"/>
  <c r="AF293"/>
  <c r="C293"/>
  <c r="C472" i="1" s="1"/>
  <c r="I293" i="14"/>
  <c r="AC293"/>
  <c r="AE293" s="1"/>
  <c r="L293"/>
  <c r="AJ293"/>
  <c r="D472" i="1"/>
  <c r="AL293" i="14"/>
  <c r="AM293" s="1"/>
  <c r="AK293"/>
  <c r="AH293"/>
  <c r="AI293"/>
  <c r="AN293"/>
  <c r="AO293" s="1"/>
  <c r="K295"/>
  <c r="AB295"/>
  <c r="X295"/>
  <c r="L474" i="1" s="1"/>
  <c r="T295" i="14"/>
  <c r="C295"/>
  <c r="C474" i="1" s="1"/>
  <c r="I101" i="26"/>
  <c r="N101" s="1"/>
  <c r="S101" s="1"/>
  <c r="R295" i="14"/>
  <c r="V295" s="1"/>
  <c r="P295"/>
  <c r="AF295"/>
  <c r="AC295"/>
  <c r="AE295" s="1"/>
  <c r="I295"/>
  <c r="L295"/>
  <c r="AJ295"/>
  <c r="D474" i="1"/>
  <c r="AL295" i="14"/>
  <c r="AM295" s="1"/>
  <c r="AH295"/>
  <c r="AK295"/>
  <c r="AI295"/>
  <c r="AN295"/>
  <c r="AO295" s="1"/>
  <c r="I103" i="26"/>
  <c r="N103" s="1"/>
  <c r="S103" s="1"/>
  <c r="K297" i="14"/>
  <c r="V297"/>
  <c r="AF297"/>
  <c r="X297"/>
  <c r="L476" i="1" s="1"/>
  <c r="AB297" i="14"/>
  <c r="R297"/>
  <c r="T297"/>
  <c r="P297"/>
  <c r="C297"/>
  <c r="C476" i="1" s="1"/>
  <c r="I297" i="14"/>
  <c r="AC297"/>
  <c r="AE297" s="1"/>
  <c r="L297"/>
  <c r="AJ297"/>
  <c r="D476" i="1"/>
  <c r="AL297" i="14"/>
  <c r="AM297" s="1"/>
  <c r="AK297"/>
  <c r="AH297"/>
  <c r="AI297"/>
  <c r="AN297"/>
  <c r="AO297" s="1"/>
  <c r="I105" i="26"/>
  <c r="N105" s="1"/>
  <c r="S105" s="1"/>
  <c r="K299" i="14"/>
  <c r="P299"/>
  <c r="AF299"/>
  <c r="C299"/>
  <c r="C478" i="1" s="1"/>
  <c r="AB299" i="14"/>
  <c r="R299"/>
  <c r="X299"/>
  <c r="L478" i="1" s="1"/>
  <c r="T299" i="14"/>
  <c r="V299" s="1"/>
  <c r="I299"/>
  <c r="AC299"/>
  <c r="AE299" s="1"/>
  <c r="L299"/>
  <c r="AJ299"/>
  <c r="D478" i="1"/>
  <c r="AL299" i="14"/>
  <c r="AM299" s="1"/>
  <c r="AH299"/>
  <c r="AK299"/>
  <c r="AI299"/>
  <c r="AN299"/>
  <c r="AO299" s="1"/>
  <c r="AB301"/>
  <c r="R301"/>
  <c r="T301"/>
  <c r="P301"/>
  <c r="I107" i="26"/>
  <c r="N107" s="1"/>
  <c r="S107" s="1"/>
  <c r="K301" i="14"/>
  <c r="V301"/>
  <c r="AF301"/>
  <c r="X301"/>
  <c r="L480" i="1" s="1"/>
  <c r="C301" i="14"/>
  <c r="C480" i="1" s="1"/>
  <c r="I301" i="14"/>
  <c r="AC301"/>
  <c r="AE301" s="1"/>
  <c r="L301"/>
  <c r="AJ301"/>
  <c r="D480" i="1"/>
  <c r="AL301" i="14"/>
  <c r="AM301" s="1"/>
  <c r="AH301"/>
  <c r="AK301"/>
  <c r="AI301"/>
  <c r="AN301"/>
  <c r="AO301" s="1"/>
  <c r="H107" i="26"/>
  <c r="F480" i="1"/>
  <c r="F303" i="14"/>
  <c r="I482" i="1" s="1"/>
  <c r="J303" i="13"/>
  <c r="AD303" i="14" s="1"/>
  <c r="H109" i="26"/>
  <c r="F482" i="1"/>
  <c r="F305" i="14"/>
  <c r="I484" i="1" s="1"/>
  <c r="J305" i="13"/>
  <c r="AD305" i="14" s="1"/>
  <c r="H111" i="26"/>
  <c r="F484" i="1"/>
  <c r="AB303" i="14"/>
  <c r="R303"/>
  <c r="X303"/>
  <c r="L482" i="1" s="1"/>
  <c r="T303" i="14"/>
  <c r="V303" s="1"/>
  <c r="C303"/>
  <c r="C482" i="1" s="1"/>
  <c r="I109" i="26"/>
  <c r="N109" s="1"/>
  <c r="S109" s="1"/>
  <c r="K303" i="14"/>
  <c r="P303"/>
  <c r="AF303"/>
  <c r="I303"/>
  <c r="AC303"/>
  <c r="AE303" s="1"/>
  <c r="L303"/>
  <c r="AJ303"/>
  <c r="D482" i="1"/>
  <c r="AL303" i="14"/>
  <c r="AM303" s="1"/>
  <c r="AK303"/>
  <c r="AH303"/>
  <c r="AI303"/>
  <c r="AN303"/>
  <c r="AO303" s="1"/>
  <c r="I111" i="26"/>
  <c r="N111" s="1"/>
  <c r="S111" s="1"/>
  <c r="K305" i="14"/>
  <c r="V305"/>
  <c r="P305"/>
  <c r="AF305"/>
  <c r="C305"/>
  <c r="C484" i="1" s="1"/>
  <c r="AB305" i="14"/>
  <c r="R305"/>
  <c r="T305"/>
  <c r="X305"/>
  <c r="L484" i="1" s="1"/>
  <c r="I305" i="14"/>
  <c r="AC305"/>
  <c r="AE305" s="1"/>
  <c r="L305"/>
  <c r="AJ305"/>
  <c r="D484" i="1"/>
  <c r="AK305" i="14"/>
  <c r="AH305"/>
  <c r="AL305"/>
  <c r="AM305" s="1"/>
  <c r="AI305"/>
  <c r="AN305"/>
  <c r="AO305" s="1"/>
  <c r="C223"/>
  <c r="C221"/>
  <c r="C218"/>
  <c r="C212"/>
  <c r="C211"/>
  <c r="C204"/>
  <c r="C203"/>
  <c r="C197"/>
  <c r="C194"/>
  <c r="C191"/>
  <c r="C186"/>
  <c r="C184"/>
  <c r="C177"/>
  <c r="C167"/>
  <c r="C180"/>
  <c r="C172"/>
  <c r="C162"/>
  <c r="C219"/>
  <c r="C217"/>
  <c r="C201"/>
  <c r="C193"/>
  <c r="C181"/>
  <c r="C173"/>
  <c r="C178"/>
  <c r="C163"/>
  <c r="C209"/>
  <c r="C202"/>
  <c r="C195"/>
  <c r="C187"/>
  <c r="C175"/>
  <c r="C161"/>
  <c r="C166"/>
  <c r="C222"/>
  <c r="C210"/>
  <c r="C215"/>
  <c r="C220"/>
  <c r="C208"/>
  <c r="C205"/>
  <c r="C198"/>
  <c r="C196"/>
  <c r="C190"/>
  <c r="C188"/>
  <c r="C183"/>
  <c r="C179"/>
  <c r="C164"/>
  <c r="C176"/>
  <c r="C168"/>
  <c r="C216"/>
  <c r="C206"/>
  <c r="C189"/>
  <c r="C165"/>
  <c r="C213"/>
  <c r="C200"/>
  <c r="C192"/>
  <c r="C171"/>
  <c r="C170"/>
  <c r="C214"/>
  <c r="C199"/>
  <c r="C185"/>
  <c r="C169"/>
  <c r="C207"/>
  <c r="C182"/>
  <c r="C174"/>
  <c r="V53" l="1"/>
  <c r="R78" i="17" s="1"/>
  <c r="V29" i="14"/>
  <c r="R54" i="17" s="1"/>
  <c r="V221" i="14"/>
  <c r="N194" i="1"/>
  <c r="C342"/>
  <c r="N245"/>
  <c r="N244"/>
  <c r="O244"/>
  <c r="N195"/>
  <c r="V223" i="14"/>
  <c r="H223"/>
  <c r="C340" i="1"/>
  <c r="C341"/>
  <c r="L222" i="14"/>
  <c r="AC222"/>
  <c r="AE222" s="1"/>
  <c r="H221"/>
  <c r="V208"/>
  <c r="AC206"/>
  <c r="AE206" s="1"/>
  <c r="I206"/>
  <c r="E325" i="1" s="1"/>
  <c r="V206" i="14"/>
  <c r="V204"/>
  <c r="AC202"/>
  <c r="I202"/>
  <c r="E321" i="1" s="1"/>
  <c r="V186" i="14"/>
  <c r="R211" i="17" s="1"/>
  <c r="V200" i="14"/>
  <c r="H213"/>
  <c r="H211"/>
  <c r="I211" s="1"/>
  <c r="L211" s="1"/>
  <c r="H205"/>
  <c r="G324" i="1" s="1"/>
  <c r="AF201" i="14"/>
  <c r="H197"/>
  <c r="G316" i="1" s="1"/>
  <c r="AF214" i="14"/>
  <c r="H210"/>
  <c r="AF206"/>
  <c r="AF204"/>
  <c r="H204"/>
  <c r="AF200"/>
  <c r="H200"/>
  <c r="AF198"/>
  <c r="H198"/>
  <c r="AF55"/>
  <c r="H49"/>
  <c r="I49" s="1"/>
  <c r="H47"/>
  <c r="AC47" s="1"/>
  <c r="AF43"/>
  <c r="AE21"/>
  <c r="L215"/>
  <c r="V213"/>
  <c r="AC209"/>
  <c r="AE209" s="1"/>
  <c r="V216"/>
  <c r="C336" i="1"/>
  <c r="C330"/>
  <c r="C328"/>
  <c r="C339"/>
  <c r="C333"/>
  <c r="C331"/>
  <c r="C338"/>
  <c r="C334"/>
  <c r="C332"/>
  <c r="C337"/>
  <c r="C335"/>
  <c r="C329"/>
  <c r="L216" i="14"/>
  <c r="L220"/>
  <c r="L218"/>
  <c r="L214"/>
  <c r="AC215"/>
  <c r="AE215" s="1"/>
  <c r="AC220"/>
  <c r="AE220" s="1"/>
  <c r="H219"/>
  <c r="AC218"/>
  <c r="AE218" s="1"/>
  <c r="AC216"/>
  <c r="AE216" s="1"/>
  <c r="AC214"/>
  <c r="AE214" s="1"/>
  <c r="V214"/>
  <c r="V210"/>
  <c r="V219"/>
  <c r="H217"/>
  <c r="V207"/>
  <c r="V205"/>
  <c r="I207"/>
  <c r="L207" s="1"/>
  <c r="C326" i="1"/>
  <c r="C327"/>
  <c r="AE207" i="14"/>
  <c r="AE208"/>
  <c r="C324" i="1"/>
  <c r="C325"/>
  <c r="C323"/>
  <c r="AC205" i="14"/>
  <c r="AE205" s="1"/>
  <c r="I205"/>
  <c r="AF205"/>
  <c r="H201"/>
  <c r="G320" i="1" s="1"/>
  <c r="AF197" i="14"/>
  <c r="L206"/>
  <c r="I203"/>
  <c r="L203" s="1"/>
  <c r="V203"/>
  <c r="AE202"/>
  <c r="L202"/>
  <c r="AC203"/>
  <c r="AE203" s="1"/>
  <c r="C322" i="1"/>
  <c r="C321"/>
  <c r="V202" i="14"/>
  <c r="V201"/>
  <c r="C320" i="1"/>
  <c r="V199" i="14"/>
  <c r="AC199"/>
  <c r="AE199" s="1"/>
  <c r="I199"/>
  <c r="L199" s="1"/>
  <c r="V197"/>
  <c r="V198"/>
  <c r="C318" i="1"/>
  <c r="C316"/>
  <c r="C319"/>
  <c r="C317"/>
  <c r="AC197" i="14"/>
  <c r="I197"/>
  <c r="AE197"/>
  <c r="C315" i="1"/>
  <c r="I196" i="14"/>
  <c r="AC196"/>
  <c r="AE196" s="1"/>
  <c r="V37"/>
  <c r="R62" i="17" s="1"/>
  <c r="V195" i="14"/>
  <c r="AC191"/>
  <c r="I189"/>
  <c r="L189" s="1"/>
  <c r="V194"/>
  <c r="AE132"/>
  <c r="V101"/>
  <c r="R126" i="17" s="1"/>
  <c r="V97" i="14"/>
  <c r="R122" i="17" s="1"/>
  <c r="V85" i="14"/>
  <c r="R110" i="17" s="1"/>
  <c r="V73" i="14"/>
  <c r="R98" i="17" s="1"/>
  <c r="C314" i="1"/>
  <c r="V188" i="14"/>
  <c r="R213" i="17" s="1"/>
  <c r="AC174" i="14"/>
  <c r="V158"/>
  <c r="R183" i="17" s="1"/>
  <c r="I136" i="14"/>
  <c r="L136" s="1"/>
  <c r="V129"/>
  <c r="R154" i="17" s="1"/>
  <c r="V123" i="14"/>
  <c r="R148" i="17" s="1"/>
  <c r="AE75" i="14"/>
  <c r="V47"/>
  <c r="R72" i="17" s="1"/>
  <c r="V31" i="14"/>
  <c r="R56" i="17" s="1"/>
  <c r="AE17" i="14"/>
  <c r="AE140"/>
  <c r="AE73"/>
  <c r="AC190"/>
  <c r="AE190" s="1"/>
  <c r="I190"/>
  <c r="L190" s="1"/>
  <c r="I178"/>
  <c r="L178" s="1"/>
  <c r="AC178"/>
  <c r="H194"/>
  <c r="I194" s="1"/>
  <c r="L194" s="1"/>
  <c r="H192"/>
  <c r="I192" s="1"/>
  <c r="L192" s="1"/>
  <c r="AF190"/>
  <c r="AF186"/>
  <c r="AF178"/>
  <c r="AE170"/>
  <c r="H158"/>
  <c r="AF150"/>
  <c r="H144"/>
  <c r="H142"/>
  <c r="I142" s="1"/>
  <c r="L142" s="1"/>
  <c r="AF134"/>
  <c r="AC127"/>
  <c r="AF123"/>
  <c r="H121"/>
  <c r="H117"/>
  <c r="AC117" s="1"/>
  <c r="AF115"/>
  <c r="AF113"/>
  <c r="V111"/>
  <c r="R136" i="17" s="1"/>
  <c r="AF111" i="14"/>
  <c r="H105"/>
  <c r="AC105" s="1"/>
  <c r="H99"/>
  <c r="H97"/>
  <c r="H87"/>
  <c r="I87" s="1"/>
  <c r="AF85"/>
  <c r="H71"/>
  <c r="H67"/>
  <c r="I67" s="1"/>
  <c r="AF57"/>
  <c r="AE47"/>
  <c r="AF33"/>
  <c r="AF23"/>
  <c r="AE33"/>
  <c r="AC129"/>
  <c r="I129"/>
  <c r="L129" s="1"/>
  <c r="AC123"/>
  <c r="I123"/>
  <c r="AC111"/>
  <c r="AE111" s="1"/>
  <c r="I111"/>
  <c r="L111" s="1"/>
  <c r="I101"/>
  <c r="L101" s="1"/>
  <c r="AC101"/>
  <c r="I61"/>
  <c r="AC61"/>
  <c r="AE61" s="1"/>
  <c r="AC29"/>
  <c r="AE29" s="1"/>
  <c r="I29"/>
  <c r="L29" s="1"/>
  <c r="V190"/>
  <c r="H109"/>
  <c r="AC109" s="1"/>
  <c r="H107"/>
  <c r="H103"/>
  <c r="AF95"/>
  <c r="AE91"/>
  <c r="AE89"/>
  <c r="H83"/>
  <c r="AC83" s="1"/>
  <c r="H69"/>
  <c r="I69" s="1"/>
  <c r="AF61"/>
  <c r="AE51"/>
  <c r="H41"/>
  <c r="I41" s="1"/>
  <c r="H19"/>
  <c r="H13"/>
  <c r="AC13" s="1"/>
  <c r="V24"/>
  <c r="R49" i="17" s="1"/>
  <c r="C313" i="1"/>
  <c r="V193" i="14"/>
  <c r="C312" i="1"/>
  <c r="I193" i="14"/>
  <c r="AC193"/>
  <c r="AE193" s="1"/>
  <c r="V192"/>
  <c r="R217" i="17" s="1"/>
  <c r="AE191" i="14"/>
  <c r="V191"/>
  <c r="R216" i="17" s="1"/>
  <c r="AC192" i="14"/>
  <c r="AE192" s="1"/>
  <c r="V189"/>
  <c r="R214" i="17" s="1"/>
  <c r="AE189" i="14"/>
  <c r="AC188"/>
  <c r="AE188" s="1"/>
  <c r="I187"/>
  <c r="L187" s="1"/>
  <c r="V187"/>
  <c r="R212" i="17" s="1"/>
  <c r="AE187" i="14"/>
  <c r="AC183"/>
  <c r="AC186"/>
  <c r="AE186" s="1"/>
  <c r="V183"/>
  <c r="R208" i="17" s="1"/>
  <c r="I181" i="14"/>
  <c r="L181" s="1"/>
  <c r="V181"/>
  <c r="R206" i="17" s="1"/>
  <c r="AC182" i="14"/>
  <c r="AE182" s="1"/>
  <c r="AE181"/>
  <c r="AC184"/>
  <c r="AE184" s="1"/>
  <c r="V184"/>
  <c r="R209" i="17" s="1"/>
  <c r="V182" i="14"/>
  <c r="R207" i="17" s="1"/>
  <c r="H22" i="14"/>
  <c r="AC22" s="1"/>
  <c r="AE185"/>
  <c r="AE183"/>
  <c r="AC180"/>
  <c r="AE180" s="1"/>
  <c r="V180"/>
  <c r="V48"/>
  <c r="R73" i="17" s="1"/>
  <c r="V40" i="14"/>
  <c r="R65" i="17" s="1"/>
  <c r="V32" i="14"/>
  <c r="R57" i="17" s="1"/>
  <c r="V10" i="14"/>
  <c r="R35" i="17" s="1"/>
  <c r="AC179" i="14"/>
  <c r="AE179" s="1"/>
  <c r="AE177"/>
  <c r="I175"/>
  <c r="L175" s="1"/>
  <c r="V179"/>
  <c r="R204" i="17" s="1"/>
  <c r="AE178" i="14"/>
  <c r="I177"/>
  <c r="L177" s="1"/>
  <c r="AE175"/>
  <c r="V178"/>
  <c r="R203" i="17" s="1"/>
  <c r="AC176" i="14"/>
  <c r="AE176" s="1"/>
  <c r="V176"/>
  <c r="R201" i="17" s="1"/>
  <c r="V177" i="14"/>
  <c r="R202" i="17" s="1"/>
  <c r="V175" i="14"/>
  <c r="R200" i="17" s="1"/>
  <c r="AC173" i="14"/>
  <c r="AE173" s="1"/>
  <c r="V174"/>
  <c r="R199" i="17" s="1"/>
  <c r="AE174" i="14"/>
  <c r="AC172"/>
  <c r="AE172" s="1"/>
  <c r="V173"/>
  <c r="R198" i="17" s="1"/>
  <c r="V172" i="14"/>
  <c r="R197" i="17" s="1"/>
  <c r="V171" i="14"/>
  <c r="R196" i="17" s="1"/>
  <c r="AC171" i="14"/>
  <c r="AE171" s="1"/>
  <c r="V169"/>
  <c r="R194" i="17" s="1"/>
  <c r="V170" i="14"/>
  <c r="R195" i="17" s="1"/>
  <c r="L169" i="14"/>
  <c r="AC169"/>
  <c r="AE169" s="1"/>
  <c r="S12"/>
  <c r="V162"/>
  <c r="R187" i="17" s="1"/>
  <c r="V117" i="14"/>
  <c r="R142" i="17" s="1"/>
  <c r="V167" i="14"/>
  <c r="R192" i="17" s="1"/>
  <c r="L167" i="14"/>
  <c r="AC167"/>
  <c r="AE167" s="1"/>
  <c r="AE133"/>
  <c r="D194" i="1"/>
  <c r="AE161" i="14"/>
  <c r="AC166"/>
  <c r="AE166" s="1"/>
  <c r="AC165"/>
  <c r="AE165" s="1"/>
  <c r="I164"/>
  <c r="AE162"/>
  <c r="AC163"/>
  <c r="AE163" s="1"/>
  <c r="V165"/>
  <c r="R190" i="17" s="1"/>
  <c r="I162" i="14"/>
  <c r="L162" s="1"/>
  <c r="F145" i="1"/>
  <c r="F96"/>
  <c r="AC156" i="14"/>
  <c r="I161"/>
  <c r="I155"/>
  <c r="L155" s="1"/>
  <c r="I133"/>
  <c r="L133" s="1"/>
  <c r="AC160"/>
  <c r="AE160" s="1"/>
  <c r="V91"/>
  <c r="R116" i="17" s="1"/>
  <c r="AC39" i="14"/>
  <c r="AE35"/>
  <c r="L11"/>
  <c r="AE11"/>
  <c r="V161"/>
  <c r="R186" i="17" s="1"/>
  <c r="V156" i="14"/>
  <c r="R181" i="17" s="1"/>
  <c r="AE155" i="14"/>
  <c r="C344" i="1"/>
  <c r="V159" i="14"/>
  <c r="R184" i="17" s="1"/>
  <c r="AE159" i="14"/>
  <c r="AC153"/>
  <c r="V131"/>
  <c r="R156" i="17" s="1"/>
  <c r="V150" i="14"/>
  <c r="R175" i="17" s="1"/>
  <c r="AC142" i="14"/>
  <c r="V140"/>
  <c r="R165" i="17" s="1"/>
  <c r="V138" i="14"/>
  <c r="R163" i="17" s="1"/>
  <c r="I132" i="14"/>
  <c r="L132" s="1"/>
  <c r="V132"/>
  <c r="R157" i="17" s="1"/>
  <c r="AE117" i="14"/>
  <c r="V109"/>
  <c r="R134" i="17" s="1"/>
  <c r="V93" i="14"/>
  <c r="R118" i="17" s="1"/>
  <c r="I91" i="14"/>
  <c r="L91" s="1"/>
  <c r="L81"/>
  <c r="V41"/>
  <c r="R66" i="17" s="1"/>
  <c r="L39" i="14"/>
  <c r="V27"/>
  <c r="R52" i="17" s="1"/>
  <c r="I25" i="14"/>
  <c r="V118"/>
  <c r="R143" i="17" s="1"/>
  <c r="V65" i="14"/>
  <c r="R90" i="17" s="1"/>
  <c r="V45" i="14"/>
  <c r="R70" i="17" s="1"/>
  <c r="V43" i="14"/>
  <c r="R68" i="17" s="1"/>
  <c r="V39" i="14"/>
  <c r="R64" i="17" s="1"/>
  <c r="AC37" i="14"/>
  <c r="AE37" s="1"/>
  <c r="AE25"/>
  <c r="I21"/>
  <c r="V21"/>
  <c r="R46" i="17" s="1"/>
  <c r="V13" i="14"/>
  <c r="R38" i="17" s="1"/>
  <c r="U11" i="14"/>
  <c r="U12" s="1"/>
  <c r="U13" s="1"/>
  <c r="U14" s="1"/>
  <c r="U15" s="1"/>
  <c r="U16" s="1"/>
  <c r="U17" s="1"/>
  <c r="U18" s="1"/>
  <c r="U19" s="1"/>
  <c r="U20" s="1"/>
  <c r="U21" s="1"/>
  <c r="U22" s="1"/>
  <c r="U23" s="1"/>
  <c r="U24" s="1"/>
  <c r="U25" s="1"/>
  <c r="U26" s="1"/>
  <c r="U27" s="1"/>
  <c r="U28" s="1"/>
  <c r="U29" s="1"/>
  <c r="U30" s="1"/>
  <c r="U31" s="1"/>
  <c r="U32" s="1"/>
  <c r="U33" s="1"/>
  <c r="U34" s="1"/>
  <c r="U35" s="1"/>
  <c r="U36" s="1"/>
  <c r="U37" s="1"/>
  <c r="U38" s="1"/>
  <c r="U39" s="1"/>
  <c r="U40" s="1"/>
  <c r="U41" s="1"/>
  <c r="U42" s="1"/>
  <c r="U43" s="1"/>
  <c r="U44" s="1"/>
  <c r="U45" s="1"/>
  <c r="U46" s="1"/>
  <c r="U47" s="1"/>
  <c r="U48" s="1"/>
  <c r="U49" s="1"/>
  <c r="U50" s="1"/>
  <c r="U51" s="1"/>
  <c r="U52" s="1"/>
  <c r="U53" s="1"/>
  <c r="U54" s="1"/>
  <c r="U55" s="1"/>
  <c r="U56" s="1"/>
  <c r="U57" s="1"/>
  <c r="U58" s="1"/>
  <c r="U59" s="1"/>
  <c r="U60" s="1"/>
  <c r="U61" s="1"/>
  <c r="U62" s="1"/>
  <c r="U63" s="1"/>
  <c r="U64" s="1"/>
  <c r="U65" s="1"/>
  <c r="U66" s="1"/>
  <c r="U67" s="1"/>
  <c r="U68" s="1"/>
  <c r="U69" s="1"/>
  <c r="U70" s="1"/>
  <c r="U71" s="1"/>
  <c r="U72" s="1"/>
  <c r="U73" s="1"/>
  <c r="U74" s="1"/>
  <c r="U75" s="1"/>
  <c r="U76" s="1"/>
  <c r="U77" s="1"/>
  <c r="U78" s="1"/>
  <c r="U79" s="1"/>
  <c r="U80" s="1"/>
  <c r="U81" s="1"/>
  <c r="U82" s="1"/>
  <c r="U83" s="1"/>
  <c r="U84" s="1"/>
  <c r="U85" s="1"/>
  <c r="U86" s="1"/>
  <c r="U87" s="1"/>
  <c r="U88" s="1"/>
  <c r="U89" s="1"/>
  <c r="U90" s="1"/>
  <c r="U91" s="1"/>
  <c r="U92" s="1"/>
  <c r="U93" s="1"/>
  <c r="U94" s="1"/>
  <c r="U95" s="1"/>
  <c r="U96" s="1"/>
  <c r="U97" s="1"/>
  <c r="U98" s="1"/>
  <c r="U99" s="1"/>
  <c r="U100" s="1"/>
  <c r="U101" s="1"/>
  <c r="U102" s="1"/>
  <c r="U103" s="1"/>
  <c r="U104" s="1"/>
  <c r="U105" s="1"/>
  <c r="U106" s="1"/>
  <c r="U107" s="1"/>
  <c r="U108" s="1"/>
  <c r="U109" s="1"/>
  <c r="U110" s="1"/>
  <c r="U111" s="1"/>
  <c r="U112" s="1"/>
  <c r="U113" s="1"/>
  <c r="U114" s="1"/>
  <c r="U115" s="1"/>
  <c r="U116" s="1"/>
  <c r="U117" s="1"/>
  <c r="U118" s="1"/>
  <c r="U119" s="1"/>
  <c r="U120" s="1"/>
  <c r="U121" s="1"/>
  <c r="U122" s="1"/>
  <c r="U123" s="1"/>
  <c r="U124" s="1"/>
  <c r="U125" s="1"/>
  <c r="U126" s="1"/>
  <c r="U127" s="1"/>
  <c r="U128" s="1"/>
  <c r="U129" s="1"/>
  <c r="U130" s="1"/>
  <c r="U131" s="1"/>
  <c r="U132" s="1"/>
  <c r="U133" s="1"/>
  <c r="U134" s="1"/>
  <c r="U135" s="1"/>
  <c r="U136" s="1"/>
  <c r="U137" s="1"/>
  <c r="U138" s="1"/>
  <c r="U139" s="1"/>
  <c r="U140" s="1"/>
  <c r="U141" s="1"/>
  <c r="U142" s="1"/>
  <c r="U143" s="1"/>
  <c r="U144" s="1"/>
  <c r="U145" s="1"/>
  <c r="U146" s="1"/>
  <c r="U147" s="1"/>
  <c r="U148" s="1"/>
  <c r="U149" s="1"/>
  <c r="U150" s="1"/>
  <c r="U151" s="1"/>
  <c r="U152" s="1"/>
  <c r="U153" s="1"/>
  <c r="U154" s="1"/>
  <c r="U155" s="1"/>
  <c r="U156" s="1"/>
  <c r="U157" s="1"/>
  <c r="U158" s="1"/>
  <c r="U159" s="1"/>
  <c r="U160" s="1"/>
  <c r="U161" s="1"/>
  <c r="U162" s="1"/>
  <c r="U163" s="1"/>
  <c r="U164" s="1"/>
  <c r="U165" s="1"/>
  <c r="U166" s="1"/>
  <c r="U167" s="1"/>
  <c r="U168" s="1"/>
  <c r="U169" s="1"/>
  <c r="U170" s="1"/>
  <c r="U171" s="1"/>
  <c r="U172" s="1"/>
  <c r="U173" s="1"/>
  <c r="U174" s="1"/>
  <c r="U175" s="1"/>
  <c r="U176" s="1"/>
  <c r="U177" s="1"/>
  <c r="U178" s="1"/>
  <c r="U179" s="1"/>
  <c r="U180" s="1"/>
  <c r="U181" s="1"/>
  <c r="U182" s="1"/>
  <c r="U183" s="1"/>
  <c r="U184" s="1"/>
  <c r="U185" s="1"/>
  <c r="U186" s="1"/>
  <c r="U187" s="1"/>
  <c r="U188" s="1"/>
  <c r="U189" s="1"/>
  <c r="U190" s="1"/>
  <c r="U191" s="1"/>
  <c r="U192" s="1"/>
  <c r="U193" s="1"/>
  <c r="U194" s="1"/>
  <c r="U195" s="1"/>
  <c r="U196" s="1"/>
  <c r="U197" s="1"/>
  <c r="U198" s="1"/>
  <c r="U199" s="1"/>
  <c r="U200" s="1"/>
  <c r="U201" s="1"/>
  <c r="U202" s="1"/>
  <c r="U203" s="1"/>
  <c r="U204" s="1"/>
  <c r="U205" s="1"/>
  <c r="U206" s="1"/>
  <c r="U207" s="1"/>
  <c r="U208" s="1"/>
  <c r="U209" s="1"/>
  <c r="U210" s="1"/>
  <c r="U211" s="1"/>
  <c r="U212" s="1"/>
  <c r="U213" s="1"/>
  <c r="U214" s="1"/>
  <c r="U215" s="1"/>
  <c r="U216" s="1"/>
  <c r="U217" s="1"/>
  <c r="U218" s="1"/>
  <c r="U219" s="1"/>
  <c r="U220" s="1"/>
  <c r="U221" s="1"/>
  <c r="U222" s="1"/>
  <c r="U223" s="1"/>
  <c r="U224" s="1"/>
  <c r="U225" s="1"/>
  <c r="U226" s="1"/>
  <c r="U227" s="1"/>
  <c r="U228" s="1"/>
  <c r="U229" s="1"/>
  <c r="U230" s="1"/>
  <c r="U231" s="1"/>
  <c r="U232" s="1"/>
  <c r="U233" s="1"/>
  <c r="U234" s="1"/>
  <c r="U235" s="1"/>
  <c r="U236" s="1"/>
  <c r="U237" s="1"/>
  <c r="U238" s="1"/>
  <c r="U239" s="1"/>
  <c r="U240" s="1"/>
  <c r="U241" s="1"/>
  <c r="U242" s="1"/>
  <c r="U243" s="1"/>
  <c r="U244" s="1"/>
  <c r="U245" s="1"/>
  <c r="U246" s="1"/>
  <c r="U247" s="1"/>
  <c r="U248" s="1"/>
  <c r="U249" s="1"/>
  <c r="U250" s="1"/>
  <c r="U251" s="1"/>
  <c r="U252" s="1"/>
  <c r="U253" s="1"/>
  <c r="U254" s="1"/>
  <c r="U255" s="1"/>
  <c r="U256" s="1"/>
  <c r="U257" s="1"/>
  <c r="U258" s="1"/>
  <c r="U259" s="1"/>
  <c r="U260" s="1"/>
  <c r="U261" s="1"/>
  <c r="U262" s="1"/>
  <c r="U263" s="1"/>
  <c r="U264" s="1"/>
  <c r="U265" s="1"/>
  <c r="U266" s="1"/>
  <c r="U267" s="1"/>
  <c r="U268" s="1"/>
  <c r="U269" s="1"/>
  <c r="U270" s="1"/>
  <c r="U271" s="1"/>
  <c r="U272" s="1"/>
  <c r="U273" s="1"/>
  <c r="U274" s="1"/>
  <c r="U275" s="1"/>
  <c r="U276" s="1"/>
  <c r="U277" s="1"/>
  <c r="U278" s="1"/>
  <c r="U279" s="1"/>
  <c r="U280" s="1"/>
  <c r="U281" s="1"/>
  <c r="U282" s="1"/>
  <c r="U283" s="1"/>
  <c r="U284" s="1"/>
  <c r="U285" s="1"/>
  <c r="U286" s="1"/>
  <c r="U287" s="1"/>
  <c r="U288" s="1"/>
  <c r="U289" s="1"/>
  <c r="U290" s="1"/>
  <c r="U291" s="1"/>
  <c r="U292" s="1"/>
  <c r="U293" s="1"/>
  <c r="U294" s="1"/>
  <c r="U295" s="1"/>
  <c r="U296" s="1"/>
  <c r="U297" s="1"/>
  <c r="U298" s="1"/>
  <c r="U299" s="1"/>
  <c r="U300" s="1"/>
  <c r="U301" s="1"/>
  <c r="U302" s="1"/>
  <c r="U303" s="1"/>
  <c r="U304" s="1"/>
  <c r="U305" s="1"/>
  <c r="U306" s="1"/>
  <c r="U307" s="1"/>
  <c r="V130"/>
  <c r="R155" i="17" s="1"/>
  <c r="V126" i="14"/>
  <c r="R151" i="17" s="1"/>
  <c r="V58" i="14"/>
  <c r="R83" i="17" s="1"/>
  <c r="V50" i="14"/>
  <c r="R75" i="17" s="1"/>
  <c r="V80" i="14"/>
  <c r="R105" i="17" s="1"/>
  <c r="I137" i="14"/>
  <c r="L137" s="1"/>
  <c r="V148"/>
  <c r="R173" i="17" s="1"/>
  <c r="V95" i="14"/>
  <c r="R120" i="17" s="1"/>
  <c r="V79" i="14"/>
  <c r="R104" i="17" s="1"/>
  <c r="I77" i="14"/>
  <c r="L77" s="1"/>
  <c r="AE65"/>
  <c r="I23"/>
  <c r="L21"/>
  <c r="I13"/>
  <c r="L13" s="1"/>
  <c r="V122"/>
  <c r="R147" i="17" s="1"/>
  <c r="V120" i="14"/>
  <c r="R145" i="17" s="1"/>
  <c r="V116" i="14"/>
  <c r="R141" i="17" s="1"/>
  <c r="V114" i="14"/>
  <c r="R139" i="17" s="1"/>
  <c r="V112" i="14"/>
  <c r="R137" i="17" s="1"/>
  <c r="V110" i="14"/>
  <c r="R135" i="17" s="1"/>
  <c r="V96" i="14"/>
  <c r="V88"/>
  <c r="R113" i="17" s="1"/>
  <c r="V86" i="14"/>
  <c r="R111" i="17" s="1"/>
  <c r="V62" i="14"/>
  <c r="R87" i="17" s="1"/>
  <c r="V60" i="14"/>
  <c r="R85" i="17" s="1"/>
  <c r="V44" i="14"/>
  <c r="R69" i="17" s="1"/>
  <c r="AE22" i="14"/>
  <c r="AF20"/>
  <c r="V74"/>
  <c r="R99" i="17" s="1"/>
  <c r="V54" i="14"/>
  <c r="R79" i="17" s="1"/>
  <c r="I151" i="14"/>
  <c r="L151" s="1"/>
  <c r="V145"/>
  <c r="R170" i="17" s="1"/>
  <c r="V137" i="14"/>
  <c r="R162" i="17" s="1"/>
  <c r="AC135" i="14"/>
  <c r="AE135" s="1"/>
  <c r="AE148"/>
  <c r="AE146"/>
  <c r="V125"/>
  <c r="R150" i="17" s="1"/>
  <c r="V119" i="14"/>
  <c r="R144" i="17" s="1"/>
  <c r="AE109" i="14"/>
  <c r="AE101"/>
  <c r="AC93"/>
  <c r="AE93" s="1"/>
  <c r="V87"/>
  <c r="R112" i="17" s="1"/>
  <c r="AE77" i="14"/>
  <c r="I65"/>
  <c r="AE57"/>
  <c r="AC49"/>
  <c r="V35"/>
  <c r="R60" i="17" s="1"/>
  <c r="V33" i="14"/>
  <c r="R58" i="17" s="1"/>
  <c r="AC31" i="14"/>
  <c r="AE31" s="1"/>
  <c r="V19"/>
  <c r="R44" i="17" s="1"/>
  <c r="AC15" i="14"/>
  <c r="V15"/>
  <c r="R40" i="17" s="1"/>
  <c r="V90" i="14"/>
  <c r="R115" i="17" s="1"/>
  <c r="V78" i="14"/>
  <c r="R103" i="17" s="1"/>
  <c r="V66" i="14"/>
  <c r="R91" i="17" s="1"/>
  <c r="V64" i="14"/>
  <c r="R89" i="17" s="1"/>
  <c r="V56" i="14"/>
  <c r="R81" i="17" s="1"/>
  <c r="V52" i="14"/>
  <c r="R77" i="17" s="1"/>
  <c r="V46" i="14"/>
  <c r="R71" i="17" s="1"/>
  <c r="V38" i="14"/>
  <c r="R63" i="17" s="1"/>
  <c r="V34" i="14"/>
  <c r="R59" i="17" s="1"/>
  <c r="V30" i="14"/>
  <c r="R55" i="17" s="1"/>
  <c r="V28" i="14"/>
  <c r="R53" i="17" s="1"/>
  <c r="V26" i="14"/>
  <c r="R51" i="17" s="1"/>
  <c r="AF26" i="14"/>
  <c r="AF16"/>
  <c r="L15"/>
  <c r="AC18"/>
  <c r="AE18" s="1"/>
  <c r="I18"/>
  <c r="L18" s="1"/>
  <c r="V157"/>
  <c r="R182" i="17" s="1"/>
  <c r="AC147" i="14"/>
  <c r="AE147" s="1"/>
  <c r="V143"/>
  <c r="R168" i="17" s="1"/>
  <c r="AE137" i="14"/>
  <c r="F345" i="1"/>
  <c r="I148" i="14"/>
  <c r="L148" s="1"/>
  <c r="AC138"/>
  <c r="AE138" s="1"/>
  <c r="V136"/>
  <c r="R161" i="17" s="1"/>
  <c r="V127" i="14"/>
  <c r="R152" i="17" s="1"/>
  <c r="AE123" i="14"/>
  <c r="AC119"/>
  <c r="AE119" s="1"/>
  <c r="AC115"/>
  <c r="AE115" s="1"/>
  <c r="I109"/>
  <c r="L109" s="1"/>
  <c r="AE83"/>
  <c r="V81"/>
  <c r="R106" i="17" s="1"/>
  <c r="V77" i="14"/>
  <c r="R102" i="17" s="1"/>
  <c r="V75" i="14"/>
  <c r="R100" i="17" s="1"/>
  <c r="L75" i="14"/>
  <c r="V71"/>
  <c r="R96" i="17" s="1"/>
  <c r="V69" i="14"/>
  <c r="R94" i="17" s="1"/>
  <c r="V63" i="14"/>
  <c r="R88" i="17" s="1"/>
  <c r="I57" i="14"/>
  <c r="I51"/>
  <c r="V49"/>
  <c r="R74" i="17" s="1"/>
  <c r="D45" i="1"/>
  <c r="V23" i="14"/>
  <c r="R48" i="17" s="1"/>
  <c r="L17" i="14"/>
  <c r="V84"/>
  <c r="R109" i="17" s="1"/>
  <c r="V68" i="14"/>
  <c r="R93" i="17" s="1"/>
  <c r="I22" i="14"/>
  <c r="L22" s="1"/>
  <c r="V18"/>
  <c r="R43" i="17" s="1"/>
  <c r="AF18" i="14"/>
  <c r="V14"/>
  <c r="R39" i="17" s="1"/>
  <c r="Z10" i="14"/>
  <c r="H10"/>
  <c r="Y11"/>
  <c r="V76"/>
  <c r="R101" i="17" s="1"/>
  <c r="M305" i="14"/>
  <c r="AA305" s="1"/>
  <c r="AG305" s="1"/>
  <c r="K484" i="1"/>
  <c r="F111" i="26"/>
  <c r="E484" i="1"/>
  <c r="M303" i="14"/>
  <c r="AA303" s="1"/>
  <c r="AG303" s="1"/>
  <c r="K482" i="1"/>
  <c r="M297" i="14"/>
  <c r="AA297" s="1"/>
  <c r="AG297" s="1"/>
  <c r="K476" i="1"/>
  <c r="F103" i="26"/>
  <c r="E476" i="1"/>
  <c r="M295" i="14"/>
  <c r="AA295" s="1"/>
  <c r="AG295" s="1"/>
  <c r="K474" i="1"/>
  <c r="M291" i="14"/>
  <c r="AA291" s="1"/>
  <c r="AG291" s="1"/>
  <c r="K470" i="1"/>
  <c r="M289" i="14"/>
  <c r="AA289" s="1"/>
  <c r="AG289" s="1"/>
  <c r="K468" i="1"/>
  <c r="M287" i="14"/>
  <c r="AA287" s="1"/>
  <c r="AG287" s="1"/>
  <c r="K466" i="1"/>
  <c r="M285" i="14"/>
  <c r="AA285" s="1"/>
  <c r="AG285" s="1"/>
  <c r="K464" i="1"/>
  <c r="M283" i="14"/>
  <c r="AA283" s="1"/>
  <c r="AG283" s="1"/>
  <c r="K442" i="1"/>
  <c r="M279" i="14"/>
  <c r="AA279" s="1"/>
  <c r="AG279" s="1"/>
  <c r="K438" i="1"/>
  <c r="M275" i="14"/>
  <c r="AA275" s="1"/>
  <c r="AG275" s="1"/>
  <c r="K434" i="1"/>
  <c r="F81" i="26"/>
  <c r="E434" i="1"/>
  <c r="M273" i="14"/>
  <c r="AA273" s="1"/>
  <c r="AG273" s="1"/>
  <c r="K432" i="1"/>
  <c r="M269" i="14"/>
  <c r="AA269" s="1"/>
  <c r="AG269" s="1"/>
  <c r="K428" i="1"/>
  <c r="F73" i="26"/>
  <c r="E426" i="1"/>
  <c r="M265" i="14"/>
  <c r="AA265" s="1"/>
  <c r="AG265" s="1"/>
  <c r="K424" i="1"/>
  <c r="G71" i="26"/>
  <c r="G424" i="1"/>
  <c r="M263" i="14"/>
  <c r="AA263" s="1"/>
  <c r="AG263" s="1"/>
  <c r="K422" i="1"/>
  <c r="F69" i="26"/>
  <c r="E422" i="1"/>
  <c r="G69" i="26"/>
  <c r="G422" i="1"/>
  <c r="M261" i="14"/>
  <c r="AA261" s="1"/>
  <c r="AG261" s="1"/>
  <c r="K420" i="1"/>
  <c r="F67" i="26"/>
  <c r="E420" i="1"/>
  <c r="G67" i="26"/>
  <c r="G420" i="1"/>
  <c r="G66" i="26"/>
  <c r="G419" i="1"/>
  <c r="G65" i="26"/>
  <c r="G418" i="1"/>
  <c r="F65" i="26"/>
  <c r="E418" i="1"/>
  <c r="M257" i="14"/>
  <c r="K416" i="1"/>
  <c r="F63" i="26"/>
  <c r="E416" i="1"/>
  <c r="G63" i="26"/>
  <c r="G416" i="1"/>
  <c r="G62" i="26"/>
  <c r="G415" i="1"/>
  <c r="M255" i="14"/>
  <c r="K414" i="1"/>
  <c r="H446"/>
  <c r="H445"/>
  <c r="M253" i="14"/>
  <c r="K392" i="1"/>
  <c r="F59" i="26"/>
  <c r="E392" i="1"/>
  <c r="G59" i="26"/>
  <c r="G392" i="1"/>
  <c r="G58" i="26"/>
  <c r="G391" i="1"/>
  <c r="M251" i="14"/>
  <c r="K390" i="1"/>
  <c r="G56" i="26"/>
  <c r="G389" i="1"/>
  <c r="F55" i="26"/>
  <c r="E388" i="1"/>
  <c r="G55" i="26"/>
  <c r="G388" i="1"/>
  <c r="G54" i="26"/>
  <c r="G387" i="1"/>
  <c r="G53" i="26"/>
  <c r="G386" i="1"/>
  <c r="G52" i="26"/>
  <c r="G385" i="1"/>
  <c r="G50" i="26"/>
  <c r="G383" i="1"/>
  <c r="M243" i="14"/>
  <c r="K382" i="1"/>
  <c r="G48" i="26"/>
  <c r="G381" i="1"/>
  <c r="M241" i="14"/>
  <c r="AA241" s="1"/>
  <c r="AG241" s="1"/>
  <c r="K380" i="1"/>
  <c r="F47" i="26"/>
  <c r="E380" i="1"/>
  <c r="G47" i="26"/>
  <c r="G380" i="1"/>
  <c r="G44" i="26"/>
  <c r="G377" i="1"/>
  <c r="G43" i="26"/>
  <c r="G376" i="1"/>
  <c r="F43" i="26"/>
  <c r="E376" i="1"/>
  <c r="M235" i="14"/>
  <c r="K374" i="1"/>
  <c r="G41" i="26"/>
  <c r="G374" i="1"/>
  <c r="G40" i="26"/>
  <c r="G373" i="1"/>
  <c r="G39" i="26"/>
  <c r="G372" i="1"/>
  <c r="F39" i="26"/>
  <c r="E372" i="1"/>
  <c r="G37" i="26"/>
  <c r="G370" i="1"/>
  <c r="F37" i="26"/>
  <c r="E370" i="1"/>
  <c r="G34" i="26"/>
  <c r="G367" i="1"/>
  <c r="F33" i="26"/>
  <c r="E366" i="1"/>
  <c r="M227" i="14"/>
  <c r="AA227" s="1"/>
  <c r="K366" i="1"/>
  <c r="G32" i="26"/>
  <c r="G365" i="1"/>
  <c r="F31" i="26"/>
  <c r="E364" i="1"/>
  <c r="G30" i="26"/>
  <c r="G363" i="1"/>
  <c r="G26" i="26"/>
  <c r="G339" i="1"/>
  <c r="G24" i="26"/>
  <c r="G337" i="1"/>
  <c r="G22" i="26"/>
  <c r="G335" i="1"/>
  <c r="G21" i="26"/>
  <c r="G334" i="1"/>
  <c r="F17" i="26"/>
  <c r="E330" i="1"/>
  <c r="F15" i="26"/>
  <c r="E328" i="1"/>
  <c r="M207" i="14"/>
  <c r="K326" i="1"/>
  <c r="G13" i="26"/>
  <c r="G326" i="1"/>
  <c r="E324"/>
  <c r="M203" i="14"/>
  <c r="K322" i="1"/>
  <c r="E316"/>
  <c r="M195" i="14"/>
  <c r="K314" i="1"/>
  <c r="AC195" i="14"/>
  <c r="AE195" s="1"/>
  <c r="G314" i="1"/>
  <c r="E312"/>
  <c r="AU216" i="17"/>
  <c r="AD216"/>
  <c r="N216"/>
  <c r="C290" i="1"/>
  <c r="AE216" i="17"/>
  <c r="AV216"/>
  <c r="BC215"/>
  <c r="AL215"/>
  <c r="M189" i="14"/>
  <c r="K288" i="1"/>
  <c r="AA214" i="17"/>
  <c r="AR214"/>
  <c r="AU214"/>
  <c r="AD214"/>
  <c r="S214"/>
  <c r="L288" i="1"/>
  <c r="AL213" i="17"/>
  <c r="BC213"/>
  <c r="M187" i="14"/>
  <c r="K286" i="1"/>
  <c r="M212" i="17"/>
  <c r="E286" i="1"/>
  <c r="AA212" i="17"/>
  <c r="AR212"/>
  <c r="N212"/>
  <c r="C286" i="1"/>
  <c r="V212" i="17"/>
  <c r="G286" i="1"/>
  <c r="M185" i="14"/>
  <c r="K284" i="1"/>
  <c r="AA210" i="17"/>
  <c r="AR210"/>
  <c r="V210"/>
  <c r="G284" i="1"/>
  <c r="AL209" i="17"/>
  <c r="BC209"/>
  <c r="M183" i="14"/>
  <c r="K282" i="1"/>
  <c r="AD208" i="17"/>
  <c r="AU208"/>
  <c r="N208"/>
  <c r="C282" i="1"/>
  <c r="AE182" i="17"/>
  <c r="AV182"/>
  <c r="M153" i="14"/>
  <c r="K233" i="1"/>
  <c r="M143" i="14"/>
  <c r="AJ143" s="1"/>
  <c r="K223" i="1"/>
  <c r="M133" i="14"/>
  <c r="K213" i="1"/>
  <c r="AE152" i="14"/>
  <c r="M148"/>
  <c r="K228" i="1"/>
  <c r="AV152" i="17"/>
  <c r="AE152"/>
  <c r="M125" i="14"/>
  <c r="K186" i="1"/>
  <c r="M75" i="14"/>
  <c r="K117" i="1"/>
  <c r="M88" i="17"/>
  <c r="E86" i="1"/>
  <c r="L63" i="14"/>
  <c r="D344" i="1"/>
  <c r="F109" i="26"/>
  <c r="E482" i="1"/>
  <c r="M301" i="14"/>
  <c r="AA301" s="1"/>
  <c r="AG301" s="1"/>
  <c r="K480" i="1"/>
  <c r="F107" i="26"/>
  <c r="E480" i="1"/>
  <c r="M299" i="14"/>
  <c r="AA299" s="1"/>
  <c r="AG299" s="1"/>
  <c r="K478" i="1"/>
  <c r="F105" i="26"/>
  <c r="E478" i="1"/>
  <c r="F101" i="26"/>
  <c r="E474" i="1"/>
  <c r="M293" i="14"/>
  <c r="AA293" s="1"/>
  <c r="AG293" s="1"/>
  <c r="K472" i="1"/>
  <c r="F99" i="26"/>
  <c r="E472" i="1"/>
  <c r="F97" i="26"/>
  <c r="E470" i="1"/>
  <c r="F95" i="26"/>
  <c r="E468" i="1"/>
  <c r="F93" i="26"/>
  <c r="E466" i="1"/>
  <c r="F91" i="26"/>
  <c r="E464" i="1"/>
  <c r="F89" i="26"/>
  <c r="E442" i="1"/>
  <c r="M281" i="14"/>
  <c r="AA281" s="1"/>
  <c r="AG281" s="1"/>
  <c r="K440" i="1"/>
  <c r="F87" i="26"/>
  <c r="E440" i="1"/>
  <c r="F85" i="26"/>
  <c r="E438" i="1"/>
  <c r="M277" i="14"/>
  <c r="AA277" s="1"/>
  <c r="AG277" s="1"/>
  <c r="K436" i="1"/>
  <c r="F83" i="26"/>
  <c r="E436" i="1"/>
  <c r="F79" i="26"/>
  <c r="E432" i="1"/>
  <c r="G79" i="26"/>
  <c r="G432" i="1"/>
  <c r="M271" i="14"/>
  <c r="AA271" s="1"/>
  <c r="AG271" s="1"/>
  <c r="K430" i="1"/>
  <c r="F77" i="26"/>
  <c r="E430" i="1"/>
  <c r="G77" i="26"/>
  <c r="G430" i="1"/>
  <c r="F75" i="26"/>
  <c r="E428" i="1"/>
  <c r="G75" i="26"/>
  <c r="G428" i="1"/>
  <c r="M267" i="14"/>
  <c r="AA267" s="1"/>
  <c r="AG267" s="1"/>
  <c r="K426" i="1"/>
  <c r="G73" i="26"/>
  <c r="G426" i="1"/>
  <c r="F71" i="26"/>
  <c r="E424" i="1"/>
  <c r="M259" i="14"/>
  <c r="K418" i="1"/>
  <c r="G64" i="26"/>
  <c r="G417" i="1"/>
  <c r="F61" i="26"/>
  <c r="E414" i="1"/>
  <c r="G61" i="26"/>
  <c r="G414" i="1"/>
  <c r="G60" i="26"/>
  <c r="G413" i="1"/>
  <c r="G57" i="26"/>
  <c r="G390" i="1"/>
  <c r="F57" i="26"/>
  <c r="E390" i="1"/>
  <c r="M249" i="14"/>
  <c r="K388" i="1"/>
  <c r="F53" i="26"/>
  <c r="E386" i="1"/>
  <c r="M247" i="14"/>
  <c r="K386" i="1"/>
  <c r="M245" i="14"/>
  <c r="K384" i="1"/>
  <c r="F51" i="26"/>
  <c r="E384" i="1"/>
  <c r="G51" i="26"/>
  <c r="G384" i="1"/>
  <c r="G49" i="26"/>
  <c r="G382" i="1"/>
  <c r="F49" i="26"/>
  <c r="E382" i="1"/>
  <c r="G46" i="26"/>
  <c r="G379" i="1"/>
  <c r="M239" i="14"/>
  <c r="AA239" s="1"/>
  <c r="AG239" s="1"/>
  <c r="K378" i="1"/>
  <c r="F45" i="26"/>
  <c r="E378" i="1"/>
  <c r="G45" i="26"/>
  <c r="G378" i="1"/>
  <c r="M237" i="14"/>
  <c r="K376" i="1"/>
  <c r="G42" i="26"/>
  <c r="G375" i="1"/>
  <c r="F41" i="26"/>
  <c r="E374" i="1"/>
  <c r="M233" i="14"/>
  <c r="K372" i="1"/>
  <c r="G38" i="26"/>
  <c r="G371" i="1"/>
  <c r="M231" i="14"/>
  <c r="K370" i="1"/>
  <c r="G36" i="26"/>
  <c r="G369" i="1"/>
  <c r="M229" i="14"/>
  <c r="AA229" s="1"/>
  <c r="AG229" s="1"/>
  <c r="K368" i="1"/>
  <c r="F35" i="26"/>
  <c r="E368" i="1"/>
  <c r="G35" i="26"/>
  <c r="G368" i="1"/>
  <c r="G33" i="26"/>
  <c r="G366" i="1"/>
  <c r="M225" i="14"/>
  <c r="K364" i="1"/>
  <c r="G31" i="26"/>
  <c r="G364" i="1"/>
  <c r="H394"/>
  <c r="H395"/>
  <c r="G28" i="26"/>
  <c r="G341" i="1"/>
  <c r="H344"/>
  <c r="H345"/>
  <c r="M215" i="14"/>
  <c r="K334" i="1"/>
  <c r="F21" i="26"/>
  <c r="E334" i="1"/>
  <c r="G19" i="26"/>
  <c r="G332" i="1"/>
  <c r="M211" i="14"/>
  <c r="K330" i="1"/>
  <c r="G17" i="26"/>
  <c r="G330" i="1"/>
  <c r="M209" i="14"/>
  <c r="K328" i="1"/>
  <c r="G15" i="26"/>
  <c r="G328" i="1"/>
  <c r="F13" i="26"/>
  <c r="E326" i="1"/>
  <c r="E322"/>
  <c r="M199" i="14"/>
  <c r="K318" i="1"/>
  <c r="E318"/>
  <c r="E314"/>
  <c r="L345"/>
  <c r="L344"/>
  <c r="AL217" i="17"/>
  <c r="BC217"/>
  <c r="M191" i="14"/>
  <c r="K290" i="1"/>
  <c r="S216" i="17"/>
  <c r="L290" i="1"/>
  <c r="M216" i="17"/>
  <c r="E290" i="1"/>
  <c r="AA216" i="17"/>
  <c r="AR216"/>
  <c r="V216"/>
  <c r="G290" i="1"/>
  <c r="M214" i="17"/>
  <c r="E288" i="1"/>
  <c r="AV214" i="17"/>
  <c r="AE214"/>
  <c r="N214"/>
  <c r="C288" i="1"/>
  <c r="V214" i="17"/>
  <c r="G288" i="1"/>
  <c r="AE212" i="17"/>
  <c r="AV212"/>
  <c r="S212"/>
  <c r="L286" i="1"/>
  <c r="AU212" i="17"/>
  <c r="AD212"/>
  <c r="AL211"/>
  <c r="BC211"/>
  <c r="M210"/>
  <c r="E284" i="1"/>
  <c r="AD210" i="17"/>
  <c r="AU210"/>
  <c r="S210"/>
  <c r="L284" i="1"/>
  <c r="N210" i="17"/>
  <c r="C284" i="1"/>
  <c r="AV210" i="17"/>
  <c r="AE210"/>
  <c r="S208"/>
  <c r="L282" i="1"/>
  <c r="AV208" i="17"/>
  <c r="AE208"/>
  <c r="M208"/>
  <c r="E282" i="1"/>
  <c r="AA208" i="17"/>
  <c r="AR208"/>
  <c r="V208"/>
  <c r="G282" i="1"/>
  <c r="AL207" i="17"/>
  <c r="BC207"/>
  <c r="M181" i="14"/>
  <c r="K280" i="1"/>
  <c r="AU206" i="17"/>
  <c r="AD206"/>
  <c r="V206"/>
  <c r="G280" i="1"/>
  <c r="M179" i="14"/>
  <c r="K278" i="1"/>
  <c r="S204" i="17"/>
  <c r="L278" i="1"/>
  <c r="AU204" i="17"/>
  <c r="AD204"/>
  <c r="M204"/>
  <c r="E278" i="1"/>
  <c r="N204" i="17"/>
  <c r="C278" i="1"/>
  <c r="BC203" i="17"/>
  <c r="AL203"/>
  <c r="M159" i="14"/>
  <c r="K239" i="1"/>
  <c r="AV184" i="17"/>
  <c r="AE184"/>
  <c r="M151" i="14"/>
  <c r="AJ151" s="1"/>
  <c r="K231" i="1"/>
  <c r="L147" i="14"/>
  <c r="M172" i="17"/>
  <c r="E227" i="1"/>
  <c r="M170" i="17"/>
  <c r="E225" i="1"/>
  <c r="L145" i="14"/>
  <c r="M139"/>
  <c r="AJ139" s="1"/>
  <c r="K219" i="1"/>
  <c r="AV175" i="17"/>
  <c r="AE175"/>
  <c r="AE157"/>
  <c r="AV157"/>
  <c r="AV150"/>
  <c r="AE150"/>
  <c r="AV132"/>
  <c r="AE132"/>
  <c r="K162" i="1"/>
  <c r="M101" i="14"/>
  <c r="AE110" i="17"/>
  <c r="AV110"/>
  <c r="AV68"/>
  <c r="AE68"/>
  <c r="M206"/>
  <c r="E280" i="1"/>
  <c r="AA206" i="17"/>
  <c r="AR206"/>
  <c r="AE206"/>
  <c r="AV206"/>
  <c r="N206"/>
  <c r="C280" i="1"/>
  <c r="S206" i="17"/>
  <c r="L280" i="1"/>
  <c r="BC205" i="17"/>
  <c r="AL205"/>
  <c r="AA204"/>
  <c r="AR204"/>
  <c r="AV204"/>
  <c r="AE204"/>
  <c r="V204"/>
  <c r="G278" i="1"/>
  <c r="M202" i="17"/>
  <c r="E276" i="1"/>
  <c r="S202" i="17"/>
  <c r="L276" i="1"/>
  <c r="V202" i="17"/>
  <c r="G276" i="1"/>
  <c r="AU202" i="17"/>
  <c r="AD202"/>
  <c r="AU200"/>
  <c r="AD200"/>
  <c r="M200"/>
  <c r="E274" i="1"/>
  <c r="S200" i="17"/>
  <c r="L274" i="1"/>
  <c r="N200" i="17"/>
  <c r="C274" i="1"/>
  <c r="V200" i="17"/>
  <c r="G274" i="1"/>
  <c r="M173" i="14"/>
  <c r="K272" i="1"/>
  <c r="AU198" i="17"/>
  <c r="AD198"/>
  <c r="AA198"/>
  <c r="AR198"/>
  <c r="V198"/>
  <c r="G272" i="1"/>
  <c r="S198" i="17"/>
  <c r="L272" i="1"/>
  <c r="N198" i="17"/>
  <c r="C272" i="1"/>
  <c r="AE196" i="17"/>
  <c r="AV196"/>
  <c r="AA196"/>
  <c r="AR196"/>
  <c r="AD196"/>
  <c r="AU196"/>
  <c r="BC195"/>
  <c r="AL195"/>
  <c r="AE194"/>
  <c r="AV194"/>
  <c r="V194"/>
  <c r="G268" i="1"/>
  <c r="S194" i="17"/>
  <c r="L268" i="1"/>
  <c r="AE192" i="17"/>
  <c r="AV192"/>
  <c r="AU192"/>
  <c r="AD192"/>
  <c r="AA192"/>
  <c r="AR192"/>
  <c r="N192"/>
  <c r="C266" i="1"/>
  <c r="AL191" i="17"/>
  <c r="BC191"/>
  <c r="AE190"/>
  <c r="AV190"/>
  <c r="M190"/>
  <c r="E264" i="1"/>
  <c r="AU190" i="17"/>
  <c r="AD190"/>
  <c r="AL189"/>
  <c r="BC189"/>
  <c r="V188"/>
  <c r="G262" i="1"/>
  <c r="AA188" i="17"/>
  <c r="AR188"/>
  <c r="N188"/>
  <c r="C262" i="1"/>
  <c r="S188" i="17"/>
  <c r="L262" i="1"/>
  <c r="L161" i="14"/>
  <c r="M186" i="17"/>
  <c r="E241" i="1"/>
  <c r="V186" i="17"/>
  <c r="G241" i="1"/>
  <c r="AA186" i="17"/>
  <c r="AR186"/>
  <c r="BC185"/>
  <c r="AL185"/>
  <c r="AA184"/>
  <c r="AR184"/>
  <c r="AU184"/>
  <c r="AD184"/>
  <c r="S184"/>
  <c r="L239" i="1"/>
  <c r="M182" i="17"/>
  <c r="E237" i="1"/>
  <c r="V182" i="17"/>
  <c r="G237" i="1"/>
  <c r="AL181" i="17"/>
  <c r="BC181"/>
  <c r="M155" i="14"/>
  <c r="K235" i="1"/>
  <c r="M180" i="17"/>
  <c r="E235" i="1"/>
  <c r="AA180" i="17"/>
  <c r="AR180"/>
  <c r="AU180"/>
  <c r="AD180"/>
  <c r="V180"/>
  <c r="G235" i="1"/>
  <c r="V178" i="17"/>
  <c r="G233" i="1"/>
  <c r="S178" i="17"/>
  <c r="L233" i="1"/>
  <c r="AG178" i="17"/>
  <c r="AX178"/>
  <c r="BC177"/>
  <c r="AL177"/>
  <c r="AA176"/>
  <c r="AR176"/>
  <c r="AV174"/>
  <c r="AE174"/>
  <c r="AG174"/>
  <c r="AX174"/>
  <c r="S174"/>
  <c r="L229" i="1"/>
  <c r="AE172" i="17"/>
  <c r="AV172"/>
  <c r="S172"/>
  <c r="L227" i="1"/>
  <c r="AG172" i="17"/>
  <c r="AX172"/>
  <c r="AL171"/>
  <c r="BC171"/>
  <c r="S170"/>
  <c r="L225" i="1"/>
  <c r="AG170" i="17"/>
  <c r="AX170"/>
  <c r="AL169"/>
  <c r="BC169"/>
  <c r="AC143" i="14"/>
  <c r="AE143" s="1"/>
  <c r="V168" i="17"/>
  <c r="G223" i="1"/>
  <c r="S168" i="17"/>
  <c r="L223" i="1"/>
  <c r="BC167" i="17"/>
  <c r="AL167"/>
  <c r="M141" i="14"/>
  <c r="K221" i="1"/>
  <c r="M166" i="17"/>
  <c r="E221" i="1"/>
  <c r="AV166" i="17"/>
  <c r="AE166"/>
  <c r="V166"/>
  <c r="G221" i="1"/>
  <c r="BC165" i="17"/>
  <c r="AL165"/>
  <c r="AV164"/>
  <c r="AE164"/>
  <c r="AU164"/>
  <c r="AD164"/>
  <c r="AA164"/>
  <c r="AR164"/>
  <c r="S162"/>
  <c r="L217" i="1"/>
  <c r="AA162" i="17"/>
  <c r="AR162"/>
  <c r="AG162"/>
  <c r="AX162"/>
  <c r="BC161"/>
  <c r="AL161"/>
  <c r="M160"/>
  <c r="E215" i="1"/>
  <c r="AG160" i="17"/>
  <c r="AX160"/>
  <c r="AA160"/>
  <c r="AR160"/>
  <c r="V160"/>
  <c r="G215" i="1"/>
  <c r="S158" i="17"/>
  <c r="L213" i="1"/>
  <c r="V158" i="17"/>
  <c r="G213" i="1"/>
  <c r="AA158" i="17"/>
  <c r="AR158"/>
  <c r="H244" i="1"/>
  <c r="H245"/>
  <c r="S156" i="17"/>
  <c r="L192" i="1"/>
  <c r="AU156" i="17"/>
  <c r="AD156"/>
  <c r="AA156"/>
  <c r="AR156"/>
  <c r="F112" i="26"/>
  <c r="E485" i="1"/>
  <c r="G108" i="26"/>
  <c r="G481" i="1"/>
  <c r="G107" i="26"/>
  <c r="G480" i="1"/>
  <c r="M300" i="14"/>
  <c r="K479" i="1"/>
  <c r="F106" i="26"/>
  <c r="E479" i="1"/>
  <c r="F104" i="26"/>
  <c r="E477" i="1"/>
  <c r="G104" i="26"/>
  <c r="G477" i="1"/>
  <c r="G103" i="26"/>
  <c r="G476" i="1"/>
  <c r="M296" i="14"/>
  <c r="K475" i="1"/>
  <c r="F102" i="26"/>
  <c r="E475" i="1"/>
  <c r="G100" i="26"/>
  <c r="G473" i="1"/>
  <c r="G99" i="26"/>
  <c r="G472" i="1"/>
  <c r="F98" i="26"/>
  <c r="E471" i="1"/>
  <c r="G95" i="26"/>
  <c r="G468" i="1"/>
  <c r="M288" i="14"/>
  <c r="AA288" s="1"/>
  <c r="AG288" s="1"/>
  <c r="K467" i="1"/>
  <c r="F94" i="26"/>
  <c r="E467" i="1"/>
  <c r="G92" i="26"/>
  <c r="G465" i="1"/>
  <c r="G91" i="26"/>
  <c r="G464" i="1"/>
  <c r="F90" i="26"/>
  <c r="E443" i="1"/>
  <c r="G87" i="26"/>
  <c r="G440" i="1"/>
  <c r="M280" i="14"/>
  <c r="AA280" s="1"/>
  <c r="AG280" s="1"/>
  <c r="K439" i="1"/>
  <c r="F86" i="26"/>
  <c r="E439" i="1"/>
  <c r="G84" i="26"/>
  <c r="G437" i="1"/>
  <c r="AC277" i="14"/>
  <c r="AE277" s="1"/>
  <c r="G83" i="26"/>
  <c r="G436" i="1"/>
  <c r="M276" i="14"/>
  <c r="AA276" s="1"/>
  <c r="AG276" s="1"/>
  <c r="K435" i="1"/>
  <c r="F82" i="26"/>
  <c r="E435" i="1"/>
  <c r="G82" i="26"/>
  <c r="G435" i="1"/>
  <c r="F80" i="26"/>
  <c r="E433" i="1"/>
  <c r="F78" i="26"/>
  <c r="E431" i="1"/>
  <c r="M270" i="14"/>
  <c r="AA270" s="1"/>
  <c r="AG270" s="1"/>
  <c r="K429" i="1"/>
  <c r="G76" i="26"/>
  <c r="G429" i="1"/>
  <c r="M268" i="14"/>
  <c r="AA268" s="1"/>
  <c r="AG268" s="1"/>
  <c r="K427" i="1"/>
  <c r="G74" i="26"/>
  <c r="G427" i="1"/>
  <c r="F72" i="26"/>
  <c r="E425" i="1"/>
  <c r="F70" i="26"/>
  <c r="E423" i="1"/>
  <c r="F68" i="26"/>
  <c r="E421" i="1"/>
  <c r="M260" i="14"/>
  <c r="AA260" s="1"/>
  <c r="AG260" s="1"/>
  <c r="K419" i="1"/>
  <c r="F64" i="26"/>
  <c r="E417" i="1"/>
  <c r="M256" i="14"/>
  <c r="AA256" s="1"/>
  <c r="AG256" s="1"/>
  <c r="K415" i="1"/>
  <c r="F62" i="26"/>
  <c r="E415" i="1"/>
  <c r="M254" i="14"/>
  <c r="AA254" s="1"/>
  <c r="AG254" s="1"/>
  <c r="K413" i="1"/>
  <c r="M252" i="14"/>
  <c r="AA252" s="1"/>
  <c r="AG252" s="1"/>
  <c r="K391" i="1"/>
  <c r="M250" i="14"/>
  <c r="AA250" s="1"/>
  <c r="AG250" s="1"/>
  <c r="K389" i="1"/>
  <c r="F56" i="26"/>
  <c r="E389" i="1"/>
  <c r="M246" i="14"/>
  <c r="AA246" s="1"/>
  <c r="AG246" s="1"/>
  <c r="K385" i="1"/>
  <c r="F52" i="26"/>
  <c r="E385" i="1"/>
  <c r="M244" i="14"/>
  <c r="AA244" s="1"/>
  <c r="AG244" s="1"/>
  <c r="K383" i="1"/>
  <c r="M242" i="14"/>
  <c r="AA242" s="1"/>
  <c r="AG242" s="1"/>
  <c r="K381" i="1"/>
  <c r="F48" i="26"/>
  <c r="E381" i="1"/>
  <c r="M240" i="14"/>
  <c r="AA240" s="1"/>
  <c r="AG240" s="1"/>
  <c r="K379" i="1"/>
  <c r="F44" i="26"/>
  <c r="E377" i="1"/>
  <c r="M234" i="14"/>
  <c r="AA234" s="1"/>
  <c r="AG234" s="1"/>
  <c r="K373" i="1"/>
  <c r="F40" i="26"/>
  <c r="E373" i="1"/>
  <c r="M228" i="14"/>
  <c r="AA228" s="1"/>
  <c r="AG228" s="1"/>
  <c r="K367" i="1"/>
  <c r="M226" i="14"/>
  <c r="AA226" s="1"/>
  <c r="AG226" s="1"/>
  <c r="K365" i="1"/>
  <c r="M224" i="14"/>
  <c r="AA224" s="1"/>
  <c r="AG224" s="1"/>
  <c r="K363" i="1"/>
  <c r="F30" i="26"/>
  <c r="E363" i="1"/>
  <c r="L394"/>
  <c r="L395"/>
  <c r="G29" i="26"/>
  <c r="G342" i="1"/>
  <c r="M222" i="14"/>
  <c r="AA222" s="1"/>
  <c r="AG222" s="1"/>
  <c r="K341" i="1"/>
  <c r="F28" i="26"/>
  <c r="E341" i="1"/>
  <c r="M220" i="14"/>
  <c r="AA220" s="1"/>
  <c r="AG220" s="1"/>
  <c r="K339" i="1"/>
  <c r="G25" i="26"/>
  <c r="G338" i="1"/>
  <c r="M218" i="14"/>
  <c r="AA218" s="1"/>
  <c r="AG218" s="1"/>
  <c r="K337" i="1"/>
  <c r="M216" i="14"/>
  <c r="AA216" s="1"/>
  <c r="AG216" s="1"/>
  <c r="K335" i="1"/>
  <c r="F20" i="26"/>
  <c r="E333" i="1"/>
  <c r="M208" i="14"/>
  <c r="K327" i="1"/>
  <c r="M206" i="14"/>
  <c r="K325" i="1"/>
  <c r="M194" i="14"/>
  <c r="K313" i="1"/>
  <c r="AC194" i="14"/>
  <c r="AE194" s="1"/>
  <c r="G313" i="1"/>
  <c r="M217" i="17"/>
  <c r="E291" i="1"/>
  <c r="S217" i="17"/>
  <c r="L291" i="1"/>
  <c r="AA217" i="17"/>
  <c r="AR217"/>
  <c r="BC216"/>
  <c r="AL216"/>
  <c r="R215"/>
  <c r="AD215"/>
  <c r="AU215"/>
  <c r="AA215"/>
  <c r="AR215"/>
  <c r="V215"/>
  <c r="G289" i="1"/>
  <c r="AV213" i="17"/>
  <c r="AE213"/>
  <c r="S213"/>
  <c r="L287" i="1"/>
  <c r="AA213" i="17"/>
  <c r="AR213"/>
  <c r="M213"/>
  <c r="E287" i="1"/>
  <c r="AD213" i="17"/>
  <c r="AU213"/>
  <c r="AL212"/>
  <c r="BC212"/>
  <c r="AE211"/>
  <c r="AV211"/>
  <c r="AU211"/>
  <c r="AD211"/>
  <c r="M211"/>
  <c r="E285" i="1"/>
  <c r="S211" i="17"/>
  <c r="L285" i="1"/>
  <c r="M184" i="14"/>
  <c r="K283" i="1"/>
  <c r="M209" i="17"/>
  <c r="E283" i="1"/>
  <c r="AD209" i="17"/>
  <c r="AU209"/>
  <c r="M207"/>
  <c r="E281" i="1"/>
  <c r="S207" i="17"/>
  <c r="L281" i="1"/>
  <c r="AA207" i="17"/>
  <c r="AR207"/>
  <c r="R205"/>
  <c r="M205"/>
  <c r="E279" i="1"/>
  <c r="S205" i="17"/>
  <c r="L279" i="1"/>
  <c r="N205" i="17"/>
  <c r="C279" i="1"/>
  <c r="AE203" i="17"/>
  <c r="AV203"/>
  <c r="M178" i="14"/>
  <c r="K277" i="1"/>
  <c r="M203" i="17"/>
  <c r="E277" i="1"/>
  <c r="AU203" i="17"/>
  <c r="AD203"/>
  <c r="N203"/>
  <c r="C277" i="1"/>
  <c r="V203" i="17"/>
  <c r="G277" i="1"/>
  <c r="AA203" i="17"/>
  <c r="AR203"/>
  <c r="AL202"/>
  <c r="BC202"/>
  <c r="AE201"/>
  <c r="AV201"/>
  <c r="V201"/>
  <c r="G275" i="1"/>
  <c r="AD201" i="17"/>
  <c r="AU201"/>
  <c r="AA201"/>
  <c r="AR201"/>
  <c r="M174" i="14"/>
  <c r="AA174" s="1"/>
  <c r="AG174" s="1"/>
  <c r="U199" i="17" s="1"/>
  <c r="AH199" s="1"/>
  <c r="K273" i="1"/>
  <c r="AE199" i="17"/>
  <c r="AV199"/>
  <c r="S199"/>
  <c r="L273" i="1"/>
  <c r="M199" i="17"/>
  <c r="E273" i="1"/>
  <c r="AU199" i="17"/>
  <c r="AD199"/>
  <c r="N199"/>
  <c r="C273" i="1"/>
  <c r="AL198" i="17"/>
  <c r="BC198"/>
  <c r="AE197"/>
  <c r="AV197"/>
  <c r="M197"/>
  <c r="E271" i="1"/>
  <c r="S197" i="17"/>
  <c r="L271" i="1"/>
  <c r="AU197" i="17"/>
  <c r="AD197"/>
  <c r="N197"/>
  <c r="C271" i="1"/>
  <c r="V197" i="17"/>
  <c r="G271" i="1"/>
  <c r="AL196" i="17"/>
  <c r="BC196"/>
  <c r="M170" i="14"/>
  <c r="K269" i="1"/>
  <c r="AV195" i="17"/>
  <c r="AE195"/>
  <c r="V195"/>
  <c r="G269" i="1"/>
  <c r="AA195" i="17"/>
  <c r="AR195"/>
  <c r="AU195"/>
  <c r="AD195"/>
  <c r="N195"/>
  <c r="C269" i="1"/>
  <c r="BC194" i="17"/>
  <c r="AL194"/>
  <c r="AV193"/>
  <c r="AE193"/>
  <c r="AA193"/>
  <c r="AR193"/>
  <c r="AU193"/>
  <c r="AD193"/>
  <c r="AA191"/>
  <c r="AR191"/>
  <c r="M191"/>
  <c r="E265" i="1"/>
  <c r="AE191" i="17"/>
  <c r="AV191"/>
  <c r="N191"/>
  <c r="C265" i="1"/>
  <c r="S191" i="17"/>
  <c r="L265" i="1"/>
  <c r="AL190" i="17"/>
  <c r="BC190"/>
  <c r="L164" i="14"/>
  <c r="M189" i="17"/>
  <c r="E263" i="1"/>
  <c r="AD189" i="17"/>
  <c r="AU189"/>
  <c r="AV189"/>
  <c r="AE189"/>
  <c r="V189"/>
  <c r="G263" i="1"/>
  <c r="S189" i="17"/>
  <c r="L263" i="1"/>
  <c r="AL188" i="17"/>
  <c r="BC188"/>
  <c r="M162" i="14"/>
  <c r="K242" i="1"/>
  <c r="V187" i="17"/>
  <c r="G242" i="1"/>
  <c r="AE187" i="17"/>
  <c r="AV187"/>
  <c r="AL186"/>
  <c r="BC186"/>
  <c r="V185"/>
  <c r="G240" i="1"/>
  <c r="AE183" i="17"/>
  <c r="AV183"/>
  <c r="AA183"/>
  <c r="AR183"/>
  <c r="AE156" i="14"/>
  <c r="V181" i="17"/>
  <c r="G236" i="1"/>
  <c r="AA181" i="17"/>
  <c r="AR181"/>
  <c r="S181"/>
  <c r="L236" i="1"/>
  <c r="BC180" i="17"/>
  <c r="AL180"/>
  <c r="M179"/>
  <c r="E234" i="1"/>
  <c r="AE154" i="14"/>
  <c r="S179" i="17"/>
  <c r="L234" i="1"/>
  <c r="V179" i="17"/>
  <c r="G234" i="1"/>
  <c r="AA179" i="17"/>
  <c r="AR179"/>
  <c r="AL178"/>
  <c r="BC178"/>
  <c r="S177"/>
  <c r="L232" i="1"/>
  <c r="AG175" i="17"/>
  <c r="AX175"/>
  <c r="AA175"/>
  <c r="AR175"/>
  <c r="AC150" i="14"/>
  <c r="AE150" s="1"/>
  <c r="V175" i="17"/>
  <c r="G230" i="1"/>
  <c r="S175" i="17"/>
  <c r="L230" i="1"/>
  <c r="AL174" i="17"/>
  <c r="BC174"/>
  <c r="AU173"/>
  <c r="AD173"/>
  <c r="S173"/>
  <c r="L228" i="1"/>
  <c r="AV171" i="17"/>
  <c r="AE171"/>
  <c r="AA171"/>
  <c r="AR171"/>
  <c r="BC170"/>
  <c r="AL170"/>
  <c r="S169"/>
  <c r="L224" i="1"/>
  <c r="V169" i="17"/>
  <c r="G224" i="1"/>
  <c r="V167" i="17"/>
  <c r="G222" i="1"/>
  <c r="S167" i="17"/>
  <c r="L222" i="1"/>
  <c r="AA165" i="17"/>
  <c r="AR165"/>
  <c r="AG165"/>
  <c r="AX165"/>
  <c r="S165"/>
  <c r="L220" i="1"/>
  <c r="AL164" i="17"/>
  <c r="BC164"/>
  <c r="AE163"/>
  <c r="AV163"/>
  <c r="S163"/>
  <c r="L218" i="1"/>
  <c r="AA163" i="17"/>
  <c r="AR163"/>
  <c r="V163"/>
  <c r="G218" i="1"/>
  <c r="BC162" i="17"/>
  <c r="AL162"/>
  <c r="AE161"/>
  <c r="AV161"/>
  <c r="S161"/>
  <c r="L216" i="1"/>
  <c r="AA161" i="17"/>
  <c r="AR161"/>
  <c r="BC160"/>
  <c r="AL160"/>
  <c r="S159"/>
  <c r="L214" i="1"/>
  <c r="AA159" i="17"/>
  <c r="AR159"/>
  <c r="AC134" i="14"/>
  <c r="AE134" s="1"/>
  <c r="V159" i="17"/>
  <c r="G214" i="1"/>
  <c r="V157" i="17"/>
  <c r="G212" i="1"/>
  <c r="AA157" i="17"/>
  <c r="AR157"/>
  <c r="S157"/>
  <c r="L212" i="1"/>
  <c r="AD157" i="17"/>
  <c r="AU157"/>
  <c r="AL156"/>
  <c r="BC156"/>
  <c r="I445" i="1"/>
  <c r="I446"/>
  <c r="I394"/>
  <c r="I395"/>
  <c r="X214" i="17"/>
  <c r="I288" i="1"/>
  <c r="X212" i="17"/>
  <c r="I286" i="1"/>
  <c r="AK210" i="17"/>
  <c r="BB210"/>
  <c r="X210"/>
  <c r="I284" i="1"/>
  <c r="AK208" i="17"/>
  <c r="BB208"/>
  <c r="X208"/>
  <c r="I282" i="1"/>
  <c r="AK206" i="17"/>
  <c r="BB206"/>
  <c r="X206"/>
  <c r="I280" i="1"/>
  <c r="AK204" i="17"/>
  <c r="BB204"/>
  <c r="X204"/>
  <c r="I278" i="1"/>
  <c r="AK202" i="17"/>
  <c r="BB202"/>
  <c r="X202"/>
  <c r="I276" i="1"/>
  <c r="AK200" i="17"/>
  <c r="BB200"/>
  <c r="X200"/>
  <c r="I274" i="1"/>
  <c r="AK198" i="17"/>
  <c r="BB198"/>
  <c r="X198"/>
  <c r="I272" i="1"/>
  <c r="AK196" i="17"/>
  <c r="BB196"/>
  <c r="X194"/>
  <c r="I268" i="1"/>
  <c r="AK192" i="17"/>
  <c r="BB192"/>
  <c r="X192"/>
  <c r="I266" i="1"/>
  <c r="AK190" i="17"/>
  <c r="BB190"/>
  <c r="X190"/>
  <c r="I264" i="1"/>
  <c r="AK188" i="17"/>
  <c r="BB188"/>
  <c r="X188"/>
  <c r="I262" i="1"/>
  <c r="AK186" i="17"/>
  <c r="BB186"/>
  <c r="X186"/>
  <c r="I241" i="1"/>
  <c r="AK184" i="17"/>
  <c r="BB184"/>
  <c r="X184"/>
  <c r="I239" i="1"/>
  <c r="AK182" i="17"/>
  <c r="BB182"/>
  <c r="X180"/>
  <c r="I235" i="1"/>
  <c r="AK178" i="17"/>
  <c r="BB178"/>
  <c r="AK174"/>
  <c r="BB174"/>
  <c r="X174"/>
  <c r="I229" i="1"/>
  <c r="X172" i="17"/>
  <c r="I227" i="1"/>
  <c r="AK170" i="17"/>
  <c r="BB170"/>
  <c r="X170"/>
  <c r="I225" i="1"/>
  <c r="AK168" i="17"/>
  <c r="BB168"/>
  <c r="X168"/>
  <c r="I223" i="1"/>
  <c r="AK166" i="17"/>
  <c r="BB166"/>
  <c r="X166"/>
  <c r="I221" i="1"/>
  <c r="AK164" i="17"/>
  <c r="BB164"/>
  <c r="X164"/>
  <c r="I219" i="1"/>
  <c r="AK162" i="17"/>
  <c r="BB162"/>
  <c r="X162"/>
  <c r="I217" i="1"/>
  <c r="AK160" i="17"/>
  <c r="BB160"/>
  <c r="X160"/>
  <c r="I215" i="1"/>
  <c r="AK158" i="17"/>
  <c r="BB158"/>
  <c r="X158"/>
  <c r="I213" i="1"/>
  <c r="AK156" i="17"/>
  <c r="BB156"/>
  <c r="AL155"/>
  <c r="BC155"/>
  <c r="M154"/>
  <c r="E190" i="1"/>
  <c r="AA154" i="17"/>
  <c r="AR154"/>
  <c r="V154"/>
  <c r="G190" i="1"/>
  <c r="AG154" i="17"/>
  <c r="AX154"/>
  <c r="S154"/>
  <c r="L190" i="1"/>
  <c r="AL153" i="17"/>
  <c r="BC153"/>
  <c r="AU152"/>
  <c r="AD152"/>
  <c r="M152"/>
  <c r="E188" i="1"/>
  <c r="V152" i="17"/>
  <c r="G188" i="1"/>
  <c r="S152" i="17"/>
  <c r="L188" i="1"/>
  <c r="AL151" i="17"/>
  <c r="BC151"/>
  <c r="AA150"/>
  <c r="AR150"/>
  <c r="AA144"/>
  <c r="AR144"/>
  <c r="M144"/>
  <c r="E180" i="1"/>
  <c r="AG144" i="17"/>
  <c r="AX144"/>
  <c r="AD142"/>
  <c r="AU142"/>
  <c r="AV142"/>
  <c r="AE142"/>
  <c r="I117" i="14"/>
  <c r="V142" i="17"/>
  <c r="G178" i="1"/>
  <c r="AG142" i="17"/>
  <c r="AX142"/>
  <c r="AE138"/>
  <c r="AV138"/>
  <c r="AA138"/>
  <c r="AR138"/>
  <c r="AV136"/>
  <c r="AE136"/>
  <c r="AU136"/>
  <c r="AD136"/>
  <c r="AG136"/>
  <c r="AX136"/>
  <c r="BC135"/>
  <c r="AL135"/>
  <c r="M109" i="14"/>
  <c r="K170" i="1"/>
  <c r="AV134" i="17"/>
  <c r="AE134"/>
  <c r="AA130"/>
  <c r="AR130"/>
  <c r="S130"/>
  <c r="L166" i="1"/>
  <c r="V130" i="17"/>
  <c r="G166" i="1"/>
  <c r="I105" i="14"/>
  <c r="V128" i="17"/>
  <c r="G164" i="1"/>
  <c r="I103" i="14"/>
  <c r="AC103"/>
  <c r="AE103" s="1"/>
  <c r="L95"/>
  <c r="M120" i="17"/>
  <c r="E137" i="1"/>
  <c r="AV120" i="17"/>
  <c r="AE120"/>
  <c r="AA120"/>
  <c r="AR120"/>
  <c r="AV118"/>
  <c r="AE118"/>
  <c r="M91" i="14"/>
  <c r="K133" i="1"/>
  <c r="S116" i="17"/>
  <c r="L133" i="1"/>
  <c r="AD116" i="17"/>
  <c r="AU116"/>
  <c r="AA116"/>
  <c r="AR116"/>
  <c r="AQ116" s="1"/>
  <c r="V110"/>
  <c r="G127" i="1"/>
  <c r="AC85" i="14"/>
  <c r="AE85" s="1"/>
  <c r="I85"/>
  <c r="AL109" i="17"/>
  <c r="BC109"/>
  <c r="AD106"/>
  <c r="AU106"/>
  <c r="AG106"/>
  <c r="AX106"/>
  <c r="AE106"/>
  <c r="AV106"/>
  <c r="AD104"/>
  <c r="AU104"/>
  <c r="AG104"/>
  <c r="AX104"/>
  <c r="M104"/>
  <c r="E121" i="1"/>
  <c r="L79" i="14"/>
  <c r="V104" i="17"/>
  <c r="G121" i="1"/>
  <c r="AC79" i="14"/>
  <c r="AE79" s="1"/>
  <c r="BC103" i="17"/>
  <c r="AL103"/>
  <c r="M77" i="14"/>
  <c r="K119" i="1"/>
  <c r="AA102" i="17"/>
  <c r="AR102"/>
  <c r="S102"/>
  <c r="L119" i="1"/>
  <c r="AV102" i="17"/>
  <c r="AE102"/>
  <c r="BC101"/>
  <c r="AL101"/>
  <c r="V98"/>
  <c r="G115" i="1"/>
  <c r="I73" i="14"/>
  <c r="AV96" i="17"/>
  <c r="AE96"/>
  <c r="V96"/>
  <c r="G113" i="1"/>
  <c r="I71" i="14"/>
  <c r="AC71"/>
  <c r="AE71" s="1"/>
  <c r="V94" i="17"/>
  <c r="G92" i="1"/>
  <c r="AC69" i="14"/>
  <c r="AE69" s="1"/>
  <c r="AV94" i="17"/>
  <c r="AE94"/>
  <c r="V92"/>
  <c r="G90" i="1"/>
  <c r="AC67" i="14"/>
  <c r="AE67" s="1"/>
  <c r="AD88" i="17"/>
  <c r="AU88"/>
  <c r="AG88"/>
  <c r="AX88"/>
  <c r="AD86"/>
  <c r="AU86"/>
  <c r="AG86"/>
  <c r="AX86"/>
  <c r="M86"/>
  <c r="E84" i="1"/>
  <c r="L61" i="14"/>
  <c r="V86" i="17"/>
  <c r="G84" i="1"/>
  <c r="BC85" i="17"/>
  <c r="AL85"/>
  <c r="AA84"/>
  <c r="AR84"/>
  <c r="S84"/>
  <c r="L82" i="1"/>
  <c r="V84" i="17"/>
  <c r="G82" i="1"/>
  <c r="AC59" i="14"/>
  <c r="AE59" s="1"/>
  <c r="I59"/>
  <c r="BC83" i="17"/>
  <c r="AL83"/>
  <c r="AE80"/>
  <c r="AV80"/>
  <c r="AA80"/>
  <c r="AR80"/>
  <c r="S80"/>
  <c r="L78" i="1"/>
  <c r="AE78" i="17"/>
  <c r="AV78"/>
  <c r="V72"/>
  <c r="G70" i="1"/>
  <c r="I47" i="14"/>
  <c r="AV70" i="17"/>
  <c r="AE70"/>
  <c r="V70"/>
  <c r="G68" i="1"/>
  <c r="AC45" i="14"/>
  <c r="AE45" s="1"/>
  <c r="M66" i="17"/>
  <c r="E64" i="1"/>
  <c r="L41" i="14"/>
  <c r="V66" i="17"/>
  <c r="G64" i="1"/>
  <c r="AC41" i="14"/>
  <c r="AE41" s="1"/>
  <c r="S60" i="17"/>
  <c r="L39" i="1"/>
  <c r="V60" i="17"/>
  <c r="G39" i="1"/>
  <c r="I35" i="14"/>
  <c r="AE60" i="17"/>
  <c r="AV60"/>
  <c r="AL59"/>
  <c r="BC59"/>
  <c r="M56"/>
  <c r="E35" i="1"/>
  <c r="L31" i="14"/>
  <c r="M17"/>
  <c r="K21" i="1"/>
  <c r="AV42" i="17"/>
  <c r="AE42"/>
  <c r="AV153"/>
  <c r="AE153"/>
  <c r="R119"/>
  <c r="AV109"/>
  <c r="AE109"/>
  <c r="AV93"/>
  <c r="AE93"/>
  <c r="M22" i="14"/>
  <c r="K26" i="1"/>
  <c r="V151" i="14"/>
  <c r="R176" i="17" s="1"/>
  <c r="AC145" i="14"/>
  <c r="AE145" s="1"/>
  <c r="AE141"/>
  <c r="L135"/>
  <c r="V133"/>
  <c r="R158" i="17" s="1"/>
  <c r="D445" i="1"/>
  <c r="C445"/>
  <c r="C394"/>
  <c r="V152" i="14"/>
  <c r="R177" i="17" s="1"/>
  <c r="AJ148" i="14"/>
  <c r="AE142"/>
  <c r="V142"/>
  <c r="R167" i="17" s="1"/>
  <c r="I140" i="14"/>
  <c r="V134"/>
  <c r="R159" i="17" s="1"/>
  <c r="F344" i="1"/>
  <c r="AE129" i="14"/>
  <c r="AE127"/>
  <c r="AE105"/>
  <c r="H95" i="1"/>
  <c r="AE49" i="14"/>
  <c r="H96" i="1"/>
  <c r="M177" i="14"/>
  <c r="K276" i="1"/>
  <c r="AV202" i="17"/>
  <c r="AE202"/>
  <c r="N202"/>
  <c r="C276" i="1"/>
  <c r="AA202" i="17"/>
  <c r="AR202"/>
  <c r="AL201"/>
  <c r="BC201"/>
  <c r="M175" i="14"/>
  <c r="K274" i="1"/>
  <c r="AV200" i="17"/>
  <c r="AE200"/>
  <c r="AA200"/>
  <c r="AR200"/>
  <c r="BC199"/>
  <c r="AL199"/>
  <c r="M198"/>
  <c r="E272" i="1"/>
  <c r="AE198" i="17"/>
  <c r="AV198"/>
  <c r="AL197"/>
  <c r="BC197"/>
  <c r="M171" i="14"/>
  <c r="AA171" s="1"/>
  <c r="AG171" s="1"/>
  <c r="U196" i="17" s="1"/>
  <c r="AH196" s="1"/>
  <c r="K270" i="1"/>
  <c r="V196" i="17"/>
  <c r="G270" i="1"/>
  <c r="S196" i="17"/>
  <c r="L270" i="1"/>
  <c r="M196" i="17"/>
  <c r="E270" i="1"/>
  <c r="N196" i="17"/>
  <c r="C270" i="1"/>
  <c r="M169" i="14"/>
  <c r="AJ169" s="1"/>
  <c r="K268" i="1"/>
  <c r="M194" i="17"/>
  <c r="E268" i="1"/>
  <c r="AU194" i="17"/>
  <c r="AD194"/>
  <c r="AA194"/>
  <c r="AR194"/>
  <c r="N194"/>
  <c r="C268" i="1"/>
  <c r="BC193" i="17"/>
  <c r="AL193"/>
  <c r="M167" i="14"/>
  <c r="K266" i="1"/>
  <c r="V192" i="17"/>
  <c r="G266" i="1"/>
  <c r="M192" i="17"/>
  <c r="E266" i="1"/>
  <c r="S192" i="17"/>
  <c r="L266" i="1"/>
  <c r="M165" i="14"/>
  <c r="AA165" s="1"/>
  <c r="AG165" s="1"/>
  <c r="U190" i="17" s="1"/>
  <c r="AH190" s="1"/>
  <c r="K264" i="1"/>
  <c r="S190" i="17"/>
  <c r="L264" i="1"/>
  <c r="AA190" i="17"/>
  <c r="AR190"/>
  <c r="V190"/>
  <c r="G264" i="1"/>
  <c r="N190" i="17"/>
  <c r="C264" i="1"/>
  <c r="M163" i="14"/>
  <c r="AA163" s="1"/>
  <c r="AG163" s="1"/>
  <c r="U188" i="17" s="1"/>
  <c r="AH188" s="1"/>
  <c r="K262" i="1"/>
  <c r="M188" i="17"/>
  <c r="E262" i="1"/>
  <c r="AV188" i="17"/>
  <c r="AE188"/>
  <c r="AD188"/>
  <c r="AU188"/>
  <c r="AL187"/>
  <c r="BC187"/>
  <c r="AE186"/>
  <c r="AV186"/>
  <c r="AU186"/>
  <c r="AD186"/>
  <c r="N186"/>
  <c r="C241" i="1"/>
  <c r="S186" i="17"/>
  <c r="L241" i="1"/>
  <c r="M184" i="17"/>
  <c r="E239" i="1"/>
  <c r="AG184" i="17"/>
  <c r="AX184"/>
  <c r="V184"/>
  <c r="G239" i="1"/>
  <c r="AL183" i="17"/>
  <c r="BC183"/>
  <c r="AE157" i="14"/>
  <c r="M157"/>
  <c r="K237" i="1"/>
  <c r="AA182" i="17"/>
  <c r="AR182"/>
  <c r="AU182"/>
  <c r="AD182"/>
  <c r="S182"/>
  <c r="L237" i="1"/>
  <c r="AE180" i="17"/>
  <c r="AV180"/>
  <c r="S180"/>
  <c r="L235" i="1"/>
  <c r="BC179" i="17"/>
  <c r="AL179"/>
  <c r="AE153" i="14"/>
  <c r="M178" i="17"/>
  <c r="E233" i="1"/>
  <c r="AE178" i="17"/>
  <c r="AV178"/>
  <c r="AA178"/>
  <c r="AR178"/>
  <c r="M176"/>
  <c r="E231" i="1"/>
  <c r="AG176" i="17"/>
  <c r="AX176"/>
  <c r="AU176"/>
  <c r="AD176"/>
  <c r="V176"/>
  <c r="G231" i="1"/>
  <c r="S176" i="17"/>
  <c r="L231" i="1"/>
  <c r="BC175" i="17"/>
  <c r="AL175"/>
  <c r="AA174"/>
  <c r="AR174"/>
  <c r="L149" i="14"/>
  <c r="M174" i="17"/>
  <c r="E229" i="1"/>
  <c r="AU174" i="17"/>
  <c r="AD174"/>
  <c r="V174"/>
  <c r="G229" i="1"/>
  <c r="BC173" i="17"/>
  <c r="AL173"/>
  <c r="AA172"/>
  <c r="AR172"/>
  <c r="V172"/>
  <c r="G227" i="1"/>
  <c r="AU172" i="17"/>
  <c r="AD172"/>
  <c r="AE170"/>
  <c r="AV170"/>
  <c r="AA170"/>
  <c r="AR170"/>
  <c r="AU170"/>
  <c r="AD170"/>
  <c r="V170"/>
  <c r="G225" i="1"/>
  <c r="M168" i="17"/>
  <c r="E223" i="1"/>
  <c r="AV168" i="17"/>
  <c r="AE168"/>
  <c r="AA168"/>
  <c r="AR168"/>
  <c r="AG168"/>
  <c r="AX168"/>
  <c r="AD168"/>
  <c r="AU168"/>
  <c r="AU166"/>
  <c r="AD166"/>
  <c r="AA166"/>
  <c r="AR166"/>
  <c r="S166"/>
  <c r="L221" i="1"/>
  <c r="AG166" i="17"/>
  <c r="AX166"/>
  <c r="M164"/>
  <c r="E219" i="1"/>
  <c r="AC139" i="14"/>
  <c r="AE139" s="1"/>
  <c r="V164" i="17"/>
  <c r="G219" i="1"/>
  <c r="S164" i="17"/>
  <c r="L219" i="1"/>
  <c r="AG164" i="17"/>
  <c r="AX164"/>
  <c r="BC163"/>
  <c r="AL163"/>
  <c r="M137" i="14"/>
  <c r="K217" i="1"/>
  <c r="AU162" i="17"/>
  <c r="AD162"/>
  <c r="M162"/>
  <c r="E217" i="1"/>
  <c r="V162" i="17"/>
  <c r="G217" i="1"/>
  <c r="AE162" i="17"/>
  <c r="AV162"/>
  <c r="AV160"/>
  <c r="AE160"/>
  <c r="S160"/>
  <c r="L215" i="1"/>
  <c r="AD160" i="17"/>
  <c r="AU160"/>
  <c r="BC159"/>
  <c r="AL159"/>
  <c r="M158"/>
  <c r="E213" i="1"/>
  <c r="AU158" i="17"/>
  <c r="AD158"/>
  <c r="AG158"/>
  <c r="AX158"/>
  <c r="AL157"/>
  <c r="BC157"/>
  <c r="AV156"/>
  <c r="AE156"/>
  <c r="L131" i="14"/>
  <c r="M156" i="17"/>
  <c r="E192" i="1"/>
  <c r="AC131" i="14"/>
  <c r="AE131" s="1"/>
  <c r="V156" i="17"/>
  <c r="G192" i="1"/>
  <c r="AG156" i="17"/>
  <c r="AX156"/>
  <c r="M306" i="14"/>
  <c r="AA306" s="1"/>
  <c r="AG306" s="1"/>
  <c r="K485" i="1"/>
  <c r="G112" i="26"/>
  <c r="G485" i="1"/>
  <c r="G111" i="26"/>
  <c r="G484" i="1"/>
  <c r="M304" i="14"/>
  <c r="AA304" s="1"/>
  <c r="AG304" s="1"/>
  <c r="K483" i="1"/>
  <c r="G110" i="26"/>
  <c r="G483" i="1"/>
  <c r="F110" i="26"/>
  <c r="E483" i="1"/>
  <c r="G109" i="26"/>
  <c r="G482" i="1"/>
  <c r="F108" i="26"/>
  <c r="E481" i="1"/>
  <c r="M302" i="14"/>
  <c r="K481" i="1"/>
  <c r="G106" i="26"/>
  <c r="G479" i="1"/>
  <c r="G105" i="26"/>
  <c r="G478" i="1"/>
  <c r="M298" i="14"/>
  <c r="K477" i="1"/>
  <c r="G102" i="26"/>
  <c r="G475" i="1"/>
  <c r="G101" i="26"/>
  <c r="G474" i="1"/>
  <c r="M294" i="14"/>
  <c r="AA294" s="1"/>
  <c r="AG294" s="1"/>
  <c r="K473" i="1"/>
  <c r="F100" i="26"/>
  <c r="E473" i="1"/>
  <c r="M292" i="14"/>
  <c r="AA292" s="1"/>
  <c r="AG292" s="1"/>
  <c r="K471" i="1"/>
  <c r="G98" i="26"/>
  <c r="G471" i="1"/>
  <c r="G97" i="26"/>
  <c r="G470" i="1"/>
  <c r="M290" i="14"/>
  <c r="AA290" s="1"/>
  <c r="AG290" s="1"/>
  <c r="K469" i="1"/>
  <c r="F96" i="26"/>
  <c r="E469" i="1"/>
  <c r="G96" i="26"/>
  <c r="G469" i="1"/>
  <c r="G94" i="26"/>
  <c r="G467" i="1"/>
  <c r="G93" i="26"/>
  <c r="G466" i="1"/>
  <c r="M286" i="14"/>
  <c r="AA286" s="1"/>
  <c r="AG286" s="1"/>
  <c r="K465" i="1"/>
  <c r="F92" i="26"/>
  <c r="E465" i="1"/>
  <c r="M284" i="14"/>
  <c r="AA284" s="1"/>
  <c r="AG284" s="1"/>
  <c r="K443" i="1"/>
  <c r="G90" i="26"/>
  <c r="G443" i="1"/>
  <c r="G89" i="26"/>
  <c r="G442" i="1"/>
  <c r="M282" i="14"/>
  <c r="AA282" s="1"/>
  <c r="AG282" s="1"/>
  <c r="K441" i="1"/>
  <c r="F88" i="26"/>
  <c r="E441" i="1"/>
  <c r="G88" i="26"/>
  <c r="G441" i="1"/>
  <c r="G86" i="26"/>
  <c r="G439" i="1"/>
  <c r="G85" i="26"/>
  <c r="G438" i="1"/>
  <c r="M278" i="14"/>
  <c r="AA278" s="1"/>
  <c r="AG278" s="1"/>
  <c r="K437" i="1"/>
  <c r="F84" i="26"/>
  <c r="E437" i="1"/>
  <c r="G81" i="26"/>
  <c r="G434" i="1"/>
  <c r="M274" i="14"/>
  <c r="AA274" s="1"/>
  <c r="AG274" s="1"/>
  <c r="K433" i="1"/>
  <c r="G80" i="26"/>
  <c r="G433" i="1"/>
  <c r="M272" i="14"/>
  <c r="AA272" s="1"/>
  <c r="AG272" s="1"/>
  <c r="K431" i="1"/>
  <c r="G78" i="26"/>
  <c r="G431" i="1"/>
  <c r="F76" i="26"/>
  <c r="E429" i="1"/>
  <c r="F74" i="26"/>
  <c r="E427" i="1"/>
  <c r="M266" i="14"/>
  <c r="AA266" s="1"/>
  <c r="AG266" s="1"/>
  <c r="K425" i="1"/>
  <c r="G72" i="26"/>
  <c r="G425" i="1"/>
  <c r="M264" i="14"/>
  <c r="AA264" s="1"/>
  <c r="AG264" s="1"/>
  <c r="K423" i="1"/>
  <c r="G70" i="26"/>
  <c r="G423" i="1"/>
  <c r="M262" i="14"/>
  <c r="AA262" s="1"/>
  <c r="AG262" s="1"/>
  <c r="K421" i="1"/>
  <c r="G68" i="26"/>
  <c r="G421" i="1"/>
  <c r="F66" i="26"/>
  <c r="E419" i="1"/>
  <c r="M258" i="14"/>
  <c r="AA258" s="1"/>
  <c r="AG258" s="1"/>
  <c r="K417" i="1"/>
  <c r="F60" i="26"/>
  <c r="E413" i="1"/>
  <c r="L446"/>
  <c r="L445"/>
  <c r="F58" i="26"/>
  <c r="E391" i="1"/>
  <c r="M248" i="14"/>
  <c r="AA248" s="1"/>
  <c r="AG248" s="1"/>
  <c r="K387" i="1"/>
  <c r="F54" i="26"/>
  <c r="E387" i="1"/>
  <c r="F50" i="26"/>
  <c r="E383" i="1"/>
  <c r="F46" i="26"/>
  <c r="E379" i="1"/>
  <c r="M238" i="14"/>
  <c r="AA238" s="1"/>
  <c r="AG238" s="1"/>
  <c r="K377" i="1"/>
  <c r="M236" i="14"/>
  <c r="AA236" s="1"/>
  <c r="AG236" s="1"/>
  <c r="K375" i="1"/>
  <c r="F42" i="26"/>
  <c r="E375" i="1"/>
  <c r="M232" i="14"/>
  <c r="AA232" s="1"/>
  <c r="AG232" s="1"/>
  <c r="K371" i="1"/>
  <c r="F38" i="26"/>
  <c r="E371" i="1"/>
  <c r="M230" i="14"/>
  <c r="AA230" s="1"/>
  <c r="AG230" s="1"/>
  <c r="K369" i="1"/>
  <c r="F36" i="26"/>
  <c r="E369" i="1"/>
  <c r="F34" i="26"/>
  <c r="E367" i="1"/>
  <c r="F32" i="26"/>
  <c r="E365" i="1"/>
  <c r="G27" i="26"/>
  <c r="G340" i="1"/>
  <c r="F26" i="26"/>
  <c r="E339" i="1"/>
  <c r="F24" i="26"/>
  <c r="E337" i="1"/>
  <c r="G23" i="26"/>
  <c r="G336" i="1"/>
  <c r="F22" i="26"/>
  <c r="E335" i="1"/>
  <c r="M214" i="14"/>
  <c r="AA214" s="1"/>
  <c r="AG214" s="1"/>
  <c r="K333" i="1"/>
  <c r="G20" i="26"/>
  <c r="G333" i="1"/>
  <c r="G16" i="26"/>
  <c r="G329" i="1"/>
  <c r="F14" i="26"/>
  <c r="E327" i="1"/>
  <c r="G14" i="26"/>
  <c r="G327" i="1"/>
  <c r="M202" i="14"/>
  <c r="K321" i="1"/>
  <c r="E313"/>
  <c r="AE217" i="17"/>
  <c r="AV217"/>
  <c r="V217"/>
  <c r="G291" i="1"/>
  <c r="AU217" i="17"/>
  <c r="AD217"/>
  <c r="N217"/>
  <c r="C291" i="1"/>
  <c r="S215" i="17"/>
  <c r="L289" i="1"/>
  <c r="M215" i="17"/>
  <c r="E289" i="1"/>
  <c r="M190" i="14"/>
  <c r="AA190" s="1"/>
  <c r="AG190" s="1"/>
  <c r="U215" i="17" s="1"/>
  <c r="K289" i="1"/>
  <c r="N215" i="17"/>
  <c r="C289" i="1"/>
  <c r="AL214" i="17"/>
  <c r="BC214"/>
  <c r="M188" i="14"/>
  <c r="AA188" s="1"/>
  <c r="AG188" s="1"/>
  <c r="U213" i="17" s="1"/>
  <c r="AH213" s="1"/>
  <c r="K287" i="1"/>
  <c r="V213" i="17"/>
  <c r="G287" i="1"/>
  <c r="N213" i="17"/>
  <c r="C287" i="1"/>
  <c r="M186" i="14"/>
  <c r="AA186" s="1"/>
  <c r="AG186" s="1"/>
  <c r="U211" i="17" s="1"/>
  <c r="AH211" s="1"/>
  <c r="K285" i="1"/>
  <c r="V211" i="17"/>
  <c r="G285" i="1"/>
  <c r="AA211" i="17"/>
  <c r="AR211"/>
  <c r="N211"/>
  <c r="C285" i="1"/>
  <c r="AL210" i="17"/>
  <c r="BC210"/>
  <c r="V209"/>
  <c r="G283" i="1"/>
  <c r="AA209" i="17"/>
  <c r="AR209"/>
  <c r="AV209"/>
  <c r="AE209"/>
  <c r="N209"/>
  <c r="C283" i="1"/>
  <c r="S209" i="17"/>
  <c r="L283" i="1"/>
  <c r="AL208" i="17"/>
  <c r="BC208"/>
  <c r="AV207"/>
  <c r="AE207"/>
  <c r="M182" i="14"/>
  <c r="K281" i="1"/>
  <c r="AU207" i="17"/>
  <c r="AD207"/>
  <c r="V207"/>
  <c r="G281" i="1"/>
  <c r="N207" i="17"/>
  <c r="C281" i="1"/>
  <c r="BC206" i="17"/>
  <c r="AL206"/>
  <c r="AU205"/>
  <c r="AD205"/>
  <c r="V205"/>
  <c r="G279" i="1"/>
  <c r="AA205" i="17"/>
  <c r="AR205"/>
  <c r="M180" i="14"/>
  <c r="P205" i="17" s="1"/>
  <c r="K279" i="1"/>
  <c r="BC204" i="17"/>
  <c r="AL204"/>
  <c r="S203"/>
  <c r="AW203" s="1"/>
  <c r="L277" i="1"/>
  <c r="M176" i="14"/>
  <c r="AA176" s="1"/>
  <c r="AG176" s="1"/>
  <c r="U201" i="17" s="1"/>
  <c r="AY201" s="1"/>
  <c r="K275" i="1"/>
  <c r="S201" i="17"/>
  <c r="AW201" s="1"/>
  <c r="L275" i="1"/>
  <c r="M201" i="17"/>
  <c r="E275" i="1"/>
  <c r="N201" i="17"/>
  <c r="C275" i="1"/>
  <c r="AL200" i="17"/>
  <c r="BC200"/>
  <c r="AA199"/>
  <c r="AR199"/>
  <c r="V199"/>
  <c r="G273" i="1"/>
  <c r="M172" i="14"/>
  <c r="K271" i="1"/>
  <c r="AA197" i="17"/>
  <c r="AR197"/>
  <c r="S195"/>
  <c r="AF195" s="1"/>
  <c r="L269" i="1"/>
  <c r="M195" i="17"/>
  <c r="E269" i="1"/>
  <c r="M168" i="14"/>
  <c r="AA168" s="1"/>
  <c r="AG168" s="1"/>
  <c r="U193" i="17" s="1"/>
  <c r="AH193" s="1"/>
  <c r="K267" i="1"/>
  <c r="M193" i="17"/>
  <c r="E267" i="1"/>
  <c r="S193" i="17"/>
  <c r="AW193" s="1"/>
  <c r="L267" i="1"/>
  <c r="V193" i="17"/>
  <c r="G267" i="1"/>
  <c r="N193" i="17"/>
  <c r="C267" i="1"/>
  <c r="AL192" i="17"/>
  <c r="BC192"/>
  <c r="M166" i="14"/>
  <c r="K265" i="1"/>
  <c r="V191" i="17"/>
  <c r="G265" i="1"/>
  <c r="AA189" i="17"/>
  <c r="AR189"/>
  <c r="N189"/>
  <c r="C263" i="1"/>
  <c r="H293"/>
  <c r="H294"/>
  <c r="M187" i="17"/>
  <c r="E242" i="1"/>
  <c r="S187" i="17"/>
  <c r="AF187" s="1"/>
  <c r="L242" i="1"/>
  <c r="AU187" i="17"/>
  <c r="AD187"/>
  <c r="AA187"/>
  <c r="AR187"/>
  <c r="N187"/>
  <c r="C242" i="1"/>
  <c r="M160" i="14"/>
  <c r="K240" i="1"/>
  <c r="M185" i="17"/>
  <c r="E240" i="1"/>
  <c r="AV185" i="17"/>
  <c r="AE185"/>
  <c r="AA185"/>
  <c r="AR185"/>
  <c r="S185"/>
  <c r="AW185" s="1"/>
  <c r="L240" i="1"/>
  <c r="BC184" i="17"/>
  <c r="AL184"/>
  <c r="V183"/>
  <c r="G238" i="1"/>
  <c r="S183" i="17"/>
  <c r="L238" i="1"/>
  <c r="AD183" i="17"/>
  <c r="AU183"/>
  <c r="BC182"/>
  <c r="AL182"/>
  <c r="M156" i="14"/>
  <c r="AJ156" s="1"/>
  <c r="K236" i="1"/>
  <c r="M181" i="17"/>
  <c r="E236" i="1"/>
  <c r="AV181" i="17"/>
  <c r="AE181"/>
  <c r="AD181"/>
  <c r="AU181"/>
  <c r="M154" i="14"/>
  <c r="K234" i="1"/>
  <c r="AU179" i="17"/>
  <c r="AD179"/>
  <c r="V177"/>
  <c r="G232" i="1"/>
  <c r="AU177" i="17"/>
  <c r="AD177"/>
  <c r="AA177"/>
  <c r="AR177"/>
  <c r="BC176"/>
  <c r="AL176"/>
  <c r="M150" i="14"/>
  <c r="K230" i="1"/>
  <c r="M175" i="17"/>
  <c r="E230" i="1"/>
  <c r="AU175" i="17"/>
  <c r="AD175"/>
  <c r="M173"/>
  <c r="E228" i="1"/>
  <c r="V173" i="17"/>
  <c r="G228" i="1"/>
  <c r="AG173" i="17"/>
  <c r="AX173"/>
  <c r="AA173"/>
  <c r="AR173"/>
  <c r="AE173"/>
  <c r="AV173"/>
  <c r="AL172"/>
  <c r="BC172"/>
  <c r="S171"/>
  <c r="L226" i="1"/>
  <c r="AG171" i="17"/>
  <c r="AX171"/>
  <c r="I146" i="14"/>
  <c r="V171" i="17"/>
  <c r="G226" i="1"/>
  <c r="AU171" i="17"/>
  <c r="AD171"/>
  <c r="AV169"/>
  <c r="AE169"/>
  <c r="AA169"/>
  <c r="AR169"/>
  <c r="AU169"/>
  <c r="AD169"/>
  <c r="AG169"/>
  <c r="AX169"/>
  <c r="AL168"/>
  <c r="BC168"/>
  <c r="M142" i="14"/>
  <c r="K222" i="1"/>
  <c r="M167" i="17"/>
  <c r="E222" i="1"/>
  <c r="AA167" i="17"/>
  <c r="AR167"/>
  <c r="AG167"/>
  <c r="AX167"/>
  <c r="AD167"/>
  <c r="AU167"/>
  <c r="AL166"/>
  <c r="BC166"/>
  <c r="AV165"/>
  <c r="AE165"/>
  <c r="V165"/>
  <c r="G220" i="1"/>
  <c r="AD165" i="17"/>
  <c r="AU165"/>
  <c r="M138" i="14"/>
  <c r="K218" i="1"/>
  <c r="AG163" i="17"/>
  <c r="AX163"/>
  <c r="AU163"/>
  <c r="AD163"/>
  <c r="M163"/>
  <c r="E218" i="1"/>
  <c r="M136" i="14"/>
  <c r="K216" i="1"/>
  <c r="AG161" i="17"/>
  <c r="AX161"/>
  <c r="AU161"/>
  <c r="AD161"/>
  <c r="M161"/>
  <c r="E216" i="1"/>
  <c r="V161" i="17"/>
  <c r="G216" i="1"/>
  <c r="M134" i="14"/>
  <c r="K214" i="1"/>
  <c r="AG159" i="17"/>
  <c r="AX159"/>
  <c r="AU159"/>
  <c r="AD159"/>
  <c r="M159"/>
  <c r="E214" i="1"/>
  <c r="BC158" i="17"/>
  <c r="AL158"/>
  <c r="M132" i="14"/>
  <c r="K212" i="1"/>
  <c r="M157" i="17"/>
  <c r="E212" i="1"/>
  <c r="AG157" i="17"/>
  <c r="AX157"/>
  <c r="F445" i="1"/>
  <c r="F446"/>
  <c r="F395"/>
  <c r="F394"/>
  <c r="H212" i="14"/>
  <c r="I331" i="1"/>
  <c r="I344" s="1"/>
  <c r="AK216" i="17"/>
  <c r="BB216"/>
  <c r="X216"/>
  <c r="I290" i="1"/>
  <c r="AK214" i="17"/>
  <c r="BB214"/>
  <c r="AK212"/>
  <c r="BB212"/>
  <c r="X196"/>
  <c r="I270" i="1"/>
  <c r="AK194" i="17"/>
  <c r="BB194"/>
  <c r="F294" i="1"/>
  <c r="F293"/>
  <c r="X182" i="17"/>
  <c r="I237" i="1"/>
  <c r="AK180" i="17"/>
  <c r="BB180"/>
  <c r="X178"/>
  <c r="I233" i="1"/>
  <c r="AK176" i="17"/>
  <c r="BB176"/>
  <c r="X176"/>
  <c r="I231" i="1"/>
  <c r="AK172" i="17"/>
  <c r="BB172"/>
  <c r="X156"/>
  <c r="I192" i="1"/>
  <c r="M129" i="14"/>
  <c r="K190" i="1"/>
  <c r="AV154" i="17"/>
  <c r="AE154"/>
  <c r="AU154"/>
  <c r="AD154"/>
  <c r="M127" i="14"/>
  <c r="K188" i="1"/>
  <c r="AA152" i="17"/>
  <c r="AR152"/>
  <c r="AG152"/>
  <c r="AX152"/>
  <c r="M150"/>
  <c r="E186" i="1"/>
  <c r="AU150" i="17"/>
  <c r="AD150"/>
  <c r="S150"/>
  <c r="L186" i="1"/>
  <c r="V150" i="17"/>
  <c r="G186" i="1"/>
  <c r="AG150" i="17"/>
  <c r="AX150"/>
  <c r="M148"/>
  <c r="E184" i="1"/>
  <c r="L123" i="14"/>
  <c r="AU148" i="17"/>
  <c r="AD148"/>
  <c r="V148"/>
  <c r="G184" i="1"/>
  <c r="AA148" i="17"/>
  <c r="AR148"/>
  <c r="AG148"/>
  <c r="AX148"/>
  <c r="BC147"/>
  <c r="AL147"/>
  <c r="S146"/>
  <c r="L182" i="1"/>
  <c r="V146" i="17"/>
  <c r="G182" i="1"/>
  <c r="M119" i="14"/>
  <c r="K180" i="1"/>
  <c r="AV144" i="17"/>
  <c r="AE144"/>
  <c r="M140"/>
  <c r="E176" i="1"/>
  <c r="L115" i="14"/>
  <c r="AA140" i="17"/>
  <c r="AR140"/>
  <c r="S138"/>
  <c r="L174" i="1"/>
  <c r="AG138" i="17"/>
  <c r="AX138"/>
  <c r="AC113" i="14"/>
  <c r="AE113" s="1"/>
  <c r="V138" i="17"/>
  <c r="G174" i="1"/>
  <c r="I113" i="14"/>
  <c r="BC137" i="17"/>
  <c r="AL137"/>
  <c r="AA134"/>
  <c r="AR134"/>
  <c r="AG134"/>
  <c r="AX134"/>
  <c r="V132"/>
  <c r="G168" i="1"/>
  <c r="AC107" i="14"/>
  <c r="AE107" s="1"/>
  <c r="I107"/>
  <c r="S132" i="17"/>
  <c r="L168" i="1"/>
  <c r="AV128" i="17"/>
  <c r="AE128"/>
  <c r="AA128"/>
  <c r="AR128"/>
  <c r="AG128"/>
  <c r="AX128"/>
  <c r="BC127"/>
  <c r="AL127"/>
  <c r="M126"/>
  <c r="E162" i="1"/>
  <c r="AV126" i="17"/>
  <c r="AE126"/>
  <c r="AA126"/>
  <c r="AR126"/>
  <c r="AL125"/>
  <c r="BC125"/>
  <c r="AV124"/>
  <c r="AE124"/>
  <c r="AU124"/>
  <c r="AD124"/>
  <c r="AU122"/>
  <c r="AD122"/>
  <c r="AA122"/>
  <c r="AR122"/>
  <c r="AG122"/>
  <c r="AX122"/>
  <c r="S118"/>
  <c r="L135" i="1"/>
  <c r="AA118" i="17"/>
  <c r="AR118"/>
  <c r="AQ118" s="1"/>
  <c r="M118"/>
  <c r="E135" i="1"/>
  <c r="L93" i="14"/>
  <c r="AL117" i="17"/>
  <c r="BC117"/>
  <c r="S114"/>
  <c r="L131" i="1"/>
  <c r="AA114" i="17"/>
  <c r="AR114"/>
  <c r="L89" i="14"/>
  <c r="M114" i="17"/>
  <c r="E131" i="1"/>
  <c r="R114" i="17"/>
  <c r="AL113"/>
  <c r="BC113"/>
  <c r="L87" i="14"/>
  <c r="M112" i="17"/>
  <c r="E129" i="1"/>
  <c r="AV112" i="17"/>
  <c r="AE112"/>
  <c r="AG112"/>
  <c r="AX112"/>
  <c r="V112"/>
  <c r="G129" i="1"/>
  <c r="AC87" i="14"/>
  <c r="AE87" s="1"/>
  <c r="BC111" i="17"/>
  <c r="AL111"/>
  <c r="S110"/>
  <c r="L127" i="1"/>
  <c r="AA110" i="17"/>
  <c r="AR110"/>
  <c r="S108"/>
  <c r="L125" i="1"/>
  <c r="AA108" i="17"/>
  <c r="AR108"/>
  <c r="I83" i="14"/>
  <c r="V108" i="17"/>
  <c r="G125" i="1"/>
  <c r="M81" i="14"/>
  <c r="K123" i="1"/>
  <c r="AV104" i="17"/>
  <c r="AE104"/>
  <c r="AA100"/>
  <c r="AR100"/>
  <c r="S100"/>
  <c r="L117" i="1"/>
  <c r="AV100" i="17"/>
  <c r="AE100"/>
  <c r="AA98"/>
  <c r="AR98"/>
  <c r="S98"/>
  <c r="L115" i="1"/>
  <c r="AA96" i="17"/>
  <c r="AR96"/>
  <c r="S96"/>
  <c r="L113" i="1"/>
  <c r="AD94" i="17"/>
  <c r="AU94"/>
  <c r="AG94"/>
  <c r="AX94"/>
  <c r="M94"/>
  <c r="E92" i="1"/>
  <c r="L69" i="14"/>
  <c r="AD92" i="17"/>
  <c r="AU92"/>
  <c r="AG92"/>
  <c r="AX92"/>
  <c r="M92"/>
  <c r="E90" i="1"/>
  <c r="L67" i="14"/>
  <c r="AD90" i="17"/>
  <c r="AU90"/>
  <c r="AG90"/>
  <c r="AX90"/>
  <c r="M90"/>
  <c r="E88" i="1"/>
  <c r="L65" i="14"/>
  <c r="V88" i="17"/>
  <c r="G86" i="1"/>
  <c r="AC63" i="14"/>
  <c r="AE63" s="1"/>
  <c r="AV88" i="17"/>
  <c r="AE88"/>
  <c r="AD82"/>
  <c r="AU82"/>
  <c r="AG82"/>
  <c r="AX82"/>
  <c r="M82"/>
  <c r="E80" i="1"/>
  <c r="L57" i="14"/>
  <c r="V80" i="17"/>
  <c r="G78" i="1"/>
  <c r="I55" i="14"/>
  <c r="AC55"/>
  <c r="AE55" s="1"/>
  <c r="AD78" i="17"/>
  <c r="AU78"/>
  <c r="AG78"/>
  <c r="AX78"/>
  <c r="M78"/>
  <c r="E76" i="1"/>
  <c r="L53" i="14"/>
  <c r="V78" i="17"/>
  <c r="G76" i="1"/>
  <c r="AC53" i="14"/>
  <c r="AE53" s="1"/>
  <c r="BC77" i="17"/>
  <c r="AL77"/>
  <c r="AD76"/>
  <c r="AU76"/>
  <c r="AG76"/>
  <c r="AX76"/>
  <c r="M76"/>
  <c r="E74" i="1"/>
  <c r="L51" i="14"/>
  <c r="AD74" i="17"/>
  <c r="AU74"/>
  <c r="AG74"/>
  <c r="AX74"/>
  <c r="M74"/>
  <c r="E72" i="1"/>
  <c r="L49" i="14"/>
  <c r="AE74" i="17"/>
  <c r="AV74"/>
  <c r="AL73"/>
  <c r="BC73"/>
  <c r="AA72"/>
  <c r="AR72"/>
  <c r="S72"/>
  <c r="L70" i="1"/>
  <c r="AD70" i="17"/>
  <c r="AU70"/>
  <c r="AG70"/>
  <c r="AX70"/>
  <c r="M70"/>
  <c r="E68" i="1"/>
  <c r="L45" i="14"/>
  <c r="S68" i="17"/>
  <c r="L66" i="1"/>
  <c r="AD68" i="17"/>
  <c r="AU68"/>
  <c r="I43" i="14"/>
  <c r="V68" i="17"/>
  <c r="G66" i="1"/>
  <c r="AC43" i="14"/>
  <c r="AE43" s="1"/>
  <c r="AV66" i="17"/>
  <c r="AE66"/>
  <c r="AA66"/>
  <c r="AR66"/>
  <c r="AG66"/>
  <c r="AX66"/>
  <c r="M39" i="14"/>
  <c r="K43" i="1"/>
  <c r="AA64" i="17"/>
  <c r="AR64"/>
  <c r="M64"/>
  <c r="E43" i="1"/>
  <c r="AJ39" i="14"/>
  <c r="AG64" i="17"/>
  <c r="AX64"/>
  <c r="AE64"/>
  <c r="AV64"/>
  <c r="BC63"/>
  <c r="AL63"/>
  <c r="M62"/>
  <c r="E41" i="1"/>
  <c r="L37" i="14"/>
  <c r="S62" i="17"/>
  <c r="L41" i="1"/>
  <c r="AV62" i="17"/>
  <c r="AE62"/>
  <c r="AL61"/>
  <c r="BC61"/>
  <c r="AD60"/>
  <c r="AU60"/>
  <c r="M29" i="14"/>
  <c r="K33" i="1"/>
  <c r="AE44" i="17"/>
  <c r="AV44"/>
  <c r="M15" i="1"/>
  <c r="Y12" i="14"/>
  <c r="V145" i="17"/>
  <c r="G181" i="1"/>
  <c r="AC120" i="14"/>
  <c r="AE120" s="1"/>
  <c r="I120"/>
  <c r="V143" i="17"/>
  <c r="G179" i="1"/>
  <c r="AC118" i="14"/>
  <c r="AE118" s="1"/>
  <c r="I118"/>
  <c r="V135" i="17"/>
  <c r="G171" i="1"/>
  <c r="I110" i="14"/>
  <c r="AC110"/>
  <c r="AE110" s="1"/>
  <c r="V129" i="17"/>
  <c r="G165" i="1"/>
  <c r="AC104" i="14"/>
  <c r="AE104" s="1"/>
  <c r="I104"/>
  <c r="V125" i="17"/>
  <c r="G142" i="1"/>
  <c r="AC100" i="14"/>
  <c r="AE100" s="1"/>
  <c r="I100"/>
  <c r="I96"/>
  <c r="V121" i="17"/>
  <c r="G138" i="1"/>
  <c r="AC96" i="14"/>
  <c r="AE96" s="1"/>
  <c r="V67" i="17"/>
  <c r="G65" i="1"/>
  <c r="I42" i="14"/>
  <c r="AC42"/>
  <c r="AE42" s="1"/>
  <c r="I38"/>
  <c r="V63" i="17"/>
  <c r="G42" i="1"/>
  <c r="AC38" i="14"/>
  <c r="AE38" s="1"/>
  <c r="AE155" i="17"/>
  <c r="AV155"/>
  <c r="AV151"/>
  <c r="AE151"/>
  <c r="AE149"/>
  <c r="AV149"/>
  <c r="AV145"/>
  <c r="AE145"/>
  <c r="AV135"/>
  <c r="AE135"/>
  <c r="AV131"/>
  <c r="AE131"/>
  <c r="R121"/>
  <c r="AV115"/>
  <c r="AE115"/>
  <c r="AE111"/>
  <c r="AV111"/>
  <c r="AE101"/>
  <c r="AV101"/>
  <c r="AE89"/>
  <c r="AV89"/>
  <c r="AE77"/>
  <c r="AV77"/>
  <c r="AE61"/>
  <c r="AV61"/>
  <c r="AE59"/>
  <c r="AV59"/>
  <c r="AE55"/>
  <c r="AV55"/>
  <c r="M18" i="14"/>
  <c r="K22" i="1"/>
  <c r="V51" i="17"/>
  <c r="G30" i="1"/>
  <c r="AC26" i="14"/>
  <c r="AE26" s="1"/>
  <c r="I26"/>
  <c r="V45" i="17"/>
  <c r="G24" i="1"/>
  <c r="I20" i="14"/>
  <c r="AC20"/>
  <c r="AE20" s="1"/>
  <c r="V41" i="17"/>
  <c r="G20" i="1"/>
  <c r="AC16" i="14"/>
  <c r="AE16" s="1"/>
  <c r="I16"/>
  <c r="V39" i="17"/>
  <c r="G18" i="1"/>
  <c r="AC14" i="14"/>
  <c r="AE14" s="1"/>
  <c r="I14"/>
  <c r="D394" i="1"/>
  <c r="D293"/>
  <c r="D244"/>
  <c r="V154" i="14"/>
  <c r="R179" i="17" s="1"/>
  <c r="I152" i="14"/>
  <c r="AL149" i="17"/>
  <c r="BC149"/>
  <c r="AV148"/>
  <c r="AE148"/>
  <c r="S148"/>
  <c r="L184" i="1"/>
  <c r="AD146" i="17"/>
  <c r="AU146"/>
  <c r="AA146"/>
  <c r="AR146"/>
  <c r="AG146"/>
  <c r="AX146"/>
  <c r="AL145"/>
  <c r="BC145"/>
  <c r="AD144"/>
  <c r="AU144"/>
  <c r="V144"/>
  <c r="G180" i="1"/>
  <c r="S144" i="17"/>
  <c r="L180" i="1"/>
  <c r="BC143" i="17"/>
  <c r="AL143"/>
  <c r="AA142"/>
  <c r="AR142"/>
  <c r="S142"/>
  <c r="L178" i="1"/>
  <c r="BC141" i="17"/>
  <c r="AL141"/>
  <c r="AG140"/>
  <c r="AX140"/>
  <c r="AD140"/>
  <c r="AU140"/>
  <c r="S140"/>
  <c r="L176" i="1"/>
  <c r="V140" i="17"/>
  <c r="G176" i="1"/>
  <c r="BC139" i="17"/>
  <c r="AL139"/>
  <c r="AD138"/>
  <c r="AU138"/>
  <c r="M111" i="14"/>
  <c r="K172" i="1"/>
  <c r="M136" i="17"/>
  <c r="E172" i="1"/>
  <c r="AA136" i="17"/>
  <c r="AR136"/>
  <c r="V136"/>
  <c r="G172" i="1"/>
  <c r="S136" i="17"/>
  <c r="L172" i="1"/>
  <c r="M134" i="17"/>
  <c r="E170" i="1"/>
  <c r="AU134" i="17"/>
  <c r="AD134"/>
  <c r="V134"/>
  <c r="G170" i="1"/>
  <c r="S134" i="17"/>
  <c r="L170" i="1"/>
  <c r="AL133" i="17"/>
  <c r="BC133"/>
  <c r="AA132"/>
  <c r="AR132"/>
  <c r="AD132"/>
  <c r="AU132"/>
  <c r="AG132"/>
  <c r="AX132"/>
  <c r="AL131"/>
  <c r="BC131"/>
  <c r="AV130"/>
  <c r="AE130"/>
  <c r="AD130"/>
  <c r="AU130"/>
  <c r="AG130"/>
  <c r="AX130"/>
  <c r="AL129"/>
  <c r="BC129"/>
  <c r="AD128"/>
  <c r="AU128"/>
  <c r="S128"/>
  <c r="L164" i="1"/>
  <c r="S126" i="17"/>
  <c r="L162" i="1"/>
  <c r="AG126" i="17"/>
  <c r="AX126"/>
  <c r="AD126"/>
  <c r="AU126"/>
  <c r="V126"/>
  <c r="G162" i="1"/>
  <c r="AA124" i="17"/>
  <c r="AR124"/>
  <c r="V124"/>
  <c r="G141" i="1"/>
  <c r="S124" i="17"/>
  <c r="L141" i="1"/>
  <c r="BC123" i="17"/>
  <c r="AL123"/>
  <c r="AE122"/>
  <c r="AV122"/>
  <c r="S122"/>
  <c r="L139" i="1"/>
  <c r="V122" i="17"/>
  <c r="G139" i="1"/>
  <c r="BC121" i="17"/>
  <c r="AL121"/>
  <c r="S120"/>
  <c r="L137" i="1"/>
  <c r="AU120" i="17"/>
  <c r="AD120"/>
  <c r="AC95" i="14"/>
  <c r="AE95" s="1"/>
  <c r="V120" i="17"/>
  <c r="G137" i="1"/>
  <c r="BC119" i="17"/>
  <c r="AL119"/>
  <c r="AG118"/>
  <c r="AX118"/>
  <c r="AU118"/>
  <c r="AD118"/>
  <c r="V118"/>
  <c r="G135" i="1"/>
  <c r="AE116" i="17"/>
  <c r="AV116"/>
  <c r="AG116"/>
  <c r="AX116"/>
  <c r="M116"/>
  <c r="E133" i="1"/>
  <c r="V116" i="17"/>
  <c r="G133" i="1"/>
  <c r="AL115" i="17"/>
  <c r="BC115"/>
  <c r="AG114"/>
  <c r="AX114"/>
  <c r="AU114"/>
  <c r="AD114"/>
  <c r="V114"/>
  <c r="G131" i="1"/>
  <c r="AD112" i="17"/>
  <c r="AU112"/>
  <c r="S112"/>
  <c r="L129" i="1"/>
  <c r="AA112" i="17"/>
  <c r="AR112"/>
  <c r="AU110"/>
  <c r="AD110"/>
  <c r="AD108"/>
  <c r="AU108"/>
  <c r="AG108"/>
  <c r="AX108"/>
  <c r="AL107"/>
  <c r="BC107"/>
  <c r="M106"/>
  <c r="E123" i="1"/>
  <c r="S106" i="17"/>
  <c r="L123" i="1"/>
  <c r="AA106" i="17"/>
  <c r="AR106"/>
  <c r="V106"/>
  <c r="G123" i="1"/>
  <c r="AL105" i="17"/>
  <c r="BC105"/>
  <c r="AA104"/>
  <c r="AR104"/>
  <c r="S104"/>
  <c r="L121" i="1"/>
  <c r="AD102" i="17"/>
  <c r="AU102"/>
  <c r="AG102"/>
  <c r="AX102"/>
  <c r="M102"/>
  <c r="E119" i="1"/>
  <c r="V102" i="17"/>
  <c r="G119" i="1"/>
  <c r="AD100" i="17"/>
  <c r="AU100"/>
  <c r="AG100"/>
  <c r="AX100"/>
  <c r="M100"/>
  <c r="E117" i="1"/>
  <c r="V100" i="17"/>
  <c r="G117" i="1"/>
  <c r="BC99" i="17"/>
  <c r="AL99"/>
  <c r="AV98"/>
  <c r="AE98"/>
  <c r="AD98"/>
  <c r="AU98"/>
  <c r="AG98"/>
  <c r="AX98"/>
  <c r="BC97"/>
  <c r="AL97"/>
  <c r="AD96"/>
  <c r="AU96"/>
  <c r="AG96"/>
  <c r="AX96"/>
  <c r="AL95"/>
  <c r="BC95"/>
  <c r="AA94"/>
  <c r="AR94"/>
  <c r="S94"/>
  <c r="L92" i="1"/>
  <c r="AL93" i="17"/>
  <c r="BC93"/>
  <c r="AA92"/>
  <c r="AR92"/>
  <c r="S92"/>
  <c r="L90" i="1"/>
  <c r="AL91" i="17"/>
  <c r="BC91"/>
  <c r="AA90"/>
  <c r="AR90"/>
  <c r="S90"/>
  <c r="L88" i="1"/>
  <c r="AV90" i="17"/>
  <c r="AE90"/>
  <c r="V90"/>
  <c r="G88" i="1"/>
  <c r="AL89" i="17"/>
  <c r="BC89"/>
  <c r="AA88"/>
  <c r="AR88"/>
  <c r="S88"/>
  <c r="L86" i="1"/>
  <c r="AL87" i="17"/>
  <c r="BC87"/>
  <c r="AE86"/>
  <c r="AV86"/>
  <c r="AA86"/>
  <c r="AR86"/>
  <c r="S86"/>
  <c r="L84" i="1"/>
  <c r="AD84" i="17"/>
  <c r="AU84"/>
  <c r="AG84"/>
  <c r="AX84"/>
  <c r="AA82"/>
  <c r="AR82"/>
  <c r="S82"/>
  <c r="L80" i="1"/>
  <c r="V82" i="17"/>
  <c r="G80" i="1"/>
  <c r="AL81" i="17"/>
  <c r="BC81"/>
  <c r="AD80"/>
  <c r="AU80"/>
  <c r="AG80"/>
  <c r="AX80"/>
  <c r="AL79"/>
  <c r="BC79"/>
  <c r="AA78"/>
  <c r="AR78"/>
  <c r="S78"/>
  <c r="L76" i="1"/>
  <c r="AA76" i="17"/>
  <c r="AR76"/>
  <c r="S76"/>
  <c r="L74" i="1"/>
  <c r="V76" i="17"/>
  <c r="G74" i="1"/>
  <c r="AL75" i="17"/>
  <c r="BC75"/>
  <c r="AA74"/>
  <c r="AR74"/>
  <c r="S74"/>
  <c r="L72" i="1"/>
  <c r="V74" i="17"/>
  <c r="G72" i="1"/>
  <c r="AD72" i="17"/>
  <c r="AU72"/>
  <c r="AG72"/>
  <c r="AX72"/>
  <c r="AV72"/>
  <c r="AE72"/>
  <c r="BC71"/>
  <c r="AL71"/>
  <c r="AA70"/>
  <c r="AR70"/>
  <c r="S70"/>
  <c r="L68" i="1"/>
  <c r="BC69" i="17"/>
  <c r="AL69"/>
  <c r="AG68"/>
  <c r="AX68"/>
  <c r="AA68"/>
  <c r="AR68"/>
  <c r="AL67"/>
  <c r="BC67"/>
  <c r="AU66"/>
  <c r="AD66"/>
  <c r="S66"/>
  <c r="L64" i="1"/>
  <c r="AL65" i="17"/>
  <c r="BC65"/>
  <c r="AD64"/>
  <c r="AU64"/>
  <c r="S64"/>
  <c r="L43" i="1"/>
  <c r="V64" i="17"/>
  <c r="G43" i="1"/>
  <c r="AU62" i="17"/>
  <c r="AD62"/>
  <c r="AA62"/>
  <c r="AR62"/>
  <c r="AG62"/>
  <c r="AX62"/>
  <c r="V62"/>
  <c r="G41" i="1"/>
  <c r="AA60" i="17"/>
  <c r="AR60"/>
  <c r="AG60"/>
  <c r="AX60"/>
  <c r="AD58"/>
  <c r="AU58"/>
  <c r="S58"/>
  <c r="L37" i="1"/>
  <c r="V58" i="17"/>
  <c r="G37" i="1"/>
  <c r="AD56" i="17"/>
  <c r="AU56"/>
  <c r="S56"/>
  <c r="L35" i="1"/>
  <c r="AE54" i="17"/>
  <c r="AV54"/>
  <c r="AG54"/>
  <c r="AX54"/>
  <c r="AR54"/>
  <c r="AA54"/>
  <c r="BC53"/>
  <c r="AL53"/>
  <c r="L27" i="14"/>
  <c r="M52" i="17"/>
  <c r="E31" i="1"/>
  <c r="AG52" i="17"/>
  <c r="AX52"/>
  <c r="V52"/>
  <c r="G31" i="1"/>
  <c r="AA52" i="17"/>
  <c r="AR52"/>
  <c r="AL51"/>
  <c r="BC51"/>
  <c r="L25" i="14"/>
  <c r="M50" i="17"/>
  <c r="E29" i="1"/>
  <c r="AD50" i="17"/>
  <c r="AU50"/>
  <c r="S50"/>
  <c r="L29" i="1"/>
  <c r="V50" i="17"/>
  <c r="G29" i="1"/>
  <c r="AD48" i="17"/>
  <c r="AU48"/>
  <c r="S48"/>
  <c r="L27" i="1"/>
  <c r="V48" i="17"/>
  <c r="G27" i="1"/>
  <c r="AD46" i="17"/>
  <c r="AU46"/>
  <c r="S46"/>
  <c r="L25" i="1"/>
  <c r="AA46" i="17"/>
  <c r="AR46"/>
  <c r="AL45"/>
  <c r="BC45"/>
  <c r="AA44"/>
  <c r="AR44"/>
  <c r="S44"/>
  <c r="L23" i="1"/>
  <c r="V44" i="17"/>
  <c r="G23" i="1"/>
  <c r="AD42" i="17"/>
  <c r="AU42"/>
  <c r="M42"/>
  <c r="E21" i="1"/>
  <c r="S42" i="17"/>
  <c r="L21" i="1"/>
  <c r="AA42" i="17"/>
  <c r="AR42"/>
  <c r="V42"/>
  <c r="G21" i="1"/>
  <c r="BC41" i="17"/>
  <c r="AL41"/>
  <c r="AG40"/>
  <c r="AX40"/>
  <c r="AA40"/>
  <c r="AR40"/>
  <c r="S40"/>
  <c r="L19" i="1"/>
  <c r="V40" i="17"/>
  <c r="G19" i="1"/>
  <c r="M13" i="14"/>
  <c r="K17" i="1"/>
  <c r="M38" i="17"/>
  <c r="E17" i="1"/>
  <c r="V38" i="17"/>
  <c r="G17" i="1"/>
  <c r="AD38" i="17"/>
  <c r="AU38"/>
  <c r="E15" i="1"/>
  <c r="M36" i="17"/>
  <c r="AG36"/>
  <c r="AX36"/>
  <c r="AU36"/>
  <c r="AD36"/>
  <c r="V36"/>
  <c r="G15" i="1"/>
  <c r="H46"/>
  <c r="H45"/>
  <c r="X113" i="17"/>
  <c r="I130" i="1"/>
  <c r="X105" i="17"/>
  <c r="I122" i="1"/>
  <c r="X101" i="17"/>
  <c r="I118" i="1"/>
  <c r="X99" i="17"/>
  <c r="I116" i="1"/>
  <c r="X97" i="17"/>
  <c r="I114" i="1"/>
  <c r="X95" i="17"/>
  <c r="I93" i="1"/>
  <c r="X93" i="17"/>
  <c r="I91" i="1"/>
  <c r="X91" i="17"/>
  <c r="I89" i="1"/>
  <c r="X89" i="17"/>
  <c r="I87" i="1"/>
  <c r="X87" i="17"/>
  <c r="I85" i="1"/>
  <c r="X85" i="17"/>
  <c r="I83" i="1"/>
  <c r="X81" i="17"/>
  <c r="I79" i="1"/>
  <c r="X77" i="17"/>
  <c r="I75" i="1"/>
  <c r="X75" i="17"/>
  <c r="I73" i="1"/>
  <c r="X73" i="17"/>
  <c r="I71" i="1"/>
  <c r="X71" i="17"/>
  <c r="I69" i="1"/>
  <c r="X69" i="17"/>
  <c r="I67" i="1"/>
  <c r="X65" i="17"/>
  <c r="I63" i="1"/>
  <c r="X61" i="17"/>
  <c r="I40" i="1"/>
  <c r="X59" i="17"/>
  <c r="I38" i="1"/>
  <c r="X57" i="17"/>
  <c r="I36" i="1"/>
  <c r="X53" i="17"/>
  <c r="I32" i="1"/>
  <c r="AK217" i="17"/>
  <c r="BB217"/>
  <c r="X215"/>
  <c r="I289" i="1"/>
  <c r="AK213" i="17"/>
  <c r="BB213"/>
  <c r="X213"/>
  <c r="I287" i="1"/>
  <c r="AK211" i="17"/>
  <c r="BB211"/>
  <c r="X211"/>
  <c r="I285" i="1"/>
  <c r="AK209" i="17"/>
  <c r="BB209"/>
  <c r="X209"/>
  <c r="I283" i="1"/>
  <c r="AK203" i="17"/>
  <c r="BB203"/>
  <c r="X201"/>
  <c r="I275" i="1"/>
  <c r="AK195" i="17"/>
  <c r="BB195"/>
  <c r="X195"/>
  <c r="I269" i="1"/>
  <c r="X193" i="17"/>
  <c r="I267" i="1"/>
  <c r="AK191" i="17"/>
  <c r="BB191"/>
  <c r="X191"/>
  <c r="I265" i="1"/>
  <c r="AK189" i="17"/>
  <c r="BB189"/>
  <c r="X189"/>
  <c r="I263" i="1"/>
  <c r="AK187" i="17"/>
  <c r="BB187"/>
  <c r="X183"/>
  <c r="I238" i="1"/>
  <c r="AK181" i="17"/>
  <c r="BB181"/>
  <c r="X179"/>
  <c r="I234" i="1"/>
  <c r="AK177" i="17"/>
  <c r="BB177"/>
  <c r="X175"/>
  <c r="I230" i="1"/>
  <c r="AK173" i="17"/>
  <c r="BB173"/>
  <c r="AK169"/>
  <c r="BB169"/>
  <c r="X169"/>
  <c r="I224" i="1"/>
  <c r="AK167" i="17"/>
  <c r="BB167"/>
  <c r="X167"/>
  <c r="I222" i="1"/>
  <c r="AK165" i="17"/>
  <c r="BB165"/>
  <c r="X165"/>
  <c r="I220" i="1"/>
  <c r="AK163" i="17"/>
  <c r="BB163"/>
  <c r="X163"/>
  <c r="I218" i="1"/>
  <c r="AK161" i="17"/>
  <c r="BB161"/>
  <c r="X161"/>
  <c r="I216" i="1"/>
  <c r="AK159" i="17"/>
  <c r="BB159"/>
  <c r="X159"/>
  <c r="I214" i="1"/>
  <c r="AK157" i="17"/>
  <c r="BB157"/>
  <c r="X157"/>
  <c r="I212" i="1"/>
  <c r="AU155" i="17"/>
  <c r="AD155"/>
  <c r="AG155"/>
  <c r="AX155"/>
  <c r="BC154"/>
  <c r="AL154"/>
  <c r="S153"/>
  <c r="L189" i="1"/>
  <c r="AG153" i="17"/>
  <c r="AX153"/>
  <c r="AL152"/>
  <c r="BC152"/>
  <c r="AA151"/>
  <c r="AR151"/>
  <c r="AG151"/>
  <c r="AX151"/>
  <c r="BC150"/>
  <c r="AL150"/>
  <c r="AU149"/>
  <c r="AD149"/>
  <c r="AA149"/>
  <c r="AR149"/>
  <c r="AU147"/>
  <c r="AD147"/>
  <c r="AA147"/>
  <c r="AR147"/>
  <c r="S147"/>
  <c r="L183" i="1"/>
  <c r="AL146" i="17"/>
  <c r="BC146"/>
  <c r="AU145"/>
  <c r="AD145"/>
  <c r="AG145"/>
  <c r="AX145"/>
  <c r="AD143"/>
  <c r="AU143"/>
  <c r="AG143"/>
  <c r="AX143"/>
  <c r="AA139"/>
  <c r="AR139"/>
  <c r="AU137"/>
  <c r="AD137"/>
  <c r="AD135"/>
  <c r="AU135"/>
  <c r="S135"/>
  <c r="L171" i="1"/>
  <c r="AU133" i="17"/>
  <c r="AD133"/>
  <c r="AA133"/>
  <c r="AR133"/>
  <c r="AA131"/>
  <c r="AR131"/>
  <c r="S131"/>
  <c r="L167" i="1"/>
  <c r="AU131" i="17"/>
  <c r="AD131"/>
  <c r="AA129"/>
  <c r="AR129"/>
  <c r="S129"/>
  <c r="L165" i="1"/>
  <c r="AG129" i="17"/>
  <c r="AX129"/>
  <c r="BC128"/>
  <c r="AL128"/>
  <c r="S127"/>
  <c r="L163" i="1"/>
  <c r="AG127" i="17"/>
  <c r="AX127"/>
  <c r="BC126"/>
  <c r="AL126"/>
  <c r="AD125"/>
  <c r="AU125"/>
  <c r="S125"/>
  <c r="L142" i="1"/>
  <c r="BC124" i="17"/>
  <c r="AL124"/>
  <c r="AU123"/>
  <c r="AD123"/>
  <c r="S123"/>
  <c r="L140" i="1"/>
  <c r="AA123" i="17"/>
  <c r="AR123"/>
  <c r="AL122"/>
  <c r="BC122"/>
  <c r="S121"/>
  <c r="L138" i="1"/>
  <c r="AA121" i="17"/>
  <c r="AR121"/>
  <c r="S119"/>
  <c r="L136" i="1"/>
  <c r="BC118" i="17"/>
  <c r="AL118"/>
  <c r="AV117"/>
  <c r="AE117"/>
  <c r="AA117"/>
  <c r="AR117"/>
  <c r="AD115"/>
  <c r="AU115"/>
  <c r="AG115"/>
  <c r="AX115"/>
  <c r="AA115"/>
  <c r="AR115"/>
  <c r="BC114"/>
  <c r="AL114"/>
  <c r="AG113"/>
  <c r="AX113"/>
  <c r="AD113"/>
  <c r="AU113"/>
  <c r="S111"/>
  <c r="L128" i="1"/>
  <c r="AA111" i="17"/>
  <c r="AR111"/>
  <c r="BC110"/>
  <c r="AL110"/>
  <c r="AA109"/>
  <c r="AR109"/>
  <c r="AL108"/>
  <c r="BC108"/>
  <c r="AU107"/>
  <c r="AD107"/>
  <c r="S107"/>
  <c r="L124" i="1"/>
  <c r="AA107" i="17"/>
  <c r="AR107"/>
  <c r="AE105"/>
  <c r="AV105"/>
  <c r="S105"/>
  <c r="L122" i="1"/>
  <c r="AL104" i="17"/>
  <c r="BC104"/>
  <c r="AG103"/>
  <c r="AX103"/>
  <c r="AD103"/>
  <c r="AU103"/>
  <c r="AA103"/>
  <c r="AR103"/>
  <c r="AG101"/>
  <c r="AX101"/>
  <c r="AD101"/>
  <c r="AU101"/>
  <c r="AA101"/>
  <c r="AR101"/>
  <c r="AV99"/>
  <c r="AE99"/>
  <c r="AG99"/>
  <c r="AX99"/>
  <c r="AD99"/>
  <c r="AU99"/>
  <c r="AL98"/>
  <c r="BC98"/>
  <c r="AV97"/>
  <c r="AE97"/>
  <c r="S97"/>
  <c r="L114" i="1"/>
  <c r="AD97" i="17"/>
  <c r="AU97"/>
  <c r="BC96"/>
  <c r="AL96"/>
  <c r="AG95"/>
  <c r="AX95"/>
  <c r="AA95"/>
  <c r="AR95"/>
  <c r="S93"/>
  <c r="L91" i="1"/>
  <c r="AD93" i="17"/>
  <c r="AU93"/>
  <c r="AG91"/>
  <c r="AX91"/>
  <c r="AA91"/>
  <c r="AR91"/>
  <c r="S89"/>
  <c r="L87" i="1"/>
  <c r="AD89" i="17"/>
  <c r="AU89"/>
  <c r="AL88"/>
  <c r="BC88"/>
  <c r="AE87"/>
  <c r="AV87"/>
  <c r="S87"/>
  <c r="L85" i="1"/>
  <c r="AD87" i="17"/>
  <c r="AU87"/>
  <c r="S85"/>
  <c r="L83" i="1"/>
  <c r="AD85" i="17"/>
  <c r="AU85"/>
  <c r="AL84"/>
  <c r="BC84"/>
  <c r="AG83"/>
  <c r="AX83"/>
  <c r="AA83"/>
  <c r="AR83"/>
  <c r="BC82"/>
  <c r="AL82"/>
  <c r="AG81"/>
  <c r="AX81"/>
  <c r="AA81"/>
  <c r="AR81"/>
  <c r="AG79"/>
  <c r="AX79"/>
  <c r="AA79"/>
  <c r="AR79"/>
  <c r="AL78"/>
  <c r="BC78"/>
  <c r="AG77"/>
  <c r="AX77"/>
  <c r="AA77"/>
  <c r="AR77"/>
  <c r="S75"/>
  <c r="L73" i="1"/>
  <c r="AD75" i="17"/>
  <c r="AU75"/>
  <c r="AE73"/>
  <c r="AV73"/>
  <c r="AG73"/>
  <c r="AX73"/>
  <c r="AA73"/>
  <c r="AR73"/>
  <c r="AL72"/>
  <c r="BC72"/>
  <c r="AV71"/>
  <c r="AE71"/>
  <c r="AG71"/>
  <c r="AX71"/>
  <c r="AA71"/>
  <c r="AR71"/>
  <c r="AL70"/>
  <c r="BC70"/>
  <c r="AG69"/>
  <c r="AX69"/>
  <c r="AA69"/>
  <c r="AR69"/>
  <c r="BC68"/>
  <c r="AL68"/>
  <c r="AU67"/>
  <c r="AD67"/>
  <c r="S67"/>
  <c r="L65" i="1"/>
  <c r="AG65" i="17"/>
  <c r="AX65"/>
  <c r="S63"/>
  <c r="L42" i="1"/>
  <c r="AU63" i="17"/>
  <c r="AD63"/>
  <c r="AA63"/>
  <c r="AR63"/>
  <c r="S61"/>
  <c r="L40" i="1"/>
  <c r="AD61" i="17"/>
  <c r="AU61"/>
  <c r="AA61"/>
  <c r="AR61"/>
  <c r="S59"/>
  <c r="L38" i="1"/>
  <c r="AU59" i="17"/>
  <c r="AD59"/>
  <c r="AA59"/>
  <c r="AR59"/>
  <c r="S57"/>
  <c r="L36" i="1"/>
  <c r="AD57" i="17"/>
  <c r="AU57"/>
  <c r="AL56"/>
  <c r="BC56"/>
  <c r="S55"/>
  <c r="L34" i="1"/>
  <c r="AA55" i="17"/>
  <c r="AR55"/>
  <c r="AG53"/>
  <c r="AX53"/>
  <c r="AD53"/>
  <c r="AU53"/>
  <c r="AE53"/>
  <c r="AV53"/>
  <c r="BC52"/>
  <c r="AL52"/>
  <c r="AG51"/>
  <c r="AX51"/>
  <c r="AD51"/>
  <c r="AU51"/>
  <c r="AL50"/>
  <c r="BC50"/>
  <c r="S49"/>
  <c r="L28" i="1"/>
  <c r="AA49" i="17"/>
  <c r="AR49"/>
  <c r="S47"/>
  <c r="L26" i="1"/>
  <c r="AA47" i="17"/>
  <c r="AR47"/>
  <c r="AG45"/>
  <c r="AX45"/>
  <c r="AD45"/>
  <c r="AU45"/>
  <c r="S43"/>
  <c r="L22" i="1"/>
  <c r="AD43" i="17"/>
  <c r="AU43"/>
  <c r="BC42"/>
  <c r="AL42"/>
  <c r="AU41"/>
  <c r="AD41"/>
  <c r="S41"/>
  <c r="L20" i="1"/>
  <c r="AG41" i="17"/>
  <c r="AX41"/>
  <c r="BC40"/>
  <c r="AL40"/>
  <c r="AV39"/>
  <c r="AE39"/>
  <c r="AA39"/>
  <c r="AR39"/>
  <c r="S39"/>
  <c r="L18" i="1"/>
  <c r="AL38" i="17"/>
  <c r="BC38"/>
  <c r="S37"/>
  <c r="L16" i="1"/>
  <c r="BC36" i="17"/>
  <c r="AL36"/>
  <c r="L14" i="1"/>
  <c r="S35" i="17"/>
  <c r="AU35"/>
  <c r="AD35"/>
  <c r="AK154"/>
  <c r="BB154"/>
  <c r="AK152"/>
  <c r="BB152"/>
  <c r="AK150"/>
  <c r="BB150"/>
  <c r="AK148"/>
  <c r="BB148"/>
  <c r="AK146"/>
  <c r="BB146"/>
  <c r="AK144"/>
  <c r="BB144"/>
  <c r="AK142"/>
  <c r="BB142"/>
  <c r="AK140"/>
  <c r="BB140"/>
  <c r="AK138"/>
  <c r="BB138"/>
  <c r="AK136"/>
  <c r="BB136"/>
  <c r="AK134"/>
  <c r="BB134"/>
  <c r="AK132"/>
  <c r="BB132"/>
  <c r="AK130"/>
  <c r="BB130"/>
  <c r="AK128"/>
  <c r="BB128"/>
  <c r="AK126"/>
  <c r="BB126"/>
  <c r="AK124"/>
  <c r="BB124"/>
  <c r="AK122"/>
  <c r="BB122"/>
  <c r="AK120"/>
  <c r="BB120"/>
  <c r="AK118"/>
  <c r="BB118"/>
  <c r="X118"/>
  <c r="I135" i="1"/>
  <c r="AK116" i="17"/>
  <c r="BB116"/>
  <c r="X116"/>
  <c r="I133" i="1"/>
  <c r="AK114" i="17"/>
  <c r="BB114"/>
  <c r="X114"/>
  <c r="I131" i="1"/>
  <c r="AK112" i="17"/>
  <c r="BB112"/>
  <c r="AK110"/>
  <c r="BB110"/>
  <c r="AK108"/>
  <c r="BB108"/>
  <c r="AK106"/>
  <c r="BB106"/>
  <c r="X106"/>
  <c r="I123" i="1"/>
  <c r="AK104" i="17"/>
  <c r="BB104"/>
  <c r="AK102"/>
  <c r="BB102"/>
  <c r="X102"/>
  <c r="I119" i="1"/>
  <c r="AK100" i="17"/>
  <c r="BB100"/>
  <c r="AK98"/>
  <c r="BB98"/>
  <c r="AK96"/>
  <c r="BB96"/>
  <c r="AK94"/>
  <c r="BB94"/>
  <c r="AK92"/>
  <c r="BB92"/>
  <c r="AK90"/>
  <c r="BB90"/>
  <c r="AK51"/>
  <c r="BB51"/>
  <c r="AK49"/>
  <c r="BB49"/>
  <c r="AK47"/>
  <c r="BB47"/>
  <c r="X47"/>
  <c r="I26" i="1"/>
  <c r="AK45" i="17"/>
  <c r="BB45"/>
  <c r="AK43"/>
  <c r="BB43"/>
  <c r="AK41"/>
  <c r="BB41"/>
  <c r="BB39"/>
  <c r="AK39"/>
  <c r="AK37"/>
  <c r="BB37"/>
  <c r="BB35"/>
  <c r="AK35"/>
  <c r="AK72"/>
  <c r="BB72"/>
  <c r="AK70"/>
  <c r="BB70"/>
  <c r="AK68"/>
  <c r="BB68"/>
  <c r="AK64"/>
  <c r="BB64"/>
  <c r="X62"/>
  <c r="I41" i="1"/>
  <c r="AK60" i="17"/>
  <c r="BB60"/>
  <c r="AK56"/>
  <c r="BB56"/>
  <c r="AK54"/>
  <c r="BB54"/>
  <c r="AK50"/>
  <c r="BB50"/>
  <c r="BB46"/>
  <c r="AK46"/>
  <c r="AK42"/>
  <c r="BB42"/>
  <c r="X36"/>
  <c r="I15" i="1"/>
  <c r="F307" i="14"/>
  <c r="I486" i="1" s="1"/>
  <c r="J307" i="13"/>
  <c r="AD307" i="14" s="1"/>
  <c r="T307"/>
  <c r="X307"/>
  <c r="L486" i="1" s="1"/>
  <c r="V307" i="14"/>
  <c r="P307"/>
  <c r="I113" i="26"/>
  <c r="N113" s="1"/>
  <c r="S113" s="1"/>
  <c r="K307" i="14"/>
  <c r="AB307"/>
  <c r="R307"/>
  <c r="AF307"/>
  <c r="C307"/>
  <c r="C486" i="1" s="1"/>
  <c r="I307" i="14"/>
  <c r="AC307"/>
  <c r="AE307" s="1"/>
  <c r="AJ307"/>
  <c r="L307"/>
  <c r="D486" i="1"/>
  <c r="AK307" i="14"/>
  <c r="AH307"/>
  <c r="AL307"/>
  <c r="AM307" s="1"/>
  <c r="AI307"/>
  <c r="AN307"/>
  <c r="AO307" s="1"/>
  <c r="G386"/>
  <c r="AP385"/>
  <c r="D385"/>
  <c r="G384"/>
  <c r="AP383"/>
  <c r="D383"/>
  <c r="G382"/>
  <c r="AP381"/>
  <c r="D381"/>
  <c r="G380"/>
  <c r="AP379"/>
  <c r="D379"/>
  <c r="G378"/>
  <c r="AP377"/>
  <c r="D377"/>
  <c r="G376"/>
  <c r="AP375"/>
  <c r="D375"/>
  <c r="G374"/>
  <c r="H593" i="1" s="1"/>
  <c r="AP373" i="14"/>
  <c r="N592" i="1" s="1"/>
  <c r="D373" i="14"/>
  <c r="G372"/>
  <c r="H591" i="1" s="1"/>
  <c r="AP371" i="14"/>
  <c r="N590" i="1" s="1"/>
  <c r="D371" i="14"/>
  <c r="G370"/>
  <c r="H589" i="1" s="1"/>
  <c r="AP369" i="14"/>
  <c r="N588" i="1" s="1"/>
  <c r="D369" i="14"/>
  <c r="G368"/>
  <c r="H587" i="1" s="1"/>
  <c r="AP367" i="14"/>
  <c r="N586" i="1" s="1"/>
  <c r="D367" i="14"/>
  <c r="G366"/>
  <c r="H585" i="1" s="1"/>
  <c r="AP365" i="14"/>
  <c r="N584" i="1" s="1"/>
  <c r="D365" i="14"/>
  <c r="G364"/>
  <c r="H583" i="1" s="1"/>
  <c r="AP363" i="14"/>
  <c r="N582" i="1" s="1"/>
  <c r="D363" i="14"/>
  <c r="G362"/>
  <c r="H581" i="1" s="1"/>
  <c r="AP361" i="14"/>
  <c r="N580" i="1" s="1"/>
  <c r="D361" i="14"/>
  <c r="G360"/>
  <c r="H579" i="1" s="1"/>
  <c r="AP359" i="14"/>
  <c r="N578" i="1" s="1"/>
  <c r="D359" i="14"/>
  <c r="G358"/>
  <c r="H577" i="1" s="1"/>
  <c r="AP357" i="14"/>
  <c r="N576" i="1" s="1"/>
  <c r="D357" i="14"/>
  <c r="G356"/>
  <c r="H575" i="1" s="1"/>
  <c r="AP355" i="14"/>
  <c r="N574" i="1" s="1"/>
  <c r="D355" i="14"/>
  <c r="G354"/>
  <c r="H573" i="1" s="1"/>
  <c r="AP353" i="14"/>
  <c r="N572" i="1" s="1"/>
  <c r="D353" i="14"/>
  <c r="G352"/>
  <c r="H571" i="1" s="1"/>
  <c r="AP351" i="14"/>
  <c r="N570" i="1" s="1"/>
  <c r="D351" i="14"/>
  <c r="G350"/>
  <c r="H569" i="1" s="1"/>
  <c r="AP349" i="14"/>
  <c r="N568" i="1" s="1"/>
  <c r="D349" i="14"/>
  <c r="G348"/>
  <c r="H567" i="1" s="1"/>
  <c r="AP347" i="14"/>
  <c r="N566" i="1" s="1"/>
  <c r="D347" i="14"/>
  <c r="G346"/>
  <c r="H565" i="1" s="1"/>
  <c r="AP345" i="14"/>
  <c r="N564" i="1" s="1"/>
  <c r="D345" i="14"/>
  <c r="G344"/>
  <c r="H563" i="1" s="1"/>
  <c r="AP343" i="14"/>
  <c r="N542" i="1" s="1"/>
  <c r="D343" i="14"/>
  <c r="G342"/>
  <c r="H541" i="1" s="1"/>
  <c r="AP341" i="14"/>
  <c r="N540" i="1" s="1"/>
  <c r="D341" i="14"/>
  <c r="G340"/>
  <c r="H539" i="1" s="1"/>
  <c r="AP339" i="14"/>
  <c r="N538" i="1" s="1"/>
  <c r="D339" i="14"/>
  <c r="G338"/>
  <c r="H537" i="1" s="1"/>
  <c r="AP337" i="14"/>
  <c r="N536" i="1" s="1"/>
  <c r="D337" i="14"/>
  <c r="G336"/>
  <c r="H535" i="1" s="1"/>
  <c r="AP335" i="14"/>
  <c r="N534" i="1" s="1"/>
  <c r="D335" i="14"/>
  <c r="G334"/>
  <c r="H533" i="1" s="1"/>
  <c r="AP333" i="14"/>
  <c r="N532" i="1" s="1"/>
  <c r="D333" i="14"/>
  <c r="G332"/>
  <c r="H531" i="1" s="1"/>
  <c r="AP331" i="14"/>
  <c r="N530" i="1" s="1"/>
  <c r="D331" i="14"/>
  <c r="G330"/>
  <c r="H529" i="1" s="1"/>
  <c r="AP329" i="14"/>
  <c r="N528" i="1" s="1"/>
  <c r="D329" i="14"/>
  <c r="G328"/>
  <c r="H527" i="1" s="1"/>
  <c r="AP327" i="14"/>
  <c r="N526" i="1" s="1"/>
  <c r="D327" i="14"/>
  <c r="G326"/>
  <c r="H525" i="1" s="1"/>
  <c r="AP325" i="14"/>
  <c r="N524" i="1" s="1"/>
  <c r="D325" i="14"/>
  <c r="G324"/>
  <c r="H523" i="1" s="1"/>
  <c r="AP323" i="14"/>
  <c r="N522" i="1" s="1"/>
  <c r="D323" i="14"/>
  <c r="G322"/>
  <c r="H521" i="1" s="1"/>
  <c r="AP321" i="14"/>
  <c r="N520" i="1" s="1"/>
  <c r="D321" i="14"/>
  <c r="G320"/>
  <c r="H519" i="1" s="1"/>
  <c r="AP319" i="14"/>
  <c r="N518" i="1" s="1"/>
  <c r="D319" i="14"/>
  <c r="G318"/>
  <c r="H517" i="1" s="1"/>
  <c r="AP317" i="14"/>
  <c r="N516" i="1" s="1"/>
  <c r="D317" i="14"/>
  <c r="G316"/>
  <c r="H515" i="1" s="1"/>
  <c r="AP315" i="14"/>
  <c r="N494" i="1" s="1"/>
  <c r="D315" i="14"/>
  <c r="G314"/>
  <c r="H493" i="1" s="1"/>
  <c r="AP313" i="14"/>
  <c r="N492" i="1" s="1"/>
  <c r="D313" i="14"/>
  <c r="G312"/>
  <c r="H491" i="1" s="1"/>
  <c r="AP311" i="14"/>
  <c r="N490" i="1" s="1"/>
  <c r="D311" i="14"/>
  <c r="G310"/>
  <c r="H489" i="1" s="1"/>
  <c r="AP309" i="14"/>
  <c r="N488" i="1" s="1"/>
  <c r="D309" i="14"/>
  <c r="G308"/>
  <c r="H487" i="1" s="1"/>
  <c r="N386" i="14"/>
  <c r="E385"/>
  <c r="N384"/>
  <c r="E383"/>
  <c r="N382"/>
  <c r="E381"/>
  <c r="N380"/>
  <c r="E379"/>
  <c r="N378"/>
  <c r="E377"/>
  <c r="N376"/>
  <c r="E375"/>
  <c r="N374"/>
  <c r="E373"/>
  <c r="N372"/>
  <c r="E371"/>
  <c r="N370"/>
  <c r="E369"/>
  <c r="N368"/>
  <c r="E367"/>
  <c r="N366"/>
  <c r="E365"/>
  <c r="N364"/>
  <c r="E363"/>
  <c r="N362"/>
  <c r="E361"/>
  <c r="N360"/>
  <c r="E359"/>
  <c r="N358"/>
  <c r="E357"/>
  <c r="N356"/>
  <c r="E355"/>
  <c r="N354"/>
  <c r="E353"/>
  <c r="N352"/>
  <c r="E351"/>
  <c r="N350"/>
  <c r="E349"/>
  <c r="N348"/>
  <c r="E347"/>
  <c r="N346"/>
  <c r="E345"/>
  <c r="N344"/>
  <c r="E343"/>
  <c r="N342"/>
  <c r="E341"/>
  <c r="N340"/>
  <c r="E339"/>
  <c r="N338"/>
  <c r="E337"/>
  <c r="N336"/>
  <c r="E335"/>
  <c r="N334"/>
  <c r="E333"/>
  <c r="N332"/>
  <c r="E331"/>
  <c r="N330"/>
  <c r="E329"/>
  <c r="N328"/>
  <c r="E327"/>
  <c r="N326"/>
  <c r="E325"/>
  <c r="N324"/>
  <c r="E323"/>
  <c r="N322"/>
  <c r="E321"/>
  <c r="N320"/>
  <c r="E319"/>
  <c r="N318"/>
  <c r="E317"/>
  <c r="N316"/>
  <c r="E315"/>
  <c r="N314"/>
  <c r="E313"/>
  <c r="N312"/>
  <c r="E311"/>
  <c r="N310"/>
  <c r="E309"/>
  <c r="N308"/>
  <c r="AP386"/>
  <c r="D386"/>
  <c r="G385"/>
  <c r="AP384"/>
  <c r="D384"/>
  <c r="G383"/>
  <c r="AP382"/>
  <c r="D382"/>
  <c r="G381"/>
  <c r="AP380"/>
  <c r="D380"/>
  <c r="G379"/>
  <c r="AP378"/>
  <c r="D378"/>
  <c r="G377"/>
  <c r="AP376"/>
  <c r="D376"/>
  <c r="G375"/>
  <c r="AP374"/>
  <c r="N593" i="1" s="1"/>
  <c r="D374" i="14"/>
  <c r="G373"/>
  <c r="H592" i="1" s="1"/>
  <c r="AP372" i="14"/>
  <c r="N591" i="1" s="1"/>
  <c r="D372" i="14"/>
  <c r="G371"/>
  <c r="H590" i="1" s="1"/>
  <c r="AP370" i="14"/>
  <c r="N589" i="1" s="1"/>
  <c r="D370" i="14"/>
  <c r="G369"/>
  <c r="H588" i="1" s="1"/>
  <c r="AP368" i="14"/>
  <c r="N587" i="1" s="1"/>
  <c r="D368" i="14"/>
  <c r="G367"/>
  <c r="H586" i="1" s="1"/>
  <c r="AP366" i="14"/>
  <c r="N585" i="1" s="1"/>
  <c r="D366" i="14"/>
  <c r="G365"/>
  <c r="H584" i="1" s="1"/>
  <c r="AP364" i="14"/>
  <c r="N583" i="1" s="1"/>
  <c r="D364" i="14"/>
  <c r="G363"/>
  <c r="H582" i="1" s="1"/>
  <c r="AP362" i="14"/>
  <c r="N581" i="1" s="1"/>
  <c r="D362" i="14"/>
  <c r="G361"/>
  <c r="H580" i="1" s="1"/>
  <c r="AP360" i="14"/>
  <c r="N579" i="1" s="1"/>
  <c r="D360" i="14"/>
  <c r="G359"/>
  <c r="H578" i="1" s="1"/>
  <c r="AP358" i="14"/>
  <c r="N577" i="1" s="1"/>
  <c r="D358" i="14"/>
  <c r="G357"/>
  <c r="H576" i="1" s="1"/>
  <c r="AP356" i="14"/>
  <c r="N575" i="1" s="1"/>
  <c r="D356" i="14"/>
  <c r="G355"/>
  <c r="H574" i="1" s="1"/>
  <c r="AP354" i="14"/>
  <c r="N573" i="1" s="1"/>
  <c r="D354" i="14"/>
  <c r="G353"/>
  <c r="H572" i="1" s="1"/>
  <c r="AP352" i="14"/>
  <c r="N571" i="1" s="1"/>
  <c r="D352" i="14"/>
  <c r="G351"/>
  <c r="H570" i="1" s="1"/>
  <c r="AP350" i="14"/>
  <c r="N569" i="1" s="1"/>
  <c r="D350" i="14"/>
  <c r="G349"/>
  <c r="H568" i="1" s="1"/>
  <c r="AP348" i="14"/>
  <c r="N567" i="1" s="1"/>
  <c r="D348" i="14"/>
  <c r="G347"/>
  <c r="H566" i="1" s="1"/>
  <c r="AP346" i="14"/>
  <c r="N565" i="1" s="1"/>
  <c r="D346" i="14"/>
  <c r="G345"/>
  <c r="H564" i="1" s="1"/>
  <c r="AP344" i="14"/>
  <c r="N563" i="1" s="1"/>
  <c r="D344" i="14"/>
  <c r="G343"/>
  <c r="H542" i="1" s="1"/>
  <c r="AP342" i="14"/>
  <c r="N541" i="1" s="1"/>
  <c r="D342" i="14"/>
  <c r="G341"/>
  <c r="H540" i="1" s="1"/>
  <c r="AP340" i="14"/>
  <c r="N539" i="1" s="1"/>
  <c r="D340" i="14"/>
  <c r="G339"/>
  <c r="H538" i="1" s="1"/>
  <c r="AP338" i="14"/>
  <c r="N537" i="1" s="1"/>
  <c r="D338" i="14"/>
  <c r="G337"/>
  <c r="H536" i="1" s="1"/>
  <c r="AP336" i="14"/>
  <c r="N535" i="1" s="1"/>
  <c r="D336" i="14"/>
  <c r="G335"/>
  <c r="H534" i="1" s="1"/>
  <c r="AP334" i="14"/>
  <c r="N533" i="1" s="1"/>
  <c r="D334" i="14"/>
  <c r="G333"/>
  <c r="H532" i="1" s="1"/>
  <c r="AP332" i="14"/>
  <c r="N531" i="1" s="1"/>
  <c r="D332" i="14"/>
  <c r="G331"/>
  <c r="H530" i="1" s="1"/>
  <c r="AP330" i="14"/>
  <c r="N529" i="1" s="1"/>
  <c r="D330" i="14"/>
  <c r="G329"/>
  <c r="H528" i="1" s="1"/>
  <c r="AP328" i="14"/>
  <c r="N527" i="1" s="1"/>
  <c r="D328" i="14"/>
  <c r="G327"/>
  <c r="H526" i="1" s="1"/>
  <c r="AP326" i="14"/>
  <c r="N525" i="1" s="1"/>
  <c r="D326" i="14"/>
  <c r="G325"/>
  <c r="H524" i="1" s="1"/>
  <c r="AP324" i="14"/>
  <c r="N523" i="1" s="1"/>
  <c r="D324" i="14"/>
  <c r="G323"/>
  <c r="H522" i="1" s="1"/>
  <c r="AP322" i="14"/>
  <c r="N521" i="1" s="1"/>
  <c r="D322" i="14"/>
  <c r="G321"/>
  <c r="H520" i="1" s="1"/>
  <c r="AP320" i="14"/>
  <c r="N519" i="1" s="1"/>
  <c r="D320" i="14"/>
  <c r="G319"/>
  <c r="H518" i="1" s="1"/>
  <c r="AP318" i="14"/>
  <c r="N517" i="1" s="1"/>
  <c r="D318" i="14"/>
  <c r="G317"/>
  <c r="AP316"/>
  <c r="N515" i="1" s="1"/>
  <c r="D316" i="14"/>
  <c r="G315"/>
  <c r="AP314"/>
  <c r="N493" i="1" s="1"/>
  <c r="D314" i="14"/>
  <c r="G313"/>
  <c r="AP312"/>
  <c r="N491" i="1" s="1"/>
  <c r="D312" i="14"/>
  <c r="G311"/>
  <c r="AP310"/>
  <c r="N489" i="1" s="1"/>
  <c r="D310" i="14"/>
  <c r="G309"/>
  <c r="AP308"/>
  <c r="N487" i="1" s="1"/>
  <c r="D308" i="14"/>
  <c r="W308" s="1"/>
  <c r="E386"/>
  <c r="N385"/>
  <c r="E384"/>
  <c r="N383"/>
  <c r="E382"/>
  <c r="N381"/>
  <c r="E380"/>
  <c r="N379"/>
  <c r="E378"/>
  <c r="N377"/>
  <c r="E376"/>
  <c r="N375"/>
  <c r="E374"/>
  <c r="N373"/>
  <c r="E372"/>
  <c r="N371"/>
  <c r="E370"/>
  <c r="N369"/>
  <c r="E368"/>
  <c r="N367"/>
  <c r="E366"/>
  <c r="N365"/>
  <c r="E364"/>
  <c r="N363"/>
  <c r="E362"/>
  <c r="N361"/>
  <c r="E360"/>
  <c r="N359"/>
  <c r="E358"/>
  <c r="N357"/>
  <c r="E356"/>
  <c r="N355"/>
  <c r="E354"/>
  <c r="N353"/>
  <c r="E352"/>
  <c r="N351"/>
  <c r="E350"/>
  <c r="N349"/>
  <c r="E348"/>
  <c r="N347"/>
  <c r="E346"/>
  <c r="N345"/>
  <c r="E344"/>
  <c r="N343"/>
  <c r="E342"/>
  <c r="N341"/>
  <c r="E340"/>
  <c r="N339"/>
  <c r="E338"/>
  <c r="N337"/>
  <c r="E336"/>
  <c r="N335"/>
  <c r="E334"/>
  <c r="N333"/>
  <c r="E332"/>
  <c r="N331"/>
  <c r="E330"/>
  <c r="N329"/>
  <c r="E328"/>
  <c r="N327"/>
  <c r="E326"/>
  <c r="N325"/>
  <c r="E324"/>
  <c r="N323"/>
  <c r="E322"/>
  <c r="N321"/>
  <c r="E320"/>
  <c r="N319"/>
  <c r="E318"/>
  <c r="N317"/>
  <c r="E316"/>
  <c r="N315"/>
  <c r="E314"/>
  <c r="N313"/>
  <c r="E312"/>
  <c r="N311"/>
  <c r="E310"/>
  <c r="N309"/>
  <c r="E308"/>
  <c r="AK88" i="17"/>
  <c r="BB88"/>
  <c r="AK86"/>
  <c r="BB86"/>
  <c r="X86"/>
  <c r="I84" i="1"/>
  <c r="AK84" i="17"/>
  <c r="BB84"/>
  <c r="AK82"/>
  <c r="BB82"/>
  <c r="X82"/>
  <c r="I80" i="1"/>
  <c r="AK80" i="17"/>
  <c r="BB80"/>
  <c r="AK78"/>
  <c r="BB78"/>
  <c r="X78"/>
  <c r="I76" i="1"/>
  <c r="AK76" i="17"/>
  <c r="BB76"/>
  <c r="AK74"/>
  <c r="BB74"/>
  <c r="AK66"/>
  <c r="BB66"/>
  <c r="AK62"/>
  <c r="BB62"/>
  <c r="AK58"/>
  <c r="BB58"/>
  <c r="X54"/>
  <c r="I33" i="1"/>
  <c r="AK52" i="17"/>
  <c r="BB52"/>
  <c r="AK48"/>
  <c r="BB48"/>
  <c r="X46"/>
  <c r="I25" i="1"/>
  <c r="BB44" i="17"/>
  <c r="AK44"/>
  <c r="X42"/>
  <c r="I21" i="1"/>
  <c r="AK40" i="17"/>
  <c r="BB40"/>
  <c r="X38"/>
  <c r="I17" i="1"/>
  <c r="AK36" i="17"/>
  <c r="BB36"/>
  <c r="V121" i="14"/>
  <c r="R146" i="17" s="1"/>
  <c r="V115" i="14"/>
  <c r="R140" i="17" s="1"/>
  <c r="H144" i="1"/>
  <c r="V83" i="14"/>
  <c r="R108" i="17" s="1"/>
  <c r="AE81" i="14"/>
  <c r="V67"/>
  <c r="R92" i="17" s="1"/>
  <c r="V59" i="14"/>
  <c r="R84" i="17" s="1"/>
  <c r="V57" i="14"/>
  <c r="R82" i="17" s="1"/>
  <c r="V51" i="14"/>
  <c r="R76" i="17" s="1"/>
  <c r="AE39" i="14"/>
  <c r="I33"/>
  <c r="AE27"/>
  <c r="AE23"/>
  <c r="AE15"/>
  <c r="AE13"/>
  <c r="V11"/>
  <c r="R36" i="17" s="1"/>
  <c r="S13" i="14"/>
  <c r="S14" s="1"/>
  <c r="S15" s="1"/>
  <c r="S16" s="1"/>
  <c r="S17" s="1"/>
  <c r="S18" s="1"/>
  <c r="S19" s="1"/>
  <c r="S20" s="1"/>
  <c r="S21" s="1"/>
  <c r="S22" s="1"/>
  <c r="S23" s="1"/>
  <c r="S24" s="1"/>
  <c r="S25" s="1"/>
  <c r="S26" s="1"/>
  <c r="S27" s="1"/>
  <c r="S28" s="1"/>
  <c r="S29" s="1"/>
  <c r="S30" s="1"/>
  <c r="S31" s="1"/>
  <c r="S32" s="1"/>
  <c r="S33" s="1"/>
  <c r="S34" s="1"/>
  <c r="S35" s="1"/>
  <c r="S36" s="1"/>
  <c r="S37" s="1"/>
  <c r="S38" s="1"/>
  <c r="S39" s="1"/>
  <c r="S40" s="1"/>
  <c r="S41" s="1"/>
  <c r="S42" s="1"/>
  <c r="S43" s="1"/>
  <c r="S44" s="1"/>
  <c r="S45" s="1"/>
  <c r="S46" s="1"/>
  <c r="S47" s="1"/>
  <c r="S48" s="1"/>
  <c r="S49" s="1"/>
  <c r="S50" s="1"/>
  <c r="S51" s="1"/>
  <c r="S52" s="1"/>
  <c r="S53" s="1"/>
  <c r="S54" s="1"/>
  <c r="S55" s="1"/>
  <c r="S56" s="1"/>
  <c r="S57" s="1"/>
  <c r="S58" s="1"/>
  <c r="S59" s="1"/>
  <c r="S60" s="1"/>
  <c r="S61" s="1"/>
  <c r="S62" s="1"/>
  <c r="S63" s="1"/>
  <c r="S64" s="1"/>
  <c r="S65" s="1"/>
  <c r="S66" s="1"/>
  <c r="S67" s="1"/>
  <c r="S68" s="1"/>
  <c r="S69" s="1"/>
  <c r="S70" s="1"/>
  <c r="S71" s="1"/>
  <c r="S72" s="1"/>
  <c r="S73" s="1"/>
  <c r="S74" s="1"/>
  <c r="S75" s="1"/>
  <c r="S76" s="1"/>
  <c r="S77" s="1"/>
  <c r="S78" s="1"/>
  <c r="S79" s="1"/>
  <c r="S80" s="1"/>
  <c r="S81" s="1"/>
  <c r="S82" s="1"/>
  <c r="S83" s="1"/>
  <c r="S84" s="1"/>
  <c r="S85" s="1"/>
  <c r="S86" s="1"/>
  <c r="S87" s="1"/>
  <c r="S88" s="1"/>
  <c r="S89" s="1"/>
  <c r="S90" s="1"/>
  <c r="S91" s="1"/>
  <c r="S92" s="1"/>
  <c r="S93" s="1"/>
  <c r="S94" s="1"/>
  <c r="S95" s="1"/>
  <c r="S96" s="1"/>
  <c r="S97" s="1"/>
  <c r="S98" s="1"/>
  <c r="S99" s="1"/>
  <c r="S100" s="1"/>
  <c r="S101" s="1"/>
  <c r="S102" s="1"/>
  <c r="S103" s="1"/>
  <c r="S104" s="1"/>
  <c r="S105" s="1"/>
  <c r="S106" s="1"/>
  <c r="S107" s="1"/>
  <c r="S108" s="1"/>
  <c r="S109" s="1"/>
  <c r="S110" s="1"/>
  <c r="S111" s="1"/>
  <c r="S112" s="1"/>
  <c r="S113" s="1"/>
  <c r="S114" s="1"/>
  <c r="S115" s="1"/>
  <c r="S116" s="1"/>
  <c r="S117" s="1"/>
  <c r="S118" s="1"/>
  <c r="S119" s="1"/>
  <c r="S120" s="1"/>
  <c r="S121" s="1"/>
  <c r="S122" s="1"/>
  <c r="S123" s="1"/>
  <c r="S124" s="1"/>
  <c r="S125" s="1"/>
  <c r="S126" s="1"/>
  <c r="S127" s="1"/>
  <c r="S128" s="1"/>
  <c r="S129" s="1"/>
  <c r="S130" s="1"/>
  <c r="S131" s="1"/>
  <c r="S132" s="1"/>
  <c r="S133" s="1"/>
  <c r="S134" s="1"/>
  <c r="S135" s="1"/>
  <c r="S136" s="1"/>
  <c r="S137" s="1"/>
  <c r="S138" s="1"/>
  <c r="S139" s="1"/>
  <c r="S140" s="1"/>
  <c r="S141" s="1"/>
  <c r="S142" s="1"/>
  <c r="S143" s="1"/>
  <c r="S144" s="1"/>
  <c r="S145" s="1"/>
  <c r="S146" s="1"/>
  <c r="S147" s="1"/>
  <c r="S148" s="1"/>
  <c r="S149" s="1"/>
  <c r="S150" s="1"/>
  <c r="S151" s="1"/>
  <c r="S152" s="1"/>
  <c r="S153" s="1"/>
  <c r="S154" s="1"/>
  <c r="S155" s="1"/>
  <c r="S156" s="1"/>
  <c r="S157" s="1"/>
  <c r="S158" s="1"/>
  <c r="S159" s="1"/>
  <c r="S160" s="1"/>
  <c r="S161" s="1"/>
  <c r="S162" s="1"/>
  <c r="S163" s="1"/>
  <c r="S164" s="1"/>
  <c r="S165" s="1"/>
  <c r="S166" s="1"/>
  <c r="S167" s="1"/>
  <c r="S168" s="1"/>
  <c r="S169" s="1"/>
  <c r="S170" s="1"/>
  <c r="S171" s="1"/>
  <c r="S172" s="1"/>
  <c r="S173" s="1"/>
  <c r="S174" s="1"/>
  <c r="S175" s="1"/>
  <c r="S176" s="1"/>
  <c r="S177" s="1"/>
  <c r="S178" s="1"/>
  <c r="S179" s="1"/>
  <c r="S180" s="1"/>
  <c r="S181" s="1"/>
  <c r="S182" s="1"/>
  <c r="S183" s="1"/>
  <c r="S184" s="1"/>
  <c r="S185" s="1"/>
  <c r="S186" s="1"/>
  <c r="S187" s="1"/>
  <c r="S188" s="1"/>
  <c r="S189" s="1"/>
  <c r="S190" s="1"/>
  <c r="S191" s="1"/>
  <c r="S192" s="1"/>
  <c r="S193" s="1"/>
  <c r="S194" s="1"/>
  <c r="S195" s="1"/>
  <c r="S196" s="1"/>
  <c r="S197" s="1"/>
  <c r="S198" s="1"/>
  <c r="S199" s="1"/>
  <c r="S200" s="1"/>
  <c r="S201" s="1"/>
  <c r="S202" s="1"/>
  <c r="S203" s="1"/>
  <c r="S204" s="1"/>
  <c r="S205" s="1"/>
  <c r="S206" s="1"/>
  <c r="S207" s="1"/>
  <c r="S208" s="1"/>
  <c r="S209" s="1"/>
  <c r="S210" s="1"/>
  <c r="S211" s="1"/>
  <c r="S212" s="1"/>
  <c r="S213" s="1"/>
  <c r="S214" s="1"/>
  <c r="S215" s="1"/>
  <c r="S216" s="1"/>
  <c r="S217" s="1"/>
  <c r="S218" s="1"/>
  <c r="S219" s="1"/>
  <c r="S220" s="1"/>
  <c r="S221" s="1"/>
  <c r="S222" s="1"/>
  <c r="S223" s="1"/>
  <c r="F95" i="1"/>
  <c r="H130" i="14"/>
  <c r="H122"/>
  <c r="H116"/>
  <c r="H112"/>
  <c r="H108"/>
  <c r="H106"/>
  <c r="AF104"/>
  <c r="H102"/>
  <c r="V98"/>
  <c r="R123" i="17" s="1"/>
  <c r="H88" i="14"/>
  <c r="H80"/>
  <c r="AF76"/>
  <c r="AF74"/>
  <c r="H70"/>
  <c r="AF68"/>
  <c r="AF66"/>
  <c r="H64"/>
  <c r="H60"/>
  <c r="H56"/>
  <c r="AF52"/>
  <c r="H50"/>
  <c r="AF44"/>
  <c r="H44"/>
  <c r="H40"/>
  <c r="AF36"/>
  <c r="H34"/>
  <c r="H32"/>
  <c r="H24"/>
  <c r="V22"/>
  <c r="R47" i="17" s="1"/>
  <c r="V20" i="14"/>
  <c r="R45" i="17" s="1"/>
  <c r="AJ18" i="14"/>
  <c r="AF14"/>
  <c r="H12"/>
  <c r="W10"/>
  <c r="Z11"/>
  <c r="Z12" s="1"/>
  <c r="Z13" s="1"/>
  <c r="Z14" s="1"/>
  <c r="Z15" s="1"/>
  <c r="Z16" s="1"/>
  <c r="Z17" s="1"/>
  <c r="Z18" s="1"/>
  <c r="Z19" s="1"/>
  <c r="Z20" s="1"/>
  <c r="Z21" s="1"/>
  <c r="Z22" s="1"/>
  <c r="Z23" s="1"/>
  <c r="Z24" s="1"/>
  <c r="Z25" s="1"/>
  <c r="Z26" s="1"/>
  <c r="Z27" s="1"/>
  <c r="Z28" s="1"/>
  <c r="Z29" s="1"/>
  <c r="Z30" s="1"/>
  <c r="Z31" s="1"/>
  <c r="Z32" s="1"/>
  <c r="Z33" s="1"/>
  <c r="Z34" s="1"/>
  <c r="Z35" s="1"/>
  <c r="Z36" s="1"/>
  <c r="Z37" s="1"/>
  <c r="Z38" s="1"/>
  <c r="Z39" s="1"/>
  <c r="Z40" s="1"/>
  <c r="Z41" s="1"/>
  <c r="Z42" s="1"/>
  <c r="Z43" s="1"/>
  <c r="Z44" s="1"/>
  <c r="Z45" s="1"/>
  <c r="Z46" s="1"/>
  <c r="Z47" s="1"/>
  <c r="Z48" s="1"/>
  <c r="Z49" s="1"/>
  <c r="Z50" s="1"/>
  <c r="Z51" s="1"/>
  <c r="Z52" s="1"/>
  <c r="Z53" s="1"/>
  <c r="Z54" s="1"/>
  <c r="Z55" s="1"/>
  <c r="Z56" s="1"/>
  <c r="Z57" s="1"/>
  <c r="Z58" s="1"/>
  <c r="Z59" s="1"/>
  <c r="Z60" s="1"/>
  <c r="Z61" s="1"/>
  <c r="Z62" s="1"/>
  <c r="Z63" s="1"/>
  <c r="Z64" s="1"/>
  <c r="Z65" s="1"/>
  <c r="Z66" s="1"/>
  <c r="Z67" s="1"/>
  <c r="Z68" s="1"/>
  <c r="Z69" s="1"/>
  <c r="Z70" s="1"/>
  <c r="Z71" s="1"/>
  <c r="Z72" s="1"/>
  <c r="Z73" s="1"/>
  <c r="Z74" s="1"/>
  <c r="Z75" s="1"/>
  <c r="Z76" s="1"/>
  <c r="Z77" s="1"/>
  <c r="Z78" s="1"/>
  <c r="Z79" s="1"/>
  <c r="Z80" s="1"/>
  <c r="Z81" s="1"/>
  <c r="Z82" s="1"/>
  <c r="Z83" s="1"/>
  <c r="Z84" s="1"/>
  <c r="Z85" s="1"/>
  <c r="Z86" s="1"/>
  <c r="Z87" s="1"/>
  <c r="Z88" s="1"/>
  <c r="Z89" s="1"/>
  <c r="Z90" s="1"/>
  <c r="Z91" s="1"/>
  <c r="Z92" s="1"/>
  <c r="Z93" s="1"/>
  <c r="Z94" s="1"/>
  <c r="Z95" s="1"/>
  <c r="Z96" s="1"/>
  <c r="Z97" s="1"/>
  <c r="Z98" s="1"/>
  <c r="Z99" s="1"/>
  <c r="Z100" s="1"/>
  <c r="Z101" s="1"/>
  <c r="Z102" s="1"/>
  <c r="Z103" s="1"/>
  <c r="Z104" s="1"/>
  <c r="Z105" s="1"/>
  <c r="Z106" s="1"/>
  <c r="Z107" s="1"/>
  <c r="Z108" s="1"/>
  <c r="Z109" s="1"/>
  <c r="Z110" s="1"/>
  <c r="Z111" s="1"/>
  <c r="Z112" s="1"/>
  <c r="Z113" s="1"/>
  <c r="Z114" s="1"/>
  <c r="Z115" s="1"/>
  <c r="Z116" s="1"/>
  <c r="Z117" s="1"/>
  <c r="Z118" s="1"/>
  <c r="Z119" s="1"/>
  <c r="Z120" s="1"/>
  <c r="Z121" s="1"/>
  <c r="Z122" s="1"/>
  <c r="Z123" s="1"/>
  <c r="Z124" s="1"/>
  <c r="Z125" s="1"/>
  <c r="Z126" s="1"/>
  <c r="Z127" s="1"/>
  <c r="Z128" s="1"/>
  <c r="Z129" s="1"/>
  <c r="Z130" s="1"/>
  <c r="Z131" s="1"/>
  <c r="Z132" s="1"/>
  <c r="Z133" s="1"/>
  <c r="Z134" s="1"/>
  <c r="Z135" s="1"/>
  <c r="Z136" s="1"/>
  <c r="Z137" s="1"/>
  <c r="Z138" s="1"/>
  <c r="Z139" s="1"/>
  <c r="Z140" s="1"/>
  <c r="Z141" s="1"/>
  <c r="Z142" s="1"/>
  <c r="Z143" s="1"/>
  <c r="Z144" s="1"/>
  <c r="Z145" s="1"/>
  <c r="Z146" s="1"/>
  <c r="Z147" s="1"/>
  <c r="Z148" s="1"/>
  <c r="Z149" s="1"/>
  <c r="Z150" s="1"/>
  <c r="Z151" s="1"/>
  <c r="Z152" s="1"/>
  <c r="Z153" s="1"/>
  <c r="Z154" s="1"/>
  <c r="Z155" s="1"/>
  <c r="Z156" s="1"/>
  <c r="Z157" s="1"/>
  <c r="Z158" s="1"/>
  <c r="Z159" s="1"/>
  <c r="Z160" s="1"/>
  <c r="Z161" s="1"/>
  <c r="Z162" s="1"/>
  <c r="Z163" s="1"/>
  <c r="Z164" s="1"/>
  <c r="Z165" s="1"/>
  <c r="Z166" s="1"/>
  <c r="Z167" s="1"/>
  <c r="Z168" s="1"/>
  <c r="Z169" s="1"/>
  <c r="Z170" s="1"/>
  <c r="Z171" s="1"/>
  <c r="Z172" s="1"/>
  <c r="Z173" s="1"/>
  <c r="Z174" s="1"/>
  <c r="Z175" s="1"/>
  <c r="Z176" s="1"/>
  <c r="Z177" s="1"/>
  <c r="Z178" s="1"/>
  <c r="Z179" s="1"/>
  <c r="Z180" s="1"/>
  <c r="Z181" s="1"/>
  <c r="Z182" s="1"/>
  <c r="Z183" s="1"/>
  <c r="Z184" s="1"/>
  <c r="Z185" s="1"/>
  <c r="Z186" s="1"/>
  <c r="Z187" s="1"/>
  <c r="Z188" s="1"/>
  <c r="Z189" s="1"/>
  <c r="Z190" s="1"/>
  <c r="Z191" s="1"/>
  <c r="Z192" s="1"/>
  <c r="Z193" s="1"/>
  <c r="Z194" s="1"/>
  <c r="Z195" s="1"/>
  <c r="Z196" s="1"/>
  <c r="Z197" s="1"/>
  <c r="Z198" s="1"/>
  <c r="Z199" s="1"/>
  <c r="Z200" s="1"/>
  <c r="Z201" s="1"/>
  <c r="Z202" s="1"/>
  <c r="Z203" s="1"/>
  <c r="Z204" s="1"/>
  <c r="Z205" s="1"/>
  <c r="Z206" s="1"/>
  <c r="Z207" s="1"/>
  <c r="Z208" s="1"/>
  <c r="Z209" s="1"/>
  <c r="Z210" s="1"/>
  <c r="Z211" s="1"/>
  <c r="Z212" s="1"/>
  <c r="Z213" s="1"/>
  <c r="Z214" s="1"/>
  <c r="Z215" s="1"/>
  <c r="Z216" s="1"/>
  <c r="Z217" s="1"/>
  <c r="Z218" s="1"/>
  <c r="Z219" s="1"/>
  <c r="Z220" s="1"/>
  <c r="Z221" s="1"/>
  <c r="Z222" s="1"/>
  <c r="Z223" s="1"/>
  <c r="Z224" s="1"/>
  <c r="Z225" s="1"/>
  <c r="Z226" s="1"/>
  <c r="Z227" s="1"/>
  <c r="Z228" s="1"/>
  <c r="Z229" s="1"/>
  <c r="Z230" s="1"/>
  <c r="Z231" s="1"/>
  <c r="Z232" s="1"/>
  <c r="Z233" s="1"/>
  <c r="Z234" s="1"/>
  <c r="Z235" s="1"/>
  <c r="Z236" s="1"/>
  <c r="Z237" s="1"/>
  <c r="Z238" s="1"/>
  <c r="Z239" s="1"/>
  <c r="Z240" s="1"/>
  <c r="Z241" s="1"/>
  <c r="Z242" s="1"/>
  <c r="Z243" s="1"/>
  <c r="Z244" s="1"/>
  <c r="Z245" s="1"/>
  <c r="Z246" s="1"/>
  <c r="Z247" s="1"/>
  <c r="Z248" s="1"/>
  <c r="Z249" s="1"/>
  <c r="Z250" s="1"/>
  <c r="Z251" s="1"/>
  <c r="Z252" s="1"/>
  <c r="Z253" s="1"/>
  <c r="Z254" s="1"/>
  <c r="Z255" s="1"/>
  <c r="Z256" s="1"/>
  <c r="Z257" s="1"/>
  <c r="Z258" s="1"/>
  <c r="Z259" s="1"/>
  <c r="Z260" s="1"/>
  <c r="Z261" s="1"/>
  <c r="Z262" s="1"/>
  <c r="Z263" s="1"/>
  <c r="Z264" s="1"/>
  <c r="Z265" s="1"/>
  <c r="Z266" s="1"/>
  <c r="Z267" s="1"/>
  <c r="Z268" s="1"/>
  <c r="Z269" s="1"/>
  <c r="Z270" s="1"/>
  <c r="Z271" s="1"/>
  <c r="Z272" s="1"/>
  <c r="Z273" s="1"/>
  <c r="Z274" s="1"/>
  <c r="AG58" i="17"/>
  <c r="AX58"/>
  <c r="AE58"/>
  <c r="AV58"/>
  <c r="AA58"/>
  <c r="AR58"/>
  <c r="AL57"/>
  <c r="BC57"/>
  <c r="AG56"/>
  <c r="AX56"/>
  <c r="AE56"/>
  <c r="AV56"/>
  <c r="V56"/>
  <c r="G35" i="1"/>
  <c r="AA56" i="17"/>
  <c r="AR56"/>
  <c r="BC55"/>
  <c r="AL55"/>
  <c r="M54"/>
  <c r="E33" i="1"/>
  <c r="AD54" i="17"/>
  <c r="AU54"/>
  <c r="S54"/>
  <c r="L33" i="1"/>
  <c r="V54" i="17"/>
  <c r="G33" i="1"/>
  <c r="AV52" i="17"/>
  <c r="AE52"/>
  <c r="AD52"/>
  <c r="AU52"/>
  <c r="S52"/>
  <c r="L31" i="1"/>
  <c r="AG50" i="17"/>
  <c r="AX50"/>
  <c r="AE50"/>
  <c r="AV50"/>
  <c r="AA50"/>
  <c r="AR50"/>
  <c r="AL49"/>
  <c r="BC49"/>
  <c r="L23" i="14"/>
  <c r="M48" i="17"/>
  <c r="E27" i="1"/>
  <c r="AG48" i="17"/>
  <c r="AX48"/>
  <c r="AE48"/>
  <c r="AV48"/>
  <c r="AA48"/>
  <c r="AR48"/>
  <c r="AL47"/>
  <c r="BC47"/>
  <c r="M21" i="14"/>
  <c r="K25" i="1"/>
  <c r="M46" i="17"/>
  <c r="E25" i="1"/>
  <c r="AG46" i="17"/>
  <c r="AX46"/>
  <c r="AE46"/>
  <c r="AV46"/>
  <c r="V46"/>
  <c r="G25" i="1"/>
  <c r="AD44" i="17"/>
  <c r="AU44"/>
  <c r="AG44"/>
  <c r="AX44"/>
  <c r="BC43"/>
  <c r="AL43"/>
  <c r="AG42"/>
  <c r="AX42"/>
  <c r="M15" i="14"/>
  <c r="K19" i="1"/>
  <c r="AV40" i="17"/>
  <c r="AE40"/>
  <c r="M40"/>
  <c r="E19" i="1"/>
  <c r="AD40" i="17"/>
  <c r="AU40"/>
  <c r="AL39"/>
  <c r="BC39"/>
  <c r="AV38"/>
  <c r="AE38"/>
  <c r="AR38"/>
  <c r="AA38"/>
  <c r="S38"/>
  <c r="L17" i="1"/>
  <c r="BC37" i="17"/>
  <c r="AL37"/>
  <c r="M11" i="14"/>
  <c r="K15" i="1"/>
  <c r="L15"/>
  <c r="S36" i="17"/>
  <c r="AA36"/>
  <c r="AR36"/>
  <c r="AL35"/>
  <c r="BC35"/>
  <c r="AK155"/>
  <c r="BB155"/>
  <c r="X155"/>
  <c r="I191" i="1"/>
  <c r="AK153" i="17"/>
  <c r="BB153"/>
  <c r="X153"/>
  <c r="I189" i="1"/>
  <c r="AK151" i="17"/>
  <c r="BB151"/>
  <c r="X151"/>
  <c r="I187" i="1"/>
  <c r="AK149" i="17"/>
  <c r="BB149"/>
  <c r="X149"/>
  <c r="I185" i="1"/>
  <c r="AK147" i="17"/>
  <c r="BB147"/>
  <c r="X147"/>
  <c r="I183" i="1"/>
  <c r="AK145" i="17"/>
  <c r="BB145"/>
  <c r="X145"/>
  <c r="I181" i="1"/>
  <c r="AK143" i="17"/>
  <c r="BB143"/>
  <c r="X143"/>
  <c r="I179" i="1"/>
  <c r="AK141" i="17"/>
  <c r="BB141"/>
  <c r="X141"/>
  <c r="I177" i="1"/>
  <c r="AK139" i="17"/>
  <c r="BB139"/>
  <c r="X139"/>
  <c r="I175" i="1"/>
  <c r="AK137" i="17"/>
  <c r="BB137"/>
  <c r="X137"/>
  <c r="I173" i="1"/>
  <c r="AK135" i="17"/>
  <c r="BB135"/>
  <c r="X135"/>
  <c r="I171" i="1"/>
  <c r="AK133" i="17"/>
  <c r="BB133"/>
  <c r="X133"/>
  <c r="I169" i="1"/>
  <c r="AK131" i="17"/>
  <c r="BB131"/>
  <c r="X131"/>
  <c r="I167" i="1"/>
  <c r="AK129" i="17"/>
  <c r="BB129"/>
  <c r="X129"/>
  <c r="I165" i="1"/>
  <c r="AK127" i="17"/>
  <c r="BB127"/>
  <c r="X127"/>
  <c r="I163" i="1"/>
  <c r="AK125" i="17"/>
  <c r="BB125"/>
  <c r="X125"/>
  <c r="I142" i="1"/>
  <c r="AK123" i="17"/>
  <c r="BB123"/>
  <c r="X123"/>
  <c r="I140" i="1"/>
  <c r="AK121" i="17"/>
  <c r="BB121"/>
  <c r="X121"/>
  <c r="I138" i="1"/>
  <c r="AK119" i="17"/>
  <c r="BB119"/>
  <c r="X119"/>
  <c r="I136" i="1"/>
  <c r="AK117" i="17"/>
  <c r="BB117"/>
  <c r="X117"/>
  <c r="I134" i="1"/>
  <c r="AK115" i="17"/>
  <c r="BB115"/>
  <c r="X115"/>
  <c r="I132" i="1"/>
  <c r="AK113" i="17"/>
  <c r="BB113"/>
  <c r="AK111"/>
  <c r="BB111"/>
  <c r="X111"/>
  <c r="I128" i="1"/>
  <c r="AK109" i="17"/>
  <c r="BB109"/>
  <c r="X109"/>
  <c r="I126" i="1"/>
  <c r="AK107" i="17"/>
  <c r="BB107"/>
  <c r="X107"/>
  <c r="I124" i="1"/>
  <c r="AK105" i="17"/>
  <c r="BB105"/>
  <c r="AK103"/>
  <c r="BB103"/>
  <c r="X103"/>
  <c r="I120" i="1"/>
  <c r="AK101" i="17"/>
  <c r="BB101"/>
  <c r="AK99"/>
  <c r="BB99"/>
  <c r="AK97"/>
  <c r="BB97"/>
  <c r="AK95"/>
  <c r="BB95"/>
  <c r="AK93"/>
  <c r="BB93"/>
  <c r="AK91"/>
  <c r="BB91"/>
  <c r="AK89"/>
  <c r="BB89"/>
  <c r="AK87"/>
  <c r="BB87"/>
  <c r="AK85"/>
  <c r="BB85"/>
  <c r="AK83"/>
  <c r="BB83"/>
  <c r="X83"/>
  <c r="I81" i="1"/>
  <c r="AK81" i="17"/>
  <c r="BB81"/>
  <c r="AK79"/>
  <c r="BB79"/>
  <c r="X79"/>
  <c r="I77" i="1"/>
  <c r="AK77" i="17"/>
  <c r="BB77"/>
  <c r="AK75"/>
  <c r="BB75"/>
  <c r="AK73"/>
  <c r="BB73"/>
  <c r="AK71"/>
  <c r="BB71"/>
  <c r="AK69"/>
  <c r="BB69"/>
  <c r="AK67"/>
  <c r="BB67"/>
  <c r="X67"/>
  <c r="I65" i="1"/>
  <c r="AK65" i="17"/>
  <c r="BB65"/>
  <c r="AK63"/>
  <c r="BB63"/>
  <c r="X63"/>
  <c r="I42" i="1"/>
  <c r="AK61" i="17"/>
  <c r="BB61"/>
  <c r="AK59"/>
  <c r="BB59"/>
  <c r="AK57"/>
  <c r="BB57"/>
  <c r="BB55"/>
  <c r="AK55"/>
  <c r="X55"/>
  <c r="I34" i="1"/>
  <c r="AK53" i="17"/>
  <c r="BB53"/>
  <c r="X217"/>
  <c r="I291" i="1"/>
  <c r="AK215" i="17"/>
  <c r="BB215"/>
  <c r="AK207"/>
  <c r="BB207"/>
  <c r="X207"/>
  <c r="I281" i="1"/>
  <c r="AK205" i="17"/>
  <c r="BB205"/>
  <c r="X205"/>
  <c r="I279" i="1"/>
  <c r="X203" i="17"/>
  <c r="I277" i="1"/>
  <c r="AK201" i="17"/>
  <c r="BB201"/>
  <c r="AK199"/>
  <c r="BB199"/>
  <c r="X199"/>
  <c r="I273" i="1"/>
  <c r="AK197" i="17"/>
  <c r="BB197"/>
  <c r="X197"/>
  <c r="I271" i="1"/>
  <c r="AK193" i="17"/>
  <c r="BB193"/>
  <c r="X187"/>
  <c r="I242" i="1"/>
  <c r="AK185" i="17"/>
  <c r="BB185"/>
  <c r="X185"/>
  <c r="I240" i="1"/>
  <c r="AK183" i="17"/>
  <c r="BB183"/>
  <c r="X181"/>
  <c r="I236" i="1"/>
  <c r="AK179" i="17"/>
  <c r="BB179"/>
  <c r="X177"/>
  <c r="I232" i="1"/>
  <c r="AK175" i="17"/>
  <c r="BB175"/>
  <c r="X173"/>
  <c r="I228" i="1"/>
  <c r="AK171" i="17"/>
  <c r="BB171"/>
  <c r="X171"/>
  <c r="I226" i="1"/>
  <c r="F245"/>
  <c r="F244"/>
  <c r="AA155" i="17"/>
  <c r="AR155"/>
  <c r="S155"/>
  <c r="L191" i="1"/>
  <c r="AU153" i="17"/>
  <c r="AD153"/>
  <c r="AA153"/>
  <c r="AR153"/>
  <c r="AD151"/>
  <c r="AU151"/>
  <c r="S151"/>
  <c r="L187" i="1"/>
  <c r="AG149" i="17"/>
  <c r="AX149"/>
  <c r="S149"/>
  <c r="L185" i="1"/>
  <c r="AL148" i="17"/>
  <c r="BC148"/>
  <c r="AV147"/>
  <c r="AE147"/>
  <c r="AG147"/>
  <c r="AX147"/>
  <c r="AA145"/>
  <c r="AR145"/>
  <c r="S145"/>
  <c r="L181" i="1"/>
  <c r="AL144" i="17"/>
  <c r="BC144"/>
  <c r="AV143"/>
  <c r="AE143"/>
  <c r="AA143"/>
  <c r="AR143"/>
  <c r="S143"/>
  <c r="L179" i="1"/>
  <c r="BC142" i="17"/>
  <c r="AL142"/>
  <c r="AE141"/>
  <c r="AV141"/>
  <c r="AU141"/>
  <c r="AD141"/>
  <c r="AA141"/>
  <c r="AR141"/>
  <c r="S141"/>
  <c r="L177" i="1"/>
  <c r="AG141" i="17"/>
  <c r="AX141"/>
  <c r="BC140"/>
  <c r="AL140"/>
  <c r="AE139"/>
  <c r="AV139"/>
  <c r="AU139"/>
  <c r="AD139"/>
  <c r="AG139"/>
  <c r="AX139"/>
  <c r="S139"/>
  <c r="L175" i="1"/>
  <c r="AL138" i="17"/>
  <c r="BC138"/>
  <c r="AV137"/>
  <c r="AE137"/>
  <c r="AA137"/>
  <c r="AR137"/>
  <c r="S137"/>
  <c r="L173" i="1"/>
  <c r="AG137" i="17"/>
  <c r="AX137"/>
  <c r="AL136"/>
  <c r="BC136"/>
  <c r="AA135"/>
  <c r="AR135"/>
  <c r="AG135"/>
  <c r="AX135"/>
  <c r="AL134"/>
  <c r="BC134"/>
  <c r="AE133"/>
  <c r="AV133"/>
  <c r="S133"/>
  <c r="L169" i="1"/>
  <c r="AG133" i="17"/>
  <c r="AX133"/>
  <c r="BC132"/>
  <c r="AL132"/>
  <c r="AG131"/>
  <c r="AX131"/>
  <c r="BC130"/>
  <c r="AL130"/>
  <c r="AV129"/>
  <c r="AE129"/>
  <c r="AU129"/>
  <c r="AD129"/>
  <c r="AU127"/>
  <c r="AD127"/>
  <c r="AA127"/>
  <c r="AR127"/>
  <c r="H195" i="1"/>
  <c r="H194"/>
  <c r="AE125" i="17"/>
  <c r="AV125"/>
  <c r="AA125"/>
  <c r="AR125"/>
  <c r="AU121"/>
  <c r="AD121"/>
  <c r="BC120"/>
  <c r="AL120"/>
  <c r="AU119"/>
  <c r="AD119"/>
  <c r="AA119"/>
  <c r="AR119"/>
  <c r="S117"/>
  <c r="L134" i="1"/>
  <c r="AU117" i="17"/>
  <c r="AD117"/>
  <c r="BC116"/>
  <c r="AL116"/>
  <c r="S115"/>
  <c r="L132" i="1"/>
  <c r="AE113" i="17"/>
  <c r="AV113"/>
  <c r="S113"/>
  <c r="L130" i="1"/>
  <c r="AA113" i="17"/>
  <c r="AR113"/>
  <c r="AL112"/>
  <c r="BC112"/>
  <c r="AU111"/>
  <c r="AD111"/>
  <c r="AG111"/>
  <c r="AX111"/>
  <c r="AD109"/>
  <c r="AU109"/>
  <c r="S109"/>
  <c r="L126" i="1"/>
  <c r="AG107" i="17"/>
  <c r="AX107"/>
  <c r="AE107"/>
  <c r="AV107"/>
  <c r="BC106"/>
  <c r="AL106"/>
  <c r="AG105"/>
  <c r="AX105"/>
  <c r="AD105"/>
  <c r="AU105"/>
  <c r="AA105"/>
  <c r="AR105"/>
  <c r="AE103"/>
  <c r="AV103"/>
  <c r="S103"/>
  <c r="L120" i="1"/>
  <c r="AL102" i="17"/>
  <c r="BC102"/>
  <c r="S101"/>
  <c r="L118" i="1"/>
  <c r="AL100" i="17"/>
  <c r="BC100"/>
  <c r="S99"/>
  <c r="L116" i="1"/>
  <c r="AA99" i="17"/>
  <c r="AR99"/>
  <c r="AG97"/>
  <c r="AX97"/>
  <c r="AA97"/>
  <c r="AR97"/>
  <c r="AV95"/>
  <c r="AE95"/>
  <c r="S95"/>
  <c r="L93" i="1"/>
  <c r="AD95" i="17"/>
  <c r="AU95"/>
  <c r="BC94"/>
  <c r="AL94"/>
  <c r="AG93"/>
  <c r="AX93"/>
  <c r="AA93"/>
  <c r="AR93"/>
  <c r="AL92"/>
  <c r="BC92"/>
  <c r="AE91"/>
  <c r="AV91"/>
  <c r="S91"/>
  <c r="L89" i="1"/>
  <c r="AD91" i="17"/>
  <c r="AU91"/>
  <c r="BC90"/>
  <c r="AL90"/>
  <c r="AG89"/>
  <c r="AX89"/>
  <c r="AA89"/>
  <c r="AR89"/>
  <c r="AG87"/>
  <c r="AX87"/>
  <c r="AA87"/>
  <c r="AR87"/>
  <c r="BC86"/>
  <c r="AL86"/>
  <c r="AE85"/>
  <c r="AV85"/>
  <c r="AG85"/>
  <c r="AX85"/>
  <c r="AA85"/>
  <c r="AR85"/>
  <c r="AV83"/>
  <c r="AE83"/>
  <c r="S83"/>
  <c r="L81" i="1"/>
  <c r="AD83" i="17"/>
  <c r="AU83"/>
  <c r="AE81"/>
  <c r="AV81"/>
  <c r="S81"/>
  <c r="L79" i="1"/>
  <c r="AD81" i="17"/>
  <c r="AU81"/>
  <c r="AL80"/>
  <c r="BC80"/>
  <c r="AE79"/>
  <c r="AV79"/>
  <c r="S79"/>
  <c r="L77" i="1"/>
  <c r="AD79" i="17"/>
  <c r="AU79"/>
  <c r="S77"/>
  <c r="L75" i="1"/>
  <c r="AD77" i="17"/>
  <c r="AU77"/>
  <c r="BC76"/>
  <c r="AL76"/>
  <c r="AV75"/>
  <c r="AE75"/>
  <c r="AG75"/>
  <c r="AX75"/>
  <c r="AA75"/>
  <c r="AR75"/>
  <c r="AL74"/>
  <c r="BC74"/>
  <c r="S73"/>
  <c r="L71" i="1"/>
  <c r="AD73" i="17"/>
  <c r="AU73"/>
  <c r="S71"/>
  <c r="L69" i="1"/>
  <c r="AD71" i="17"/>
  <c r="AU71"/>
  <c r="AE69"/>
  <c r="AV69"/>
  <c r="S69"/>
  <c r="L67" i="1"/>
  <c r="AD69" i="17"/>
  <c r="AU69"/>
  <c r="AG67"/>
  <c r="AX67"/>
  <c r="AE67"/>
  <c r="AV67"/>
  <c r="AA67"/>
  <c r="AR67"/>
  <c r="AL66"/>
  <c r="BC66"/>
  <c r="AE65"/>
  <c r="AV65"/>
  <c r="AD65"/>
  <c r="AU65"/>
  <c r="L63" i="1"/>
  <c r="S65" i="17"/>
  <c r="AA65"/>
  <c r="AR65"/>
  <c r="AQ65" s="1"/>
  <c r="AL64"/>
  <c r="BC64"/>
  <c r="AE63"/>
  <c r="AV63"/>
  <c r="AG63"/>
  <c r="AX63"/>
  <c r="AL62"/>
  <c r="BC62"/>
  <c r="AG61"/>
  <c r="AX61"/>
  <c r="BC60"/>
  <c r="AL60"/>
  <c r="AG59"/>
  <c r="AX59"/>
  <c r="AL58"/>
  <c r="BC58"/>
  <c r="AG57"/>
  <c r="AX57"/>
  <c r="AE57"/>
  <c r="AV57"/>
  <c r="AA57"/>
  <c r="AR57"/>
  <c r="AG55"/>
  <c r="AX55"/>
  <c r="AD55"/>
  <c r="AU55"/>
  <c r="BC54"/>
  <c r="AL54"/>
  <c r="S53"/>
  <c r="L32" i="1"/>
  <c r="AA53" i="17"/>
  <c r="AR53"/>
  <c r="S51"/>
  <c r="L30" i="1"/>
  <c r="AA51" i="17"/>
  <c r="AR51"/>
  <c r="AE51"/>
  <c r="AV51"/>
  <c r="AG49"/>
  <c r="AX49"/>
  <c r="AD49"/>
  <c r="AU49"/>
  <c r="AE49"/>
  <c r="AV49"/>
  <c r="BC48"/>
  <c r="AL48"/>
  <c r="AG47"/>
  <c r="AX47"/>
  <c r="AD47"/>
  <c r="AU47"/>
  <c r="M47"/>
  <c r="E26" i="1"/>
  <c r="V47" i="17"/>
  <c r="G26" i="1"/>
  <c r="BC46" i="17"/>
  <c r="AL46"/>
  <c r="S45"/>
  <c r="L24" i="1"/>
  <c r="AR45" i="17"/>
  <c r="AQ45" s="1"/>
  <c r="AA45"/>
  <c r="BC44"/>
  <c r="AL44"/>
  <c r="M43"/>
  <c r="E22" i="1"/>
  <c r="AG43" i="17"/>
  <c r="AX43"/>
  <c r="AR43"/>
  <c r="AQ43" s="1"/>
  <c r="AA43"/>
  <c r="AV43"/>
  <c r="AE43"/>
  <c r="V43"/>
  <c r="G22" i="1"/>
  <c r="AV41" i="17"/>
  <c r="AE41"/>
  <c r="AA41"/>
  <c r="AR41"/>
  <c r="AU39"/>
  <c r="AD39"/>
  <c r="AG39"/>
  <c r="AX39"/>
  <c r="AV37"/>
  <c r="AE37"/>
  <c r="AD37"/>
  <c r="AU37"/>
  <c r="AR37"/>
  <c r="AA37"/>
  <c r="AE35"/>
  <c r="AV35"/>
  <c r="AA35"/>
  <c r="AR35"/>
  <c r="V35"/>
  <c r="G14" i="1"/>
  <c r="X154" i="17"/>
  <c r="I190" i="1"/>
  <c r="X152" i="17"/>
  <c r="I188" i="1"/>
  <c r="X150" i="17"/>
  <c r="I186" i="1"/>
  <c r="X148" i="17"/>
  <c r="I184" i="1"/>
  <c r="X146" i="17"/>
  <c r="I182" i="1"/>
  <c r="X144" i="17"/>
  <c r="I180" i="1"/>
  <c r="X142" i="17"/>
  <c r="I178" i="1"/>
  <c r="X140" i="17"/>
  <c r="I176" i="1"/>
  <c r="X138" i="17"/>
  <c r="I174" i="1"/>
  <c r="X136" i="17"/>
  <c r="I172" i="1"/>
  <c r="X134" i="17"/>
  <c r="I170" i="1"/>
  <c r="X132" i="17"/>
  <c r="I168" i="1"/>
  <c r="X130" i="17"/>
  <c r="I166" i="1"/>
  <c r="X128" i="17"/>
  <c r="I164" i="1"/>
  <c r="F195"/>
  <c r="F194"/>
  <c r="X126" i="17"/>
  <c r="I162" i="1"/>
  <c r="X124" i="17"/>
  <c r="I141" i="1"/>
  <c r="X122" i="17"/>
  <c r="I139" i="1"/>
  <c r="X120" i="17"/>
  <c r="I137" i="1"/>
  <c r="X112" i="17"/>
  <c r="I129" i="1"/>
  <c r="X110" i="17"/>
  <c r="I127" i="1"/>
  <c r="X108" i="17"/>
  <c r="I125" i="1"/>
  <c r="X104" i="17"/>
  <c r="I121" i="1"/>
  <c r="X100" i="17"/>
  <c r="I117" i="1"/>
  <c r="X98" i="17"/>
  <c r="I115" i="1"/>
  <c r="X96" i="17"/>
  <c r="I113" i="1"/>
  <c r="X94" i="17"/>
  <c r="I92" i="1"/>
  <c r="X92" i="17"/>
  <c r="I90" i="1"/>
  <c r="X51" i="17"/>
  <c r="I30" i="1"/>
  <c r="X49" i="17"/>
  <c r="I28" i="1"/>
  <c r="X45" i="17"/>
  <c r="I24" i="1"/>
  <c r="X43" i="17"/>
  <c r="I22" i="1"/>
  <c r="X41" i="17"/>
  <c r="I20" i="1"/>
  <c r="X39" i="17"/>
  <c r="I18" i="1"/>
  <c r="X37" i="17"/>
  <c r="I16" i="1"/>
  <c r="F46"/>
  <c r="F45"/>
  <c r="X35" i="17"/>
  <c r="I14" i="1"/>
  <c r="X66" i="17"/>
  <c r="I64" i="1"/>
  <c r="X58" i="17"/>
  <c r="I37" i="1"/>
  <c r="X52" i="17"/>
  <c r="I31" i="1"/>
  <c r="X48" i="17"/>
  <c r="I27" i="1"/>
  <c r="X44" i="17"/>
  <c r="I23" i="1"/>
  <c r="X40" i="17"/>
  <c r="I19" i="1"/>
  <c r="BB38" i="17"/>
  <c r="AK38"/>
  <c r="H307" i="14"/>
  <c r="H486" i="1"/>
  <c r="H113" i="26"/>
  <c r="F486" i="1"/>
  <c r="X90" i="17"/>
  <c r="I88" i="1"/>
  <c r="X88" i="17"/>
  <c r="I86" i="1"/>
  <c r="X84" i="17"/>
  <c r="I82" i="1"/>
  <c r="X80" i="17"/>
  <c r="I78" i="1"/>
  <c r="X76" i="17"/>
  <c r="I74" i="1"/>
  <c r="X74" i="17"/>
  <c r="I72" i="1"/>
  <c r="X72" i="17"/>
  <c r="I70" i="1"/>
  <c r="X70" i="17"/>
  <c r="I68" i="1"/>
  <c r="X68" i="17"/>
  <c r="I66" i="1"/>
  <c r="X64" i="17"/>
  <c r="I43" i="1"/>
  <c r="X60" i="17"/>
  <c r="I39" i="1"/>
  <c r="X56" i="17"/>
  <c r="I35" i="1"/>
  <c r="X50" i="17"/>
  <c r="I29" i="1"/>
  <c r="H128" i="14"/>
  <c r="AF128"/>
  <c r="H126"/>
  <c r="H124"/>
  <c r="AF120"/>
  <c r="AF118"/>
  <c r="H114"/>
  <c r="AF110"/>
  <c r="V102"/>
  <c r="D144" i="1"/>
  <c r="AF100" i="14"/>
  <c r="H98"/>
  <c r="AF98"/>
  <c r="AF96"/>
  <c r="H94"/>
  <c r="H92"/>
  <c r="AF92"/>
  <c r="AF90"/>
  <c r="H90"/>
  <c r="AF88"/>
  <c r="H86"/>
  <c r="AF86"/>
  <c r="AF84"/>
  <c r="H84"/>
  <c r="H82"/>
  <c r="AF80"/>
  <c r="H78"/>
  <c r="AF78"/>
  <c r="H76"/>
  <c r="H74"/>
  <c r="H72"/>
  <c r="AF72"/>
  <c r="H145" i="1"/>
  <c r="D95"/>
  <c r="AF70" i="14"/>
  <c r="H68"/>
  <c r="H66"/>
  <c r="AF64"/>
  <c r="H62"/>
  <c r="AF62"/>
  <c r="AF60"/>
  <c r="H58"/>
  <c r="AF58"/>
  <c r="AF56"/>
  <c r="H54"/>
  <c r="AF54"/>
  <c r="H52"/>
  <c r="AF50"/>
  <c r="AF48"/>
  <c r="H48"/>
  <c r="AF46"/>
  <c r="H46"/>
  <c r="AF42"/>
  <c r="AF40"/>
  <c r="AF38"/>
  <c r="H36"/>
  <c r="AF34"/>
  <c r="AF32"/>
  <c r="H30"/>
  <c r="H28"/>
  <c r="AF28"/>
  <c r="F144" i="1"/>
  <c r="C144"/>
  <c r="C95"/>
  <c r="AF200" i="17"/>
  <c r="AW200"/>
  <c r="AW198"/>
  <c r="AF198"/>
  <c r="AF184"/>
  <c r="AW184"/>
  <c r="AW178"/>
  <c r="AF178"/>
  <c r="AF174"/>
  <c r="AW174"/>
  <c r="AW172"/>
  <c r="AF172"/>
  <c r="AW170"/>
  <c r="AF170"/>
  <c r="AW175"/>
  <c r="AF175"/>
  <c r="AF173"/>
  <c r="AW173"/>
  <c r="AW196"/>
  <c r="AF196"/>
  <c r="AW195"/>
  <c r="AF193"/>
  <c r="AF185"/>
  <c r="AF183"/>
  <c r="AW183"/>
  <c r="AW171"/>
  <c r="AF171"/>
  <c r="AW204"/>
  <c r="AF204"/>
  <c r="AW202"/>
  <c r="AF202"/>
  <c r="AW194"/>
  <c r="AF194"/>
  <c r="AF188"/>
  <c r="AW188"/>
  <c r="AW168"/>
  <c r="AF168"/>
  <c r="AF205"/>
  <c r="AW205"/>
  <c r="AF199"/>
  <c r="AW199"/>
  <c r="AW197"/>
  <c r="AF197"/>
  <c r="AW191"/>
  <c r="AF191"/>
  <c r="AF189"/>
  <c r="AW189"/>
  <c r="AW181"/>
  <c r="AF181"/>
  <c r="AW179"/>
  <c r="AF179"/>
  <c r="AW177"/>
  <c r="AF177"/>
  <c r="AW169"/>
  <c r="AF169"/>
  <c r="AF167"/>
  <c r="AW167"/>
  <c r="AW165"/>
  <c r="AF165"/>
  <c r="AW192"/>
  <c r="AF192"/>
  <c r="AF190"/>
  <c r="AW190"/>
  <c r="AF186"/>
  <c r="AW186"/>
  <c r="AW182"/>
  <c r="AF182"/>
  <c r="AF180"/>
  <c r="AW180"/>
  <c r="AF176"/>
  <c r="AW176"/>
  <c r="AW166"/>
  <c r="AF166"/>
  <c r="AW164"/>
  <c r="AF164"/>
  <c r="AF203"/>
  <c r="AF201"/>
  <c r="AW187"/>
  <c r="AF210"/>
  <c r="AW208"/>
  <c r="AW206"/>
  <c r="AW211"/>
  <c r="AF207"/>
  <c r="AW214"/>
  <c r="AW216"/>
  <c r="AF212"/>
  <c r="AW217"/>
  <c r="AW213"/>
  <c r="AW215"/>
  <c r="AW209"/>
  <c r="AW210"/>
  <c r="AF206"/>
  <c r="AW207"/>
  <c r="AF214"/>
  <c r="AW212"/>
  <c r="AF213"/>
  <c r="AF215"/>
  <c r="AF208"/>
  <c r="AF211"/>
  <c r="AF216"/>
  <c r="AF217"/>
  <c r="AF209"/>
  <c r="W309" i="14" l="1"/>
  <c r="N596" i="1"/>
  <c r="N595"/>
  <c r="AC223" i="14"/>
  <c r="AE223" s="1"/>
  <c r="I223"/>
  <c r="N544" i="1"/>
  <c r="N497"/>
  <c r="N545"/>
  <c r="AC211" i="14"/>
  <c r="AE211" s="1"/>
  <c r="AC221"/>
  <c r="AE221" s="1"/>
  <c r="I221"/>
  <c r="AJ222"/>
  <c r="M192"/>
  <c r="K291" i="1"/>
  <c r="I210" i="14"/>
  <c r="AC210"/>
  <c r="AE210" s="1"/>
  <c r="AC213"/>
  <c r="AE213" s="1"/>
  <c r="I213"/>
  <c r="G317" i="1"/>
  <c r="AC198" i="14"/>
  <c r="AE198" s="1"/>
  <c r="I198"/>
  <c r="G319" i="1"/>
  <c r="AC200" i="14"/>
  <c r="AE200" s="1"/>
  <c r="I200"/>
  <c r="G323" i="1"/>
  <c r="AC204" i="14"/>
  <c r="AE204" s="1"/>
  <c r="I204"/>
  <c r="AC201"/>
  <c r="AE201" s="1"/>
  <c r="AJ214"/>
  <c r="AJ218"/>
  <c r="AJ220"/>
  <c r="AJ216"/>
  <c r="AC212"/>
  <c r="AE212" s="1"/>
  <c r="I212"/>
  <c r="AA209"/>
  <c r="AG209" s="1"/>
  <c r="AJ209"/>
  <c r="AA211"/>
  <c r="AG211" s="1"/>
  <c r="AJ211"/>
  <c r="AJ215"/>
  <c r="AA215"/>
  <c r="AG215" s="1"/>
  <c r="AC217"/>
  <c r="AE217" s="1"/>
  <c r="I217"/>
  <c r="AC219"/>
  <c r="AE219" s="1"/>
  <c r="I219"/>
  <c r="I201"/>
  <c r="AA207"/>
  <c r="AG207" s="1"/>
  <c r="AJ207"/>
  <c r="AJ208"/>
  <c r="AA208"/>
  <c r="AG208" s="1"/>
  <c r="L205"/>
  <c r="AA206"/>
  <c r="AG206" s="1"/>
  <c r="AJ206"/>
  <c r="AA202"/>
  <c r="AG202" s="1"/>
  <c r="AJ202"/>
  <c r="AA203"/>
  <c r="AG203" s="1"/>
  <c r="AJ203"/>
  <c r="L197"/>
  <c r="AA199"/>
  <c r="AG199" s="1"/>
  <c r="AJ199"/>
  <c r="E315" i="1"/>
  <c r="L196" i="14"/>
  <c r="AA195"/>
  <c r="AG195" s="1"/>
  <c r="AJ195"/>
  <c r="AC99"/>
  <c r="AE99" s="1"/>
  <c r="I99"/>
  <c r="AC144"/>
  <c r="AE144" s="1"/>
  <c r="I144"/>
  <c r="I158"/>
  <c r="AC158"/>
  <c r="AE158" s="1"/>
  <c r="AC97"/>
  <c r="AE97" s="1"/>
  <c r="I97"/>
  <c r="I121"/>
  <c r="AC121"/>
  <c r="AE121" s="1"/>
  <c r="AC19"/>
  <c r="AE19" s="1"/>
  <c r="I19"/>
  <c r="AA194"/>
  <c r="AG194" s="1"/>
  <c r="AJ194"/>
  <c r="L193"/>
  <c r="P217" i="17"/>
  <c r="AA192" i="14"/>
  <c r="AG192" s="1"/>
  <c r="U217" i="17" s="1"/>
  <c r="P216"/>
  <c r="AA191" i="14"/>
  <c r="AG191" s="1"/>
  <c r="U216" i="17" s="1"/>
  <c r="AJ191" i="14"/>
  <c r="AJ192"/>
  <c r="P215" i="17"/>
  <c r="AJ190" i="14"/>
  <c r="P214" i="17"/>
  <c r="AJ189" i="14"/>
  <c r="AA189"/>
  <c r="AG189" s="1"/>
  <c r="U214" i="17" s="1"/>
  <c r="AY213"/>
  <c r="P212"/>
  <c r="AA187" i="14"/>
  <c r="AG187" s="1"/>
  <c r="U212" i="17" s="1"/>
  <c r="AJ187" i="14"/>
  <c r="C244" i="1"/>
  <c r="AY211" i="17"/>
  <c r="AA185" i="14"/>
  <c r="AG185" s="1"/>
  <c r="U210" i="17" s="1"/>
  <c r="AQ192"/>
  <c r="P207"/>
  <c r="AA182" i="14"/>
  <c r="AG182" s="1"/>
  <c r="U207" i="17" s="1"/>
  <c r="P208"/>
  <c r="AA183" i="14"/>
  <c r="AG183" s="1"/>
  <c r="U208" i="17" s="1"/>
  <c r="AJ183" i="14"/>
  <c r="P209" i="17"/>
  <c r="AA184" i="14"/>
  <c r="AG184" s="1"/>
  <c r="U209" i="17" s="1"/>
  <c r="P206"/>
  <c r="AJ181" i="14"/>
  <c r="AA181"/>
  <c r="AG181" s="1"/>
  <c r="U206" i="17" s="1"/>
  <c r="AJ182" i="14"/>
  <c r="AJ184"/>
  <c r="AQ197" i="17"/>
  <c r="AY199"/>
  <c r="P204"/>
  <c r="AA179" i="14"/>
  <c r="AG179" s="1"/>
  <c r="U204" i="17" s="1"/>
  <c r="AJ179" i="14"/>
  <c r="AA180"/>
  <c r="AG180" s="1"/>
  <c r="U205" i="17" s="1"/>
  <c r="AJ180" i="14"/>
  <c r="AH201" i="17"/>
  <c r="P200"/>
  <c r="AJ175" i="14"/>
  <c r="AA175"/>
  <c r="AG175" s="1"/>
  <c r="U200" i="17" s="1"/>
  <c r="P202"/>
  <c r="AJ177" i="14"/>
  <c r="AA177"/>
  <c r="AG177" s="1"/>
  <c r="U202" i="17" s="1"/>
  <c r="P203"/>
  <c r="AJ178" i="14"/>
  <c r="AA178"/>
  <c r="AG178" s="1"/>
  <c r="U203" i="17" s="1"/>
  <c r="I144" i="1"/>
  <c r="P198" i="17"/>
  <c r="AJ173" i="14"/>
  <c r="AA173"/>
  <c r="AG173" s="1"/>
  <c r="U198" i="17" s="1"/>
  <c r="P197"/>
  <c r="AA172" i="14"/>
  <c r="AG172" s="1"/>
  <c r="U197" i="17" s="1"/>
  <c r="AJ172" i="14"/>
  <c r="P195" i="17"/>
  <c r="AA170" i="14"/>
  <c r="AG170" s="1"/>
  <c r="U195" i="17" s="1"/>
  <c r="AJ170" i="14"/>
  <c r="AY196" i="17"/>
  <c r="P194"/>
  <c r="AA169" i="14"/>
  <c r="AG169" s="1"/>
  <c r="U194" i="17" s="1"/>
  <c r="AY193"/>
  <c r="AQ214"/>
  <c r="P192"/>
  <c r="AA167" i="14"/>
  <c r="AG167" s="1"/>
  <c r="U192" i="17" s="1"/>
  <c r="AJ167" i="14"/>
  <c r="P191" i="17"/>
  <c r="AA166" i="14"/>
  <c r="AG166" s="1"/>
  <c r="U191" i="17" s="1"/>
  <c r="AJ166" i="14"/>
  <c r="AY188" i="17"/>
  <c r="AY190"/>
  <c r="P187"/>
  <c r="AA162" i="14"/>
  <c r="AG162" s="1"/>
  <c r="U187" i="17" s="1"/>
  <c r="AJ162" i="14"/>
  <c r="W310"/>
  <c r="W311" s="1"/>
  <c r="W312" s="1"/>
  <c r="W313" s="1"/>
  <c r="W314" s="1"/>
  <c r="W315" s="1"/>
  <c r="W316" s="1"/>
  <c r="W317" s="1"/>
  <c r="AC10"/>
  <c r="AE10" s="1"/>
  <c r="I10"/>
  <c r="V53" i="17"/>
  <c r="G32" i="1"/>
  <c r="I28" i="14"/>
  <c r="AC28"/>
  <c r="AE28" s="1"/>
  <c r="V61" i="17"/>
  <c r="G40" i="1"/>
  <c r="I36" i="14"/>
  <c r="AC36"/>
  <c r="AE36" s="1"/>
  <c r="V71" i="17"/>
  <c r="G69" i="1"/>
  <c r="AC46" i="14"/>
  <c r="AE46" s="1"/>
  <c r="I46"/>
  <c r="V93" i="17"/>
  <c r="G91" i="1"/>
  <c r="I68" i="14"/>
  <c r="AC68"/>
  <c r="AE68" s="1"/>
  <c r="V109" i="17"/>
  <c r="G126" i="1"/>
  <c r="I84" i="14"/>
  <c r="AC84"/>
  <c r="AE84" s="1"/>
  <c r="V119" i="17"/>
  <c r="G136" i="1"/>
  <c r="I94" i="14"/>
  <c r="AC94"/>
  <c r="AE94" s="1"/>
  <c r="V149" i="17"/>
  <c r="G185" i="1"/>
  <c r="AC124" i="14"/>
  <c r="AE124" s="1"/>
  <c r="I124"/>
  <c r="I195" i="1"/>
  <c r="I194"/>
  <c r="BE35" i="17"/>
  <c r="AX35" s="1"/>
  <c r="AQ35"/>
  <c r="AN37"/>
  <c r="Z37"/>
  <c r="AQ41"/>
  <c r="BE41"/>
  <c r="AN45"/>
  <c r="Z45"/>
  <c r="AQ51"/>
  <c r="BE51"/>
  <c r="AQ57"/>
  <c r="BE57"/>
  <c r="AW65"/>
  <c r="AF65"/>
  <c r="AQ67"/>
  <c r="BE67"/>
  <c r="AQ87"/>
  <c r="BE87"/>
  <c r="AQ89"/>
  <c r="BE89"/>
  <c r="AQ97"/>
  <c r="BE97"/>
  <c r="AQ99"/>
  <c r="BE99"/>
  <c r="AQ113"/>
  <c r="BE113"/>
  <c r="AQ135"/>
  <c r="BE135"/>
  <c r="AQ141"/>
  <c r="BE141"/>
  <c r="AQ145"/>
  <c r="BE145"/>
  <c r="AQ153"/>
  <c r="BE153"/>
  <c r="AE45"/>
  <c r="AV45"/>
  <c r="V59"/>
  <c r="G38" i="1"/>
  <c r="I34" i="14"/>
  <c r="AC34"/>
  <c r="AE34" s="1"/>
  <c r="G63" i="1"/>
  <c r="V65" i="17"/>
  <c r="I40" i="14"/>
  <c r="AC40"/>
  <c r="AE40" s="1"/>
  <c r="V95" i="17"/>
  <c r="G93" i="1"/>
  <c r="AC70" i="14"/>
  <c r="AE70" s="1"/>
  <c r="I70"/>
  <c r="V133" i="17"/>
  <c r="G169" i="1"/>
  <c r="AC108" i="14"/>
  <c r="AE108" s="1"/>
  <c r="I108"/>
  <c r="M58" i="17"/>
  <c r="E37" i="1"/>
  <c r="L33" i="14"/>
  <c r="AV84" i="17"/>
  <c r="AE84"/>
  <c r="AE146"/>
  <c r="AV146"/>
  <c r="AI42"/>
  <c r="AZ42"/>
  <c r="AZ46"/>
  <c r="AI46"/>
  <c r="AI54"/>
  <c r="AZ54"/>
  <c r="AZ78"/>
  <c r="AI78"/>
  <c r="AZ82"/>
  <c r="AI82"/>
  <c r="AZ86"/>
  <c r="AI86"/>
  <c r="H114" i="26"/>
  <c r="F487" i="1"/>
  <c r="F314" i="14"/>
  <c r="I493" i="1" s="1"/>
  <c r="J314" i="13"/>
  <c r="H122" i="26"/>
  <c r="F515" i="1"/>
  <c r="F322" i="14"/>
  <c r="I521" i="1" s="1"/>
  <c r="J322" i="13"/>
  <c r="H130" i="26"/>
  <c r="F523" i="1"/>
  <c r="J330" i="13"/>
  <c r="F330" i="14"/>
  <c r="I529" i="1" s="1"/>
  <c r="H138" i="26"/>
  <c r="F531" i="1"/>
  <c r="J338" i="13"/>
  <c r="F338" i="14"/>
  <c r="I537" i="1" s="1"/>
  <c r="H146" i="26"/>
  <c r="F539" i="1"/>
  <c r="J346" i="13"/>
  <c r="F346" i="14"/>
  <c r="I565" i="1" s="1"/>
  <c r="H154" i="26"/>
  <c r="F567" i="1"/>
  <c r="J354" i="13"/>
  <c r="F354" i="14"/>
  <c r="I573" i="1" s="1"/>
  <c r="H162" i="26"/>
  <c r="F575" i="1"/>
  <c r="J362" i="13"/>
  <c r="F362" i="14"/>
  <c r="I581" i="1" s="1"/>
  <c r="H170" i="26"/>
  <c r="F583" i="1"/>
  <c r="J370" i="13"/>
  <c r="F370" i="14"/>
  <c r="I589" i="1" s="1"/>
  <c r="H178" i="26"/>
  <c r="F591" i="1"/>
  <c r="J378" i="13"/>
  <c r="F378" i="14"/>
  <c r="J386" i="13"/>
  <c r="F386" i="14"/>
  <c r="H309"/>
  <c r="H488" i="1"/>
  <c r="I118" i="26"/>
  <c r="N118" s="1"/>
  <c r="S118" s="1"/>
  <c r="V312" i="14"/>
  <c r="K312"/>
  <c r="T312"/>
  <c r="AB312"/>
  <c r="AF312"/>
  <c r="R312"/>
  <c r="P312"/>
  <c r="X312"/>
  <c r="L491" i="1" s="1"/>
  <c r="H312" i="14"/>
  <c r="AD312"/>
  <c r="C312"/>
  <c r="C491" i="1" s="1"/>
  <c r="I312" i="14"/>
  <c r="AC312"/>
  <c r="AE312" s="1"/>
  <c r="L312"/>
  <c r="AJ312"/>
  <c r="D491" i="1"/>
  <c r="AH312" i="14"/>
  <c r="AK312"/>
  <c r="AL312"/>
  <c r="AM312" s="1"/>
  <c r="AN312"/>
  <c r="AO312" s="1"/>
  <c r="AI312"/>
  <c r="T324"/>
  <c r="L324"/>
  <c r="K523" i="1" s="1"/>
  <c r="AA324" i="14"/>
  <c r="I130" i="26"/>
  <c r="N130" s="1"/>
  <c r="S130" s="1"/>
  <c r="K324" i="14"/>
  <c r="AG324"/>
  <c r="H324"/>
  <c r="AB324"/>
  <c r="Q324"/>
  <c r="Y324"/>
  <c r="M523" i="1" s="1"/>
  <c r="AF324" i="14"/>
  <c r="AK324"/>
  <c r="AO324"/>
  <c r="W324"/>
  <c r="AJ324"/>
  <c r="S324"/>
  <c r="AH324"/>
  <c r="I324"/>
  <c r="P324"/>
  <c r="AC324"/>
  <c r="R324"/>
  <c r="X324"/>
  <c r="L523" i="1" s="1"/>
  <c r="V324" i="14"/>
  <c r="M324"/>
  <c r="C324"/>
  <c r="C523" i="1" s="1"/>
  <c r="U324" i="14"/>
  <c r="AD324"/>
  <c r="AI324"/>
  <c r="AM324"/>
  <c r="O324"/>
  <c r="AE324"/>
  <c r="AN324"/>
  <c r="Z324"/>
  <c r="AL324"/>
  <c r="D523" i="1"/>
  <c r="I138" i="26"/>
  <c r="N138" s="1"/>
  <c r="S138" s="1"/>
  <c r="H332" i="14"/>
  <c r="O332"/>
  <c r="S332"/>
  <c r="W332"/>
  <c r="AA332"/>
  <c r="AE332"/>
  <c r="AI332"/>
  <c r="AM332"/>
  <c r="M332"/>
  <c r="V332"/>
  <c r="AD332"/>
  <c r="AL332"/>
  <c r="K332"/>
  <c r="T332"/>
  <c r="AB332"/>
  <c r="AJ332"/>
  <c r="C332"/>
  <c r="C531" i="1" s="1"/>
  <c r="L332" i="14"/>
  <c r="K531" i="1" s="1"/>
  <c r="Q332" i="14"/>
  <c r="U332"/>
  <c r="Y332"/>
  <c r="M531" i="1" s="1"/>
  <c r="AC332" i="14"/>
  <c r="AG332"/>
  <c r="AK332"/>
  <c r="AO332"/>
  <c r="R332"/>
  <c r="Z332"/>
  <c r="AH332"/>
  <c r="I332"/>
  <c r="P332"/>
  <c r="X332"/>
  <c r="L531" i="1" s="1"/>
  <c r="AF332" i="14"/>
  <c r="AN332"/>
  <c r="D531" i="1"/>
  <c r="I146" i="26"/>
  <c r="N146" s="1"/>
  <c r="S146" s="1"/>
  <c r="H340" i="14"/>
  <c r="O340"/>
  <c r="S340"/>
  <c r="W340"/>
  <c r="AA340"/>
  <c r="AE340"/>
  <c r="AI340"/>
  <c r="AM340"/>
  <c r="M340"/>
  <c r="V340"/>
  <c r="AD340"/>
  <c r="AL340"/>
  <c r="K340"/>
  <c r="T340"/>
  <c r="AB340"/>
  <c r="AJ340"/>
  <c r="C340"/>
  <c r="C539" i="1" s="1"/>
  <c r="L340" i="14"/>
  <c r="K539" i="1" s="1"/>
  <c r="Q340" i="14"/>
  <c r="U340"/>
  <c r="Y340"/>
  <c r="M539" i="1" s="1"/>
  <c r="AC340" i="14"/>
  <c r="AG340"/>
  <c r="AK340"/>
  <c r="AO340"/>
  <c r="R340"/>
  <c r="Z340"/>
  <c r="AH340"/>
  <c r="I340"/>
  <c r="P340"/>
  <c r="X340"/>
  <c r="L539" i="1" s="1"/>
  <c r="AF340" i="14"/>
  <c r="AN340"/>
  <c r="D539" i="1"/>
  <c r="I154" i="26"/>
  <c r="N154" s="1"/>
  <c r="S154" s="1"/>
  <c r="H348" i="14"/>
  <c r="O348"/>
  <c r="S348"/>
  <c r="W348"/>
  <c r="AA348"/>
  <c r="AE348"/>
  <c r="AI348"/>
  <c r="AM348"/>
  <c r="M348"/>
  <c r="V348"/>
  <c r="AD348"/>
  <c r="AL348"/>
  <c r="K348"/>
  <c r="T348"/>
  <c r="AB348"/>
  <c r="AJ348"/>
  <c r="C348"/>
  <c r="C567" i="1" s="1"/>
  <c r="L348" i="14"/>
  <c r="K567" i="1" s="1"/>
  <c r="Q348" i="14"/>
  <c r="U348"/>
  <c r="Y348"/>
  <c r="M567" i="1" s="1"/>
  <c r="AC348" i="14"/>
  <c r="AG348"/>
  <c r="AK348"/>
  <c r="AO348"/>
  <c r="R348"/>
  <c r="Z348"/>
  <c r="AH348"/>
  <c r="I348"/>
  <c r="P348"/>
  <c r="X348"/>
  <c r="L567" i="1" s="1"/>
  <c r="AF348" i="14"/>
  <c r="AN348"/>
  <c r="D567" i="1"/>
  <c r="I162" i="26"/>
  <c r="N162" s="1"/>
  <c r="S162" s="1"/>
  <c r="K356" i="14"/>
  <c r="P356"/>
  <c r="T356"/>
  <c r="X356"/>
  <c r="L575" i="1" s="1"/>
  <c r="AB356" i="14"/>
  <c r="AF356"/>
  <c r="AJ356"/>
  <c r="AN356"/>
  <c r="H356"/>
  <c r="O356"/>
  <c r="S356"/>
  <c r="W356"/>
  <c r="AA356"/>
  <c r="AE356"/>
  <c r="AI356"/>
  <c r="AM356"/>
  <c r="I356"/>
  <c r="M356"/>
  <c r="R356"/>
  <c r="V356"/>
  <c r="Z356"/>
  <c r="AD356"/>
  <c r="AH356"/>
  <c r="AL356"/>
  <c r="C356"/>
  <c r="C575" i="1" s="1"/>
  <c r="L356" i="14"/>
  <c r="K575" i="1" s="1"/>
  <c r="Q356" i="14"/>
  <c r="U356"/>
  <c r="Y356"/>
  <c r="M575" i="1" s="1"/>
  <c r="AC356" i="14"/>
  <c r="AG356"/>
  <c r="AK356"/>
  <c r="AO356"/>
  <c r="D575" i="1"/>
  <c r="I170" i="26"/>
  <c r="N170" s="1"/>
  <c r="S170" s="1"/>
  <c r="K364" i="14"/>
  <c r="P364"/>
  <c r="T364"/>
  <c r="X364"/>
  <c r="L583" i="1" s="1"/>
  <c r="AB364" i="14"/>
  <c r="AF364"/>
  <c r="AJ364"/>
  <c r="AN364"/>
  <c r="H364"/>
  <c r="O364"/>
  <c r="S364"/>
  <c r="W364"/>
  <c r="AA364"/>
  <c r="AE364"/>
  <c r="AI364"/>
  <c r="AM364"/>
  <c r="I364"/>
  <c r="M364"/>
  <c r="R364"/>
  <c r="V364"/>
  <c r="Z364"/>
  <c r="AD364"/>
  <c r="AH364"/>
  <c r="AL364"/>
  <c r="C364"/>
  <c r="C583" i="1" s="1"/>
  <c r="L364" i="14"/>
  <c r="K583" i="1" s="1"/>
  <c r="Q364" i="14"/>
  <c r="U364"/>
  <c r="Y364"/>
  <c r="M583" i="1" s="1"/>
  <c r="AC364" i="14"/>
  <c r="AG364"/>
  <c r="AK364"/>
  <c r="AO364"/>
  <c r="D583" i="1"/>
  <c r="V55" i="17"/>
  <c r="G34" i="1"/>
  <c r="I30" i="14"/>
  <c r="AC30"/>
  <c r="AE30" s="1"/>
  <c r="V77" i="17"/>
  <c r="G75" i="1"/>
  <c r="AC52" i="14"/>
  <c r="AE52" s="1"/>
  <c r="I52"/>
  <c r="V79" i="17"/>
  <c r="G77" i="1"/>
  <c r="I54" i="14"/>
  <c r="AC54"/>
  <c r="AE54" s="1"/>
  <c r="V87" i="17"/>
  <c r="G85" i="1"/>
  <c r="I62" i="14"/>
  <c r="AC62"/>
  <c r="AE62" s="1"/>
  <c r="V91" i="17"/>
  <c r="G89" i="1"/>
  <c r="AC66" i="14"/>
  <c r="AE66" s="1"/>
  <c r="I66"/>
  <c r="V97" i="17"/>
  <c r="G114" i="1"/>
  <c r="I72" i="14"/>
  <c r="AC72"/>
  <c r="AE72" s="1"/>
  <c r="V101" i="17"/>
  <c r="G118" i="1"/>
  <c r="I76" i="14"/>
  <c r="AC76"/>
  <c r="AE76" s="1"/>
  <c r="V103" i="17"/>
  <c r="G120" i="1"/>
  <c r="AC78" i="14"/>
  <c r="AE78" s="1"/>
  <c r="I78"/>
  <c r="V107" i="17"/>
  <c r="G124" i="1"/>
  <c r="AC82" i="14"/>
  <c r="AE82" s="1"/>
  <c r="I82"/>
  <c r="V111" i="17"/>
  <c r="G128" i="1"/>
  <c r="AC86" i="14"/>
  <c r="AE86" s="1"/>
  <c r="I86"/>
  <c r="I92"/>
  <c r="V117" i="17"/>
  <c r="G134" i="1"/>
  <c r="AC92" i="14"/>
  <c r="AE92" s="1"/>
  <c r="V123" i="17"/>
  <c r="G140" i="1"/>
  <c r="I98" i="14"/>
  <c r="AC98"/>
  <c r="AE98" s="1"/>
  <c r="R127" i="17"/>
  <c r="V139"/>
  <c r="G175" i="1"/>
  <c r="AC114" i="14"/>
  <c r="AE114" s="1"/>
  <c r="I114"/>
  <c r="V151" i="17"/>
  <c r="G187" i="1"/>
  <c r="AC126" i="14"/>
  <c r="AE126" s="1"/>
  <c r="I126"/>
  <c r="V153" i="17"/>
  <c r="G189" i="1"/>
  <c r="AC128" i="14"/>
  <c r="AE128" s="1"/>
  <c r="I128"/>
  <c r="AI50" i="17"/>
  <c r="AZ50"/>
  <c r="AZ56"/>
  <c r="AI56"/>
  <c r="AI60"/>
  <c r="AZ60"/>
  <c r="AI64"/>
  <c r="AZ64"/>
  <c r="AI68"/>
  <c r="AZ68"/>
  <c r="AZ70"/>
  <c r="AI70"/>
  <c r="AI72"/>
  <c r="AZ72"/>
  <c r="AZ74"/>
  <c r="AI74"/>
  <c r="AZ76"/>
  <c r="AI76"/>
  <c r="AZ80"/>
  <c r="AI80"/>
  <c r="AI84"/>
  <c r="AZ84"/>
  <c r="AZ88"/>
  <c r="AI88"/>
  <c r="AZ90"/>
  <c r="AI90"/>
  <c r="G113" i="26"/>
  <c r="G486" i="1"/>
  <c r="AI40" i="17"/>
  <c r="AZ40"/>
  <c r="AI44"/>
  <c r="AZ44"/>
  <c r="AZ48"/>
  <c r="AI48"/>
  <c r="AI52"/>
  <c r="AZ52"/>
  <c r="AZ58"/>
  <c r="AI58"/>
  <c r="AZ66"/>
  <c r="AI66"/>
  <c r="AZ35"/>
  <c r="AI35"/>
  <c r="AI37"/>
  <c r="AZ37"/>
  <c r="AI39"/>
  <c r="AZ39"/>
  <c r="AI41"/>
  <c r="AZ41"/>
  <c r="AI43"/>
  <c r="AZ43"/>
  <c r="AZ45"/>
  <c r="AI45"/>
  <c r="AI49"/>
  <c r="AZ49"/>
  <c r="AI51"/>
  <c r="AZ51"/>
  <c r="AZ92"/>
  <c r="AI92"/>
  <c r="AI94"/>
  <c r="AZ94"/>
  <c r="AI96"/>
  <c r="AZ96"/>
  <c r="AI98"/>
  <c r="AZ98"/>
  <c r="AZ100"/>
  <c r="AI100"/>
  <c r="AI104"/>
  <c r="AZ104"/>
  <c r="AZ108"/>
  <c r="AI108"/>
  <c r="AZ110"/>
  <c r="AI110"/>
  <c r="AZ112"/>
  <c r="AI112"/>
  <c r="AZ120"/>
  <c r="AI120"/>
  <c r="AZ122"/>
  <c r="AI122"/>
  <c r="AZ124"/>
  <c r="AI124"/>
  <c r="AI126"/>
  <c r="AZ126"/>
  <c r="AZ128"/>
  <c r="AI128"/>
  <c r="AZ130"/>
  <c r="AI130"/>
  <c r="AI132"/>
  <c r="AZ132"/>
  <c r="AZ134"/>
  <c r="AI134"/>
  <c r="AI136"/>
  <c r="AZ136"/>
  <c r="AZ138"/>
  <c r="AI138"/>
  <c r="AZ140"/>
  <c r="AI140"/>
  <c r="AZ142"/>
  <c r="AI142"/>
  <c r="AZ144"/>
  <c r="AI144"/>
  <c r="AZ146"/>
  <c r="AI146"/>
  <c r="AZ148"/>
  <c r="AI148"/>
  <c r="AZ150"/>
  <c r="AI150"/>
  <c r="AI152"/>
  <c r="AZ152"/>
  <c r="AI154"/>
  <c r="AZ154"/>
  <c r="AN35"/>
  <c r="Z35"/>
  <c r="E21"/>
  <c r="BE37"/>
  <c r="AX37" s="1"/>
  <c r="AQ37"/>
  <c r="AN41"/>
  <c r="Z41"/>
  <c r="AS43"/>
  <c r="BJ43" s="1"/>
  <c r="AB43"/>
  <c r="AF45"/>
  <c r="AW45"/>
  <c r="AB47"/>
  <c r="AS47"/>
  <c r="BJ47" s="1"/>
  <c r="AN51"/>
  <c r="Z51"/>
  <c r="AF51"/>
  <c r="AW51"/>
  <c r="AN53"/>
  <c r="Z53"/>
  <c r="AW53"/>
  <c r="AF53"/>
  <c r="AN57"/>
  <c r="Z57"/>
  <c r="Z65"/>
  <c r="AN65"/>
  <c r="Z67"/>
  <c r="AN67"/>
  <c r="AF69"/>
  <c r="AW69"/>
  <c r="AF71"/>
  <c r="AW71"/>
  <c r="AW73"/>
  <c r="AF73"/>
  <c r="Z75"/>
  <c r="AN75"/>
  <c r="AF77"/>
  <c r="AW77"/>
  <c r="AW79"/>
  <c r="AF79"/>
  <c r="AW81"/>
  <c r="AF81"/>
  <c r="AF83"/>
  <c r="AW83"/>
  <c r="Z85"/>
  <c r="AN85"/>
  <c r="Z87"/>
  <c r="AN87"/>
  <c r="Z89"/>
  <c r="AN89"/>
  <c r="AW91"/>
  <c r="AF91"/>
  <c r="Z93"/>
  <c r="AN93"/>
  <c r="AF95"/>
  <c r="AW95"/>
  <c r="AN97"/>
  <c r="Z97"/>
  <c r="AN99"/>
  <c r="Z99"/>
  <c r="AW99"/>
  <c r="AF99"/>
  <c r="AF101"/>
  <c r="AW101"/>
  <c r="AW103"/>
  <c r="AF103"/>
  <c r="AN105"/>
  <c r="Z105"/>
  <c r="AF109"/>
  <c r="AW109"/>
  <c r="AN113"/>
  <c r="Z113"/>
  <c r="AW113"/>
  <c r="AF113"/>
  <c r="AF115"/>
  <c r="AW115"/>
  <c r="AF117"/>
  <c r="AW117"/>
  <c r="AN119"/>
  <c r="Z119"/>
  <c r="AN125"/>
  <c r="Z125"/>
  <c r="AN127"/>
  <c r="Z127"/>
  <c r="AF133"/>
  <c r="AW133"/>
  <c r="AN135"/>
  <c r="Z135"/>
  <c r="AF137"/>
  <c r="AW137"/>
  <c r="AN137"/>
  <c r="Z137"/>
  <c r="AW139"/>
  <c r="AF139"/>
  <c r="AW141"/>
  <c r="AF141"/>
  <c r="AN141"/>
  <c r="Z141"/>
  <c r="AW143"/>
  <c r="AF143"/>
  <c r="AN143"/>
  <c r="Z143"/>
  <c r="AW145"/>
  <c r="AF145"/>
  <c r="AN145"/>
  <c r="Z145"/>
  <c r="AF149"/>
  <c r="AW149"/>
  <c r="AF151"/>
  <c r="AW151"/>
  <c r="AN153"/>
  <c r="Z153"/>
  <c r="AF155"/>
  <c r="AW155"/>
  <c r="AN155"/>
  <c r="Z155"/>
  <c r="AZ171"/>
  <c r="AI171"/>
  <c r="AI173"/>
  <c r="AZ173"/>
  <c r="AZ177"/>
  <c r="AI177"/>
  <c r="AI181"/>
  <c r="AZ181"/>
  <c r="AZ185"/>
  <c r="AI185"/>
  <c r="AI187"/>
  <c r="AZ187"/>
  <c r="AZ197"/>
  <c r="AI197"/>
  <c r="AI199"/>
  <c r="AZ199"/>
  <c r="AZ203"/>
  <c r="AI203"/>
  <c r="AI205"/>
  <c r="AZ205"/>
  <c r="AI207"/>
  <c r="AZ207"/>
  <c r="AI217"/>
  <c r="AZ217"/>
  <c r="AI55"/>
  <c r="AZ55"/>
  <c r="AZ63"/>
  <c r="AI63"/>
  <c r="AZ67"/>
  <c r="AI67"/>
  <c r="AZ79"/>
  <c r="AI79"/>
  <c r="AZ83"/>
  <c r="AI83"/>
  <c r="AI103"/>
  <c r="AZ103"/>
  <c r="AZ107"/>
  <c r="AI107"/>
  <c r="AZ109"/>
  <c r="AI109"/>
  <c r="AI111"/>
  <c r="AZ111"/>
  <c r="AI115"/>
  <c r="AZ115"/>
  <c r="AI117"/>
  <c r="AZ117"/>
  <c r="AI119"/>
  <c r="AZ119"/>
  <c r="AI121"/>
  <c r="AZ121"/>
  <c r="AZ123"/>
  <c r="AI123"/>
  <c r="AZ125"/>
  <c r="AI125"/>
  <c r="AZ127"/>
  <c r="AI127"/>
  <c r="AI129"/>
  <c r="AZ129"/>
  <c r="AZ131"/>
  <c r="AI131"/>
  <c r="AZ133"/>
  <c r="AI133"/>
  <c r="AZ135"/>
  <c r="AI135"/>
  <c r="AZ137"/>
  <c r="AI137"/>
  <c r="AZ139"/>
  <c r="AI139"/>
  <c r="AZ141"/>
  <c r="AI141"/>
  <c r="AI143"/>
  <c r="AZ143"/>
  <c r="AI145"/>
  <c r="AZ145"/>
  <c r="AZ147"/>
  <c r="AI147"/>
  <c r="AI149"/>
  <c r="AZ149"/>
  <c r="AI151"/>
  <c r="AZ151"/>
  <c r="AZ153"/>
  <c r="AI153"/>
  <c r="AZ155"/>
  <c r="AI155"/>
  <c r="AN36"/>
  <c r="Z36"/>
  <c r="P36"/>
  <c r="AJ11" i="14"/>
  <c r="AA11"/>
  <c r="AG11" s="1"/>
  <c r="AW38" i="17"/>
  <c r="AF38"/>
  <c r="BE38"/>
  <c r="AX38" s="1"/>
  <c r="AQ38"/>
  <c r="AS40"/>
  <c r="BJ40" s="1"/>
  <c r="AB40"/>
  <c r="P40"/>
  <c r="AA15" i="14"/>
  <c r="AG15" s="1"/>
  <c r="AS46" i="17"/>
  <c r="BJ46" s="1"/>
  <c r="AB46"/>
  <c r="P46"/>
  <c r="AJ21" i="14"/>
  <c r="AA21"/>
  <c r="AG21" s="1"/>
  <c r="AN48" i="17"/>
  <c r="Z48"/>
  <c r="AS48"/>
  <c r="BJ48" s="1"/>
  <c r="AB48"/>
  <c r="AQ50"/>
  <c r="BE50"/>
  <c r="AQ56"/>
  <c r="BE56"/>
  <c r="AQ58"/>
  <c r="BE58"/>
  <c r="V37"/>
  <c r="G16" i="1"/>
  <c r="AC12" i="14"/>
  <c r="AE12" s="1"/>
  <c r="I12"/>
  <c r="AE47" i="17"/>
  <c r="AV47"/>
  <c r="V57"/>
  <c r="G36" i="1"/>
  <c r="I32" i="14"/>
  <c r="AC32"/>
  <c r="AE32" s="1"/>
  <c r="V69" i="17"/>
  <c r="G67" i="1"/>
  <c r="I44" i="14"/>
  <c r="AC44"/>
  <c r="AE44" s="1"/>
  <c r="V75" i="17"/>
  <c r="G73" i="1"/>
  <c r="I50" i="14"/>
  <c r="AC50"/>
  <c r="AE50" s="1"/>
  <c r="V81" i="17"/>
  <c r="G79" i="1"/>
  <c r="AC56" i="14"/>
  <c r="AE56" s="1"/>
  <c r="I56"/>
  <c r="V89" i="17"/>
  <c r="G87" i="1"/>
  <c r="I64" i="14"/>
  <c r="AC64"/>
  <c r="AE64" s="1"/>
  <c r="V105" i="17"/>
  <c r="G122" i="1"/>
  <c r="AC80" i="14"/>
  <c r="AE80" s="1"/>
  <c r="I80"/>
  <c r="V113" i="17"/>
  <c r="G130" i="1"/>
  <c r="AC88" i="14"/>
  <c r="AE88" s="1"/>
  <c r="I88"/>
  <c r="AE123" i="17"/>
  <c r="AV123"/>
  <c r="AC102" i="14"/>
  <c r="AE102" s="1"/>
  <c r="V127" i="17"/>
  <c r="G163" i="1"/>
  <c r="I102" i="14"/>
  <c r="V131" i="17"/>
  <c r="G167" i="1"/>
  <c r="AC106" i="14"/>
  <c r="AE106" s="1"/>
  <c r="I106"/>
  <c r="V137" i="17"/>
  <c r="G173" i="1"/>
  <c r="I112" i="14"/>
  <c r="AC112"/>
  <c r="AE112" s="1"/>
  <c r="V155" i="17"/>
  <c r="G191" i="1"/>
  <c r="AC130" i="14"/>
  <c r="AE130" s="1"/>
  <c r="I130"/>
  <c r="AE82" i="17"/>
  <c r="AV82"/>
  <c r="AV92"/>
  <c r="AE92"/>
  <c r="AV108"/>
  <c r="AE108"/>
  <c r="AV140"/>
  <c r="AE140"/>
  <c r="F308" i="14"/>
  <c r="I487" i="1" s="1"/>
  <c r="J308" i="13"/>
  <c r="H116" i="26"/>
  <c r="F489" i="1"/>
  <c r="F312" i="14"/>
  <c r="I491" i="1" s="1"/>
  <c r="J312" i="13"/>
  <c r="H120" i="26"/>
  <c r="F493" i="1"/>
  <c r="F316" i="14"/>
  <c r="I515" i="1" s="1"/>
  <c r="J316" i="13"/>
  <c r="H124" i="26"/>
  <c r="F517" i="1"/>
  <c r="F320" i="14"/>
  <c r="I519" i="1" s="1"/>
  <c r="J320" i="13"/>
  <c r="H128" i="26"/>
  <c r="F521" i="1"/>
  <c r="J324" i="13"/>
  <c r="F324" i="14"/>
  <c r="I523" i="1" s="1"/>
  <c r="H132" i="26"/>
  <c r="F525" i="1"/>
  <c r="J328" i="13"/>
  <c r="F328" i="14"/>
  <c r="I527" i="1" s="1"/>
  <c r="H136" i="26"/>
  <c r="F529" i="1"/>
  <c r="J332" i="13"/>
  <c r="F332" i="14"/>
  <c r="I531" i="1" s="1"/>
  <c r="H140" i="26"/>
  <c r="F533" i="1"/>
  <c r="J336" i="13"/>
  <c r="F336" i="14"/>
  <c r="I535" i="1" s="1"/>
  <c r="H144" i="26"/>
  <c r="F537" i="1"/>
  <c r="J340" i="13"/>
  <c r="F340" i="14"/>
  <c r="I539" i="1" s="1"/>
  <c r="H148" i="26"/>
  <c r="F541" i="1"/>
  <c r="J344" i="13"/>
  <c r="F344" i="14"/>
  <c r="I563" i="1" s="1"/>
  <c r="H152" i="26"/>
  <c r="F565" i="1"/>
  <c r="J348" i="13"/>
  <c r="F348" i="14"/>
  <c r="I567" i="1" s="1"/>
  <c r="H156" i="26"/>
  <c r="F569" i="1"/>
  <c r="J352" i="13"/>
  <c r="F352" i="14"/>
  <c r="I571" i="1" s="1"/>
  <c r="H160" i="26"/>
  <c r="F573" i="1"/>
  <c r="J356" i="13"/>
  <c r="F356" i="14"/>
  <c r="I575" i="1" s="1"/>
  <c r="H164" i="26"/>
  <c r="F577" i="1"/>
  <c r="J360" i="13"/>
  <c r="F360" i="14"/>
  <c r="I579" i="1" s="1"/>
  <c r="H168" i="26"/>
  <c r="F581" i="1"/>
  <c r="J364" i="13"/>
  <c r="F364" i="14"/>
  <c r="I583" i="1" s="1"/>
  <c r="H172" i="26"/>
  <c r="F585" i="1"/>
  <c r="J368" i="13"/>
  <c r="F368" i="14"/>
  <c r="I587" i="1" s="1"/>
  <c r="H176" i="26"/>
  <c r="F589" i="1"/>
  <c r="J372" i="13"/>
  <c r="F372" i="14"/>
  <c r="I591" i="1" s="1"/>
  <c r="H180" i="26"/>
  <c r="F593" i="1"/>
  <c r="J376" i="13"/>
  <c r="F376" i="14"/>
  <c r="J380" i="13"/>
  <c r="F380" i="14"/>
  <c r="J384" i="13"/>
  <c r="F384" i="14"/>
  <c r="R310"/>
  <c r="T310"/>
  <c r="V310" s="1"/>
  <c r="AB310"/>
  <c r="X310"/>
  <c r="L489" i="1" s="1"/>
  <c r="AF310" i="14"/>
  <c r="C310"/>
  <c r="C489" i="1" s="1"/>
  <c r="I116" i="26"/>
  <c r="N116" s="1"/>
  <c r="S116" s="1"/>
  <c r="P310" i="14"/>
  <c r="H310"/>
  <c r="K310"/>
  <c r="AD310"/>
  <c r="I310"/>
  <c r="AC310"/>
  <c r="AE310" s="1"/>
  <c r="L310"/>
  <c r="AJ310"/>
  <c r="D489" i="1"/>
  <c r="AH310" i="14"/>
  <c r="AK310"/>
  <c r="AL310"/>
  <c r="AM310" s="1"/>
  <c r="AN310"/>
  <c r="AO310" s="1"/>
  <c r="AI310"/>
  <c r="H311"/>
  <c r="H490" i="1"/>
  <c r="I120" i="26"/>
  <c r="N120" s="1"/>
  <c r="S120" s="1"/>
  <c r="P314" i="14"/>
  <c r="H314"/>
  <c r="K314"/>
  <c r="AD314"/>
  <c r="C314"/>
  <c r="C493" i="1" s="1"/>
  <c r="R314" i="14"/>
  <c r="T314"/>
  <c r="V314" s="1"/>
  <c r="AB314"/>
  <c r="X314"/>
  <c r="L493" i="1" s="1"/>
  <c r="AF314" i="14"/>
  <c r="I314"/>
  <c r="AC314"/>
  <c r="AE314" s="1"/>
  <c r="AJ314"/>
  <c r="L314"/>
  <c r="D493" i="1"/>
  <c r="AH314" i="14"/>
  <c r="AK314"/>
  <c r="AL314"/>
  <c r="AM314" s="1"/>
  <c r="AN314"/>
  <c r="AO314" s="1"/>
  <c r="AI314"/>
  <c r="H315"/>
  <c r="H494" i="1"/>
  <c r="I124" i="26"/>
  <c r="N124" s="1"/>
  <c r="S124" s="1"/>
  <c r="V318" i="14"/>
  <c r="L318"/>
  <c r="K517" i="1" s="1"/>
  <c r="AA318" i="14"/>
  <c r="T318"/>
  <c r="M318"/>
  <c r="K318"/>
  <c r="AG318"/>
  <c r="U318"/>
  <c r="AD318"/>
  <c r="AI318"/>
  <c r="AM318"/>
  <c r="C318"/>
  <c r="C517" i="1" s="1"/>
  <c r="W318" i="14"/>
  <c r="AJ318"/>
  <c r="S318"/>
  <c r="AH318"/>
  <c r="R318"/>
  <c r="I318"/>
  <c r="P318"/>
  <c r="AC318"/>
  <c r="H318"/>
  <c r="AB318"/>
  <c r="X318"/>
  <c r="L517" i="1" s="1"/>
  <c r="Q318" i="14"/>
  <c r="Y318"/>
  <c r="M517" i="1" s="1"/>
  <c r="AF318" i="14"/>
  <c r="AK318"/>
  <c r="AO318"/>
  <c r="O318"/>
  <c r="AE318"/>
  <c r="AN318"/>
  <c r="Z318"/>
  <c r="AL318"/>
  <c r="D517" i="1"/>
  <c r="I128" i="26"/>
  <c r="N128" s="1"/>
  <c r="S128" s="1"/>
  <c r="V322" i="14"/>
  <c r="L322"/>
  <c r="K521" i="1" s="1"/>
  <c r="AA322" i="14"/>
  <c r="T322"/>
  <c r="M322"/>
  <c r="K322"/>
  <c r="AG322"/>
  <c r="U322"/>
  <c r="AD322"/>
  <c r="AI322"/>
  <c r="AM322"/>
  <c r="C322"/>
  <c r="C521" i="1" s="1"/>
  <c r="W322" i="14"/>
  <c r="AJ322"/>
  <c r="S322"/>
  <c r="AH322"/>
  <c r="R322"/>
  <c r="I322"/>
  <c r="P322"/>
  <c r="AC322"/>
  <c r="H322"/>
  <c r="AB322"/>
  <c r="X322"/>
  <c r="L521" i="1" s="1"/>
  <c r="Q322" i="14"/>
  <c r="Y322"/>
  <c r="M521" i="1" s="1"/>
  <c r="AF322" i="14"/>
  <c r="AK322"/>
  <c r="AO322"/>
  <c r="O322"/>
  <c r="AE322"/>
  <c r="AN322"/>
  <c r="Z322"/>
  <c r="AL322"/>
  <c r="D521" i="1"/>
  <c r="I132" i="26"/>
  <c r="N132" s="1"/>
  <c r="S132" s="1"/>
  <c r="K326" i="14"/>
  <c r="R326"/>
  <c r="AA326"/>
  <c r="P326"/>
  <c r="AG326"/>
  <c r="L326"/>
  <c r="K525" i="1" s="1"/>
  <c r="AC326" i="14"/>
  <c r="Q326"/>
  <c r="Y326"/>
  <c r="M525" i="1" s="1"/>
  <c r="AF326" i="14"/>
  <c r="AK326"/>
  <c r="AO326"/>
  <c r="W326"/>
  <c r="AJ326"/>
  <c r="S326"/>
  <c r="AH326"/>
  <c r="I326"/>
  <c r="M326"/>
  <c r="V326"/>
  <c r="AB326"/>
  <c r="X326"/>
  <c r="L525" i="1" s="1"/>
  <c r="H326" i="14"/>
  <c r="T326"/>
  <c r="C326"/>
  <c r="C525" i="1" s="1"/>
  <c r="U326" i="14"/>
  <c r="AD326"/>
  <c r="AI326"/>
  <c r="AM326"/>
  <c r="O326"/>
  <c r="AE326"/>
  <c r="AN326"/>
  <c r="Z326"/>
  <c r="AL326"/>
  <c r="D525" i="1"/>
  <c r="I136" i="26"/>
  <c r="N136" s="1"/>
  <c r="S136" s="1"/>
  <c r="K330" i="14"/>
  <c r="R330"/>
  <c r="AA330"/>
  <c r="P330"/>
  <c r="AG330"/>
  <c r="L330"/>
  <c r="K529" i="1" s="1"/>
  <c r="AC330" i="14"/>
  <c r="Q330"/>
  <c r="Y330"/>
  <c r="M529" i="1" s="1"/>
  <c r="AF330" i="14"/>
  <c r="AK330"/>
  <c r="AO330"/>
  <c r="W330"/>
  <c r="AJ330"/>
  <c r="S330"/>
  <c r="AH330"/>
  <c r="I330"/>
  <c r="M330"/>
  <c r="V330"/>
  <c r="AB330"/>
  <c r="X330"/>
  <c r="L529" i="1" s="1"/>
  <c r="H330" i="14"/>
  <c r="T330"/>
  <c r="C330"/>
  <c r="C529" i="1" s="1"/>
  <c r="U330" i="14"/>
  <c r="AD330"/>
  <c r="AI330"/>
  <c r="AM330"/>
  <c r="O330"/>
  <c r="AE330"/>
  <c r="AN330"/>
  <c r="Z330"/>
  <c r="AL330"/>
  <c r="D529" i="1"/>
  <c r="I140" i="26"/>
  <c r="N140" s="1"/>
  <c r="S140" s="1"/>
  <c r="H334" i="14"/>
  <c r="O334"/>
  <c r="S334"/>
  <c r="W334"/>
  <c r="AA334"/>
  <c r="AE334"/>
  <c r="AI334"/>
  <c r="AM334"/>
  <c r="I334"/>
  <c r="P334"/>
  <c r="X334"/>
  <c r="L533" i="1" s="1"/>
  <c r="AF334" i="14"/>
  <c r="AN334"/>
  <c r="R334"/>
  <c r="Z334"/>
  <c r="AH334"/>
  <c r="C334"/>
  <c r="C533" i="1" s="1"/>
  <c r="L334" i="14"/>
  <c r="K533" i="1" s="1"/>
  <c r="Q334" i="14"/>
  <c r="U334"/>
  <c r="Y334"/>
  <c r="M533" i="1" s="1"/>
  <c r="AC334" i="14"/>
  <c r="AG334"/>
  <c r="AK334"/>
  <c r="AO334"/>
  <c r="K334"/>
  <c r="T334"/>
  <c r="AB334"/>
  <c r="AJ334"/>
  <c r="M334"/>
  <c r="V334"/>
  <c r="AD334"/>
  <c r="AL334"/>
  <c r="D533" i="1"/>
  <c r="I144" i="26"/>
  <c r="N144" s="1"/>
  <c r="S144" s="1"/>
  <c r="H338" i="14"/>
  <c r="O338"/>
  <c r="S338"/>
  <c r="W338"/>
  <c r="AA338"/>
  <c r="AE338"/>
  <c r="AI338"/>
  <c r="AM338"/>
  <c r="I338"/>
  <c r="P338"/>
  <c r="X338"/>
  <c r="L537" i="1" s="1"/>
  <c r="AF338" i="14"/>
  <c r="AN338"/>
  <c r="R338"/>
  <c r="Z338"/>
  <c r="AH338"/>
  <c r="C338"/>
  <c r="C537" i="1" s="1"/>
  <c r="L338" i="14"/>
  <c r="K537" i="1" s="1"/>
  <c r="Q338" i="14"/>
  <c r="U338"/>
  <c r="Y338"/>
  <c r="M537" i="1" s="1"/>
  <c r="AC338" i="14"/>
  <c r="AG338"/>
  <c r="AK338"/>
  <c r="AO338"/>
  <c r="K338"/>
  <c r="T338"/>
  <c r="AB338"/>
  <c r="AJ338"/>
  <c r="M338"/>
  <c r="V338"/>
  <c r="AD338"/>
  <c r="AL338"/>
  <c r="D537" i="1"/>
  <c r="I148" i="26"/>
  <c r="N148" s="1"/>
  <c r="S148" s="1"/>
  <c r="H342" i="14"/>
  <c r="O342"/>
  <c r="S342"/>
  <c r="W342"/>
  <c r="AA342"/>
  <c r="AE342"/>
  <c r="AI342"/>
  <c r="AM342"/>
  <c r="I342"/>
  <c r="P342"/>
  <c r="X342"/>
  <c r="L541" i="1" s="1"/>
  <c r="AF342" i="14"/>
  <c r="AN342"/>
  <c r="R342"/>
  <c r="Z342"/>
  <c r="AH342"/>
  <c r="C342"/>
  <c r="C541" i="1" s="1"/>
  <c r="L342" i="14"/>
  <c r="K541" i="1" s="1"/>
  <c r="Q342" i="14"/>
  <c r="U342"/>
  <c r="Y342"/>
  <c r="M541" i="1" s="1"/>
  <c r="AC342" i="14"/>
  <c r="AG342"/>
  <c r="AK342"/>
  <c r="AO342"/>
  <c r="K342"/>
  <c r="T342"/>
  <c r="AB342"/>
  <c r="AJ342"/>
  <c r="M342"/>
  <c r="V342"/>
  <c r="AD342"/>
  <c r="AL342"/>
  <c r="D541" i="1"/>
  <c r="I152" i="26"/>
  <c r="N152" s="1"/>
  <c r="S152" s="1"/>
  <c r="H346" i="14"/>
  <c r="O346"/>
  <c r="S346"/>
  <c r="W346"/>
  <c r="AA346"/>
  <c r="AE346"/>
  <c r="AI346"/>
  <c r="AM346"/>
  <c r="I346"/>
  <c r="P346"/>
  <c r="X346"/>
  <c r="L565" i="1" s="1"/>
  <c r="AF346" i="14"/>
  <c r="AN346"/>
  <c r="R346"/>
  <c r="Z346"/>
  <c r="AH346"/>
  <c r="C346"/>
  <c r="C565" i="1" s="1"/>
  <c r="L346" i="14"/>
  <c r="K565" i="1" s="1"/>
  <c r="Q346" i="14"/>
  <c r="U346"/>
  <c r="Y346"/>
  <c r="M565" i="1" s="1"/>
  <c r="AC346" i="14"/>
  <c r="AG346"/>
  <c r="AK346"/>
  <c r="AO346"/>
  <c r="K346"/>
  <c r="T346"/>
  <c r="AB346"/>
  <c r="AJ346"/>
  <c r="M346"/>
  <c r="V346"/>
  <c r="AD346"/>
  <c r="AL346"/>
  <c r="D565" i="1"/>
  <c r="I156" i="26"/>
  <c r="N156" s="1"/>
  <c r="S156" s="1"/>
  <c r="H350" i="14"/>
  <c r="O350"/>
  <c r="S350"/>
  <c r="W350"/>
  <c r="AA350"/>
  <c r="AE350"/>
  <c r="AI350"/>
  <c r="AM350"/>
  <c r="I350"/>
  <c r="P350"/>
  <c r="X350"/>
  <c r="L569" i="1" s="1"/>
  <c r="AF350" i="14"/>
  <c r="AN350"/>
  <c r="R350"/>
  <c r="Z350"/>
  <c r="AH350"/>
  <c r="C350"/>
  <c r="C569" i="1" s="1"/>
  <c r="L350" i="14"/>
  <c r="K569" i="1" s="1"/>
  <c r="Q350" i="14"/>
  <c r="U350"/>
  <c r="Y350"/>
  <c r="M569" i="1" s="1"/>
  <c r="AC350" i="14"/>
  <c r="AG350"/>
  <c r="AK350"/>
  <c r="AO350"/>
  <c r="K350"/>
  <c r="T350"/>
  <c r="AB350"/>
  <c r="AJ350"/>
  <c r="M350"/>
  <c r="V350"/>
  <c r="AD350"/>
  <c r="AL350"/>
  <c r="D569" i="1"/>
  <c r="I160" i="26"/>
  <c r="N160" s="1"/>
  <c r="S160" s="1"/>
  <c r="K354" i="14"/>
  <c r="P354"/>
  <c r="T354"/>
  <c r="X354"/>
  <c r="L573" i="1" s="1"/>
  <c r="AB354" i="14"/>
  <c r="AF354"/>
  <c r="AJ354"/>
  <c r="AN354"/>
  <c r="H354"/>
  <c r="O354"/>
  <c r="S354"/>
  <c r="W354"/>
  <c r="AA354"/>
  <c r="AE354"/>
  <c r="AI354"/>
  <c r="AM354"/>
  <c r="I354"/>
  <c r="M354"/>
  <c r="R354"/>
  <c r="V354"/>
  <c r="Z354"/>
  <c r="AD354"/>
  <c r="AH354"/>
  <c r="AL354"/>
  <c r="C354"/>
  <c r="C573" i="1" s="1"/>
  <c r="L354" i="14"/>
  <c r="K573" i="1" s="1"/>
  <c r="Q354" i="14"/>
  <c r="U354"/>
  <c r="Y354"/>
  <c r="M573" i="1" s="1"/>
  <c r="AC354" i="14"/>
  <c r="AG354"/>
  <c r="AK354"/>
  <c r="AO354"/>
  <c r="D573" i="1"/>
  <c r="I164" i="26"/>
  <c r="N164" s="1"/>
  <c r="S164" s="1"/>
  <c r="K358" i="14"/>
  <c r="P358"/>
  <c r="T358"/>
  <c r="X358"/>
  <c r="L577" i="1" s="1"/>
  <c r="AB358" i="14"/>
  <c r="AF358"/>
  <c r="AJ358"/>
  <c r="AN358"/>
  <c r="H358"/>
  <c r="O358"/>
  <c r="S358"/>
  <c r="W358"/>
  <c r="AA358"/>
  <c r="AE358"/>
  <c r="AI358"/>
  <c r="AM358"/>
  <c r="I358"/>
  <c r="M358"/>
  <c r="R358"/>
  <c r="V358"/>
  <c r="Z358"/>
  <c r="AD358"/>
  <c r="AH358"/>
  <c r="AL358"/>
  <c r="C358"/>
  <c r="C577" i="1" s="1"/>
  <c r="L358" i="14"/>
  <c r="K577" i="1" s="1"/>
  <c r="Q358" i="14"/>
  <c r="U358"/>
  <c r="Y358"/>
  <c r="M577" i="1" s="1"/>
  <c r="AC358" i="14"/>
  <c r="AG358"/>
  <c r="AK358"/>
  <c r="AO358"/>
  <c r="D577" i="1"/>
  <c r="I168" i="26"/>
  <c r="N168" s="1"/>
  <c r="S168" s="1"/>
  <c r="K362" i="14"/>
  <c r="P362"/>
  <c r="T362"/>
  <c r="X362"/>
  <c r="L581" i="1" s="1"/>
  <c r="AB362" i="14"/>
  <c r="AF362"/>
  <c r="AJ362"/>
  <c r="AN362"/>
  <c r="H362"/>
  <c r="O362"/>
  <c r="S362"/>
  <c r="W362"/>
  <c r="AA362"/>
  <c r="AE362"/>
  <c r="AI362"/>
  <c r="AM362"/>
  <c r="I362"/>
  <c r="M362"/>
  <c r="R362"/>
  <c r="V362"/>
  <c r="Z362"/>
  <c r="AD362"/>
  <c r="AH362"/>
  <c r="AL362"/>
  <c r="C362"/>
  <c r="C581" i="1" s="1"/>
  <c r="L362" i="14"/>
  <c r="K581" i="1" s="1"/>
  <c r="Q362" i="14"/>
  <c r="U362"/>
  <c r="Y362"/>
  <c r="M581" i="1" s="1"/>
  <c r="AC362" i="14"/>
  <c r="AG362"/>
  <c r="AK362"/>
  <c r="AO362"/>
  <c r="D581" i="1"/>
  <c r="H366" i="14"/>
  <c r="P366"/>
  <c r="T366"/>
  <c r="X366"/>
  <c r="L585" i="1" s="1"/>
  <c r="AB366" i="14"/>
  <c r="AF366"/>
  <c r="AJ366"/>
  <c r="AN366"/>
  <c r="I366"/>
  <c r="M366"/>
  <c r="Q366"/>
  <c r="U366"/>
  <c r="Y366"/>
  <c r="M585" i="1" s="1"/>
  <c r="AC366" i="14"/>
  <c r="AG366"/>
  <c r="AK366"/>
  <c r="AO366"/>
  <c r="I172" i="26"/>
  <c r="N172" s="1"/>
  <c r="S172" s="1"/>
  <c r="L366" i="14"/>
  <c r="K585" i="1" s="1"/>
  <c r="R366" i="14"/>
  <c r="V366"/>
  <c r="Z366"/>
  <c r="AD366"/>
  <c r="AH366"/>
  <c r="AL366"/>
  <c r="C366"/>
  <c r="C585" i="1" s="1"/>
  <c r="K366" i="14"/>
  <c r="O366"/>
  <c r="S366"/>
  <c r="W366"/>
  <c r="AA366"/>
  <c r="AE366"/>
  <c r="AI366"/>
  <c r="AM366"/>
  <c r="D585" i="1"/>
  <c r="I176" i="26"/>
  <c r="N176" s="1"/>
  <c r="S176" s="1"/>
  <c r="L370" i="14"/>
  <c r="K589" i="1" s="1"/>
  <c r="R370" i="14"/>
  <c r="V370"/>
  <c r="Z370"/>
  <c r="AD370"/>
  <c r="AH370"/>
  <c r="AL370"/>
  <c r="C370"/>
  <c r="C589" i="1" s="1"/>
  <c r="K370" i="14"/>
  <c r="O370"/>
  <c r="S370"/>
  <c r="W370"/>
  <c r="AA370"/>
  <c r="AE370"/>
  <c r="AI370"/>
  <c r="AM370"/>
  <c r="H370"/>
  <c r="P370"/>
  <c r="T370"/>
  <c r="X370"/>
  <c r="L589" i="1" s="1"/>
  <c r="AB370" i="14"/>
  <c r="AF370"/>
  <c r="AJ370"/>
  <c r="AN370"/>
  <c r="I370"/>
  <c r="M370"/>
  <c r="Q370"/>
  <c r="U370"/>
  <c r="Y370"/>
  <c r="M589" i="1" s="1"/>
  <c r="AC370" i="14"/>
  <c r="AG370"/>
  <c r="AK370"/>
  <c r="AO370"/>
  <c r="D589" i="1"/>
  <c r="I180" i="26"/>
  <c r="N180" s="1"/>
  <c r="S180" s="1"/>
  <c r="L374" i="14"/>
  <c r="K593" i="1" s="1"/>
  <c r="R374" i="14"/>
  <c r="V374"/>
  <c r="Z374"/>
  <c r="AD374"/>
  <c r="AH374"/>
  <c r="AL374"/>
  <c r="C374"/>
  <c r="C593" i="1" s="1"/>
  <c r="K374" i="14"/>
  <c r="O374"/>
  <c r="S374"/>
  <c r="W374"/>
  <c r="AA374"/>
  <c r="AE374"/>
  <c r="AI374"/>
  <c r="AM374"/>
  <c r="H374"/>
  <c r="P374"/>
  <c r="T374"/>
  <c r="X374"/>
  <c r="L593" i="1" s="1"/>
  <c r="AB374" i="14"/>
  <c r="AF374"/>
  <c r="AJ374"/>
  <c r="AN374"/>
  <c r="I374"/>
  <c r="M374"/>
  <c r="Q374"/>
  <c r="U374"/>
  <c r="Y374"/>
  <c r="M593" i="1" s="1"/>
  <c r="AC374" i="14"/>
  <c r="AG374"/>
  <c r="AK374"/>
  <c r="AO374"/>
  <c r="D593" i="1"/>
  <c r="H378" i="14"/>
  <c r="T378"/>
  <c r="AF378"/>
  <c r="AN378"/>
  <c r="M378"/>
  <c r="U378"/>
  <c r="AC378"/>
  <c r="AK378"/>
  <c r="L378"/>
  <c r="R378"/>
  <c r="V378"/>
  <c r="Z378"/>
  <c r="AD378"/>
  <c r="AH378"/>
  <c r="AL378"/>
  <c r="C378"/>
  <c r="K378"/>
  <c r="O378"/>
  <c r="S378"/>
  <c r="W378"/>
  <c r="AA378"/>
  <c r="AE378"/>
  <c r="AI378"/>
  <c r="AM378"/>
  <c r="P378"/>
  <c r="X378"/>
  <c r="AB378"/>
  <c r="AJ378"/>
  <c r="I378"/>
  <c r="Q378"/>
  <c r="Y378"/>
  <c r="AG378"/>
  <c r="AO378"/>
  <c r="H382"/>
  <c r="P382"/>
  <c r="T382"/>
  <c r="X382"/>
  <c r="AB382"/>
  <c r="AF382"/>
  <c r="AJ382"/>
  <c r="AN382"/>
  <c r="I382"/>
  <c r="M382"/>
  <c r="Q382"/>
  <c r="U382"/>
  <c r="Y382"/>
  <c r="AC382"/>
  <c r="AG382"/>
  <c r="AK382"/>
  <c r="AO382"/>
  <c r="L382"/>
  <c r="R382"/>
  <c r="V382"/>
  <c r="Z382"/>
  <c r="AD382"/>
  <c r="AH382"/>
  <c r="AL382"/>
  <c r="C382"/>
  <c r="K382"/>
  <c r="O382"/>
  <c r="S382"/>
  <c r="W382"/>
  <c r="AA382"/>
  <c r="AE382"/>
  <c r="AI382"/>
  <c r="AM382"/>
  <c r="H386"/>
  <c r="P386"/>
  <c r="T386"/>
  <c r="X386"/>
  <c r="AB386"/>
  <c r="AF386"/>
  <c r="AJ386"/>
  <c r="AN386"/>
  <c r="I386"/>
  <c r="M386"/>
  <c r="Q386"/>
  <c r="U386"/>
  <c r="Y386"/>
  <c r="AC386"/>
  <c r="AG386"/>
  <c r="AK386"/>
  <c r="AO386"/>
  <c r="L386"/>
  <c r="R386"/>
  <c r="V386"/>
  <c r="Z386"/>
  <c r="AD386"/>
  <c r="AH386"/>
  <c r="AL386"/>
  <c r="C386"/>
  <c r="K386"/>
  <c r="O386"/>
  <c r="S386"/>
  <c r="W386"/>
  <c r="AA386"/>
  <c r="AE386"/>
  <c r="AI386"/>
  <c r="AM386"/>
  <c r="H115" i="26"/>
  <c r="F488" i="1"/>
  <c r="F311" i="14"/>
  <c r="I490" i="1" s="1"/>
  <c r="J311" i="13"/>
  <c r="AD311" i="14" s="1"/>
  <c r="H119" i="26"/>
  <c r="F492" i="1"/>
  <c r="F315" i="14"/>
  <c r="I494" i="1" s="1"/>
  <c r="J315" i="13"/>
  <c r="AD315" i="14" s="1"/>
  <c r="H123" i="26"/>
  <c r="F516" i="1"/>
  <c r="F319" i="14"/>
  <c r="I518" i="1" s="1"/>
  <c r="J319" i="13"/>
  <c r="H127" i="26"/>
  <c r="F520" i="1"/>
  <c r="F323" i="14"/>
  <c r="I522" i="1" s="1"/>
  <c r="J323" i="13"/>
  <c r="H131" i="26"/>
  <c r="F524" i="1"/>
  <c r="J327" i="13"/>
  <c r="F327" i="14"/>
  <c r="I526" i="1" s="1"/>
  <c r="H135" i="26"/>
  <c r="F528" i="1"/>
  <c r="J331" i="13"/>
  <c r="F331" i="14"/>
  <c r="I530" i="1" s="1"/>
  <c r="H139" i="26"/>
  <c r="F532" i="1"/>
  <c r="J335" i="13"/>
  <c r="F335" i="14"/>
  <c r="I534" i="1" s="1"/>
  <c r="H143" i="26"/>
  <c r="F536" i="1"/>
  <c r="J339" i="13"/>
  <c r="F339" i="14"/>
  <c r="I538" i="1" s="1"/>
  <c r="H147" i="26"/>
  <c r="F540" i="1"/>
  <c r="J343" i="13"/>
  <c r="F343" i="14"/>
  <c r="I542" i="1" s="1"/>
  <c r="H151" i="26"/>
  <c r="F564" i="1"/>
  <c r="J347" i="13"/>
  <c r="F347" i="14"/>
  <c r="I566" i="1" s="1"/>
  <c r="H155" i="26"/>
  <c r="F568" i="1"/>
  <c r="J351" i="13"/>
  <c r="F351" i="14"/>
  <c r="I570" i="1" s="1"/>
  <c r="H159" i="26"/>
  <c r="F572" i="1"/>
  <c r="J355" i="13"/>
  <c r="F355" i="14"/>
  <c r="I574" i="1" s="1"/>
  <c r="H163" i="26"/>
  <c r="F576" i="1"/>
  <c r="J359" i="13"/>
  <c r="F359" i="14"/>
  <c r="I578" i="1" s="1"/>
  <c r="H167" i="26"/>
  <c r="F580" i="1"/>
  <c r="J363" i="13"/>
  <c r="F363" i="14"/>
  <c r="I582" i="1" s="1"/>
  <c r="H171" i="26"/>
  <c r="F584" i="1"/>
  <c r="J367" i="13"/>
  <c r="F367" i="14"/>
  <c r="I586" i="1" s="1"/>
  <c r="H175" i="26"/>
  <c r="F588" i="1"/>
  <c r="J371" i="13"/>
  <c r="F371" i="14"/>
  <c r="I590" i="1" s="1"/>
  <c r="H179" i="26"/>
  <c r="F592" i="1"/>
  <c r="J375" i="13"/>
  <c r="F375" i="14"/>
  <c r="J379" i="13"/>
  <c r="F379" i="14"/>
  <c r="J383" i="13"/>
  <c r="F383" i="14"/>
  <c r="T311"/>
  <c r="X311"/>
  <c r="L490" i="1" s="1"/>
  <c r="V311" i="14"/>
  <c r="P311"/>
  <c r="I117" i="26"/>
  <c r="N117" s="1"/>
  <c r="S117" s="1"/>
  <c r="K311" i="14"/>
  <c r="AB311"/>
  <c r="R311"/>
  <c r="AF311"/>
  <c r="C311"/>
  <c r="C490" i="1" s="1"/>
  <c r="I311" i="14"/>
  <c r="AC311"/>
  <c r="AE311" s="1"/>
  <c r="L311"/>
  <c r="AJ311"/>
  <c r="D490" i="1"/>
  <c r="AK311" i="14"/>
  <c r="AH311"/>
  <c r="AL311"/>
  <c r="AM311" s="1"/>
  <c r="AI311"/>
  <c r="AN311"/>
  <c r="AO311" s="1"/>
  <c r="R315"/>
  <c r="P315"/>
  <c r="X315"/>
  <c r="L494" i="1" s="1"/>
  <c r="AB315" i="14"/>
  <c r="I121" i="26"/>
  <c r="N121" s="1"/>
  <c r="S121" s="1"/>
  <c r="V315" i="14"/>
  <c r="K315"/>
  <c r="T315"/>
  <c r="AF315"/>
  <c r="C315"/>
  <c r="C494" i="1" s="1"/>
  <c r="AC315" i="14"/>
  <c r="AE315" s="1"/>
  <c r="I315"/>
  <c r="AJ315"/>
  <c r="L315"/>
  <c r="D494" i="1"/>
  <c r="AK315" i="14"/>
  <c r="AH315"/>
  <c r="AL315"/>
  <c r="AM315" s="1"/>
  <c r="AI315"/>
  <c r="AN315"/>
  <c r="AO315" s="1"/>
  <c r="I125" i="26"/>
  <c r="N125" s="1"/>
  <c r="S125" s="1"/>
  <c r="V319" i="14"/>
  <c r="L319"/>
  <c r="K518" i="1" s="1"/>
  <c r="AA319" i="14"/>
  <c r="K319"/>
  <c r="AG319"/>
  <c r="H319"/>
  <c r="AB319"/>
  <c r="O319"/>
  <c r="W319"/>
  <c r="AE319"/>
  <c r="AJ319"/>
  <c r="AN319"/>
  <c r="AD319"/>
  <c r="AM319"/>
  <c r="Y319"/>
  <c r="M518" i="1" s="1"/>
  <c r="AK319" i="14"/>
  <c r="R319"/>
  <c r="I319"/>
  <c r="P319"/>
  <c r="AC319"/>
  <c r="X319"/>
  <c r="L518" i="1" s="1"/>
  <c r="T319" i="14"/>
  <c r="M319"/>
  <c r="C319"/>
  <c r="C518" i="1" s="1"/>
  <c r="S319" i="14"/>
  <c r="Z319"/>
  <c r="AH319"/>
  <c r="AL319"/>
  <c r="U319"/>
  <c r="AI319"/>
  <c r="Q319"/>
  <c r="AF319"/>
  <c r="AO319"/>
  <c r="D518" i="1"/>
  <c r="R323" i="14"/>
  <c r="I323"/>
  <c r="P323"/>
  <c r="AC323"/>
  <c r="S323"/>
  <c r="Z323"/>
  <c r="AH323"/>
  <c r="AL323"/>
  <c r="T323"/>
  <c r="K323"/>
  <c r="X323"/>
  <c r="L522" i="1" s="1"/>
  <c r="AG323" i="14"/>
  <c r="Q323"/>
  <c r="Y323"/>
  <c r="M522" i="1" s="1"/>
  <c r="AF323" i="14"/>
  <c r="AK323"/>
  <c r="AO323"/>
  <c r="I129" i="26"/>
  <c r="N129" s="1"/>
  <c r="S129" s="1"/>
  <c r="V323" i="14"/>
  <c r="L323"/>
  <c r="K522" i="1" s="1"/>
  <c r="AA323" i="14"/>
  <c r="O323"/>
  <c r="W323"/>
  <c r="AE323"/>
  <c r="AJ323"/>
  <c r="AN323"/>
  <c r="H323"/>
  <c r="M323"/>
  <c r="AB323"/>
  <c r="C323"/>
  <c r="C522" i="1" s="1"/>
  <c r="U323" i="14"/>
  <c r="AD323"/>
  <c r="AI323"/>
  <c r="AM323"/>
  <c r="D522" i="1"/>
  <c r="I133" i="26"/>
  <c r="N133" s="1"/>
  <c r="S133" s="1"/>
  <c r="K327" i="14"/>
  <c r="R327"/>
  <c r="AA327"/>
  <c r="O327"/>
  <c r="W327"/>
  <c r="AE327"/>
  <c r="AJ327"/>
  <c r="AN327"/>
  <c r="L327"/>
  <c r="K526" i="1" s="1"/>
  <c r="T327" i="14"/>
  <c r="AC327"/>
  <c r="C327"/>
  <c r="C526" i="1" s="1"/>
  <c r="U327" i="14"/>
  <c r="AD327"/>
  <c r="AI327"/>
  <c r="AM327"/>
  <c r="I327"/>
  <c r="M327"/>
  <c r="V327"/>
  <c r="AB327"/>
  <c r="S327"/>
  <c r="Z327"/>
  <c r="AH327"/>
  <c r="AL327"/>
  <c r="H327"/>
  <c r="P327"/>
  <c r="X327"/>
  <c r="L526" i="1" s="1"/>
  <c r="AG327" i="14"/>
  <c r="Q327"/>
  <c r="Y327"/>
  <c r="M526" i="1" s="1"/>
  <c r="AF327" i="14"/>
  <c r="AK327"/>
  <c r="AO327"/>
  <c r="D526" i="1"/>
  <c r="H331" i="14"/>
  <c r="O331"/>
  <c r="S331"/>
  <c r="W331"/>
  <c r="AA331"/>
  <c r="AE331"/>
  <c r="AI331"/>
  <c r="AM331"/>
  <c r="C331"/>
  <c r="C530" i="1" s="1"/>
  <c r="K331" i="14"/>
  <c r="P331"/>
  <c r="T331"/>
  <c r="X331"/>
  <c r="L530" i="1" s="1"/>
  <c r="AB331" i="14"/>
  <c r="AF331"/>
  <c r="AJ331"/>
  <c r="AN331"/>
  <c r="I137" i="26"/>
  <c r="N137" s="1"/>
  <c r="S137" s="1"/>
  <c r="L331" i="14"/>
  <c r="K530" i="1" s="1"/>
  <c r="Q331" i="14"/>
  <c r="U331"/>
  <c r="Y331"/>
  <c r="M530" i="1" s="1"/>
  <c r="AC331" i="14"/>
  <c r="AG331"/>
  <c r="AK331"/>
  <c r="AO331"/>
  <c r="I331"/>
  <c r="M331"/>
  <c r="R331"/>
  <c r="V331"/>
  <c r="Z331"/>
  <c r="AD331"/>
  <c r="AH331"/>
  <c r="AL331"/>
  <c r="D530" i="1"/>
  <c r="I141" i="26"/>
  <c r="N141" s="1"/>
  <c r="S141" s="1"/>
  <c r="L335" i="14"/>
  <c r="K534" i="1" s="1"/>
  <c r="Q335" i="14"/>
  <c r="U335"/>
  <c r="Y335"/>
  <c r="M534" i="1" s="1"/>
  <c r="AC335" i="14"/>
  <c r="AG335"/>
  <c r="AK335"/>
  <c r="AO335"/>
  <c r="I335"/>
  <c r="M335"/>
  <c r="R335"/>
  <c r="V335"/>
  <c r="Z335"/>
  <c r="AD335"/>
  <c r="AH335"/>
  <c r="AL335"/>
  <c r="H335"/>
  <c r="O335"/>
  <c r="S335"/>
  <c r="W335"/>
  <c r="AA335"/>
  <c r="AE335"/>
  <c r="AI335"/>
  <c r="AM335"/>
  <c r="C335"/>
  <c r="C534" i="1" s="1"/>
  <c r="K335" i="14"/>
  <c r="P335"/>
  <c r="T335"/>
  <c r="X335"/>
  <c r="L534" i="1" s="1"/>
  <c r="AB335" i="14"/>
  <c r="AF335"/>
  <c r="AJ335"/>
  <c r="AN335"/>
  <c r="D534" i="1"/>
  <c r="H339" i="14"/>
  <c r="O339"/>
  <c r="S339"/>
  <c r="W339"/>
  <c r="AA339"/>
  <c r="AE339"/>
  <c r="AI339"/>
  <c r="AM339"/>
  <c r="C339"/>
  <c r="C538" i="1" s="1"/>
  <c r="K339" i="14"/>
  <c r="P339"/>
  <c r="T339"/>
  <c r="X339"/>
  <c r="L538" i="1" s="1"/>
  <c r="AB339" i="14"/>
  <c r="AF339"/>
  <c r="AJ339"/>
  <c r="AN339"/>
  <c r="I145" i="26"/>
  <c r="N145" s="1"/>
  <c r="S145" s="1"/>
  <c r="L339" i="14"/>
  <c r="K538" i="1" s="1"/>
  <c r="Q339" i="14"/>
  <c r="U339"/>
  <c r="Y339"/>
  <c r="M538" i="1" s="1"/>
  <c r="AC339" i="14"/>
  <c r="AG339"/>
  <c r="AK339"/>
  <c r="AO339"/>
  <c r="I339"/>
  <c r="M339"/>
  <c r="R339"/>
  <c r="V339"/>
  <c r="Z339"/>
  <c r="AD339"/>
  <c r="AH339"/>
  <c r="AL339"/>
  <c r="D538" i="1"/>
  <c r="I149" i="26"/>
  <c r="N149" s="1"/>
  <c r="S149" s="1"/>
  <c r="L343" i="14"/>
  <c r="K542" i="1" s="1"/>
  <c r="Q343" i="14"/>
  <c r="U343"/>
  <c r="Y343"/>
  <c r="M542" i="1" s="1"/>
  <c r="AC343" i="14"/>
  <c r="AG343"/>
  <c r="AK343"/>
  <c r="AO343"/>
  <c r="I343"/>
  <c r="M343"/>
  <c r="R343"/>
  <c r="V343"/>
  <c r="Z343"/>
  <c r="AD343"/>
  <c r="AH343"/>
  <c r="AL343"/>
  <c r="H343"/>
  <c r="O343"/>
  <c r="S343"/>
  <c r="W343"/>
  <c r="AA343"/>
  <c r="AE343"/>
  <c r="AI343"/>
  <c r="AM343"/>
  <c r="C343"/>
  <c r="C542" i="1" s="1"/>
  <c r="K343" i="14"/>
  <c r="P343"/>
  <c r="T343"/>
  <c r="X343"/>
  <c r="L542" i="1" s="1"/>
  <c r="AB343" i="14"/>
  <c r="AF343"/>
  <c r="AJ343"/>
  <c r="AN343"/>
  <c r="D542" i="1"/>
  <c r="H595"/>
  <c r="H596"/>
  <c r="H347" i="14"/>
  <c r="O347"/>
  <c r="S347"/>
  <c r="W347"/>
  <c r="AA347"/>
  <c r="AE347"/>
  <c r="AI347"/>
  <c r="AM347"/>
  <c r="C347"/>
  <c r="C566" i="1" s="1"/>
  <c r="K347" i="14"/>
  <c r="P347"/>
  <c r="T347"/>
  <c r="X347"/>
  <c r="L566" i="1" s="1"/>
  <c r="AB347" i="14"/>
  <c r="AF347"/>
  <c r="AJ347"/>
  <c r="AN347"/>
  <c r="I153" i="26"/>
  <c r="N153" s="1"/>
  <c r="S153" s="1"/>
  <c r="L347" i="14"/>
  <c r="K566" i="1" s="1"/>
  <c r="Q347" i="14"/>
  <c r="U347"/>
  <c r="Y347"/>
  <c r="M566" i="1" s="1"/>
  <c r="AC347" i="14"/>
  <c r="AG347"/>
  <c r="AK347"/>
  <c r="AO347"/>
  <c r="I347"/>
  <c r="M347"/>
  <c r="R347"/>
  <c r="V347"/>
  <c r="Z347"/>
  <c r="AD347"/>
  <c r="AH347"/>
  <c r="AL347"/>
  <c r="D566" i="1"/>
  <c r="I157" i="26"/>
  <c r="N157" s="1"/>
  <c r="S157" s="1"/>
  <c r="L351" i="14"/>
  <c r="K570" i="1" s="1"/>
  <c r="Q351" i="14"/>
  <c r="U351"/>
  <c r="Y351"/>
  <c r="M570" i="1" s="1"/>
  <c r="AC351" i="14"/>
  <c r="AG351"/>
  <c r="AK351"/>
  <c r="AO351"/>
  <c r="I351"/>
  <c r="M351"/>
  <c r="R351"/>
  <c r="V351"/>
  <c r="Z351"/>
  <c r="AD351"/>
  <c r="AH351"/>
  <c r="AL351"/>
  <c r="H351"/>
  <c r="O351"/>
  <c r="S351"/>
  <c r="W351"/>
  <c r="AA351"/>
  <c r="AE351"/>
  <c r="AI351"/>
  <c r="AM351"/>
  <c r="C351"/>
  <c r="C570" i="1" s="1"/>
  <c r="K351" i="14"/>
  <c r="P351"/>
  <c r="T351"/>
  <c r="X351"/>
  <c r="L570" i="1" s="1"/>
  <c r="AB351" i="14"/>
  <c r="AF351"/>
  <c r="AJ351"/>
  <c r="AN351"/>
  <c r="D570" i="1"/>
  <c r="H355" i="14"/>
  <c r="O355"/>
  <c r="S355"/>
  <c r="W355"/>
  <c r="AA355"/>
  <c r="AE355"/>
  <c r="AI355"/>
  <c r="AM355"/>
  <c r="C355"/>
  <c r="C574" i="1" s="1"/>
  <c r="K355" i="14"/>
  <c r="P355"/>
  <c r="T355"/>
  <c r="X355"/>
  <c r="L574" i="1" s="1"/>
  <c r="AB355" i="14"/>
  <c r="AF355"/>
  <c r="AJ355"/>
  <c r="AN355"/>
  <c r="I161" i="26"/>
  <c r="N161" s="1"/>
  <c r="S161" s="1"/>
  <c r="L355" i="14"/>
  <c r="K574" i="1" s="1"/>
  <c r="Q355" i="14"/>
  <c r="U355"/>
  <c r="Y355"/>
  <c r="M574" i="1" s="1"/>
  <c r="AC355" i="14"/>
  <c r="AG355"/>
  <c r="AK355"/>
  <c r="AO355"/>
  <c r="I355"/>
  <c r="M355"/>
  <c r="R355"/>
  <c r="V355"/>
  <c r="Z355"/>
  <c r="AD355"/>
  <c r="AH355"/>
  <c r="AL355"/>
  <c r="D574" i="1"/>
  <c r="I165" i="26"/>
  <c r="N165" s="1"/>
  <c r="S165" s="1"/>
  <c r="L359" i="14"/>
  <c r="K578" i="1" s="1"/>
  <c r="Q359" i="14"/>
  <c r="U359"/>
  <c r="Y359"/>
  <c r="M578" i="1" s="1"/>
  <c r="AC359" i="14"/>
  <c r="AG359"/>
  <c r="AK359"/>
  <c r="AO359"/>
  <c r="I359"/>
  <c r="M359"/>
  <c r="R359"/>
  <c r="V359"/>
  <c r="Z359"/>
  <c r="AD359"/>
  <c r="AH359"/>
  <c r="AL359"/>
  <c r="H359"/>
  <c r="O359"/>
  <c r="S359"/>
  <c r="W359"/>
  <c r="AA359"/>
  <c r="AE359"/>
  <c r="AI359"/>
  <c r="AM359"/>
  <c r="C359"/>
  <c r="C578" i="1" s="1"/>
  <c r="K359" i="14"/>
  <c r="P359"/>
  <c r="T359"/>
  <c r="X359"/>
  <c r="L578" i="1" s="1"/>
  <c r="AB359" i="14"/>
  <c r="AF359"/>
  <c r="AJ359"/>
  <c r="AN359"/>
  <c r="D578" i="1"/>
  <c r="H363" i="14"/>
  <c r="O363"/>
  <c r="S363"/>
  <c r="W363"/>
  <c r="AA363"/>
  <c r="AE363"/>
  <c r="AI363"/>
  <c r="AM363"/>
  <c r="C363"/>
  <c r="C582" i="1" s="1"/>
  <c r="K363" i="14"/>
  <c r="P363"/>
  <c r="T363"/>
  <c r="X363"/>
  <c r="L582" i="1" s="1"/>
  <c r="AB363" i="14"/>
  <c r="AF363"/>
  <c r="AJ363"/>
  <c r="AN363"/>
  <c r="I169" i="26"/>
  <c r="N169" s="1"/>
  <c r="S169" s="1"/>
  <c r="L363" i="14"/>
  <c r="K582" i="1" s="1"/>
  <c r="Q363" i="14"/>
  <c r="U363"/>
  <c r="Y363"/>
  <c r="M582" i="1" s="1"/>
  <c r="AC363" i="14"/>
  <c r="AG363"/>
  <c r="AK363"/>
  <c r="AO363"/>
  <c r="I363"/>
  <c r="M363"/>
  <c r="R363"/>
  <c r="V363"/>
  <c r="Z363"/>
  <c r="AD363"/>
  <c r="AH363"/>
  <c r="AL363"/>
  <c r="D582" i="1"/>
  <c r="I173" i="26"/>
  <c r="N173" s="1"/>
  <c r="S173" s="1"/>
  <c r="L367" i="14"/>
  <c r="K586" i="1" s="1"/>
  <c r="R367" i="14"/>
  <c r="V367"/>
  <c r="Z367"/>
  <c r="AD367"/>
  <c r="AH367"/>
  <c r="AL367"/>
  <c r="C367"/>
  <c r="C586" i="1" s="1"/>
  <c r="K367" i="14"/>
  <c r="O367"/>
  <c r="S367"/>
  <c r="W367"/>
  <c r="AA367"/>
  <c r="AE367"/>
  <c r="AI367"/>
  <c r="AM367"/>
  <c r="H367"/>
  <c r="P367"/>
  <c r="T367"/>
  <c r="X367"/>
  <c r="L586" i="1" s="1"/>
  <c r="AB367" i="14"/>
  <c r="AF367"/>
  <c r="AJ367"/>
  <c r="AN367"/>
  <c r="I367"/>
  <c r="M367"/>
  <c r="Q367"/>
  <c r="U367"/>
  <c r="Y367"/>
  <c r="M586" i="1" s="1"/>
  <c r="AC367" i="14"/>
  <c r="AG367"/>
  <c r="AK367"/>
  <c r="AO367"/>
  <c r="D586" i="1"/>
  <c r="H371" i="14"/>
  <c r="P371"/>
  <c r="T371"/>
  <c r="X371"/>
  <c r="L590" i="1" s="1"/>
  <c r="AB371" i="14"/>
  <c r="AF371"/>
  <c r="AJ371"/>
  <c r="AN371"/>
  <c r="I371"/>
  <c r="M371"/>
  <c r="Q371"/>
  <c r="U371"/>
  <c r="Y371"/>
  <c r="M590" i="1" s="1"/>
  <c r="AC371" i="14"/>
  <c r="AG371"/>
  <c r="AK371"/>
  <c r="AO371"/>
  <c r="I177" i="26"/>
  <c r="N177" s="1"/>
  <c r="S177" s="1"/>
  <c r="L371" i="14"/>
  <c r="K590" i="1" s="1"/>
  <c r="R371" i="14"/>
  <c r="V371"/>
  <c r="Z371"/>
  <c r="AD371"/>
  <c r="AH371"/>
  <c r="AL371"/>
  <c r="C371"/>
  <c r="C590" i="1" s="1"/>
  <c r="K371" i="14"/>
  <c r="O371"/>
  <c r="S371"/>
  <c r="W371"/>
  <c r="AA371"/>
  <c r="AE371"/>
  <c r="AI371"/>
  <c r="AM371"/>
  <c r="D590" i="1"/>
  <c r="H375" i="14"/>
  <c r="P375"/>
  <c r="T375"/>
  <c r="X375"/>
  <c r="AB375"/>
  <c r="AF375"/>
  <c r="AJ375"/>
  <c r="AN375"/>
  <c r="I375"/>
  <c r="M375"/>
  <c r="Q375"/>
  <c r="U375"/>
  <c r="Y375"/>
  <c r="AC375"/>
  <c r="AG375"/>
  <c r="AK375"/>
  <c r="AO375"/>
  <c r="L375"/>
  <c r="R375"/>
  <c r="V375"/>
  <c r="Z375"/>
  <c r="AD375"/>
  <c r="AH375"/>
  <c r="AL375"/>
  <c r="C375"/>
  <c r="K375"/>
  <c r="O375"/>
  <c r="S375"/>
  <c r="W375"/>
  <c r="AA375"/>
  <c r="AE375"/>
  <c r="AI375"/>
  <c r="AM375"/>
  <c r="H379"/>
  <c r="P379"/>
  <c r="T379"/>
  <c r="X379"/>
  <c r="AB379"/>
  <c r="AF379"/>
  <c r="AJ379"/>
  <c r="AN379"/>
  <c r="I379"/>
  <c r="M379"/>
  <c r="Q379"/>
  <c r="U379"/>
  <c r="Y379"/>
  <c r="AC379"/>
  <c r="AG379"/>
  <c r="AK379"/>
  <c r="AO379"/>
  <c r="L379"/>
  <c r="R379"/>
  <c r="V379"/>
  <c r="Z379"/>
  <c r="AD379"/>
  <c r="AH379"/>
  <c r="AL379"/>
  <c r="C379"/>
  <c r="K379"/>
  <c r="O379"/>
  <c r="S379"/>
  <c r="W379"/>
  <c r="AA379"/>
  <c r="AE379"/>
  <c r="AI379"/>
  <c r="AM379"/>
  <c r="H383"/>
  <c r="P383"/>
  <c r="T383"/>
  <c r="X383"/>
  <c r="AB383"/>
  <c r="AF383"/>
  <c r="AJ383"/>
  <c r="AN383"/>
  <c r="I383"/>
  <c r="M383"/>
  <c r="Q383"/>
  <c r="U383"/>
  <c r="Y383"/>
  <c r="AC383"/>
  <c r="AG383"/>
  <c r="AK383"/>
  <c r="AO383"/>
  <c r="L383"/>
  <c r="R383"/>
  <c r="V383"/>
  <c r="Z383"/>
  <c r="AD383"/>
  <c r="AH383"/>
  <c r="AL383"/>
  <c r="C383"/>
  <c r="K383"/>
  <c r="O383"/>
  <c r="S383"/>
  <c r="W383"/>
  <c r="AA383"/>
  <c r="AE383"/>
  <c r="AI383"/>
  <c r="AM383"/>
  <c r="F113" i="26"/>
  <c r="E486" i="1"/>
  <c r="AI36" i="17"/>
  <c r="AZ36"/>
  <c r="AI62"/>
  <c r="AZ62"/>
  <c r="AI47"/>
  <c r="AZ47"/>
  <c r="AZ102"/>
  <c r="AI102"/>
  <c r="AZ106"/>
  <c r="AI106"/>
  <c r="AZ114"/>
  <c r="AI114"/>
  <c r="AZ116"/>
  <c r="AI116"/>
  <c r="AZ118"/>
  <c r="AI118"/>
  <c r="L45" i="1"/>
  <c r="L46"/>
  <c r="AF37" i="17"/>
  <c r="AW37"/>
  <c r="AF39"/>
  <c r="AW39"/>
  <c r="AN39"/>
  <c r="Z39"/>
  <c r="AW41"/>
  <c r="AF41"/>
  <c r="AW43"/>
  <c r="AF43"/>
  <c r="AN47"/>
  <c r="Z47"/>
  <c r="AF47"/>
  <c r="AW47"/>
  <c r="AN49"/>
  <c r="Z49"/>
  <c r="AW49"/>
  <c r="AF49"/>
  <c r="AN55"/>
  <c r="Z55"/>
  <c r="AW55"/>
  <c r="AF55"/>
  <c r="AF57"/>
  <c r="AW57"/>
  <c r="AN59"/>
  <c r="Z59"/>
  <c r="AF59"/>
  <c r="AW59"/>
  <c r="AN61"/>
  <c r="Z61"/>
  <c r="AF61"/>
  <c r="AW61"/>
  <c r="Z63"/>
  <c r="AN63"/>
  <c r="AF63"/>
  <c r="AW63"/>
  <c r="AW67"/>
  <c r="AF67"/>
  <c r="Z69"/>
  <c r="AN69"/>
  <c r="Z71"/>
  <c r="AN71"/>
  <c r="Z73"/>
  <c r="AN73"/>
  <c r="AW75"/>
  <c r="AF75"/>
  <c r="Z77"/>
  <c r="AN77"/>
  <c r="Z79"/>
  <c r="AN79"/>
  <c r="Z81"/>
  <c r="AN81"/>
  <c r="Z83"/>
  <c r="AN83"/>
  <c r="AW85"/>
  <c r="AF85"/>
  <c r="AF87"/>
  <c r="AW87"/>
  <c r="AW89"/>
  <c r="AF89"/>
  <c r="Z91"/>
  <c r="AN91"/>
  <c r="AW93"/>
  <c r="AF93"/>
  <c r="Z95"/>
  <c r="AN95"/>
  <c r="AF97"/>
  <c r="AW97"/>
  <c r="AN101"/>
  <c r="Z101"/>
  <c r="AN103"/>
  <c r="Z103"/>
  <c r="AF105"/>
  <c r="AW105"/>
  <c r="AN107"/>
  <c r="Z107"/>
  <c r="AF107"/>
  <c r="AW107"/>
  <c r="AN109"/>
  <c r="Z109"/>
  <c r="AN111"/>
  <c r="Z111"/>
  <c r="AF111"/>
  <c r="AW111"/>
  <c r="AN115"/>
  <c r="Z115"/>
  <c r="AN117"/>
  <c r="Z117"/>
  <c r="AW119"/>
  <c r="AF119"/>
  <c r="AN121"/>
  <c r="Z121"/>
  <c r="AF121"/>
  <c r="AW121"/>
  <c r="AN123"/>
  <c r="Z123"/>
  <c r="AW123"/>
  <c r="AF123"/>
  <c r="AF125"/>
  <c r="AW125"/>
  <c r="AF127"/>
  <c r="AW127"/>
  <c r="AW129"/>
  <c r="AF129"/>
  <c r="AN129"/>
  <c r="Z129"/>
  <c r="AW131"/>
  <c r="AF131"/>
  <c r="AN131"/>
  <c r="Z131"/>
  <c r="AN133"/>
  <c r="Z133"/>
  <c r="AF135"/>
  <c r="AW135"/>
  <c r="AN139"/>
  <c r="Z139"/>
  <c r="AF147"/>
  <c r="AW147"/>
  <c r="AN147"/>
  <c r="Z147"/>
  <c r="AN149"/>
  <c r="Z149"/>
  <c r="AN151"/>
  <c r="Z151"/>
  <c r="AW153"/>
  <c r="AF153"/>
  <c r="AZ157"/>
  <c r="AI157"/>
  <c r="AZ159"/>
  <c r="AI159"/>
  <c r="AZ161"/>
  <c r="AI161"/>
  <c r="AI163"/>
  <c r="AZ163"/>
  <c r="AZ165"/>
  <c r="AI165"/>
  <c r="AZ167"/>
  <c r="AI167"/>
  <c r="AZ169"/>
  <c r="AI169"/>
  <c r="AZ175"/>
  <c r="AI175"/>
  <c r="AI179"/>
  <c r="AZ179"/>
  <c r="AI183"/>
  <c r="AZ183"/>
  <c r="AI189"/>
  <c r="AZ189"/>
  <c r="AZ191"/>
  <c r="AI191"/>
  <c r="AZ193"/>
  <c r="AI193"/>
  <c r="AI195"/>
  <c r="AZ195"/>
  <c r="AZ201"/>
  <c r="AI201"/>
  <c r="AZ209"/>
  <c r="AI209"/>
  <c r="AZ211"/>
  <c r="AI211"/>
  <c r="AZ213"/>
  <c r="AI213"/>
  <c r="AI215"/>
  <c r="AZ215"/>
  <c r="AI53"/>
  <c r="AZ53"/>
  <c r="AI57"/>
  <c r="AZ57"/>
  <c r="AI59"/>
  <c r="AZ59"/>
  <c r="AI61"/>
  <c r="AZ61"/>
  <c r="AZ65"/>
  <c r="AI65"/>
  <c r="AZ69"/>
  <c r="AI69"/>
  <c r="AI71"/>
  <c r="AZ71"/>
  <c r="AI73"/>
  <c r="AZ73"/>
  <c r="AZ75"/>
  <c r="AI75"/>
  <c r="AI77"/>
  <c r="AZ77"/>
  <c r="AI81"/>
  <c r="AZ81"/>
  <c r="AZ85"/>
  <c r="AI85"/>
  <c r="AZ87"/>
  <c r="AI87"/>
  <c r="AZ89"/>
  <c r="AI89"/>
  <c r="AZ91"/>
  <c r="AI91"/>
  <c r="AI93"/>
  <c r="AZ93"/>
  <c r="AZ95"/>
  <c r="AI95"/>
  <c r="AZ97"/>
  <c r="AI97"/>
  <c r="AZ99"/>
  <c r="AI99"/>
  <c r="AI101"/>
  <c r="AZ101"/>
  <c r="AI105"/>
  <c r="AZ105"/>
  <c r="AI113"/>
  <c r="AZ113"/>
  <c r="AS38"/>
  <c r="BJ38" s="1"/>
  <c r="AB38"/>
  <c r="P38"/>
  <c r="AA13" i="14"/>
  <c r="AG13" s="1"/>
  <c r="AJ13"/>
  <c r="AW40" i="17"/>
  <c r="AF40"/>
  <c r="AN40"/>
  <c r="Z40"/>
  <c r="AN42"/>
  <c r="Z42"/>
  <c r="AW42"/>
  <c r="AF42"/>
  <c r="AS42"/>
  <c r="BJ42" s="1"/>
  <c r="AB42"/>
  <c r="AW44"/>
  <c r="AF44"/>
  <c r="AN44"/>
  <c r="Z44"/>
  <c r="AN46"/>
  <c r="Z46"/>
  <c r="AF46"/>
  <c r="AW46"/>
  <c r="AF48"/>
  <c r="AW48"/>
  <c r="AF50"/>
  <c r="AW50"/>
  <c r="AS50"/>
  <c r="BJ50" s="1"/>
  <c r="AB50"/>
  <c r="AQ52"/>
  <c r="BE52"/>
  <c r="M27" i="14"/>
  <c r="K31" i="1"/>
  <c r="AQ54" i="17"/>
  <c r="BE54"/>
  <c r="AF56"/>
  <c r="AW56"/>
  <c r="AF58"/>
  <c r="AW58"/>
  <c r="AN60"/>
  <c r="Z60"/>
  <c r="Z62"/>
  <c r="AN62"/>
  <c r="AF64"/>
  <c r="AW64"/>
  <c r="AF66"/>
  <c r="AW66"/>
  <c r="Z68"/>
  <c r="AN68"/>
  <c r="AW70"/>
  <c r="AF70"/>
  <c r="Z70"/>
  <c r="AN70"/>
  <c r="AF74"/>
  <c r="AW74"/>
  <c r="Z74"/>
  <c r="AN74"/>
  <c r="AF76"/>
  <c r="AW76"/>
  <c r="AN76"/>
  <c r="Z76"/>
  <c r="AF78"/>
  <c r="AW78"/>
  <c r="Z78"/>
  <c r="AN78"/>
  <c r="AF82"/>
  <c r="AW82"/>
  <c r="Z82"/>
  <c r="AN82"/>
  <c r="AW86"/>
  <c r="AF86"/>
  <c r="Z86"/>
  <c r="AN86"/>
  <c r="AF88"/>
  <c r="AW88"/>
  <c r="Z88"/>
  <c r="AN88"/>
  <c r="AF90"/>
  <c r="AW90"/>
  <c r="Z90"/>
  <c r="AN90"/>
  <c r="AF92"/>
  <c r="AW92"/>
  <c r="Z92"/>
  <c r="AN92"/>
  <c r="AW94"/>
  <c r="AF94"/>
  <c r="Z94"/>
  <c r="AN94"/>
  <c r="AS100"/>
  <c r="BJ100" s="1"/>
  <c r="AB100"/>
  <c r="AS102"/>
  <c r="BJ102" s="1"/>
  <c r="AB102"/>
  <c r="AF104"/>
  <c r="AW104"/>
  <c r="AN104"/>
  <c r="Z104"/>
  <c r="AN106"/>
  <c r="Z106"/>
  <c r="AW106"/>
  <c r="AF106"/>
  <c r="AS106"/>
  <c r="BJ106" s="1"/>
  <c r="AB106"/>
  <c r="AN112"/>
  <c r="Z112"/>
  <c r="AF112"/>
  <c r="AW112"/>
  <c r="AS116"/>
  <c r="AB116"/>
  <c r="AQ124"/>
  <c r="BE124"/>
  <c r="AX124" s="1"/>
  <c r="AW126"/>
  <c r="AF126"/>
  <c r="AW128"/>
  <c r="AF128"/>
  <c r="AN132"/>
  <c r="Z132"/>
  <c r="AF134"/>
  <c r="AW134"/>
  <c r="AS134"/>
  <c r="AB134"/>
  <c r="AF136"/>
  <c r="AW136"/>
  <c r="AN136"/>
  <c r="Z136"/>
  <c r="AB136"/>
  <c r="AS136"/>
  <c r="AJ111" i="14"/>
  <c r="P136" i="17"/>
  <c r="AA111" i="14"/>
  <c r="AG111" s="1"/>
  <c r="U136" i="17" s="1"/>
  <c r="AW140"/>
  <c r="AF140"/>
  <c r="AF142"/>
  <c r="AW142"/>
  <c r="AN142"/>
  <c r="Z142"/>
  <c r="AW144"/>
  <c r="AF144"/>
  <c r="AN146"/>
  <c r="Z146"/>
  <c r="AW148"/>
  <c r="AF148"/>
  <c r="AV179"/>
  <c r="AE179"/>
  <c r="M45"/>
  <c r="E24" i="1"/>
  <c r="L20" i="14"/>
  <c r="P43" i="17"/>
  <c r="AA18" i="14"/>
  <c r="AG18" s="1"/>
  <c r="M63" i="17"/>
  <c r="E42" i="1"/>
  <c r="L38" i="14"/>
  <c r="M67" i="17"/>
  <c r="E65" i="1"/>
  <c r="L42" i="14"/>
  <c r="L96"/>
  <c r="M121" i="17"/>
  <c r="E138" i="1"/>
  <c r="M135" i="17"/>
  <c r="E171" i="1"/>
  <c r="L110" i="14"/>
  <c r="P54" i="17"/>
  <c r="AJ29" i="14"/>
  <c r="AA29"/>
  <c r="AG29" s="1"/>
  <c r="AW62" i="17"/>
  <c r="AF62"/>
  <c r="AB64"/>
  <c r="AS64"/>
  <c r="BJ64" s="1"/>
  <c r="AN64"/>
  <c r="Z64"/>
  <c r="P64"/>
  <c r="AC64" s="1"/>
  <c r="AA39" i="14"/>
  <c r="AG39" s="1"/>
  <c r="Z66" i="17"/>
  <c r="AN66"/>
  <c r="M68"/>
  <c r="E66" i="1"/>
  <c r="L43" i="14"/>
  <c r="AF68" i="17"/>
  <c r="AW68"/>
  <c r="M45" i="14"/>
  <c r="K68" i="1"/>
  <c r="AB70" i="17"/>
  <c r="AS70"/>
  <c r="BJ70" s="1"/>
  <c r="AQ72"/>
  <c r="BE72"/>
  <c r="M49" i="14"/>
  <c r="K72" i="1"/>
  <c r="AB74" i="17"/>
  <c r="AS74"/>
  <c r="BJ74" s="1"/>
  <c r="M51" i="14"/>
  <c r="K74" i="1"/>
  <c r="AB76" i="17"/>
  <c r="AS76"/>
  <c r="BJ76" s="1"/>
  <c r="M57" i="14"/>
  <c r="K80" i="1"/>
  <c r="AB82" i="17"/>
  <c r="AS82"/>
  <c r="BJ82" s="1"/>
  <c r="AW96"/>
  <c r="AF96"/>
  <c r="Z96"/>
  <c r="AN96"/>
  <c r="AQ98"/>
  <c r="BE98"/>
  <c r="AQ100"/>
  <c r="BE100"/>
  <c r="M108"/>
  <c r="E125" i="1"/>
  <c r="L83" i="14"/>
  <c r="AN108" i="17"/>
  <c r="Z108"/>
  <c r="AF108"/>
  <c r="AW108"/>
  <c r="AN110"/>
  <c r="Z110"/>
  <c r="AS112"/>
  <c r="BJ112" s="1"/>
  <c r="AB112"/>
  <c r="AE114"/>
  <c r="AV114"/>
  <c r="AB114"/>
  <c r="AS114"/>
  <c r="BJ114" s="1"/>
  <c r="AQ114"/>
  <c r="BE114"/>
  <c r="AW114"/>
  <c r="AF114"/>
  <c r="AW118"/>
  <c r="AF118"/>
  <c r="AN122"/>
  <c r="Z122"/>
  <c r="AN126"/>
  <c r="Z126"/>
  <c r="AS126"/>
  <c r="AB126"/>
  <c r="AN128"/>
  <c r="Z128"/>
  <c r="M132"/>
  <c r="E168" i="1"/>
  <c r="L107" i="14"/>
  <c r="AQ134" i="17"/>
  <c r="BE134"/>
  <c r="M138"/>
  <c r="E174" i="1"/>
  <c r="L113" i="14"/>
  <c r="AF138" i="17"/>
  <c r="AW138"/>
  <c r="AN140"/>
  <c r="Z140"/>
  <c r="AQ148"/>
  <c r="BE148"/>
  <c r="M123" i="14"/>
  <c r="K184" i="1"/>
  <c r="AS148" i="17"/>
  <c r="AB148"/>
  <c r="AN152"/>
  <c r="Z152"/>
  <c r="AJ127" i="14"/>
  <c r="P152" i="17"/>
  <c r="AA127" i="14"/>
  <c r="AG127" s="1"/>
  <c r="U152" i="17" s="1"/>
  <c r="AJ129" i="14"/>
  <c r="P154" i="17"/>
  <c r="AA129" i="14"/>
  <c r="AG129" s="1"/>
  <c r="U154" i="17" s="1"/>
  <c r="AZ156"/>
  <c r="AI156"/>
  <c r="AI176"/>
  <c r="AZ176"/>
  <c r="AZ178"/>
  <c r="AI178"/>
  <c r="AZ182"/>
  <c r="AI182"/>
  <c r="AI196"/>
  <c r="AZ196"/>
  <c r="AI216"/>
  <c r="AZ216"/>
  <c r="G18" i="26"/>
  <c r="G331" i="1"/>
  <c r="G344" s="1"/>
  <c r="AS157" i="17"/>
  <c r="AB157"/>
  <c r="AJ134" i="14"/>
  <c r="P159" i="17"/>
  <c r="AA134" i="14"/>
  <c r="AG134" s="1"/>
  <c r="U159" i="17" s="1"/>
  <c r="AB161"/>
  <c r="AS161"/>
  <c r="AJ138" i="14"/>
  <c r="P163" i="17"/>
  <c r="AA138" i="14"/>
  <c r="AG138" s="1"/>
  <c r="U163" i="17" s="1"/>
  <c r="AN167"/>
  <c r="Z167"/>
  <c r="AB167"/>
  <c r="AS167"/>
  <c r="BE169"/>
  <c r="AQ169"/>
  <c r="AQ173"/>
  <c r="BE173"/>
  <c r="AQ177"/>
  <c r="BE177"/>
  <c r="AX177" s="1"/>
  <c r="AQ185"/>
  <c r="BE185"/>
  <c r="AX185" s="1"/>
  <c r="AS185"/>
  <c r="AB185"/>
  <c r="AJ160" i="14"/>
  <c r="P185" i="17"/>
  <c r="AA160" i="14"/>
  <c r="AG160" s="1"/>
  <c r="U185" i="17" s="1"/>
  <c r="AN187"/>
  <c r="Z187"/>
  <c r="AN189"/>
  <c r="Z189"/>
  <c r="AJ168" i="14"/>
  <c r="P193" i="17"/>
  <c r="AQ199"/>
  <c r="BE199"/>
  <c r="AJ176" i="14"/>
  <c r="P201" i="17"/>
  <c r="AQ205"/>
  <c r="BE205"/>
  <c r="AN209"/>
  <c r="Z209"/>
  <c r="AN211"/>
  <c r="Z211"/>
  <c r="AJ186" i="14"/>
  <c r="P211" i="17"/>
  <c r="AS215"/>
  <c r="AT215" s="1"/>
  <c r="AB215"/>
  <c r="AC215" s="1"/>
  <c r="E445" i="1"/>
  <c r="E446"/>
  <c r="M131" i="14"/>
  <c r="K192" i="1"/>
  <c r="AB158" i="17"/>
  <c r="AS158"/>
  <c r="AB162"/>
  <c r="AS162"/>
  <c r="AJ137" i="14"/>
  <c r="P162" i="17"/>
  <c r="AA137" i="14"/>
  <c r="AG137" s="1"/>
  <c r="U162" i="17" s="1"/>
  <c r="AN166"/>
  <c r="Z166"/>
  <c r="AN168"/>
  <c r="Z168"/>
  <c r="AS168"/>
  <c r="AB168"/>
  <c r="AQ170"/>
  <c r="BE170"/>
  <c r="BE172"/>
  <c r="AQ172"/>
  <c r="M149" i="14"/>
  <c r="K229" i="1"/>
  <c r="AN174" i="17"/>
  <c r="Z174"/>
  <c r="AB176"/>
  <c r="AS176"/>
  <c r="AN178"/>
  <c r="Z178"/>
  <c r="AS178"/>
  <c r="AB178"/>
  <c r="AN182"/>
  <c r="Z182"/>
  <c r="P182"/>
  <c r="AA157" i="14"/>
  <c r="AG157" s="1"/>
  <c r="U182" i="17" s="1"/>
  <c r="AJ157" i="14"/>
  <c r="AS184" i="17"/>
  <c r="AB184"/>
  <c r="AB188"/>
  <c r="AS188"/>
  <c r="AJ163" i="14"/>
  <c r="P188" i="17"/>
  <c r="AN190"/>
  <c r="Z190"/>
  <c r="AJ165" i="14"/>
  <c r="P190" i="17"/>
  <c r="AS192"/>
  <c r="AB192"/>
  <c r="AC192" s="1"/>
  <c r="AT192"/>
  <c r="AN194"/>
  <c r="Z194"/>
  <c r="AS198"/>
  <c r="AT198" s="1"/>
  <c r="AB198"/>
  <c r="AC198" s="1"/>
  <c r="AQ200"/>
  <c r="BE200"/>
  <c r="AQ202"/>
  <c r="BE202"/>
  <c r="M165"/>
  <c r="E220" i="1"/>
  <c r="L140" i="14"/>
  <c r="AE177" i="17"/>
  <c r="AV177"/>
  <c r="AV158"/>
  <c r="AE158"/>
  <c r="AV176"/>
  <c r="AE176"/>
  <c r="AJ22" i="14"/>
  <c r="P47" i="17"/>
  <c r="AA22" i="14"/>
  <c r="AG22" s="1"/>
  <c r="AJ17"/>
  <c r="P42" i="17"/>
  <c r="AA17" i="14"/>
  <c r="AG17" s="1"/>
  <c r="M60" i="17"/>
  <c r="E39" i="1"/>
  <c r="L35" i="14"/>
  <c r="AF60" i="17"/>
  <c r="AW60"/>
  <c r="AF80"/>
  <c r="AW80"/>
  <c r="Z80"/>
  <c r="AN80"/>
  <c r="AF84"/>
  <c r="AW84"/>
  <c r="Z84"/>
  <c r="AN84"/>
  <c r="M61" i="14"/>
  <c r="K84" i="1"/>
  <c r="AB86" i="17"/>
  <c r="AS86"/>
  <c r="BJ86" s="1"/>
  <c r="M96"/>
  <c r="E113" i="1"/>
  <c r="L71" i="14"/>
  <c r="AQ102" i="17"/>
  <c r="BE102"/>
  <c r="M79" i="14"/>
  <c r="K121" i="1"/>
  <c r="AS104" i="17"/>
  <c r="BJ104" s="1"/>
  <c r="AB104"/>
  <c r="AN116"/>
  <c r="Z116"/>
  <c r="AF116"/>
  <c r="AW116"/>
  <c r="AJ91" i="14"/>
  <c r="P116" i="17"/>
  <c r="AA91" i="14"/>
  <c r="AG91" s="1"/>
  <c r="AN120" i="17"/>
  <c r="Z120"/>
  <c r="M95" i="14"/>
  <c r="K137" i="1"/>
  <c r="M128" i="17"/>
  <c r="E164" i="1"/>
  <c r="L103" i="14"/>
  <c r="AF130" i="17"/>
  <c r="AW130"/>
  <c r="AN130"/>
  <c r="Z130"/>
  <c r="P134"/>
  <c r="AA109" i="14"/>
  <c r="AG109" s="1"/>
  <c r="U134" i="17" s="1"/>
  <c r="AJ109" i="14"/>
  <c r="AN138" i="17"/>
  <c r="Z138"/>
  <c r="AQ144"/>
  <c r="BE144"/>
  <c r="AQ150"/>
  <c r="BE150"/>
  <c r="AF154"/>
  <c r="AW154"/>
  <c r="AN154"/>
  <c r="Z154"/>
  <c r="AS154"/>
  <c r="AB154"/>
  <c r="I294" i="1"/>
  <c r="I293"/>
  <c r="L244"/>
  <c r="L245"/>
  <c r="BE157" i="17"/>
  <c r="AQ157"/>
  <c r="G244" i="1"/>
  <c r="G245"/>
  <c r="AN159" i="17"/>
  <c r="Z159"/>
  <c r="AW159"/>
  <c r="AF159"/>
  <c r="AN161"/>
  <c r="Z161"/>
  <c r="AF161"/>
  <c r="AW161"/>
  <c r="AN163"/>
  <c r="Z163"/>
  <c r="AW163"/>
  <c r="AF163"/>
  <c r="AN165"/>
  <c r="Z165"/>
  <c r="BE171"/>
  <c r="AQ171"/>
  <c r="AN175"/>
  <c r="Z175"/>
  <c r="AN179"/>
  <c r="Z179"/>
  <c r="AB179"/>
  <c r="AS179"/>
  <c r="AN181"/>
  <c r="Z181"/>
  <c r="AN183"/>
  <c r="Z183"/>
  <c r="M164" i="14"/>
  <c r="K263" i="1"/>
  <c r="BE192" i="17"/>
  <c r="AQ191"/>
  <c r="BE193"/>
  <c r="AQ193"/>
  <c r="AQ195"/>
  <c r="BE195"/>
  <c r="AJ174" i="14"/>
  <c r="P199" i="17"/>
  <c r="AN201"/>
  <c r="Z201"/>
  <c r="AN203"/>
  <c r="Z203"/>
  <c r="AV205"/>
  <c r="AE205"/>
  <c r="AQ207"/>
  <c r="BE207"/>
  <c r="AB211"/>
  <c r="AS211"/>
  <c r="AN213"/>
  <c r="Z213"/>
  <c r="AN215"/>
  <c r="Z215"/>
  <c r="AH215"/>
  <c r="AY215"/>
  <c r="Z217"/>
  <c r="AN217"/>
  <c r="E395" i="1"/>
  <c r="E394"/>
  <c r="C21" i="17"/>
  <c r="Z156"/>
  <c r="AN156"/>
  <c r="AF156"/>
  <c r="AW156"/>
  <c r="AN158"/>
  <c r="Z158"/>
  <c r="AF158"/>
  <c r="AW158"/>
  <c r="AN160"/>
  <c r="Z160"/>
  <c r="AB160"/>
  <c r="AS160"/>
  <c r="BE162"/>
  <c r="AQ162"/>
  <c r="AQ164"/>
  <c r="BE164"/>
  <c r="AS166"/>
  <c r="AB166"/>
  <c r="P166"/>
  <c r="AA141" i="14"/>
  <c r="AG141" s="1"/>
  <c r="U166" i="17" s="1"/>
  <c r="AJ141" i="14"/>
  <c r="AQ176" i="17"/>
  <c r="BE176"/>
  <c r="AQ180"/>
  <c r="BE180"/>
  <c r="AX180" s="1"/>
  <c r="AQ184"/>
  <c r="BE184"/>
  <c r="AQ186"/>
  <c r="BE186"/>
  <c r="M161" i="14"/>
  <c r="K241" i="1"/>
  <c r="AN188" i="17"/>
  <c r="Z188"/>
  <c r="AB190"/>
  <c r="AS190"/>
  <c r="AN192"/>
  <c r="Z192"/>
  <c r="BE197"/>
  <c r="AQ196"/>
  <c r="BE196"/>
  <c r="AQ198"/>
  <c r="BE198"/>
  <c r="AS202"/>
  <c r="AT202" s="1"/>
  <c r="AB202"/>
  <c r="AC202" s="1"/>
  <c r="AQ204"/>
  <c r="BE204"/>
  <c r="AN206"/>
  <c r="Z206"/>
  <c r="AB206"/>
  <c r="AC206" s="1"/>
  <c r="AS206"/>
  <c r="AT206" s="1"/>
  <c r="P164"/>
  <c r="AA139" i="14"/>
  <c r="AG139" s="1"/>
  <c r="U164" i="17" s="1"/>
  <c r="M147" i="14"/>
  <c r="K227" i="1"/>
  <c r="P176" i="17"/>
  <c r="AA151" i="14"/>
  <c r="AG151" s="1"/>
  <c r="U176" i="17" s="1"/>
  <c r="P184"/>
  <c r="AJ159" i="14"/>
  <c r="AA159"/>
  <c r="AG159" s="1"/>
  <c r="U184" i="17" s="1"/>
  <c r="AN208"/>
  <c r="Z208"/>
  <c r="AS208"/>
  <c r="AT208" s="1"/>
  <c r="AB208"/>
  <c r="AC208" s="1"/>
  <c r="AQ216"/>
  <c r="BE216"/>
  <c r="M63" i="14"/>
  <c r="K86" i="1"/>
  <c r="AB88" i="17"/>
  <c r="AS88"/>
  <c r="BJ88" s="1"/>
  <c r="P100"/>
  <c r="AJ75" i="14"/>
  <c r="AA75"/>
  <c r="AG75" s="1"/>
  <c r="P150" i="17"/>
  <c r="AJ125" i="14"/>
  <c r="AA125"/>
  <c r="AG125" s="1"/>
  <c r="U150" i="17" s="1"/>
  <c r="P173"/>
  <c r="AA148" i="14"/>
  <c r="AG148" s="1"/>
  <c r="U173" i="17" s="1"/>
  <c r="AA133" i="14"/>
  <c r="AG133" s="1"/>
  <c r="U158" i="17" s="1"/>
  <c r="P158"/>
  <c r="AJ133" i="14"/>
  <c r="P168" i="17"/>
  <c r="AA143" i="14"/>
  <c r="AG143" s="1"/>
  <c r="U168" i="17" s="1"/>
  <c r="AA153" i="14"/>
  <c r="AG153" s="1"/>
  <c r="U178" i="17" s="1"/>
  <c r="P178"/>
  <c r="AJ153" i="14"/>
  <c r="AN210" i="17"/>
  <c r="Z210"/>
  <c r="AJ185" i="14"/>
  <c r="P210" i="17"/>
  <c r="AN212"/>
  <c r="Z212"/>
  <c r="AN214"/>
  <c r="Z214"/>
  <c r="L95" i="1"/>
  <c r="L96"/>
  <c r="W11" i="14"/>
  <c r="W12" s="1"/>
  <c r="W13" s="1"/>
  <c r="W14" s="1"/>
  <c r="W15" s="1"/>
  <c r="W16" s="1"/>
  <c r="W17" s="1"/>
  <c r="W18" s="1"/>
  <c r="W19" s="1"/>
  <c r="W20" s="1"/>
  <c r="W21" s="1"/>
  <c r="W22" s="1"/>
  <c r="W23" s="1"/>
  <c r="W24" s="1"/>
  <c r="W25" s="1"/>
  <c r="W26" s="1"/>
  <c r="W27" s="1"/>
  <c r="W28" s="1"/>
  <c r="W29" s="1"/>
  <c r="W30" s="1"/>
  <c r="W31" s="1"/>
  <c r="W32" s="1"/>
  <c r="W33" s="1"/>
  <c r="W34" s="1"/>
  <c r="W35" s="1"/>
  <c r="W36" s="1"/>
  <c r="W37" s="1"/>
  <c r="W38" s="1"/>
  <c r="W39" s="1"/>
  <c r="W40" s="1"/>
  <c r="W41" s="1"/>
  <c r="W42" s="1"/>
  <c r="W43" s="1"/>
  <c r="W44" s="1"/>
  <c r="W45" s="1"/>
  <c r="W46" s="1"/>
  <c r="W47" s="1"/>
  <c r="W48" s="1"/>
  <c r="W49" s="1"/>
  <c r="W50" s="1"/>
  <c r="W51" s="1"/>
  <c r="W52" s="1"/>
  <c r="W53" s="1"/>
  <c r="W54" s="1"/>
  <c r="W55" s="1"/>
  <c r="W56" s="1"/>
  <c r="W57" s="1"/>
  <c r="W58" s="1"/>
  <c r="W59" s="1"/>
  <c r="W60" s="1"/>
  <c r="W61" s="1"/>
  <c r="W62" s="1"/>
  <c r="W63" s="1"/>
  <c r="W64" s="1"/>
  <c r="W65" s="1"/>
  <c r="W66" s="1"/>
  <c r="W67" s="1"/>
  <c r="W68" s="1"/>
  <c r="W69" s="1"/>
  <c r="W70" s="1"/>
  <c r="W71" s="1"/>
  <c r="W72" s="1"/>
  <c r="W73" s="1"/>
  <c r="W74" s="1"/>
  <c r="W75" s="1"/>
  <c r="W76" s="1"/>
  <c r="W77" s="1"/>
  <c r="W78" s="1"/>
  <c r="W79" s="1"/>
  <c r="W80" s="1"/>
  <c r="W81" s="1"/>
  <c r="W82" s="1"/>
  <c r="W83" s="1"/>
  <c r="W84" s="1"/>
  <c r="W85" s="1"/>
  <c r="W86" s="1"/>
  <c r="W87" s="1"/>
  <c r="W88" s="1"/>
  <c r="W89" s="1"/>
  <c r="W90" s="1"/>
  <c r="W91" s="1"/>
  <c r="W92" s="1"/>
  <c r="W93" s="1"/>
  <c r="W94" s="1"/>
  <c r="W95" s="1"/>
  <c r="W96" s="1"/>
  <c r="W97" s="1"/>
  <c r="W98" s="1"/>
  <c r="W99" s="1"/>
  <c r="W100" s="1"/>
  <c r="W101" s="1"/>
  <c r="W102" s="1"/>
  <c r="W103" s="1"/>
  <c r="W104" s="1"/>
  <c r="W105" s="1"/>
  <c r="W106" s="1"/>
  <c r="W107" s="1"/>
  <c r="W108" s="1"/>
  <c r="W109" s="1"/>
  <c r="W110" s="1"/>
  <c r="W111" s="1"/>
  <c r="W112" s="1"/>
  <c r="W113" s="1"/>
  <c r="W114" s="1"/>
  <c r="W115" s="1"/>
  <c r="W116" s="1"/>
  <c r="W117" s="1"/>
  <c r="W118" s="1"/>
  <c r="W119" s="1"/>
  <c r="W120" s="1"/>
  <c r="W121" s="1"/>
  <c r="W122" s="1"/>
  <c r="W123" s="1"/>
  <c r="W124" s="1"/>
  <c r="W125" s="1"/>
  <c r="W126" s="1"/>
  <c r="W127" s="1"/>
  <c r="W128" s="1"/>
  <c r="W129" s="1"/>
  <c r="W130" s="1"/>
  <c r="W131" s="1"/>
  <c r="W132" s="1"/>
  <c r="W133" s="1"/>
  <c r="W134" s="1"/>
  <c r="W135" s="1"/>
  <c r="W136" s="1"/>
  <c r="W137" s="1"/>
  <c r="W138" s="1"/>
  <c r="W139" s="1"/>
  <c r="W140" s="1"/>
  <c r="W141" s="1"/>
  <c r="W142" s="1"/>
  <c r="W143" s="1"/>
  <c r="W144" s="1"/>
  <c r="W145" s="1"/>
  <c r="W146" s="1"/>
  <c r="W147" s="1"/>
  <c r="W148" s="1"/>
  <c r="W149" s="1"/>
  <c r="W150" s="1"/>
  <c r="W151" s="1"/>
  <c r="W152" s="1"/>
  <c r="W153" s="1"/>
  <c r="W154" s="1"/>
  <c r="W155" s="1"/>
  <c r="W156" s="1"/>
  <c r="W157" s="1"/>
  <c r="W158" s="1"/>
  <c r="W159" s="1"/>
  <c r="W160" s="1"/>
  <c r="W161" s="1"/>
  <c r="W162" s="1"/>
  <c r="W163" s="1"/>
  <c r="W164" s="1"/>
  <c r="W165" s="1"/>
  <c r="W166" s="1"/>
  <c r="W167" s="1"/>
  <c r="W168" s="1"/>
  <c r="W169" s="1"/>
  <c r="W170" s="1"/>
  <c r="W171" s="1"/>
  <c r="W172" s="1"/>
  <c r="W173" s="1"/>
  <c r="W174" s="1"/>
  <c r="W175" s="1"/>
  <c r="W176" s="1"/>
  <c r="W177" s="1"/>
  <c r="W178" s="1"/>
  <c r="W179" s="1"/>
  <c r="W180" s="1"/>
  <c r="W181" s="1"/>
  <c r="W182" s="1"/>
  <c r="W183" s="1"/>
  <c r="W184" s="1"/>
  <c r="W185" s="1"/>
  <c r="W186" s="1"/>
  <c r="W187" s="1"/>
  <c r="W188" s="1"/>
  <c r="W189" s="1"/>
  <c r="W190" s="1"/>
  <c r="W191" s="1"/>
  <c r="W192" s="1"/>
  <c r="W193" s="1"/>
  <c r="W194" s="1"/>
  <c r="W195" s="1"/>
  <c r="W196" s="1"/>
  <c r="W197" s="1"/>
  <c r="W198" s="1"/>
  <c r="W199" s="1"/>
  <c r="W200" s="1"/>
  <c r="W201" s="1"/>
  <c r="W202" s="1"/>
  <c r="W203" s="1"/>
  <c r="W204" s="1"/>
  <c r="W205" s="1"/>
  <c r="W206" s="1"/>
  <c r="W207" s="1"/>
  <c r="W208" s="1"/>
  <c r="W209" s="1"/>
  <c r="W210" s="1"/>
  <c r="W211" s="1"/>
  <c r="W212" s="1"/>
  <c r="W213" s="1"/>
  <c r="W214" s="1"/>
  <c r="W215" s="1"/>
  <c r="W216" s="1"/>
  <c r="W217" s="1"/>
  <c r="W218" s="1"/>
  <c r="W219" s="1"/>
  <c r="W220" s="1"/>
  <c r="W221" s="1"/>
  <c r="W222" s="1"/>
  <c r="W223" s="1"/>
  <c r="W224" s="1"/>
  <c r="W225" s="1"/>
  <c r="W226" s="1"/>
  <c r="W227" s="1"/>
  <c r="W228" s="1"/>
  <c r="W229" s="1"/>
  <c r="W230" s="1"/>
  <c r="W231" s="1"/>
  <c r="W232" s="1"/>
  <c r="W233" s="1"/>
  <c r="W234" s="1"/>
  <c r="W235" s="1"/>
  <c r="W236" s="1"/>
  <c r="W237" s="1"/>
  <c r="W238" s="1"/>
  <c r="W239" s="1"/>
  <c r="W240" s="1"/>
  <c r="W241" s="1"/>
  <c r="W242" s="1"/>
  <c r="W243" s="1"/>
  <c r="W244" s="1"/>
  <c r="W245" s="1"/>
  <c r="W246" s="1"/>
  <c r="W247" s="1"/>
  <c r="W248" s="1"/>
  <c r="W249" s="1"/>
  <c r="W250" s="1"/>
  <c r="W251" s="1"/>
  <c r="W252" s="1"/>
  <c r="W253" s="1"/>
  <c r="W254" s="1"/>
  <c r="W255" s="1"/>
  <c r="W256" s="1"/>
  <c r="W257" s="1"/>
  <c r="W258" s="1"/>
  <c r="W259" s="1"/>
  <c r="W260" s="1"/>
  <c r="W261" s="1"/>
  <c r="W262" s="1"/>
  <c r="W263" s="1"/>
  <c r="W264" s="1"/>
  <c r="U308"/>
  <c r="U309" s="1"/>
  <c r="U310" s="1"/>
  <c r="U311" s="1"/>
  <c r="U312" s="1"/>
  <c r="U313" s="1"/>
  <c r="U314" s="1"/>
  <c r="U315" s="1"/>
  <c r="U316" s="1"/>
  <c r="U317" s="1"/>
  <c r="Z308"/>
  <c r="Z309" s="1"/>
  <c r="Z310" s="1"/>
  <c r="Z311" s="1"/>
  <c r="Z312" s="1"/>
  <c r="Z313" s="1"/>
  <c r="Z314" s="1"/>
  <c r="Z315" s="1"/>
  <c r="Z316" s="1"/>
  <c r="Z317" s="1"/>
  <c r="C293" i="1"/>
  <c r="I345"/>
  <c r="V73" i="17"/>
  <c r="G71" i="1"/>
  <c r="AC48" i="14"/>
  <c r="AE48" s="1"/>
  <c r="I48"/>
  <c r="V83" i="17"/>
  <c r="G81" i="1"/>
  <c r="AC58" i="14"/>
  <c r="AE58" s="1"/>
  <c r="I58"/>
  <c r="V99" i="17"/>
  <c r="G116" i="1"/>
  <c r="I74" i="14"/>
  <c r="AC74"/>
  <c r="AE74" s="1"/>
  <c r="V115" i="17"/>
  <c r="G132" i="1"/>
  <c r="AC90" i="14"/>
  <c r="AE90" s="1"/>
  <c r="I90"/>
  <c r="I46" i="1"/>
  <c r="I45"/>
  <c r="AN43" i="17"/>
  <c r="Z43"/>
  <c r="AQ53"/>
  <c r="BE53"/>
  <c r="AQ75"/>
  <c r="BE75"/>
  <c r="AQ85"/>
  <c r="BE85"/>
  <c r="AQ93"/>
  <c r="BE93"/>
  <c r="AQ105"/>
  <c r="BE105"/>
  <c r="AQ119"/>
  <c r="BE119"/>
  <c r="AX119" s="1"/>
  <c r="AQ125"/>
  <c r="BE125"/>
  <c r="AX125" s="1"/>
  <c r="AQ127"/>
  <c r="BE127"/>
  <c r="AQ137"/>
  <c r="BE137"/>
  <c r="AQ143"/>
  <c r="BE143"/>
  <c r="AQ155"/>
  <c r="BE155"/>
  <c r="AQ36"/>
  <c r="BE36"/>
  <c r="AF36"/>
  <c r="AW36"/>
  <c r="AN38"/>
  <c r="Z38"/>
  <c r="AQ48"/>
  <c r="BE48"/>
  <c r="M23" i="14"/>
  <c r="K27" i="1"/>
  <c r="Z50" i="17"/>
  <c r="AN50"/>
  <c r="AW52"/>
  <c r="AF52"/>
  <c r="AW54"/>
  <c r="AF54"/>
  <c r="AS54"/>
  <c r="BJ54" s="1"/>
  <c r="AB54"/>
  <c r="AN56"/>
  <c r="Z56"/>
  <c r="AN58"/>
  <c r="Z58"/>
  <c r="V49"/>
  <c r="G28" i="1"/>
  <c r="AC24" i="14"/>
  <c r="AE24" s="1"/>
  <c r="I24"/>
  <c r="V85" i="17"/>
  <c r="G83" i="1"/>
  <c r="I60" i="14"/>
  <c r="AC60"/>
  <c r="AE60" s="1"/>
  <c r="V141" i="17"/>
  <c r="G177" i="1"/>
  <c r="AC116" i="14"/>
  <c r="AE116" s="1"/>
  <c r="I116"/>
  <c r="V147" i="17"/>
  <c r="G183" i="1"/>
  <c r="AC122" i="14"/>
  <c r="AE122" s="1"/>
  <c r="I122"/>
  <c r="AE36" i="17"/>
  <c r="AV36"/>
  <c r="AV76"/>
  <c r="AE76"/>
  <c r="AI38"/>
  <c r="AZ38"/>
  <c r="F310" i="14"/>
  <c r="I489" i="1" s="1"/>
  <c r="J310" i="13"/>
  <c r="H118" i="26"/>
  <c r="F491" i="1"/>
  <c r="F318" i="14"/>
  <c r="I517" i="1" s="1"/>
  <c r="J318" i="13"/>
  <c r="H126" i="26"/>
  <c r="F519" i="1"/>
  <c r="J326" i="13"/>
  <c r="F326" i="14"/>
  <c r="I525" i="1" s="1"/>
  <c r="H134" i="26"/>
  <c r="F527" i="1"/>
  <c r="J334" i="13"/>
  <c r="F334" i="14"/>
  <c r="I533" i="1" s="1"/>
  <c r="H142" i="26"/>
  <c r="F535" i="1"/>
  <c r="J342" i="13"/>
  <c r="F342" i="14"/>
  <c r="I541" i="1" s="1"/>
  <c r="H150" i="26"/>
  <c r="F563" i="1"/>
  <c r="J350" i="13"/>
  <c r="F350" i="14"/>
  <c r="I569" i="1" s="1"/>
  <c r="H158" i="26"/>
  <c r="F571" i="1"/>
  <c r="J358" i="13"/>
  <c r="F358" i="14"/>
  <c r="I577" i="1" s="1"/>
  <c r="H166" i="26"/>
  <c r="F579" i="1"/>
  <c r="J366" i="13"/>
  <c r="F366" i="14"/>
  <c r="I585" i="1" s="1"/>
  <c r="H174" i="26"/>
  <c r="F587" i="1"/>
  <c r="J374" i="13"/>
  <c r="F374" i="14"/>
  <c r="I593" i="1" s="1"/>
  <c r="J382" i="13"/>
  <c r="F382" i="14"/>
  <c r="R308"/>
  <c r="P308"/>
  <c r="X308"/>
  <c r="L487" i="1" s="1"/>
  <c r="H308" i="14"/>
  <c r="AD308"/>
  <c r="I114" i="26"/>
  <c r="N114" s="1"/>
  <c r="S114" s="1"/>
  <c r="V308" i="14"/>
  <c r="K308"/>
  <c r="T308"/>
  <c r="AB308"/>
  <c r="AF308"/>
  <c r="C308"/>
  <c r="C487" i="1" s="1"/>
  <c r="I308" i="14"/>
  <c r="AC308"/>
  <c r="AE308" s="1"/>
  <c r="L308"/>
  <c r="AJ308"/>
  <c r="D487" i="1"/>
  <c r="AH308" i="14"/>
  <c r="AK308"/>
  <c r="AL308"/>
  <c r="AM308" s="1"/>
  <c r="AN308"/>
  <c r="AO308" s="1"/>
  <c r="AI308"/>
  <c r="H313"/>
  <c r="H492" i="1"/>
  <c r="I122" i="26"/>
  <c r="N122" s="1"/>
  <c r="S122" s="1"/>
  <c r="P316" i="14"/>
  <c r="H316"/>
  <c r="K316"/>
  <c r="AD316"/>
  <c r="R316"/>
  <c r="T316"/>
  <c r="V316" s="1"/>
  <c r="AB316"/>
  <c r="X316"/>
  <c r="L515" i="1" s="1"/>
  <c r="AF316" i="14"/>
  <c r="C316"/>
  <c r="C515" i="1" s="1"/>
  <c r="I316" i="14"/>
  <c r="AC316"/>
  <c r="AE316" s="1"/>
  <c r="L316"/>
  <c r="AJ316"/>
  <c r="D515" i="1"/>
  <c r="AH316" i="14"/>
  <c r="AK316"/>
  <c r="AL316"/>
  <c r="AM316" s="1"/>
  <c r="AN316"/>
  <c r="AO316" s="1"/>
  <c r="AO317" s="1"/>
  <c r="AI316"/>
  <c r="H317"/>
  <c r="H516" i="1"/>
  <c r="H545" s="1"/>
  <c r="I126" i="26"/>
  <c r="N126" s="1"/>
  <c r="S126" s="1"/>
  <c r="V320" i="14"/>
  <c r="L320"/>
  <c r="K519" i="1" s="1"/>
  <c r="AA320" i="14"/>
  <c r="T320"/>
  <c r="M320"/>
  <c r="K320"/>
  <c r="AG320"/>
  <c r="U320"/>
  <c r="AD320"/>
  <c r="AI320"/>
  <c r="AM320"/>
  <c r="C320"/>
  <c r="C519" i="1" s="1"/>
  <c r="W320" i="14"/>
  <c r="AJ320"/>
  <c r="S320"/>
  <c r="AH320"/>
  <c r="R320"/>
  <c r="I320"/>
  <c r="P320"/>
  <c r="AC320"/>
  <c r="H320"/>
  <c r="AB320"/>
  <c r="X320"/>
  <c r="L519" i="1" s="1"/>
  <c r="Q320" i="14"/>
  <c r="Y320"/>
  <c r="M519" i="1" s="1"/>
  <c r="AF320" i="14"/>
  <c r="AK320"/>
  <c r="AO320"/>
  <c r="O320"/>
  <c r="AE320"/>
  <c r="AN320"/>
  <c r="Z320"/>
  <c r="AL320"/>
  <c r="D519" i="1"/>
  <c r="I328" i="14"/>
  <c r="M328"/>
  <c r="V328"/>
  <c r="AB328"/>
  <c r="X328"/>
  <c r="L527" i="1" s="1"/>
  <c r="I134" i="26"/>
  <c r="N134" s="1"/>
  <c r="S134" s="1"/>
  <c r="L328" i="14"/>
  <c r="K527" i="1" s="1"/>
  <c r="AC328" i="14"/>
  <c r="Q328"/>
  <c r="Y328"/>
  <c r="M527" i="1" s="1"/>
  <c r="AF328" i="14"/>
  <c r="AK328"/>
  <c r="AO328"/>
  <c r="W328"/>
  <c r="AJ328"/>
  <c r="S328"/>
  <c r="AH328"/>
  <c r="K328"/>
  <c r="R328"/>
  <c r="AA328"/>
  <c r="P328"/>
  <c r="AG328"/>
  <c r="H328"/>
  <c r="T328"/>
  <c r="C328"/>
  <c r="C527" i="1" s="1"/>
  <c r="U328" i="14"/>
  <c r="AD328"/>
  <c r="AI328"/>
  <c r="AM328"/>
  <c r="O328"/>
  <c r="AE328"/>
  <c r="AN328"/>
  <c r="Z328"/>
  <c r="AL328"/>
  <c r="D527" i="1"/>
  <c r="I142" i="26"/>
  <c r="N142" s="1"/>
  <c r="S142" s="1"/>
  <c r="H336" i="14"/>
  <c r="O336"/>
  <c r="S336"/>
  <c r="W336"/>
  <c r="AA336"/>
  <c r="AE336"/>
  <c r="AI336"/>
  <c r="AM336"/>
  <c r="M336"/>
  <c r="V336"/>
  <c r="AD336"/>
  <c r="AL336"/>
  <c r="K336"/>
  <c r="T336"/>
  <c r="AB336"/>
  <c r="AJ336"/>
  <c r="C336"/>
  <c r="C535" i="1" s="1"/>
  <c r="L336" i="14"/>
  <c r="K535" i="1" s="1"/>
  <c r="Q336" i="14"/>
  <c r="U336"/>
  <c r="Y336"/>
  <c r="M535" i="1" s="1"/>
  <c r="AC336" i="14"/>
  <c r="AG336"/>
  <c r="AK336"/>
  <c r="AO336"/>
  <c r="R336"/>
  <c r="Z336"/>
  <c r="AH336"/>
  <c r="I336"/>
  <c r="P336"/>
  <c r="X336"/>
  <c r="L535" i="1" s="1"/>
  <c r="AF336" i="14"/>
  <c r="AN336"/>
  <c r="D535" i="1"/>
  <c r="I150" i="26"/>
  <c r="N150" s="1"/>
  <c r="S150" s="1"/>
  <c r="H344" i="14"/>
  <c r="O344"/>
  <c r="S344"/>
  <c r="W344"/>
  <c r="AA344"/>
  <c r="AE344"/>
  <c r="AI344"/>
  <c r="AM344"/>
  <c r="M344"/>
  <c r="V344"/>
  <c r="AD344"/>
  <c r="AL344"/>
  <c r="K344"/>
  <c r="T344"/>
  <c r="AB344"/>
  <c r="AJ344"/>
  <c r="C344"/>
  <c r="C563" i="1" s="1"/>
  <c r="L344" i="14"/>
  <c r="K563" i="1" s="1"/>
  <c r="Q344" i="14"/>
  <c r="U344"/>
  <c r="Y344"/>
  <c r="M563" i="1" s="1"/>
  <c r="AC344" i="14"/>
  <c r="AG344"/>
  <c r="AK344"/>
  <c r="AO344"/>
  <c r="R344"/>
  <c r="Z344"/>
  <c r="AH344"/>
  <c r="I344"/>
  <c r="P344"/>
  <c r="X344"/>
  <c r="L563" i="1" s="1"/>
  <c r="AF344" i="14"/>
  <c r="AN344"/>
  <c r="D563" i="1"/>
  <c r="I158" i="26"/>
  <c r="N158" s="1"/>
  <c r="S158" s="1"/>
  <c r="H352" i="14"/>
  <c r="O352"/>
  <c r="S352"/>
  <c r="W352"/>
  <c r="AA352"/>
  <c r="AE352"/>
  <c r="AI352"/>
  <c r="AM352"/>
  <c r="M352"/>
  <c r="V352"/>
  <c r="AD352"/>
  <c r="AL352"/>
  <c r="K352"/>
  <c r="T352"/>
  <c r="AB352"/>
  <c r="AJ352"/>
  <c r="C352"/>
  <c r="C571" i="1" s="1"/>
  <c r="L352" i="14"/>
  <c r="K571" i="1" s="1"/>
  <c r="Q352" i="14"/>
  <c r="U352"/>
  <c r="Y352"/>
  <c r="M571" i="1" s="1"/>
  <c r="AC352" i="14"/>
  <c r="AG352"/>
  <c r="AK352"/>
  <c r="AO352"/>
  <c r="R352"/>
  <c r="Z352"/>
  <c r="AH352"/>
  <c r="I352"/>
  <c r="P352"/>
  <c r="X352"/>
  <c r="L571" i="1" s="1"/>
  <c r="AF352" i="14"/>
  <c r="AN352"/>
  <c r="D571" i="1"/>
  <c r="I166" i="26"/>
  <c r="N166" s="1"/>
  <c r="S166" s="1"/>
  <c r="K360" i="14"/>
  <c r="P360"/>
  <c r="T360"/>
  <c r="X360"/>
  <c r="L579" i="1" s="1"/>
  <c r="AB360" i="14"/>
  <c r="AF360"/>
  <c r="AJ360"/>
  <c r="AN360"/>
  <c r="H360"/>
  <c r="O360"/>
  <c r="S360"/>
  <c r="W360"/>
  <c r="AA360"/>
  <c r="AE360"/>
  <c r="AI360"/>
  <c r="AM360"/>
  <c r="I360"/>
  <c r="M360"/>
  <c r="R360"/>
  <c r="V360"/>
  <c r="Z360"/>
  <c r="AD360"/>
  <c r="AH360"/>
  <c r="AL360"/>
  <c r="C360"/>
  <c r="C579" i="1" s="1"/>
  <c r="L360" i="14"/>
  <c r="K579" i="1" s="1"/>
  <c r="Q360" i="14"/>
  <c r="U360"/>
  <c r="Y360"/>
  <c r="M579" i="1" s="1"/>
  <c r="AC360" i="14"/>
  <c r="AG360"/>
  <c r="AK360"/>
  <c r="AO360"/>
  <c r="D579" i="1"/>
  <c r="I174" i="26"/>
  <c r="N174" s="1"/>
  <c r="S174" s="1"/>
  <c r="L368" i="14"/>
  <c r="K587" i="1" s="1"/>
  <c r="R368" i="14"/>
  <c r="V368"/>
  <c r="Z368"/>
  <c r="AD368"/>
  <c r="AH368"/>
  <c r="AL368"/>
  <c r="C368"/>
  <c r="C587" i="1" s="1"/>
  <c r="K368" i="14"/>
  <c r="O368"/>
  <c r="S368"/>
  <c r="W368"/>
  <c r="AA368"/>
  <c r="AE368"/>
  <c r="AI368"/>
  <c r="AM368"/>
  <c r="H368"/>
  <c r="P368"/>
  <c r="T368"/>
  <c r="X368"/>
  <c r="L587" i="1" s="1"/>
  <c r="AB368" i="14"/>
  <c r="AF368"/>
  <c r="AJ368"/>
  <c r="AN368"/>
  <c r="I368"/>
  <c r="M368"/>
  <c r="Q368"/>
  <c r="U368"/>
  <c r="Y368"/>
  <c r="M587" i="1" s="1"/>
  <c r="AC368" i="14"/>
  <c r="AG368"/>
  <c r="AK368"/>
  <c r="AO368"/>
  <c r="D587" i="1"/>
  <c r="H372" i="14"/>
  <c r="P372"/>
  <c r="T372"/>
  <c r="X372"/>
  <c r="L591" i="1" s="1"/>
  <c r="AB372" i="14"/>
  <c r="AF372"/>
  <c r="AJ372"/>
  <c r="AN372"/>
  <c r="I372"/>
  <c r="M372"/>
  <c r="Q372"/>
  <c r="U372"/>
  <c r="Y372"/>
  <c r="M591" i="1" s="1"/>
  <c r="AC372" i="14"/>
  <c r="AG372"/>
  <c r="AK372"/>
  <c r="AO372"/>
  <c r="I178" i="26"/>
  <c r="N178" s="1"/>
  <c r="S178" s="1"/>
  <c r="L372" i="14"/>
  <c r="K591" i="1" s="1"/>
  <c r="R372" i="14"/>
  <c r="V372"/>
  <c r="Z372"/>
  <c r="AD372"/>
  <c r="AH372"/>
  <c r="AL372"/>
  <c r="C372"/>
  <c r="C591" i="1" s="1"/>
  <c r="K372" i="14"/>
  <c r="O372"/>
  <c r="S372"/>
  <c r="W372"/>
  <c r="AA372"/>
  <c r="AE372"/>
  <c r="AI372"/>
  <c r="AM372"/>
  <c r="D591" i="1"/>
  <c r="H376" i="14"/>
  <c r="P376"/>
  <c r="T376"/>
  <c r="X376"/>
  <c r="AB376"/>
  <c r="AF376"/>
  <c r="AJ376"/>
  <c r="AN376"/>
  <c r="I376"/>
  <c r="M376"/>
  <c r="Q376"/>
  <c r="U376"/>
  <c r="Y376"/>
  <c r="AC376"/>
  <c r="AG376"/>
  <c r="AK376"/>
  <c r="AO376"/>
  <c r="L376"/>
  <c r="R376"/>
  <c r="V376"/>
  <c r="Z376"/>
  <c r="AD376"/>
  <c r="AH376"/>
  <c r="AL376"/>
  <c r="C376"/>
  <c r="K376"/>
  <c r="O376"/>
  <c r="S376"/>
  <c r="W376"/>
  <c r="AA376"/>
  <c r="AE376"/>
  <c r="AI376"/>
  <c r="AM376"/>
  <c r="H380"/>
  <c r="P380"/>
  <c r="T380"/>
  <c r="X380"/>
  <c r="AB380"/>
  <c r="AF380"/>
  <c r="AJ380"/>
  <c r="AN380"/>
  <c r="I380"/>
  <c r="M380"/>
  <c r="Q380"/>
  <c r="U380"/>
  <c r="Y380"/>
  <c r="AC380"/>
  <c r="AG380"/>
  <c r="AK380"/>
  <c r="AO380"/>
  <c r="L380"/>
  <c r="R380"/>
  <c r="V380"/>
  <c r="Z380"/>
  <c r="AD380"/>
  <c r="AH380"/>
  <c r="AL380"/>
  <c r="C380"/>
  <c r="K380"/>
  <c r="O380"/>
  <c r="S380"/>
  <c r="W380"/>
  <c r="AA380"/>
  <c r="AE380"/>
  <c r="AI380"/>
  <c r="AM380"/>
  <c r="H384"/>
  <c r="P384"/>
  <c r="T384"/>
  <c r="X384"/>
  <c r="AF384"/>
  <c r="AN384"/>
  <c r="M384"/>
  <c r="U384"/>
  <c r="AC384"/>
  <c r="AK384"/>
  <c r="L384"/>
  <c r="R384"/>
  <c r="V384"/>
  <c r="Z384"/>
  <c r="AD384"/>
  <c r="AH384"/>
  <c r="AL384"/>
  <c r="C384"/>
  <c r="K384"/>
  <c r="O384"/>
  <c r="S384"/>
  <c r="W384"/>
  <c r="AA384"/>
  <c r="AE384"/>
  <c r="AI384"/>
  <c r="AM384"/>
  <c r="AB384"/>
  <c r="AJ384"/>
  <c r="I384"/>
  <c r="Q384"/>
  <c r="Y384"/>
  <c r="AG384"/>
  <c r="AO384"/>
  <c r="F309"/>
  <c r="I488" i="1" s="1"/>
  <c r="J309" i="13"/>
  <c r="AD309" i="14" s="1"/>
  <c r="H117" i="26"/>
  <c r="F490" i="1"/>
  <c r="F313" i="14"/>
  <c r="I492" i="1" s="1"/>
  <c r="J313" i="13"/>
  <c r="AD313" i="14" s="1"/>
  <c r="H121" i="26"/>
  <c r="F494" i="1"/>
  <c r="F317" i="14"/>
  <c r="I516" i="1" s="1"/>
  <c r="J317" i="13"/>
  <c r="AD317" i="14" s="1"/>
  <c r="H125" i="26"/>
  <c r="F518" i="1"/>
  <c r="F321" i="14"/>
  <c r="I520" i="1" s="1"/>
  <c r="J321" i="13"/>
  <c r="H129" i="26"/>
  <c r="F522" i="1"/>
  <c r="J325" i="13"/>
  <c r="F325" i="14"/>
  <c r="I524" i="1" s="1"/>
  <c r="H133" i="26"/>
  <c r="F526" i="1"/>
  <c r="J329" i="13"/>
  <c r="F329" i="14"/>
  <c r="I528" i="1" s="1"/>
  <c r="H137" i="26"/>
  <c r="F530" i="1"/>
  <c r="J333" i="13"/>
  <c r="F333" i="14"/>
  <c r="I532" i="1" s="1"/>
  <c r="H141" i="26"/>
  <c r="F534" i="1"/>
  <c r="J337" i="13"/>
  <c r="F337" i="14"/>
  <c r="I536" i="1" s="1"/>
  <c r="H145" i="26"/>
  <c r="F538" i="1"/>
  <c r="J341" i="13"/>
  <c r="F341" i="14"/>
  <c r="I540" i="1" s="1"/>
  <c r="H149" i="26"/>
  <c r="F542" i="1"/>
  <c r="J345" i="13"/>
  <c r="F345" i="14"/>
  <c r="I564" i="1" s="1"/>
  <c r="H153" i="26"/>
  <c r="F566" i="1"/>
  <c r="J349" i="13"/>
  <c r="F349" i="14"/>
  <c r="I568" i="1" s="1"/>
  <c r="H157" i="26"/>
  <c r="F570" i="1"/>
  <c r="J353" i="13"/>
  <c r="F353" i="14"/>
  <c r="I572" i="1" s="1"/>
  <c r="H161" i="26"/>
  <c r="F574" i="1"/>
  <c r="J357" i="13"/>
  <c r="F357" i="14"/>
  <c r="I576" i="1" s="1"/>
  <c r="H165" i="26"/>
  <c r="F578" i="1"/>
  <c r="J361" i="13"/>
  <c r="F361" i="14"/>
  <c r="I580" i="1" s="1"/>
  <c r="H169" i="26"/>
  <c r="F582" i="1"/>
  <c r="J365" i="13"/>
  <c r="F365" i="14"/>
  <c r="I584" i="1" s="1"/>
  <c r="H173" i="26"/>
  <c r="F586" i="1"/>
  <c r="J369" i="13"/>
  <c r="F369" i="14"/>
  <c r="I588" i="1" s="1"/>
  <c r="H177" i="26"/>
  <c r="F590" i="1"/>
  <c r="J373" i="13"/>
  <c r="F373" i="14"/>
  <c r="I592" i="1" s="1"/>
  <c r="J377" i="13"/>
  <c r="F377" i="14"/>
  <c r="J381" i="13"/>
  <c r="F381" i="14"/>
  <c r="J385" i="13"/>
  <c r="F385" i="14"/>
  <c r="I115" i="26"/>
  <c r="N115" s="1"/>
  <c r="S115" s="1"/>
  <c r="K309" i="14"/>
  <c r="AB309"/>
  <c r="P309"/>
  <c r="AF309"/>
  <c r="C309"/>
  <c r="C488" i="1" s="1"/>
  <c r="T309" i="14"/>
  <c r="X309"/>
  <c r="L488" i="1" s="1"/>
  <c r="R309" i="14"/>
  <c r="V309"/>
  <c r="AC309"/>
  <c r="AE309" s="1"/>
  <c r="I309"/>
  <c r="L309"/>
  <c r="AJ309"/>
  <c r="D488" i="1"/>
  <c r="AK309" i="14"/>
  <c r="AH309"/>
  <c r="AL309"/>
  <c r="AM309" s="1"/>
  <c r="AI309"/>
  <c r="AN309"/>
  <c r="AO309" s="1"/>
  <c r="I119" i="26"/>
  <c r="N119" s="1"/>
  <c r="S119" s="1"/>
  <c r="K313" i="14"/>
  <c r="AB313"/>
  <c r="P313"/>
  <c r="AF313"/>
  <c r="C313"/>
  <c r="C492" i="1" s="1"/>
  <c r="T313" i="14"/>
  <c r="X313"/>
  <c r="L492" i="1" s="1"/>
  <c r="R313" i="14"/>
  <c r="V313"/>
  <c r="AC313"/>
  <c r="AE313" s="1"/>
  <c r="I313"/>
  <c r="L313"/>
  <c r="AJ313"/>
  <c r="D492" i="1"/>
  <c r="AK313" i="14"/>
  <c r="AH313"/>
  <c r="AL313"/>
  <c r="AM313" s="1"/>
  <c r="AI313"/>
  <c r="AN313"/>
  <c r="AO313" s="1"/>
  <c r="I123" i="26"/>
  <c r="N123" s="1"/>
  <c r="S123" s="1"/>
  <c r="V317" i="14"/>
  <c r="K317"/>
  <c r="T317"/>
  <c r="AF317"/>
  <c r="C317"/>
  <c r="C516" i="1" s="1"/>
  <c r="R317" i="14"/>
  <c r="P317"/>
  <c r="X317"/>
  <c r="L516" i="1" s="1"/>
  <c r="AB317" i="14"/>
  <c r="I317"/>
  <c r="AC317"/>
  <c r="AE317" s="1"/>
  <c r="L317"/>
  <c r="AJ317"/>
  <c r="D516" i="1"/>
  <c r="AK317" i="14"/>
  <c r="AN317" s="1"/>
  <c r="AH317"/>
  <c r="AI317" s="1"/>
  <c r="AL317"/>
  <c r="AM317" s="1"/>
  <c r="R321"/>
  <c r="I321"/>
  <c r="P321"/>
  <c r="AC321"/>
  <c r="X321"/>
  <c r="L520" i="1" s="1"/>
  <c r="I127" i="26"/>
  <c r="N127" s="1"/>
  <c r="S127" s="1"/>
  <c r="H321" i="14"/>
  <c r="AB321"/>
  <c r="O321"/>
  <c r="W321"/>
  <c r="AE321"/>
  <c r="AJ321"/>
  <c r="AN321"/>
  <c r="AD321"/>
  <c r="AM321"/>
  <c r="Y321"/>
  <c r="M520" i="1" s="1"/>
  <c r="AK321" i="14"/>
  <c r="V321"/>
  <c r="L321"/>
  <c r="K520" i="1" s="1"/>
  <c r="AA321" i="14"/>
  <c r="K321"/>
  <c r="AG321"/>
  <c r="T321"/>
  <c r="M321"/>
  <c r="C321"/>
  <c r="C520" i="1" s="1"/>
  <c r="S321" i="14"/>
  <c r="Z321"/>
  <c r="AH321"/>
  <c r="AL321"/>
  <c r="U321"/>
  <c r="AI321"/>
  <c r="Q321"/>
  <c r="AF321"/>
  <c r="AO321"/>
  <c r="D520" i="1"/>
  <c r="T325" i="14"/>
  <c r="AH325"/>
  <c r="AL325"/>
  <c r="AJ325"/>
  <c r="W325"/>
  <c r="I131" i="26"/>
  <c r="N131" s="1"/>
  <c r="S131" s="1"/>
  <c r="K325" i="14"/>
  <c r="R325"/>
  <c r="AA325"/>
  <c r="P325"/>
  <c r="AG325"/>
  <c r="AM325"/>
  <c r="AI325"/>
  <c r="AD325"/>
  <c r="U325"/>
  <c r="C325"/>
  <c r="C524" i="1" s="1"/>
  <c r="L325" i="14"/>
  <c r="K524" i="1" s="1"/>
  <c r="S325" i="14"/>
  <c r="Z325"/>
  <c r="AN325"/>
  <c r="AE325"/>
  <c r="O325"/>
  <c r="I325"/>
  <c r="M325"/>
  <c r="V325"/>
  <c r="AB325"/>
  <c r="X325"/>
  <c r="L524" i="1" s="1"/>
  <c r="AO325" i="14"/>
  <c r="AK325"/>
  <c r="AF325"/>
  <c r="Y325"/>
  <c r="M524" i="1" s="1"/>
  <c r="Q325" i="14"/>
  <c r="AC325"/>
  <c r="H325"/>
  <c r="D524" i="1"/>
  <c r="H329" i="14"/>
  <c r="K329"/>
  <c r="R329"/>
  <c r="AA329"/>
  <c r="P329"/>
  <c r="AG329"/>
  <c r="Q329"/>
  <c r="Y329"/>
  <c r="M528" i="1" s="1"/>
  <c r="AF329" i="14"/>
  <c r="AK329"/>
  <c r="AO329"/>
  <c r="T329"/>
  <c r="S329"/>
  <c r="AH329"/>
  <c r="O329"/>
  <c r="AE329"/>
  <c r="AN329"/>
  <c r="I135" i="26"/>
  <c r="N135" s="1"/>
  <c r="S135" s="1"/>
  <c r="I329" i="14"/>
  <c r="M329"/>
  <c r="V329"/>
  <c r="AB329"/>
  <c r="X329"/>
  <c r="L528" i="1" s="1"/>
  <c r="C329" i="14"/>
  <c r="C528" i="1" s="1"/>
  <c r="U329" i="14"/>
  <c r="AD329"/>
  <c r="AI329"/>
  <c r="AM329"/>
  <c r="L329"/>
  <c r="K528" i="1" s="1"/>
  <c r="AC329" i="14"/>
  <c r="Z329"/>
  <c r="AL329"/>
  <c r="W329"/>
  <c r="AJ329"/>
  <c r="D528" i="1"/>
  <c r="C333" i="14"/>
  <c r="C532" i="1" s="1"/>
  <c r="Z333" i="14"/>
  <c r="R333"/>
  <c r="AL333"/>
  <c r="V333"/>
  <c r="H333"/>
  <c r="O333"/>
  <c r="S333"/>
  <c r="W333"/>
  <c r="AA333"/>
  <c r="AE333"/>
  <c r="AI333"/>
  <c r="AM333"/>
  <c r="AN333"/>
  <c r="AF333"/>
  <c r="X333"/>
  <c r="L532" i="1" s="1"/>
  <c r="P333" i="14"/>
  <c r="I333"/>
  <c r="AH333"/>
  <c r="AD333"/>
  <c r="M333"/>
  <c r="I139" i="26"/>
  <c r="N139" s="1"/>
  <c r="S139" s="1"/>
  <c r="L333" i="14"/>
  <c r="K532" i="1" s="1"/>
  <c r="Q333" i="14"/>
  <c r="U333"/>
  <c r="Y333"/>
  <c r="M532" i="1" s="1"/>
  <c r="AC333" i="14"/>
  <c r="AG333"/>
  <c r="AK333"/>
  <c r="AO333"/>
  <c r="AJ333"/>
  <c r="AB333"/>
  <c r="T333"/>
  <c r="K333"/>
  <c r="D532" i="1"/>
  <c r="I143" i="26"/>
  <c r="N143" s="1"/>
  <c r="S143" s="1"/>
  <c r="L337" i="14"/>
  <c r="K536" i="1" s="1"/>
  <c r="Q337" i="14"/>
  <c r="U337"/>
  <c r="Y337"/>
  <c r="M536" i="1" s="1"/>
  <c r="AC337" i="14"/>
  <c r="AG337"/>
  <c r="AK337"/>
  <c r="AO337"/>
  <c r="M337"/>
  <c r="V337"/>
  <c r="AD337"/>
  <c r="AL337"/>
  <c r="K337"/>
  <c r="T337"/>
  <c r="AB337"/>
  <c r="AJ337"/>
  <c r="H337"/>
  <c r="O337"/>
  <c r="S337"/>
  <c r="W337"/>
  <c r="AA337"/>
  <c r="AE337"/>
  <c r="AI337"/>
  <c r="AM337"/>
  <c r="C337"/>
  <c r="C536" i="1" s="1"/>
  <c r="R337" i="14"/>
  <c r="Z337"/>
  <c r="AH337"/>
  <c r="I337"/>
  <c r="P337"/>
  <c r="X337"/>
  <c r="L536" i="1" s="1"/>
  <c r="AF337" i="14"/>
  <c r="AN337"/>
  <c r="D536" i="1"/>
  <c r="I147" i="26"/>
  <c r="N147" s="1"/>
  <c r="S147" s="1"/>
  <c r="AK341" i="14"/>
  <c r="U341"/>
  <c r="AC341"/>
  <c r="H341"/>
  <c r="AO341"/>
  <c r="Y341"/>
  <c r="M540" i="1" s="1"/>
  <c r="AM341" i="14"/>
  <c r="AE341"/>
  <c r="W341"/>
  <c r="O341"/>
  <c r="AN341"/>
  <c r="AJ341"/>
  <c r="AF341"/>
  <c r="AB341"/>
  <c r="X341"/>
  <c r="L540" i="1" s="1"/>
  <c r="T341" i="14"/>
  <c r="P341"/>
  <c r="K341"/>
  <c r="C341"/>
  <c r="C540" i="1" s="1"/>
  <c r="L341" i="14"/>
  <c r="K540" i="1" s="1"/>
  <c r="AG341" i="14"/>
  <c r="Q341"/>
  <c r="AI341"/>
  <c r="AA341"/>
  <c r="S341"/>
  <c r="AL341"/>
  <c r="AH341"/>
  <c r="AD341"/>
  <c r="Z341"/>
  <c r="V341"/>
  <c r="R341"/>
  <c r="M341"/>
  <c r="I341"/>
  <c r="D540" i="1"/>
  <c r="H345" i="14"/>
  <c r="O345"/>
  <c r="S345"/>
  <c r="W345"/>
  <c r="AA345"/>
  <c r="AE345"/>
  <c r="AI345"/>
  <c r="AM345"/>
  <c r="I345"/>
  <c r="P345"/>
  <c r="X345"/>
  <c r="L564" i="1" s="1"/>
  <c r="AF345" i="14"/>
  <c r="AN345"/>
  <c r="M345"/>
  <c r="V345"/>
  <c r="AD345"/>
  <c r="AL345"/>
  <c r="I151" i="26"/>
  <c r="N151" s="1"/>
  <c r="S151" s="1"/>
  <c r="L345" i="14"/>
  <c r="K564" i="1" s="1"/>
  <c r="Q345" i="14"/>
  <c r="U345"/>
  <c r="Y345"/>
  <c r="M564" i="1" s="1"/>
  <c r="AC345" i="14"/>
  <c r="AG345"/>
  <c r="AK345"/>
  <c r="AO345"/>
  <c r="K345"/>
  <c r="T345"/>
  <c r="AB345"/>
  <c r="AJ345"/>
  <c r="C345"/>
  <c r="C564" i="1" s="1"/>
  <c r="R345" i="14"/>
  <c r="Z345"/>
  <c r="AH345"/>
  <c r="D564" i="1"/>
  <c r="S349" i="14"/>
  <c r="AE349"/>
  <c r="O349"/>
  <c r="W349"/>
  <c r="AI349"/>
  <c r="I155" i="26"/>
  <c r="N155" s="1"/>
  <c r="S155" s="1"/>
  <c r="I349" i="14"/>
  <c r="M349"/>
  <c r="R349"/>
  <c r="V349"/>
  <c r="Z349"/>
  <c r="AD349"/>
  <c r="AH349"/>
  <c r="AL349"/>
  <c r="AK349"/>
  <c r="AC349"/>
  <c r="U349"/>
  <c r="L349"/>
  <c r="K568" i="1" s="1"/>
  <c r="AM349" i="14"/>
  <c r="AA349"/>
  <c r="C349"/>
  <c r="C568" i="1" s="1"/>
  <c r="K349" i="14"/>
  <c r="P349"/>
  <c r="T349"/>
  <c r="X349"/>
  <c r="L568" i="1" s="1"/>
  <c r="AB349" i="14"/>
  <c r="AF349"/>
  <c r="AJ349"/>
  <c r="AN349"/>
  <c r="AO349"/>
  <c r="AG349"/>
  <c r="Y349"/>
  <c r="M568" i="1" s="1"/>
  <c r="Q349" i="14"/>
  <c r="H349"/>
  <c r="D568" i="1"/>
  <c r="I159" i="26"/>
  <c r="N159" s="1"/>
  <c r="S159" s="1"/>
  <c r="L353" i="14"/>
  <c r="K572" i="1" s="1"/>
  <c r="Q353" i="14"/>
  <c r="U353"/>
  <c r="Y353"/>
  <c r="M572" i="1" s="1"/>
  <c r="AC353" i="14"/>
  <c r="AG353"/>
  <c r="AK353"/>
  <c r="AO353"/>
  <c r="K353"/>
  <c r="T353"/>
  <c r="AB353"/>
  <c r="AJ353"/>
  <c r="C353"/>
  <c r="C572" i="1" s="1"/>
  <c r="R353" i="14"/>
  <c r="Z353"/>
  <c r="AH353"/>
  <c r="H353"/>
  <c r="O353"/>
  <c r="S353"/>
  <c r="W353"/>
  <c r="AA353"/>
  <c r="AE353"/>
  <c r="AI353"/>
  <c r="AM353"/>
  <c r="I353"/>
  <c r="P353"/>
  <c r="X353"/>
  <c r="L572" i="1" s="1"/>
  <c r="AF353" i="14"/>
  <c r="AN353"/>
  <c r="M353"/>
  <c r="V353"/>
  <c r="AD353"/>
  <c r="AL353"/>
  <c r="D572" i="1"/>
  <c r="I163" i="26"/>
  <c r="N163" s="1"/>
  <c r="S163" s="1"/>
  <c r="S357" i="14"/>
  <c r="AI357"/>
  <c r="AM357"/>
  <c r="W357"/>
  <c r="AK357"/>
  <c r="AC357"/>
  <c r="U357"/>
  <c r="L357"/>
  <c r="K576" i="1" s="1"/>
  <c r="AL357" i="14"/>
  <c r="AH357"/>
  <c r="AD357"/>
  <c r="Z357"/>
  <c r="V357"/>
  <c r="R357"/>
  <c r="M357"/>
  <c r="I357"/>
  <c r="AA357"/>
  <c r="AE357"/>
  <c r="O357"/>
  <c r="AO357"/>
  <c r="AG357"/>
  <c r="Y357"/>
  <c r="M576" i="1" s="1"/>
  <c r="Q357" i="14"/>
  <c r="H357"/>
  <c r="AN357"/>
  <c r="AJ357"/>
  <c r="AF357"/>
  <c r="AB357"/>
  <c r="X357"/>
  <c r="L576" i="1" s="1"/>
  <c r="T357" i="14"/>
  <c r="P357"/>
  <c r="K357"/>
  <c r="C357"/>
  <c r="C576" i="1" s="1"/>
  <c r="D576"/>
  <c r="H361" i="14"/>
  <c r="O361"/>
  <c r="S361"/>
  <c r="W361"/>
  <c r="AA361"/>
  <c r="AE361"/>
  <c r="AI361"/>
  <c r="AM361"/>
  <c r="C361"/>
  <c r="C580" i="1" s="1"/>
  <c r="R361" i="14"/>
  <c r="Z361"/>
  <c r="AH361"/>
  <c r="I361"/>
  <c r="P361"/>
  <c r="X361"/>
  <c r="L580" i="1" s="1"/>
  <c r="AF361" i="14"/>
  <c r="AN361"/>
  <c r="I167" i="26"/>
  <c r="N167" s="1"/>
  <c r="S167" s="1"/>
  <c r="L361" i="14"/>
  <c r="K580" i="1" s="1"/>
  <c r="Q361" i="14"/>
  <c r="U361"/>
  <c r="Y361"/>
  <c r="M580" i="1" s="1"/>
  <c r="AC361" i="14"/>
  <c r="AG361"/>
  <c r="AK361"/>
  <c r="AO361"/>
  <c r="M361"/>
  <c r="V361"/>
  <c r="AD361"/>
  <c r="AL361"/>
  <c r="K361"/>
  <c r="T361"/>
  <c r="AB361"/>
  <c r="AJ361"/>
  <c r="D580" i="1"/>
  <c r="H365" i="14"/>
  <c r="P365"/>
  <c r="T365"/>
  <c r="X365"/>
  <c r="L584" i="1" s="1"/>
  <c r="AB365" i="14"/>
  <c r="AF365"/>
  <c r="AJ365"/>
  <c r="AN365"/>
  <c r="I365"/>
  <c r="M365"/>
  <c r="Q365"/>
  <c r="U365"/>
  <c r="Y365"/>
  <c r="M584" i="1" s="1"/>
  <c r="AC365" i="14"/>
  <c r="AG365"/>
  <c r="AK365"/>
  <c r="AO365"/>
  <c r="I171" i="26"/>
  <c r="N171" s="1"/>
  <c r="S171" s="1"/>
  <c r="L365" i="14"/>
  <c r="K584" i="1" s="1"/>
  <c r="R365" i="14"/>
  <c r="V365"/>
  <c r="Z365"/>
  <c r="AD365"/>
  <c r="AH365"/>
  <c r="AL365"/>
  <c r="C365"/>
  <c r="C584" i="1" s="1"/>
  <c r="K365" i="14"/>
  <c r="O365"/>
  <c r="S365"/>
  <c r="W365"/>
  <c r="AA365"/>
  <c r="AE365"/>
  <c r="AI365"/>
  <c r="AM365"/>
  <c r="D584" i="1"/>
  <c r="I175" i="26"/>
  <c r="N175" s="1"/>
  <c r="S175" s="1"/>
  <c r="L369" i="14"/>
  <c r="K588" i="1" s="1"/>
  <c r="R369" i="14"/>
  <c r="V369"/>
  <c r="Z369"/>
  <c r="AD369"/>
  <c r="AH369"/>
  <c r="AL369"/>
  <c r="C369"/>
  <c r="C588" i="1" s="1"/>
  <c r="K369" i="14"/>
  <c r="O369"/>
  <c r="S369"/>
  <c r="W369"/>
  <c r="AA369"/>
  <c r="AE369"/>
  <c r="AI369"/>
  <c r="AM369"/>
  <c r="H369"/>
  <c r="P369"/>
  <c r="T369"/>
  <c r="X369"/>
  <c r="L588" i="1" s="1"/>
  <c r="AB369" i="14"/>
  <c r="AF369"/>
  <c r="AJ369"/>
  <c r="AN369"/>
  <c r="I369"/>
  <c r="M369"/>
  <c r="Q369"/>
  <c r="U369"/>
  <c r="Y369"/>
  <c r="M588" i="1" s="1"/>
  <c r="AC369" i="14"/>
  <c r="AG369"/>
  <c r="AK369"/>
  <c r="AO369"/>
  <c r="D588" i="1"/>
  <c r="H373" i="14"/>
  <c r="P373"/>
  <c r="T373"/>
  <c r="X373"/>
  <c r="L592" i="1" s="1"/>
  <c r="AB373" i="14"/>
  <c r="AF373"/>
  <c r="AJ373"/>
  <c r="AN373"/>
  <c r="I373"/>
  <c r="M373"/>
  <c r="Q373"/>
  <c r="U373"/>
  <c r="Y373"/>
  <c r="M592" i="1" s="1"/>
  <c r="AC373" i="14"/>
  <c r="AG373"/>
  <c r="AK373"/>
  <c r="AO373"/>
  <c r="I179" i="26"/>
  <c r="N179" s="1"/>
  <c r="S179" s="1"/>
  <c r="L373" i="14"/>
  <c r="K592" i="1" s="1"/>
  <c r="R373" i="14"/>
  <c r="V373"/>
  <c r="Z373"/>
  <c r="AD373"/>
  <c r="AH373"/>
  <c r="AL373"/>
  <c r="C373"/>
  <c r="C592" i="1" s="1"/>
  <c r="K373" i="14"/>
  <c r="O373"/>
  <c r="S373"/>
  <c r="W373"/>
  <c r="AA373"/>
  <c r="AE373"/>
  <c r="AI373"/>
  <c r="AM373"/>
  <c r="D592" i="1"/>
  <c r="H377" i="14"/>
  <c r="P377"/>
  <c r="T377"/>
  <c r="X377"/>
  <c r="AB377"/>
  <c r="AF377"/>
  <c r="AJ377"/>
  <c r="AN377"/>
  <c r="I377"/>
  <c r="M377"/>
  <c r="Q377"/>
  <c r="U377"/>
  <c r="Y377"/>
  <c r="AC377"/>
  <c r="AG377"/>
  <c r="AK377"/>
  <c r="AO377"/>
  <c r="L377"/>
  <c r="R377"/>
  <c r="V377"/>
  <c r="Z377"/>
  <c r="AD377"/>
  <c r="AH377"/>
  <c r="AL377"/>
  <c r="C377"/>
  <c r="K377"/>
  <c r="O377"/>
  <c r="S377"/>
  <c r="W377"/>
  <c r="AA377"/>
  <c r="AE377"/>
  <c r="AI377"/>
  <c r="AM377"/>
  <c r="H381"/>
  <c r="P381"/>
  <c r="T381"/>
  <c r="X381"/>
  <c r="AB381"/>
  <c r="AF381"/>
  <c r="AJ381"/>
  <c r="AN381"/>
  <c r="I381"/>
  <c r="M381"/>
  <c r="Q381"/>
  <c r="U381"/>
  <c r="Y381"/>
  <c r="AC381"/>
  <c r="AG381"/>
  <c r="AK381"/>
  <c r="AO381"/>
  <c r="L381"/>
  <c r="R381"/>
  <c r="V381"/>
  <c r="Z381"/>
  <c r="AD381"/>
  <c r="AH381"/>
  <c r="AL381"/>
  <c r="C381"/>
  <c r="K381"/>
  <c r="O381"/>
  <c r="S381"/>
  <c r="W381"/>
  <c r="AA381"/>
  <c r="AE381"/>
  <c r="AI381"/>
  <c r="AM381"/>
  <c r="L385"/>
  <c r="R385"/>
  <c r="V385"/>
  <c r="Z385"/>
  <c r="AD385"/>
  <c r="AH385"/>
  <c r="AL385"/>
  <c r="C385"/>
  <c r="K385"/>
  <c r="O385"/>
  <c r="S385"/>
  <c r="W385"/>
  <c r="AA385"/>
  <c r="AE385"/>
  <c r="AI385"/>
  <c r="AM385"/>
  <c r="H385"/>
  <c r="P385"/>
  <c r="T385"/>
  <c r="X385"/>
  <c r="AB385"/>
  <c r="AF385"/>
  <c r="AJ385"/>
  <c r="AN385"/>
  <c r="I385"/>
  <c r="M385"/>
  <c r="Q385"/>
  <c r="U385"/>
  <c r="Y385"/>
  <c r="AC385"/>
  <c r="AG385"/>
  <c r="AK385"/>
  <c r="AO385"/>
  <c r="M307"/>
  <c r="AA307" s="1"/>
  <c r="AG307" s="1"/>
  <c r="K486" i="1"/>
  <c r="AW35" i="17"/>
  <c r="AF35"/>
  <c r="BE39"/>
  <c r="AQ39"/>
  <c r="AQ47"/>
  <c r="BE47"/>
  <c r="AQ49"/>
  <c r="BE49"/>
  <c r="BE55"/>
  <c r="AQ55"/>
  <c r="AQ59"/>
  <c r="BE59"/>
  <c r="AQ61"/>
  <c r="BE61"/>
  <c r="AQ63"/>
  <c r="BE63"/>
  <c r="AQ69"/>
  <c r="BE69"/>
  <c r="AQ71"/>
  <c r="BE71"/>
  <c r="AQ73"/>
  <c r="BE73"/>
  <c r="AQ77"/>
  <c r="BE77"/>
  <c r="AQ79"/>
  <c r="BE79"/>
  <c r="AQ81"/>
  <c r="BE81"/>
  <c r="AQ83"/>
  <c r="BE83"/>
  <c r="AQ91"/>
  <c r="BE91"/>
  <c r="AQ95"/>
  <c r="BE95"/>
  <c r="AQ101"/>
  <c r="BE101"/>
  <c r="AQ103"/>
  <c r="BE103"/>
  <c r="AQ107"/>
  <c r="BE107"/>
  <c r="AQ109"/>
  <c r="BE109"/>
  <c r="AX109" s="1"/>
  <c r="AQ111"/>
  <c r="BE111"/>
  <c r="BE116"/>
  <c r="BE115"/>
  <c r="AQ115"/>
  <c r="BE118"/>
  <c r="BE117"/>
  <c r="AX117" s="1"/>
  <c r="AQ117"/>
  <c r="AQ121"/>
  <c r="BE121"/>
  <c r="AX121" s="1"/>
  <c r="AQ123"/>
  <c r="BE123"/>
  <c r="AX123" s="1"/>
  <c r="AQ129"/>
  <c r="BE129"/>
  <c r="AQ131"/>
  <c r="BE131"/>
  <c r="AQ133"/>
  <c r="BE133"/>
  <c r="AQ139"/>
  <c r="BE139"/>
  <c r="AQ147"/>
  <c r="BE147"/>
  <c r="BE149"/>
  <c r="AQ149"/>
  <c r="AQ151"/>
  <c r="BE151"/>
  <c r="I245" i="1"/>
  <c r="I244"/>
  <c r="AS36" i="17"/>
  <c r="BJ36" s="1"/>
  <c r="AB36"/>
  <c r="AQ40"/>
  <c r="BE40"/>
  <c r="BE43"/>
  <c r="AQ42"/>
  <c r="BE42"/>
  <c r="BE45"/>
  <c r="AQ44"/>
  <c r="BE44"/>
  <c r="BE46"/>
  <c r="AQ46"/>
  <c r="M25" i="14"/>
  <c r="K29" i="1"/>
  <c r="AN52" i="17"/>
  <c r="Z52"/>
  <c r="AB52"/>
  <c r="AS52"/>
  <c r="BJ52" s="1"/>
  <c r="AN54"/>
  <c r="Z54"/>
  <c r="AQ60"/>
  <c r="BE60"/>
  <c r="AQ62"/>
  <c r="BE62"/>
  <c r="AQ68"/>
  <c r="BE68"/>
  <c r="AQ70"/>
  <c r="BE70"/>
  <c r="AQ74"/>
  <c r="BE74"/>
  <c r="AQ76"/>
  <c r="BE76"/>
  <c r="AQ78"/>
  <c r="BE78"/>
  <c r="AQ82"/>
  <c r="BE82"/>
  <c r="AQ86"/>
  <c r="BE86"/>
  <c r="AQ88"/>
  <c r="BE88"/>
  <c r="AQ90"/>
  <c r="BE90"/>
  <c r="AQ92"/>
  <c r="BE92"/>
  <c r="AQ94"/>
  <c r="BE94"/>
  <c r="AQ104"/>
  <c r="BE104"/>
  <c r="AQ106"/>
  <c r="BE106"/>
  <c r="AQ112"/>
  <c r="BE112"/>
  <c r="AW120"/>
  <c r="AF120"/>
  <c r="AW122"/>
  <c r="AF122"/>
  <c r="AW124"/>
  <c r="AF124"/>
  <c r="AN124"/>
  <c r="Z124"/>
  <c r="L194" i="1"/>
  <c r="L195"/>
  <c r="AQ132" i="17"/>
  <c r="BE132"/>
  <c r="AQ136"/>
  <c r="BE136"/>
  <c r="AQ142"/>
  <c r="BE142"/>
  <c r="AQ146"/>
  <c r="BE146"/>
  <c r="M177"/>
  <c r="E232" i="1"/>
  <c r="L152" i="14"/>
  <c r="M39" i="17"/>
  <c r="E18" i="1"/>
  <c r="L14" i="14"/>
  <c r="M41" i="17"/>
  <c r="E20" i="1"/>
  <c r="L16" i="14"/>
  <c r="M51" i="17"/>
  <c r="E30" i="1"/>
  <c r="L26" i="14"/>
  <c r="AE121" i="17"/>
  <c r="AV121"/>
  <c r="L100" i="14"/>
  <c r="M125" i="17"/>
  <c r="E142" i="1"/>
  <c r="M129" i="17"/>
  <c r="E165" i="1"/>
  <c r="L104" i="14"/>
  <c r="M143" i="17"/>
  <c r="E179" i="1"/>
  <c r="L118" i="14"/>
  <c r="M145" i="17"/>
  <c r="E181" i="1"/>
  <c r="L120" i="14"/>
  <c r="M16" i="1"/>
  <c r="Y13" i="14"/>
  <c r="M37"/>
  <c r="K41" i="1"/>
  <c r="AB62" i="17"/>
  <c r="AS62"/>
  <c r="BJ62" s="1"/>
  <c r="BE65"/>
  <c r="AQ64"/>
  <c r="BE64"/>
  <c r="AQ66"/>
  <c r="BE66"/>
  <c r="AW72"/>
  <c r="AF72"/>
  <c r="Z72"/>
  <c r="AN72"/>
  <c r="M53" i="14"/>
  <c r="K76" i="1"/>
  <c r="AB78" i="17"/>
  <c r="AS78"/>
  <c r="BJ78" s="1"/>
  <c r="M80"/>
  <c r="E78" i="1"/>
  <c r="L55" i="14"/>
  <c r="M65"/>
  <c r="K88" i="1"/>
  <c r="AS90" i="17"/>
  <c r="BJ90" s="1"/>
  <c r="AB90"/>
  <c r="M67" i="14"/>
  <c r="K90" i="1"/>
  <c r="AB92" i="17"/>
  <c r="AS92"/>
  <c r="BJ92" s="1"/>
  <c r="M69" i="14"/>
  <c r="K92" i="1"/>
  <c r="AS94" i="17"/>
  <c r="BJ94" s="1"/>
  <c r="AB94"/>
  <c r="AQ96"/>
  <c r="BE96"/>
  <c r="AF98"/>
  <c r="AW98"/>
  <c r="AN98"/>
  <c r="Z98"/>
  <c r="AW100"/>
  <c r="AF100"/>
  <c r="AN100"/>
  <c r="Z100"/>
  <c r="AJ81" i="14"/>
  <c r="P106" i="17"/>
  <c r="AA81" i="14"/>
  <c r="AG81" s="1"/>
  <c r="AQ108" i="17"/>
  <c r="BE108"/>
  <c r="AQ110"/>
  <c r="BE110"/>
  <c r="AX110" s="1"/>
  <c r="AW110"/>
  <c r="AF110"/>
  <c r="M87" i="14"/>
  <c r="K129" i="1"/>
  <c r="M89" i="14"/>
  <c r="K131" i="1"/>
  <c r="AN114" i="17"/>
  <c r="Z114"/>
  <c r="K135" i="1"/>
  <c r="M93" i="14"/>
  <c r="AB118" i="17"/>
  <c r="AS118"/>
  <c r="AN118"/>
  <c r="Z118"/>
  <c r="AQ122"/>
  <c r="BE122"/>
  <c r="AQ126"/>
  <c r="BE126"/>
  <c r="AQ128"/>
  <c r="BE128"/>
  <c r="AF132"/>
  <c r="AW132"/>
  <c r="AN134"/>
  <c r="Z134"/>
  <c r="AQ140"/>
  <c r="BE140"/>
  <c r="M115" i="14"/>
  <c r="K176" i="1"/>
  <c r="AS140" i="17"/>
  <c r="AB140"/>
  <c r="AJ119" i="14"/>
  <c r="P144" i="17"/>
  <c r="AA119" i="14"/>
  <c r="AG119" s="1"/>
  <c r="U144" i="17" s="1"/>
  <c r="AW146"/>
  <c r="AF146"/>
  <c r="AN148"/>
  <c r="Z148"/>
  <c r="AW150"/>
  <c r="AF150"/>
  <c r="AS150"/>
  <c r="AB150"/>
  <c r="AQ152"/>
  <c r="BE152"/>
  <c r="AA132" i="14"/>
  <c r="AG132" s="1"/>
  <c r="U157" i="17" s="1"/>
  <c r="P157"/>
  <c r="AJ132" i="14"/>
  <c r="AB159" i="17"/>
  <c r="AS159"/>
  <c r="AJ136" i="14"/>
  <c r="P161" i="17"/>
  <c r="AA136" i="14"/>
  <c r="AG136" s="1"/>
  <c r="U161" i="17" s="1"/>
  <c r="AS163"/>
  <c r="AB163"/>
  <c r="BE167"/>
  <c r="AQ167"/>
  <c r="P167"/>
  <c r="AJ142" i="14"/>
  <c r="AA142"/>
  <c r="AG142" s="1"/>
  <c r="U167" i="17" s="1"/>
  <c r="AN169"/>
  <c r="Z169"/>
  <c r="AR146" i="14"/>
  <c r="AS146"/>
  <c r="M171" i="17"/>
  <c r="E226" i="1"/>
  <c r="L146" i="14"/>
  <c r="AN173" i="17"/>
  <c r="Z173"/>
  <c r="AB173"/>
  <c r="AS173"/>
  <c r="AB175"/>
  <c r="AS175"/>
  <c r="AA150" i="14"/>
  <c r="AG150" s="1"/>
  <c r="U175" i="17" s="1"/>
  <c r="P175"/>
  <c r="AC175" s="1"/>
  <c r="AJ150" i="14"/>
  <c r="Z177" i="17"/>
  <c r="AN177"/>
  <c r="P179"/>
  <c r="AA154" i="14"/>
  <c r="AG154" s="1"/>
  <c r="U179" i="17" s="1"/>
  <c r="AJ154" i="14"/>
  <c r="AB181" i="17"/>
  <c r="AS181"/>
  <c r="P181"/>
  <c r="AA156" i="14"/>
  <c r="AG156" s="1"/>
  <c r="U181" i="17" s="1"/>
  <c r="AN185"/>
  <c r="Z185"/>
  <c r="AQ187"/>
  <c r="BE187"/>
  <c r="AB187"/>
  <c r="AC187" s="1"/>
  <c r="AS187"/>
  <c r="AT187" s="1"/>
  <c r="BE190"/>
  <c r="AQ189"/>
  <c r="BE189"/>
  <c r="AS193"/>
  <c r="AB193"/>
  <c r="AS195"/>
  <c r="AT195" s="1"/>
  <c r="AB195"/>
  <c r="AC195" s="1"/>
  <c r="AN197"/>
  <c r="Z197"/>
  <c r="AN199"/>
  <c r="Z199"/>
  <c r="AS201"/>
  <c r="AB201"/>
  <c r="AN205"/>
  <c r="Z205"/>
  <c r="AQ209"/>
  <c r="BE209"/>
  <c r="AQ211"/>
  <c r="BE211"/>
  <c r="AJ188" i="14"/>
  <c r="P213" i="17"/>
  <c r="AB156"/>
  <c r="AS156"/>
  <c r="AW160"/>
  <c r="AF160"/>
  <c r="AB164"/>
  <c r="AS164"/>
  <c r="BE166"/>
  <c r="AQ166"/>
  <c r="BE168"/>
  <c r="AQ168"/>
  <c r="AN170"/>
  <c r="Z170"/>
  <c r="AN172"/>
  <c r="Z172"/>
  <c r="AB174"/>
  <c r="AS174"/>
  <c r="AQ174"/>
  <c r="BE174"/>
  <c r="AQ178"/>
  <c r="BE178"/>
  <c r="AQ182"/>
  <c r="BE182"/>
  <c r="AX182" s="1"/>
  <c r="E294" i="1"/>
  <c r="E293"/>
  <c r="BE191" i="17"/>
  <c r="AQ190"/>
  <c r="AQ194"/>
  <c r="BE194"/>
  <c r="AS194"/>
  <c r="AT194" s="1"/>
  <c r="AB194"/>
  <c r="AC194" s="1"/>
  <c r="AS196"/>
  <c r="AB196"/>
  <c r="AJ171" i="14"/>
  <c r="P196" i="17"/>
  <c r="AN200"/>
  <c r="Z200"/>
  <c r="AN202"/>
  <c r="Z202"/>
  <c r="AV159"/>
  <c r="AE159"/>
  <c r="AV167"/>
  <c r="AE167"/>
  <c r="M135" i="14"/>
  <c r="K215" i="1"/>
  <c r="AE119" i="17"/>
  <c r="AV119"/>
  <c r="M31" i="14"/>
  <c r="K35" i="1"/>
  <c r="AB56" i="17"/>
  <c r="AS56"/>
  <c r="BJ56" s="1"/>
  <c r="M41" i="14"/>
  <c r="K64" i="1"/>
  <c r="AB66" i="17"/>
  <c r="AS66"/>
  <c r="BJ66" s="1"/>
  <c r="M72"/>
  <c r="E70" i="1"/>
  <c r="L47" i="14"/>
  <c r="AQ80" i="17"/>
  <c r="BE80"/>
  <c r="M84"/>
  <c r="E82" i="1"/>
  <c r="L59" i="14"/>
  <c r="AQ84" i="17"/>
  <c r="BE84"/>
  <c r="M98"/>
  <c r="E115" i="1"/>
  <c r="L73" i="14"/>
  <c r="AF102" i="17"/>
  <c r="AW102"/>
  <c r="AN102"/>
  <c r="Z102"/>
  <c r="P102"/>
  <c r="AJ77" i="14"/>
  <c r="AA77"/>
  <c r="AG77" s="1"/>
  <c r="M110" i="17"/>
  <c r="E127" i="1"/>
  <c r="L85" i="14"/>
  <c r="AQ120" i="17"/>
  <c r="BE120"/>
  <c r="AX120" s="1"/>
  <c r="AS120"/>
  <c r="AB120"/>
  <c r="M130"/>
  <c r="E166" i="1"/>
  <c r="L105" i="14"/>
  <c r="AQ130" i="17"/>
  <c r="BE130"/>
  <c r="AQ138"/>
  <c r="BE138"/>
  <c r="M142"/>
  <c r="E178" i="1"/>
  <c r="L117" i="14"/>
  <c r="AS144" i="17"/>
  <c r="AB144"/>
  <c r="AN144"/>
  <c r="Z144"/>
  <c r="AN150"/>
  <c r="Z150"/>
  <c r="AF152"/>
  <c r="AW152"/>
  <c r="AS152"/>
  <c r="AB152"/>
  <c r="AQ154"/>
  <c r="BE154"/>
  <c r="AZ158"/>
  <c r="AI158"/>
  <c r="AI160"/>
  <c r="AZ160"/>
  <c r="AZ162"/>
  <c r="AI162"/>
  <c r="AZ164"/>
  <c r="AI164"/>
  <c r="AI166"/>
  <c r="AZ166"/>
  <c r="AZ168"/>
  <c r="AI168"/>
  <c r="AZ170"/>
  <c r="AI170"/>
  <c r="AZ172"/>
  <c r="AI172"/>
  <c r="AZ174"/>
  <c r="AI174"/>
  <c r="AI180"/>
  <c r="AZ180"/>
  <c r="AI184"/>
  <c r="AZ184"/>
  <c r="AZ186"/>
  <c r="AI186"/>
  <c r="AI188"/>
  <c r="AZ188"/>
  <c r="AI190"/>
  <c r="AZ190"/>
  <c r="AZ192"/>
  <c r="AI192"/>
  <c r="AZ194"/>
  <c r="AI194"/>
  <c r="AI198"/>
  <c r="AZ198"/>
  <c r="AI200"/>
  <c r="AZ200"/>
  <c r="AI202"/>
  <c r="AZ202"/>
  <c r="AZ204"/>
  <c r="AI204"/>
  <c r="AZ206"/>
  <c r="AI206"/>
  <c r="AZ208"/>
  <c r="AI208"/>
  <c r="AZ210"/>
  <c r="AI210"/>
  <c r="AZ212"/>
  <c r="AI212"/>
  <c r="AZ214"/>
  <c r="AI214"/>
  <c r="AF157"/>
  <c r="AW157"/>
  <c r="AN157"/>
  <c r="Z157"/>
  <c r="AQ159"/>
  <c r="BE159"/>
  <c r="AQ161"/>
  <c r="BE161"/>
  <c r="AQ163"/>
  <c r="BE163"/>
  <c r="AQ165"/>
  <c r="BE165"/>
  <c r="AN171"/>
  <c r="Z171"/>
  <c r="AQ175"/>
  <c r="BE175"/>
  <c r="AQ179"/>
  <c r="BE179"/>
  <c r="AX179" s="1"/>
  <c r="AQ181"/>
  <c r="BE181"/>
  <c r="AX181" s="1"/>
  <c r="AQ183"/>
  <c r="BE183"/>
  <c r="AX183" s="1"/>
  <c r="AB189"/>
  <c r="AS189"/>
  <c r="AB191"/>
  <c r="AC191" s="1"/>
  <c r="AS191"/>
  <c r="AT191" s="1"/>
  <c r="AN191"/>
  <c r="Z191"/>
  <c r="AN193"/>
  <c r="Z193"/>
  <c r="AN195"/>
  <c r="Z195"/>
  <c r="AS197"/>
  <c r="AT197" s="1"/>
  <c r="AB197"/>
  <c r="AC197" s="1"/>
  <c r="AB199"/>
  <c r="AS199"/>
  <c r="AQ201"/>
  <c r="BE201"/>
  <c r="AQ203"/>
  <c r="BE203"/>
  <c r="AS203"/>
  <c r="AT203" s="1"/>
  <c r="AB203"/>
  <c r="AC203" s="1"/>
  <c r="AS205"/>
  <c r="AT205" s="1"/>
  <c r="AB205"/>
  <c r="AC205" s="1"/>
  <c r="AH205"/>
  <c r="AY205"/>
  <c r="AN207"/>
  <c r="Z207"/>
  <c r="AB207"/>
  <c r="AC207" s="1"/>
  <c r="AS207"/>
  <c r="AT207" s="1"/>
  <c r="AS209"/>
  <c r="AT209" s="1"/>
  <c r="AB209"/>
  <c r="AC209" s="1"/>
  <c r="AS213"/>
  <c r="AB213"/>
  <c r="BE214"/>
  <c r="AQ213"/>
  <c r="BE213"/>
  <c r="AQ215"/>
  <c r="BE215"/>
  <c r="AV215"/>
  <c r="AE215"/>
  <c r="AQ217"/>
  <c r="BE217"/>
  <c r="AS217"/>
  <c r="AT217" s="1"/>
  <c r="AB217"/>
  <c r="AC217" s="1"/>
  <c r="AQ156"/>
  <c r="D21"/>
  <c r="BE156"/>
  <c r="AQ158"/>
  <c r="BE158"/>
  <c r="AQ160"/>
  <c r="BE160"/>
  <c r="AN162"/>
  <c r="Z162"/>
  <c r="AF162"/>
  <c r="AW162"/>
  <c r="AN164"/>
  <c r="Z164"/>
  <c r="AN176"/>
  <c r="Z176"/>
  <c r="AN180"/>
  <c r="Z180"/>
  <c r="AS180"/>
  <c r="AB180"/>
  <c r="AJ155" i="14"/>
  <c r="P180" i="17"/>
  <c r="AA155" i="14"/>
  <c r="AG155" s="1"/>
  <c r="U180" i="17" s="1"/>
  <c r="AB182"/>
  <c r="AS182"/>
  <c r="AN184"/>
  <c r="Z184"/>
  <c r="AN186"/>
  <c r="Z186"/>
  <c r="AB186"/>
  <c r="AS186"/>
  <c r="L293" i="1"/>
  <c r="L294"/>
  <c r="AQ188" i="17"/>
  <c r="BE188"/>
  <c r="G293" i="1"/>
  <c r="G294"/>
  <c r="AN196" i="17"/>
  <c r="Z196"/>
  <c r="AN198"/>
  <c r="Z198"/>
  <c r="AB200"/>
  <c r="AC200" s="1"/>
  <c r="AS200"/>
  <c r="AT200" s="1"/>
  <c r="AN204"/>
  <c r="Z204"/>
  <c r="AQ206"/>
  <c r="BE206"/>
  <c r="P126"/>
  <c r="AC126" s="1"/>
  <c r="AA101" i="14"/>
  <c r="AG101" s="1"/>
  <c r="U126" i="17" s="1"/>
  <c r="AJ101" i="14"/>
  <c r="M145"/>
  <c r="K225" i="1"/>
  <c r="AB170" i="17"/>
  <c r="AS170"/>
  <c r="AS172"/>
  <c r="AB172"/>
  <c r="AS204"/>
  <c r="AT204" s="1"/>
  <c r="AB204"/>
  <c r="AC204" s="1"/>
  <c r="AQ208"/>
  <c r="BE208"/>
  <c r="AS210"/>
  <c r="AB210"/>
  <c r="AS214"/>
  <c r="AT214" s="1"/>
  <c r="AB214"/>
  <c r="AC214" s="1"/>
  <c r="AN216"/>
  <c r="Z216"/>
  <c r="AS216"/>
  <c r="AT216" s="1"/>
  <c r="AB216"/>
  <c r="AC216" s="1"/>
  <c r="G446" i="1"/>
  <c r="G445"/>
  <c r="AQ210" i="17"/>
  <c r="BE210"/>
  <c r="BE212"/>
  <c r="AQ212"/>
  <c r="AS212"/>
  <c r="AT212" s="1"/>
  <c r="AB212"/>
  <c r="AC212" s="1"/>
  <c r="G395" i="1"/>
  <c r="G394"/>
  <c r="I145"/>
  <c r="AT64" i="17"/>
  <c r="L145" i="1"/>
  <c r="I95"/>
  <c r="I96"/>
  <c r="S308" i="14"/>
  <c r="S309" s="1"/>
  <c r="S310" s="1"/>
  <c r="S311" s="1"/>
  <c r="S312" s="1"/>
  <c r="S313" s="1"/>
  <c r="S314" s="1"/>
  <c r="S315" s="1"/>
  <c r="S316" s="1"/>
  <c r="S317" s="1"/>
  <c r="O308"/>
  <c r="O309" s="1"/>
  <c r="O310" s="1"/>
  <c r="O311" s="1"/>
  <c r="O312" s="1"/>
  <c r="O313" s="1"/>
  <c r="O314" s="1"/>
  <c r="O315" s="1"/>
  <c r="O316" s="1"/>
  <c r="O317" s="1"/>
  <c r="L144" i="1"/>
  <c r="AJ15" i="14"/>
  <c r="Q308"/>
  <c r="Q309" s="1"/>
  <c r="Q310" s="1"/>
  <c r="Q311" s="1"/>
  <c r="Q312" s="1"/>
  <c r="Q313" s="1"/>
  <c r="Q314" s="1"/>
  <c r="Q315" s="1"/>
  <c r="Q316" s="1"/>
  <c r="Q317" s="1"/>
  <c r="L223" l="1"/>
  <c r="E342" i="1"/>
  <c r="F29" i="26"/>
  <c r="L221" i="14"/>
  <c r="F27" i="26"/>
  <c r="E340" i="1"/>
  <c r="L204" i="14"/>
  <c r="E323" i="1"/>
  <c r="L198" i="14"/>
  <c r="E317" i="1"/>
  <c r="E329"/>
  <c r="L210" i="14"/>
  <c r="F16" i="26"/>
  <c r="E319" i="1"/>
  <c r="L200" i="14"/>
  <c r="L213"/>
  <c r="E332" i="1"/>
  <c r="F19" i="26"/>
  <c r="L219" i="14"/>
  <c r="F25" i="26"/>
  <c r="E338" i="1"/>
  <c r="L217" i="14"/>
  <c r="F23" i="26"/>
  <c r="E336" i="1"/>
  <c r="L212" i="14"/>
  <c r="F18" i="26"/>
  <c r="E331" i="1"/>
  <c r="L201" i="14"/>
  <c r="E320" i="1"/>
  <c r="K324"/>
  <c r="M205" i="14"/>
  <c r="K316" i="1"/>
  <c r="M197" i="14"/>
  <c r="K315" i="1"/>
  <c r="M196" i="14"/>
  <c r="E182" i="1"/>
  <c r="M146" i="17"/>
  <c r="L121" i="14"/>
  <c r="M183" i="17"/>
  <c r="L158" i="14"/>
  <c r="E238" i="1"/>
  <c r="L97" i="14"/>
  <c r="M122" i="17"/>
  <c r="E139" i="1"/>
  <c r="L144" i="14"/>
  <c r="M169" i="17"/>
  <c r="E224" i="1"/>
  <c r="M124" i="17"/>
  <c r="L99" i="14"/>
  <c r="E141" i="1"/>
  <c r="M44" i="17"/>
  <c r="E23" i="1"/>
  <c r="L19" i="14"/>
  <c r="K312" i="1"/>
  <c r="M193" i="14"/>
  <c r="AY216" i="17"/>
  <c r="AH216"/>
  <c r="AY217"/>
  <c r="AH217"/>
  <c r="AY214"/>
  <c r="AH214"/>
  <c r="AH212"/>
  <c r="AY212"/>
  <c r="AY210"/>
  <c r="AH210"/>
  <c r="AY209"/>
  <c r="AH209"/>
  <c r="AH206"/>
  <c r="AY206"/>
  <c r="AY208"/>
  <c r="AH208"/>
  <c r="AH207"/>
  <c r="AY207"/>
  <c r="AY204"/>
  <c r="AH204"/>
  <c r="AH202"/>
  <c r="AY202"/>
  <c r="AY203"/>
  <c r="AH203"/>
  <c r="AH200"/>
  <c r="AY200"/>
  <c r="H497" i="1"/>
  <c r="AY198" i="17"/>
  <c r="AH198"/>
  <c r="AY197"/>
  <c r="AH197"/>
  <c r="AH194"/>
  <c r="AY194"/>
  <c r="AH195"/>
  <c r="AY195"/>
  <c r="AY192"/>
  <c r="AH192"/>
  <c r="G195" i="1"/>
  <c r="G144"/>
  <c r="G145"/>
  <c r="AH191" i="17"/>
  <c r="AY191"/>
  <c r="P189"/>
  <c r="AT189" s="1"/>
  <c r="AA164" i="14"/>
  <c r="AG164" s="1"/>
  <c r="U189" i="17" s="1"/>
  <c r="AJ164" i="14"/>
  <c r="AH187" i="17"/>
  <c r="AY187"/>
  <c r="AT126"/>
  <c r="G194" i="1"/>
  <c r="E245"/>
  <c r="P186" i="17"/>
  <c r="AC186" s="1"/>
  <c r="AJ161" i="14"/>
  <c r="AA161"/>
  <c r="AG161" s="1"/>
  <c r="U186" i="17" s="1"/>
  <c r="AG208"/>
  <c r="AJ208" s="1"/>
  <c r="AO208" s="1"/>
  <c r="AG194"/>
  <c r="AG206"/>
  <c r="F497" i="1"/>
  <c r="G46"/>
  <c r="L10" i="14"/>
  <c r="M35" i="17"/>
  <c r="E14" i="1"/>
  <c r="E244"/>
  <c r="I497"/>
  <c r="L497"/>
  <c r="I496"/>
  <c r="H496"/>
  <c r="F496"/>
  <c r="AJ145" i="14"/>
  <c r="P170" i="17"/>
  <c r="AA145" i="14"/>
  <c r="AG145" s="1"/>
  <c r="U170" i="17" s="1"/>
  <c r="AY180"/>
  <c r="AH180"/>
  <c r="M47" i="14"/>
  <c r="K70" i="1"/>
  <c r="P66" i="17"/>
  <c r="AA41" i="14"/>
  <c r="AG41" s="1"/>
  <c r="AJ41"/>
  <c r="AJ135"/>
  <c r="P160" i="17"/>
  <c r="AA135" i="14"/>
  <c r="AG135" s="1"/>
  <c r="U160" i="17" s="1"/>
  <c r="AY181"/>
  <c r="AH181"/>
  <c r="AC179"/>
  <c r="AT179"/>
  <c r="M146" i="14"/>
  <c r="K226" i="1"/>
  <c r="AY161" i="17"/>
  <c r="AH161"/>
  <c r="AC157"/>
  <c r="AT157"/>
  <c r="AH144"/>
  <c r="AY144"/>
  <c r="AJ87" i="14"/>
  <c r="P112" i="17"/>
  <c r="AA87" i="14"/>
  <c r="AG87" s="1"/>
  <c r="AC106" i="17"/>
  <c r="AT106"/>
  <c r="M55" i="14"/>
  <c r="K78" i="1"/>
  <c r="AB80" i="17"/>
  <c r="AS80"/>
  <c r="BJ80" s="1"/>
  <c r="P78"/>
  <c r="AA53" i="14"/>
  <c r="AG53" s="1"/>
  <c r="AJ53"/>
  <c r="M17" i="1"/>
  <c r="Y14" i="14"/>
  <c r="M100"/>
  <c r="K142" i="1"/>
  <c r="M14" i="14"/>
  <c r="K18" i="1"/>
  <c r="M152" i="14"/>
  <c r="K232" i="1"/>
  <c r="F167" i="26"/>
  <c r="E580" i="1"/>
  <c r="G167" i="26"/>
  <c r="G580" i="1"/>
  <c r="G155" i="26"/>
  <c r="G568" i="1"/>
  <c r="F151" i="26"/>
  <c r="E564" i="1"/>
  <c r="G151" i="26"/>
  <c r="G564" i="1"/>
  <c r="F147" i="26"/>
  <c r="E540" i="1"/>
  <c r="F139" i="26"/>
  <c r="E532" i="1"/>
  <c r="G139" i="26"/>
  <c r="G532" i="1"/>
  <c r="F135" i="26"/>
  <c r="E528" i="1"/>
  <c r="G135" i="26"/>
  <c r="G528" i="1"/>
  <c r="G131" i="26"/>
  <c r="G524" i="1"/>
  <c r="G127" i="26"/>
  <c r="G520" i="1"/>
  <c r="M317" i="14"/>
  <c r="AA317" s="1"/>
  <c r="AG317" s="1"/>
  <c r="K516" i="1"/>
  <c r="F123" i="26"/>
  <c r="E516" i="1"/>
  <c r="M313" i="14"/>
  <c r="AA313" s="1"/>
  <c r="AG313" s="1"/>
  <c r="K492" i="1"/>
  <c r="M309" i="14"/>
  <c r="AA309" s="1"/>
  <c r="AG309" s="1"/>
  <c r="K488" i="1"/>
  <c r="F178" i="26"/>
  <c r="E591" i="1"/>
  <c r="G178" i="26"/>
  <c r="G591" i="1"/>
  <c r="F174" i="26"/>
  <c r="E587" i="1"/>
  <c r="G174" i="26"/>
  <c r="G587" i="1"/>
  <c r="F158" i="26"/>
  <c r="E571" i="1"/>
  <c r="G158" i="26"/>
  <c r="G571" i="1"/>
  <c r="F142" i="26"/>
  <c r="E535" i="1"/>
  <c r="G142" i="26"/>
  <c r="G535" i="1"/>
  <c r="G134" i="26"/>
  <c r="G527" i="1"/>
  <c r="F134" i="26"/>
  <c r="E527" i="1"/>
  <c r="G126" i="26"/>
  <c r="G519" i="1"/>
  <c r="L544"/>
  <c r="L545"/>
  <c r="G122" i="26"/>
  <c r="G515" i="1"/>
  <c r="G119" i="26"/>
  <c r="G492" i="1"/>
  <c r="M308" i="14"/>
  <c r="AA308" s="1"/>
  <c r="AG308" s="1"/>
  <c r="K487" i="1"/>
  <c r="F114" i="26"/>
  <c r="E487" i="1"/>
  <c r="M85" i="17"/>
  <c r="E83" i="1"/>
  <c r="L60" i="14"/>
  <c r="M115" i="17"/>
  <c r="E132" i="1"/>
  <c r="L90" i="14"/>
  <c r="M83" i="17"/>
  <c r="E81" i="1"/>
  <c r="L58" i="14"/>
  <c r="M73" i="17"/>
  <c r="E71" i="1"/>
  <c r="L48" i="14"/>
  <c r="AC178" i="17"/>
  <c r="AT178"/>
  <c r="AY168"/>
  <c r="AH168"/>
  <c r="AH158"/>
  <c r="AY158"/>
  <c r="AC173"/>
  <c r="AT173"/>
  <c r="U100"/>
  <c r="O75" i="13"/>
  <c r="AC100" i="17"/>
  <c r="AT100"/>
  <c r="P88"/>
  <c r="AA63" i="14"/>
  <c r="AG63" s="1"/>
  <c r="AJ63"/>
  <c r="AY176" i="17"/>
  <c r="AH176"/>
  <c r="AY164"/>
  <c r="AH164"/>
  <c r="AT186"/>
  <c r="AY166"/>
  <c r="AH166"/>
  <c r="AH134"/>
  <c r="AY134"/>
  <c r="M103" i="14"/>
  <c r="K164" i="1"/>
  <c r="AS128" i="17"/>
  <c r="AB128"/>
  <c r="P120"/>
  <c r="AA95" i="14"/>
  <c r="AG95" s="1"/>
  <c r="U120" i="17" s="1"/>
  <c r="AJ95" i="14"/>
  <c r="AC116" i="17"/>
  <c r="AT116"/>
  <c r="M71" i="14"/>
  <c r="K113" i="1"/>
  <c r="M35" i="14"/>
  <c r="K39" i="1"/>
  <c r="AB60" i="17"/>
  <c r="AS60"/>
  <c r="BJ60" s="1"/>
  <c r="AT42"/>
  <c r="AC42"/>
  <c r="O22" i="13"/>
  <c r="U47" i="17"/>
  <c r="M140" i="14"/>
  <c r="K220" i="1"/>
  <c r="AB165" i="17"/>
  <c r="AS165"/>
  <c r="AC190"/>
  <c r="AT190"/>
  <c r="AC188"/>
  <c r="AT188"/>
  <c r="AC182"/>
  <c r="AT182"/>
  <c r="P174"/>
  <c r="AA149" i="14"/>
  <c r="AG149" s="1"/>
  <c r="U174" i="17" s="1"/>
  <c r="AJ149" i="14"/>
  <c r="AC162" i="17"/>
  <c r="AT162"/>
  <c r="AC211"/>
  <c r="AT211"/>
  <c r="AC201"/>
  <c r="AG201" s="1"/>
  <c r="AJ201" s="1"/>
  <c r="AT201"/>
  <c r="AC193"/>
  <c r="AG193" s="1"/>
  <c r="AJ193" s="1"/>
  <c r="AT193"/>
  <c r="AY185"/>
  <c r="AH185"/>
  <c r="AC163"/>
  <c r="AT163"/>
  <c r="AH159"/>
  <c r="AY159"/>
  <c r="AC154"/>
  <c r="AT154"/>
  <c r="AY152"/>
  <c r="AH152"/>
  <c r="AJ123" i="14"/>
  <c r="P148" i="17"/>
  <c r="AA123" i="14"/>
  <c r="AG123" s="1"/>
  <c r="U148" i="17" s="1"/>
  <c r="M113" i="14"/>
  <c r="K174" i="1"/>
  <c r="AS138" i="17"/>
  <c r="AB138"/>
  <c r="M83" i="14"/>
  <c r="K125" i="1"/>
  <c r="AS108" i="17"/>
  <c r="BJ108" s="1"/>
  <c r="AB108"/>
  <c r="P82"/>
  <c r="AA57" i="14"/>
  <c r="AG57" s="1"/>
  <c r="AJ57"/>
  <c r="P76" i="17"/>
  <c r="AA51" i="14"/>
  <c r="AG51" s="1"/>
  <c r="AJ51"/>
  <c r="P74" i="17"/>
  <c r="AA49" i="14"/>
  <c r="AG49" s="1"/>
  <c r="AJ49"/>
  <c r="P70" i="17"/>
  <c r="AA45" i="14"/>
  <c r="AG45" s="1"/>
  <c r="AJ45"/>
  <c r="U64" i="17"/>
  <c r="O39" i="13"/>
  <c r="U54" i="17"/>
  <c r="O29" i="13"/>
  <c r="AT54" i="17"/>
  <c r="AC54"/>
  <c r="AB121"/>
  <c r="AS121"/>
  <c r="M42" i="14"/>
  <c r="K65" i="1"/>
  <c r="AB67" i="17"/>
  <c r="AS67"/>
  <c r="BJ67" s="1"/>
  <c r="M38" i="14"/>
  <c r="K42" i="1"/>
  <c r="AS63" i="17"/>
  <c r="BJ63" s="1"/>
  <c r="AB63"/>
  <c r="AT43"/>
  <c r="AC43"/>
  <c r="M20" i="14"/>
  <c r="K24" i="1"/>
  <c r="AS45" i="17"/>
  <c r="BJ45" s="1"/>
  <c r="AB45"/>
  <c r="AC136"/>
  <c r="AT136"/>
  <c r="AT38"/>
  <c r="AC38"/>
  <c r="F177" i="26"/>
  <c r="E590" i="1"/>
  <c r="G177" i="26"/>
  <c r="G590" i="1"/>
  <c r="F173" i="26"/>
  <c r="E586" i="1"/>
  <c r="G173" i="26"/>
  <c r="G586" i="1"/>
  <c r="F169" i="26"/>
  <c r="E582" i="1"/>
  <c r="G169" i="26"/>
  <c r="G582" i="1"/>
  <c r="G165" i="26"/>
  <c r="G578" i="1"/>
  <c r="F165" i="26"/>
  <c r="E578" i="1"/>
  <c r="F161" i="26"/>
  <c r="E574" i="1"/>
  <c r="G161" i="26"/>
  <c r="G574" i="1"/>
  <c r="G157" i="26"/>
  <c r="G570" i="1"/>
  <c r="F157" i="26"/>
  <c r="E570" i="1"/>
  <c r="F153" i="26"/>
  <c r="E566" i="1"/>
  <c r="G153" i="26"/>
  <c r="G566" i="1"/>
  <c r="G149" i="26"/>
  <c r="G542" i="1"/>
  <c r="F149" i="26"/>
  <c r="E542" i="1"/>
  <c r="F145" i="26"/>
  <c r="E538" i="1"/>
  <c r="G145" i="26"/>
  <c r="G538" i="1"/>
  <c r="G141" i="26"/>
  <c r="G534" i="1"/>
  <c r="F141" i="26"/>
  <c r="E534" i="1"/>
  <c r="F137" i="26"/>
  <c r="E530" i="1"/>
  <c r="G137" i="26"/>
  <c r="G530" i="1"/>
  <c r="G133" i="26"/>
  <c r="G526" i="1"/>
  <c r="F133" i="26"/>
  <c r="E526" i="1"/>
  <c r="G129" i="26"/>
  <c r="G522" i="1"/>
  <c r="M315" i="14"/>
  <c r="AA315" s="1"/>
  <c r="AG315" s="1"/>
  <c r="K494" i="1"/>
  <c r="F121" i="26"/>
  <c r="E494" i="1"/>
  <c r="F180" i="26"/>
  <c r="E593" i="1"/>
  <c r="G180" i="26"/>
  <c r="G593" i="1"/>
  <c r="F164" i="26"/>
  <c r="E577" i="1"/>
  <c r="G164" i="26"/>
  <c r="G577" i="1"/>
  <c r="F156" i="26"/>
  <c r="E569" i="1"/>
  <c r="G156" i="26"/>
  <c r="G569" i="1"/>
  <c r="F148" i="26"/>
  <c r="E541" i="1"/>
  <c r="G148" i="26"/>
  <c r="G541" i="1"/>
  <c r="F140" i="26"/>
  <c r="E533" i="1"/>
  <c r="G140" i="26"/>
  <c r="G533" i="1"/>
  <c r="G136" i="26"/>
  <c r="G529" i="1"/>
  <c r="F132" i="26"/>
  <c r="E525" i="1"/>
  <c r="F128" i="26"/>
  <c r="E521" i="1"/>
  <c r="G124" i="26"/>
  <c r="G517" i="1"/>
  <c r="M314" i="14"/>
  <c r="AA314" s="1"/>
  <c r="AG314" s="1"/>
  <c r="K493" i="1"/>
  <c r="G120" i="26"/>
  <c r="G493" i="1"/>
  <c r="G117" i="26"/>
  <c r="G490" i="1"/>
  <c r="M310" i="14"/>
  <c r="AA310" s="1"/>
  <c r="AG310" s="1"/>
  <c r="K489" i="1"/>
  <c r="F116" i="26"/>
  <c r="E489" i="1"/>
  <c r="I595"/>
  <c r="I596"/>
  <c r="M155" i="17"/>
  <c r="E191" i="1"/>
  <c r="L130" i="14"/>
  <c r="M131" i="17"/>
  <c r="E167" i="1"/>
  <c r="L106" i="14"/>
  <c r="L102"/>
  <c r="E163" i="1"/>
  <c r="M127" i="17"/>
  <c r="M113"/>
  <c r="E130" i="1"/>
  <c r="L88" i="14"/>
  <c r="M105" i="17"/>
  <c r="E122" i="1"/>
  <c r="L80" i="14"/>
  <c r="M81" i="17"/>
  <c r="E79" i="1"/>
  <c r="L56" i="14"/>
  <c r="M37" i="17"/>
  <c r="E16" i="1"/>
  <c r="L12" i="14"/>
  <c r="U46" i="17"/>
  <c r="O21" i="13"/>
  <c r="AT46" i="17"/>
  <c r="AC46"/>
  <c r="O15" i="13"/>
  <c r="U40" i="17"/>
  <c r="O11" i="13"/>
  <c r="U36" i="17"/>
  <c r="AC36"/>
  <c r="AT36"/>
  <c r="M153"/>
  <c r="E189" i="1"/>
  <c r="L128" i="14"/>
  <c r="M151" i="17"/>
  <c r="E187" i="1"/>
  <c r="L126" i="14"/>
  <c r="L114"/>
  <c r="M139" i="17"/>
  <c r="E175" i="1"/>
  <c r="L86" i="14"/>
  <c r="M111" i="17"/>
  <c r="E128" i="1"/>
  <c r="M107" i="17"/>
  <c r="E124" i="1"/>
  <c r="L82" i="14"/>
  <c r="M103" i="17"/>
  <c r="E120" i="1"/>
  <c r="L78" i="14"/>
  <c r="M91" i="17"/>
  <c r="E89" i="1"/>
  <c r="L66" i="14"/>
  <c r="M77" i="17"/>
  <c r="E75" i="1"/>
  <c r="L52" i="14"/>
  <c r="F162" i="26"/>
  <c r="E575" i="1"/>
  <c r="G162" i="26"/>
  <c r="G575" i="1"/>
  <c r="F146" i="26"/>
  <c r="E539" i="1"/>
  <c r="G146" i="26"/>
  <c r="G539" i="1"/>
  <c r="F130" i="26"/>
  <c r="E523" i="1"/>
  <c r="G118" i="26"/>
  <c r="G491" i="1"/>
  <c r="F545"/>
  <c r="F544"/>
  <c r="M33" i="14"/>
  <c r="K37" i="1"/>
  <c r="AS58" i="17"/>
  <c r="BJ58" s="1"/>
  <c r="AB58"/>
  <c r="E63" i="1"/>
  <c r="M65" i="17"/>
  <c r="L40" i="14"/>
  <c r="M59" i="17"/>
  <c r="E38" i="1"/>
  <c r="L34" i="14"/>
  <c r="M71" i="17"/>
  <c r="E69" i="1"/>
  <c r="L46" i="14"/>
  <c r="AX188" i="17"/>
  <c r="AX217"/>
  <c r="BA217" s="1"/>
  <c r="AG212"/>
  <c r="AJ212" s="1"/>
  <c r="AM212" s="1"/>
  <c r="AG204"/>
  <c r="AJ204" s="1"/>
  <c r="AO204" s="1"/>
  <c r="AG192"/>
  <c r="AJ192" s="1"/>
  <c r="L496" i="1"/>
  <c r="AT175" i="17"/>
  <c r="AJ206"/>
  <c r="AX204"/>
  <c r="BA204" s="1"/>
  <c r="AG216"/>
  <c r="AJ216" s="1"/>
  <c r="AG215"/>
  <c r="AJ215" s="1"/>
  <c r="AG195"/>
  <c r="AJ195" s="1"/>
  <c r="C544" i="1"/>
  <c r="H544"/>
  <c r="C496"/>
  <c r="AG217" i="17"/>
  <c r="AJ217" s="1"/>
  <c r="AG207"/>
  <c r="AJ207" s="1"/>
  <c r="AG205"/>
  <c r="AJ205" s="1"/>
  <c r="AG187"/>
  <c r="AJ187" s="1"/>
  <c r="G95" i="1"/>
  <c r="G45"/>
  <c r="G345"/>
  <c r="AY126" i="17"/>
  <c r="BA126" s="1"/>
  <c r="AH126"/>
  <c r="AJ126" s="1"/>
  <c r="U102"/>
  <c r="O77" i="13"/>
  <c r="AC102" i="17"/>
  <c r="AT102"/>
  <c r="M59" i="14"/>
  <c r="K82" i="1"/>
  <c r="AB84" i="17"/>
  <c r="AS84"/>
  <c r="BJ84" s="1"/>
  <c r="AB72"/>
  <c r="AS72"/>
  <c r="BJ72" s="1"/>
  <c r="AJ31" i="14"/>
  <c r="P56" i="17"/>
  <c r="AA31" i="14"/>
  <c r="AG31" s="1"/>
  <c r="AB171" i="17"/>
  <c r="AS171"/>
  <c r="P140"/>
  <c r="AA115" i="14"/>
  <c r="AG115" s="1"/>
  <c r="U140" i="17" s="1"/>
  <c r="AJ115" i="14"/>
  <c r="P114" i="17"/>
  <c r="AA89" i="14"/>
  <c r="AG89" s="1"/>
  <c r="AJ89"/>
  <c r="AB177" i="17"/>
  <c r="AS177"/>
  <c r="AC180"/>
  <c r="AJ180" s="1"/>
  <c r="AT180"/>
  <c r="BA180" s="1"/>
  <c r="M117" i="14"/>
  <c r="K178" i="1"/>
  <c r="AS142" i="17"/>
  <c r="AB142"/>
  <c r="M105" i="14"/>
  <c r="K166" i="1"/>
  <c r="AS130" i="17"/>
  <c r="AB130"/>
  <c r="M85" i="14"/>
  <c r="K127" i="1"/>
  <c r="AS110" i="17"/>
  <c r="BJ110" s="1"/>
  <c r="AB110"/>
  <c r="M73" i="14"/>
  <c r="K115" i="1"/>
  <c r="AS98" i="17"/>
  <c r="BJ98" s="1"/>
  <c r="AB98"/>
  <c r="AC196"/>
  <c r="AT196"/>
  <c r="AC213"/>
  <c r="AT213"/>
  <c r="AC181"/>
  <c r="AJ181" s="1"/>
  <c r="AT181"/>
  <c r="BA181" s="1"/>
  <c r="AH179"/>
  <c r="AY179"/>
  <c r="BA179" s="1"/>
  <c r="AH175"/>
  <c r="AJ175" s="1"/>
  <c r="AY175"/>
  <c r="AY167"/>
  <c r="AH167"/>
  <c r="AC167"/>
  <c r="AT167"/>
  <c r="AC161"/>
  <c r="AJ161" s="1"/>
  <c r="AT161"/>
  <c r="BA161" s="1"/>
  <c r="AY157"/>
  <c r="AH157"/>
  <c r="AC144"/>
  <c r="AJ144" s="1"/>
  <c r="AT144"/>
  <c r="BA144" s="1"/>
  <c r="AJ93" i="14"/>
  <c r="P118" i="17"/>
  <c r="AA93" i="14"/>
  <c r="AG93" s="1"/>
  <c r="U106" i="17"/>
  <c r="O81" i="13"/>
  <c r="P94" i="17"/>
  <c r="AA69" i="14"/>
  <c r="AG69" s="1"/>
  <c r="AJ69"/>
  <c r="P92" i="17"/>
  <c r="AA67" i="14"/>
  <c r="AG67" s="1"/>
  <c r="AJ67"/>
  <c r="P90" i="17"/>
  <c r="AA65" i="14"/>
  <c r="AG65" s="1"/>
  <c r="AJ65"/>
  <c r="AJ37"/>
  <c r="P62" i="17"/>
  <c r="AA37" i="14"/>
  <c r="AG37" s="1"/>
  <c r="M120"/>
  <c r="K181" i="1"/>
  <c r="AS145" i="17"/>
  <c r="AB145"/>
  <c r="M118" i="14"/>
  <c r="K179" i="1"/>
  <c r="AS143" i="17"/>
  <c r="AB143"/>
  <c r="M104" i="14"/>
  <c r="K165" i="1"/>
  <c r="AB129" i="17"/>
  <c r="AS129"/>
  <c r="AS125"/>
  <c r="AB125"/>
  <c r="M26" i="14"/>
  <c r="K30" i="1"/>
  <c r="AS51" i="17"/>
  <c r="BJ51" s="1"/>
  <c r="AB51"/>
  <c r="M16" i="14"/>
  <c r="K20" i="1"/>
  <c r="AB41" i="17"/>
  <c r="AS41"/>
  <c r="BJ41" s="1"/>
  <c r="AB39"/>
  <c r="AS39"/>
  <c r="BJ39" s="1"/>
  <c r="P50"/>
  <c r="AA25" i="14"/>
  <c r="AG25" s="1"/>
  <c r="AJ25"/>
  <c r="F179" i="26"/>
  <c r="E592" i="1"/>
  <c r="G179" i="26"/>
  <c r="G592" i="1"/>
  <c r="F175" i="26"/>
  <c r="E588" i="1"/>
  <c r="G175" i="26"/>
  <c r="G588" i="1"/>
  <c r="F171" i="26"/>
  <c r="E584" i="1"/>
  <c r="G171" i="26"/>
  <c r="G584" i="1"/>
  <c r="G163" i="26"/>
  <c r="G576" i="1"/>
  <c r="F163" i="26"/>
  <c r="E576" i="1"/>
  <c r="F159" i="26"/>
  <c r="E572" i="1"/>
  <c r="G159" i="26"/>
  <c r="G572" i="1"/>
  <c r="F155" i="26"/>
  <c r="E568" i="1"/>
  <c r="G147" i="26"/>
  <c r="G540" i="1"/>
  <c r="F143" i="26"/>
  <c r="E536" i="1"/>
  <c r="G143" i="26"/>
  <c r="G536" i="1"/>
  <c r="F131" i="26"/>
  <c r="E524" i="1"/>
  <c r="F127" i="26"/>
  <c r="E520" i="1"/>
  <c r="F119" i="26"/>
  <c r="E492" i="1"/>
  <c r="F115" i="26"/>
  <c r="E488" i="1"/>
  <c r="F166" i="26"/>
  <c r="E579" i="1"/>
  <c r="G166" i="26"/>
  <c r="G579" i="1"/>
  <c r="L596"/>
  <c r="L595"/>
  <c r="F150" i="26"/>
  <c r="E563" i="1"/>
  <c r="G150" i="26"/>
  <c r="G563" i="1"/>
  <c r="F126" i="26"/>
  <c r="E519" i="1"/>
  <c r="G123" i="26"/>
  <c r="G516" i="1"/>
  <c r="M316" i="14"/>
  <c r="AA316" s="1"/>
  <c r="AG316" s="1"/>
  <c r="K515" i="1"/>
  <c r="F122" i="26"/>
  <c r="E515" i="1"/>
  <c r="G114" i="26"/>
  <c r="G487" i="1"/>
  <c r="F596"/>
  <c r="F595"/>
  <c r="M147" i="17"/>
  <c r="E183" i="1"/>
  <c r="L122" i="14"/>
  <c r="L116"/>
  <c r="M141" i="17"/>
  <c r="E177" i="1"/>
  <c r="M49" i="17"/>
  <c r="E28" i="1"/>
  <c r="L24" i="14"/>
  <c r="P48" i="17"/>
  <c r="AA23" i="14"/>
  <c r="AG23" s="1"/>
  <c r="AJ23"/>
  <c r="M99" i="17"/>
  <c r="E116" i="1"/>
  <c r="L74" i="14"/>
  <c r="AC210" i="17"/>
  <c r="AG210" s="1"/>
  <c r="AJ210" s="1"/>
  <c r="AT210"/>
  <c r="AY178"/>
  <c r="AH178"/>
  <c r="AC168"/>
  <c r="AT168"/>
  <c r="BA168" s="1"/>
  <c r="AC158"/>
  <c r="AJ158" s="1"/>
  <c r="AT158"/>
  <c r="BA158" s="1"/>
  <c r="AY173"/>
  <c r="AH173"/>
  <c r="AH150"/>
  <c r="AY150"/>
  <c r="AC150"/>
  <c r="AT150"/>
  <c r="AY184"/>
  <c r="AH184"/>
  <c r="AC184"/>
  <c r="AT184"/>
  <c r="AC176"/>
  <c r="AJ176" s="1"/>
  <c r="AT176"/>
  <c r="BA176" s="1"/>
  <c r="P172"/>
  <c r="AA147" i="14"/>
  <c r="AG147" s="1"/>
  <c r="U172" i="17" s="1"/>
  <c r="AJ147" i="14"/>
  <c r="AC164" i="17"/>
  <c r="AJ164" s="1"/>
  <c r="AT164"/>
  <c r="AC166"/>
  <c r="AJ166" s="1"/>
  <c r="AT166"/>
  <c r="BA166" s="1"/>
  <c r="AC199"/>
  <c r="AG199" s="1"/>
  <c r="AJ199" s="1"/>
  <c r="AT199"/>
  <c r="AC134"/>
  <c r="AJ134" s="1"/>
  <c r="AT134"/>
  <c r="BA134" s="1"/>
  <c r="O91" i="13"/>
  <c r="U116" i="17"/>
  <c r="P104"/>
  <c r="AA79" i="14"/>
  <c r="AG79" s="1"/>
  <c r="AJ79"/>
  <c r="AS96" i="17"/>
  <c r="BJ96" s="1"/>
  <c r="AB96"/>
  <c r="P86"/>
  <c r="AA61" i="14"/>
  <c r="AG61" s="1"/>
  <c r="AJ61"/>
  <c r="O17" i="13"/>
  <c r="U42" i="17"/>
  <c r="AT47"/>
  <c r="AC47"/>
  <c r="AY182"/>
  <c r="BA182" s="1"/>
  <c r="AH182"/>
  <c r="AY162"/>
  <c r="AH162"/>
  <c r="AJ131" i="14"/>
  <c r="P156" i="17"/>
  <c r="AA131" i="14"/>
  <c r="AG131" s="1"/>
  <c r="U156" i="17" s="1"/>
  <c r="AC185"/>
  <c r="AT185"/>
  <c r="BA185" s="1"/>
  <c r="AH163"/>
  <c r="AY163"/>
  <c r="AC159"/>
  <c r="AJ159" s="1"/>
  <c r="AT159"/>
  <c r="AH154"/>
  <c r="AY154"/>
  <c r="AC152"/>
  <c r="AT152"/>
  <c r="BA152" s="1"/>
  <c r="M107" i="14"/>
  <c r="K168" i="1"/>
  <c r="AB132" i="17"/>
  <c r="AS132"/>
  <c r="M43" i="14"/>
  <c r="K66" i="1"/>
  <c r="AB68" i="17"/>
  <c r="AS68"/>
  <c r="BJ68" s="1"/>
  <c r="M110" i="14"/>
  <c r="K171" i="1"/>
  <c r="AS135" i="17"/>
  <c r="AB135"/>
  <c r="M96" i="14"/>
  <c r="K138" i="1"/>
  <c r="O18" i="13"/>
  <c r="U43" i="17"/>
  <c r="AH136"/>
  <c r="AY136"/>
  <c r="AA27" i="14"/>
  <c r="AG27" s="1"/>
  <c r="P52" i="17"/>
  <c r="AJ27" i="14"/>
  <c r="O13" i="13"/>
  <c r="U38" i="17"/>
  <c r="F129" i="26"/>
  <c r="E522" i="1"/>
  <c r="F125" i="26"/>
  <c r="E518" i="1"/>
  <c r="G125" i="26"/>
  <c r="G518" i="1"/>
  <c r="M311" i="14"/>
  <c r="AA311" s="1"/>
  <c r="AG311" s="1"/>
  <c r="K490" i="1"/>
  <c r="F117" i="26"/>
  <c r="E490" i="1"/>
  <c r="F176" i="26"/>
  <c r="E589" i="1"/>
  <c r="G176" i="26"/>
  <c r="G589" i="1"/>
  <c r="F172" i="26"/>
  <c r="E585" i="1"/>
  <c r="G172" i="26"/>
  <c r="G585" i="1"/>
  <c r="F168" i="26"/>
  <c r="E581" i="1"/>
  <c r="G168" i="26"/>
  <c r="G581" i="1"/>
  <c r="F160" i="26"/>
  <c r="E573" i="1"/>
  <c r="G160" i="26"/>
  <c r="G573" i="1"/>
  <c r="F152" i="26"/>
  <c r="E565" i="1"/>
  <c r="G152" i="26"/>
  <c r="G565" i="1"/>
  <c r="F144" i="26"/>
  <c r="E537" i="1"/>
  <c r="G144" i="26"/>
  <c r="G537" i="1"/>
  <c r="F136" i="26"/>
  <c r="E529" i="1"/>
  <c r="G132" i="26"/>
  <c r="G525" i="1"/>
  <c r="G128" i="26"/>
  <c r="G521" i="1"/>
  <c r="F124" i="26"/>
  <c r="E517" i="1"/>
  <c r="G121" i="26"/>
  <c r="G494" i="1"/>
  <c r="F120" i="26"/>
  <c r="E493" i="1"/>
  <c r="G116" i="26"/>
  <c r="G489" i="1"/>
  <c r="I544"/>
  <c r="I545"/>
  <c r="M137" i="17"/>
  <c r="E173" i="1"/>
  <c r="L112" i="14"/>
  <c r="M89" i="17"/>
  <c r="E87" i="1"/>
  <c r="L64" i="14"/>
  <c r="M75" i="17"/>
  <c r="E73" i="1"/>
  <c r="L50" i="14"/>
  <c r="M69" i="17"/>
  <c r="E67" i="1"/>
  <c r="L44" i="14"/>
  <c r="M57" i="17"/>
  <c r="E36" i="1"/>
  <c r="L32" i="14"/>
  <c r="AT40" i="17"/>
  <c r="AC40"/>
  <c r="AV127"/>
  <c r="AE127"/>
  <c r="M123"/>
  <c r="E140" i="1"/>
  <c r="L98" i="14"/>
  <c r="M117" i="17"/>
  <c r="E134" i="1"/>
  <c r="L92" i="14"/>
  <c r="M101" i="17"/>
  <c r="E118" i="1"/>
  <c r="L76" i="14"/>
  <c r="M97" i="17"/>
  <c r="E114" i="1"/>
  <c r="L72" i="14"/>
  <c r="M87" i="17"/>
  <c r="E85" i="1"/>
  <c r="L62" i="14"/>
  <c r="M79" i="17"/>
  <c r="E77" i="1"/>
  <c r="L54" i="14"/>
  <c r="M55" i="17"/>
  <c r="E34" i="1"/>
  <c r="L30" i="14"/>
  <c r="F170" i="26"/>
  <c r="E583" i="1"/>
  <c r="G170" i="26"/>
  <c r="G583" i="1"/>
  <c r="F154" i="26"/>
  <c r="E567" i="1"/>
  <c r="G154" i="26"/>
  <c r="G567" i="1"/>
  <c r="F138" i="26"/>
  <c r="E531" i="1"/>
  <c r="G138" i="26"/>
  <c r="G531" i="1"/>
  <c r="G130" i="26"/>
  <c r="G523" i="1"/>
  <c r="M312" i="14"/>
  <c r="AA312" s="1"/>
  <c r="AG312" s="1"/>
  <c r="K491" i="1"/>
  <c r="F118" i="26"/>
  <c r="E491" i="1"/>
  <c r="G115" i="26"/>
  <c r="G488" i="1"/>
  <c r="L108" i="14"/>
  <c r="M133" i="17"/>
  <c r="E169" i="1"/>
  <c r="M95" i="17"/>
  <c r="E93" i="1"/>
  <c r="L70" i="14"/>
  <c r="M149" i="17"/>
  <c r="E185" i="1"/>
  <c r="L124" i="14"/>
  <c r="L94"/>
  <c r="M119" i="17"/>
  <c r="E136" i="1"/>
  <c r="M109" i="17"/>
  <c r="E126" i="1"/>
  <c r="L84" i="14"/>
  <c r="M93" i="17"/>
  <c r="E91" i="1"/>
  <c r="L68" i="14"/>
  <c r="M61" i="17"/>
  <c r="E40" i="1"/>
  <c r="L36" i="14"/>
  <c r="M53" i="17"/>
  <c r="E32" i="1"/>
  <c r="L28" i="14"/>
  <c r="AX212" i="17"/>
  <c r="BA212" s="1"/>
  <c r="AG214"/>
  <c r="AJ214" s="1"/>
  <c r="AG186"/>
  <c r="AX203"/>
  <c r="BA203" s="1"/>
  <c r="AG202"/>
  <c r="AJ202" s="1"/>
  <c r="AG200"/>
  <c r="AJ200" s="1"/>
  <c r="AG198"/>
  <c r="AJ198" s="1"/>
  <c r="AO198" s="1"/>
  <c r="AG190"/>
  <c r="AJ190" s="1"/>
  <c r="AG188"/>
  <c r="AJ188" s="1"/>
  <c r="AX209"/>
  <c r="BA209" s="1"/>
  <c r="AX189"/>
  <c r="AX192"/>
  <c r="BA192" s="1"/>
  <c r="AX216"/>
  <c r="BA216" s="1"/>
  <c r="AX186"/>
  <c r="AX207"/>
  <c r="BA207" s="1"/>
  <c r="AX195"/>
  <c r="BA195" s="1"/>
  <c r="AG209"/>
  <c r="AJ209" s="1"/>
  <c r="AG191"/>
  <c r="AJ191" s="1"/>
  <c r="D544" i="1"/>
  <c r="D496"/>
  <c r="D595"/>
  <c r="C595"/>
  <c r="AG203" i="17"/>
  <c r="AJ203" s="1"/>
  <c r="AG197"/>
  <c r="AJ197" s="1"/>
  <c r="G96" i="1"/>
  <c r="AC189" i="17" l="1"/>
  <c r="AG189" s="1"/>
  <c r="K342" i="1"/>
  <c r="M223" i="14"/>
  <c r="M221"/>
  <c r="K340" i="1"/>
  <c r="AJ152" i="17"/>
  <c r="AJ185"/>
  <c r="M200" i="14"/>
  <c r="K319" i="1"/>
  <c r="K317"/>
  <c r="M198" i="14"/>
  <c r="K323" i="1"/>
  <c r="M204" i="14"/>
  <c r="K332" i="1"/>
  <c r="M213" i="14"/>
  <c r="K329" i="1"/>
  <c r="M210" i="14"/>
  <c r="M212"/>
  <c r="K331" i="1"/>
  <c r="M217" i="14"/>
  <c r="K336" i="1"/>
  <c r="M219" i="14"/>
  <c r="K338" i="1"/>
  <c r="K320"/>
  <c r="M201" i="14"/>
  <c r="E345" i="1"/>
  <c r="E344"/>
  <c r="AA205" i="14"/>
  <c r="AG205" s="1"/>
  <c r="AJ205"/>
  <c r="AA197"/>
  <c r="AG197" s="1"/>
  <c r="AJ197"/>
  <c r="AA196"/>
  <c r="AG196" s="1"/>
  <c r="AJ196"/>
  <c r="AS124" i="17"/>
  <c r="AB124"/>
  <c r="AS169"/>
  <c r="AB169"/>
  <c r="M97" i="14"/>
  <c r="K139" i="1"/>
  <c r="M158" i="14"/>
  <c r="K238" i="1"/>
  <c r="K182"/>
  <c r="M121" i="14"/>
  <c r="M99"/>
  <c r="K141" i="1"/>
  <c r="M144" i="14"/>
  <c r="K224" i="1"/>
  <c r="AS122" i="17"/>
  <c r="AB122"/>
  <c r="AS183"/>
  <c r="AB183"/>
  <c r="AB146"/>
  <c r="AS146"/>
  <c r="M19" i="14"/>
  <c r="K23" i="1"/>
  <c r="AS44" i="17"/>
  <c r="BJ44" s="1"/>
  <c r="AB44"/>
  <c r="AA193" i="14"/>
  <c r="AG193" s="1"/>
  <c r="AJ193"/>
  <c r="BF216" i="17"/>
  <c r="BN216"/>
  <c r="BO216" s="1"/>
  <c r="BD216"/>
  <c r="AM217"/>
  <c r="AO217"/>
  <c r="AM216"/>
  <c r="AO216"/>
  <c r="BF217"/>
  <c r="BN217"/>
  <c r="BO217" s="1"/>
  <c r="BD217"/>
  <c r="BF212"/>
  <c r="BD212"/>
  <c r="BA150"/>
  <c r="BF150" s="1"/>
  <c r="BF209"/>
  <c r="BD209"/>
  <c r="BF207"/>
  <c r="BD207"/>
  <c r="BN207"/>
  <c r="BO207" s="1"/>
  <c r="AM207"/>
  <c r="AO207"/>
  <c r="BA159"/>
  <c r="BA164"/>
  <c r="AJ168"/>
  <c r="BF204"/>
  <c r="BD204"/>
  <c r="AO203"/>
  <c r="AM203"/>
  <c r="BF203"/>
  <c r="BN203"/>
  <c r="BO203" s="1"/>
  <c r="BD203"/>
  <c r="AJ150"/>
  <c r="BN150" s="1"/>
  <c r="BO150" s="1"/>
  <c r="AO212"/>
  <c r="AJ194"/>
  <c r="AM194" s="1"/>
  <c r="BD195"/>
  <c r="BF195"/>
  <c r="AX201"/>
  <c r="BA201" s="1"/>
  <c r="AX208"/>
  <c r="BA208" s="1"/>
  <c r="BD208" s="1"/>
  <c r="AG213"/>
  <c r="AJ213" s="1"/>
  <c r="AM198"/>
  <c r="AX205"/>
  <c r="BA205" s="1"/>
  <c r="AX200"/>
  <c r="BA200" s="1"/>
  <c r="BF200" s="1"/>
  <c r="BN212"/>
  <c r="BO212" s="1"/>
  <c r="AX206"/>
  <c r="BA206" s="1"/>
  <c r="BF206" s="1"/>
  <c r="BN204"/>
  <c r="BO204" s="1"/>
  <c r="AG211"/>
  <c r="AJ211" s="1"/>
  <c r="AX211"/>
  <c r="BA211" s="1"/>
  <c r="AX198"/>
  <c r="BA198" s="1"/>
  <c r="BF198" s="1"/>
  <c r="AH189"/>
  <c r="AJ189" s="1"/>
  <c r="AY189"/>
  <c r="BA188"/>
  <c r="BF188" s="1"/>
  <c r="BA189"/>
  <c r="AX210"/>
  <c r="BA210" s="1"/>
  <c r="AX213"/>
  <c r="BA213" s="1"/>
  <c r="AM204"/>
  <c r="AM208"/>
  <c r="AH186"/>
  <c r="AY186"/>
  <c r="AJ186"/>
  <c r="AO186" s="1"/>
  <c r="BA186"/>
  <c r="K14" i="1"/>
  <c r="M10" i="14"/>
  <c r="E145" i="1"/>
  <c r="BA167" i="17"/>
  <c r="AG196"/>
  <c r="AJ196" s="1"/>
  <c r="AB35"/>
  <c r="AO35" s="1"/>
  <c r="AP35" s="1"/>
  <c r="AS35"/>
  <c r="BJ35" s="1"/>
  <c r="BK35" s="1"/>
  <c r="BK36" s="1"/>
  <c r="BM36" s="1"/>
  <c r="E144" i="1"/>
  <c r="BA184" i="17"/>
  <c r="AM175"/>
  <c r="AO175"/>
  <c r="AM126"/>
  <c r="AO126"/>
  <c r="AM199"/>
  <c r="AO199"/>
  <c r="AM209"/>
  <c r="AO209"/>
  <c r="BF180"/>
  <c r="BN180"/>
  <c r="BO180" s="1"/>
  <c r="BD180"/>
  <c r="AM200"/>
  <c r="AO200"/>
  <c r="AM214"/>
  <c r="AO214"/>
  <c r="M84" i="14"/>
  <c r="K126" i="1"/>
  <c r="AB109" i="17"/>
  <c r="AS109"/>
  <c r="BJ109" s="1"/>
  <c r="M92" i="14"/>
  <c r="K134" i="1"/>
  <c r="M98" i="14"/>
  <c r="K140" i="1"/>
  <c r="M44" i="14"/>
  <c r="K67" i="1"/>
  <c r="AS69" i="17"/>
  <c r="BJ69" s="1"/>
  <c r="AB69"/>
  <c r="AS137"/>
  <c r="AB137"/>
  <c r="AJ43" i="14"/>
  <c r="P68" i="17"/>
  <c r="AA43" i="14"/>
  <c r="AG43" s="1"/>
  <c r="AJ107"/>
  <c r="P132" i="17"/>
  <c r="AA107" i="14"/>
  <c r="AG107" s="1"/>
  <c r="U132" i="17" s="1"/>
  <c r="AO159"/>
  <c r="AM159"/>
  <c r="AO185"/>
  <c r="AM185"/>
  <c r="AY42"/>
  <c r="AH42"/>
  <c r="AC86"/>
  <c r="AT86"/>
  <c r="O79" i="13"/>
  <c r="U104" i="17"/>
  <c r="BF166"/>
  <c r="BD166"/>
  <c r="BN166"/>
  <c r="BO166" s="1"/>
  <c r="AO164"/>
  <c r="AM164"/>
  <c r="BF176"/>
  <c r="BN176"/>
  <c r="BO176" s="1"/>
  <c r="BD176"/>
  <c r="BD150"/>
  <c r="BF158"/>
  <c r="BN158"/>
  <c r="BO158" s="1"/>
  <c r="BD158"/>
  <c r="AO197"/>
  <c r="AM197"/>
  <c r="AO191"/>
  <c r="AM191"/>
  <c r="AM201"/>
  <c r="AO201"/>
  <c r="BF185"/>
  <c r="BN185"/>
  <c r="BO185" s="1"/>
  <c r="BD185"/>
  <c r="BD182"/>
  <c r="BF182"/>
  <c r="AM188"/>
  <c r="AO188"/>
  <c r="AO202"/>
  <c r="AM202"/>
  <c r="BF181"/>
  <c r="BN181"/>
  <c r="BO181" s="1"/>
  <c r="BD181"/>
  <c r="AO210"/>
  <c r="AM210"/>
  <c r="M28" i="14"/>
  <c r="K32" i="1"/>
  <c r="AS53" i="17"/>
  <c r="BJ53" s="1"/>
  <c r="AB53"/>
  <c r="M68" i="14"/>
  <c r="K91" i="1"/>
  <c r="AS93" i="17"/>
  <c r="BJ93" s="1"/>
  <c r="AB93"/>
  <c r="AB119"/>
  <c r="AS119"/>
  <c r="AS133"/>
  <c r="AB133"/>
  <c r="M30" i="14"/>
  <c r="K34" i="1"/>
  <c r="AS55" i="17"/>
  <c r="BJ55" s="1"/>
  <c r="AB55"/>
  <c r="M54" i="14"/>
  <c r="K77" i="1"/>
  <c r="AS79" i="17"/>
  <c r="BJ79" s="1"/>
  <c r="AB79"/>
  <c r="AS87"/>
  <c r="BJ87" s="1"/>
  <c r="AB87"/>
  <c r="M76" i="14"/>
  <c r="K118" i="1"/>
  <c r="AB101" i="17"/>
  <c r="AS101"/>
  <c r="BJ101" s="1"/>
  <c r="AS117"/>
  <c r="AB117"/>
  <c r="M32" i="14"/>
  <c r="K36" i="1"/>
  <c r="AS57" i="17"/>
  <c r="BJ57" s="1"/>
  <c r="AB57"/>
  <c r="M50" i="14"/>
  <c r="K73" i="1"/>
  <c r="AS75" i="17"/>
  <c r="BJ75" s="1"/>
  <c r="AB75"/>
  <c r="M64" i="14"/>
  <c r="K87" i="1"/>
  <c r="AS89" i="17"/>
  <c r="BJ89" s="1"/>
  <c r="AB89"/>
  <c r="AY38"/>
  <c r="BA38" s="1"/>
  <c r="AH38"/>
  <c r="U52"/>
  <c r="O27" i="13"/>
  <c r="AY43" i="17"/>
  <c r="AH43"/>
  <c r="BF152"/>
  <c r="BD152"/>
  <c r="BN152"/>
  <c r="BO152" s="1"/>
  <c r="BF159"/>
  <c r="BN159"/>
  <c r="BO159" s="1"/>
  <c r="BD159"/>
  <c r="AH156"/>
  <c r="AY156"/>
  <c r="U86"/>
  <c r="O61" i="13"/>
  <c r="AC104" i="17"/>
  <c r="AT104"/>
  <c r="AO134"/>
  <c r="AM134"/>
  <c r="AO166"/>
  <c r="AM166"/>
  <c r="BF164"/>
  <c r="BN164"/>
  <c r="BO164" s="1"/>
  <c r="BD164"/>
  <c r="AC172"/>
  <c r="AT172"/>
  <c r="AO176"/>
  <c r="AM176"/>
  <c r="AO150"/>
  <c r="AO158"/>
  <c r="AM158"/>
  <c r="AM168"/>
  <c r="AO168"/>
  <c r="M74" i="14"/>
  <c r="K116" i="1"/>
  <c r="AS99" i="17"/>
  <c r="BJ99" s="1"/>
  <c r="AB99"/>
  <c r="U48"/>
  <c r="O23" i="13"/>
  <c r="AS141" i="17"/>
  <c r="AB141"/>
  <c r="U50"/>
  <c r="O25" i="13"/>
  <c r="U62" i="17"/>
  <c r="O37" i="13"/>
  <c r="U90" i="17"/>
  <c r="O65" i="13"/>
  <c r="AC92" i="17"/>
  <c r="AT92"/>
  <c r="U94"/>
  <c r="O69" i="13"/>
  <c r="O93"/>
  <c r="U118" i="17"/>
  <c r="AM144"/>
  <c r="AO144"/>
  <c r="AO161"/>
  <c r="AM161"/>
  <c r="AO181"/>
  <c r="AM181"/>
  <c r="AJ73" i="14"/>
  <c r="P98" i="17"/>
  <c r="AA73" i="14"/>
  <c r="AG73" s="1"/>
  <c r="P110" i="17"/>
  <c r="AA85" i="14"/>
  <c r="AG85" s="1"/>
  <c r="AJ85"/>
  <c r="P130" i="17"/>
  <c r="AA105" i="14"/>
  <c r="AG105" s="1"/>
  <c r="U130" i="17" s="1"/>
  <c r="AJ105" i="14"/>
  <c r="P142" i="17"/>
  <c r="AA117" i="14"/>
  <c r="AG117" s="1"/>
  <c r="U142" i="17" s="1"/>
  <c r="AJ117" i="14"/>
  <c r="AO180" i="17"/>
  <c r="AM180"/>
  <c r="O89" i="13"/>
  <c r="U114" i="17"/>
  <c r="AC140"/>
  <c r="AT140"/>
  <c r="AT56"/>
  <c r="AC56"/>
  <c r="AO195"/>
  <c r="AM195"/>
  <c r="AO206"/>
  <c r="AM206"/>
  <c r="AM205"/>
  <c r="AO205"/>
  <c r="AO192"/>
  <c r="AM192"/>
  <c r="M34" i="14"/>
  <c r="K38" i="1"/>
  <c r="AB59" i="17"/>
  <c r="AS59"/>
  <c r="BJ59" s="1"/>
  <c r="AJ33" i="14"/>
  <c r="P58" i="17"/>
  <c r="AA33" i="14"/>
  <c r="AG33" s="1"/>
  <c r="M52"/>
  <c r="K75" i="1"/>
  <c r="AS77" i="17"/>
  <c r="BJ77" s="1"/>
  <c r="AB77"/>
  <c r="M78" i="14"/>
  <c r="K120" i="1"/>
  <c r="M82" i="14"/>
  <c r="K124" i="1"/>
  <c r="AS107" i="17"/>
  <c r="BJ107" s="1"/>
  <c r="AB107"/>
  <c r="M86" i="14"/>
  <c r="K128" i="1"/>
  <c r="M114" i="14"/>
  <c r="K175" i="1"/>
  <c r="BM35" i="17"/>
  <c r="BL35"/>
  <c r="AH46"/>
  <c r="AY46"/>
  <c r="BA46" s="1"/>
  <c r="K16" i="1"/>
  <c r="M12" i="14"/>
  <c r="AB37" i="17"/>
  <c r="AS37"/>
  <c r="M56" i="14"/>
  <c r="K79" i="1"/>
  <c r="AB81" i="17"/>
  <c r="AS81"/>
  <c r="BJ81" s="1"/>
  <c r="M80" i="14"/>
  <c r="K122" i="1"/>
  <c r="AB105" i="17"/>
  <c r="AS105"/>
  <c r="BJ105" s="1"/>
  <c r="AB113"/>
  <c r="AS113"/>
  <c r="BJ113" s="1"/>
  <c r="AS127"/>
  <c r="AB127"/>
  <c r="M102" i="14"/>
  <c r="K163" i="1"/>
  <c r="M106" i="14"/>
  <c r="K167" i="1"/>
  <c r="AS131" i="17"/>
  <c r="AB131"/>
  <c r="P45"/>
  <c r="AA20" i="14"/>
  <c r="AG20" s="1"/>
  <c r="AJ20"/>
  <c r="P63" i="17"/>
  <c r="AA38" i="14"/>
  <c r="AG38" s="1"/>
  <c r="AJ38"/>
  <c r="AJ42"/>
  <c r="P67" i="17"/>
  <c r="AA42" i="14"/>
  <c r="AG42" s="1"/>
  <c r="AH54" i="17"/>
  <c r="AY54"/>
  <c r="BA54" s="1"/>
  <c r="AH64"/>
  <c r="AJ64" s="1"/>
  <c r="AY64"/>
  <c r="BA64" s="1"/>
  <c r="U70"/>
  <c r="O45" i="13"/>
  <c r="AC74" i="17"/>
  <c r="AT74"/>
  <c r="U76"/>
  <c r="O51" i="13"/>
  <c r="AC82" i="17"/>
  <c r="AT82"/>
  <c r="AJ83" i="14"/>
  <c r="P108" i="17"/>
  <c r="AA83" i="14"/>
  <c r="AG83" s="1"/>
  <c r="P138" i="17"/>
  <c r="AA113" i="14"/>
  <c r="AG113" s="1"/>
  <c r="U138" i="17" s="1"/>
  <c r="AJ113" i="14"/>
  <c r="AY148" i="17"/>
  <c r="AH148"/>
  <c r="AY174"/>
  <c r="AH174"/>
  <c r="BN188"/>
  <c r="BO188" s="1"/>
  <c r="BD188"/>
  <c r="AH47"/>
  <c r="AY47"/>
  <c r="BA47" s="1"/>
  <c r="AC120"/>
  <c r="AT120"/>
  <c r="AJ103" i="14"/>
  <c r="P128" i="17"/>
  <c r="AA103" i="14"/>
  <c r="AG103" s="1"/>
  <c r="U128" i="17" s="1"/>
  <c r="U88"/>
  <c r="O63" i="13"/>
  <c r="M48" i="14"/>
  <c r="K71" i="1"/>
  <c r="AS73" i="17"/>
  <c r="BJ73" s="1"/>
  <c r="AB73"/>
  <c r="M90" i="14"/>
  <c r="K132" i="1"/>
  <c r="M60" i="14"/>
  <c r="K83" i="1"/>
  <c r="E497"/>
  <c r="E496"/>
  <c r="G544"/>
  <c r="G545"/>
  <c r="M18"/>
  <c r="Y15" i="14"/>
  <c r="AC78" i="17"/>
  <c r="AT78"/>
  <c r="AJ55" i="14"/>
  <c r="P80" i="17"/>
  <c r="AA55" i="14"/>
  <c r="AG55" s="1"/>
  <c r="AC112" i="17"/>
  <c r="AT112"/>
  <c r="AY160"/>
  <c r="AH160"/>
  <c r="U66"/>
  <c r="O41" i="13"/>
  <c r="AH170" i="17"/>
  <c r="AY170"/>
  <c r="E95" i="1"/>
  <c r="AJ184" i="17"/>
  <c r="BN184" s="1"/>
  <c r="BO184" s="1"/>
  <c r="AJ167"/>
  <c r="BN167" s="1"/>
  <c r="BO167" s="1"/>
  <c r="E96" i="1"/>
  <c r="AJ136" i="17"/>
  <c r="BA43"/>
  <c r="AJ154"/>
  <c r="AJ163"/>
  <c r="AJ162"/>
  <c r="AJ42"/>
  <c r="BA173"/>
  <c r="BA178"/>
  <c r="BA157"/>
  <c r="BN206"/>
  <c r="BO206" s="1"/>
  <c r="BN205"/>
  <c r="BO205" s="1"/>
  <c r="BN200"/>
  <c r="BO200" s="1"/>
  <c r="AM193"/>
  <c r="AO193"/>
  <c r="AO190"/>
  <c r="AM190"/>
  <c r="BF179"/>
  <c r="BD179"/>
  <c r="AM186"/>
  <c r="M36" i="14"/>
  <c r="K40" i="1"/>
  <c r="AB61" i="17"/>
  <c r="AS61"/>
  <c r="BJ61" s="1"/>
  <c r="M94" i="14"/>
  <c r="K136" i="1"/>
  <c r="M124" i="14"/>
  <c r="K185" i="1"/>
  <c r="AS149" i="17"/>
  <c r="AB149"/>
  <c r="M70" i="14"/>
  <c r="K93" i="1"/>
  <c r="AS95" i="17"/>
  <c r="BJ95" s="1"/>
  <c r="AB95"/>
  <c r="M108" i="14"/>
  <c r="K169" i="1"/>
  <c r="M62" i="14"/>
  <c r="K85" i="1"/>
  <c r="M72" i="14"/>
  <c r="K114" i="1"/>
  <c r="AS97" i="17"/>
  <c r="BJ97" s="1"/>
  <c r="AB97"/>
  <c r="AB123"/>
  <c r="AS123"/>
  <c r="M112" i="14"/>
  <c r="K173" i="1"/>
  <c r="AT52" i="17"/>
  <c r="AC52"/>
  <c r="P121"/>
  <c r="AA96" i="14"/>
  <c r="AG96" s="1"/>
  <c r="U121" i="17" s="1"/>
  <c r="AJ96" i="14"/>
  <c r="AJ110"/>
  <c r="P135" i="17"/>
  <c r="AA110" i="14"/>
  <c r="AG110" s="1"/>
  <c r="U135" i="17" s="1"/>
  <c r="AO152"/>
  <c r="AM152"/>
  <c r="AC156"/>
  <c r="AJ156" s="1"/>
  <c r="AT156"/>
  <c r="AY116"/>
  <c r="BA116" s="1"/>
  <c r="AH116"/>
  <c r="AJ116" s="1"/>
  <c r="BF134"/>
  <c r="BN134"/>
  <c r="BO134" s="1"/>
  <c r="BD134"/>
  <c r="AY172"/>
  <c r="AH172"/>
  <c r="BF184"/>
  <c r="BD184"/>
  <c r="BF168"/>
  <c r="BD168"/>
  <c r="BN168"/>
  <c r="BO168" s="1"/>
  <c r="AT48"/>
  <c r="AC48"/>
  <c r="M24" i="14"/>
  <c r="K28" i="1"/>
  <c r="AS49" i="17"/>
  <c r="BJ49" s="1"/>
  <c r="AB49"/>
  <c r="M116" i="14"/>
  <c r="K177" i="1"/>
  <c r="M122" i="14"/>
  <c r="K183" i="1"/>
  <c r="AS147" i="17"/>
  <c r="AB147"/>
  <c r="G497" i="1"/>
  <c r="G496"/>
  <c r="E544"/>
  <c r="E545"/>
  <c r="G595"/>
  <c r="G596"/>
  <c r="E595"/>
  <c r="E596"/>
  <c r="AT50" i="17"/>
  <c r="AC50"/>
  <c r="P41"/>
  <c r="AA16" i="14"/>
  <c r="AG16" s="1"/>
  <c r="AJ16"/>
  <c r="AJ26"/>
  <c r="P51" i="17"/>
  <c r="AA26" i="14"/>
  <c r="AG26" s="1"/>
  <c r="P129" i="17"/>
  <c r="AA104" i="14"/>
  <c r="AG104" s="1"/>
  <c r="U129" i="17" s="1"/>
  <c r="AJ104" i="14"/>
  <c r="AJ118"/>
  <c r="P143" i="17"/>
  <c r="AA118" i="14"/>
  <c r="AG118" s="1"/>
  <c r="U143" i="17" s="1"/>
  <c r="P145"/>
  <c r="AA120" i="14"/>
  <c r="AG120" s="1"/>
  <c r="U145" i="17" s="1"/>
  <c r="AJ120" i="14"/>
  <c r="AT62" i="17"/>
  <c r="AC62"/>
  <c r="AC90"/>
  <c r="AT90"/>
  <c r="O67" i="13"/>
  <c r="U92" i="17"/>
  <c r="AC94"/>
  <c r="AT94"/>
  <c r="AY106"/>
  <c r="BA106" s="1"/>
  <c r="AH106"/>
  <c r="AJ106" s="1"/>
  <c r="AC118"/>
  <c r="AT118"/>
  <c r="BF144"/>
  <c r="BN144"/>
  <c r="BO144" s="1"/>
  <c r="BD144"/>
  <c r="BF161"/>
  <c r="BD161"/>
  <c r="BN161"/>
  <c r="BO161" s="1"/>
  <c r="BF167"/>
  <c r="BD167"/>
  <c r="AC114"/>
  <c r="AT114"/>
  <c r="AH140"/>
  <c r="AY140"/>
  <c r="U56"/>
  <c r="O31" i="13"/>
  <c r="AJ59" i="14"/>
  <c r="P84" i="17"/>
  <c r="AA59" i="14"/>
  <c r="AG59" s="1"/>
  <c r="AY102" i="17"/>
  <c r="BA102" s="1"/>
  <c r="AH102"/>
  <c r="AJ102" s="1"/>
  <c r="BF126"/>
  <c r="BN126"/>
  <c r="BO126" s="1"/>
  <c r="BD126"/>
  <c r="AO187"/>
  <c r="AM187"/>
  <c r="AO215"/>
  <c r="AM215"/>
  <c r="BN192"/>
  <c r="BO192" s="1"/>
  <c r="BD192"/>
  <c r="BF192"/>
  <c r="M46" i="14"/>
  <c r="K69" i="1"/>
  <c r="AS71" i="17"/>
  <c r="BJ71" s="1"/>
  <c r="AB71"/>
  <c r="M40" i="14"/>
  <c r="K63" i="1"/>
  <c r="AB65" i="17"/>
  <c r="AS65"/>
  <c r="M66" i="14"/>
  <c r="K89" i="1"/>
  <c r="AS91" i="17"/>
  <c r="BJ91" s="1"/>
  <c r="AB91"/>
  <c r="AS103"/>
  <c r="BJ103" s="1"/>
  <c r="AB103"/>
  <c r="AB111"/>
  <c r="AS111"/>
  <c r="BJ111" s="1"/>
  <c r="AS139"/>
  <c r="AB139"/>
  <c r="M126" i="14"/>
  <c r="K187" i="1"/>
  <c r="AS151" i="17"/>
  <c r="AB151"/>
  <c r="M128" i="14"/>
  <c r="K189" i="1"/>
  <c r="AS153" i="17"/>
  <c r="AB153"/>
  <c r="AY36"/>
  <c r="BA36" s="1"/>
  <c r="AH36"/>
  <c r="AJ36" s="1"/>
  <c r="AH40"/>
  <c r="AJ40" s="1"/>
  <c r="AY40"/>
  <c r="BA40" s="1"/>
  <c r="E46" i="1"/>
  <c r="E45"/>
  <c r="M88" i="14"/>
  <c r="K130" i="1"/>
  <c r="E195"/>
  <c r="E194"/>
  <c r="M130" i="14"/>
  <c r="K191" i="1"/>
  <c r="AS155" i="17"/>
  <c r="AB155"/>
  <c r="AC70"/>
  <c r="AT70"/>
  <c r="O49" i="13"/>
  <c r="U74" i="17"/>
  <c r="AC76"/>
  <c r="AT76"/>
  <c r="O57" i="13"/>
  <c r="U82" i="17"/>
  <c r="AC148"/>
  <c r="AJ148" s="1"/>
  <c r="AT148"/>
  <c r="AC174"/>
  <c r="AJ174" s="1"/>
  <c r="AT174"/>
  <c r="BA174" s="1"/>
  <c r="P165"/>
  <c r="AA140" i="14"/>
  <c r="AG140" s="1"/>
  <c r="U165" i="17" s="1"/>
  <c r="AJ140" i="14"/>
  <c r="AJ35"/>
  <c r="P60" i="17"/>
  <c r="AA35" i="14"/>
  <c r="AG35" s="1"/>
  <c r="P96" i="17"/>
  <c r="AA71" i="14"/>
  <c r="AG71" s="1"/>
  <c r="AJ71"/>
  <c r="AY120" i="17"/>
  <c r="AH120"/>
  <c r="BF189"/>
  <c r="BD189"/>
  <c r="BF186"/>
  <c r="BN186"/>
  <c r="BO186" s="1"/>
  <c r="BD186"/>
  <c r="AC88"/>
  <c r="AT88"/>
  <c r="AY100"/>
  <c r="BA100" s="1"/>
  <c r="AH100"/>
  <c r="AJ100" s="1"/>
  <c r="M58" i="14"/>
  <c r="K81" i="1"/>
  <c r="AS83" i="17"/>
  <c r="BJ83" s="1"/>
  <c r="AB83"/>
  <c r="AB115"/>
  <c r="AS115"/>
  <c r="BJ115" s="1"/>
  <c r="AB85"/>
  <c r="AS85"/>
  <c r="BJ85" s="1"/>
  <c r="AJ152" i="14"/>
  <c r="P177" i="17"/>
  <c r="AA152" i="14"/>
  <c r="AG152" s="1"/>
  <c r="U177" i="17" s="1"/>
  <c r="P39"/>
  <c r="AA14" i="14"/>
  <c r="AG14" s="1"/>
  <c r="AJ14"/>
  <c r="AJ100"/>
  <c r="P125" i="17"/>
  <c r="AA100" i="14"/>
  <c r="AG100" s="1"/>
  <c r="U125" i="17" s="1"/>
  <c r="U78"/>
  <c r="O53" i="13"/>
  <c r="O87"/>
  <c r="U112" i="17"/>
  <c r="AJ146" i="14"/>
  <c r="P171" i="17"/>
  <c r="AA146" i="14"/>
  <c r="AG146" s="1"/>
  <c r="U171" i="17" s="1"/>
  <c r="AC160"/>
  <c r="AT160"/>
  <c r="BA160" s="1"/>
  <c r="AC66"/>
  <c r="AT66"/>
  <c r="P72"/>
  <c r="AA47" i="14"/>
  <c r="AG47" s="1"/>
  <c r="AJ47"/>
  <c r="AC170" i="17"/>
  <c r="AJ170" s="1"/>
  <c r="AT170"/>
  <c r="AJ47"/>
  <c r="AX199"/>
  <c r="BA199" s="1"/>
  <c r="AX202"/>
  <c r="BA202" s="1"/>
  <c r="BN202" s="1"/>
  <c r="BO202" s="1"/>
  <c r="AX196"/>
  <c r="BA196" s="1"/>
  <c r="BA175"/>
  <c r="AX215"/>
  <c r="BA215" s="1"/>
  <c r="BF215" s="1"/>
  <c r="AJ46"/>
  <c r="AJ38"/>
  <c r="BA136"/>
  <c r="AJ43"/>
  <c r="AJ54"/>
  <c r="BA154"/>
  <c r="BA163"/>
  <c r="BA162"/>
  <c r="AJ182"/>
  <c r="BN182" s="1"/>
  <c r="BO182" s="1"/>
  <c r="BA42"/>
  <c r="AJ173"/>
  <c r="AJ178"/>
  <c r="AJ157"/>
  <c r="AJ179"/>
  <c r="BN179" s="1"/>
  <c r="BO179" s="1"/>
  <c r="AX187"/>
  <c r="BA187" s="1"/>
  <c r="BF187" s="1"/>
  <c r="BN195"/>
  <c r="BO195" s="1"/>
  <c r="BN209"/>
  <c r="BO209" s="1"/>
  <c r="AA223" i="14" l="1"/>
  <c r="AG223" s="1"/>
  <c r="AJ223"/>
  <c r="AA221"/>
  <c r="AG221" s="1"/>
  <c r="AJ221"/>
  <c r="AA200"/>
  <c r="AG200" s="1"/>
  <c r="AJ200"/>
  <c r="AA210"/>
  <c r="AG210" s="1"/>
  <c r="AJ210"/>
  <c r="AA213"/>
  <c r="AG213" s="1"/>
  <c r="AJ213"/>
  <c r="AA204"/>
  <c r="AG204" s="1"/>
  <c r="AJ204"/>
  <c r="AA198"/>
  <c r="AG198" s="1"/>
  <c r="AJ198"/>
  <c r="AA219"/>
  <c r="AG219" s="1"/>
  <c r="AJ219"/>
  <c r="AA217"/>
  <c r="AG217" s="1"/>
  <c r="AJ217"/>
  <c r="AA212"/>
  <c r="AG212" s="1"/>
  <c r="AJ212"/>
  <c r="AA201"/>
  <c r="AG201" s="1"/>
  <c r="AJ201"/>
  <c r="P169" i="17"/>
  <c r="AA144" i="14"/>
  <c r="AG144" s="1"/>
  <c r="U169" i="17" s="1"/>
  <c r="AJ144" i="14"/>
  <c r="AJ99"/>
  <c r="AA99"/>
  <c r="AG99" s="1"/>
  <c r="U124" i="17" s="1"/>
  <c r="P124"/>
  <c r="P183"/>
  <c r="AA158" i="14"/>
  <c r="AG158" s="1"/>
  <c r="U183" i="17" s="1"/>
  <c r="AJ158" i="14"/>
  <c r="AJ97"/>
  <c r="AA97"/>
  <c r="AG97" s="1"/>
  <c r="U122" i="17" s="1"/>
  <c r="P122"/>
  <c r="AJ121" i="14"/>
  <c r="AA121"/>
  <c r="AG121" s="1"/>
  <c r="U146" i="17" s="1"/>
  <c r="P146"/>
  <c r="P44"/>
  <c r="AJ19" i="14"/>
  <c r="AA19"/>
  <c r="AG19" s="1"/>
  <c r="BD206" i="17"/>
  <c r="BD215"/>
  <c r="BN215"/>
  <c r="BO215" s="1"/>
  <c r="BD213"/>
  <c r="BF213"/>
  <c r="BN213"/>
  <c r="BO213" s="1"/>
  <c r="AM213"/>
  <c r="AO213"/>
  <c r="BN208"/>
  <c r="BO208" s="1"/>
  <c r="BF208"/>
  <c r="AM211"/>
  <c r="AO211"/>
  <c r="BD211"/>
  <c r="BF211"/>
  <c r="BN211"/>
  <c r="BO211" s="1"/>
  <c r="BN210"/>
  <c r="BO210" s="1"/>
  <c r="BF210"/>
  <c r="BD210"/>
  <c r="BF205"/>
  <c r="BD205"/>
  <c r="BA170"/>
  <c r="AJ160"/>
  <c r="AO160" s="1"/>
  <c r="BA148"/>
  <c r="BA156"/>
  <c r="BD200"/>
  <c r="BD201"/>
  <c r="BF201"/>
  <c r="BN201"/>
  <c r="BO201" s="1"/>
  <c r="BD202"/>
  <c r="BF202"/>
  <c r="AM150"/>
  <c r="BL36"/>
  <c r="BD199"/>
  <c r="BF199"/>
  <c r="BN199"/>
  <c r="BO199" s="1"/>
  <c r="BN198"/>
  <c r="BO198" s="1"/>
  <c r="BD198"/>
  <c r="AO194"/>
  <c r="AO196"/>
  <c r="AM196"/>
  <c r="BF196"/>
  <c r="BN196"/>
  <c r="BO196" s="1"/>
  <c r="BD196"/>
  <c r="AM189"/>
  <c r="BN189"/>
  <c r="BO189" s="1"/>
  <c r="AO189"/>
  <c r="BN187"/>
  <c r="BO187" s="1"/>
  <c r="BD187"/>
  <c r="AJ10" i="14"/>
  <c r="P35" i="17"/>
  <c r="AA10" i="14"/>
  <c r="AG10" s="1"/>
  <c r="BN100" i="17"/>
  <c r="BO100" s="1"/>
  <c r="BD100"/>
  <c r="BF100"/>
  <c r="BN40"/>
  <c r="BO40" s="1"/>
  <c r="BD40"/>
  <c r="BF40"/>
  <c r="AM36"/>
  <c r="AO36"/>
  <c r="AP36" s="1"/>
  <c r="BF116"/>
  <c r="BD116"/>
  <c r="BN116"/>
  <c r="BO116" s="1"/>
  <c r="BF47"/>
  <c r="BN47"/>
  <c r="BO47" s="1"/>
  <c r="BD47"/>
  <c r="AO40"/>
  <c r="AM40"/>
  <c r="BN102"/>
  <c r="BO102" s="1"/>
  <c r="BD102"/>
  <c r="BF102"/>
  <c r="AO106"/>
  <c r="AM106"/>
  <c r="BN106"/>
  <c r="BO106" s="1"/>
  <c r="BF106"/>
  <c r="BD106"/>
  <c r="AO116"/>
  <c r="AM116"/>
  <c r="BF163"/>
  <c r="BD163"/>
  <c r="BN163"/>
  <c r="BO163" s="1"/>
  <c r="BF136"/>
  <c r="BN136"/>
  <c r="BO136" s="1"/>
  <c r="BD136"/>
  <c r="BF36"/>
  <c r="BD36"/>
  <c r="BN36"/>
  <c r="BO36" s="1"/>
  <c r="BF175"/>
  <c r="BN175"/>
  <c r="BO175" s="1"/>
  <c r="BD175"/>
  <c r="BF170"/>
  <c r="BD170"/>
  <c r="BN170"/>
  <c r="BO170" s="1"/>
  <c r="AC72"/>
  <c r="AT72"/>
  <c r="AM160"/>
  <c r="AY125"/>
  <c r="AH125"/>
  <c r="O14" i="13"/>
  <c r="U39" i="17"/>
  <c r="O71" i="13"/>
  <c r="U96" i="17"/>
  <c r="BF174"/>
  <c r="BD174"/>
  <c r="BN174"/>
  <c r="BO174" s="1"/>
  <c r="AS249"/>
  <c r="BJ65"/>
  <c r="O59" i="13"/>
  <c r="U84" i="17"/>
  <c r="AY56"/>
  <c r="AH56"/>
  <c r="AH145"/>
  <c r="AY145"/>
  <c r="AH143"/>
  <c r="AY143"/>
  <c r="AY129"/>
  <c r="AH129"/>
  <c r="O26" i="13"/>
  <c r="U51" i="17"/>
  <c r="U41"/>
  <c r="O16" i="13"/>
  <c r="AO156" i="17"/>
  <c r="AM156"/>
  <c r="AC135"/>
  <c r="AT135"/>
  <c r="AC121"/>
  <c r="AT121"/>
  <c r="AJ112" i="14"/>
  <c r="P137" i="17"/>
  <c r="AA112" i="14"/>
  <c r="AG112" s="1"/>
  <c r="U137" i="17" s="1"/>
  <c r="AJ72" i="14"/>
  <c r="P97" i="17"/>
  <c r="AA72" i="14"/>
  <c r="AG72" s="1"/>
  <c r="P87" i="17"/>
  <c r="AA62" i="14"/>
  <c r="AG62" s="1"/>
  <c r="AJ62"/>
  <c r="P133" i="17"/>
  <c r="AA108" i="14"/>
  <c r="AG108" s="1"/>
  <c r="U133" i="17" s="1"/>
  <c r="AJ108" i="14"/>
  <c r="P95" i="17"/>
  <c r="AA70" i="14"/>
  <c r="AG70" s="1"/>
  <c r="AJ70"/>
  <c r="P149" i="17"/>
  <c r="AA124" i="14"/>
  <c r="AG124" s="1"/>
  <c r="U149" i="17" s="1"/>
  <c r="AJ124" i="14"/>
  <c r="P119" i="17"/>
  <c r="AA94" i="14"/>
  <c r="AG94" s="1"/>
  <c r="AJ94"/>
  <c r="AJ36"/>
  <c r="P61" i="17"/>
  <c r="AA36" i="14"/>
  <c r="AG36" s="1"/>
  <c r="BF173" i="17"/>
  <c r="BN173"/>
  <c r="BO173" s="1"/>
  <c r="BD173"/>
  <c r="AO162"/>
  <c r="AM162"/>
  <c r="AO154"/>
  <c r="AM154"/>
  <c r="BN43"/>
  <c r="BO43" s="1"/>
  <c r="BF43"/>
  <c r="BD43"/>
  <c r="BD46"/>
  <c r="BF46"/>
  <c r="BN46"/>
  <c r="BO46" s="1"/>
  <c r="AO167"/>
  <c r="AM167"/>
  <c r="AM184"/>
  <c r="AO184"/>
  <c r="AY66"/>
  <c r="AH66"/>
  <c r="AC80"/>
  <c r="AT80"/>
  <c r="M19" i="1"/>
  <c r="Y16" i="14"/>
  <c r="P115" i="17"/>
  <c r="AA90" i="14"/>
  <c r="AG90" s="1"/>
  <c r="AJ90"/>
  <c r="AJ48"/>
  <c r="P73" i="17"/>
  <c r="AA48" i="14"/>
  <c r="AG48" s="1"/>
  <c r="AY88" i="17"/>
  <c r="BA88" s="1"/>
  <c r="AH88"/>
  <c r="AC128"/>
  <c r="AT128"/>
  <c r="AY138"/>
  <c r="AH138"/>
  <c r="O83" i="13"/>
  <c r="U108" i="17"/>
  <c r="AY76"/>
  <c r="AH76"/>
  <c r="AY70"/>
  <c r="BA70" s="1"/>
  <c r="AH70"/>
  <c r="AO64"/>
  <c r="AM64"/>
  <c r="AC67"/>
  <c r="AT67"/>
  <c r="AT63"/>
  <c r="AC63"/>
  <c r="O20" i="13"/>
  <c r="U45" i="17"/>
  <c r="BJ37"/>
  <c r="BK37" s="1"/>
  <c r="AS248"/>
  <c r="P37"/>
  <c r="AA12" i="14"/>
  <c r="AG12" s="1"/>
  <c r="AJ12"/>
  <c r="U58" i="17"/>
  <c r="O33" i="13"/>
  <c r="AJ34" i="14"/>
  <c r="P59" i="17"/>
  <c r="AA34" i="14"/>
  <c r="AG34" s="1"/>
  <c r="AH142" i="17"/>
  <c r="AY142"/>
  <c r="AC130"/>
  <c r="AT130"/>
  <c r="U110"/>
  <c r="O85" i="13"/>
  <c r="U98" i="17"/>
  <c r="O73" i="13"/>
  <c r="AY94" i="17"/>
  <c r="AH94"/>
  <c r="AJ94" s="1"/>
  <c r="AY90"/>
  <c r="BA90" s="1"/>
  <c r="AH90"/>
  <c r="AJ90" s="1"/>
  <c r="AY62"/>
  <c r="AH62"/>
  <c r="AY86"/>
  <c r="BA86" s="1"/>
  <c r="AH86"/>
  <c r="AY52"/>
  <c r="BA52" s="1"/>
  <c r="AH52"/>
  <c r="BF38"/>
  <c r="BN38"/>
  <c r="BO38" s="1"/>
  <c r="BD38"/>
  <c r="P89"/>
  <c r="AA64" i="14"/>
  <c r="AG64" s="1"/>
  <c r="AJ64"/>
  <c r="AJ50"/>
  <c r="P75" i="17"/>
  <c r="AA50" i="14"/>
  <c r="AG50" s="1"/>
  <c r="AJ32"/>
  <c r="P57" i="17"/>
  <c r="AA32" i="14"/>
  <c r="AG32" s="1"/>
  <c r="AJ76"/>
  <c r="P101" i="17"/>
  <c r="AA76" i="14"/>
  <c r="AG76" s="1"/>
  <c r="P79" i="17"/>
  <c r="AA54" i="14"/>
  <c r="AG54" s="1"/>
  <c r="AJ54"/>
  <c r="AJ30"/>
  <c r="P55" i="17"/>
  <c r="AA30" i="14"/>
  <c r="AG30" s="1"/>
  <c r="AJ68"/>
  <c r="P93" i="17"/>
  <c r="AA68" i="14"/>
  <c r="AG68" s="1"/>
  <c r="AJ28"/>
  <c r="P53" i="17"/>
  <c r="AA28" i="14"/>
  <c r="AG28" s="1"/>
  <c r="AY104" i="17"/>
  <c r="AH104"/>
  <c r="AJ104" s="1"/>
  <c r="AY132"/>
  <c r="AH132"/>
  <c r="AC68"/>
  <c r="AT68"/>
  <c r="AJ88"/>
  <c r="BA62"/>
  <c r="BA120"/>
  <c r="BA56"/>
  <c r="AJ140"/>
  <c r="BA172"/>
  <c r="AO179"/>
  <c r="AM179"/>
  <c r="AO173"/>
  <c r="AM173"/>
  <c r="AM182"/>
  <c r="AO182"/>
  <c r="AM54"/>
  <c r="AO54"/>
  <c r="AO46"/>
  <c r="AM46"/>
  <c r="AC171"/>
  <c r="AT171"/>
  <c r="AY112"/>
  <c r="AH112"/>
  <c r="AJ112" s="1"/>
  <c r="AH177"/>
  <c r="AY177"/>
  <c r="AJ58" i="14"/>
  <c r="P83" i="17"/>
  <c r="AA58" i="14"/>
  <c r="AG58" s="1"/>
  <c r="U60" i="17"/>
  <c r="O35" i="13"/>
  <c r="AY165" i="17"/>
  <c r="AH165"/>
  <c r="BF148"/>
  <c r="BD148"/>
  <c r="BN148"/>
  <c r="BO148" s="1"/>
  <c r="AY82"/>
  <c r="AH82"/>
  <c r="AJ82" s="1"/>
  <c r="AY74"/>
  <c r="BA74" s="1"/>
  <c r="AH74"/>
  <c r="AJ74" s="1"/>
  <c r="AM157"/>
  <c r="AO157"/>
  <c r="AM178"/>
  <c r="AO178"/>
  <c r="AO100"/>
  <c r="AM100"/>
  <c r="BF42"/>
  <c r="BN42"/>
  <c r="BO42" s="1"/>
  <c r="BD42"/>
  <c r="BF162"/>
  <c r="BD162"/>
  <c r="BN162"/>
  <c r="BO162" s="1"/>
  <c r="BF154"/>
  <c r="BD154"/>
  <c r="BN154"/>
  <c r="BO154" s="1"/>
  <c r="AM43"/>
  <c r="AO43"/>
  <c r="AO38"/>
  <c r="AM38"/>
  <c r="AM102"/>
  <c r="AO102"/>
  <c r="AO47"/>
  <c r="AM47"/>
  <c r="AM170"/>
  <c r="AO170"/>
  <c r="U72"/>
  <c r="O47" i="13"/>
  <c r="BF160" i="17"/>
  <c r="BD160"/>
  <c r="BN160"/>
  <c r="BO160" s="1"/>
  <c r="AH171"/>
  <c r="AY171"/>
  <c r="AY78"/>
  <c r="BA78" s="1"/>
  <c r="AH78"/>
  <c r="AC125"/>
  <c r="AJ125" s="1"/>
  <c r="AT125"/>
  <c r="AT39"/>
  <c r="AC39"/>
  <c r="AC177"/>
  <c r="AJ177" s="1"/>
  <c r="AT177"/>
  <c r="BA177" s="1"/>
  <c r="AC96"/>
  <c r="AT96"/>
  <c r="AT60"/>
  <c r="AC60"/>
  <c r="AC165"/>
  <c r="AJ165" s="1"/>
  <c r="AT165"/>
  <c r="BA165" s="1"/>
  <c r="AO174"/>
  <c r="AM174"/>
  <c r="AM148"/>
  <c r="AO148"/>
  <c r="AJ130" i="14"/>
  <c r="P155" i="17"/>
  <c r="AA130" i="14"/>
  <c r="AG130" s="1"/>
  <c r="U155" i="17" s="1"/>
  <c r="P113"/>
  <c r="AA88" i="14"/>
  <c r="AG88" s="1"/>
  <c r="AJ88"/>
  <c r="AJ128"/>
  <c r="P153" i="17"/>
  <c r="AA128" i="14"/>
  <c r="AG128" s="1"/>
  <c r="U153" i="17" s="1"/>
  <c r="AJ126" i="14"/>
  <c r="P151" i="17"/>
  <c r="AA126" i="14"/>
  <c r="AG126" s="1"/>
  <c r="U151" i="17" s="1"/>
  <c r="AJ66" i="14"/>
  <c r="P91" i="17"/>
  <c r="AA66" i="14"/>
  <c r="AG66" s="1"/>
  <c r="P65" i="17"/>
  <c r="AA40" i="14"/>
  <c r="AG40" s="1"/>
  <c r="AJ40"/>
  <c r="AJ46"/>
  <c r="P71" i="17"/>
  <c r="AA46" i="14"/>
  <c r="AG46" s="1"/>
  <c r="AC84" i="17"/>
  <c r="AT84"/>
  <c r="AY92"/>
  <c r="AH92"/>
  <c r="AJ92" s="1"/>
  <c r="AC145"/>
  <c r="AJ145" s="1"/>
  <c r="AT145"/>
  <c r="AC143"/>
  <c r="AJ143" s="1"/>
  <c r="AT143"/>
  <c r="AC129"/>
  <c r="AJ129" s="1"/>
  <c r="AT129"/>
  <c r="BA129" s="1"/>
  <c r="AT51"/>
  <c r="AC51"/>
  <c r="AT41"/>
  <c r="AC41"/>
  <c r="P147"/>
  <c r="AA122" i="14"/>
  <c r="AG122" s="1"/>
  <c r="U147" i="17" s="1"/>
  <c r="AJ122" i="14"/>
  <c r="P141" i="17"/>
  <c r="AA116" i="14"/>
  <c r="AG116" s="1"/>
  <c r="U141" i="17" s="1"/>
  <c r="AJ116" i="14"/>
  <c r="AJ24"/>
  <c r="P49" i="17"/>
  <c r="AA24" i="14"/>
  <c r="AG24" s="1"/>
  <c r="BF156" i="17"/>
  <c r="BD156"/>
  <c r="BN156"/>
  <c r="BO156" s="1"/>
  <c r="AY135"/>
  <c r="AH135"/>
  <c r="AY121"/>
  <c r="AH121"/>
  <c r="BF157"/>
  <c r="BD157"/>
  <c r="BN157"/>
  <c r="BO157" s="1"/>
  <c r="BF178"/>
  <c r="BN178"/>
  <c r="BO178" s="1"/>
  <c r="BD178"/>
  <c r="AM42"/>
  <c r="AO42"/>
  <c r="AM163"/>
  <c r="AO163"/>
  <c r="BD54"/>
  <c r="BF54"/>
  <c r="BN54"/>
  <c r="BO54" s="1"/>
  <c r="AO136"/>
  <c r="AM136"/>
  <c r="U80"/>
  <c r="O55" i="13"/>
  <c r="P85" i="17"/>
  <c r="AA60" i="14"/>
  <c r="AG60" s="1"/>
  <c r="AJ60"/>
  <c r="AY128" i="17"/>
  <c r="AH128"/>
  <c r="AC138"/>
  <c r="AJ138" s="1"/>
  <c r="AT138"/>
  <c r="AC108"/>
  <c r="AT108"/>
  <c r="BN64"/>
  <c r="BO64" s="1"/>
  <c r="BD64"/>
  <c r="BF64"/>
  <c r="U67"/>
  <c r="O42" i="13"/>
  <c r="O38"/>
  <c r="U63" i="17"/>
  <c r="AT45"/>
  <c r="AC45"/>
  <c r="P131"/>
  <c r="AA106" i="14"/>
  <c r="AG106" s="1"/>
  <c r="U131" i="17" s="1"/>
  <c r="AJ106" i="14"/>
  <c r="AA102"/>
  <c r="AG102" s="1"/>
  <c r="U127" i="17" s="1"/>
  <c r="P127"/>
  <c r="AJ102" i="14"/>
  <c r="P105" i="17"/>
  <c r="AA80" i="14"/>
  <c r="AG80" s="1"/>
  <c r="AJ80"/>
  <c r="P81" i="17"/>
  <c r="AA56" i="14"/>
  <c r="AG56" s="1"/>
  <c r="AJ56"/>
  <c r="P139" i="17"/>
  <c r="AA114" i="14"/>
  <c r="AG114" s="1"/>
  <c r="U139" i="17" s="1"/>
  <c r="AJ114" i="14"/>
  <c r="P111" i="17"/>
  <c r="AA86" i="14"/>
  <c r="AG86" s="1"/>
  <c r="AJ86"/>
  <c r="AJ82"/>
  <c r="P107" i="17"/>
  <c r="AA82" i="14"/>
  <c r="AG82" s="1"/>
  <c r="P103" i="17"/>
  <c r="AA78" i="14"/>
  <c r="AG78" s="1"/>
  <c r="AJ78"/>
  <c r="P77" i="17"/>
  <c r="AA52" i="14"/>
  <c r="AG52" s="1"/>
  <c r="AJ52"/>
  <c r="AT58" i="17"/>
  <c r="AC58"/>
  <c r="AY114"/>
  <c r="AH114"/>
  <c r="AJ114" s="1"/>
  <c r="AC142"/>
  <c r="AJ142" s="1"/>
  <c r="AT142"/>
  <c r="BA142" s="1"/>
  <c r="AH130"/>
  <c r="AY130"/>
  <c r="AC110"/>
  <c r="AT110"/>
  <c r="AC98"/>
  <c r="AT98"/>
  <c r="AH118"/>
  <c r="AJ118" s="1"/>
  <c r="AY118"/>
  <c r="AH50"/>
  <c r="AJ50" s="1"/>
  <c r="AY50"/>
  <c r="BA50" s="1"/>
  <c r="AY48"/>
  <c r="AH48"/>
  <c r="AJ48" s="1"/>
  <c r="P99"/>
  <c r="AA74" i="14"/>
  <c r="AG74" s="1"/>
  <c r="AJ74"/>
  <c r="AC132" i="17"/>
  <c r="AT132"/>
  <c r="BA132" s="1"/>
  <c r="U68"/>
  <c r="O43" i="13"/>
  <c r="AJ44" i="14"/>
  <c r="P69" i="17"/>
  <c r="AA44" i="14"/>
  <c r="AG44" s="1"/>
  <c r="AJ98"/>
  <c r="P123" i="17"/>
  <c r="AA98" i="14"/>
  <c r="AG98" s="1"/>
  <c r="U123" i="17" s="1"/>
  <c r="P117"/>
  <c r="AA92" i="14"/>
  <c r="AG92" s="1"/>
  <c r="AJ92"/>
  <c r="AJ84"/>
  <c r="P109" i="17"/>
  <c r="AA84" i="14"/>
  <c r="AG84" s="1"/>
  <c r="AJ66" i="17"/>
  <c r="BA76"/>
  <c r="BA66"/>
  <c r="AJ76"/>
  <c r="AJ70"/>
  <c r="BA114"/>
  <c r="BA118"/>
  <c r="BA94"/>
  <c r="AJ62"/>
  <c r="BA48"/>
  <c r="AJ52"/>
  <c r="BA112"/>
  <c r="AJ78"/>
  <c r="AJ120"/>
  <c r="BA82"/>
  <c r="AJ56"/>
  <c r="BA140"/>
  <c r="BA92"/>
  <c r="AJ172"/>
  <c r="BA104"/>
  <c r="AJ86"/>
  <c r="AT146" l="1"/>
  <c r="AC146"/>
  <c r="AH122"/>
  <c r="AY122"/>
  <c r="AC183"/>
  <c r="AT183"/>
  <c r="AY124"/>
  <c r="AH124"/>
  <c r="AC169"/>
  <c r="AT169"/>
  <c r="AY146"/>
  <c r="AH146"/>
  <c r="AC122"/>
  <c r="AJ122" s="1"/>
  <c r="AT122"/>
  <c r="BA122" s="1"/>
  <c r="AH183"/>
  <c r="AY183"/>
  <c r="AT124"/>
  <c r="BA124" s="1"/>
  <c r="AC124"/>
  <c r="AJ124" s="1"/>
  <c r="AY169"/>
  <c r="AH169"/>
  <c r="O19" i="13"/>
  <c r="U44" i="17"/>
  <c r="AC44"/>
  <c r="AT44"/>
  <c r="AJ132"/>
  <c r="BA138"/>
  <c r="BF138" s="1"/>
  <c r="BA143"/>
  <c r="BA145"/>
  <c r="BD145" s="1"/>
  <c r="BA125"/>
  <c r="U35"/>
  <c r="AH10" i="14"/>
  <c r="O10" i="13"/>
  <c r="AK10" i="14"/>
  <c r="AL10"/>
  <c r="AM10" s="1"/>
  <c r="AT35" i="17"/>
  <c r="AC35"/>
  <c r="AM50"/>
  <c r="AO50"/>
  <c r="AO118"/>
  <c r="AM118"/>
  <c r="AO92"/>
  <c r="AM92"/>
  <c r="AO74"/>
  <c r="AM74"/>
  <c r="AO112"/>
  <c r="AM112"/>
  <c r="AM94"/>
  <c r="AO94"/>
  <c r="AM48"/>
  <c r="AO48"/>
  <c r="AM114"/>
  <c r="AO114"/>
  <c r="BN78"/>
  <c r="BO78" s="1"/>
  <c r="BF78"/>
  <c r="BD78"/>
  <c r="U99"/>
  <c r="O74" i="13"/>
  <c r="BF142" i="17"/>
  <c r="BD142"/>
  <c r="BN142"/>
  <c r="BO142" s="1"/>
  <c r="AC77"/>
  <c r="AT77"/>
  <c r="U103"/>
  <c r="O78" i="13"/>
  <c r="U107" i="17"/>
  <c r="O82" i="13"/>
  <c r="O86"/>
  <c r="U111" i="17"/>
  <c r="AC139"/>
  <c r="AT139"/>
  <c r="U81"/>
  <c r="O56" i="13"/>
  <c r="AC105" i="17"/>
  <c r="AT105"/>
  <c r="AC127"/>
  <c r="AT127"/>
  <c r="AC131"/>
  <c r="AT131"/>
  <c r="AY67"/>
  <c r="AH67"/>
  <c r="AJ67" s="1"/>
  <c r="O60" i="13"/>
  <c r="U85" i="17"/>
  <c r="O24" i="13"/>
  <c r="U49" i="17"/>
  <c r="AY141"/>
  <c r="AH141"/>
  <c r="AC147"/>
  <c r="AT147"/>
  <c r="AO129"/>
  <c r="AM129"/>
  <c r="AO143"/>
  <c r="AM143"/>
  <c r="AM145"/>
  <c r="AO145"/>
  <c r="AC71"/>
  <c r="AT71"/>
  <c r="AC65"/>
  <c r="AT65"/>
  <c r="AC91"/>
  <c r="AT91"/>
  <c r="AH151"/>
  <c r="AY151"/>
  <c r="AC153"/>
  <c r="AT153"/>
  <c r="AC113"/>
  <c r="AT113"/>
  <c r="AC155"/>
  <c r="AT155"/>
  <c r="AM165"/>
  <c r="AO165"/>
  <c r="AO177"/>
  <c r="AM177"/>
  <c r="AO125"/>
  <c r="AM125"/>
  <c r="U83"/>
  <c r="O58" i="13"/>
  <c r="AO104" i="17"/>
  <c r="AM104"/>
  <c r="AO140"/>
  <c r="AM140"/>
  <c r="AO82"/>
  <c r="AM82"/>
  <c r="BF120"/>
  <c r="BD120"/>
  <c r="BN120"/>
  <c r="BO120" s="1"/>
  <c r="BD52"/>
  <c r="BF52"/>
  <c r="BN52"/>
  <c r="BO52" s="1"/>
  <c r="AO90"/>
  <c r="AM90"/>
  <c r="AO88"/>
  <c r="AM88"/>
  <c r="AT53"/>
  <c r="AC53"/>
  <c r="U93"/>
  <c r="O68" i="13"/>
  <c r="AT55" i="17"/>
  <c r="AC55"/>
  <c r="AC79"/>
  <c r="AT79"/>
  <c r="AC101"/>
  <c r="AT101"/>
  <c r="O32" i="13"/>
  <c r="U57" i="17"/>
  <c r="AC75"/>
  <c r="AT75"/>
  <c r="AC89"/>
  <c r="AT89"/>
  <c r="O34" i="13"/>
  <c r="U59" i="17"/>
  <c r="AH58"/>
  <c r="AY58"/>
  <c r="BA58" s="1"/>
  <c r="U37"/>
  <c r="O12" i="13"/>
  <c r="AY45" i="17"/>
  <c r="BA45" s="1"/>
  <c r="AH45"/>
  <c r="AJ45" s="1"/>
  <c r="AH108"/>
  <c r="AY108"/>
  <c r="U73"/>
  <c r="O48" i="13"/>
  <c r="O90"/>
  <c r="U115" i="17"/>
  <c r="U61"/>
  <c r="O36" i="13"/>
  <c r="O94"/>
  <c r="U119" i="17"/>
  <c r="AC149"/>
  <c r="AT149"/>
  <c r="U95"/>
  <c r="O70" i="13"/>
  <c r="AC133" i="17"/>
  <c r="AT133"/>
  <c r="U87"/>
  <c r="O62" i="13"/>
  <c r="U97" i="17"/>
  <c r="O72" i="13"/>
  <c r="AC137" i="17"/>
  <c r="AT137"/>
  <c r="AH51"/>
  <c r="AY51"/>
  <c r="BA51" s="1"/>
  <c r="AY84"/>
  <c r="AH84"/>
  <c r="AJ84" s="1"/>
  <c r="AJ58"/>
  <c r="BA108"/>
  <c r="AJ171"/>
  <c r="BA130"/>
  <c r="BA67"/>
  <c r="BA128"/>
  <c r="BA121"/>
  <c r="BA135"/>
  <c r="AM86"/>
  <c r="AO86"/>
  <c r="BN104"/>
  <c r="BO104" s="1"/>
  <c r="BF104"/>
  <c r="BD104"/>
  <c r="AO56"/>
  <c r="AM56"/>
  <c r="BN74"/>
  <c r="BO74" s="1"/>
  <c r="BD74"/>
  <c r="BF74"/>
  <c r="AO120"/>
  <c r="AM120"/>
  <c r="BN112"/>
  <c r="BO112" s="1"/>
  <c r="BD112"/>
  <c r="BF112"/>
  <c r="AO52"/>
  <c r="AM52"/>
  <c r="BN50"/>
  <c r="BO50" s="1"/>
  <c r="BD50"/>
  <c r="BF50"/>
  <c r="BN90"/>
  <c r="BO90" s="1"/>
  <c r="BF90"/>
  <c r="BD90"/>
  <c r="BF118"/>
  <c r="BN118"/>
  <c r="BO118" s="1"/>
  <c r="BD118"/>
  <c r="AO70"/>
  <c r="AM70"/>
  <c r="BN88"/>
  <c r="BO88" s="1"/>
  <c r="BD88"/>
  <c r="BF88"/>
  <c r="BN70"/>
  <c r="BO70" s="1"/>
  <c r="BF70"/>
  <c r="BD70"/>
  <c r="AM66"/>
  <c r="AO66"/>
  <c r="AC109"/>
  <c r="AT109"/>
  <c r="AC117"/>
  <c r="AT117"/>
  <c r="AC123"/>
  <c r="AT123"/>
  <c r="U69"/>
  <c r="O44" i="13"/>
  <c r="AY68" i="17"/>
  <c r="BA68" s="1"/>
  <c r="AH68"/>
  <c r="AJ68" s="1"/>
  <c r="AO132"/>
  <c r="AM132"/>
  <c r="AM172"/>
  <c r="AO172"/>
  <c r="BN92"/>
  <c r="BO92" s="1"/>
  <c r="BF92"/>
  <c r="BD92"/>
  <c r="BF140"/>
  <c r="BN140"/>
  <c r="BO140" s="1"/>
  <c r="BD140"/>
  <c r="BN82"/>
  <c r="BO82" s="1"/>
  <c r="BF82"/>
  <c r="BD82"/>
  <c r="AO78"/>
  <c r="AM78"/>
  <c r="BN48"/>
  <c r="BO48" s="1"/>
  <c r="BD48"/>
  <c r="BF48"/>
  <c r="AO62"/>
  <c r="AM62"/>
  <c r="BN94"/>
  <c r="BO94" s="1"/>
  <c r="BF94"/>
  <c r="BD94"/>
  <c r="BN114"/>
  <c r="BO114" s="1"/>
  <c r="BF114"/>
  <c r="BD114"/>
  <c r="AM76"/>
  <c r="AO76"/>
  <c r="BF66"/>
  <c r="BN66"/>
  <c r="BO66" s="1"/>
  <c r="BD66"/>
  <c r="BN76"/>
  <c r="BO76" s="1"/>
  <c r="BF76"/>
  <c r="BD76"/>
  <c r="O84" i="13"/>
  <c r="U109" i="17"/>
  <c r="AH84" i="14"/>
  <c r="O92" i="13"/>
  <c r="U117" i="17"/>
  <c r="AY123"/>
  <c r="AH123"/>
  <c r="AC69"/>
  <c r="AT69"/>
  <c r="BF132"/>
  <c r="BN132"/>
  <c r="BO132" s="1"/>
  <c r="BD132"/>
  <c r="AC99"/>
  <c r="AT99"/>
  <c r="AO142"/>
  <c r="AM142"/>
  <c r="O52" i="13"/>
  <c r="U77" i="17"/>
  <c r="AC103"/>
  <c r="AT103"/>
  <c r="AC107"/>
  <c r="AT107"/>
  <c r="AC111"/>
  <c r="AT111"/>
  <c r="AH139"/>
  <c r="AY139"/>
  <c r="AC81"/>
  <c r="AT81"/>
  <c r="U105"/>
  <c r="O80" i="13"/>
  <c r="AY127" i="17"/>
  <c r="AH127"/>
  <c r="AH131"/>
  <c r="AY131"/>
  <c r="AH63"/>
  <c r="AJ63" s="1"/>
  <c r="AY63"/>
  <c r="AO138"/>
  <c r="AM138"/>
  <c r="AC85"/>
  <c r="AT85"/>
  <c r="AY80"/>
  <c r="BA80" s="1"/>
  <c r="AH80"/>
  <c r="AJ80" s="1"/>
  <c r="AT49"/>
  <c r="AC49"/>
  <c r="AC141"/>
  <c r="AJ141" s="1"/>
  <c r="AT141"/>
  <c r="AH147"/>
  <c r="AY147"/>
  <c r="BF129"/>
  <c r="BN129"/>
  <c r="BO129" s="1"/>
  <c r="BD129"/>
  <c r="BF143"/>
  <c r="BN143"/>
  <c r="BO143" s="1"/>
  <c r="BD143"/>
  <c r="BF145"/>
  <c r="BN145"/>
  <c r="BO145" s="1"/>
  <c r="U71"/>
  <c r="O46" i="13"/>
  <c r="O40"/>
  <c r="U65" i="17"/>
  <c r="U91"/>
  <c r="O66" i="13"/>
  <c r="AC151" i="17"/>
  <c r="AT151"/>
  <c r="BA151" s="1"/>
  <c r="AH153"/>
  <c r="AY153"/>
  <c r="O88" i="13"/>
  <c r="U113" i="17"/>
  <c r="AH155"/>
  <c r="AY155"/>
  <c r="BF165"/>
  <c r="BD165"/>
  <c r="BN165"/>
  <c r="BO165" s="1"/>
  <c r="BD177"/>
  <c r="BF177"/>
  <c r="BN177"/>
  <c r="BO177" s="1"/>
  <c r="BN125"/>
  <c r="BO125" s="1"/>
  <c r="BF125"/>
  <c r="BD125"/>
  <c r="AY72"/>
  <c r="AH72"/>
  <c r="AJ72" s="1"/>
  <c r="AH60"/>
  <c r="AJ60" s="1"/>
  <c r="AY60"/>
  <c r="BA60" s="1"/>
  <c r="AC83"/>
  <c r="AT83"/>
  <c r="BN86"/>
  <c r="BO86" s="1"/>
  <c r="BF86"/>
  <c r="BD86"/>
  <c r="BF172"/>
  <c r="BD172"/>
  <c r="BN172"/>
  <c r="BO172" s="1"/>
  <c r="BN56"/>
  <c r="BO56" s="1"/>
  <c r="BD56"/>
  <c r="BF56"/>
  <c r="BD62"/>
  <c r="BF62"/>
  <c r="BN62"/>
  <c r="BO62" s="1"/>
  <c r="O28" i="13"/>
  <c r="U53" i="17"/>
  <c r="AC93"/>
  <c r="AT93"/>
  <c r="O30" i="13"/>
  <c r="U55" i="17"/>
  <c r="U79"/>
  <c r="O54" i="13"/>
  <c r="U101" i="17"/>
  <c r="O76" i="13"/>
  <c r="AT57" i="17"/>
  <c r="AC57"/>
  <c r="U75"/>
  <c r="O50" i="13"/>
  <c r="O64"/>
  <c r="U89" i="17"/>
  <c r="AY98"/>
  <c r="BA98" s="1"/>
  <c r="AH98"/>
  <c r="AY110"/>
  <c r="BA110" s="1"/>
  <c r="AH110"/>
  <c r="AJ110" s="1"/>
  <c r="Y224" i="14"/>
  <c r="AT59" i="17"/>
  <c r="AC59"/>
  <c r="AC37"/>
  <c r="AT37"/>
  <c r="BK38"/>
  <c r="BM37"/>
  <c r="BL37"/>
  <c r="AC73"/>
  <c r="AT73"/>
  <c r="AC115"/>
  <c r="AT115"/>
  <c r="M20" i="1"/>
  <c r="Y17" i="14"/>
  <c r="AT61" i="17"/>
  <c r="AC61"/>
  <c r="AC119"/>
  <c r="AT119"/>
  <c r="AY149"/>
  <c r="AH149"/>
  <c r="AC95"/>
  <c r="AT95"/>
  <c r="AY133"/>
  <c r="AH133"/>
  <c r="AC87"/>
  <c r="AT87"/>
  <c r="AC97"/>
  <c r="AT97"/>
  <c r="AH137"/>
  <c r="AY137"/>
  <c r="AH41"/>
  <c r="AJ41" s="1"/>
  <c r="AY41"/>
  <c r="BA41" s="1"/>
  <c r="AY96"/>
  <c r="BA96" s="1"/>
  <c r="AH96"/>
  <c r="AJ96" s="1"/>
  <c r="AY39"/>
  <c r="BA39" s="1"/>
  <c r="AH39"/>
  <c r="AJ39" s="1"/>
  <c r="AJ98"/>
  <c r="AJ108"/>
  <c r="AJ51"/>
  <c r="BA84"/>
  <c r="BA171"/>
  <c r="AJ130"/>
  <c r="BA63"/>
  <c r="AJ128"/>
  <c r="AJ121"/>
  <c r="AJ135"/>
  <c r="BA72"/>
  <c r="BN138" l="1"/>
  <c r="BO138" s="1"/>
  <c r="BF124"/>
  <c r="BN124"/>
  <c r="BO124" s="1"/>
  <c r="BD124"/>
  <c r="AO122"/>
  <c r="AM122"/>
  <c r="AJ169"/>
  <c r="AJ183"/>
  <c r="BA146"/>
  <c r="AO124"/>
  <c r="AM124"/>
  <c r="BN122"/>
  <c r="BO122" s="1"/>
  <c r="BF122"/>
  <c r="BD122"/>
  <c r="BA169"/>
  <c r="BA183"/>
  <c r="AJ146"/>
  <c r="AH44"/>
  <c r="AJ44" s="1"/>
  <c r="AY44"/>
  <c r="BA44" s="1"/>
  <c r="AJ151"/>
  <c r="BA141"/>
  <c r="BF141" s="1"/>
  <c r="BD138"/>
  <c r="AY35"/>
  <c r="BA35" s="1"/>
  <c r="AH35"/>
  <c r="AL11" i="14"/>
  <c r="AM11" s="1"/>
  <c r="AN10"/>
  <c r="AO10" s="1"/>
  <c r="AK11"/>
  <c r="AI10"/>
  <c r="AH11"/>
  <c r="AJ35" i="17"/>
  <c r="AM35" s="1"/>
  <c r="AO96"/>
  <c r="AM96"/>
  <c r="BF41"/>
  <c r="BN41"/>
  <c r="BO41" s="1"/>
  <c r="BD41"/>
  <c r="BF110"/>
  <c r="BN110"/>
  <c r="BO110" s="1"/>
  <c r="BD110"/>
  <c r="BN98"/>
  <c r="BO98" s="1"/>
  <c r="BD98"/>
  <c r="BF98"/>
  <c r="AO63"/>
  <c r="AM63"/>
  <c r="BF39"/>
  <c r="BN39"/>
  <c r="BO39" s="1"/>
  <c r="BD39"/>
  <c r="BD60"/>
  <c r="BF60"/>
  <c r="BN60"/>
  <c r="BO60" s="1"/>
  <c r="AM72"/>
  <c r="AO72"/>
  <c r="AO80"/>
  <c r="AM80"/>
  <c r="AM68"/>
  <c r="AO68"/>
  <c r="AO67"/>
  <c r="AM67"/>
  <c r="AO130"/>
  <c r="AM130"/>
  <c r="BN84"/>
  <c r="BO84" s="1"/>
  <c r="BF84"/>
  <c r="BD84"/>
  <c r="AO108"/>
  <c r="AM108"/>
  <c r="BN58"/>
  <c r="BO58" s="1"/>
  <c r="BD58"/>
  <c r="BF58"/>
  <c r="BN72"/>
  <c r="BO72" s="1"/>
  <c r="BD72"/>
  <c r="BF72"/>
  <c r="AM135"/>
  <c r="AO135"/>
  <c r="BN80"/>
  <c r="BO80" s="1"/>
  <c r="BD80"/>
  <c r="BF80"/>
  <c r="BF63"/>
  <c r="BD63"/>
  <c r="BN63"/>
  <c r="BO63" s="1"/>
  <c r="BF171"/>
  <c r="BN171"/>
  <c r="BO171" s="1"/>
  <c r="BD171"/>
  <c r="AM39"/>
  <c r="AO39"/>
  <c r="AO60"/>
  <c r="AM60"/>
  <c r="AM51"/>
  <c r="AO51"/>
  <c r="AO45"/>
  <c r="AM45"/>
  <c r="AM110"/>
  <c r="AO110"/>
  <c r="M21" i="1"/>
  <c r="Y18" i="14"/>
  <c r="BL38" i="17"/>
  <c r="BM38"/>
  <c r="BK39"/>
  <c r="Y225" i="14"/>
  <c r="M363" i="1"/>
  <c r="AY75" i="17"/>
  <c r="BA75" s="1"/>
  <c r="AH75"/>
  <c r="AH101"/>
  <c r="AJ101" s="1"/>
  <c r="AY101"/>
  <c r="BA101" s="1"/>
  <c r="AY79"/>
  <c r="BA79" s="1"/>
  <c r="AH79"/>
  <c r="AY113"/>
  <c r="BA113" s="1"/>
  <c r="AH113"/>
  <c r="AJ113" s="1"/>
  <c r="BF151"/>
  <c r="BD151"/>
  <c r="BN151"/>
  <c r="BO151" s="1"/>
  <c r="AY65"/>
  <c r="AH65"/>
  <c r="AJ65" s="1"/>
  <c r="AO141"/>
  <c r="AM141"/>
  <c r="AH105"/>
  <c r="AY105"/>
  <c r="BA105" s="1"/>
  <c r="AY117"/>
  <c r="AH117"/>
  <c r="AJ117" s="1"/>
  <c r="AI84" i="14"/>
  <c r="AH85"/>
  <c r="AY69" i="17"/>
  <c r="BA69" s="1"/>
  <c r="AH69"/>
  <c r="AJ69" s="1"/>
  <c r="BF121"/>
  <c r="BN121"/>
  <c r="BO121" s="1"/>
  <c r="BD121"/>
  <c r="BF128"/>
  <c r="BN128"/>
  <c r="BO128" s="1"/>
  <c r="BD128"/>
  <c r="BN51"/>
  <c r="BO51" s="1"/>
  <c r="BF51"/>
  <c r="BD51"/>
  <c r="BN45"/>
  <c r="BO45" s="1"/>
  <c r="BF45"/>
  <c r="BD45"/>
  <c r="AY119"/>
  <c r="BA119" s="1"/>
  <c r="AH119"/>
  <c r="AJ119" s="1"/>
  <c r="AY115"/>
  <c r="BA115" s="1"/>
  <c r="AH115"/>
  <c r="AJ115" s="1"/>
  <c r="AH59"/>
  <c r="AY59"/>
  <c r="BA59" s="1"/>
  <c r="AH57"/>
  <c r="AY57"/>
  <c r="BA57" s="1"/>
  <c r="AY83"/>
  <c r="AH83"/>
  <c r="AJ83" s="1"/>
  <c r="AY111"/>
  <c r="AH111"/>
  <c r="AJ111" s="1"/>
  <c r="AY99"/>
  <c r="AH99"/>
  <c r="AJ99" s="1"/>
  <c r="AJ123"/>
  <c r="BA137"/>
  <c r="BA133"/>
  <c r="BA149"/>
  <c r="AJ155"/>
  <c r="AJ153"/>
  <c r="AJ147"/>
  <c r="BA131"/>
  <c r="BA127"/>
  <c r="BA139"/>
  <c r="AO121"/>
  <c r="AM121"/>
  <c r="AO128"/>
  <c r="AM128"/>
  <c r="BD68"/>
  <c r="BN68"/>
  <c r="BO68" s="1"/>
  <c r="BF68"/>
  <c r="BN96"/>
  <c r="BO96" s="1"/>
  <c r="BF96"/>
  <c r="BD96"/>
  <c r="AO41"/>
  <c r="AM41"/>
  <c r="AM98"/>
  <c r="AO98"/>
  <c r="AY89"/>
  <c r="BA89" s="1"/>
  <c r="AH89"/>
  <c r="AH55"/>
  <c r="AJ55" s="1"/>
  <c r="AY55"/>
  <c r="AH53"/>
  <c r="AJ53" s="1"/>
  <c r="AY53"/>
  <c r="BA53" s="1"/>
  <c r="AO151"/>
  <c r="AM151"/>
  <c r="AY91"/>
  <c r="AH91"/>
  <c r="AJ91" s="1"/>
  <c r="AY71"/>
  <c r="AH71"/>
  <c r="AJ71" s="1"/>
  <c r="BD141"/>
  <c r="AY77"/>
  <c r="BA77" s="1"/>
  <c r="AH77"/>
  <c r="AJ77" s="1"/>
  <c r="AH109"/>
  <c r="AJ109" s="1"/>
  <c r="AY109"/>
  <c r="BA109" s="1"/>
  <c r="BF135"/>
  <c r="BN135"/>
  <c r="BO135" s="1"/>
  <c r="BD135"/>
  <c r="BN67"/>
  <c r="BO67" s="1"/>
  <c r="BF67"/>
  <c r="BD67"/>
  <c r="BF130"/>
  <c r="BD130"/>
  <c r="BN130"/>
  <c r="BO130" s="1"/>
  <c r="AO171"/>
  <c r="AM171"/>
  <c r="AO84"/>
  <c r="AM84"/>
  <c r="BN108"/>
  <c r="BO108" s="1"/>
  <c r="BF108"/>
  <c r="BD108"/>
  <c r="AM58"/>
  <c r="AO58"/>
  <c r="AY97"/>
  <c r="BA97" s="1"/>
  <c r="AH97"/>
  <c r="AJ97" s="1"/>
  <c r="AY87"/>
  <c r="BA87" s="1"/>
  <c r="AH87"/>
  <c r="AJ87" s="1"/>
  <c r="AY95"/>
  <c r="BA95" s="1"/>
  <c r="AH95"/>
  <c r="AJ95" s="1"/>
  <c r="AH61"/>
  <c r="AJ61" s="1"/>
  <c r="AY61"/>
  <c r="BA61" s="1"/>
  <c r="AY73"/>
  <c r="BA73" s="1"/>
  <c r="AH73"/>
  <c r="AJ73" s="1"/>
  <c r="AH37"/>
  <c r="AJ37" s="1"/>
  <c r="AY37"/>
  <c r="BA37" s="1"/>
  <c r="AY93"/>
  <c r="BA93" s="1"/>
  <c r="AH93"/>
  <c r="AJ93" s="1"/>
  <c r="AH49"/>
  <c r="AJ49" s="1"/>
  <c r="AY49"/>
  <c r="BA49" s="1"/>
  <c r="AY85"/>
  <c r="BA85" s="1"/>
  <c r="AH85"/>
  <c r="AJ85" s="1"/>
  <c r="AY81"/>
  <c r="BA81" s="1"/>
  <c r="AH81"/>
  <c r="AJ81" s="1"/>
  <c r="AY107"/>
  <c r="BA107" s="1"/>
  <c r="AH107"/>
  <c r="AJ107" s="1"/>
  <c r="AY103"/>
  <c r="BA103" s="1"/>
  <c r="AH103"/>
  <c r="AJ103" s="1"/>
  <c r="AJ59"/>
  <c r="AJ57"/>
  <c r="BA83"/>
  <c r="BA111"/>
  <c r="BA99"/>
  <c r="BA123"/>
  <c r="BA117"/>
  <c r="AJ137"/>
  <c r="AJ133"/>
  <c r="AJ149"/>
  <c r="AJ89"/>
  <c r="AJ75"/>
  <c r="AJ79"/>
  <c r="BA55"/>
  <c r="BA155"/>
  <c r="BA153"/>
  <c r="BA91"/>
  <c r="BA65"/>
  <c r="BA71"/>
  <c r="BA147"/>
  <c r="AJ131"/>
  <c r="AJ127"/>
  <c r="AJ105"/>
  <c r="AJ139"/>
  <c r="BD183" l="1"/>
  <c r="BN183"/>
  <c r="BO183" s="1"/>
  <c r="BF183"/>
  <c r="AO183"/>
  <c r="AM183"/>
  <c r="AO146"/>
  <c r="AM146"/>
  <c r="BF169"/>
  <c r="BD169"/>
  <c r="BD146"/>
  <c r="BF146"/>
  <c r="BN146"/>
  <c r="BO146" s="1"/>
  <c r="BN169"/>
  <c r="BO169" s="1"/>
  <c r="AM169"/>
  <c r="AO169"/>
  <c r="AO44"/>
  <c r="AM44"/>
  <c r="BD44"/>
  <c r="BN44"/>
  <c r="BO44" s="1"/>
  <c r="BF44"/>
  <c r="BN141"/>
  <c r="BO141" s="1"/>
  <c r="AH12" i="14"/>
  <c r="AI11"/>
  <c r="AN11"/>
  <c r="AO11" s="1"/>
  <c r="AK12"/>
  <c r="AL12"/>
  <c r="AM12" s="1"/>
  <c r="BN35" i="17"/>
  <c r="BO35" s="1"/>
  <c r="BP35" s="1"/>
  <c r="BP36" s="1"/>
  <c r="BD35"/>
  <c r="BF35"/>
  <c r="BG35" s="1"/>
  <c r="BG36" s="1"/>
  <c r="AM103"/>
  <c r="AO103"/>
  <c r="AM81"/>
  <c r="AO81"/>
  <c r="AO85"/>
  <c r="AM85"/>
  <c r="BN49"/>
  <c r="BO49" s="1"/>
  <c r="BF49"/>
  <c r="BD49"/>
  <c r="AO93"/>
  <c r="AM93"/>
  <c r="BN37"/>
  <c r="BO37" s="1"/>
  <c r="BP37" s="1"/>
  <c r="BP38" s="1"/>
  <c r="BP39" s="1"/>
  <c r="BP40" s="1"/>
  <c r="BP41" s="1"/>
  <c r="BP42" s="1"/>
  <c r="BP43" s="1"/>
  <c r="BP44" s="1"/>
  <c r="BP45" s="1"/>
  <c r="BP46" s="1"/>
  <c r="BP47" s="1"/>
  <c r="BP48" s="1"/>
  <c r="BD37"/>
  <c r="BF37"/>
  <c r="BG37" s="1"/>
  <c r="BG38" s="1"/>
  <c r="AM73"/>
  <c r="AO73"/>
  <c r="AO87"/>
  <c r="AM87"/>
  <c r="BF109"/>
  <c r="BD109"/>
  <c r="BN109"/>
  <c r="BO109" s="1"/>
  <c r="AM77"/>
  <c r="AO77"/>
  <c r="AM53"/>
  <c r="AO53"/>
  <c r="AM55"/>
  <c r="AO55"/>
  <c r="BN89"/>
  <c r="BO89" s="1"/>
  <c r="BF89"/>
  <c r="BD89"/>
  <c r="AO107"/>
  <c r="AM107"/>
  <c r="AM37"/>
  <c r="AO37"/>
  <c r="AP37" s="1"/>
  <c r="AP38" s="1"/>
  <c r="BN73"/>
  <c r="BO73" s="1"/>
  <c r="BD73"/>
  <c r="BF73"/>
  <c r="AM61"/>
  <c r="AO61"/>
  <c r="BN95"/>
  <c r="BO95" s="1"/>
  <c r="BD95"/>
  <c r="BF95"/>
  <c r="BN87"/>
  <c r="BO87" s="1"/>
  <c r="BD87"/>
  <c r="BF87"/>
  <c r="BN97"/>
  <c r="BO97" s="1"/>
  <c r="BF97"/>
  <c r="BD97"/>
  <c r="AO109"/>
  <c r="AM109"/>
  <c r="BF115"/>
  <c r="BD115"/>
  <c r="BN115"/>
  <c r="BO115" s="1"/>
  <c r="BF119"/>
  <c r="BN119"/>
  <c r="BO119" s="1"/>
  <c r="BD119"/>
  <c r="BN101"/>
  <c r="BO101" s="1"/>
  <c r="BF101"/>
  <c r="BD101"/>
  <c r="AO139"/>
  <c r="AM139"/>
  <c r="BF147"/>
  <c r="BD147"/>
  <c r="BN147"/>
  <c r="BO147" s="1"/>
  <c r="BN91"/>
  <c r="BO91" s="1"/>
  <c r="BF91"/>
  <c r="BD91"/>
  <c r="BF53"/>
  <c r="BN53"/>
  <c r="BO53" s="1"/>
  <c r="BD53"/>
  <c r="AM75"/>
  <c r="AO75"/>
  <c r="AO137"/>
  <c r="AM137"/>
  <c r="BF117"/>
  <c r="BN117"/>
  <c r="BO117" s="1"/>
  <c r="BD117"/>
  <c r="BN103"/>
  <c r="BO103" s="1"/>
  <c r="BF103"/>
  <c r="BD103"/>
  <c r="BN85"/>
  <c r="BO85" s="1"/>
  <c r="BF85"/>
  <c r="BD85"/>
  <c r="AM59"/>
  <c r="AO59"/>
  <c r="AO105"/>
  <c r="AM105"/>
  <c r="AO131"/>
  <c r="AM131"/>
  <c r="BD65"/>
  <c r="BN65"/>
  <c r="BO65" s="1"/>
  <c r="BF65"/>
  <c r="BF153"/>
  <c r="BN153"/>
  <c r="BO153" s="1"/>
  <c r="BD153"/>
  <c r="BF155"/>
  <c r="BD155"/>
  <c r="BN155"/>
  <c r="BO155" s="1"/>
  <c r="BN55"/>
  <c r="BO55" s="1"/>
  <c r="BD55"/>
  <c r="BF55"/>
  <c r="AM101"/>
  <c r="AO101"/>
  <c r="AM89"/>
  <c r="AO89"/>
  <c r="AO133"/>
  <c r="AM133"/>
  <c r="BD123"/>
  <c r="BF123"/>
  <c r="BN123"/>
  <c r="BO123" s="1"/>
  <c r="BN99"/>
  <c r="BO99" s="1"/>
  <c r="BF99"/>
  <c r="BD99"/>
  <c r="BN107"/>
  <c r="BO107" s="1"/>
  <c r="BD107"/>
  <c r="BF107"/>
  <c r="BN81"/>
  <c r="BO81" s="1"/>
  <c r="BF81"/>
  <c r="BD81"/>
  <c r="AM49"/>
  <c r="AO49"/>
  <c r="AM57"/>
  <c r="AO57"/>
  <c r="AO119"/>
  <c r="AM119"/>
  <c r="BF139"/>
  <c r="BN139"/>
  <c r="BO139" s="1"/>
  <c r="BD139"/>
  <c r="BF127"/>
  <c r="BD127"/>
  <c r="BN127"/>
  <c r="BO127" s="1"/>
  <c r="AO147"/>
  <c r="AM147"/>
  <c r="AO65"/>
  <c r="AM65"/>
  <c r="AM153"/>
  <c r="AO153"/>
  <c r="AO155"/>
  <c r="AM155"/>
  <c r="BF133"/>
  <c r="BD133"/>
  <c r="BN133"/>
  <c r="BO133" s="1"/>
  <c r="AO123"/>
  <c r="AM123"/>
  <c r="AO99"/>
  <c r="AM99"/>
  <c r="AM111"/>
  <c r="AO111"/>
  <c r="BD59"/>
  <c r="BN59"/>
  <c r="BO59" s="1"/>
  <c r="BF59"/>
  <c r="AI85" i="14"/>
  <c r="AH86"/>
  <c r="Y226"/>
  <c r="M364" i="1"/>
  <c r="M22"/>
  <c r="Y19" i="14"/>
  <c r="AP39" i="17"/>
  <c r="AP40" s="1"/>
  <c r="AP41" s="1"/>
  <c r="AP42" s="1"/>
  <c r="AP43" s="1"/>
  <c r="AP44" s="1"/>
  <c r="AP45" s="1"/>
  <c r="AP46" s="1"/>
  <c r="AP47" s="1"/>
  <c r="AP48" s="1"/>
  <c r="AM127"/>
  <c r="AO127"/>
  <c r="BN71"/>
  <c r="BO71" s="1"/>
  <c r="BD71"/>
  <c r="BF71"/>
  <c r="BN113"/>
  <c r="BO113" s="1"/>
  <c r="BD113"/>
  <c r="BF113"/>
  <c r="AM79"/>
  <c r="AO79"/>
  <c r="AM149"/>
  <c r="AO149"/>
  <c r="AM69"/>
  <c r="AO69"/>
  <c r="BN111"/>
  <c r="BO111" s="1"/>
  <c r="BD111"/>
  <c r="BF111"/>
  <c r="BN83"/>
  <c r="BO83" s="1"/>
  <c r="BD83"/>
  <c r="BF83"/>
  <c r="BN93"/>
  <c r="BO93" s="1"/>
  <c r="BD93"/>
  <c r="BF93"/>
  <c r="BN61"/>
  <c r="BO61" s="1"/>
  <c r="BF61"/>
  <c r="BD61"/>
  <c r="AO95"/>
  <c r="AM95"/>
  <c r="AO97"/>
  <c r="AM97"/>
  <c r="BN77"/>
  <c r="BO77" s="1"/>
  <c r="BD77"/>
  <c r="BF77"/>
  <c r="BN105"/>
  <c r="BO105" s="1"/>
  <c r="BF105"/>
  <c r="BD105"/>
  <c r="BF131"/>
  <c r="BD131"/>
  <c r="BN131"/>
  <c r="BO131" s="1"/>
  <c r="AM71"/>
  <c r="AO71"/>
  <c r="AM91"/>
  <c r="AO91"/>
  <c r="AM113"/>
  <c r="AO113"/>
  <c r="BN79"/>
  <c r="BO79" s="1"/>
  <c r="BF79"/>
  <c r="BD79"/>
  <c r="BN75"/>
  <c r="BO75" s="1"/>
  <c r="BF75"/>
  <c r="BD75"/>
  <c r="BF149"/>
  <c r="BD149"/>
  <c r="BN149"/>
  <c r="BO149" s="1"/>
  <c r="BF137"/>
  <c r="BN137"/>
  <c r="BO137" s="1"/>
  <c r="BD137"/>
  <c r="AO117"/>
  <c r="AM117"/>
  <c r="BN69"/>
  <c r="BO69" s="1"/>
  <c r="BF69"/>
  <c r="BD69"/>
  <c r="AO83"/>
  <c r="AM83"/>
  <c r="BD57"/>
  <c r="BN57"/>
  <c r="BO57" s="1"/>
  <c r="BF57"/>
  <c r="AO115"/>
  <c r="AM115"/>
  <c r="BM39"/>
  <c r="BL39"/>
  <c r="BK40"/>
  <c r="BG39"/>
  <c r="BG40" s="1"/>
  <c r="BG41" s="1"/>
  <c r="BG42" s="1"/>
  <c r="BG43" s="1"/>
  <c r="BG44" s="1"/>
  <c r="BG45" s="1"/>
  <c r="BG46" s="1"/>
  <c r="BG47" s="1"/>
  <c r="BG48" s="1"/>
  <c r="BG49" s="1"/>
  <c r="BG50" s="1"/>
  <c r="BG51" s="1"/>
  <c r="BG52" s="1"/>
  <c r="BG53" s="1"/>
  <c r="BG54" s="1"/>
  <c r="BG55" l="1"/>
  <c r="BG56" s="1"/>
  <c r="BP49"/>
  <c r="BP50" s="1"/>
  <c r="BP51" s="1"/>
  <c r="BP52" s="1"/>
  <c r="BP53" s="1"/>
  <c r="BP54" s="1"/>
  <c r="BP55" s="1"/>
  <c r="BP56" s="1"/>
  <c r="BP57" s="1"/>
  <c r="BP58" s="1"/>
  <c r="BP59" s="1"/>
  <c r="BP60" s="1"/>
  <c r="BP61" s="1"/>
  <c r="BP62" s="1"/>
  <c r="BP63" s="1"/>
  <c r="BP64" s="1"/>
  <c r="BP65" s="1"/>
  <c r="BP66" s="1"/>
  <c r="BP67" s="1"/>
  <c r="BP68" s="1"/>
  <c r="BP69" s="1"/>
  <c r="BP70" s="1"/>
  <c r="BP71" s="1"/>
  <c r="BP72" s="1"/>
  <c r="BP73" s="1"/>
  <c r="BP74" s="1"/>
  <c r="BP75" s="1"/>
  <c r="BP76" s="1"/>
  <c r="BP77" s="1"/>
  <c r="BP78" s="1"/>
  <c r="BP79" s="1"/>
  <c r="BP80" s="1"/>
  <c r="BP81" s="1"/>
  <c r="BP82" s="1"/>
  <c r="BP83" s="1"/>
  <c r="BP84" s="1"/>
  <c r="BP85" s="1"/>
  <c r="BP86" s="1"/>
  <c r="BP87" s="1"/>
  <c r="BP88" s="1"/>
  <c r="BP89" s="1"/>
  <c r="BP90" s="1"/>
  <c r="BP91" s="1"/>
  <c r="BP92" s="1"/>
  <c r="BP93" s="1"/>
  <c r="BP94" s="1"/>
  <c r="BP95" s="1"/>
  <c r="BP96" s="1"/>
  <c r="BP97" s="1"/>
  <c r="BP98" s="1"/>
  <c r="BP99" s="1"/>
  <c r="BP100" s="1"/>
  <c r="BP101" s="1"/>
  <c r="BP102" s="1"/>
  <c r="BP103" s="1"/>
  <c r="BP104" s="1"/>
  <c r="BP105" s="1"/>
  <c r="BP106" s="1"/>
  <c r="BP107" s="1"/>
  <c r="BP108" s="1"/>
  <c r="BP109" s="1"/>
  <c r="BP110" s="1"/>
  <c r="BP111" s="1"/>
  <c r="BP112" s="1"/>
  <c r="BP113" s="1"/>
  <c r="BP114" s="1"/>
  <c r="BP115" s="1"/>
  <c r="BP116" s="1"/>
  <c r="BP117" s="1"/>
  <c r="BP118" s="1"/>
  <c r="BP119" s="1"/>
  <c r="BP120" s="1"/>
  <c r="BP121" s="1"/>
  <c r="BP122" s="1"/>
  <c r="BP123" s="1"/>
  <c r="BP124" s="1"/>
  <c r="BP125" s="1"/>
  <c r="BP126" s="1"/>
  <c r="BP127" s="1"/>
  <c r="BP128" s="1"/>
  <c r="BP129" s="1"/>
  <c r="BP130" s="1"/>
  <c r="BP131" s="1"/>
  <c r="BP132" s="1"/>
  <c r="BP133" s="1"/>
  <c r="BP134" s="1"/>
  <c r="BP135" s="1"/>
  <c r="BP136" s="1"/>
  <c r="BP137" s="1"/>
  <c r="BP138" s="1"/>
  <c r="BP139" s="1"/>
  <c r="BP140" s="1"/>
  <c r="BP141" s="1"/>
  <c r="BP142" s="1"/>
  <c r="BP143" s="1"/>
  <c r="BP144" s="1"/>
  <c r="BP145" s="1"/>
  <c r="BP146" s="1"/>
  <c r="BP147" s="1"/>
  <c r="BP148" s="1"/>
  <c r="BP149" s="1"/>
  <c r="BP150" s="1"/>
  <c r="BP151" s="1"/>
  <c r="BP152" s="1"/>
  <c r="BP153" s="1"/>
  <c r="BP154" s="1"/>
  <c r="BP155" s="1"/>
  <c r="BP156" s="1"/>
  <c r="BP157" s="1"/>
  <c r="BP158" s="1"/>
  <c r="BP159" s="1"/>
  <c r="BP160" s="1"/>
  <c r="BP161" s="1"/>
  <c r="BP162" s="1"/>
  <c r="BP163" s="1"/>
  <c r="BP164" s="1"/>
  <c r="BP165" s="1"/>
  <c r="BP166" s="1"/>
  <c r="BP167" s="1"/>
  <c r="BP168" s="1"/>
  <c r="BP169" s="1"/>
  <c r="BP170" s="1"/>
  <c r="BP171" s="1"/>
  <c r="BP172" s="1"/>
  <c r="BP173" s="1"/>
  <c r="BP174" s="1"/>
  <c r="BP175" s="1"/>
  <c r="BP176" s="1"/>
  <c r="BP177" s="1"/>
  <c r="BP178" s="1"/>
  <c r="BP179" s="1"/>
  <c r="BP180" s="1"/>
  <c r="BP181" s="1"/>
  <c r="BP182" s="1"/>
  <c r="BP183" s="1"/>
  <c r="BP184" s="1"/>
  <c r="BP185" s="1"/>
  <c r="BP186" s="1"/>
  <c r="BP187" s="1"/>
  <c r="BP188" s="1"/>
  <c r="BP189" s="1"/>
  <c r="BG57"/>
  <c r="BG58" s="1"/>
  <c r="BG59" s="1"/>
  <c r="BG60" s="1"/>
  <c r="BG61" s="1"/>
  <c r="BG62" s="1"/>
  <c r="BG63" s="1"/>
  <c r="BG64" s="1"/>
  <c r="BG65" s="1"/>
  <c r="BG66" s="1"/>
  <c r="BG67" s="1"/>
  <c r="BG68" s="1"/>
  <c r="BG69" s="1"/>
  <c r="BG70" s="1"/>
  <c r="BG71" s="1"/>
  <c r="BG72" s="1"/>
  <c r="BG73" s="1"/>
  <c r="BG74" s="1"/>
  <c r="BG75" s="1"/>
  <c r="BG76" s="1"/>
  <c r="BG77" s="1"/>
  <c r="BG78" s="1"/>
  <c r="BG79" s="1"/>
  <c r="BG80" s="1"/>
  <c r="BG81" s="1"/>
  <c r="BG82" s="1"/>
  <c r="BG83" s="1"/>
  <c r="BG84" s="1"/>
  <c r="BG85" s="1"/>
  <c r="BG86" s="1"/>
  <c r="BG87" s="1"/>
  <c r="BG88" s="1"/>
  <c r="BG89" s="1"/>
  <c r="BG90" s="1"/>
  <c r="BG91" s="1"/>
  <c r="BG92" s="1"/>
  <c r="BG93" s="1"/>
  <c r="BG94" s="1"/>
  <c r="BG95" s="1"/>
  <c r="BG96" s="1"/>
  <c r="BG97" s="1"/>
  <c r="BG98" s="1"/>
  <c r="BG99" s="1"/>
  <c r="BG100" s="1"/>
  <c r="BG101" s="1"/>
  <c r="BG102" s="1"/>
  <c r="BG103" s="1"/>
  <c r="BG104" s="1"/>
  <c r="BG105" s="1"/>
  <c r="BG106" s="1"/>
  <c r="BG107" s="1"/>
  <c r="BG108" s="1"/>
  <c r="BG109" s="1"/>
  <c r="BG110" s="1"/>
  <c r="BG111" s="1"/>
  <c r="BG112" s="1"/>
  <c r="BG113" s="1"/>
  <c r="BG114" s="1"/>
  <c r="BG115" s="1"/>
  <c r="BG116" s="1"/>
  <c r="BG117" s="1"/>
  <c r="BG118" s="1"/>
  <c r="BG119" s="1"/>
  <c r="BG120" s="1"/>
  <c r="BG121" s="1"/>
  <c r="BG122" s="1"/>
  <c r="BG123" s="1"/>
  <c r="BG124" s="1"/>
  <c r="BG125" s="1"/>
  <c r="BG126" s="1"/>
  <c r="BG127" s="1"/>
  <c r="BG128" s="1"/>
  <c r="BG129" s="1"/>
  <c r="BG130" s="1"/>
  <c r="BG131" s="1"/>
  <c r="BG132" s="1"/>
  <c r="BG133" s="1"/>
  <c r="BG134" s="1"/>
  <c r="BG135" s="1"/>
  <c r="BG136" s="1"/>
  <c r="BG137" s="1"/>
  <c r="BG138" s="1"/>
  <c r="BG139" s="1"/>
  <c r="BG140" s="1"/>
  <c r="BG141" s="1"/>
  <c r="BG142" s="1"/>
  <c r="BG143" s="1"/>
  <c r="BG144" s="1"/>
  <c r="BG145" s="1"/>
  <c r="BG146" s="1"/>
  <c r="BG147" s="1"/>
  <c r="BG148" s="1"/>
  <c r="BG149" s="1"/>
  <c r="BG150" s="1"/>
  <c r="BG151" s="1"/>
  <c r="BG152" s="1"/>
  <c r="BG153" s="1"/>
  <c r="BG154" s="1"/>
  <c r="BG155" s="1"/>
  <c r="BG156" s="1"/>
  <c r="BG157" s="1"/>
  <c r="BG158" s="1"/>
  <c r="BG159" s="1"/>
  <c r="BG160" s="1"/>
  <c r="BG161" s="1"/>
  <c r="BG162" s="1"/>
  <c r="BG163" s="1"/>
  <c r="BG164" s="1"/>
  <c r="BG165" s="1"/>
  <c r="BG166" s="1"/>
  <c r="BG167" s="1"/>
  <c r="BG168" s="1"/>
  <c r="BG169" s="1"/>
  <c r="BG170" s="1"/>
  <c r="BG171" s="1"/>
  <c r="BG172" s="1"/>
  <c r="BG173" s="1"/>
  <c r="BG174" s="1"/>
  <c r="BG175" s="1"/>
  <c r="BG176" s="1"/>
  <c r="BG177" s="1"/>
  <c r="BG178" s="1"/>
  <c r="BG179" s="1"/>
  <c r="BG180" s="1"/>
  <c r="BG181" s="1"/>
  <c r="BG182" s="1"/>
  <c r="BG183" s="1"/>
  <c r="BG184" s="1"/>
  <c r="BG185" s="1"/>
  <c r="BG186" s="1"/>
  <c r="BG187" s="1"/>
  <c r="BG188" s="1"/>
  <c r="BG189" s="1"/>
  <c r="AI12" i="14"/>
  <c r="AH13"/>
  <c r="AN12"/>
  <c r="AO12" s="1"/>
  <c r="AK13"/>
  <c r="AL13"/>
  <c r="AM13" s="1"/>
  <c r="BM40" i="17"/>
  <c r="BL40"/>
  <c r="BK41"/>
  <c r="Y227" i="14"/>
  <c r="M365" i="1"/>
  <c r="AP49" i="17"/>
  <c r="AP50" s="1"/>
  <c r="AP51" s="1"/>
  <c r="AP52" s="1"/>
  <c r="AP53" s="1"/>
  <c r="AP54" s="1"/>
  <c r="AP55" s="1"/>
  <c r="AP56" s="1"/>
  <c r="AP57" s="1"/>
  <c r="AP58" s="1"/>
  <c r="AP59" s="1"/>
  <c r="AP60" s="1"/>
  <c r="AP61" s="1"/>
  <c r="AP62" s="1"/>
  <c r="AP63" s="1"/>
  <c r="AP64" s="1"/>
  <c r="AP65" s="1"/>
  <c r="AP66" s="1"/>
  <c r="AP67" s="1"/>
  <c r="AP68" s="1"/>
  <c r="AP69" s="1"/>
  <c r="AP70" s="1"/>
  <c r="AP71" s="1"/>
  <c r="AP72" s="1"/>
  <c r="AP73" s="1"/>
  <c r="AP74" s="1"/>
  <c r="AP75" s="1"/>
  <c r="AP76" s="1"/>
  <c r="AP77" s="1"/>
  <c r="AP78" s="1"/>
  <c r="AP79" s="1"/>
  <c r="AP80" s="1"/>
  <c r="AP81" s="1"/>
  <c r="AP82" s="1"/>
  <c r="AP83" s="1"/>
  <c r="AP84" s="1"/>
  <c r="AP85" s="1"/>
  <c r="AP86" s="1"/>
  <c r="AP87" s="1"/>
  <c r="AP88" s="1"/>
  <c r="AP89" s="1"/>
  <c r="AP90" s="1"/>
  <c r="AP91" s="1"/>
  <c r="AP92" s="1"/>
  <c r="AP93" s="1"/>
  <c r="AP94" s="1"/>
  <c r="AP95" s="1"/>
  <c r="AP96" s="1"/>
  <c r="AP97" s="1"/>
  <c r="AP98" s="1"/>
  <c r="AP99" s="1"/>
  <c r="AP100" s="1"/>
  <c r="AP101" s="1"/>
  <c r="AP102" s="1"/>
  <c r="AP103" s="1"/>
  <c r="AP104" s="1"/>
  <c r="AP105" s="1"/>
  <c r="AP106" s="1"/>
  <c r="AP107" s="1"/>
  <c r="AP108" s="1"/>
  <c r="AP109" s="1"/>
  <c r="AP110" s="1"/>
  <c r="AP111" s="1"/>
  <c r="AP112" s="1"/>
  <c r="AP113" s="1"/>
  <c r="AP114" s="1"/>
  <c r="AP115" s="1"/>
  <c r="AP116" s="1"/>
  <c r="AP117" s="1"/>
  <c r="AP118" s="1"/>
  <c r="AP119" s="1"/>
  <c r="AP120" s="1"/>
  <c r="AP121" s="1"/>
  <c r="AP122" s="1"/>
  <c r="AP123" s="1"/>
  <c r="AP124" s="1"/>
  <c r="AP125" s="1"/>
  <c r="AP126" s="1"/>
  <c r="AP127" s="1"/>
  <c r="AP128" s="1"/>
  <c r="AP129" s="1"/>
  <c r="AP130" s="1"/>
  <c r="AP131" s="1"/>
  <c r="AP132" s="1"/>
  <c r="AP133" s="1"/>
  <c r="AP134" s="1"/>
  <c r="AP135" s="1"/>
  <c r="AP136" s="1"/>
  <c r="AP137" s="1"/>
  <c r="AP138" s="1"/>
  <c r="AP139" s="1"/>
  <c r="AP140" s="1"/>
  <c r="AP141" s="1"/>
  <c r="AP142" s="1"/>
  <c r="AP143" s="1"/>
  <c r="AP144" s="1"/>
  <c r="AP145" s="1"/>
  <c r="AP146" s="1"/>
  <c r="AP147" s="1"/>
  <c r="AP148" s="1"/>
  <c r="AP149" s="1"/>
  <c r="AP150" s="1"/>
  <c r="AP151" s="1"/>
  <c r="AP152" s="1"/>
  <c r="AP153" s="1"/>
  <c r="AP154" s="1"/>
  <c r="AP155" s="1"/>
  <c r="AP156" s="1"/>
  <c r="M23" i="1"/>
  <c r="Y20" i="14"/>
  <c r="AI86"/>
  <c r="AH87"/>
  <c r="AN13" l="1"/>
  <c r="AO13" s="1"/>
  <c r="AL14"/>
  <c r="AM14" s="1"/>
  <c r="AK14"/>
  <c r="AH14"/>
  <c r="AI13"/>
  <c r="AP157" i="17"/>
  <c r="AP158" s="1"/>
  <c r="AP159" s="1"/>
  <c r="AP160" s="1"/>
  <c r="AP161" s="1"/>
  <c r="AP162" s="1"/>
  <c r="AP163" s="1"/>
  <c r="AP164" s="1"/>
  <c r="AP165" s="1"/>
  <c r="AP166" s="1"/>
  <c r="AP167" s="1"/>
  <c r="AP168" s="1"/>
  <c r="AP169" s="1"/>
  <c r="AP170" s="1"/>
  <c r="AP171" s="1"/>
  <c r="AP172" s="1"/>
  <c r="AP173" s="1"/>
  <c r="AP174" s="1"/>
  <c r="AP175" s="1"/>
  <c r="AP176" s="1"/>
  <c r="AP177" s="1"/>
  <c r="AP178" s="1"/>
  <c r="AP179" s="1"/>
  <c r="AP180" s="1"/>
  <c r="AP181" s="1"/>
  <c r="AP182" s="1"/>
  <c r="AP183" s="1"/>
  <c r="AP184" s="1"/>
  <c r="AP185" s="1"/>
  <c r="AP186" s="1"/>
  <c r="AP187" s="1"/>
  <c r="AP188" s="1"/>
  <c r="AP189" s="1"/>
  <c r="AP190" s="1"/>
  <c r="AP191" s="1"/>
  <c r="AP192" s="1"/>
  <c r="AP193" s="1"/>
  <c r="AP194" s="1"/>
  <c r="AP195" s="1"/>
  <c r="AP196" s="1"/>
  <c r="AP197" s="1"/>
  <c r="AP198" s="1"/>
  <c r="AP199" s="1"/>
  <c r="AP200" s="1"/>
  <c r="AP201" s="1"/>
  <c r="AP202" s="1"/>
  <c r="AP203" s="1"/>
  <c r="AP204" s="1"/>
  <c r="AP205" s="1"/>
  <c r="AP206" s="1"/>
  <c r="AP207" s="1"/>
  <c r="AP208" s="1"/>
  <c r="AP209" s="1"/>
  <c r="AP210" s="1"/>
  <c r="AP211" s="1"/>
  <c r="AP212" s="1"/>
  <c r="AP213" s="1"/>
  <c r="AP214" s="1"/>
  <c r="AP215" s="1"/>
  <c r="AP216" s="1"/>
  <c r="AP217" s="1"/>
  <c r="F21"/>
  <c r="BK42"/>
  <c r="BL41"/>
  <c r="BM41"/>
  <c r="AH88" i="14"/>
  <c r="AI87"/>
  <c r="M24" i="1"/>
  <c r="Y21" i="14"/>
  <c r="Y228"/>
  <c r="M366" i="1"/>
  <c r="AN14" i="14" l="1"/>
  <c r="AO14" s="1"/>
  <c r="AK15"/>
  <c r="AL15"/>
  <c r="AM15" s="1"/>
  <c r="AI14"/>
  <c r="AH15"/>
  <c r="Y229"/>
  <c r="M367" i="1"/>
  <c r="AI88" i="14"/>
  <c r="AH89"/>
  <c r="M25" i="1"/>
  <c r="Y22" i="14"/>
  <c r="BK43" i="17"/>
  <c r="BM42"/>
  <c r="BL42"/>
  <c r="AI15" i="14" l="1"/>
  <c r="AH16"/>
  <c r="AL16"/>
  <c r="AM16" s="1"/>
  <c r="AN15"/>
  <c r="AO15" s="1"/>
  <c r="AK16"/>
  <c r="BL43" i="17"/>
  <c r="BM43"/>
  <c r="BK44"/>
  <c r="AH90" i="14"/>
  <c r="AI89"/>
  <c r="M26" i="1"/>
  <c r="Y23" i="14"/>
  <c r="Y230"/>
  <c r="M368" i="1"/>
  <c r="AN16" i="14" l="1"/>
  <c r="AL17"/>
  <c r="AK17"/>
  <c r="AM17"/>
  <c r="AH17"/>
  <c r="AI16"/>
  <c r="AO16"/>
  <c r="Y231"/>
  <c r="M369" i="1"/>
  <c r="AI90" i="14"/>
  <c r="AH91"/>
  <c r="BL44" i="17"/>
  <c r="BK45"/>
  <c r="BM44"/>
  <c r="M27" i="1"/>
  <c r="Y24" i="14"/>
  <c r="AI17" l="1"/>
  <c r="AH18"/>
  <c r="AL18"/>
  <c r="AN17"/>
  <c r="AK18"/>
  <c r="AO17"/>
  <c r="AM18"/>
  <c r="BK46" i="17"/>
  <c r="BM45"/>
  <c r="BL45"/>
  <c r="AH92" i="14"/>
  <c r="AI91"/>
  <c r="M28" i="1"/>
  <c r="Y25" i="14"/>
  <c r="Y232"/>
  <c r="M370" i="1"/>
  <c r="AN18" i="14" l="1"/>
  <c r="AO18" s="1"/>
  <c r="AL19"/>
  <c r="AM19" s="1"/>
  <c r="AK19"/>
  <c r="AH19"/>
  <c r="AI18"/>
  <c r="Y233"/>
  <c r="M371" i="1"/>
  <c r="AI92" i="14"/>
  <c r="AH93"/>
  <c r="M29" i="1"/>
  <c r="Y26" i="14"/>
  <c r="BM46" i="17"/>
  <c r="BK47"/>
  <c r="BL46"/>
  <c r="AL20" i="14" l="1"/>
  <c r="AM20" s="1"/>
  <c r="AK20"/>
  <c r="AN19"/>
  <c r="AO19" s="1"/>
  <c r="AH20"/>
  <c r="AI19"/>
  <c r="BL47" i="17"/>
  <c r="BK48"/>
  <c r="BM47"/>
  <c r="M30" i="1"/>
  <c r="Y27" i="14"/>
  <c r="AH94"/>
  <c r="AI93"/>
  <c r="Y234"/>
  <c r="M372" i="1"/>
  <c r="AI20" i="14" l="1"/>
  <c r="AH21"/>
  <c r="AN20"/>
  <c r="AO20" s="1"/>
  <c r="AL21"/>
  <c r="AM21" s="1"/>
  <c r="AK21"/>
  <c r="Y235"/>
  <c r="M373" i="1"/>
  <c r="AI94" i="14"/>
  <c r="AH95"/>
  <c r="BL48" i="17"/>
  <c r="BK49"/>
  <c r="BM48"/>
  <c r="M31" i="1"/>
  <c r="Y28" i="14"/>
  <c r="AL22" l="1"/>
  <c r="AM22" s="1"/>
  <c r="AK22"/>
  <c r="AN21"/>
  <c r="AO21" s="1"/>
  <c r="AH22"/>
  <c r="AI21"/>
  <c r="BL49" i="17"/>
  <c r="BK50"/>
  <c r="BM49"/>
  <c r="AH96" i="14"/>
  <c r="AI95"/>
  <c r="M32" i="1"/>
  <c r="Y29" i="14"/>
  <c r="Y236"/>
  <c r="M374" i="1"/>
  <c r="AI22" i="14" l="1"/>
  <c r="AH23"/>
  <c r="AN22"/>
  <c r="AO22" s="1"/>
  <c r="AL23"/>
  <c r="AM23" s="1"/>
  <c r="AK23"/>
  <c r="Y237"/>
  <c r="M375" i="1"/>
  <c r="AI96" i="14"/>
  <c r="AH97"/>
  <c r="BL50" i="17"/>
  <c r="BM50"/>
  <c r="BK51"/>
  <c r="M33" i="1"/>
  <c r="Y30" i="14"/>
  <c r="AL24" l="1"/>
  <c r="AM24" s="1"/>
  <c r="AK24"/>
  <c r="AN23"/>
  <c r="AO23" s="1"/>
  <c r="AH24"/>
  <c r="AI23"/>
  <c r="AH98"/>
  <c r="AI97"/>
  <c r="M34" i="1"/>
  <c r="Y31" i="14"/>
  <c r="BL51" i="17"/>
  <c r="BM51"/>
  <c r="BK52"/>
  <c r="Y238" i="14"/>
  <c r="M376" i="1"/>
  <c r="AI24" i="14" l="1"/>
  <c r="AH25"/>
  <c r="AN24"/>
  <c r="AO24" s="1"/>
  <c r="AL25"/>
  <c r="AM25" s="1"/>
  <c r="AK25"/>
  <c r="BM52" i="17"/>
  <c r="BK53"/>
  <c r="BL52"/>
  <c r="Y239" i="14"/>
  <c r="M377" i="1"/>
  <c r="M395" s="1"/>
  <c r="M35"/>
  <c r="Y32" i="14"/>
  <c r="AI98"/>
  <c r="AH99"/>
  <c r="AL26" l="1"/>
  <c r="AM26" s="1"/>
  <c r="AK26"/>
  <c r="AN25"/>
  <c r="AO25" s="1"/>
  <c r="AI25"/>
  <c r="AH26"/>
  <c r="AH100"/>
  <c r="AI99"/>
  <c r="M36" i="1"/>
  <c r="Y33" i="14"/>
  <c r="Y240"/>
  <c r="M378" i="1"/>
  <c r="BL53" i="17"/>
  <c r="BK54"/>
  <c r="BM53"/>
  <c r="AH27" i="14" l="1"/>
  <c r="AI26"/>
  <c r="AN26"/>
  <c r="AO26" s="1"/>
  <c r="AL27"/>
  <c r="AM27" s="1"/>
  <c r="AK27"/>
  <c r="M37" i="1"/>
  <c r="Y34" i="14"/>
  <c r="BK55" i="17"/>
  <c r="BM54"/>
  <c r="BL54"/>
  <c r="Y241" i="14"/>
  <c r="M379" i="1"/>
  <c r="AI100" i="14"/>
  <c r="AH101"/>
  <c r="AN27" l="1"/>
  <c r="AO27" s="1"/>
  <c r="AL28"/>
  <c r="AM28" s="1"/>
  <c r="AK28"/>
  <c r="AH28"/>
  <c r="AI27"/>
  <c r="AH102"/>
  <c r="AI101"/>
  <c r="BM55" i="17"/>
  <c r="BK56"/>
  <c r="BL55"/>
  <c r="Y242" i="14"/>
  <c r="M380" i="1"/>
  <c r="M38"/>
  <c r="Y35" i="14"/>
  <c r="AN28" l="1"/>
  <c r="AO28" s="1"/>
  <c r="AL29"/>
  <c r="AM29" s="1"/>
  <c r="AK29"/>
  <c r="AH29"/>
  <c r="AI28"/>
  <c r="M39" i="1"/>
  <c r="Y36" i="14"/>
  <c r="Y243"/>
  <c r="M381" i="1"/>
  <c r="AI102" i="14"/>
  <c r="AH103"/>
  <c r="BK57" i="17"/>
  <c r="BL56"/>
  <c r="BM56"/>
  <c r="AK30" i="14" l="1"/>
  <c r="AN29"/>
  <c r="AO29" s="1"/>
  <c r="AL30"/>
  <c r="AM30" s="1"/>
  <c r="AI29"/>
  <c r="AH30"/>
  <c r="BM57" i="17"/>
  <c r="BK58"/>
  <c r="BL57"/>
  <c r="AH104" i="14"/>
  <c r="AI103"/>
  <c r="Y244"/>
  <c r="M382" i="1"/>
  <c r="M40"/>
  <c r="Y37" i="14"/>
  <c r="AH31" l="1"/>
  <c r="AI30"/>
  <c r="AK31"/>
  <c r="AN30"/>
  <c r="AO30" s="1"/>
  <c r="AL31"/>
  <c r="AM31" s="1"/>
  <c r="M41" i="1"/>
  <c r="Y38" i="14"/>
  <c r="Y245"/>
  <c r="M383" i="1"/>
  <c r="AI104" i="14"/>
  <c r="AH105"/>
  <c r="BM58" i="17"/>
  <c r="BK59"/>
  <c r="BL58"/>
  <c r="AK32" i="14" l="1"/>
  <c r="AN31"/>
  <c r="AO31" s="1"/>
  <c r="AL32"/>
  <c r="AM32" s="1"/>
  <c r="AH32"/>
  <c r="AI31"/>
  <c r="BM59" i="17"/>
  <c r="BK60"/>
  <c r="BL59"/>
  <c r="AH106" i="14"/>
  <c r="AI105"/>
  <c r="Y246"/>
  <c r="M384" i="1"/>
  <c r="M42"/>
  <c r="Y39" i="14"/>
  <c r="AK33" l="1"/>
  <c r="AN32"/>
  <c r="AO32" s="1"/>
  <c r="AL33"/>
  <c r="AM33" s="1"/>
  <c r="AI32"/>
  <c r="AH33"/>
  <c r="M43" i="1"/>
  <c r="M46" s="1"/>
  <c r="Y40" i="14"/>
  <c r="Y247"/>
  <c r="M385" i="1"/>
  <c r="AI106" i="14"/>
  <c r="AH107"/>
  <c r="BM60" i="17"/>
  <c r="BK61"/>
  <c r="BL60"/>
  <c r="AH34" i="14" l="1"/>
  <c r="AI33"/>
  <c r="AK34"/>
  <c r="AN33"/>
  <c r="AO33" s="1"/>
  <c r="AL34"/>
  <c r="AM34" s="1"/>
  <c r="BK62" i="17"/>
  <c r="BM61"/>
  <c r="BL61"/>
  <c r="AH108" i="14"/>
  <c r="AI107"/>
  <c r="Y248"/>
  <c r="M386" i="1"/>
  <c r="M63"/>
  <c r="Y41" i="14"/>
  <c r="AK35" l="1"/>
  <c r="AN34"/>
  <c r="AO34" s="1"/>
  <c r="AL35"/>
  <c r="AM35" s="1"/>
  <c r="AI34"/>
  <c r="AH35"/>
  <c r="M64" i="1"/>
  <c r="Y42" i="14"/>
  <c r="Y249"/>
  <c r="M387" i="1"/>
  <c r="AI108" i="14"/>
  <c r="AH109"/>
  <c r="BK63" i="17"/>
  <c r="BM62"/>
  <c r="BL62"/>
  <c r="AH36" i="14" l="1"/>
  <c r="AI35"/>
  <c r="AL36"/>
  <c r="AM36" s="1"/>
  <c r="AN35"/>
  <c r="AO35" s="1"/>
  <c r="AK36"/>
  <c r="AH110"/>
  <c r="AI109"/>
  <c r="BM63" i="17"/>
  <c r="BK64"/>
  <c r="BL63"/>
  <c r="Y250" i="14"/>
  <c r="M388" i="1"/>
  <c r="M65"/>
  <c r="Y43" i="14"/>
  <c r="AN36" l="1"/>
  <c r="AO36" s="1"/>
  <c r="AL37"/>
  <c r="AM37" s="1"/>
  <c r="AK37"/>
  <c r="AI36"/>
  <c r="AH37"/>
  <c r="M66" i="1"/>
  <c r="Y44" i="14"/>
  <c r="Y251"/>
  <c r="M389" i="1"/>
  <c r="BL64" i="17"/>
  <c r="BK65"/>
  <c r="BM64"/>
  <c r="AI110" i="14"/>
  <c r="AH111"/>
  <c r="AH38" l="1"/>
  <c r="AI37"/>
  <c r="AL38"/>
  <c r="AM38" s="1"/>
  <c r="AK38"/>
  <c r="AN37"/>
  <c r="AO37" s="1"/>
  <c r="AH112"/>
  <c r="AI111"/>
  <c r="BK66" i="17"/>
  <c r="BM65"/>
  <c r="BL65"/>
  <c r="Y252" i="14"/>
  <c r="M390" i="1"/>
  <c r="M67"/>
  <c r="Y45" i="14"/>
  <c r="AI38" l="1"/>
  <c r="AH39"/>
  <c r="AN38"/>
  <c r="AO38" s="1"/>
  <c r="AK39"/>
  <c r="AL39"/>
  <c r="AM39" s="1"/>
  <c r="M68" i="1"/>
  <c r="Y46" i="14"/>
  <c r="Y253"/>
  <c r="M391" i="1"/>
  <c r="AI112" i="14"/>
  <c r="AH113"/>
  <c r="BM66" i="17"/>
  <c r="BK67"/>
  <c r="BL66"/>
  <c r="AL40" i="14" l="1"/>
  <c r="AM40" s="1"/>
  <c r="AK40"/>
  <c r="AN39"/>
  <c r="AO39" s="1"/>
  <c r="AH40"/>
  <c r="AI39"/>
  <c r="BL67" i="17"/>
  <c r="BM67"/>
  <c r="BK68"/>
  <c r="AH114" i="14"/>
  <c r="AI113"/>
  <c r="Y254"/>
  <c r="M392" i="1"/>
  <c r="M69"/>
  <c r="Y47" i="14"/>
  <c r="AI40" l="1"/>
  <c r="AH41"/>
  <c r="AN40"/>
  <c r="AO40" s="1"/>
  <c r="AK41"/>
  <c r="AL41"/>
  <c r="AM41" s="1"/>
  <c r="M70" i="1"/>
  <c r="Y48" i="14"/>
  <c r="Y255"/>
  <c r="M413" i="1"/>
  <c r="AI114" i="14"/>
  <c r="AH115"/>
  <c r="BL68" i="17"/>
  <c r="BM68"/>
  <c r="BK69"/>
  <c r="AL42" i="14" l="1"/>
  <c r="AM42" s="1"/>
  <c r="AN41"/>
  <c r="AO41" s="1"/>
  <c r="AK42"/>
  <c r="AH42"/>
  <c r="AI41"/>
  <c r="AH116"/>
  <c r="AI115"/>
  <c r="BL69" i="17"/>
  <c r="BM69"/>
  <c r="BK70"/>
  <c r="Y256" i="14"/>
  <c r="M414" i="1"/>
  <c r="M71"/>
  <c r="Y49" i="14"/>
  <c r="AN42" l="1"/>
  <c r="AO42" s="1"/>
  <c r="AK43"/>
  <c r="AL43"/>
  <c r="AM43" s="1"/>
  <c r="AI42"/>
  <c r="AH43"/>
  <c r="M72" i="1"/>
  <c r="Y50" i="14"/>
  <c r="Y257"/>
  <c r="M415" i="1"/>
  <c r="BL70" i="17"/>
  <c r="BM70"/>
  <c r="BK71"/>
  <c r="AH117" i="14"/>
  <c r="AI116"/>
  <c r="AH44" l="1"/>
  <c r="AI43"/>
  <c r="AL44"/>
  <c r="AM44" s="1"/>
  <c r="AN43"/>
  <c r="AO43" s="1"/>
  <c r="AK44"/>
  <c r="AI117"/>
  <c r="AH118"/>
  <c r="BL71" i="17"/>
  <c r="BM71"/>
  <c r="BK72"/>
  <c r="Y258" i="14"/>
  <c r="M416" i="1"/>
  <c r="M73"/>
  <c r="Y51" i="14"/>
  <c r="AN44" l="1"/>
  <c r="AO44" s="1"/>
  <c r="AK45"/>
  <c r="AL45"/>
  <c r="AM45" s="1"/>
  <c r="AI44"/>
  <c r="AH45"/>
  <c r="M74" i="1"/>
  <c r="Y52" i="14"/>
  <c r="Y259"/>
  <c r="M417" i="1"/>
  <c r="BL72" i="17"/>
  <c r="BM72"/>
  <c r="BK73"/>
  <c r="AI118" i="14"/>
  <c r="AH119"/>
  <c r="AH46" l="1"/>
  <c r="AI45"/>
  <c r="AL46"/>
  <c r="AM46" s="1"/>
  <c r="AN45"/>
  <c r="AO45" s="1"/>
  <c r="AK46"/>
  <c r="BM73" i="17"/>
  <c r="BK74"/>
  <c r="BL73"/>
  <c r="AH120" i="14"/>
  <c r="AI119"/>
  <c r="Y260"/>
  <c r="M418" i="1"/>
  <c r="M75"/>
  <c r="Y53" i="14"/>
  <c r="AK47" l="1"/>
  <c r="AN46"/>
  <c r="AO46" s="1"/>
  <c r="AL47"/>
  <c r="AM47" s="1"/>
  <c r="AI46"/>
  <c r="AH47"/>
  <c r="M76" i="1"/>
  <c r="Y54" i="14"/>
  <c r="Y261"/>
  <c r="M419" i="1"/>
  <c r="AI120" i="14"/>
  <c r="AH121"/>
  <c r="BK75" i="17"/>
  <c r="BM74"/>
  <c r="BL74"/>
  <c r="AH48" i="14" l="1"/>
  <c r="AI47"/>
  <c r="AK48"/>
  <c r="AL48"/>
  <c r="AM48" s="1"/>
  <c r="AN47"/>
  <c r="AO47" s="1"/>
  <c r="AH122"/>
  <c r="AI121"/>
  <c r="BL75" i="17"/>
  <c r="BK76"/>
  <c r="BM75"/>
  <c r="Y262" i="14"/>
  <c r="M420" i="1"/>
  <c r="M77"/>
  <c r="Y55" i="14"/>
  <c r="AL49" l="1"/>
  <c r="AM49" s="1"/>
  <c r="AN48"/>
  <c r="AO48" s="1"/>
  <c r="AK49"/>
  <c r="AI48"/>
  <c r="AH49"/>
  <c r="M78" i="1"/>
  <c r="Y56" i="14"/>
  <c r="Y263"/>
  <c r="M421" i="1"/>
  <c r="BK77" i="17"/>
  <c r="BL76"/>
  <c r="BM76"/>
  <c r="AI122" i="14"/>
  <c r="AH123"/>
  <c r="AH50" l="1"/>
  <c r="AI49"/>
  <c r="AL50"/>
  <c r="AM50" s="1"/>
  <c r="AK50"/>
  <c r="AN49"/>
  <c r="AO49" s="1"/>
  <c r="AH124"/>
  <c r="AI123"/>
  <c r="BM77" i="17"/>
  <c r="BL77"/>
  <c r="BK78"/>
  <c r="Y264" i="14"/>
  <c r="M422" i="1"/>
  <c r="M79"/>
  <c r="Y57" i="14"/>
  <c r="AI50" l="1"/>
  <c r="AH51"/>
  <c r="AN50"/>
  <c r="AO50" s="1"/>
  <c r="AK51"/>
  <c r="AL51"/>
  <c r="AM51" s="1"/>
  <c r="M80" i="1"/>
  <c r="Y58" i="14"/>
  <c r="Y265"/>
  <c r="M423" i="1"/>
  <c r="AI124" i="14"/>
  <c r="AH125"/>
  <c r="BL78" i="17"/>
  <c r="BK79"/>
  <c r="BM78"/>
  <c r="AK52" i="14" l="1"/>
  <c r="AL52"/>
  <c r="AM52" s="1"/>
  <c r="AN51"/>
  <c r="AO51" s="1"/>
  <c r="AH52"/>
  <c r="AI51"/>
  <c r="BL79" i="17"/>
  <c r="BM79"/>
  <c r="BK80"/>
  <c r="AH126" i="14"/>
  <c r="AI125"/>
  <c r="Y266"/>
  <c r="M424" i="1"/>
  <c r="M81"/>
  <c r="Y59" i="14"/>
  <c r="AN52" l="1"/>
  <c r="AO52" s="1"/>
  <c r="AK53"/>
  <c r="AL53"/>
  <c r="AM53" s="1"/>
  <c r="AI52"/>
  <c r="AH53"/>
  <c r="M82" i="1"/>
  <c r="Y60" i="14"/>
  <c r="Y267"/>
  <c r="M425" i="1"/>
  <c r="AI126" i="14"/>
  <c r="AH127"/>
  <c r="BK81" i="17"/>
  <c r="BM80"/>
  <c r="BL80"/>
  <c r="AH54" i="14" l="1"/>
  <c r="AI53"/>
  <c r="AL54"/>
  <c r="AM54" s="1"/>
  <c r="AN53"/>
  <c r="AO53" s="1"/>
  <c r="AK54"/>
  <c r="BM81" i="17"/>
  <c r="BK82"/>
  <c r="BL81"/>
  <c r="AH128" i="14"/>
  <c r="AI127"/>
  <c r="Y268"/>
  <c r="M426" i="1"/>
  <c r="M83"/>
  <c r="Y61" i="14"/>
  <c r="AN54" l="1"/>
  <c r="AO54" s="1"/>
  <c r="AK55"/>
  <c r="AL55"/>
  <c r="AM55" s="1"/>
  <c r="AI54"/>
  <c r="AH55"/>
  <c r="M84" i="1"/>
  <c r="Y62" i="14"/>
  <c r="Y269"/>
  <c r="M427" i="1"/>
  <c r="AI128" i="14"/>
  <c r="AH129"/>
  <c r="BK83" i="17"/>
  <c r="BL82"/>
  <c r="BM82"/>
  <c r="AH56" i="14" l="1"/>
  <c r="AI55"/>
  <c r="AL56"/>
  <c r="AM56" s="1"/>
  <c r="AN55"/>
  <c r="AO55" s="1"/>
  <c r="AK56"/>
  <c r="BM83" i="17"/>
  <c r="BL83"/>
  <c r="BK84"/>
  <c r="AH130" i="14"/>
  <c r="AI129"/>
  <c r="Y270"/>
  <c r="M428" i="1"/>
  <c r="M85"/>
  <c r="Y63" i="14"/>
  <c r="AK57" l="1"/>
  <c r="AN56"/>
  <c r="AO56" s="1"/>
  <c r="AL57"/>
  <c r="AM57" s="1"/>
  <c r="AI56"/>
  <c r="AH57"/>
  <c r="M86" i="1"/>
  <c r="Y64" i="14"/>
  <c r="Y271"/>
  <c r="M429" i="1"/>
  <c r="BK85" i="17"/>
  <c r="BM84"/>
  <c r="BL84"/>
  <c r="AI130" i="14"/>
  <c r="AH131"/>
  <c r="AH58" l="1"/>
  <c r="AI57"/>
  <c r="AK58"/>
  <c r="AN57"/>
  <c r="AO57" s="1"/>
  <c r="AL58"/>
  <c r="AM58" s="1"/>
  <c r="AI131"/>
  <c r="AH132"/>
  <c r="BM85" i="17"/>
  <c r="BK86"/>
  <c r="BL85"/>
  <c r="Y272" i="14"/>
  <c r="M430" i="1"/>
  <c r="M87"/>
  <c r="Y65" i="14"/>
  <c r="AK59" l="1"/>
  <c r="AN58"/>
  <c r="AO58" s="1"/>
  <c r="AL59"/>
  <c r="AM59" s="1"/>
  <c r="AI58"/>
  <c r="AH59"/>
  <c r="M88" i="1"/>
  <c r="Y66" i="14"/>
  <c r="Y273"/>
  <c r="M431" i="1"/>
  <c r="BK87" i="17"/>
  <c r="BL86"/>
  <c r="BM86"/>
  <c r="AI132" i="14"/>
  <c r="AH133"/>
  <c r="AH60" l="1"/>
  <c r="AI59"/>
  <c r="AL60"/>
  <c r="AM60" s="1"/>
  <c r="AN59"/>
  <c r="AO59" s="1"/>
  <c r="AK60"/>
  <c r="AH134"/>
  <c r="AI133"/>
  <c r="BM87" i="17"/>
  <c r="BK88"/>
  <c r="BL87"/>
  <c r="Y274" i="14"/>
  <c r="M432" i="1"/>
  <c r="M89"/>
  <c r="Y67" i="14"/>
  <c r="AL61" l="1"/>
  <c r="AM61" s="1"/>
  <c r="AN60"/>
  <c r="AO60" s="1"/>
  <c r="AK61"/>
  <c r="AI60"/>
  <c r="AH61"/>
  <c r="M90" i="1"/>
  <c r="Y68" i="14"/>
  <c r="Y275"/>
  <c r="M433" i="1"/>
  <c r="AH135" i="14"/>
  <c r="AI134"/>
  <c r="BL88" i="17"/>
  <c r="BM88"/>
  <c r="BK89"/>
  <c r="AH62" i="14" l="1"/>
  <c r="AI61"/>
  <c r="AK62"/>
  <c r="AN61"/>
  <c r="AO61" s="1"/>
  <c r="AL62"/>
  <c r="AM62" s="1"/>
  <c r="BL89" i="17"/>
  <c r="BK90"/>
  <c r="BM89"/>
  <c r="AI135" i="14"/>
  <c r="AH136"/>
  <c r="Y276"/>
  <c r="M434" i="1"/>
  <c r="M91"/>
  <c r="Y69" i="14"/>
  <c r="AK63" l="1"/>
  <c r="AN62"/>
  <c r="AO62" s="1"/>
  <c r="AL63"/>
  <c r="AM63" s="1"/>
  <c r="AI62"/>
  <c r="AH63"/>
  <c r="M92" i="1"/>
  <c r="Y70" i="14"/>
  <c r="Y277"/>
  <c r="M435" i="1"/>
  <c r="AI136" i="14"/>
  <c r="AH137"/>
  <c r="BL90" i="17"/>
  <c r="BK91"/>
  <c r="BM90"/>
  <c r="AH64" i="14" l="1"/>
  <c r="AI63"/>
  <c r="AK64"/>
  <c r="AN63"/>
  <c r="AO63" s="1"/>
  <c r="AL64"/>
  <c r="AM64" s="1"/>
  <c r="AH138"/>
  <c r="AI137"/>
  <c r="BL91" i="17"/>
  <c r="BK92"/>
  <c r="BM91"/>
  <c r="Y278" i="14"/>
  <c r="M436" i="1"/>
  <c r="M93"/>
  <c r="M96" s="1"/>
  <c r="Y71" i="14"/>
  <c r="AL65" l="1"/>
  <c r="AM65" s="1"/>
  <c r="AN64"/>
  <c r="AO64" s="1"/>
  <c r="AK65"/>
  <c r="AI64"/>
  <c r="AH65"/>
  <c r="M113" i="1"/>
  <c r="Y72" i="14"/>
  <c r="Y279"/>
  <c r="M437" i="1"/>
  <c r="BK93" i="17"/>
  <c r="BL92"/>
  <c r="BM92"/>
  <c r="AH139" i="14"/>
  <c r="AI138"/>
  <c r="AH66" l="1"/>
  <c r="AI65"/>
  <c r="AL66"/>
  <c r="AM66" s="1"/>
  <c r="AN65"/>
  <c r="AO65" s="1"/>
  <c r="AK66"/>
  <c r="AH140"/>
  <c r="AI139"/>
  <c r="BL93" i="17"/>
  <c r="BM93"/>
  <c r="BK94"/>
  <c r="Y280" i="14"/>
  <c r="M438" i="1"/>
  <c r="M114"/>
  <c r="Y73" i="14"/>
  <c r="AN66" l="1"/>
  <c r="AO66" s="1"/>
  <c r="AK67"/>
  <c r="AL67"/>
  <c r="AM67" s="1"/>
  <c r="AI66"/>
  <c r="AH67"/>
  <c r="M115" i="1"/>
  <c r="Y74" i="14"/>
  <c r="Y281"/>
  <c r="M439" i="1"/>
  <c r="AI140" i="14"/>
  <c r="AH141"/>
  <c r="BM94" i="17"/>
  <c r="BK95"/>
  <c r="BL94"/>
  <c r="AH68" i="14" l="1"/>
  <c r="AI67"/>
  <c r="AK68"/>
  <c r="AL68"/>
  <c r="AM68" s="1"/>
  <c r="AN67"/>
  <c r="AO67" s="1"/>
  <c r="BM95" i="17"/>
  <c r="BL95"/>
  <c r="BK96"/>
  <c r="AH142" i="14"/>
  <c r="AI141"/>
  <c r="Y282"/>
  <c r="M440" i="1"/>
  <c r="M116"/>
  <c r="Y75" i="14"/>
  <c r="AN68" l="1"/>
  <c r="AO68" s="1"/>
  <c r="AK69"/>
  <c r="AL69"/>
  <c r="AM69" s="1"/>
  <c r="AI68"/>
  <c r="AH69"/>
  <c r="M117" i="1"/>
  <c r="Y76" i="14"/>
  <c r="Y283"/>
  <c r="M441" i="1"/>
  <c r="BM96" i="17"/>
  <c r="BL96"/>
  <c r="BK97"/>
  <c r="AI142" i="14"/>
  <c r="AH143"/>
  <c r="AH70" l="1"/>
  <c r="AI69"/>
  <c r="AK70"/>
  <c r="AN69"/>
  <c r="AO69" s="1"/>
  <c r="AL70"/>
  <c r="AM70" s="1"/>
  <c r="AI143"/>
  <c r="AH144"/>
  <c r="BM97" i="17"/>
  <c r="BL97"/>
  <c r="BK98"/>
  <c r="Y284" i="14"/>
  <c r="M442" i="1"/>
  <c r="M118"/>
  <c r="Y77" i="14"/>
  <c r="AK71" l="1"/>
  <c r="AN70"/>
  <c r="AO70" s="1"/>
  <c r="AL71"/>
  <c r="AM71" s="1"/>
  <c r="AI70"/>
  <c r="AH71"/>
  <c r="M119" i="1"/>
  <c r="Y78" i="14"/>
  <c r="Y285"/>
  <c r="M443" i="1"/>
  <c r="BM98" i="17"/>
  <c r="BK99"/>
  <c r="BL98"/>
  <c r="AH145" i="14"/>
  <c r="AI144"/>
  <c r="AH72" l="1"/>
  <c r="AI71"/>
  <c r="AL72"/>
  <c r="AM72" s="1"/>
  <c r="AN71"/>
  <c r="AO71" s="1"/>
  <c r="AK72"/>
  <c r="BM99" i="17"/>
  <c r="BK100"/>
  <c r="BL99"/>
  <c r="AH146" i="14"/>
  <c r="AI145"/>
  <c r="Y286"/>
  <c r="M464" i="1"/>
  <c r="M120"/>
  <c r="Y79" i="14"/>
  <c r="AL73" l="1"/>
  <c r="AM73" s="1"/>
  <c r="AN72"/>
  <c r="AO72" s="1"/>
  <c r="AK73"/>
  <c r="AI72"/>
  <c r="AH73"/>
  <c r="M121" i="1"/>
  <c r="Y80" i="14"/>
  <c r="Y287"/>
  <c r="M465" i="1"/>
  <c r="AI146" i="14"/>
  <c r="AH147"/>
  <c r="BM100" i="17"/>
  <c r="BK101"/>
  <c r="BL100"/>
  <c r="AH74" i="14" l="1"/>
  <c r="AI73"/>
  <c r="AL74"/>
  <c r="AM74" s="1"/>
  <c r="AK74"/>
  <c r="AN73"/>
  <c r="AO73" s="1"/>
  <c r="BM101" i="17"/>
  <c r="BK102"/>
  <c r="BL101"/>
  <c r="AH148" i="14"/>
  <c r="AI147"/>
  <c r="Y288"/>
  <c r="M466" i="1"/>
  <c r="M122"/>
  <c r="Y81" i="14"/>
  <c r="AI74" l="1"/>
  <c r="AH75"/>
  <c r="AN74"/>
  <c r="AO74" s="1"/>
  <c r="AK75"/>
  <c r="AL75"/>
  <c r="AM75" s="1"/>
  <c r="M123" i="1"/>
  <c r="Y82" i="14"/>
  <c r="Y289"/>
  <c r="M467" i="1"/>
  <c r="AI148" i="14"/>
  <c r="AH149"/>
  <c r="BK103" i="17"/>
  <c r="BM102"/>
  <c r="BL102"/>
  <c r="AL76" i="14" l="1"/>
  <c r="AM76" s="1"/>
  <c r="AK76"/>
  <c r="AN75"/>
  <c r="AO75" s="1"/>
  <c r="AH76"/>
  <c r="AI75"/>
  <c r="AH150"/>
  <c r="AI149"/>
  <c r="BM103" i="17"/>
  <c r="BL103"/>
  <c r="BK104"/>
  <c r="Y290" i="14"/>
  <c r="M468" i="1"/>
  <c r="M124"/>
  <c r="Y83" i="14"/>
  <c r="AI76" l="1"/>
  <c r="AH77"/>
  <c r="AN76"/>
  <c r="AO76" s="1"/>
  <c r="AL77"/>
  <c r="AM77" s="1"/>
  <c r="AK77"/>
  <c r="M125" i="1"/>
  <c r="Y84" i="14"/>
  <c r="Y291"/>
  <c r="M469" i="1"/>
  <c r="BM104" i="17"/>
  <c r="BK105"/>
  <c r="BL104"/>
  <c r="AH151" i="14"/>
  <c r="AI150"/>
  <c r="AL78" l="1"/>
  <c r="AM78" s="1"/>
  <c r="AK78"/>
  <c r="AN77"/>
  <c r="AO77" s="1"/>
  <c r="AH78"/>
  <c r="AI77"/>
  <c r="AH152"/>
  <c r="AI151"/>
  <c r="BM105" i="17"/>
  <c r="BK106"/>
  <c r="BL105"/>
  <c r="Y292" i="14"/>
  <c r="M470" i="1"/>
  <c r="M126"/>
  <c r="Y85" i="14"/>
  <c r="AI78" l="1"/>
  <c r="AH79"/>
  <c r="AN78"/>
  <c r="AO78" s="1"/>
  <c r="AL79"/>
  <c r="AM79" s="1"/>
  <c r="AK79"/>
  <c r="M127" i="1"/>
  <c r="Y86" i="14"/>
  <c r="Y293"/>
  <c r="M471" i="1"/>
  <c r="BM106" i="17"/>
  <c r="BK107"/>
  <c r="BL106"/>
  <c r="AI152" i="14"/>
  <c r="AH153"/>
  <c r="AL80" l="1"/>
  <c r="AM80" s="1"/>
  <c r="AK80"/>
  <c r="AN79"/>
  <c r="AO79" s="1"/>
  <c r="AH80"/>
  <c r="AI79"/>
  <c r="AH154"/>
  <c r="AI153"/>
  <c r="BM107" i="17"/>
  <c r="BK108"/>
  <c r="BL107"/>
  <c r="Y294" i="14"/>
  <c r="M472" i="1"/>
  <c r="M128"/>
  <c r="Y87" i="14"/>
  <c r="AI80" l="1"/>
  <c r="AH81"/>
  <c r="AN80"/>
  <c r="AO80" s="1"/>
  <c r="AK81"/>
  <c r="AL81"/>
  <c r="AM81" s="1"/>
  <c r="M129" i="1"/>
  <c r="Y88" i="14"/>
  <c r="Y295"/>
  <c r="M473" i="1"/>
  <c r="BK109" i="17"/>
  <c r="BM108"/>
  <c r="BL108"/>
  <c r="AH155" i="14"/>
  <c r="AI154"/>
  <c r="AL82" l="1"/>
  <c r="AM82" s="1"/>
  <c r="AK82"/>
  <c r="AN81"/>
  <c r="AO81" s="1"/>
  <c r="AH82"/>
  <c r="AI82" s="1"/>
  <c r="AI81"/>
  <c r="AI155"/>
  <c r="AH156"/>
  <c r="BM109" i="17"/>
  <c r="BL109"/>
  <c r="BK110"/>
  <c r="Y296" i="14"/>
  <c r="M474" i="1"/>
  <c r="M130"/>
  <c r="Y89" i="14"/>
  <c r="AN82" l="1"/>
  <c r="AO82" s="1"/>
  <c r="AK83"/>
  <c r="AL83"/>
  <c r="AM83" s="1"/>
  <c r="M131" i="1"/>
  <c r="Y90" i="14"/>
  <c r="Y297"/>
  <c r="M475" i="1"/>
  <c r="BK111" i="17"/>
  <c r="BM110"/>
  <c r="BL110"/>
  <c r="AI156" i="14"/>
  <c r="AH157"/>
  <c r="AK84" l="1"/>
  <c r="AL84"/>
  <c r="AM84" s="1"/>
  <c r="AN83"/>
  <c r="AO83" s="1"/>
  <c r="AH158"/>
  <c r="AI157"/>
  <c r="BL111" i="17"/>
  <c r="BK112"/>
  <c r="BM111"/>
  <c r="Y298" i="14"/>
  <c r="M476" i="1"/>
  <c r="M132"/>
  <c r="Y91" i="14"/>
  <c r="AN84" l="1"/>
  <c r="AO84" s="1"/>
  <c r="AK85"/>
  <c r="AL85"/>
  <c r="AM85" s="1"/>
  <c r="M133" i="1"/>
  <c r="Y92" i="14"/>
  <c r="Y299"/>
  <c r="M477" i="1"/>
  <c r="AI158" i="14"/>
  <c r="AH159"/>
  <c r="BK113" i="17"/>
  <c r="BL112"/>
  <c r="BM112"/>
  <c r="AL86" i="14" l="1"/>
  <c r="AM86" s="1"/>
  <c r="AN85"/>
  <c r="AO85" s="1"/>
  <c r="AK86"/>
  <c r="BL113" i="17"/>
  <c r="BM113"/>
  <c r="BK114"/>
  <c r="AH160" i="14"/>
  <c r="AI159"/>
  <c r="Y300"/>
  <c r="M478" i="1"/>
  <c r="M134"/>
  <c r="Y93" i="14"/>
  <c r="AI160" l="1"/>
  <c r="AH161"/>
  <c r="AK87"/>
  <c r="AN86"/>
  <c r="AO86" s="1"/>
  <c r="AL87"/>
  <c r="AM87" s="1"/>
  <c r="M135" i="1"/>
  <c r="Y94" i="14"/>
  <c r="Y301"/>
  <c r="M479" i="1"/>
  <c r="BK115" i="17"/>
  <c r="BL114"/>
  <c r="BM114"/>
  <c r="AI161" i="14" l="1"/>
  <c r="AH162"/>
  <c r="AL88"/>
  <c r="AM88" s="1"/>
  <c r="AN87"/>
  <c r="AO87" s="1"/>
  <c r="AK88"/>
  <c r="BM115" i="17"/>
  <c r="BK116"/>
  <c r="BL115"/>
  <c r="Y302" i="14"/>
  <c r="M480" i="1"/>
  <c r="M136"/>
  <c r="Y95" i="14"/>
  <c r="AH163" l="1"/>
  <c r="AI162"/>
  <c r="AL89"/>
  <c r="AM89" s="1"/>
  <c r="AN88"/>
  <c r="AO88" s="1"/>
  <c r="AK89"/>
  <c r="M137" i="1"/>
  <c r="Y96" i="14"/>
  <c r="Y303"/>
  <c r="M481" i="1"/>
  <c r="BK117" i="17"/>
  <c r="BM116"/>
  <c r="BL116"/>
  <c r="AI163" i="14" l="1"/>
  <c r="AH164"/>
  <c r="AK90"/>
  <c r="AL90"/>
  <c r="AM90" s="1"/>
  <c r="AN89"/>
  <c r="AO89" s="1"/>
  <c r="BM117" i="17"/>
  <c r="BK118"/>
  <c r="BL117"/>
  <c r="Y304" i="14"/>
  <c r="M482" i="1"/>
  <c r="M138"/>
  <c r="Y97" i="14"/>
  <c r="AH165" l="1"/>
  <c r="AI164"/>
  <c r="AL91"/>
  <c r="AM91" s="1"/>
  <c r="AN90"/>
  <c r="AO90" s="1"/>
  <c r="AK91"/>
  <c r="M139" i="1"/>
  <c r="Y98" i="14"/>
  <c r="Y305"/>
  <c r="M483" i="1"/>
  <c r="BK119" i="17"/>
  <c r="BL118"/>
  <c r="BM118"/>
  <c r="AI165" i="14" l="1"/>
  <c r="AH166"/>
  <c r="AK92"/>
  <c r="AL92"/>
  <c r="AM92" s="1"/>
  <c r="AN91"/>
  <c r="AO91" s="1"/>
  <c r="BM119" i="17"/>
  <c r="BK120"/>
  <c r="BL119"/>
  <c r="Y306" i="14"/>
  <c r="M484" i="1"/>
  <c r="M140"/>
  <c r="Y99" i="14"/>
  <c r="AI166" l="1"/>
  <c r="AH167"/>
  <c r="AN92"/>
  <c r="AO92" s="1"/>
  <c r="AL93"/>
  <c r="AM93" s="1"/>
  <c r="AK93"/>
  <c r="M141" i="1"/>
  <c r="Y100" i="14"/>
  <c r="Y307"/>
  <c r="M485" i="1"/>
  <c r="BM120" i="17"/>
  <c r="BK121"/>
  <c r="BL120"/>
  <c r="AI167" i="14" l="1"/>
  <c r="AH168"/>
  <c r="AK94"/>
  <c r="AL94"/>
  <c r="AM94" s="1"/>
  <c r="AN93"/>
  <c r="AO93" s="1"/>
  <c r="BM121" i="17"/>
  <c r="BL121"/>
  <c r="BK122"/>
  <c r="Y308" i="14"/>
  <c r="M486" i="1"/>
  <c r="M142"/>
  <c r="M145" s="1"/>
  <c r="Y101" i="14"/>
  <c r="AI168" l="1"/>
  <c r="AH169"/>
  <c r="AN94"/>
  <c r="AO94" s="1"/>
  <c r="AL95"/>
  <c r="AM95" s="1"/>
  <c r="AK95"/>
  <c r="M162" i="1"/>
  <c r="Y102" i="14"/>
  <c r="Y309"/>
  <c r="M487" i="1"/>
  <c r="BK123" i="17"/>
  <c r="BL122"/>
  <c r="BM122"/>
  <c r="AH170" i="14" l="1"/>
  <c r="AI169"/>
  <c r="AL96"/>
  <c r="AM96" s="1"/>
  <c r="AK96"/>
  <c r="AN95"/>
  <c r="AO95" s="1"/>
  <c r="BM123" i="17"/>
  <c r="BL123"/>
  <c r="BK124"/>
  <c r="Y310" i="14"/>
  <c r="M488" i="1"/>
  <c r="M163"/>
  <c r="Y103" i="14"/>
  <c r="AI170" l="1"/>
  <c r="AH171"/>
  <c r="AN96"/>
  <c r="AO96" s="1"/>
  <c r="AL97"/>
  <c r="AM97" s="1"/>
  <c r="AK97"/>
  <c r="M164" i="1"/>
  <c r="Y104" i="14"/>
  <c r="Y311"/>
  <c r="M489" i="1"/>
  <c r="BK125" i="17"/>
  <c r="BL124"/>
  <c r="BM124"/>
  <c r="AI171" i="14" l="1"/>
  <c r="AH172"/>
  <c r="AL98"/>
  <c r="AM98" s="1"/>
  <c r="AK98"/>
  <c r="AN97"/>
  <c r="AO97" s="1"/>
  <c r="BL125" i="17"/>
  <c r="BK126"/>
  <c r="BM125"/>
  <c r="Y312" i="14"/>
  <c r="M490" i="1"/>
  <c r="M165"/>
  <c r="Y105" i="14"/>
  <c r="AI172" l="1"/>
  <c r="AH173"/>
  <c r="AN98"/>
  <c r="AO98" s="1"/>
  <c r="AK99"/>
  <c r="AL99"/>
  <c r="AM99" s="1"/>
  <c r="M166" i="1"/>
  <c r="Y106" i="14"/>
  <c r="Y313"/>
  <c r="M491" i="1"/>
  <c r="BK127" i="17"/>
  <c r="BM126"/>
  <c r="BL126"/>
  <c r="AI173" i="14" l="1"/>
  <c r="AH174"/>
  <c r="AL100"/>
  <c r="AM100" s="1"/>
  <c r="AN99"/>
  <c r="AO99" s="1"/>
  <c r="AK100"/>
  <c r="BL127" i="17"/>
  <c r="BM127"/>
  <c r="BK128"/>
  <c r="Y314" i="14"/>
  <c r="M492" i="1"/>
  <c r="M167"/>
  <c r="Y107" i="14"/>
  <c r="AI174" l="1"/>
  <c r="AH175"/>
  <c r="AK101"/>
  <c r="AN100"/>
  <c r="AO100" s="1"/>
  <c r="AL101"/>
  <c r="AM101" s="1"/>
  <c r="M168" i="1"/>
  <c r="Y108" i="14"/>
  <c r="Y315"/>
  <c r="M493" i="1"/>
  <c r="BK129" i="17"/>
  <c r="BL128"/>
  <c r="BM128"/>
  <c r="AH176" i="14" l="1"/>
  <c r="AI175"/>
  <c r="AL102"/>
  <c r="AM102" s="1"/>
  <c r="AN101"/>
  <c r="AO101" s="1"/>
  <c r="AK102"/>
  <c r="BM129" i="17"/>
  <c r="BK130"/>
  <c r="BL129"/>
  <c r="Y316" i="14"/>
  <c r="M494" i="1"/>
  <c r="M169"/>
  <c r="Y109" i="14"/>
  <c r="AI176" l="1"/>
  <c r="AH177"/>
  <c r="AL103"/>
  <c r="AM103" s="1"/>
  <c r="AN102"/>
  <c r="AO102" s="1"/>
  <c r="AK103"/>
  <c r="M170" i="1"/>
  <c r="Y110" i="14"/>
  <c r="Y317"/>
  <c r="M516" i="1" s="1"/>
  <c r="M515"/>
  <c r="BK131" i="17"/>
  <c r="BL130"/>
  <c r="BM130"/>
  <c r="AI177" i="14" l="1"/>
  <c r="AH178"/>
  <c r="AK104"/>
  <c r="AL104"/>
  <c r="AM104" s="1"/>
  <c r="AN103"/>
  <c r="AO103" s="1"/>
  <c r="BM131" i="17"/>
  <c r="BK132"/>
  <c r="BL131"/>
  <c r="M171" i="1"/>
  <c r="Y111" i="14"/>
  <c r="AI178" l="1"/>
  <c r="AH179"/>
  <c r="AN104"/>
  <c r="AO104" s="1"/>
  <c r="AK105"/>
  <c r="AL105"/>
  <c r="AM105" s="1"/>
  <c r="M172" i="1"/>
  <c r="Y112" i="14"/>
  <c r="BK133" i="17"/>
  <c r="BM132"/>
  <c r="BL132"/>
  <c r="AH180" i="14" l="1"/>
  <c r="AI179"/>
  <c r="AK106"/>
  <c r="AN105"/>
  <c r="AO105" s="1"/>
  <c r="AL106"/>
  <c r="AM106" s="1"/>
  <c r="BL133" i="17"/>
  <c r="BK134"/>
  <c r="BM133"/>
  <c r="M173" i="1"/>
  <c r="Y113" i="14"/>
  <c r="AI180" l="1"/>
  <c r="AH181"/>
  <c r="AK107"/>
  <c r="AN106"/>
  <c r="AO106" s="1"/>
  <c r="AL107"/>
  <c r="AM107" s="1"/>
  <c r="M174" i="1"/>
  <c r="Y114" i="14"/>
  <c r="BK135" i="17"/>
  <c r="BL134"/>
  <c r="BM134"/>
  <c r="AH182" i="14" l="1"/>
  <c r="AI181"/>
  <c r="AL108"/>
  <c r="AM108" s="1"/>
  <c r="AN107"/>
  <c r="AO107" s="1"/>
  <c r="AK108"/>
  <c r="BL135" i="17"/>
  <c r="BK136"/>
  <c r="BM135"/>
  <c r="M175" i="1"/>
  <c r="Y115" i="14"/>
  <c r="AH183" l="1"/>
  <c r="AI182"/>
  <c r="AL109"/>
  <c r="AM109" s="1"/>
  <c r="AN108"/>
  <c r="AO108" s="1"/>
  <c r="AK109"/>
  <c r="M176" i="1"/>
  <c r="Y116" i="14"/>
  <c r="BK137" i="17"/>
  <c r="BL136"/>
  <c r="BM136"/>
  <c r="AH184" i="14" l="1"/>
  <c r="AI183"/>
  <c r="AK110"/>
  <c r="AN109"/>
  <c r="AO109" s="1"/>
  <c r="AL110"/>
  <c r="AM110" s="1"/>
  <c r="BL137" i="17"/>
  <c r="BM137"/>
  <c r="BK138"/>
  <c r="M177" i="1"/>
  <c r="Y117" i="14"/>
  <c r="AI184" l="1"/>
  <c r="AH185"/>
  <c r="AL111"/>
  <c r="AM111" s="1"/>
  <c r="AN110"/>
  <c r="AO110" s="1"/>
  <c r="AK111"/>
  <c r="M178" i="1"/>
  <c r="Y118" i="14"/>
  <c r="BK139" i="17"/>
  <c r="BL138"/>
  <c r="BM138"/>
  <c r="AI185" i="14" l="1"/>
  <c r="AH186"/>
  <c r="AL112"/>
  <c r="AM112" s="1"/>
  <c r="AN111"/>
  <c r="AO111" s="1"/>
  <c r="AK112"/>
  <c r="BK140" i="17"/>
  <c r="BL139"/>
  <c r="BM139"/>
  <c r="M179" i="1"/>
  <c r="Y119" i="14"/>
  <c r="AI186" l="1"/>
  <c r="AH187"/>
  <c r="AK113"/>
  <c r="AN112"/>
  <c r="AO112" s="1"/>
  <c r="AL113"/>
  <c r="AM113" s="1"/>
  <c r="M180" i="1"/>
  <c r="Y120" i="14"/>
  <c r="BK141" i="17"/>
  <c r="BM140"/>
  <c r="BL140"/>
  <c r="AI187" i="14" l="1"/>
  <c r="AH188"/>
  <c r="AK114"/>
  <c r="AN113"/>
  <c r="AO113" s="1"/>
  <c r="AL114"/>
  <c r="AM114" s="1"/>
  <c r="BK142" i="17"/>
  <c r="BL141"/>
  <c r="BM141"/>
  <c r="M181" i="1"/>
  <c r="Y121" i="14"/>
  <c r="AI188" l="1"/>
  <c r="AH189"/>
  <c r="AL115"/>
  <c r="AM115" s="1"/>
  <c r="AN114"/>
  <c r="AO114" s="1"/>
  <c r="AK115"/>
  <c r="M182" i="1"/>
  <c r="Y122" i="14"/>
  <c r="BM142" i="17"/>
  <c r="BK143"/>
  <c r="BL142"/>
  <c r="AI189" i="14" l="1"/>
  <c r="AH190"/>
  <c r="AL116"/>
  <c r="AM116" s="1"/>
  <c r="AN115"/>
  <c r="AO115" s="1"/>
  <c r="AK116"/>
  <c r="BK144" i="17"/>
  <c r="BM143"/>
  <c r="BL143"/>
  <c r="M183" i="1"/>
  <c r="Y123" i="14"/>
  <c r="AI190" l="1"/>
  <c r="AH191"/>
  <c r="AK117"/>
  <c r="AN116"/>
  <c r="AO116" s="1"/>
  <c r="AL117"/>
  <c r="AM117" s="1"/>
  <c r="M184" i="1"/>
  <c r="Y124" i="14"/>
  <c r="BK145" i="17"/>
  <c r="BM144"/>
  <c r="BL144"/>
  <c r="AI191" i="14" l="1"/>
  <c r="AH192"/>
  <c r="AL118"/>
  <c r="AM118" s="1"/>
  <c r="AN117"/>
  <c r="AO117" s="1"/>
  <c r="AK118"/>
  <c r="BK146" i="17"/>
  <c r="BL145"/>
  <c r="BM145"/>
  <c r="M185" i="1"/>
  <c r="Y125" i="14"/>
  <c r="AI192" l="1"/>
  <c r="AH193"/>
  <c r="AL119"/>
  <c r="AM119" s="1"/>
  <c r="AN118"/>
  <c r="AO118" s="1"/>
  <c r="AK119"/>
  <c r="M186" i="1"/>
  <c r="Y126" i="14"/>
  <c r="BK147" i="17"/>
  <c r="BL146"/>
  <c r="BM146"/>
  <c r="AI193" i="14" l="1"/>
  <c r="AH194"/>
  <c r="AL120"/>
  <c r="AM120" s="1"/>
  <c r="AN119"/>
  <c r="AO119" s="1"/>
  <c r="AK120"/>
  <c r="BK148" i="17"/>
  <c r="BL147"/>
  <c r="BM147"/>
  <c r="M187" i="1"/>
  <c r="Y127" i="14"/>
  <c r="AI194" l="1"/>
  <c r="AH195"/>
  <c r="AK121"/>
  <c r="AN120"/>
  <c r="AO120" s="1"/>
  <c r="AL121"/>
  <c r="AM121" s="1"/>
  <c r="M188" i="1"/>
  <c r="Y128" i="14"/>
  <c r="BK149" i="17"/>
  <c r="BL148"/>
  <c r="BM148"/>
  <c r="AI195" i="14" l="1"/>
  <c r="AH196"/>
  <c r="AK122"/>
  <c r="AN121"/>
  <c r="AO121" s="1"/>
  <c r="AL122"/>
  <c r="AM122" s="1"/>
  <c r="BM149" i="17"/>
  <c r="BK150"/>
  <c r="BL149"/>
  <c r="M189" i="1"/>
  <c r="Y129" i="14"/>
  <c r="AI196" l="1"/>
  <c r="AH197"/>
  <c r="AL123"/>
  <c r="AM123" s="1"/>
  <c r="AN122"/>
  <c r="AO122" s="1"/>
  <c r="AK123"/>
  <c r="M190" i="1"/>
  <c r="Y130" i="14"/>
  <c r="BL150" i="17"/>
  <c r="BK151"/>
  <c r="BM150"/>
  <c r="AH198" i="14" l="1"/>
  <c r="AI197"/>
  <c r="AL124"/>
  <c r="AM124" s="1"/>
  <c r="AN123"/>
  <c r="AO123" s="1"/>
  <c r="AK124"/>
  <c r="BL151" i="17"/>
  <c r="BK152"/>
  <c r="BM151"/>
  <c r="M191" i="1"/>
  <c r="Y131" i="14"/>
  <c r="AI198" l="1"/>
  <c r="AH199"/>
  <c r="AL125"/>
  <c r="AM125" s="1"/>
  <c r="AN124"/>
  <c r="AO124" s="1"/>
  <c r="AK125"/>
  <c r="M192" i="1"/>
  <c r="M195" s="1"/>
  <c r="Y132" i="14"/>
  <c r="BM152" i="17"/>
  <c r="BK153"/>
  <c r="BL152"/>
  <c r="AH200" i="14" l="1"/>
  <c r="AI199"/>
  <c r="AL126"/>
  <c r="AM126" s="1"/>
  <c r="AN125"/>
  <c r="AO125" s="1"/>
  <c r="AK126"/>
  <c r="BK154" i="17"/>
  <c r="BL153"/>
  <c r="BM153"/>
  <c r="M212" i="1"/>
  <c r="Y133" i="14"/>
  <c r="AI200" l="1"/>
  <c r="AH201"/>
  <c r="AL127"/>
  <c r="AM127" s="1"/>
  <c r="AN126"/>
  <c r="AO126" s="1"/>
  <c r="AK127"/>
  <c r="M213" i="1"/>
  <c r="Y134" i="14"/>
  <c r="BL154" i="17"/>
  <c r="BK155"/>
  <c r="BM154"/>
  <c r="AI201" i="14" l="1"/>
  <c r="AH202"/>
  <c r="AL128"/>
  <c r="AM128" s="1"/>
  <c r="AN127"/>
  <c r="AO127" s="1"/>
  <c r="AK128"/>
  <c r="BK156" i="17"/>
  <c r="BM155"/>
  <c r="BL155"/>
  <c r="M214" i="1"/>
  <c r="Y135" i="14"/>
  <c r="AI202" l="1"/>
  <c r="AH203"/>
  <c r="AK129"/>
  <c r="AN128"/>
  <c r="AO128" s="1"/>
  <c r="AL129"/>
  <c r="AM129" s="1"/>
  <c r="M215" i="1"/>
  <c r="Y136" i="14"/>
  <c r="BM156" i="17"/>
  <c r="BK157"/>
  <c r="BL156"/>
  <c r="AI203" i="14" l="1"/>
  <c r="AH204"/>
  <c r="AK130"/>
  <c r="AN129"/>
  <c r="AO129" s="1"/>
  <c r="AL130"/>
  <c r="AM130" s="1"/>
  <c r="BM157" i="17"/>
  <c r="BL157"/>
  <c r="BK158"/>
  <c r="M216" i="1"/>
  <c r="Y137" i="14"/>
  <c r="AH205" l="1"/>
  <c r="AI204"/>
  <c r="AK131"/>
  <c r="AN130"/>
  <c r="AO130" s="1"/>
  <c r="AL131"/>
  <c r="AM131" s="1"/>
  <c r="M217" i="1"/>
  <c r="Y138" i="14"/>
  <c r="BM158" i="17"/>
  <c r="BK159"/>
  <c r="BL158"/>
  <c r="AH206" i="14" l="1"/>
  <c r="AI205"/>
  <c r="AL132"/>
  <c r="AM132" s="1"/>
  <c r="AN131"/>
  <c r="AO131" s="1"/>
  <c r="AK132"/>
  <c r="BL159" i="17"/>
  <c r="BM159"/>
  <c r="BK160"/>
  <c r="M218" i="1"/>
  <c r="Y139" i="14"/>
  <c r="AI206" l="1"/>
  <c r="AH207"/>
  <c r="AL133"/>
  <c r="AM133" s="1"/>
  <c r="AN132"/>
  <c r="AO132" s="1"/>
  <c r="AK133"/>
  <c r="M219" i="1"/>
  <c r="Y140" i="14"/>
  <c r="BL160" i="17"/>
  <c r="BK161"/>
  <c r="BM160"/>
  <c r="AI207" i="14" l="1"/>
  <c r="AH208"/>
  <c r="AL134"/>
  <c r="AM134" s="1"/>
  <c r="AN133"/>
  <c r="AO133" s="1"/>
  <c r="AK134"/>
  <c r="BM161" i="17"/>
  <c r="BK162"/>
  <c r="BL161"/>
  <c r="M220" i="1"/>
  <c r="Y141" i="14"/>
  <c r="AI208" l="1"/>
  <c r="AH209"/>
  <c r="AK135"/>
  <c r="AN134"/>
  <c r="AO134" s="1"/>
  <c r="AL135"/>
  <c r="AM135" s="1"/>
  <c r="M221" i="1"/>
  <c r="Y142" i="14"/>
  <c r="BL162" i="17"/>
  <c r="BM162"/>
  <c r="BK163"/>
  <c r="AI209" i="14" l="1"/>
  <c r="AH210"/>
  <c r="AL136"/>
  <c r="AM136" s="1"/>
  <c r="AN135"/>
  <c r="AO135" s="1"/>
  <c r="AK136"/>
  <c r="BK164" i="17"/>
  <c r="BM163"/>
  <c r="BL163"/>
  <c r="M222" i="1"/>
  <c r="Y143" i="14"/>
  <c r="AI210" l="1"/>
  <c r="AH211"/>
  <c r="AK137"/>
  <c r="AN136"/>
  <c r="AO136" s="1"/>
  <c r="AL137"/>
  <c r="AM137" s="1"/>
  <c r="M223" i="1"/>
  <c r="Y144" i="14"/>
  <c r="BM164" i="17"/>
  <c r="BL164"/>
  <c r="BK165"/>
  <c r="AH212" i="14" l="1"/>
  <c r="AI211"/>
  <c r="AK138"/>
  <c r="AN137"/>
  <c r="AO137" s="1"/>
  <c r="AL138"/>
  <c r="AM138" s="1"/>
  <c r="BM165" i="17"/>
  <c r="BK166"/>
  <c r="BL165"/>
  <c r="M224" i="1"/>
  <c r="Y145" i="14"/>
  <c r="AI212" l="1"/>
  <c r="AH213"/>
  <c r="AL139"/>
  <c r="AM139" s="1"/>
  <c r="AN138"/>
  <c r="AO138" s="1"/>
  <c r="AK139"/>
  <c r="M225" i="1"/>
  <c r="Y146" i="14"/>
  <c r="BL166" i="17"/>
  <c r="BK167"/>
  <c r="BM166"/>
  <c r="AH214" i="14" l="1"/>
  <c r="AI213"/>
  <c r="AL140"/>
  <c r="AM140" s="1"/>
  <c r="AK140"/>
  <c r="AN139"/>
  <c r="AO139" s="1"/>
  <c r="BL167" i="17"/>
  <c r="BM167"/>
  <c r="BK168"/>
  <c r="M226" i="1"/>
  <c r="Y147" i="14"/>
  <c r="AI214" l="1"/>
  <c r="AH215"/>
  <c r="AK141"/>
  <c r="AN140"/>
  <c r="AO140" s="1"/>
  <c r="AL141"/>
  <c r="AM141" s="1"/>
  <c r="M227" i="1"/>
  <c r="Y148" i="14"/>
  <c r="BL168" i="17"/>
  <c r="BM168"/>
  <c r="BK169"/>
  <c r="AH216" i="14" l="1"/>
  <c r="AI215"/>
  <c r="AN141"/>
  <c r="AO141" s="1"/>
  <c r="AL142"/>
  <c r="AM142" s="1"/>
  <c r="AK142"/>
  <c r="BM169" i="17"/>
  <c r="BL169"/>
  <c r="BK170"/>
  <c r="M228" i="1"/>
  <c r="Y149" i="14"/>
  <c r="AI216" l="1"/>
  <c r="AH217"/>
  <c r="AN142"/>
  <c r="AO142" s="1"/>
  <c r="AL143"/>
  <c r="AM143" s="1"/>
  <c r="AK143"/>
  <c r="M229" i="1"/>
  <c r="Y150" i="14"/>
  <c r="BL170" i="17"/>
  <c r="BM170"/>
  <c r="BK171"/>
  <c r="AH218" i="14" l="1"/>
  <c r="AI217"/>
  <c r="AK144"/>
  <c r="AN143"/>
  <c r="AO143" s="1"/>
  <c r="AL144"/>
  <c r="AM144" s="1"/>
  <c r="BL171" i="17"/>
  <c r="BM171"/>
  <c r="BK172"/>
  <c r="M230" i="1"/>
  <c r="Y151" i="14"/>
  <c r="AI218" l="1"/>
  <c r="AH219"/>
  <c r="AI219" s="1"/>
  <c r="AK145"/>
  <c r="AN144"/>
  <c r="AO144" s="1"/>
  <c r="AL145"/>
  <c r="AM145" s="1"/>
  <c r="M231" i="1"/>
  <c r="Y152" i="14"/>
  <c r="BM172" i="17"/>
  <c r="BL172"/>
  <c r="BK173"/>
  <c r="AH220" i="14" l="1"/>
  <c r="AL146"/>
  <c r="AM146" s="1"/>
  <c r="AK146"/>
  <c r="AN145"/>
  <c r="AO145" s="1"/>
  <c r="BL173" i="17"/>
  <c r="BM173"/>
  <c r="BK174"/>
  <c r="M232" i="1"/>
  <c r="Y153" i="14"/>
  <c r="AI220" l="1"/>
  <c r="AH221"/>
  <c r="AL147"/>
  <c r="AM147" s="1"/>
  <c r="AN146"/>
  <c r="AO146" s="1"/>
  <c r="AK147"/>
  <c r="M233" i="1"/>
  <c r="Y154" i="14"/>
  <c r="BM174" i="17"/>
  <c r="BL174"/>
  <c r="BK175"/>
  <c r="AH222" i="14" l="1"/>
  <c r="AI221"/>
  <c r="AK148"/>
  <c r="AL148"/>
  <c r="AM148" s="1"/>
  <c r="AN147"/>
  <c r="AO147" s="1"/>
  <c r="BK176" i="17"/>
  <c r="BL175"/>
  <c r="BM175"/>
  <c r="M234" i="1"/>
  <c r="Y155" i="14"/>
  <c r="AI222" l="1"/>
  <c r="AH223"/>
  <c r="AI223" s="1"/>
  <c r="AN148"/>
  <c r="AO148" s="1"/>
  <c r="AK149"/>
  <c r="AL149"/>
  <c r="AM149" s="1"/>
  <c r="M235" i="1"/>
  <c r="Y156" i="14"/>
  <c r="BK177" i="17"/>
  <c r="BM176"/>
  <c r="BL176"/>
  <c r="AK150" i="14" l="1"/>
  <c r="AL150"/>
  <c r="AM150" s="1"/>
  <c r="AN149"/>
  <c r="AO149" s="1"/>
  <c r="BK178" i="17"/>
  <c r="BM177"/>
  <c r="BL177"/>
  <c r="M236" i="1"/>
  <c r="Y157" i="14"/>
  <c r="AL151" l="1"/>
  <c r="AM151" s="1"/>
  <c r="AN150"/>
  <c r="AO150" s="1"/>
  <c r="AK151"/>
  <c r="M237" i="1"/>
  <c r="Y158" i="14"/>
  <c r="BK179" i="17"/>
  <c r="BM178"/>
  <c r="BL178"/>
  <c r="AL152" i="14" l="1"/>
  <c r="AM152" s="1"/>
  <c r="AN151"/>
  <c r="AO151" s="1"/>
  <c r="AK152"/>
  <c r="BK180" i="17"/>
  <c r="BM179"/>
  <c r="BL179"/>
  <c r="M238" i="1"/>
  <c r="Y159" i="14"/>
  <c r="AN152" l="1"/>
  <c r="AO152" s="1"/>
  <c r="AK153"/>
  <c r="AL153"/>
  <c r="AM153" s="1"/>
  <c r="M239" i="1"/>
  <c r="Y160" i="14"/>
  <c r="BK181" i="17"/>
  <c r="BL180"/>
  <c r="BM180"/>
  <c r="M240" i="1" l="1"/>
  <c r="Y161" i="14"/>
  <c r="AL154"/>
  <c r="AM154" s="1"/>
  <c r="AK154"/>
  <c r="AN153"/>
  <c r="AO153" s="1"/>
  <c r="BK182" i="17"/>
  <c r="BL181"/>
  <c r="BM181"/>
  <c r="M241" i="1" l="1"/>
  <c r="Y162" i="14"/>
  <c r="AK155"/>
  <c r="AN154"/>
  <c r="AO154" s="1"/>
  <c r="AL155"/>
  <c r="AM155" s="1"/>
  <c r="BK183" i="17"/>
  <c r="BL182"/>
  <c r="BM182"/>
  <c r="M242" i="1" l="1"/>
  <c r="M245" s="1"/>
  <c r="Y163" i="14"/>
  <c r="AL156"/>
  <c r="AM156" s="1"/>
  <c r="AN155"/>
  <c r="AO155" s="1"/>
  <c r="AK156"/>
  <c r="BK184" i="17"/>
  <c r="BM183"/>
  <c r="BL183"/>
  <c r="M262" i="1" l="1"/>
  <c r="Y164" i="14"/>
  <c r="AL157"/>
  <c r="AM157" s="1"/>
  <c r="AK157"/>
  <c r="AN156"/>
  <c r="AO156" s="1"/>
  <c r="BK185" i="17"/>
  <c r="BL184"/>
  <c r="BM184"/>
  <c r="M263" i="1" l="1"/>
  <c r="Y165" i="14"/>
  <c r="AK158"/>
  <c r="AL158"/>
  <c r="AM158" s="1"/>
  <c r="AN157"/>
  <c r="AO157" s="1"/>
  <c r="BK186" i="17"/>
  <c r="BM185"/>
  <c r="BL185"/>
  <c r="M264" i="1" l="1"/>
  <c r="Y166" i="14"/>
  <c r="AK159"/>
  <c r="AL159"/>
  <c r="AM159" s="1"/>
  <c r="AN158"/>
  <c r="AO158" s="1"/>
  <c r="BK187" i="17"/>
  <c r="BM186"/>
  <c r="BL186"/>
  <c r="M265" i="1" l="1"/>
  <c r="Y167" i="14"/>
  <c r="AK160"/>
  <c r="AN159"/>
  <c r="AO159" s="1"/>
  <c r="AL160"/>
  <c r="AM160" s="1"/>
  <c r="BK188" i="17"/>
  <c r="BM187"/>
  <c r="BL187"/>
  <c r="M266" i="1" l="1"/>
  <c r="Y168" i="14"/>
  <c r="AN160"/>
  <c r="AO160" s="1"/>
  <c r="AK161"/>
  <c r="AL161"/>
  <c r="AM161" s="1"/>
  <c r="BK189" i="17"/>
  <c r="BM188"/>
  <c r="BL188"/>
  <c r="M267" i="1" l="1"/>
  <c r="Y169" i="14"/>
  <c r="AN161"/>
  <c r="AO161" s="1"/>
  <c r="AL162"/>
  <c r="AM162" s="1"/>
  <c r="AK162"/>
  <c r="BK190" i="17"/>
  <c r="BM189"/>
  <c r="BL189"/>
  <c r="M268" i="1" l="1"/>
  <c r="Y170" i="14"/>
  <c r="AN162"/>
  <c r="AO162" s="1"/>
  <c r="AL163"/>
  <c r="AM163" s="1"/>
  <c r="AK163"/>
  <c r="BM190" i="17"/>
  <c r="BK191"/>
  <c r="BL190"/>
  <c r="M269" i="1" l="1"/>
  <c r="Y171" i="14"/>
  <c r="AK164"/>
  <c r="AL164"/>
  <c r="AM164" s="1"/>
  <c r="AN163"/>
  <c r="AO163" s="1"/>
  <c r="BL191" i="17"/>
  <c r="BM191"/>
  <c r="BK192"/>
  <c r="M270" i="1" l="1"/>
  <c r="Y172" i="14"/>
  <c r="AN164"/>
  <c r="AO164" s="1"/>
  <c r="AL165"/>
  <c r="AM165" s="1"/>
  <c r="AK165"/>
  <c r="BM192" i="17"/>
  <c r="BK193"/>
  <c r="BL192"/>
  <c r="M271" i="1" l="1"/>
  <c r="Y173" i="14"/>
  <c r="AN165"/>
  <c r="AO165" s="1"/>
  <c r="AL166"/>
  <c r="AM166" s="1"/>
  <c r="AK166"/>
  <c r="BM193" i="17"/>
  <c r="BL193"/>
  <c r="BK194"/>
  <c r="M272" i="1" l="1"/>
  <c r="Y174" i="14"/>
  <c r="AN166"/>
  <c r="AO166" s="1"/>
  <c r="AK167"/>
  <c r="AL167"/>
  <c r="AM167" s="1"/>
  <c r="BL194" i="17"/>
  <c r="BK195"/>
  <c r="BM194"/>
  <c r="M273" i="1" l="1"/>
  <c r="Y175" i="14"/>
  <c r="AN167"/>
  <c r="AO167" s="1"/>
  <c r="AL168"/>
  <c r="AM168" s="1"/>
  <c r="AK168"/>
  <c r="BM195" i="17"/>
  <c r="BL195"/>
  <c r="BK196"/>
  <c r="M274" i="1" l="1"/>
  <c r="Y176" i="14"/>
  <c r="AN168"/>
  <c r="AO168" s="1"/>
  <c r="AK169"/>
  <c r="AL169"/>
  <c r="AM169" s="1"/>
  <c r="BK197" i="17"/>
  <c r="BM196"/>
  <c r="BL196"/>
  <c r="M275" i="1" l="1"/>
  <c r="Y177" i="14"/>
  <c r="AK170"/>
  <c r="AN169"/>
  <c r="AO169" s="1"/>
  <c r="AL170"/>
  <c r="AM170" s="1"/>
  <c r="BL197" i="17"/>
  <c r="BM197"/>
  <c r="BK198"/>
  <c r="M276" i="1" l="1"/>
  <c r="Y178" i="14"/>
  <c r="AL171"/>
  <c r="AM171" s="1"/>
  <c r="AN170"/>
  <c r="AO170" s="1"/>
  <c r="AK171"/>
  <c r="BK199" i="17"/>
  <c r="BM198"/>
  <c r="BL198"/>
  <c r="M277" i="1" l="1"/>
  <c r="Y179" i="14"/>
  <c r="AN171"/>
  <c r="AO171" s="1"/>
  <c r="AK172"/>
  <c r="AL172"/>
  <c r="AM172" s="1"/>
  <c r="BL199" i="17"/>
  <c r="BK200"/>
  <c r="BM199"/>
  <c r="M278" i="1" l="1"/>
  <c r="Y180" i="14"/>
  <c r="AN172"/>
  <c r="AO172" s="1"/>
  <c r="AL173"/>
  <c r="AM173" s="1"/>
  <c r="AK173"/>
  <c r="BM200" i="17"/>
  <c r="BK201"/>
  <c r="BL200"/>
  <c r="M279" i="1" l="1"/>
  <c r="Y181" i="14"/>
  <c r="AN173"/>
  <c r="AO173" s="1"/>
  <c r="AK174"/>
  <c r="AL174"/>
  <c r="AM174" s="1"/>
  <c r="BK202" i="17"/>
  <c r="BM201"/>
  <c r="BL201"/>
  <c r="M280" i="1" l="1"/>
  <c r="Y182" i="14"/>
  <c r="AN174"/>
  <c r="AO174" s="1"/>
  <c r="AL175"/>
  <c r="AM175" s="1"/>
  <c r="AK175"/>
  <c r="BL202" i="17"/>
  <c r="BK203"/>
  <c r="BM202"/>
  <c r="M281" i="1" l="1"/>
  <c r="Y183" i="14"/>
  <c r="AK176"/>
  <c r="AN175"/>
  <c r="AO175" s="1"/>
  <c r="AL176"/>
  <c r="AM176" s="1"/>
  <c r="BL203" i="17"/>
  <c r="BM203"/>
  <c r="BK204"/>
  <c r="M282" i="1" l="1"/>
  <c r="Y184" i="14"/>
  <c r="AL177"/>
  <c r="AM177" s="1"/>
  <c r="AN176"/>
  <c r="AO176" s="1"/>
  <c r="AK177"/>
  <c r="BL204" i="17"/>
  <c r="BK205"/>
  <c r="BM204"/>
  <c r="M283" i="1" l="1"/>
  <c r="Y185" i="14"/>
  <c r="AL178"/>
  <c r="AM178" s="1"/>
  <c r="AK178"/>
  <c r="AN177"/>
  <c r="AO177" s="1"/>
  <c r="BM205" i="17"/>
  <c r="BL205"/>
  <c r="BK206"/>
  <c r="M284" i="1" l="1"/>
  <c r="Y186" i="14"/>
  <c r="AN178"/>
  <c r="AO178" s="1"/>
  <c r="AL179"/>
  <c r="AM179" s="1"/>
  <c r="AK179"/>
  <c r="BL206" i="17"/>
  <c r="BK207"/>
  <c r="BM206"/>
  <c r="M285" i="1" l="1"/>
  <c r="Y187" i="14"/>
  <c r="AL180"/>
  <c r="AM180" s="1"/>
  <c r="AK180"/>
  <c r="AN179"/>
  <c r="AO179" s="1"/>
  <c r="BM207" i="17"/>
  <c r="BL207"/>
  <c r="BK208"/>
  <c r="M286" i="1" l="1"/>
  <c r="Y188" i="14"/>
  <c r="AN180"/>
  <c r="AO180" s="1"/>
  <c r="AL181"/>
  <c r="AM181" s="1"/>
  <c r="AK181"/>
  <c r="BL208" i="17"/>
  <c r="BK209"/>
  <c r="BM208"/>
  <c r="M287" i="1" l="1"/>
  <c r="Y189" i="14"/>
  <c r="AL182"/>
  <c r="AM182" s="1"/>
  <c r="AN181"/>
  <c r="AO181" s="1"/>
  <c r="AK182"/>
  <c r="BL209" i="17"/>
  <c r="BM209"/>
  <c r="BK210"/>
  <c r="M288" i="1" l="1"/>
  <c r="Y190" i="14"/>
  <c r="AN182"/>
  <c r="AO182" s="1"/>
  <c r="AL183"/>
  <c r="AM183" s="1"/>
  <c r="AK183"/>
  <c r="BM210" i="17"/>
  <c r="BK211"/>
  <c r="BL210"/>
  <c r="M289" i="1" l="1"/>
  <c r="Y191" i="14"/>
  <c r="AL184"/>
  <c r="AM184" s="1"/>
  <c r="AK184"/>
  <c r="AN183"/>
  <c r="AO183" s="1"/>
  <c r="BL211" i="17"/>
  <c r="BM211"/>
  <c r="BK212"/>
  <c r="M290" i="1" l="1"/>
  <c r="Y192" i="14"/>
  <c r="AN184"/>
  <c r="AO184" s="1"/>
  <c r="AL185"/>
  <c r="AM185" s="1"/>
  <c r="AK185"/>
  <c r="BM212" i="17"/>
  <c r="BK213"/>
  <c r="BL212"/>
  <c r="M291" i="1" l="1"/>
  <c r="M294" s="1"/>
  <c r="Y193" i="14"/>
  <c r="AN185"/>
  <c r="AO185" s="1"/>
  <c r="AK186"/>
  <c r="AL186"/>
  <c r="AM186" s="1"/>
  <c r="BL213" i="17"/>
  <c r="BM213"/>
  <c r="BK214"/>
  <c r="M312" i="1" l="1"/>
  <c r="Y194" i="14"/>
  <c r="AN186"/>
  <c r="AO186" s="1"/>
  <c r="AL187"/>
  <c r="AM187" s="1"/>
  <c r="AK187"/>
  <c r="BL214" i="17"/>
  <c r="BK215"/>
  <c r="BM214"/>
  <c r="M313" i="1" l="1"/>
  <c r="Y195" i="14"/>
  <c r="AN187"/>
  <c r="AO187" s="1"/>
  <c r="AL188"/>
  <c r="AM188" s="1"/>
  <c r="AK188"/>
  <c r="BL215" i="17"/>
  <c r="BM215"/>
  <c r="BK216"/>
  <c r="M314" i="1" l="1"/>
  <c r="Y196" i="14"/>
  <c r="AN188"/>
  <c r="AO188" s="1"/>
  <c r="AL189"/>
  <c r="AM189" s="1"/>
  <c r="AK189"/>
  <c r="BK217" i="17"/>
  <c r="BL216"/>
  <c r="BM216"/>
  <c r="M315" i="1" l="1"/>
  <c r="Y197" i="14"/>
  <c r="AN189"/>
  <c r="AO189" s="1"/>
  <c r="AK190"/>
  <c r="AL190"/>
  <c r="AM190" s="1"/>
  <c r="BM217" i="17"/>
  <c r="BL217"/>
  <c r="AX190"/>
  <c r="BA190" s="1"/>
  <c r="M316" i="1" l="1"/>
  <c r="Y198" i="14"/>
  <c r="AN190"/>
  <c r="AO190" s="1"/>
  <c r="AL191"/>
  <c r="AM191" s="1"/>
  <c r="AK191"/>
  <c r="BD190" i="17"/>
  <c r="BN190"/>
  <c r="BO190" s="1"/>
  <c r="BP190" s="1"/>
  <c r="BF190"/>
  <c r="BG190" s="1"/>
  <c r="AX191"/>
  <c r="BA191" s="1"/>
  <c r="BF191" s="1"/>
  <c r="M317" i="1" l="1"/>
  <c r="Y199" i="14"/>
  <c r="AK192"/>
  <c r="AL192"/>
  <c r="AM192" s="1"/>
  <c r="AN191"/>
  <c r="AO191" s="1"/>
  <c r="BG191" i="17"/>
  <c r="BG192" s="1"/>
  <c r="BD191"/>
  <c r="BN191"/>
  <c r="BO191" s="1"/>
  <c r="BP191" s="1"/>
  <c r="BP192" s="1"/>
  <c r="AX193"/>
  <c r="BA193" s="1"/>
  <c r="BN193" s="1"/>
  <c r="BO193" s="1"/>
  <c r="M318" i="1" l="1"/>
  <c r="Y200" i="14"/>
  <c r="AN192"/>
  <c r="AO192" s="1"/>
  <c r="AL193"/>
  <c r="AM193" s="1"/>
  <c r="AK193"/>
  <c r="BD193" i="17"/>
  <c r="BF193"/>
  <c r="BG193" s="1"/>
  <c r="BP193"/>
  <c r="AX194"/>
  <c r="BA194" s="1"/>
  <c r="M319" i="1" l="1"/>
  <c r="Y201" i="14"/>
  <c r="AN193"/>
  <c r="AO193" s="1"/>
  <c r="AL194"/>
  <c r="AM194" s="1"/>
  <c r="AK194"/>
  <c r="BN194" i="17"/>
  <c r="BO194" s="1"/>
  <c r="BP194" s="1"/>
  <c r="BP195" s="1"/>
  <c r="BP196" s="1"/>
  <c r="BF194"/>
  <c r="BG194" s="1"/>
  <c r="BG195" s="1"/>
  <c r="BG196" s="1"/>
  <c r="BD194"/>
  <c r="AX197"/>
  <c r="BA197" s="1"/>
  <c r="BN197" s="1"/>
  <c r="BO197" s="1"/>
  <c r="M320" i="1" l="1"/>
  <c r="Y202" i="14"/>
  <c r="AN194"/>
  <c r="AO194" s="1"/>
  <c r="AL195"/>
  <c r="AM195" s="1"/>
  <c r="AK195"/>
  <c r="BD197" i="17"/>
  <c r="BF197"/>
  <c r="BG197" s="1"/>
  <c r="BG198" s="1"/>
  <c r="BG199" s="1"/>
  <c r="BG200" s="1"/>
  <c r="BG201" s="1"/>
  <c r="BG202" s="1"/>
  <c r="BG203" s="1"/>
  <c r="BG204" s="1"/>
  <c r="BG205" s="1"/>
  <c r="BG206" s="1"/>
  <c r="BG207" s="1"/>
  <c r="BG208" s="1"/>
  <c r="BG209" s="1"/>
  <c r="BG210" s="1"/>
  <c r="BG211" s="1"/>
  <c r="BG212" s="1"/>
  <c r="BG213" s="1"/>
  <c r="BP197"/>
  <c r="BP198" s="1"/>
  <c r="BP199" s="1"/>
  <c r="BP200" s="1"/>
  <c r="BP201" s="1"/>
  <c r="BP202" s="1"/>
  <c r="BP203" s="1"/>
  <c r="BP204" s="1"/>
  <c r="BP205" s="1"/>
  <c r="BP206" s="1"/>
  <c r="BP207" s="1"/>
  <c r="BP208" s="1"/>
  <c r="BP209" s="1"/>
  <c r="BP210" s="1"/>
  <c r="BP211" s="1"/>
  <c r="BP212" s="1"/>
  <c r="BP213" s="1"/>
  <c r="AX214"/>
  <c r="BA214" s="1"/>
  <c r="BF214" s="1"/>
  <c r="BG214" s="1"/>
  <c r="BG215" s="1"/>
  <c r="BG216" s="1"/>
  <c r="BG217" s="1"/>
  <c r="M321" i="1" l="1"/>
  <c r="Y203" i="14"/>
  <c r="AN195"/>
  <c r="AO195" s="1"/>
  <c r="AL196"/>
  <c r="AM196" s="1"/>
  <c r="AK196"/>
  <c r="BD214" i="17"/>
  <c r="BN214"/>
  <c r="BO214" s="1"/>
  <c r="BP214" s="1"/>
  <c r="BP215" s="1"/>
  <c r="BP216" s="1"/>
  <c r="BP217" s="1"/>
  <c r="M322" i="1" l="1"/>
  <c r="Y204" i="14"/>
  <c r="AN196"/>
  <c r="AO196" s="1"/>
  <c r="AK197"/>
  <c r="AL197"/>
  <c r="AM197" s="1"/>
  <c r="M323" i="1" l="1"/>
  <c r="Y205" i="14"/>
  <c r="AL198"/>
  <c r="AM198" s="1"/>
  <c r="AK198"/>
  <c r="AN197"/>
  <c r="AO197" s="1"/>
  <c r="M324" i="1" l="1"/>
  <c r="Y206" i="14"/>
  <c r="AN198"/>
  <c r="AO198" s="1"/>
  <c r="AK199"/>
  <c r="AL199"/>
  <c r="AM199" s="1"/>
  <c r="M325" i="1" l="1"/>
  <c r="Y207" i="14"/>
  <c r="AK200"/>
  <c r="AL200"/>
  <c r="AM200" s="1"/>
  <c r="AN199"/>
  <c r="AO199" s="1"/>
  <c r="M326" i="1" l="1"/>
  <c r="Y208" i="14"/>
  <c r="AN200"/>
  <c r="AO200" s="1"/>
  <c r="AL201"/>
  <c r="AM201" s="1"/>
  <c r="AK201"/>
  <c r="M327" i="1" l="1"/>
  <c r="Y209" i="14"/>
  <c r="AN201"/>
  <c r="AO201" s="1"/>
  <c r="AK202"/>
  <c r="AL202"/>
  <c r="AM202" s="1"/>
  <c r="M328" i="1" l="1"/>
  <c r="Y210" i="14"/>
  <c r="AK203"/>
  <c r="AN202"/>
  <c r="AO202" s="1"/>
  <c r="AL203"/>
  <c r="AM203" s="1"/>
  <c r="M329" i="1" l="1"/>
  <c r="Y211" i="14"/>
  <c r="AN203"/>
  <c r="AO203" s="1"/>
  <c r="AL204"/>
  <c r="AM204" s="1"/>
  <c r="AK204"/>
  <c r="M330" i="1" l="1"/>
  <c r="Y212" i="14"/>
  <c r="AN204"/>
  <c r="AO204" s="1"/>
  <c r="AL205"/>
  <c r="AM205" s="1"/>
  <c r="AK205"/>
  <c r="M331" i="1" l="1"/>
  <c r="Y213" i="14"/>
  <c r="AL206"/>
  <c r="AM206" s="1"/>
  <c r="AK206"/>
  <c r="AN205"/>
  <c r="AO205" s="1"/>
  <c r="M332" i="1" l="1"/>
  <c r="Y214" i="14"/>
  <c r="AN206"/>
  <c r="AO206" s="1"/>
  <c r="AL207"/>
  <c r="AM207" s="1"/>
  <c r="AK207"/>
  <c r="M333" i="1" l="1"/>
  <c r="Y215" i="14"/>
  <c r="AL208"/>
  <c r="AM208" s="1"/>
  <c r="AN207"/>
  <c r="AK208"/>
  <c r="AO207"/>
  <c r="AN208" l="1"/>
  <c r="AO208" s="1"/>
  <c r="AL209"/>
  <c r="AM209" s="1"/>
  <c r="AK209"/>
  <c r="M334" i="1"/>
  <c r="Y216" i="14"/>
  <c r="M335" i="1" l="1"/>
  <c r="Y217" i="14"/>
  <c r="AK210"/>
  <c r="AL210"/>
  <c r="AM210" s="1"/>
  <c r="AN209"/>
  <c r="AO209" s="1"/>
  <c r="AL211" l="1"/>
  <c r="AM211" s="1"/>
  <c r="AN210"/>
  <c r="AO210" s="1"/>
  <c r="AK211"/>
  <c r="M336" i="1"/>
  <c r="Y218" i="14"/>
  <c r="Y219" l="1"/>
  <c r="M337" i="1"/>
  <c r="AK212" i="14"/>
  <c r="AN211"/>
  <c r="AO211" s="1"/>
  <c r="AL212"/>
  <c r="AM212" s="1"/>
  <c r="AL213" l="1"/>
  <c r="AM213" s="1"/>
  <c r="AK213"/>
  <c r="AN212"/>
  <c r="AO212" s="1"/>
  <c r="Y220"/>
  <c r="M338" i="1"/>
  <c r="M339" l="1"/>
  <c r="Y221" i="14"/>
  <c r="AK214"/>
  <c r="AN213"/>
  <c r="AO213" s="1"/>
  <c r="AL214"/>
  <c r="AM214" s="1"/>
  <c r="Y222" l="1"/>
  <c r="M340" i="1"/>
  <c r="AN214" i="14"/>
  <c r="AO214" s="1"/>
  <c r="AL215"/>
  <c r="AM215" s="1"/>
  <c r="AK215"/>
  <c r="M341" i="1" l="1"/>
  <c r="Y223" i="14"/>
  <c r="M342" i="1" s="1"/>
  <c r="M345" s="1"/>
  <c r="AK216" i="14"/>
  <c r="AN215"/>
  <c r="AO215" s="1"/>
  <c r="AL216"/>
  <c r="AM216" s="1"/>
  <c r="AL217" l="1"/>
  <c r="AM217" s="1"/>
  <c r="AN216"/>
  <c r="AO216" s="1"/>
  <c r="AK217"/>
  <c r="AK218" l="1"/>
  <c r="AL218"/>
  <c r="AM218" s="1"/>
  <c r="AN217"/>
  <c r="AO217" s="1"/>
  <c r="AN218" l="1"/>
  <c r="AO218" s="1"/>
  <c r="AL219"/>
  <c r="AM219" s="1"/>
  <c r="AK219"/>
  <c r="AN219" l="1"/>
  <c r="AO219" s="1"/>
  <c r="AK220"/>
  <c r="AL220"/>
  <c r="AM220" s="1"/>
  <c r="AN220" l="1"/>
  <c r="AL221"/>
  <c r="AM221" s="1"/>
  <c r="AK221"/>
  <c r="AO220"/>
  <c r="AN221" l="1"/>
  <c r="AO221" s="1"/>
  <c r="AK222"/>
  <c r="AL222"/>
  <c r="AM222" s="1"/>
  <c r="AN222" l="1"/>
  <c r="AL223"/>
  <c r="AM223" s="1"/>
  <c r="AK223"/>
  <c r="AN223" s="1"/>
  <c r="AO223" s="1"/>
  <c r="AO222"/>
</calcChain>
</file>

<file path=xl/comments1.xml><?xml version="1.0" encoding="utf-8"?>
<comments xmlns="http://schemas.openxmlformats.org/spreadsheetml/2006/main">
  <authors>
    <author>BOR</author>
  </authors>
  <commentList>
    <comment ref="H1" authorId="0">
      <text>
        <r>
          <rPr>
            <b/>
            <sz val="9"/>
            <color indexed="81"/>
            <rFont val="Tahoma"/>
            <family val="2"/>
          </rPr>
          <t>BOR: 4 out of 5 not available in WY2012
5kaf of 5k firm account
10,825 af of 10,825 account</t>
        </r>
        <r>
          <rPr>
            <sz val="9"/>
            <color indexed="81"/>
            <rFont val="Tahoma"/>
            <family val="2"/>
          </rPr>
          <t xml:space="preserve">
4,772 af Wolford Fish from Ruedi</t>
        </r>
      </text>
    </comment>
  </commentList>
</comments>
</file>

<file path=xl/comments2.xml><?xml version="1.0" encoding="utf-8"?>
<comments xmlns="http://schemas.openxmlformats.org/spreadsheetml/2006/main">
  <authors>
    <author>JDOE</author>
    <author>BOR</author>
  </authors>
  <commentList>
    <comment ref="L4" author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I4" authorId="1">
      <text>
        <r>
          <rPr>
            <b/>
            <sz val="9"/>
            <color indexed="81"/>
            <rFont val="Tahoma"/>
            <family val="2"/>
          </rPr>
          <t>BOR: 200 af owed to River max.</t>
        </r>
        <r>
          <rPr>
            <sz val="9"/>
            <color indexed="81"/>
            <rFont val="Tahoma"/>
            <family val="2"/>
          </rPr>
          <t xml:space="preserve">
</t>
        </r>
      </text>
    </comment>
    <comment ref="X5" authorId="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List>
</comments>
</file>

<file path=xl/comments3.xml><?xml version="1.0" encoding="utf-8"?>
<comments xmlns="http://schemas.openxmlformats.org/spreadsheetml/2006/main">
  <authors>
    <author>ECAO</author>
  </authors>
  <commentList>
    <comment ref="U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4.xml><?xml version="1.0" encoding="utf-8"?>
<comments xmlns="http://schemas.openxmlformats.org/spreadsheetml/2006/main">
  <authors>
    <author>JDOE</author>
  </authors>
  <commentList>
    <comment ref="K8" author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L9" author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List>
</comments>
</file>

<file path=xl/comments5.xml><?xml version="1.0" encoding="utf-8"?>
<comments xmlns="http://schemas.openxmlformats.org/spreadsheetml/2006/main">
  <authors>
    <author>ECAO</author>
  </authors>
  <commentList>
    <comment ref="AI64" authorId="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<sst xmlns="http://schemas.openxmlformats.org/spreadsheetml/2006/main" count="2249" uniqueCount="475">
  <si>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</si>
  <si>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</si>
  <si>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</si>
  <si>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</si>
  <si>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</si>
  <si>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</si>
  <si>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</si>
  <si>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</si>
  <si>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</si>
  <si>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</si>
  <si>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</si>
  <si>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</si>
  <si>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</si>
  <si>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</si>
  <si>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</si>
  <si>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</si>
  <si>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</si>
  <si>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</si>
  <si>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</si>
  <si>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</si>
  <si>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</si>
  <si>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</si>
  <si>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</si>
  <si>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</si>
  <si>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</si>
  <si>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</si>
  <si>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</si>
  <si>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</si>
  <si>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</si>
  <si>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</si>
  <si>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</si>
  <si>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</si>
  <si>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</si>
  <si>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</si>
  <si>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</si>
  <si>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</si>
  <si>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</si>
  <si>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</si>
  <si>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</si>
  <si>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</si>
  <si>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</si>
  <si>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</si>
  <si>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</si>
  <si>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</si>
  <si>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</si>
  <si>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</si>
  <si>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</si>
  <si>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</si>
  <si>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</si>
  <si>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</si>
  <si>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</si>
  <si>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</si>
  <si>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</si>
  <si>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</si>
  <si>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</si>
  <si>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</si>
  <si>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</si>
  <si>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</si>
  <si>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</si>
  <si>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</si>
  <si>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</si>
  <si>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</si>
  <si>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</si>
  <si>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</si>
  <si>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</si>
  <si>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</si>
  <si>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</si>
  <si>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</si>
  <si>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</si>
  <si>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</si>
  <si>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</si>
  <si>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</si>
  <si>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</si>
  <si>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</si>
  <si>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</si>
  <si>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</si>
  <si>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</si>
  <si>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</si>
  <si>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</si>
  <si>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</si>
  <si>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</si>
  <si>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</si>
  <si>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</si>
  <si>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</si>
  <si>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</si>
  <si>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</si>
  <si>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</si>
  <si>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</si>
  <si>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</si>
  <si>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</si>
  <si>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</si>
  <si>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</si>
  <si>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</si>
  <si>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</si>
  <si>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</si>
  <si>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</si>
  <si>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</si>
  <si>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</si>
  <si>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</si>
  <si>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</si>
  <si>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</si>
  <si>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</si>
  <si>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</si>
  <si>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EXXON MOBIL CORPORATION</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</si>
  <si>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</si>
  <si>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</si>
  <si>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</si>
  <si>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</si>
  <si>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</si>
  <si>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</si>
  <si>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</si>
  <si>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</si>
  <si>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</si>
  <si>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</si>
  <si>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</si>
  <si>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</si>
  <si>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</si>
  <si>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</si>
  <si>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</si>
  <si>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</si>
  <si>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</si>
  <si>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</si>
  <si>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</si>
  <si>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</si>
  <si>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</si>
  <si>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</si>
  <si>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</si>
  <si>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</si>
  <si>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</si>
  <si>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</si>
  <si>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</si>
  <si>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</si>
  <si>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</si>
  <si>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</si>
  <si>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</si>
  <si>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</si>
  <si>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</si>
  <si>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</si>
  <si>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</si>
  <si>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</si>
  <si>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</si>
  <si>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</si>
  <si>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</si>
  <si>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</si>
  <si>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</si>
  <si>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</si>
  <si>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</si>
  <si>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</si>
  <si>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</si>
  <si>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</si>
  <si>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</si>
  <si>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</si>
  <si>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</si>
  <si>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</si>
  <si>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 xml:space="preserve">Rel. For </t>
  </si>
  <si>
    <t>Addl</t>
  </si>
  <si>
    <t xml:space="preserve">Contract </t>
  </si>
  <si>
    <t>Wolford Exch</t>
  </si>
  <si>
    <t>Content</t>
  </si>
  <si>
    <t>Rocky Fork</t>
  </si>
  <si>
    <t>Release</t>
  </si>
  <si>
    <t>Evap</t>
  </si>
  <si>
    <t>(af)</t>
  </si>
  <si>
    <t>(cfs)</t>
  </si>
  <si>
    <t>Recorded in USBR Data Base</t>
  </si>
  <si>
    <t>BYPASS</t>
  </si>
  <si>
    <t>Total</t>
  </si>
  <si>
    <t>Palisade</t>
  </si>
  <si>
    <t>Called Out</t>
  </si>
  <si>
    <t>Gage</t>
  </si>
  <si>
    <t>Water Year:</t>
  </si>
  <si>
    <t>Initial Storage in Ruedi (March 31):</t>
  </si>
  <si>
    <t>Updated</t>
  </si>
  <si>
    <t>OWL CREEK MEADOWS, LLC</t>
  </si>
  <si>
    <t>039F6C0011</t>
  </si>
  <si>
    <t>Debeque, Town of</t>
  </si>
  <si>
    <t>029F6C0128</t>
  </si>
  <si>
    <t>039F6C0025</t>
  </si>
  <si>
    <t>039F6C0012</t>
  </si>
  <si>
    <t xml:space="preserve"> Releases of water to support 15-Mile Reach target flows ceased on 10/22.  A total of 15,981 acre-feet were released to support Recovery Program target flows in the 15-Mile Reach.</t>
  </si>
  <si>
    <t>Hydromet</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</si>
  <si>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</si>
  <si>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</si>
  <si>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</si>
  <si>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</si>
  <si>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</si>
  <si>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</si>
  <si>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</si>
  <si>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</si>
  <si>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</si>
  <si>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</si>
  <si>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</si>
  <si>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</si>
  <si>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</si>
  <si>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</si>
  <si>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</si>
  <si>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</si>
  <si>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</si>
  <si>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</si>
  <si>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</si>
  <si>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</si>
  <si>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ADDL</t>
  </si>
  <si>
    <t>REL FOR</t>
  </si>
  <si>
    <t>WOLFORD EXCH</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</si>
  <si>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</si>
  <si>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</si>
  <si>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</si>
  <si>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</si>
  <si>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</si>
  <si>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</si>
  <si>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</si>
  <si>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</si>
  <si>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</si>
  <si>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</si>
  <si>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</si>
  <si>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</si>
  <si>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</si>
  <si>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</si>
  <si>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</si>
  <si>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</si>
  <si>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</si>
  <si>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</si>
  <si>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</si>
  <si>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</si>
  <si>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</si>
  <si>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</si>
  <si>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</si>
  <si>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</si>
  <si>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</si>
  <si>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</si>
  <si>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</si>
  <si>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</si>
  <si>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</si>
  <si>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</si>
  <si>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</si>
  <si>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FILL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</si>
  <si>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</si>
  <si>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</si>
  <si>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</si>
  <si>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</si>
  <si>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</si>
  <si>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</si>
  <si>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</si>
  <si>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</si>
  <si>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</si>
  <si>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</si>
  <si>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</si>
  <si>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</si>
  <si>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</si>
  <si>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</si>
  <si>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</si>
  <si>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</si>
  <si>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</si>
  <si>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</si>
  <si>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</si>
  <si>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</si>
  <si>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</si>
  <si>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</si>
  <si>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</si>
  <si>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</si>
  <si>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</si>
  <si>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</si>
  <si>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</si>
  <si>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</si>
  <si>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</si>
  <si>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</si>
  <si>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</si>
  <si>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</si>
  <si>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</si>
  <si>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</si>
  <si>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</si>
  <si>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</si>
  <si>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</si>
  <si>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</si>
  <si>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</si>
  <si>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</si>
  <si>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</si>
  <si>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</si>
  <si>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</si>
  <si>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</si>
  <si>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</si>
  <si>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</si>
  <si>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</si>
  <si>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</si>
  <si>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</si>
  <si>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</si>
  <si>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</si>
  <si>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</si>
  <si>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</si>
  <si>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</si>
  <si>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</si>
  <si>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</si>
  <si>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</si>
  <si>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</si>
  <si>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</si>
  <si>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</si>
  <si>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</si>
  <si>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</si>
  <si>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</si>
  <si>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</si>
  <si>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</si>
  <si>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</si>
  <si>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</si>
  <si>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</si>
  <si>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</si>
  <si>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</si>
  <si>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</si>
  <si>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</si>
  <si>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</si>
  <si>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</si>
  <si>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</si>
  <si>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</si>
  <si>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</si>
  <si>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</si>
  <si>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</si>
  <si>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</si>
  <si>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</si>
  <si>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</si>
  <si>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</si>
  <si>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</si>
  <si>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</si>
  <si>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</si>
  <si>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</si>
  <si>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</si>
  <si>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</si>
  <si>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</si>
  <si>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</si>
  <si>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</si>
  <si>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</si>
  <si>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</si>
  <si>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</si>
  <si>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</si>
  <si>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</si>
  <si>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</si>
  <si>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</si>
  <si>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</si>
  <si>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</si>
  <si>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</si>
  <si>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</si>
  <si>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</si>
  <si>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</si>
  <si>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</si>
  <si>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</si>
  <si>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</si>
  <si>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</si>
  <si>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</si>
  <si>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</si>
  <si>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</si>
  <si>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</si>
  <si>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</si>
  <si>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</si>
  <si>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</si>
  <si>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</si>
  <si>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</si>
  <si>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</si>
  <si>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</si>
  <si>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</si>
  <si>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</si>
  <si>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</si>
  <si>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</si>
  <si>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</si>
  <si>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</si>
  <si>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</si>
  <si>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</si>
  <si>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</si>
  <si>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</si>
  <si>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</si>
  <si>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</si>
  <si>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</si>
  <si>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</si>
  <si>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</si>
  <si>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</si>
  <si>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</si>
  <si>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</si>
  <si>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</si>
  <si>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</si>
  <si>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</si>
  <si>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</si>
  <si>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</si>
  <si>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</si>
  <si>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</si>
  <si>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</si>
  <si>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</si>
  <si>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</si>
  <si>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</si>
  <si>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</si>
  <si>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</si>
  <si>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</si>
  <si>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</si>
  <si>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</si>
  <si>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</si>
  <si>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</si>
  <si>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</si>
  <si>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</si>
  <si>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</si>
  <si>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</si>
  <si>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</si>
  <si>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</si>
  <si>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</si>
  <si>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</si>
  <si>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</si>
  <si>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</si>
  <si>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</si>
  <si>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</si>
  <si>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</si>
  <si>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</si>
  <si>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</si>
  <si>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</si>
  <si>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</si>
  <si>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</si>
  <si>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</si>
  <si>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</si>
  <si>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</si>
  <si>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</si>
  <si>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</si>
  <si>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</si>
  <si>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</si>
  <si>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</si>
  <si>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</si>
  <si>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</si>
  <si>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</si>
  <si>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</si>
  <si>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</si>
  <si>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</si>
  <si>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</si>
  <si>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</si>
  <si>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</si>
  <si>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</si>
  <si>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</si>
  <si>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</si>
  <si>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</si>
  <si>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</si>
  <si>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</si>
  <si>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</si>
  <si>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</si>
  <si>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</si>
  <si>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</si>
  <si>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</si>
  <si>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</si>
  <si>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</si>
  <si>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</si>
  <si>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</si>
  <si>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</si>
  <si>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</si>
  <si>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</si>
  <si>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</si>
  <si>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</si>
  <si>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</si>
  <si>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</si>
  <si>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</si>
  <si>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</si>
  <si>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</si>
  <si>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</si>
  <si>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</si>
  <si>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</si>
  <si>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</si>
  <si>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</si>
  <si>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</si>
  <si>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</si>
  <si>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CONSOLIDATED METROPOLITAN DISTRICT</t>
  </si>
  <si>
    <t>Crown Mountain Park and Recreation District</t>
  </si>
  <si>
    <t>079F6C0052</t>
  </si>
  <si>
    <t>Apr</t>
  </si>
  <si>
    <t>Jun</t>
  </si>
  <si>
    <t>Jul</t>
  </si>
  <si>
    <t>Ave Inflow (cfs)</t>
  </si>
  <si>
    <t>079D6C0106</t>
  </si>
  <si>
    <t>------</t>
  </si>
  <si>
    <t>---------</t>
  </si>
  <si>
    <t>---</t>
  </si>
  <si>
    <t xml:space="preserve">COLO RIVER WATER CONSERVATION BOARD </t>
  </si>
  <si>
    <t>SILT, TOWN OF</t>
  </si>
  <si>
    <t>099D6C0147</t>
  </si>
  <si>
    <t>099D6C0149</t>
  </si>
  <si>
    <t>119D6C0074</t>
  </si>
</sst>
</file>

<file path=xl/styles.xml><?xml version="1.0" encoding="utf-8"?>
<styleSheet xmlns="http://schemas.openxmlformats.org/spreadsheetml/2006/main">
  <numFmts count="12">
    <numFmt numFmtId="164" formatCode="0_)"/>
    <numFmt numFmtId="165" formatCode="0.00_)"/>
    <numFmt numFmtId="166" formatCode="General_)"/>
    <numFmt numFmtId="167" formatCode="mmmm\-yy"/>
    <numFmt numFmtId="168" formatCode="m/d"/>
    <numFmt numFmtId="169" formatCode="0.0"/>
    <numFmt numFmtId="170" formatCode="[$-409]mmmm\-yy;@"/>
    <numFmt numFmtId="171" formatCode="mm/dd/yy;@"/>
    <numFmt numFmtId="172" formatCode="mm/dd/yy"/>
    <numFmt numFmtId="173" formatCode="0.000"/>
    <numFmt numFmtId="174" formatCode="m/d/yy;@"/>
    <numFmt numFmtId="175" formatCode="mmm"/>
  </numFmts>
  <fonts count="39">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9.1999999999999993"/>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8"/>
      <name val="Tahoma"/>
      <family val="2"/>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9"/>
      <name val="Courier"/>
      <family val="3"/>
    </font>
    <font>
      <sz val="10"/>
      <name val="Arial Unicode MS"/>
      <family val="2"/>
    </font>
    <font>
      <sz val="12"/>
      <name val="Arial"/>
      <family val="2"/>
    </font>
    <font>
      <b/>
      <sz val="9"/>
      <color indexed="12"/>
      <name val="Arial"/>
      <family val="2"/>
    </font>
    <font>
      <b/>
      <sz val="10"/>
      <color rgb="FF009900"/>
      <name val="Arial"/>
      <family val="2"/>
    </font>
    <font>
      <sz val="9"/>
      <color indexed="81"/>
      <name val="Tahoma"/>
      <family val="2"/>
    </font>
    <font>
      <b/>
      <sz val="9"/>
      <color indexed="81"/>
      <name val="Tahoma"/>
      <family val="2"/>
    </font>
    <font>
      <sz val="10"/>
      <color rgb="FFFF0000"/>
      <name val="Arial"/>
      <family val="2"/>
    </font>
    <font>
      <b/>
      <sz val="10"/>
      <color rgb="FFFF0000"/>
      <name val="Arial"/>
      <family val="2"/>
    </font>
  </fonts>
  <fills count="7">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solid">
        <fgColor rgb="FFFFFF00"/>
        <bgColor indexed="64"/>
      </patternFill>
    </fill>
    <fill>
      <patternFill patternType="lightUp">
        <fgColor theme="1" tint="0.34998626667073579"/>
        <bgColor rgb="FFFFFF00"/>
      </patternFill>
    </fill>
  </fills>
  <borders count="26">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166" fontId="0" fillId="0" borderId="0"/>
  </cellStyleXfs>
  <cellXfs count="638">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0" fontId="6" fillId="0" borderId="0" xfId="0" quotePrefix="1" applyNumberFormat="1" applyFont="1" applyAlignment="1">
      <alignment vertical="top" wrapText="1"/>
    </xf>
    <xf numFmtId="166" fontId="6" fillId="0" borderId="0" xfId="0" applyFont="1" applyAlignment="1">
      <alignment horizontal="left"/>
    </xf>
    <xf numFmtId="167" fontId="6" fillId="0" borderId="0" xfId="0" applyNumberFormat="1" applyFont="1" applyAlignment="1" applyProtection="1">
      <alignment horizontal="center"/>
      <protection locked="0"/>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Protection="1"/>
    <xf numFmtId="166" fontId="6" fillId="0" borderId="1" xfId="0" applyFont="1" applyBorder="1" applyAlignment="1" applyProtection="1">
      <alignment horizontal="center"/>
      <protection locked="0"/>
    </xf>
    <xf numFmtId="3" fontId="6" fillId="0" borderId="1" xfId="0" applyNumberFormat="1" applyFont="1" applyBorder="1" applyProtection="1">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applyProtection="1">
      <protection locked="0"/>
    </xf>
    <xf numFmtId="14" fontId="8" fillId="0" borderId="0" xfId="0" applyNumberFormat="1" applyFont="1" applyBorder="1" applyAlignment="1" applyProtection="1">
      <alignment horizontal="center"/>
    </xf>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Protection="1">
      <protection locked="0"/>
    </xf>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0" xfId="0" quotePrefix="1"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6" fillId="0" borderId="0" xfId="0" applyNumberFormat="1" applyFont="1" applyAlignment="1" applyProtection="1">
      <alignment horizontal="right"/>
      <protection locked="0"/>
    </xf>
    <xf numFmtId="4" fontId="7" fillId="0" borderId="3" xfId="0" applyNumberFormat="1" applyFont="1" applyBorder="1" applyAlignment="1">
      <alignment horizontal="center"/>
    </xf>
    <xf numFmtId="0" fontId="6" fillId="0" borderId="0" xfId="0" quotePrefix="1" applyNumberFormat="1" applyFont="1" applyAlignment="1">
      <alignment horizontal="right"/>
    </xf>
    <xf numFmtId="0" fontId="7" fillId="0" borderId="0" xfId="0" quotePrefix="1" applyNumberFormat="1" applyFont="1" applyAlignment="1">
      <alignment horizontal="left"/>
    </xf>
    <xf numFmtId="14" fontId="6" fillId="0" borderId="0" xfId="0" applyNumberFormat="1" applyFont="1" applyAlignment="1">
      <alignment horizontal="righ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4" fontId="6" fillId="0" borderId="0" xfId="0" applyNumberFormat="1" applyFont="1" applyAlignment="1" applyProtection="1">
      <alignment horizontal="left"/>
    </xf>
    <xf numFmtId="3" fontId="6" fillId="0" borderId="0" xfId="0" applyNumberFormat="1" applyFont="1" applyAlignment="1">
      <alignment horizontal="left"/>
    </xf>
    <xf numFmtId="4" fontId="2" fillId="0" borderId="1" xfId="0" applyNumberFormat="1" applyFont="1" applyBorder="1"/>
    <xf numFmtId="3" fontId="6" fillId="0" borderId="2" xfId="0" applyNumberFormat="1" applyFont="1" applyBorder="1" applyAlignment="1">
      <alignment horizontal="center"/>
    </xf>
    <xf numFmtId="166" fontId="2" fillId="0" borderId="0" xfId="0" applyFont="1" applyAlignment="1">
      <alignment horizontal="left"/>
    </xf>
    <xf numFmtId="4" fontId="2" fillId="0" borderId="1" xfId="0" applyNumberFormat="1" applyFont="1" applyBorder="1" applyProtection="1">
      <protection locked="0"/>
    </xf>
    <xf numFmtId="4" fontId="2" fillId="0" borderId="0" xfId="0" applyNumberFormat="1" applyFont="1" applyAlignment="1" applyProtection="1">
      <alignment horizontal="left"/>
      <protection locked="0"/>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170" fontId="12" fillId="0" borderId="0" xfId="0" applyNumberFormat="1" applyFont="1" applyAlignment="1" applyProtection="1">
      <alignment horizontal="center"/>
      <protection locked="0"/>
    </xf>
    <xf numFmtId="0" fontId="6" fillId="0" borderId="0" xfId="0" applyNumberFormat="1" applyFont="1" applyAlignment="1">
      <alignment vertical="top" wrapText="1"/>
    </xf>
    <xf numFmtId="0" fontId="6" fillId="0" borderId="0" xfId="0" applyNumberFormat="1" applyFont="1" applyAlignment="1">
      <alignment horizontal="right"/>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66" fontId="6" fillId="0" borderId="4" xfId="0" applyFont="1" applyBorder="1"/>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4" fillId="3" borderId="0" xfId="0" applyFont="1" applyFill="1"/>
    <xf numFmtId="2" fontId="14" fillId="3" borderId="0" xfId="0" applyNumberFormat="1" applyFont="1" applyFill="1"/>
    <xf numFmtId="14" fontId="14"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4" fillId="0" borderId="3" xfId="0" applyFont="1" applyFill="1" applyBorder="1"/>
    <xf numFmtId="169" fontId="14"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2" fontId="3" fillId="3" borderId="3" xfId="0" applyNumberFormat="1" applyFont="1" applyFill="1" applyBorder="1" applyAlignment="1">
      <alignment horizontal="right"/>
    </xf>
    <xf numFmtId="14" fontId="14"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2" fontId="3" fillId="3" borderId="0" xfId="0" applyNumberFormat="1" applyFont="1" applyFill="1" applyBorder="1" applyAlignment="1">
      <alignment horizontal="right"/>
    </xf>
    <xf numFmtId="14" fontId="14" fillId="0" borderId="5" xfId="0" applyNumberFormat="1" applyFont="1" applyBorder="1" applyAlignment="1">
      <alignment horizontal="right"/>
    </xf>
    <xf numFmtId="166" fontId="14" fillId="3" borderId="6" xfId="0" applyFont="1" applyFill="1" applyBorder="1" applyAlignment="1">
      <alignment horizontal="center"/>
    </xf>
    <xf numFmtId="166" fontId="14" fillId="3" borderId="0" xfId="0" applyFont="1" applyFill="1" applyBorder="1" applyAlignment="1">
      <alignment horizontal="center"/>
    </xf>
    <xf numFmtId="169" fontId="14" fillId="3" borderId="0" xfId="0" applyNumberFormat="1" applyFont="1" applyFill="1" applyBorder="1" applyAlignment="1">
      <alignment horizontal="center"/>
    </xf>
    <xf numFmtId="2" fontId="3" fillId="3" borderId="0" xfId="0" applyNumberFormat="1" applyFont="1" applyFill="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4"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2" fontId="3" fillId="3" borderId="3" xfId="0" applyNumberFormat="1" applyFont="1" applyFill="1" applyBorder="1" applyAlignment="1">
      <alignment horizontal="center"/>
    </xf>
    <xf numFmtId="4" fontId="14" fillId="3" borderId="0" xfId="0" applyNumberFormat="1" applyFont="1" applyFill="1" applyAlignment="1">
      <alignment horizontal="right"/>
    </xf>
    <xf numFmtId="4" fontId="3" fillId="3" borderId="0" xfId="0" applyNumberFormat="1" applyFont="1" applyFill="1" applyAlignment="1">
      <alignment horizontal="right"/>
    </xf>
    <xf numFmtId="4" fontId="14" fillId="3" borderId="0" xfId="0" applyNumberFormat="1" applyFont="1" applyFill="1"/>
    <xf numFmtId="14" fontId="14" fillId="0" borderId="5" xfId="0" applyNumberFormat="1" applyFont="1" applyBorder="1" applyAlignment="1" applyProtection="1">
      <alignment horizontal="right"/>
    </xf>
    <xf numFmtId="4" fontId="3" fillId="3" borderId="0" xfId="0" applyNumberFormat="1" applyFont="1" applyFill="1"/>
    <xf numFmtId="14" fontId="17" fillId="0" borderId="5" xfId="0" applyNumberFormat="1" applyFont="1" applyBorder="1" applyAlignment="1" applyProtection="1">
      <alignment horizontal="right"/>
    </xf>
    <xf numFmtId="169" fontId="14" fillId="3" borderId="0" xfId="0" applyNumberFormat="1" applyFont="1" applyFill="1"/>
    <xf numFmtId="166" fontId="15"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8" fillId="0" borderId="0" xfId="0" applyFont="1" applyBorder="1" applyAlignment="1">
      <alignment horizontal="center"/>
    </xf>
    <xf numFmtId="166" fontId="18" fillId="0" borderId="0" xfId="0" applyFont="1" applyBorder="1"/>
    <xf numFmtId="4" fontId="18" fillId="0" borderId="0" xfId="0" applyNumberFormat="1" applyFont="1" applyBorder="1"/>
    <xf numFmtId="166" fontId="19"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4" fillId="0" borderId="0" xfId="0" applyFont="1" applyFill="1"/>
    <xf numFmtId="169" fontId="14" fillId="0" borderId="0" xfId="0" applyNumberFormat="1" applyFont="1" applyFill="1"/>
    <xf numFmtId="2" fontId="14"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4" fillId="0" borderId="6" xfId="0" applyFont="1" applyFill="1" applyBorder="1" applyAlignment="1">
      <alignment horizontal="center"/>
    </xf>
    <xf numFmtId="166" fontId="14" fillId="0" borderId="0" xfId="0" applyFont="1" applyFill="1" applyBorder="1" applyAlignment="1">
      <alignment horizontal="center"/>
    </xf>
    <xf numFmtId="169" fontId="14" fillId="0" borderId="0" xfId="0" applyNumberFormat="1" applyFont="1" applyFill="1" applyBorder="1" applyAlignment="1">
      <alignment horizontal="center"/>
    </xf>
    <xf numFmtId="166" fontId="14"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166" fontId="3" fillId="0" borderId="0" xfId="0"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4"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6"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4" fontId="14" fillId="3" borderId="3" xfId="0" applyNumberFormat="1" applyFont="1" applyFill="1" applyBorder="1" applyAlignment="1">
      <alignment horizontal="right"/>
    </xf>
    <xf numFmtId="14" fontId="14" fillId="3" borderId="0" xfId="0" applyNumberFormat="1" applyFont="1" applyFill="1" applyBorder="1" applyAlignment="1">
      <alignment horizontal="right"/>
    </xf>
    <xf numFmtId="14" fontId="14" fillId="3" borderId="5" xfId="0" applyNumberFormat="1" applyFont="1" applyFill="1" applyBorder="1" applyAlignment="1">
      <alignment horizontal="right"/>
    </xf>
    <xf numFmtId="14" fontId="14" fillId="3" borderId="7" xfId="0" applyNumberFormat="1" applyFont="1" applyFill="1" applyBorder="1" applyAlignment="1">
      <alignment horizontal="center"/>
    </xf>
    <xf numFmtId="14" fontId="14" fillId="3" borderId="5" xfId="0" applyNumberFormat="1" applyFont="1" applyFill="1" applyBorder="1" applyAlignment="1" applyProtection="1">
      <alignment horizontal="right"/>
    </xf>
    <xf numFmtId="14" fontId="17" fillId="3" borderId="5" xfId="0" applyNumberFormat="1" applyFont="1" applyFill="1" applyBorder="1" applyAlignment="1" applyProtection="1">
      <alignment horizontal="right"/>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4" fillId="0" borderId="0" xfId="0" applyNumberFormat="1" applyFont="1" applyFill="1" applyAlignment="1">
      <alignment horizontal="center"/>
    </xf>
    <xf numFmtId="1" fontId="14"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4" fontId="6" fillId="0" borderId="5" xfId="0" applyNumberFormat="1" applyFont="1" applyBorder="1" applyAlignment="1">
      <alignment horizontal="center"/>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4"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9" xfId="0" applyNumberFormat="1" applyFont="1" applyBorder="1" applyAlignment="1" applyProtection="1">
      <alignment horizontal="center"/>
      <protection locked="0"/>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8" fillId="0" borderId="13" xfId="0" applyFont="1" applyBorder="1" applyAlignment="1">
      <alignment horizontal="center"/>
    </xf>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4" fillId="0" borderId="0" xfId="0" applyNumberFormat="1" applyFont="1" applyFill="1" applyBorder="1" applyAlignment="1"/>
    <xf numFmtId="1" fontId="14" fillId="0" borderId="6" xfId="0" applyNumberFormat="1" applyFont="1" applyFill="1" applyBorder="1" applyAlignment="1">
      <alignment horizontal="center"/>
    </xf>
    <xf numFmtId="1" fontId="14" fillId="0" borderId="5" xfId="0" applyNumberFormat="1" applyFont="1" applyFill="1" applyBorder="1" applyAlignment="1">
      <alignment horizontal="center"/>
    </xf>
    <xf numFmtId="3" fontId="6" fillId="0" borderId="6" xfId="0" applyNumberFormat="1" applyFont="1" applyBorder="1" applyAlignment="1" applyProtection="1">
      <alignment horizontal="center"/>
      <protection locked="0"/>
    </xf>
    <xf numFmtId="3" fontId="6" fillId="0" borderId="5" xfId="0" applyNumberFormat="1" applyFont="1" applyBorder="1" applyAlignment="1" applyProtection="1">
      <alignment horizontal="center"/>
      <protection locked="0"/>
    </xf>
    <xf numFmtId="3" fontId="6" fillId="0" borderId="9" xfId="0" applyNumberFormat="1" applyFont="1" applyBorder="1" applyAlignment="1" applyProtection="1">
      <alignment horizontal="center"/>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20" fillId="0" borderId="0" xfId="0" applyNumberFormat="1" applyFont="1"/>
    <xf numFmtId="4" fontId="10" fillId="0" borderId="0" xfId="0" applyNumberFormat="1" applyFont="1"/>
    <xf numFmtId="4" fontId="21"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3"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1" fontId="6" fillId="0" borderId="1" xfId="0" applyNumberFormat="1" applyFont="1" applyBorder="1"/>
    <xf numFmtId="171" fontId="6" fillId="0" borderId="0" xfId="0" applyNumberFormat="1" applyFont="1" applyAlignment="1">
      <alignment horizontal="center"/>
    </xf>
    <xf numFmtId="171" fontId="6" fillId="0" borderId="2" xfId="0" applyNumberFormat="1" applyFont="1" applyBorder="1" applyAlignment="1">
      <alignment horizontal="center"/>
    </xf>
    <xf numFmtId="1" fontId="6" fillId="0" borderId="2" xfId="0" applyNumberFormat="1" applyFont="1" applyBorder="1" applyAlignment="1">
      <alignment horizontal="center"/>
    </xf>
    <xf numFmtId="173" fontId="0" fillId="0" borderId="0" xfId="0" applyNumberFormat="1"/>
    <xf numFmtId="173" fontId="6" fillId="0" borderId="0" xfId="0" applyNumberFormat="1" applyFont="1" applyAlignment="1">
      <alignment horizontal="center"/>
    </xf>
    <xf numFmtId="166" fontId="6" fillId="4" borderId="0" xfId="0" applyFont="1" applyFill="1"/>
    <xf numFmtId="171"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1" fontId="6" fillId="0" borderId="0" xfId="0" applyNumberFormat="1" applyFont="1"/>
    <xf numFmtId="173"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3"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4" fontId="2" fillId="4" borderId="6" xfId="0" applyNumberFormat="1" applyFont="1" applyFill="1" applyBorder="1" applyAlignment="1">
      <alignment horizontal="center"/>
    </xf>
    <xf numFmtId="174" fontId="2" fillId="4" borderId="0" xfId="0" applyNumberFormat="1" applyFont="1" applyFill="1" applyBorder="1" applyAlignment="1">
      <alignment horizontal="center"/>
    </xf>
    <xf numFmtId="166" fontId="2" fillId="4" borderId="0" xfId="0" applyFont="1" applyFill="1" applyBorder="1"/>
    <xf numFmtId="174"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5"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3"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4" fontId="6" fillId="4" borderId="6" xfId="0" applyNumberFormat="1" applyFont="1" applyFill="1" applyBorder="1" applyAlignment="1">
      <alignment horizontal="center"/>
    </xf>
    <xf numFmtId="174"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1"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1"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1"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4" fillId="0" borderId="0" xfId="0" applyFont="1"/>
    <xf numFmtId="172" fontId="6" fillId="0" borderId="0" xfId="0" applyNumberFormat="1" applyFont="1"/>
    <xf numFmtId="166" fontId="25" fillId="0" borderId="0" xfId="0" applyFont="1" applyAlignment="1">
      <alignment horizontal="center"/>
    </xf>
    <xf numFmtId="172" fontId="7" fillId="0" borderId="0" xfId="0" applyNumberFormat="1" applyFont="1"/>
    <xf numFmtId="2" fontId="7" fillId="0" borderId="0" xfId="0" applyNumberFormat="1" applyFont="1" applyFill="1"/>
    <xf numFmtId="2" fontId="7" fillId="0" borderId="0" xfId="0" applyNumberFormat="1" applyFont="1"/>
    <xf numFmtId="166" fontId="26" fillId="0" borderId="0" xfId="0" applyFont="1" applyAlignment="1">
      <alignment horizontal="left"/>
    </xf>
    <xf numFmtId="166" fontId="27" fillId="0" borderId="0" xfId="0" applyFont="1" applyAlignment="1">
      <alignment horizontal="center"/>
    </xf>
    <xf numFmtId="4" fontId="10" fillId="0" borderId="0" xfId="0" applyNumberFormat="1" applyFont="1" applyAlignment="1">
      <alignment horizontal="left"/>
    </xf>
    <xf numFmtId="2" fontId="26" fillId="0" borderId="0" xfId="0" applyNumberFormat="1" applyFont="1" applyFill="1" applyAlignment="1">
      <alignment horizontal="left"/>
    </xf>
    <xf numFmtId="2" fontId="10" fillId="0" borderId="0" xfId="0" applyNumberFormat="1" applyFont="1" applyFill="1" applyAlignment="1">
      <alignment horizontal="left"/>
    </xf>
    <xf numFmtId="4" fontId="26" fillId="0" borderId="0" xfId="0" applyNumberFormat="1" applyFont="1" applyAlignment="1">
      <alignment horizontal="left"/>
    </xf>
    <xf numFmtId="2" fontId="26"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2" fontId="6" fillId="0" borderId="1" xfId="0" applyNumberFormat="1" applyFont="1" applyBorder="1"/>
    <xf numFmtId="2" fontId="7" fillId="0" borderId="16" xfId="0" applyNumberFormat="1" applyFont="1" applyBorder="1" applyAlignment="1"/>
    <xf numFmtId="172"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2"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2"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8"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9" fillId="0" borderId="0" xfId="0" applyNumberFormat="1" applyFont="1" applyFill="1" applyBorder="1"/>
    <xf numFmtId="2" fontId="2" fillId="0" borderId="0" xfId="0" applyNumberFormat="1" applyFont="1" applyFill="1" applyProtection="1">
      <protection locked="0"/>
    </xf>
    <xf numFmtId="172"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2" fontId="6" fillId="0" borderId="0" xfId="0" quotePrefix="1" applyNumberFormat="1" applyFont="1"/>
    <xf numFmtId="2" fontId="6" fillId="0" borderId="0" xfId="0" quotePrefix="1" applyNumberFormat="1" applyFont="1" applyFill="1"/>
    <xf numFmtId="2" fontId="6" fillId="0" borderId="0" xfId="0" quotePrefix="1" applyNumberFormat="1" applyFont="1"/>
    <xf numFmtId="172"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2"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2" fontId="6" fillId="0" borderId="0" xfId="0" applyNumberFormat="1" applyFont="1" applyBorder="1"/>
    <xf numFmtId="4" fontId="2" fillId="0" borderId="0" xfId="0" applyNumberFormat="1" applyFont="1" applyProtection="1">
      <protection hidden="1"/>
    </xf>
    <xf numFmtId="166" fontId="14" fillId="0" borderId="0" xfId="0" applyFont="1"/>
    <xf numFmtId="166" fontId="14" fillId="0" borderId="0" xfId="0" quotePrefix="1" applyFont="1" applyAlignment="1">
      <alignment horizontal="center"/>
    </xf>
    <xf numFmtId="4" fontId="14" fillId="0" borderId="2" xfId="0" applyNumberFormat="1" applyFont="1" applyBorder="1" applyAlignment="1">
      <alignment horizontal="center"/>
    </xf>
    <xf numFmtId="169" fontId="6" fillId="0" borderId="0" xfId="0" applyNumberFormat="1" applyFont="1" applyBorder="1" applyAlignment="1">
      <alignment horizontal="center"/>
    </xf>
    <xf numFmtId="174" fontId="0" fillId="0" borderId="0" xfId="0" applyNumberFormat="1"/>
    <xf numFmtId="2" fontId="30" fillId="0" borderId="0" xfId="0" applyNumberFormat="1" applyFont="1" applyFill="1"/>
    <xf numFmtId="2" fontId="3" fillId="0" borderId="0" xfId="0" applyNumberFormat="1" applyFont="1" applyFill="1"/>
    <xf numFmtId="2" fontId="3" fillId="3" borderId="0" xfId="0" applyNumberFormat="1" applyFont="1" applyFill="1" applyAlignment="1">
      <alignment horizontal="right"/>
    </xf>
    <xf numFmtId="166" fontId="31" fillId="0" borderId="0" xfId="0" applyFont="1"/>
    <xf numFmtId="1" fontId="32"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1" fontId="2" fillId="4" borderId="0" xfId="0" applyNumberFormat="1" applyFont="1" applyFill="1" applyBorder="1" applyAlignment="1">
      <alignment horizontal="center"/>
    </xf>
    <xf numFmtId="3" fontId="6" fillId="4" borderId="0" xfId="0" applyNumberFormat="1" applyFont="1" applyFill="1" applyBorder="1"/>
    <xf numFmtId="171"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4" fontId="6" fillId="4" borderId="0" xfId="0" applyNumberFormat="1" applyFont="1" applyFill="1" applyBorder="1" applyAlignment="1">
      <alignment horizontal="center"/>
    </xf>
    <xf numFmtId="2" fontId="24" fillId="0" borderId="0" xfId="0" applyNumberFormat="1" applyFont="1" applyFill="1"/>
    <xf numFmtId="166" fontId="33" fillId="0" borderId="0" xfId="0" applyFont="1" applyFill="1" applyAlignment="1">
      <alignment horizontal="left"/>
    </xf>
    <xf numFmtId="166" fontId="2" fillId="4" borderId="3" xfId="0" applyFont="1" applyFill="1" applyBorder="1"/>
    <xf numFmtId="166" fontId="2" fillId="4" borderId="7" xfId="0" applyFont="1" applyFill="1" applyBorder="1"/>
    <xf numFmtId="166" fontId="34" fillId="0" borderId="0" xfId="0" applyFont="1" applyAlignment="1">
      <alignment horizontal="right"/>
    </xf>
    <xf numFmtId="169" fontId="23" fillId="0" borderId="0" xfId="0" applyNumberFormat="1" applyFont="1"/>
    <xf numFmtId="1" fontId="23" fillId="0" borderId="0" xfId="0" applyNumberFormat="1" applyFont="1"/>
    <xf numFmtId="166" fontId="37" fillId="0" borderId="0" xfId="0" applyFont="1"/>
    <xf numFmtId="166" fontId="6" fillId="0" borderId="0" xfId="0" applyFont="1" applyFill="1"/>
    <xf numFmtId="166" fontId="37" fillId="0" borderId="0" xfId="0" applyFont="1" applyFill="1"/>
    <xf numFmtId="3" fontId="38" fillId="5" borderId="0" xfId="0" applyNumberFormat="1" applyFont="1" applyFill="1" applyProtection="1">
      <protection locked="0"/>
    </xf>
    <xf numFmtId="2" fontId="6" fillId="5" borderId="0" xfId="0" applyNumberFormat="1" applyFont="1" applyFill="1" applyBorder="1" applyAlignment="1" applyProtection="1">
      <alignment horizontal="left"/>
      <protection locked="0"/>
    </xf>
    <xf numFmtId="2" fontId="6" fillId="5" borderId="0" xfId="0" applyNumberFormat="1" applyFont="1" applyFill="1" applyBorder="1" applyAlignment="1" applyProtection="1">
      <alignment horizontal="center"/>
      <protection locked="0"/>
    </xf>
    <xf numFmtId="2" fontId="6" fillId="5" borderId="2" xfId="0" applyNumberFormat="1" applyFont="1" applyFill="1" applyBorder="1" applyAlignment="1">
      <alignment horizontal="center"/>
    </xf>
    <xf numFmtId="166" fontId="6" fillId="5" borderId="0" xfId="0" applyFont="1" applyFill="1" applyBorder="1" applyAlignment="1">
      <alignment horizontal="center"/>
    </xf>
    <xf numFmtId="4" fontId="6" fillId="5" borderId="2" xfId="0" applyNumberFormat="1" applyFont="1" applyFill="1" applyBorder="1" applyAlignment="1">
      <alignment horizontal="center"/>
    </xf>
    <xf numFmtId="4" fontId="6" fillId="6" borderId="0" xfId="0" applyNumberFormat="1" applyFont="1" applyFill="1" applyBorder="1" applyAlignment="1">
      <alignment horizontal="center"/>
    </xf>
    <xf numFmtId="4" fontId="6" fillId="6" borderId="0" xfId="0" applyNumberFormat="1" applyFont="1" applyFill="1" applyBorder="1"/>
    <xf numFmtId="4" fontId="6" fillId="6" borderId="2" xfId="0" applyNumberFormat="1" applyFont="1" applyFill="1" applyBorder="1" applyAlignment="1">
      <alignment horizontal="center"/>
    </xf>
    <xf numFmtId="166" fontId="15" fillId="0" borderId="21" xfId="0" applyFont="1" applyFill="1" applyBorder="1" applyAlignment="1">
      <alignment horizontal="center"/>
    </xf>
    <xf numFmtId="166" fontId="15" fillId="0" borderId="1" xfId="0" applyFont="1" applyFill="1" applyBorder="1" applyAlignment="1">
      <alignment horizontal="center"/>
    </xf>
    <xf numFmtId="166" fontId="15" fillId="0" borderId="19" xfId="0" applyFont="1" applyFill="1" applyBorder="1" applyAlignment="1">
      <alignment horizontal="center"/>
    </xf>
    <xf numFmtId="166" fontId="15" fillId="0" borderId="21" xfId="0" applyFont="1" applyBorder="1" applyAlignment="1">
      <alignment horizontal="center"/>
    </xf>
    <xf numFmtId="166" fontId="15" fillId="0" borderId="1" xfId="0" applyFont="1" applyBorder="1" applyAlignment="1">
      <alignment horizontal="center"/>
    </xf>
    <xf numFmtId="166" fontId="15"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3" fontId="7" fillId="0" borderId="11" xfId="0" applyNumberFormat="1" applyFont="1" applyBorder="1" applyAlignment="1" applyProtection="1">
      <alignment horizontal="center"/>
      <protection locked="0"/>
    </xf>
    <xf numFmtId="2" fontId="25" fillId="0" borderId="21" xfId="0" applyNumberFormat="1" applyFont="1" applyFill="1" applyBorder="1" applyAlignment="1">
      <alignment horizontal="center"/>
    </xf>
    <xf numFmtId="2" fontId="25" fillId="0" borderId="1" xfId="0" applyNumberFormat="1" applyFont="1" applyFill="1" applyBorder="1" applyAlignment="1">
      <alignment horizontal="center"/>
    </xf>
    <xf numFmtId="2" fontId="25" fillId="0" borderId="19" xfId="0" applyNumberFormat="1" applyFont="1" applyFill="1" applyBorder="1" applyAlignment="1">
      <alignment horizontal="center"/>
    </xf>
    <xf numFmtId="2" fontId="26" fillId="0" borderId="21" xfId="0" applyNumberFormat="1" applyFont="1" applyBorder="1" applyAlignment="1">
      <alignment horizontal="center"/>
    </xf>
    <xf numFmtId="2" fontId="26" fillId="0" borderId="1" xfId="0" applyNumberFormat="1"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1" fontId="7" fillId="4" borderId="21" xfId="0" applyNumberFormat="1" applyFont="1" applyFill="1" applyBorder="1" applyAlignment="1">
      <alignment horizontal="center"/>
    </xf>
    <xf numFmtId="171" fontId="7" fillId="4" borderId="1" xfId="0" applyNumberFormat="1" applyFont="1" applyFill="1" applyBorder="1" applyAlignment="1">
      <alignment horizontal="center"/>
    </xf>
    <xf numFmtId="171" fontId="7" fillId="4" borderId="19" xfId="0" applyNumberFormat="1" applyFont="1" applyFill="1" applyBorder="1" applyAlignment="1">
      <alignment horizontal="center"/>
    </xf>
    <xf numFmtId="171" fontId="6" fillId="4" borderId="21" xfId="0" applyNumberFormat="1" applyFont="1" applyFill="1" applyBorder="1" applyAlignment="1">
      <alignment horizontal="center"/>
    </xf>
    <xf numFmtId="171" fontId="6" fillId="4" borderId="1" xfId="0" applyNumberFormat="1" applyFont="1" applyFill="1" applyBorder="1" applyAlignment="1">
      <alignment horizontal="center"/>
    </xf>
    <xf numFmtId="171"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xf numFmtId="165" fontId="37" fillId="0" borderId="0" xfId="0" applyNumberFormat="1" applyFont="1" applyBorder="1" applyProtection="1">
      <protection locked="0"/>
    </xf>
  </cellXfs>
  <cellStyles count="1">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10.xml"/><Relationship Id="rId18" Type="http://schemas.openxmlformats.org/officeDocument/2006/relationships/externalLink" Target="externalLinks/externalLink2.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chartsheet" Target="chartsheets/sheet1.xml"/><Relationship Id="rId12" Type="http://schemas.openxmlformats.org/officeDocument/2006/relationships/worksheet" Target="worksheets/sheet9.xml"/><Relationship Id="rId17" Type="http://schemas.openxmlformats.org/officeDocument/2006/relationships/externalLink" Target="externalLinks/externalLink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3.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2.xml"/><Relationship Id="rId23" Type="http://schemas.openxmlformats.org/officeDocument/2006/relationships/calcChain" Target="calcChain.xml"/><Relationship Id="rId10" Type="http://schemas.openxmlformats.org/officeDocument/2006/relationships/worksheet" Target="worksheets/sheet7.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worksheet" Target="worksheets/sheet11.xml"/><Relationship Id="rId22" Type="http://schemas.openxmlformats.org/officeDocument/2006/relationships/sharedStrings" Target="sharedStrings.xml"/><Relationship Id="rId27" Type="http://schemas.openxmlformats.org/officeDocument/2006/relationships/customXml" Target="../customXml/item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spPr>
        <a:noFill/>
        <a:ln w="25400">
          <a:noFill/>
        </a:ln>
      </c:spPr>
    </c:title>
    <c:plotArea>
      <c:layout>
        <c:manualLayout>
          <c:layoutTarget val="inner"/>
          <c:xMode val="edge"/>
          <c:yMode val="edge"/>
          <c:x val="9.8663975514666172E-2"/>
          <c:y val="0.10323886639676064"/>
          <c:w val="0.87564278269265461"/>
          <c:h val="0.69635627530364352"/>
        </c:manualLayout>
      </c:layout>
      <c:lineChart>
        <c:grouping val="standard"/>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er>
        <c:ser>
          <c:idx val="2"/>
          <c:order val="1"/>
          <c:tx>
            <c:v>Revised</c:v>
          </c:tx>
          <c:spPr>
            <a:ln w="38100">
              <a:solidFill>
                <a:srgbClr val="00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WinterOps!$N$13:$N$180</c:f>
              <c:numCache>
                <c:formatCode>0.00</c:formatCode>
                <c:ptCount val="168"/>
                <c:pt idx="0">
                  <c:v>65167.94</c:v>
                </c:pt>
                <c:pt idx="1">
                  <c:v>65182.82</c:v>
                </c:pt>
                <c:pt idx="2">
                  <c:v>65167.94</c:v>
                </c:pt>
                <c:pt idx="3">
                  <c:v>65167.94</c:v>
                </c:pt>
                <c:pt idx="4">
                  <c:v>65167.94</c:v>
                </c:pt>
                <c:pt idx="5">
                  <c:v>65160.68</c:v>
                </c:pt>
                <c:pt idx="6">
                  <c:v>65145.81</c:v>
                </c:pt>
                <c:pt idx="7">
                  <c:v>65130.94</c:v>
                </c:pt>
                <c:pt idx="8">
                  <c:v>65123.32</c:v>
                </c:pt>
                <c:pt idx="9">
                  <c:v>65101.2</c:v>
                </c:pt>
                <c:pt idx="10">
                  <c:v>65108.45</c:v>
                </c:pt>
                <c:pt idx="11">
                  <c:v>65078.71</c:v>
                </c:pt>
                <c:pt idx="12">
                  <c:v>65071.46</c:v>
                </c:pt>
                <c:pt idx="13">
                  <c:v>65063.85</c:v>
                </c:pt>
                <c:pt idx="14">
                  <c:v>65056.6</c:v>
                </c:pt>
                <c:pt idx="15">
                  <c:v>65049.35</c:v>
                </c:pt>
                <c:pt idx="16">
                  <c:v>65034.49</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er>
        <c:ser>
          <c:idx val="0"/>
          <c:order val="2"/>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WinterOps!$I$13:$I$124</c:f>
              <c:numCache>
                <c:formatCode>0.00</c:formatCode>
                <c:ptCount val="112"/>
                <c:pt idx="0">
                  <c:v>65167.94</c:v>
                </c:pt>
                <c:pt idx="1">
                  <c:v>65182.82</c:v>
                </c:pt>
                <c:pt idx="2">
                  <c:v>65167.94</c:v>
                </c:pt>
                <c:pt idx="3">
                  <c:v>65167.94</c:v>
                </c:pt>
                <c:pt idx="4">
                  <c:v>65167.94</c:v>
                </c:pt>
                <c:pt idx="5">
                  <c:v>65160.68</c:v>
                </c:pt>
                <c:pt idx="6">
                  <c:v>65145.81</c:v>
                </c:pt>
                <c:pt idx="7">
                  <c:v>65130.94</c:v>
                </c:pt>
                <c:pt idx="8">
                  <c:v>65123.32</c:v>
                </c:pt>
                <c:pt idx="9">
                  <c:v>65101.2</c:v>
                </c:pt>
                <c:pt idx="10">
                  <c:v>65108.45</c:v>
                </c:pt>
                <c:pt idx="11">
                  <c:v>65078.71</c:v>
                </c:pt>
                <c:pt idx="12">
                  <c:v>65071.46</c:v>
                </c:pt>
                <c:pt idx="13">
                  <c:v>65063.85</c:v>
                </c:pt>
                <c:pt idx="14">
                  <c:v>65056.6</c:v>
                </c:pt>
                <c:pt idx="15">
                  <c:v>65049.35</c:v>
                </c:pt>
                <c:pt idx="16">
                  <c:v>65034.49</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er>
        <c:marker val="1"/>
        <c:axId val="117261824"/>
        <c:axId val="117263360"/>
      </c:lineChart>
      <c:dateAx>
        <c:axId val="117261824"/>
        <c:scaling>
          <c:orientation val="minMax"/>
        </c:scaling>
        <c:axPos val="b"/>
        <c:numFmt formatCode="[$-409]d\-mmm;@" sourceLinked="0"/>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117263360"/>
        <c:crosses val="autoZero"/>
        <c:auto val="1"/>
        <c:lblOffset val="100"/>
        <c:baseTimeUnit val="days"/>
        <c:majorUnit val="7"/>
        <c:majorTimeUnit val="days"/>
        <c:minorUnit val="1"/>
        <c:minorTimeUnit val="days"/>
      </c:dateAx>
      <c:valAx>
        <c:axId val="117263360"/>
        <c:scaling>
          <c:orientation val="minMax"/>
          <c:max val="90000"/>
          <c:min val="60000"/>
        </c:scaling>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spPr>
            <a:noFill/>
            <a:ln w="25400">
              <a:noFill/>
            </a:ln>
          </c:spPr>
        </c:title>
        <c:numFmt formatCode="0" sourceLinked="0"/>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17261824"/>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6107"/>
          <c:h val="5.2631578947368432E-2"/>
        </c:manualLayout>
      </c:layout>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1603"/>
          <c:y val="3.0303090086588751E-2"/>
        </c:manualLayout>
      </c:layout>
      <c:spPr>
        <a:noFill/>
        <a:ln w="25400">
          <a:noFill/>
        </a:ln>
      </c:spPr>
    </c:title>
    <c:plotArea>
      <c:layout>
        <c:manualLayout>
          <c:layoutTarget val="inner"/>
          <c:xMode val="edge"/>
          <c:yMode val="edge"/>
          <c:x val="9.2402464065708415E-2"/>
          <c:y val="0.10303050629440161"/>
          <c:w val="0.88193018480492258"/>
          <c:h val="0.6949508659857675"/>
        </c:manualLayout>
      </c:layout>
      <c:lineChart>
        <c:grouping val="standard"/>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er>
        <c:ser>
          <c:idx val="0"/>
          <c:order val="1"/>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WinterOps!$F$13:$F$124</c:f>
              <c:numCache>
                <c:formatCode>0.00</c:formatCode>
                <c:ptCount val="112"/>
                <c:pt idx="0">
                  <c:v>52.888763288800227</c:v>
                </c:pt>
                <c:pt idx="1">
                  <c:v>56.72004059742747</c:v>
                </c:pt>
                <c:pt idx="2">
                  <c:v>41.685009402572533</c:v>
                </c:pt>
                <c:pt idx="3">
                  <c:v>49.197316666666602</c:v>
                </c:pt>
                <c:pt idx="4">
                  <c:v>48.999400000000001</c:v>
                </c:pt>
                <c:pt idx="5">
                  <c:v>45.516286711199683</c:v>
                </c:pt>
                <c:pt idx="6">
                  <c:v>41.721300995713328</c:v>
                </c:pt>
                <c:pt idx="7">
                  <c:v>41.606717662383595</c:v>
                </c:pt>
                <c:pt idx="8">
                  <c:v>45.332185191369092</c:v>
                </c:pt>
                <c:pt idx="9">
                  <c:v>38.238020966724164</c:v>
                </c:pt>
                <c:pt idx="10">
                  <c:v>52.548044612322471</c:v>
                </c:pt>
                <c:pt idx="11">
                  <c:v>33.441222824763628</c:v>
                </c:pt>
                <c:pt idx="12">
                  <c:v>44.704244971010752</c:v>
                </c:pt>
                <c:pt idx="13">
                  <c:v>44.60608095118026</c:v>
                </c:pt>
                <c:pt idx="14">
                  <c:v>44.933411637677452</c:v>
                </c:pt>
                <c:pt idx="15">
                  <c:v>45.071692887677443</c:v>
                </c:pt>
                <c:pt idx="16">
                  <c:v>39.169675922191054</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er>
        <c:marker val="1"/>
        <c:axId val="181782016"/>
        <c:axId val="181783552"/>
      </c:lineChart>
      <c:dateAx>
        <c:axId val="181782016"/>
        <c:scaling>
          <c:orientation val="minMax"/>
        </c:scaling>
        <c:axPos val="b"/>
        <c:numFmt formatCode="[$-409]d\-mmm;@" sourceLinked="0"/>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181783552"/>
        <c:crosses val="autoZero"/>
        <c:auto val="1"/>
        <c:lblOffset val="100"/>
        <c:baseTimeUnit val="days"/>
        <c:majorUnit val="7"/>
        <c:majorTimeUnit val="days"/>
        <c:minorUnit val="1"/>
        <c:minorTimeUnit val="days"/>
      </c:dateAx>
      <c:valAx>
        <c:axId val="181783552"/>
        <c:scaling>
          <c:orientation val="minMax"/>
        </c:scaling>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092E-2"/>
              <c:y val="0.36161687503329487"/>
            </c:manualLayout>
          </c:layout>
          <c:spPr>
            <a:noFill/>
            <a:ln w="25400">
              <a:noFill/>
            </a:ln>
          </c:spPr>
        </c:title>
        <c:numFmt formatCode="0" sourceLinked="0"/>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81782016"/>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2258"/>
          <c:h val="5.2525356150087105E-2"/>
        </c:manualLayout>
      </c:layout>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529E-2"/>
        </c:manualLayout>
      </c:layout>
      <c:spPr>
        <a:noFill/>
        <a:ln w="25400">
          <a:noFill/>
        </a:ln>
      </c:spPr>
    </c:title>
    <c:plotArea>
      <c:layout>
        <c:manualLayout>
          <c:layoutTarget val="inner"/>
          <c:xMode val="edge"/>
          <c:yMode val="edge"/>
          <c:x val="0.12097669256381829"/>
          <c:y val="0.18597063621533441"/>
          <c:w val="0.72807991120977089"/>
          <c:h val="0.63295269168026103"/>
        </c:manualLayout>
      </c:layout>
      <c:lineChart>
        <c:grouping val="standard"/>
        <c:ser>
          <c:idx val="0"/>
          <c:order val="0"/>
          <c:tx>
            <c:v>Forecast Inflow</c:v>
          </c:tx>
          <c:spPr>
            <a:ln w="38100">
              <a:solidFill>
                <a:srgbClr val="0000FF"/>
              </a:solidFill>
              <a:prstDash val="solid"/>
            </a:ln>
          </c:spPr>
          <c:marker>
            <c:symbol val="none"/>
          </c:marker>
          <c:cat>
            <c:numRef>
              <c:f>Forecast!$B$35:$B$217</c:f>
              <c:numCache>
                <c:formatCode>mm/dd/yy;@</c:formatCode>
                <c:ptCount val="183"/>
                <c:pt idx="0">
                  <c:v>41000</c:v>
                </c:pt>
                <c:pt idx="1">
                  <c:v>41001</c:v>
                </c:pt>
                <c:pt idx="2">
                  <c:v>41002</c:v>
                </c:pt>
                <c:pt idx="3">
                  <c:v>41003</c:v>
                </c:pt>
                <c:pt idx="4">
                  <c:v>41004</c:v>
                </c:pt>
                <c:pt idx="5">
                  <c:v>41005</c:v>
                </c:pt>
                <c:pt idx="6">
                  <c:v>41006</c:v>
                </c:pt>
                <c:pt idx="7">
                  <c:v>41007</c:v>
                </c:pt>
                <c:pt idx="8">
                  <c:v>41008</c:v>
                </c:pt>
                <c:pt idx="9">
                  <c:v>41009</c:v>
                </c:pt>
                <c:pt idx="10">
                  <c:v>41010</c:v>
                </c:pt>
                <c:pt idx="11">
                  <c:v>41011</c:v>
                </c:pt>
                <c:pt idx="12">
                  <c:v>41012</c:v>
                </c:pt>
                <c:pt idx="13">
                  <c:v>41013</c:v>
                </c:pt>
                <c:pt idx="14">
                  <c:v>41014</c:v>
                </c:pt>
                <c:pt idx="15">
                  <c:v>41015</c:v>
                </c:pt>
                <c:pt idx="16">
                  <c:v>41016</c:v>
                </c:pt>
                <c:pt idx="17">
                  <c:v>41017</c:v>
                </c:pt>
                <c:pt idx="18">
                  <c:v>41018</c:v>
                </c:pt>
                <c:pt idx="19">
                  <c:v>41019</c:v>
                </c:pt>
                <c:pt idx="20">
                  <c:v>41020</c:v>
                </c:pt>
                <c:pt idx="21">
                  <c:v>41021</c:v>
                </c:pt>
                <c:pt idx="22">
                  <c:v>41022</c:v>
                </c:pt>
                <c:pt idx="23">
                  <c:v>41023</c:v>
                </c:pt>
                <c:pt idx="24">
                  <c:v>41024</c:v>
                </c:pt>
                <c:pt idx="25">
                  <c:v>41025</c:v>
                </c:pt>
                <c:pt idx="26">
                  <c:v>41026</c:v>
                </c:pt>
                <c:pt idx="27">
                  <c:v>41027</c:v>
                </c:pt>
                <c:pt idx="28">
                  <c:v>41028</c:v>
                </c:pt>
                <c:pt idx="29">
                  <c:v>41029</c:v>
                </c:pt>
                <c:pt idx="30">
                  <c:v>41030</c:v>
                </c:pt>
                <c:pt idx="31">
                  <c:v>41031</c:v>
                </c:pt>
                <c:pt idx="32">
                  <c:v>41032</c:v>
                </c:pt>
                <c:pt idx="33">
                  <c:v>41033</c:v>
                </c:pt>
                <c:pt idx="34">
                  <c:v>41034</c:v>
                </c:pt>
                <c:pt idx="35">
                  <c:v>41035</c:v>
                </c:pt>
                <c:pt idx="36">
                  <c:v>41036</c:v>
                </c:pt>
                <c:pt idx="37">
                  <c:v>41037</c:v>
                </c:pt>
                <c:pt idx="38">
                  <c:v>41038</c:v>
                </c:pt>
                <c:pt idx="39">
                  <c:v>41039</c:v>
                </c:pt>
                <c:pt idx="40">
                  <c:v>41040</c:v>
                </c:pt>
                <c:pt idx="41">
                  <c:v>41041</c:v>
                </c:pt>
                <c:pt idx="42">
                  <c:v>41042</c:v>
                </c:pt>
                <c:pt idx="43">
                  <c:v>41043</c:v>
                </c:pt>
                <c:pt idx="44">
                  <c:v>41044</c:v>
                </c:pt>
                <c:pt idx="45">
                  <c:v>41045</c:v>
                </c:pt>
                <c:pt idx="46">
                  <c:v>41046</c:v>
                </c:pt>
                <c:pt idx="47">
                  <c:v>41047</c:v>
                </c:pt>
                <c:pt idx="48">
                  <c:v>41048</c:v>
                </c:pt>
                <c:pt idx="49">
                  <c:v>41049</c:v>
                </c:pt>
                <c:pt idx="50">
                  <c:v>41050</c:v>
                </c:pt>
                <c:pt idx="51">
                  <c:v>41051</c:v>
                </c:pt>
                <c:pt idx="52">
                  <c:v>41052</c:v>
                </c:pt>
                <c:pt idx="53">
                  <c:v>41053</c:v>
                </c:pt>
                <c:pt idx="54">
                  <c:v>41054</c:v>
                </c:pt>
                <c:pt idx="55">
                  <c:v>41055</c:v>
                </c:pt>
                <c:pt idx="56">
                  <c:v>41056</c:v>
                </c:pt>
                <c:pt idx="57">
                  <c:v>41057</c:v>
                </c:pt>
                <c:pt idx="58">
                  <c:v>41058</c:v>
                </c:pt>
                <c:pt idx="59">
                  <c:v>41059</c:v>
                </c:pt>
                <c:pt idx="60">
                  <c:v>41060</c:v>
                </c:pt>
                <c:pt idx="61">
                  <c:v>41061</c:v>
                </c:pt>
                <c:pt idx="62">
                  <c:v>41062</c:v>
                </c:pt>
                <c:pt idx="63">
                  <c:v>41063</c:v>
                </c:pt>
                <c:pt idx="64">
                  <c:v>41064</c:v>
                </c:pt>
                <c:pt idx="65">
                  <c:v>41065</c:v>
                </c:pt>
                <c:pt idx="66">
                  <c:v>41066</c:v>
                </c:pt>
                <c:pt idx="67">
                  <c:v>41067</c:v>
                </c:pt>
                <c:pt idx="68">
                  <c:v>41068</c:v>
                </c:pt>
                <c:pt idx="69">
                  <c:v>41069</c:v>
                </c:pt>
                <c:pt idx="70">
                  <c:v>41070</c:v>
                </c:pt>
                <c:pt idx="71">
                  <c:v>41071</c:v>
                </c:pt>
                <c:pt idx="72">
                  <c:v>41072</c:v>
                </c:pt>
                <c:pt idx="73">
                  <c:v>41073</c:v>
                </c:pt>
                <c:pt idx="74">
                  <c:v>41074</c:v>
                </c:pt>
                <c:pt idx="75">
                  <c:v>41075</c:v>
                </c:pt>
                <c:pt idx="76">
                  <c:v>41076</c:v>
                </c:pt>
                <c:pt idx="77">
                  <c:v>41077</c:v>
                </c:pt>
                <c:pt idx="78">
                  <c:v>41078</c:v>
                </c:pt>
                <c:pt idx="79">
                  <c:v>41079</c:v>
                </c:pt>
                <c:pt idx="80">
                  <c:v>41080</c:v>
                </c:pt>
                <c:pt idx="81">
                  <c:v>41081</c:v>
                </c:pt>
                <c:pt idx="82">
                  <c:v>41082</c:v>
                </c:pt>
                <c:pt idx="83">
                  <c:v>41083</c:v>
                </c:pt>
                <c:pt idx="84">
                  <c:v>41084</c:v>
                </c:pt>
                <c:pt idx="85">
                  <c:v>41085</c:v>
                </c:pt>
                <c:pt idx="86">
                  <c:v>41086</c:v>
                </c:pt>
                <c:pt idx="87">
                  <c:v>41087</c:v>
                </c:pt>
                <c:pt idx="88">
                  <c:v>41088</c:v>
                </c:pt>
                <c:pt idx="89">
                  <c:v>41089</c:v>
                </c:pt>
                <c:pt idx="90">
                  <c:v>41090</c:v>
                </c:pt>
                <c:pt idx="91">
                  <c:v>41091</c:v>
                </c:pt>
                <c:pt idx="92">
                  <c:v>41092</c:v>
                </c:pt>
                <c:pt idx="93">
                  <c:v>41093</c:v>
                </c:pt>
                <c:pt idx="94">
                  <c:v>41094</c:v>
                </c:pt>
                <c:pt idx="95">
                  <c:v>41095</c:v>
                </c:pt>
                <c:pt idx="96">
                  <c:v>41096</c:v>
                </c:pt>
                <c:pt idx="97">
                  <c:v>41097</c:v>
                </c:pt>
                <c:pt idx="98">
                  <c:v>41098</c:v>
                </c:pt>
                <c:pt idx="99">
                  <c:v>41099</c:v>
                </c:pt>
                <c:pt idx="100">
                  <c:v>41100</c:v>
                </c:pt>
                <c:pt idx="101">
                  <c:v>41101</c:v>
                </c:pt>
                <c:pt idx="102">
                  <c:v>41102</c:v>
                </c:pt>
                <c:pt idx="103">
                  <c:v>41103</c:v>
                </c:pt>
                <c:pt idx="104">
                  <c:v>41104</c:v>
                </c:pt>
                <c:pt idx="105">
                  <c:v>41105</c:v>
                </c:pt>
                <c:pt idx="106">
                  <c:v>41106</c:v>
                </c:pt>
                <c:pt idx="107">
                  <c:v>41107</c:v>
                </c:pt>
                <c:pt idx="108">
                  <c:v>41108</c:v>
                </c:pt>
                <c:pt idx="109">
                  <c:v>41109</c:v>
                </c:pt>
                <c:pt idx="110">
                  <c:v>41110</c:v>
                </c:pt>
                <c:pt idx="111">
                  <c:v>41111</c:v>
                </c:pt>
                <c:pt idx="112">
                  <c:v>41112</c:v>
                </c:pt>
                <c:pt idx="113">
                  <c:v>41113</c:v>
                </c:pt>
                <c:pt idx="114">
                  <c:v>41114</c:v>
                </c:pt>
                <c:pt idx="115">
                  <c:v>41115</c:v>
                </c:pt>
                <c:pt idx="116">
                  <c:v>41116</c:v>
                </c:pt>
                <c:pt idx="117">
                  <c:v>41117</c:v>
                </c:pt>
                <c:pt idx="118">
                  <c:v>41118</c:v>
                </c:pt>
                <c:pt idx="119">
                  <c:v>41119</c:v>
                </c:pt>
                <c:pt idx="120">
                  <c:v>41120</c:v>
                </c:pt>
                <c:pt idx="121">
                  <c:v>41121</c:v>
                </c:pt>
                <c:pt idx="122">
                  <c:v>41122</c:v>
                </c:pt>
                <c:pt idx="123">
                  <c:v>41123</c:v>
                </c:pt>
                <c:pt idx="124">
                  <c:v>41124</c:v>
                </c:pt>
                <c:pt idx="125">
                  <c:v>41125</c:v>
                </c:pt>
                <c:pt idx="126">
                  <c:v>41126</c:v>
                </c:pt>
                <c:pt idx="127">
                  <c:v>41127</c:v>
                </c:pt>
                <c:pt idx="128">
                  <c:v>41128</c:v>
                </c:pt>
                <c:pt idx="129">
                  <c:v>41129</c:v>
                </c:pt>
                <c:pt idx="130">
                  <c:v>41130</c:v>
                </c:pt>
                <c:pt idx="131">
                  <c:v>41131</c:v>
                </c:pt>
                <c:pt idx="132">
                  <c:v>41132</c:v>
                </c:pt>
                <c:pt idx="133">
                  <c:v>41133</c:v>
                </c:pt>
                <c:pt idx="134">
                  <c:v>41134</c:v>
                </c:pt>
                <c:pt idx="135">
                  <c:v>41135</c:v>
                </c:pt>
                <c:pt idx="136">
                  <c:v>41136</c:v>
                </c:pt>
                <c:pt idx="137">
                  <c:v>41137</c:v>
                </c:pt>
                <c:pt idx="138">
                  <c:v>41138</c:v>
                </c:pt>
                <c:pt idx="139">
                  <c:v>41139</c:v>
                </c:pt>
                <c:pt idx="140">
                  <c:v>41140</c:v>
                </c:pt>
                <c:pt idx="141">
                  <c:v>41141</c:v>
                </c:pt>
                <c:pt idx="142">
                  <c:v>41142</c:v>
                </c:pt>
                <c:pt idx="143">
                  <c:v>41143</c:v>
                </c:pt>
                <c:pt idx="144">
                  <c:v>41144</c:v>
                </c:pt>
                <c:pt idx="145">
                  <c:v>41145</c:v>
                </c:pt>
                <c:pt idx="146">
                  <c:v>41146</c:v>
                </c:pt>
                <c:pt idx="147">
                  <c:v>41147</c:v>
                </c:pt>
                <c:pt idx="148">
                  <c:v>41148</c:v>
                </c:pt>
                <c:pt idx="149">
                  <c:v>41149</c:v>
                </c:pt>
                <c:pt idx="150">
                  <c:v>41150</c:v>
                </c:pt>
                <c:pt idx="151">
                  <c:v>41151</c:v>
                </c:pt>
                <c:pt idx="152">
                  <c:v>41152</c:v>
                </c:pt>
                <c:pt idx="153">
                  <c:v>41153</c:v>
                </c:pt>
                <c:pt idx="154">
                  <c:v>41154</c:v>
                </c:pt>
                <c:pt idx="155">
                  <c:v>41155</c:v>
                </c:pt>
                <c:pt idx="156">
                  <c:v>41156</c:v>
                </c:pt>
                <c:pt idx="157">
                  <c:v>41157</c:v>
                </c:pt>
                <c:pt idx="158">
                  <c:v>41158</c:v>
                </c:pt>
                <c:pt idx="159">
                  <c:v>41159</c:v>
                </c:pt>
                <c:pt idx="160">
                  <c:v>41160</c:v>
                </c:pt>
                <c:pt idx="161">
                  <c:v>41161</c:v>
                </c:pt>
                <c:pt idx="162">
                  <c:v>41162</c:v>
                </c:pt>
                <c:pt idx="163">
                  <c:v>41163</c:v>
                </c:pt>
                <c:pt idx="164">
                  <c:v>41164</c:v>
                </c:pt>
                <c:pt idx="165">
                  <c:v>41165</c:v>
                </c:pt>
                <c:pt idx="166">
                  <c:v>41166</c:v>
                </c:pt>
                <c:pt idx="167">
                  <c:v>41167</c:v>
                </c:pt>
                <c:pt idx="168">
                  <c:v>41168</c:v>
                </c:pt>
                <c:pt idx="169">
                  <c:v>41169</c:v>
                </c:pt>
                <c:pt idx="170">
                  <c:v>41170</c:v>
                </c:pt>
                <c:pt idx="171">
                  <c:v>41171</c:v>
                </c:pt>
                <c:pt idx="172">
                  <c:v>41172</c:v>
                </c:pt>
                <c:pt idx="173">
                  <c:v>41173</c:v>
                </c:pt>
                <c:pt idx="174">
                  <c:v>41174</c:v>
                </c:pt>
                <c:pt idx="175">
                  <c:v>41175</c:v>
                </c:pt>
                <c:pt idx="176">
                  <c:v>41176</c:v>
                </c:pt>
                <c:pt idx="177">
                  <c:v>41177</c:v>
                </c:pt>
                <c:pt idx="178">
                  <c:v>41178</c:v>
                </c:pt>
                <c:pt idx="179">
                  <c:v>41179</c:v>
                </c:pt>
                <c:pt idx="180">
                  <c:v>41180</c:v>
                </c:pt>
                <c:pt idx="181">
                  <c:v>41181</c:v>
                </c:pt>
                <c:pt idx="182">
                  <c:v>41182</c:v>
                </c:pt>
              </c:numCache>
            </c:numRef>
          </c:cat>
          <c:val>
            <c:numRef>
              <c:f>Forecast!$AB$35:$AB$217</c:f>
              <c:numCache>
                <c:formatCode>0</c:formatCode>
                <c:ptCount val="183"/>
                <c:pt idx="0">
                  <c:v>157.48907478888151</c:v>
                </c:pt>
                <c:pt idx="1">
                  <c:v>174.28169397529766</c:v>
                </c:pt>
                <c:pt idx="2">
                  <c:v>138.26075802453568</c:v>
                </c:pt>
                <c:pt idx="3">
                  <c:v>113.40540054407043</c:v>
                </c:pt>
                <c:pt idx="4">
                  <c:v>117.46903555898488</c:v>
                </c:pt>
                <c:pt idx="5">
                  <c:v>84.643607259894097</c:v>
                </c:pt>
                <c:pt idx="6">
                  <c:v>109.16673491198095</c:v>
                </c:pt>
                <c:pt idx="7">
                  <c:v>113.29607280900879</c:v>
                </c:pt>
                <c:pt idx="8">
                  <c:v>121.42412139736155</c:v>
                </c:pt>
                <c:pt idx="9">
                  <c:v>152.39468059407179</c:v>
                </c:pt>
                <c:pt idx="10">
                  <c:v>190.24294175646935</c:v>
                </c:pt>
                <c:pt idx="11">
                  <c:v>195.86645811013744</c:v>
                </c:pt>
                <c:pt idx="12">
                  <c:v>151.28642803125757</c:v>
                </c:pt>
                <c:pt idx="13">
                  <c:v>151.60459131585131</c:v>
                </c:pt>
                <c:pt idx="14">
                  <c:v>143.90687069364117</c:v>
                </c:pt>
                <c:pt idx="15">
                  <c:v>123.19620887950707</c:v>
                </c:pt>
                <c:pt idx="16">
                  <c:v>101.18612900176603</c:v>
                </c:pt>
                <c:pt idx="17">
                  <c:v>113.7742312226884</c:v>
                </c:pt>
                <c:pt idx="18">
                  <c:v>143.17016630693232</c:v>
                </c:pt>
                <c:pt idx="19">
                  <c:v>130.71808146373726</c:v>
                </c:pt>
                <c:pt idx="20">
                  <c:v>126.88151300310986</c:v>
                </c:pt>
                <c:pt idx="21">
                  <c:v>168.22784952420318</c:v>
                </c:pt>
                <c:pt idx="22">
                  <c:v>189.42489643727441</c:v>
                </c:pt>
                <c:pt idx="23">
                  <c:v>168.97715312788785</c:v>
                </c:pt>
                <c:pt idx="24">
                  <c:v>181.85886125640576</c:v>
                </c:pt>
                <c:pt idx="25">
                  <c:v>203.19213718909941</c:v>
                </c:pt>
                <c:pt idx="26">
                  <c:v>241.0807158143252</c:v>
                </c:pt>
                <c:pt idx="27">
                  <c:v>183.01793721378246</c:v>
                </c:pt>
                <c:pt idx="28">
                  <c:v>153.98294587902507</c:v>
                </c:pt>
                <c:pt idx="29">
                  <c:v>149.65841414324444</c:v>
                </c:pt>
                <c:pt idx="30">
                  <c:v>208.8842106692706</c:v>
                </c:pt>
                <c:pt idx="31">
                  <c:v>199.98352633392085</c:v>
                </c:pt>
                <c:pt idx="32">
                  <c:v>209.38474502089829</c:v>
                </c:pt>
                <c:pt idx="33">
                  <c:v>214.30163360484727</c:v>
                </c:pt>
                <c:pt idx="34">
                  <c:v>232.36404318439321</c:v>
                </c:pt>
                <c:pt idx="35">
                  <c:v>241.42965866103978</c:v>
                </c:pt>
                <c:pt idx="36">
                  <c:v>245.52978045541718</c:v>
                </c:pt>
                <c:pt idx="37">
                  <c:v>224.76278084667371</c:v>
                </c:pt>
                <c:pt idx="38">
                  <c:v>224.92575592019926</c:v>
                </c:pt>
                <c:pt idx="39">
                  <c:v>238.23430353436297</c:v>
                </c:pt>
                <c:pt idx="40">
                  <c:v>238.5506082650605</c:v>
                </c:pt>
                <c:pt idx="41">
                  <c:v>238.87027110852077</c:v>
                </c:pt>
                <c:pt idx="42">
                  <c:v>226.35309614213088</c:v>
                </c:pt>
                <c:pt idx="43">
                  <c:v>213.59230036656811</c:v>
                </c:pt>
                <c:pt idx="44">
                  <c:v>218.07036140134696</c:v>
                </c:pt>
                <c:pt idx="45">
                  <c:v>245.3940830949112</c:v>
                </c:pt>
                <c:pt idx="46">
                  <c:v>245.49453351188998</c:v>
                </c:pt>
                <c:pt idx="47">
                  <c:v>240.49666108572865</c:v>
                </c:pt>
                <c:pt idx="48">
                  <c:v>255.45058825045712</c:v>
                </c:pt>
                <c:pt idx="49">
                  <c:v>234.03531572399783</c:v>
                </c:pt>
                <c:pt idx="50">
                  <c:v>226.02632804228134</c:v>
                </c:pt>
                <c:pt idx="51">
                  <c:v>239.21066433283005</c:v>
                </c:pt>
                <c:pt idx="52">
                  <c:v>288.27838718700087</c:v>
                </c:pt>
                <c:pt idx="53">
                  <c:v>279.55898688240802</c:v>
                </c:pt>
                <c:pt idx="54">
                  <c:v>244.95865889840701</c:v>
                </c:pt>
                <c:pt idx="55">
                  <c:v>232.01743037770282</c:v>
                </c:pt>
                <c:pt idx="56">
                  <c:v>245.18333451180229</c:v>
                </c:pt>
                <c:pt idx="57">
                  <c:v>232.37850248613532</c:v>
                </c:pt>
                <c:pt idx="58">
                  <c:v>230.69724501092938</c:v>
                </c:pt>
                <c:pt idx="59">
                  <c:v>226.61863848625578</c:v>
                </c:pt>
                <c:pt idx="60">
                  <c:v>238.19854144399983</c:v>
                </c:pt>
                <c:pt idx="61">
                  <c:v>280.53137658599849</c:v>
                </c:pt>
                <c:pt idx="62">
                  <c:v>302.04867001564992</c:v>
                </c:pt>
                <c:pt idx="63">
                  <c:v>298.29398618708763</c:v>
                </c:pt>
                <c:pt idx="64">
                  <c:v>298.89208537885315</c:v>
                </c:pt>
                <c:pt idx="65">
                  <c:v>300.4109347176701</c:v>
                </c:pt>
                <c:pt idx="66">
                  <c:v>296.68579221283505</c:v>
                </c:pt>
                <c:pt idx="67">
                  <c:v>301.84367008654931</c:v>
                </c:pt>
                <c:pt idx="68">
                  <c:v>289.34996654114894</c:v>
                </c:pt>
                <c:pt idx="69">
                  <c:v>281.10105363834873</c:v>
                </c:pt>
                <c:pt idx="70">
                  <c:v>249.14416928566681</c:v>
                </c:pt>
                <c:pt idx="71">
                  <c:v>235.86913733299801</c:v>
                </c:pt>
                <c:pt idx="72">
                  <c:v>213.33925531993333</c:v>
                </c:pt>
                <c:pt idx="73">
                  <c:v>204.09064692619683</c:v>
                </c:pt>
                <c:pt idx="74">
                  <c:v>204.72020033348065</c:v>
                </c:pt>
                <c:pt idx="75">
                  <c:v>186.60609891395677</c:v>
                </c:pt>
                <c:pt idx="76">
                  <c:v>172.71713480379651</c:v>
                </c:pt>
                <c:pt idx="77">
                  <c:v>172.31385914209295</c:v>
                </c:pt>
                <c:pt idx="78">
                  <c:v>174.78462499999702</c:v>
                </c:pt>
                <c:pt idx="79">
                  <c:v>172.31152347492147</c:v>
                </c:pt>
                <c:pt idx="80">
                  <c:v>153.91410558461169</c:v>
                </c:pt>
                <c:pt idx="81">
                  <c:v>162.77068023746057</c:v>
                </c:pt>
                <c:pt idx="82">
                  <c:v>167.79684684585504</c:v>
                </c:pt>
                <c:pt idx="83">
                  <c:v>154.73095424754248</c:v>
                </c:pt>
                <c:pt idx="84">
                  <c:v>149.24978089550734</c:v>
                </c:pt>
                <c:pt idx="85">
                  <c:v>139.50423183451085</c:v>
                </c:pt>
                <c:pt idx="86">
                  <c:v>126.80545654777163</c:v>
                </c:pt>
                <c:pt idx="87">
                  <c:v>127.56031458700949</c:v>
                </c:pt>
                <c:pt idx="88">
                  <c:v>136.47623218321542</c:v>
                </c:pt>
                <c:pt idx="89">
                  <c:v>123.11484288295482</c:v>
                </c:pt>
                <c:pt idx="90">
                  <c:v>118.18912736219551</c:v>
                </c:pt>
                <c:pt idx="91">
                  <c:v>108.32267117468994</c:v>
                </c:pt>
                <c:pt idx="92">
                  <c:v>108.46587899335685</c:v>
                </c:pt>
                <c:pt idx="93">
                  <c:v>102.30905088228347</c:v>
                </c:pt>
                <c:pt idx="94">
                  <c:v>111.26472481934321</c:v>
                </c:pt>
                <c:pt idx="95">
                  <c:v>111.55247744201787</c:v>
                </c:pt>
                <c:pt idx="96">
                  <c:v>143.63619601084235</c:v>
                </c:pt>
                <c:pt idx="97">
                  <c:v>189.2879422926639</c:v>
                </c:pt>
                <c:pt idx="98">
                  <c:v>143.34921696705865</c:v>
                </c:pt>
                <c:pt idx="99">
                  <c:v>143.3593488540873</c:v>
                </c:pt>
                <c:pt idx="100">
                  <c:v>120.53309733111102</c:v>
                </c:pt>
                <c:pt idx="101">
                  <c:v>106.92915616229229</c:v>
                </c:pt>
                <c:pt idx="102">
                  <c:v>102.72293196580327</c:v>
                </c:pt>
                <c:pt idx="103">
                  <c:v>94.852525557727432</c:v>
                </c:pt>
                <c:pt idx="104">
                  <c:v>99.262379264351068</c:v>
                </c:pt>
                <c:pt idx="105">
                  <c:v>121.70300627783233</c:v>
                </c:pt>
                <c:pt idx="106">
                  <c:v>131.07000155868698</c:v>
                </c:pt>
                <c:pt idx="107">
                  <c:v>167.52638731409624</c:v>
                </c:pt>
                <c:pt idx="108">
                  <c:v>122.46301167023339</c:v>
                </c:pt>
                <c:pt idx="109">
                  <c:v>131.25817722040517</c:v>
                </c:pt>
                <c:pt idx="110">
                  <c:v>109.55733917843158</c:v>
                </c:pt>
                <c:pt idx="111">
                  <c:v>110.25840329594212</c:v>
                </c:pt>
                <c:pt idx="112">
                  <c:v>124.67933159713149</c:v>
                </c:pt>
                <c:pt idx="113">
                  <c:v>115.4749245273521</c:v>
                </c:pt>
                <c:pt idx="114">
                  <c:v>147.57954782581061</c:v>
                </c:pt>
                <c:pt idx="115">
                  <c:v>128.57056424985149</c:v>
                </c:pt>
                <c:pt idx="116">
                  <c:v>110.55611837030854</c:v>
                </c:pt>
                <c:pt idx="117">
                  <c:v>105.78329228635957</c:v>
                </c:pt>
                <c:pt idx="118">
                  <c:v>100.81465348185498</c:v>
                </c:pt>
                <c:pt idx="119">
                  <c:v>105.22480847539045</c:v>
                </c:pt>
                <c:pt idx="120">
                  <c:v>102.3495516319538</c:v>
                </c:pt>
                <c:pt idx="121">
                  <c:v>102.20617477444173</c:v>
                </c:pt>
                <c:pt idx="122">
                  <c:v>97.628395815207654</c:v>
                </c:pt>
                <c:pt idx="123">
                  <c:v>99.178191129948246</c:v>
                </c:pt>
                <c:pt idx="124">
                  <c:v>87.750534648353877</c:v>
                </c:pt>
                <c:pt idx="125">
                  <c:v>83.697679005962073</c:v>
                </c:pt>
                <c:pt idx="126">
                  <c:v>75.45824764725802</c:v>
                </c:pt>
                <c:pt idx="127">
                  <c:v>75.704346876835757</c:v>
                </c:pt>
                <c:pt idx="128">
                  <c:v>110.76612724193521</c:v>
                </c:pt>
                <c:pt idx="129">
                  <c:v>93.830776191074918</c:v>
                </c:pt>
                <c:pt idx="130">
                  <c:v>76.868509443532872</c:v>
                </c:pt>
                <c:pt idx="131">
                  <c:v>84.317352643688224</c:v>
                </c:pt>
                <c:pt idx="132">
                  <c:v>79.381236486949803</c:v>
                </c:pt>
                <c:pt idx="133">
                  <c:v>83.612911639781288</c:v>
                </c:pt>
                <c:pt idx="134">
                  <c:v>91.786405166577623</c:v>
                </c:pt>
                <c:pt idx="135">
                  <c:v>100.9583750819294</c:v>
                </c:pt>
                <c:pt idx="136">
                  <c:v>92.932068723218023</c:v>
                </c:pt>
                <c:pt idx="137">
                  <c:v>79.566195153767723</c:v>
                </c:pt>
                <c:pt idx="138">
                  <c:v>74.852985908747456</c:v>
                </c:pt>
                <c:pt idx="139">
                  <c:v>88.475277199392963</c:v>
                </c:pt>
                <c:pt idx="140">
                  <c:v>75.61363139966906</c:v>
                </c:pt>
                <c:pt idx="141">
                  <c:v>62.778133271366698</c:v>
                </c:pt>
                <c:pt idx="142">
                  <c:v>75.585335419819444</c:v>
                </c:pt>
                <c:pt idx="143">
                  <c:v>48.520070819675112</c:v>
                </c:pt>
                <c:pt idx="144">
                  <c:v>79.736672094781284</c:v>
                </c:pt>
                <c:pt idx="145">
                  <c:v>84.893546193597359</c:v>
                </c:pt>
                <c:pt idx="146">
                  <c:v>80.63048319888955</c:v>
                </c:pt>
                <c:pt idx="147">
                  <c:v>76.485627164736286</c:v>
                </c:pt>
                <c:pt idx="148">
                  <c:v>68.092431836607602</c:v>
                </c:pt>
                <c:pt idx="149">
                  <c:v>72.837622822661302</c:v>
                </c:pt>
                <c:pt idx="150">
                  <c:v>77.193851676329018</c:v>
                </c:pt>
                <c:pt idx="151">
                  <c:v>74.417095985629004</c:v>
                </c:pt>
                <c:pt idx="152">
                  <c:v>74.560753290164854</c:v>
                </c:pt>
                <c:pt idx="153">
                  <c:v>71.353802261360102</c:v>
                </c:pt>
                <c:pt idx="154">
                  <c:v>67.321711129318516</c:v>
                </c:pt>
                <c:pt idx="155">
                  <c:v>63.615162301485697</c:v>
                </c:pt>
                <c:pt idx="156">
                  <c:v>55.906549571460971</c:v>
                </c:pt>
                <c:pt idx="157">
                  <c:v>55.056715778092268</c:v>
                </c:pt>
                <c:pt idx="158">
                  <c:v>56.95861962754995</c:v>
                </c:pt>
                <c:pt idx="159">
                  <c:v>74.191711927569685</c:v>
                </c:pt>
                <c:pt idx="160">
                  <c:v>61.667094143345508</c:v>
                </c:pt>
                <c:pt idx="161">
                  <c:v>58.058149482186678</c:v>
                </c:pt>
                <c:pt idx="162">
                  <c:v>54.428529943390032</c:v>
                </c:pt>
                <c:pt idx="163">
                  <c:v>75.154793326711854</c:v>
                </c:pt>
                <c:pt idx="164">
                  <c:v>83.168777209376401</c:v>
                </c:pt>
                <c:pt idx="165">
                  <c:v>74.58180983740678</c:v>
                </c:pt>
                <c:pt idx="166">
                  <c:v>60.505510936057846</c:v>
                </c:pt>
                <c:pt idx="167">
                  <c:v>57.969367956473576</c:v>
                </c:pt>
                <c:pt idx="168">
                  <c:v>54.624148638768389</c:v>
                </c:pt>
                <c:pt idx="169">
                  <c:v>59.447393840852868</c:v>
                </c:pt>
                <c:pt idx="170">
                  <c:v>56.261171141081775</c:v>
                </c:pt>
                <c:pt idx="171">
                  <c:v>56.632461141922334</c:v>
                </c:pt>
                <c:pt idx="172">
                  <c:v>55.578519167508375</c:v>
                </c:pt>
                <c:pt idx="173">
                  <c:v>58.345555114060375</c:v>
                </c:pt>
                <c:pt idx="174">
                  <c:v>55.070773443406551</c:v>
                </c:pt>
                <c:pt idx="175">
                  <c:v>55.810951361233577</c:v>
                </c:pt>
                <c:pt idx="176">
                  <c:v>87.345550664328101</c:v>
                </c:pt>
                <c:pt idx="177">
                  <c:v>91.461089983513773</c:v>
                </c:pt>
                <c:pt idx="178">
                  <c:v>80.681640729768162</c:v>
                </c:pt>
                <c:pt idx="179">
                  <c:v>77.218128201411247</c:v>
                </c:pt>
                <c:pt idx="180">
                  <c:v>78.035131333500829</c:v>
                </c:pt>
                <c:pt idx="181">
                  <c:v>72.193489459392126</c:v>
                </c:pt>
                <c:pt idx="182">
                  <c:v>72.057873846740563</c:v>
                </c:pt>
              </c:numCache>
            </c:numRef>
          </c:val>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er>
        <c:ser>
          <c:idx val="4"/>
          <c:order val="4"/>
          <c:tx>
            <c:v>Actual 2010</c:v>
          </c:tx>
          <c:spPr>
            <a:ln w="38100">
              <a:solidFill>
                <a:srgbClr val="00FF00"/>
              </a:solidFill>
              <a:prstDash val="solid"/>
            </a:ln>
          </c:spPr>
          <c:marker>
            <c:symbol val="none"/>
          </c:marker>
          <c:val>
            <c:numRef>
              <c:f>Forecast!$M$35:$M$217</c:f>
              <c:numCache>
                <c:formatCode>0</c:formatCode>
                <c:ptCount val="183"/>
                <c:pt idx="0">
                  <c:v>157.48907478888151</c:v>
                </c:pt>
                <c:pt idx="1">
                  <c:v>174.28169397529766</c:v>
                </c:pt>
                <c:pt idx="2">
                  <c:v>138.26075802453568</c:v>
                </c:pt>
                <c:pt idx="3">
                  <c:v>113.40540054407043</c:v>
                </c:pt>
                <c:pt idx="4">
                  <c:v>117.46903555898488</c:v>
                </c:pt>
                <c:pt idx="5">
                  <c:v>84.643607259894097</c:v>
                </c:pt>
                <c:pt idx="6">
                  <c:v>109.16673491198095</c:v>
                </c:pt>
                <c:pt idx="7">
                  <c:v>113.29607280900879</c:v>
                </c:pt>
                <c:pt idx="8">
                  <c:v>121.42412139736155</c:v>
                </c:pt>
                <c:pt idx="9">
                  <c:v>152.39468059407179</c:v>
                </c:pt>
                <c:pt idx="10">
                  <c:v>190.24294175646935</c:v>
                </c:pt>
                <c:pt idx="11">
                  <c:v>195.86645811013744</c:v>
                </c:pt>
                <c:pt idx="12">
                  <c:v>151.28642803125757</c:v>
                </c:pt>
                <c:pt idx="13">
                  <c:v>151.60459131585131</c:v>
                </c:pt>
                <c:pt idx="14">
                  <c:v>143.90687069364117</c:v>
                </c:pt>
                <c:pt idx="15">
                  <c:v>123.19620887950707</c:v>
                </c:pt>
                <c:pt idx="16">
                  <c:v>101.18612900176603</c:v>
                </c:pt>
                <c:pt idx="17">
                  <c:v>113.7742312226884</c:v>
                </c:pt>
                <c:pt idx="18">
                  <c:v>143.17016630693232</c:v>
                </c:pt>
                <c:pt idx="19">
                  <c:v>130.71808146373726</c:v>
                </c:pt>
                <c:pt idx="20">
                  <c:v>126.88151300310986</c:v>
                </c:pt>
                <c:pt idx="21">
                  <c:v>168.22784952420318</c:v>
                </c:pt>
                <c:pt idx="22">
                  <c:v>189.42489643727441</c:v>
                </c:pt>
                <c:pt idx="23">
                  <c:v>168.97715312788785</c:v>
                </c:pt>
                <c:pt idx="24">
                  <c:v>181.85886125640576</c:v>
                </c:pt>
                <c:pt idx="25">
                  <c:v>203.19213718909941</c:v>
                </c:pt>
                <c:pt idx="26">
                  <c:v>241.0807158143252</c:v>
                </c:pt>
                <c:pt idx="27">
                  <c:v>183.01793721378246</c:v>
                </c:pt>
                <c:pt idx="28">
                  <c:v>153.98294587902507</c:v>
                </c:pt>
                <c:pt idx="29">
                  <c:v>149.65841414324444</c:v>
                </c:pt>
                <c:pt idx="30">
                  <c:v>208.8842106692706</c:v>
                </c:pt>
                <c:pt idx="31">
                  <c:v>199.98352633392085</c:v>
                </c:pt>
                <c:pt idx="32">
                  <c:v>209.38474502089829</c:v>
                </c:pt>
                <c:pt idx="33">
                  <c:v>214.30163360484727</c:v>
                </c:pt>
                <c:pt idx="34">
                  <c:v>232.36404318439321</c:v>
                </c:pt>
                <c:pt idx="35">
                  <c:v>241.42965866103978</c:v>
                </c:pt>
                <c:pt idx="36">
                  <c:v>245.52978045541718</c:v>
                </c:pt>
                <c:pt idx="37">
                  <c:v>224.76278084667371</c:v>
                </c:pt>
                <c:pt idx="38">
                  <c:v>224.92575592019926</c:v>
                </c:pt>
                <c:pt idx="39">
                  <c:v>238.23430353436297</c:v>
                </c:pt>
                <c:pt idx="40">
                  <c:v>238.5506082650605</c:v>
                </c:pt>
                <c:pt idx="41">
                  <c:v>238.87027110852077</c:v>
                </c:pt>
                <c:pt idx="42">
                  <c:v>226.35309614213088</c:v>
                </c:pt>
                <c:pt idx="43">
                  <c:v>213.59230036656811</c:v>
                </c:pt>
                <c:pt idx="44">
                  <c:v>218.07036140134696</c:v>
                </c:pt>
                <c:pt idx="45">
                  <c:v>245.3940830949112</c:v>
                </c:pt>
                <c:pt idx="46">
                  <c:v>245.49453351188998</c:v>
                </c:pt>
                <c:pt idx="47">
                  <c:v>240.49666108572865</c:v>
                </c:pt>
                <c:pt idx="48">
                  <c:v>255.45058825045712</c:v>
                </c:pt>
                <c:pt idx="49">
                  <c:v>234.03531572399783</c:v>
                </c:pt>
                <c:pt idx="50">
                  <c:v>226.02632804228134</c:v>
                </c:pt>
                <c:pt idx="51">
                  <c:v>239.21066433283005</c:v>
                </c:pt>
                <c:pt idx="52">
                  <c:v>288.27838718700087</c:v>
                </c:pt>
                <c:pt idx="53">
                  <c:v>279.55898688240802</c:v>
                </c:pt>
                <c:pt idx="54">
                  <c:v>244.95865889840701</c:v>
                </c:pt>
                <c:pt idx="55">
                  <c:v>232.01743037770282</c:v>
                </c:pt>
                <c:pt idx="56">
                  <c:v>245.18333451180229</c:v>
                </c:pt>
                <c:pt idx="57">
                  <c:v>232.37850248613532</c:v>
                </c:pt>
                <c:pt idx="58">
                  <c:v>230.69724501092938</c:v>
                </c:pt>
                <c:pt idx="59">
                  <c:v>226.61863848625578</c:v>
                </c:pt>
                <c:pt idx="60">
                  <c:v>238.19854144399983</c:v>
                </c:pt>
                <c:pt idx="61">
                  <c:v>280.53137658599849</c:v>
                </c:pt>
                <c:pt idx="62">
                  <c:v>302.04867001564992</c:v>
                </c:pt>
                <c:pt idx="63">
                  <c:v>298.29398618708763</c:v>
                </c:pt>
                <c:pt idx="64">
                  <c:v>298.89208537885315</c:v>
                </c:pt>
                <c:pt idx="65">
                  <c:v>300.4109347176701</c:v>
                </c:pt>
                <c:pt idx="66">
                  <c:v>296.68579221283505</c:v>
                </c:pt>
                <c:pt idx="67">
                  <c:v>301.84367008654931</c:v>
                </c:pt>
                <c:pt idx="68">
                  <c:v>289.34996654114894</c:v>
                </c:pt>
                <c:pt idx="69">
                  <c:v>281.10105363834873</c:v>
                </c:pt>
                <c:pt idx="70">
                  <c:v>249.14416928566681</c:v>
                </c:pt>
                <c:pt idx="71">
                  <c:v>235.86913733299801</c:v>
                </c:pt>
                <c:pt idx="72">
                  <c:v>213.33925531993333</c:v>
                </c:pt>
                <c:pt idx="73">
                  <c:v>204.09064692619683</c:v>
                </c:pt>
                <c:pt idx="74">
                  <c:v>204.72020033348065</c:v>
                </c:pt>
                <c:pt idx="75">
                  <c:v>186.60609891395677</c:v>
                </c:pt>
                <c:pt idx="76">
                  <c:v>172.71713480379651</c:v>
                </c:pt>
                <c:pt idx="77">
                  <c:v>172.31385914209295</c:v>
                </c:pt>
                <c:pt idx="78">
                  <c:v>174.78462499999702</c:v>
                </c:pt>
                <c:pt idx="79">
                  <c:v>172.31152347492147</c:v>
                </c:pt>
                <c:pt idx="80">
                  <c:v>153.91410558461169</c:v>
                </c:pt>
                <c:pt idx="81">
                  <c:v>162.77068023746057</c:v>
                </c:pt>
                <c:pt idx="82">
                  <c:v>167.79684684585504</c:v>
                </c:pt>
                <c:pt idx="83">
                  <c:v>154.73095424754248</c:v>
                </c:pt>
                <c:pt idx="84">
                  <c:v>149.24978089550734</c:v>
                </c:pt>
                <c:pt idx="85">
                  <c:v>139.50423183451085</c:v>
                </c:pt>
                <c:pt idx="86">
                  <c:v>126.80545654777163</c:v>
                </c:pt>
                <c:pt idx="87">
                  <c:v>127.56031458700949</c:v>
                </c:pt>
                <c:pt idx="88">
                  <c:v>136.47623218321542</c:v>
                </c:pt>
                <c:pt idx="89">
                  <c:v>123.11484288295482</c:v>
                </c:pt>
                <c:pt idx="90">
                  <c:v>118.18912736219551</c:v>
                </c:pt>
                <c:pt idx="91">
                  <c:v>108.32267117468994</c:v>
                </c:pt>
                <c:pt idx="92">
                  <c:v>108.46587899335685</c:v>
                </c:pt>
                <c:pt idx="93">
                  <c:v>102.30905088228347</c:v>
                </c:pt>
                <c:pt idx="94">
                  <c:v>111.26472481934321</c:v>
                </c:pt>
                <c:pt idx="95">
                  <c:v>111.55247744201787</c:v>
                </c:pt>
                <c:pt idx="96">
                  <c:v>143.63619601084235</c:v>
                </c:pt>
                <c:pt idx="97">
                  <c:v>189.2879422926639</c:v>
                </c:pt>
                <c:pt idx="98">
                  <c:v>143.34921696705865</c:v>
                </c:pt>
                <c:pt idx="99">
                  <c:v>143.3593488540873</c:v>
                </c:pt>
                <c:pt idx="100">
                  <c:v>120.53309733111102</c:v>
                </c:pt>
                <c:pt idx="101">
                  <c:v>106.92915616229229</c:v>
                </c:pt>
                <c:pt idx="102">
                  <c:v>102.72293196580327</c:v>
                </c:pt>
                <c:pt idx="103">
                  <c:v>94.852525557727432</c:v>
                </c:pt>
                <c:pt idx="104">
                  <c:v>99.262379264351068</c:v>
                </c:pt>
                <c:pt idx="105">
                  <c:v>121.70300627783233</c:v>
                </c:pt>
                <c:pt idx="106">
                  <c:v>131.07000155868698</c:v>
                </c:pt>
                <c:pt idx="107">
                  <c:v>167.52638731409624</c:v>
                </c:pt>
                <c:pt idx="108">
                  <c:v>122.46301167023339</c:v>
                </c:pt>
                <c:pt idx="109">
                  <c:v>131.25817722040517</c:v>
                </c:pt>
                <c:pt idx="110">
                  <c:v>109.55733917843158</c:v>
                </c:pt>
                <c:pt idx="111">
                  <c:v>110.25840329594212</c:v>
                </c:pt>
                <c:pt idx="112">
                  <c:v>124.67933159713149</c:v>
                </c:pt>
                <c:pt idx="113">
                  <c:v>115.4749245273521</c:v>
                </c:pt>
                <c:pt idx="114">
                  <c:v>147.57954782581061</c:v>
                </c:pt>
                <c:pt idx="115">
                  <c:v>128.57056424985149</c:v>
                </c:pt>
                <c:pt idx="116">
                  <c:v>110.55611837030854</c:v>
                </c:pt>
                <c:pt idx="117">
                  <c:v>105.78329228635957</c:v>
                </c:pt>
                <c:pt idx="118">
                  <c:v>100.81465348185498</c:v>
                </c:pt>
                <c:pt idx="119">
                  <c:v>105.22480847539045</c:v>
                </c:pt>
                <c:pt idx="120">
                  <c:v>102.3495516319538</c:v>
                </c:pt>
                <c:pt idx="121">
                  <c:v>102.20617477444173</c:v>
                </c:pt>
                <c:pt idx="122">
                  <c:v>97.628395815207654</c:v>
                </c:pt>
                <c:pt idx="123">
                  <c:v>99.178191129948246</c:v>
                </c:pt>
                <c:pt idx="124">
                  <c:v>87.750534648353877</c:v>
                </c:pt>
                <c:pt idx="125">
                  <c:v>83.697679005962073</c:v>
                </c:pt>
                <c:pt idx="126">
                  <c:v>75.45824764725802</c:v>
                </c:pt>
                <c:pt idx="127">
                  <c:v>75.704346876835757</c:v>
                </c:pt>
                <c:pt idx="128">
                  <c:v>110.76612724193521</c:v>
                </c:pt>
                <c:pt idx="129">
                  <c:v>93.830776191074918</c:v>
                </c:pt>
                <c:pt idx="130">
                  <c:v>76.868509443532872</c:v>
                </c:pt>
                <c:pt idx="131">
                  <c:v>84.317352643688224</c:v>
                </c:pt>
                <c:pt idx="132">
                  <c:v>79.381236486949803</c:v>
                </c:pt>
                <c:pt idx="133">
                  <c:v>83.612911639781288</c:v>
                </c:pt>
                <c:pt idx="134">
                  <c:v>91.786405166577623</c:v>
                </c:pt>
                <c:pt idx="135">
                  <c:v>100.9583750819294</c:v>
                </c:pt>
                <c:pt idx="136">
                  <c:v>92.932068723218023</c:v>
                </c:pt>
                <c:pt idx="137">
                  <c:v>79.566195153767723</c:v>
                </c:pt>
                <c:pt idx="138">
                  <c:v>74.852985908747456</c:v>
                </c:pt>
                <c:pt idx="139">
                  <c:v>88.475277199392963</c:v>
                </c:pt>
                <c:pt idx="140">
                  <c:v>75.61363139966906</c:v>
                </c:pt>
                <c:pt idx="141">
                  <c:v>62.778133271366698</c:v>
                </c:pt>
                <c:pt idx="142">
                  <c:v>75.585335419819444</c:v>
                </c:pt>
                <c:pt idx="143">
                  <c:v>48.520070819675112</c:v>
                </c:pt>
                <c:pt idx="144">
                  <c:v>79.736672094781284</c:v>
                </c:pt>
                <c:pt idx="145">
                  <c:v>84.893546193597359</c:v>
                </c:pt>
                <c:pt idx="146">
                  <c:v>80.63048319888955</c:v>
                </c:pt>
                <c:pt idx="147">
                  <c:v>76.485627164736286</c:v>
                </c:pt>
                <c:pt idx="148">
                  <c:v>68.092431836607602</c:v>
                </c:pt>
                <c:pt idx="149">
                  <c:v>72.837622822661302</c:v>
                </c:pt>
                <c:pt idx="150">
                  <c:v>77.193851676329018</c:v>
                </c:pt>
                <c:pt idx="151">
                  <c:v>74.417095985629004</c:v>
                </c:pt>
                <c:pt idx="152">
                  <c:v>74.560753290164854</c:v>
                </c:pt>
                <c:pt idx="153">
                  <c:v>71.353802261360102</c:v>
                </c:pt>
                <c:pt idx="154">
                  <c:v>67.321711129318516</c:v>
                </c:pt>
                <c:pt idx="155">
                  <c:v>63.615162301485697</c:v>
                </c:pt>
                <c:pt idx="156">
                  <c:v>55.906549571460971</c:v>
                </c:pt>
                <c:pt idx="157">
                  <c:v>55.056715778092268</c:v>
                </c:pt>
                <c:pt idx="158">
                  <c:v>56.95861962754995</c:v>
                </c:pt>
                <c:pt idx="159">
                  <c:v>74.191711927569685</c:v>
                </c:pt>
                <c:pt idx="160">
                  <c:v>61.667094143345508</c:v>
                </c:pt>
                <c:pt idx="161">
                  <c:v>58.058149482186678</c:v>
                </c:pt>
                <c:pt idx="162">
                  <c:v>54.428529943390032</c:v>
                </c:pt>
                <c:pt idx="163">
                  <c:v>75.154793326711854</c:v>
                </c:pt>
                <c:pt idx="164">
                  <c:v>83.168777209376401</c:v>
                </c:pt>
                <c:pt idx="165">
                  <c:v>74.58180983740678</c:v>
                </c:pt>
                <c:pt idx="166">
                  <c:v>60.505510936057846</c:v>
                </c:pt>
                <c:pt idx="167">
                  <c:v>57.969367956473576</c:v>
                </c:pt>
                <c:pt idx="168">
                  <c:v>54.624148638768389</c:v>
                </c:pt>
                <c:pt idx="169">
                  <c:v>59.447393840852868</c:v>
                </c:pt>
                <c:pt idx="170">
                  <c:v>56.261171141081775</c:v>
                </c:pt>
                <c:pt idx="171">
                  <c:v>56.632461141922334</c:v>
                </c:pt>
                <c:pt idx="172">
                  <c:v>55.578519167508375</c:v>
                </c:pt>
                <c:pt idx="173">
                  <c:v>58.345555114060375</c:v>
                </c:pt>
                <c:pt idx="174">
                  <c:v>55.070773443406551</c:v>
                </c:pt>
                <c:pt idx="175">
                  <c:v>55.810951361233577</c:v>
                </c:pt>
                <c:pt idx="176">
                  <c:v>87.345550664328101</c:v>
                </c:pt>
                <c:pt idx="177">
                  <c:v>91.461089983513773</c:v>
                </c:pt>
                <c:pt idx="178">
                  <c:v>80.681640729768162</c:v>
                </c:pt>
                <c:pt idx="179">
                  <c:v>77.218128201411247</c:v>
                </c:pt>
                <c:pt idx="180">
                  <c:v>78.035131333500829</c:v>
                </c:pt>
                <c:pt idx="181">
                  <c:v>72.193489459392126</c:v>
                </c:pt>
                <c:pt idx="182">
                  <c:v>72.057873846740563</c:v>
                </c:pt>
              </c:numCache>
            </c:numRef>
          </c:val>
        </c:ser>
        <c:ser>
          <c:idx val="5"/>
          <c:order val="5"/>
          <c:tx>
            <c:v>Forecast Outflow</c:v>
          </c:tx>
          <c:spPr>
            <a:ln w="38100">
              <a:solidFill>
                <a:srgbClr val="FF00FF"/>
              </a:solidFill>
              <a:prstDash val="solid"/>
            </a:ln>
          </c:spPr>
          <c:marker>
            <c:symbol val="none"/>
          </c:marker>
          <c:val>
            <c:numRef>
              <c:f>Forecast!$AM$35:$AM$217</c:f>
              <c:numCache>
                <c:formatCode>0</c:formatCode>
                <c:ptCount val="183"/>
                <c:pt idx="0">
                  <c:v>93.3203125</c:v>
                </c:pt>
                <c:pt idx="1">
                  <c:v>94</c:v>
                </c:pt>
                <c:pt idx="2">
                  <c:v>94.0104166666666</c:v>
                </c:pt>
                <c:pt idx="3">
                  <c:v>73.4427083333333</c:v>
                </c:pt>
                <c:pt idx="4">
                  <c:v>65.3359375</c:v>
                </c:pt>
                <c:pt idx="5">
                  <c:v>64.6536458333333</c:v>
                </c:pt>
                <c:pt idx="6">
                  <c:v>65.0729166666666</c:v>
                </c:pt>
                <c:pt idx="7">
                  <c:v>65.1458333333333</c:v>
                </c:pt>
                <c:pt idx="8">
                  <c:v>65.1770833333333</c:v>
                </c:pt>
                <c:pt idx="9">
                  <c:v>51.6354166666666</c:v>
                </c:pt>
                <c:pt idx="10">
                  <c:v>40.890624999999901</c:v>
                </c:pt>
                <c:pt idx="11">
                  <c:v>41.9166666666666</c:v>
                </c:pt>
                <c:pt idx="12">
                  <c:v>42</c:v>
                </c:pt>
                <c:pt idx="13">
                  <c:v>42.203124999999901</c:v>
                </c:pt>
                <c:pt idx="14">
                  <c:v>42.5572916666666</c:v>
                </c:pt>
                <c:pt idx="15">
                  <c:v>42.1770833333333</c:v>
                </c:pt>
                <c:pt idx="16">
                  <c:v>40.40625</c:v>
                </c:pt>
                <c:pt idx="17">
                  <c:v>40.7083333333333</c:v>
                </c:pt>
                <c:pt idx="18">
                  <c:v>41.5963541666666</c:v>
                </c:pt>
                <c:pt idx="19">
                  <c:v>41.0546875</c:v>
                </c:pt>
                <c:pt idx="20">
                  <c:v>41</c:v>
                </c:pt>
                <c:pt idx="21">
                  <c:v>41</c:v>
                </c:pt>
                <c:pt idx="22">
                  <c:v>40.9895833333333</c:v>
                </c:pt>
                <c:pt idx="23">
                  <c:v>41.0625</c:v>
                </c:pt>
                <c:pt idx="24">
                  <c:v>41.1979166666666</c:v>
                </c:pt>
                <c:pt idx="25">
                  <c:v>41.890625</c:v>
                </c:pt>
                <c:pt idx="26">
                  <c:v>42.4635416666666</c:v>
                </c:pt>
                <c:pt idx="27">
                  <c:v>43.3489583333333</c:v>
                </c:pt>
                <c:pt idx="28">
                  <c:v>44.4114583333333</c:v>
                </c:pt>
                <c:pt idx="29">
                  <c:v>56.968749999999901</c:v>
                </c:pt>
                <c:pt idx="30">
                  <c:v>87.4609375</c:v>
                </c:pt>
                <c:pt idx="31">
                  <c:v>116.127604166666</c:v>
                </c:pt>
                <c:pt idx="32">
                  <c:v>116.822916666666</c:v>
                </c:pt>
                <c:pt idx="33">
                  <c:v>117.291666666666</c:v>
                </c:pt>
                <c:pt idx="34">
                  <c:v>119.21874999999901</c:v>
                </c:pt>
                <c:pt idx="35">
                  <c:v>120.630208333333</c:v>
                </c:pt>
                <c:pt idx="36">
                  <c:v>120.895833333333</c:v>
                </c:pt>
                <c:pt idx="37">
                  <c:v>120.6953125</c:v>
                </c:pt>
                <c:pt idx="38">
                  <c:v>120.247395833333</c:v>
                </c:pt>
                <c:pt idx="39">
                  <c:v>120.260416666666</c:v>
                </c:pt>
                <c:pt idx="40">
                  <c:v>120.276041666666</c:v>
                </c:pt>
                <c:pt idx="41">
                  <c:v>120.44531249999901</c:v>
                </c:pt>
                <c:pt idx="42">
                  <c:v>120.544270833333</c:v>
                </c:pt>
                <c:pt idx="43">
                  <c:v>120.557291666666</c:v>
                </c:pt>
                <c:pt idx="44">
                  <c:v>120.5234375</c:v>
                </c:pt>
                <c:pt idx="45">
                  <c:v>125.942708333333</c:v>
                </c:pt>
                <c:pt idx="46">
                  <c:v>125.932291666666</c:v>
                </c:pt>
                <c:pt idx="47">
                  <c:v>120.802083333333</c:v>
                </c:pt>
                <c:pt idx="48">
                  <c:v>109.450520833333</c:v>
                </c:pt>
                <c:pt idx="49">
                  <c:v>109.708333333333</c:v>
                </c:pt>
                <c:pt idx="50">
                  <c:v>109.677083333333</c:v>
                </c:pt>
                <c:pt idx="51">
                  <c:v>109.848958333333</c:v>
                </c:pt>
                <c:pt idx="52">
                  <c:v>110.140625</c:v>
                </c:pt>
                <c:pt idx="53">
                  <c:v>110.721354166666</c:v>
                </c:pt>
                <c:pt idx="54">
                  <c:v>111.4375</c:v>
                </c:pt>
                <c:pt idx="55">
                  <c:v>111.526041666666</c:v>
                </c:pt>
                <c:pt idx="56">
                  <c:v>111.1875</c:v>
                </c:pt>
                <c:pt idx="57">
                  <c:v>110.888020833333</c:v>
                </c:pt>
                <c:pt idx="58">
                  <c:v>108.53125</c:v>
                </c:pt>
                <c:pt idx="59">
                  <c:v>108.174479166666</c:v>
                </c:pt>
                <c:pt idx="60">
                  <c:v>105.6484375</c:v>
                </c:pt>
                <c:pt idx="61">
                  <c:v>106.361979166666</c:v>
                </c:pt>
                <c:pt idx="62">
                  <c:v>108.966145833333</c:v>
                </c:pt>
                <c:pt idx="63">
                  <c:v>109.229166666666</c:v>
                </c:pt>
                <c:pt idx="64">
                  <c:v>109.088541666666</c:v>
                </c:pt>
                <c:pt idx="65">
                  <c:v>109.98437499999901</c:v>
                </c:pt>
                <c:pt idx="66">
                  <c:v>110.12499999999901</c:v>
                </c:pt>
                <c:pt idx="67">
                  <c:v>110.12499999999901</c:v>
                </c:pt>
                <c:pt idx="68">
                  <c:v>110.35937499999901</c:v>
                </c:pt>
                <c:pt idx="69">
                  <c:v>110.57812499999901</c:v>
                </c:pt>
                <c:pt idx="70">
                  <c:v>110.06249999999901</c:v>
                </c:pt>
                <c:pt idx="71">
                  <c:v>109.99999999999901</c:v>
                </c:pt>
                <c:pt idx="72">
                  <c:v>109.90624999999901</c:v>
                </c:pt>
                <c:pt idx="73">
                  <c:v>109.62499999999901</c:v>
                </c:pt>
                <c:pt idx="74">
                  <c:v>109.645833333333</c:v>
                </c:pt>
                <c:pt idx="75">
                  <c:v>109.520833333333</c:v>
                </c:pt>
                <c:pt idx="76">
                  <c:v>109.223958333333</c:v>
                </c:pt>
                <c:pt idx="77">
                  <c:v>108.505208333333</c:v>
                </c:pt>
                <c:pt idx="78">
                  <c:v>110.598958333333</c:v>
                </c:pt>
                <c:pt idx="79">
                  <c:v>112.40624999999901</c:v>
                </c:pt>
                <c:pt idx="80">
                  <c:v>112.24218749999901</c:v>
                </c:pt>
                <c:pt idx="81">
                  <c:v>144.252604166666</c:v>
                </c:pt>
                <c:pt idx="82">
                  <c:v>176.796875</c:v>
                </c:pt>
                <c:pt idx="83">
                  <c:v>163.864583333333</c:v>
                </c:pt>
                <c:pt idx="84">
                  <c:v>153.447916666666</c:v>
                </c:pt>
                <c:pt idx="85">
                  <c:v>157.364583333333</c:v>
                </c:pt>
                <c:pt idx="86">
                  <c:v>158.54687499999901</c:v>
                </c:pt>
                <c:pt idx="87">
                  <c:v>159.106770833333</c:v>
                </c:pt>
                <c:pt idx="88">
                  <c:v>149.674479166666</c:v>
                </c:pt>
                <c:pt idx="89">
                  <c:v>146.015625</c:v>
                </c:pt>
                <c:pt idx="90">
                  <c:v>145.979166666666</c:v>
                </c:pt>
                <c:pt idx="91">
                  <c:v>145.979166666666</c:v>
                </c:pt>
                <c:pt idx="92">
                  <c:v>146.041666666666</c:v>
                </c:pt>
                <c:pt idx="93">
                  <c:v>158.536458333333</c:v>
                </c:pt>
                <c:pt idx="94">
                  <c:v>194.828125</c:v>
                </c:pt>
                <c:pt idx="95">
                  <c:v>194.890625</c:v>
                </c:pt>
                <c:pt idx="96">
                  <c:v>194.765625</c:v>
                </c:pt>
                <c:pt idx="97">
                  <c:v>194.46875</c:v>
                </c:pt>
                <c:pt idx="98">
                  <c:v>194.40625</c:v>
                </c:pt>
                <c:pt idx="99">
                  <c:v>195.046875</c:v>
                </c:pt>
                <c:pt idx="100">
                  <c:v>195.28125</c:v>
                </c:pt>
                <c:pt idx="101">
                  <c:v>195.34375</c:v>
                </c:pt>
                <c:pt idx="102">
                  <c:v>195.2578125</c:v>
                </c:pt>
                <c:pt idx="103">
                  <c:v>196.109375</c:v>
                </c:pt>
                <c:pt idx="104">
                  <c:v>195.6953125</c:v>
                </c:pt>
                <c:pt idx="105">
                  <c:v>195.03125</c:v>
                </c:pt>
                <c:pt idx="106">
                  <c:v>195.03125</c:v>
                </c:pt>
                <c:pt idx="107">
                  <c:v>195.078125</c:v>
                </c:pt>
                <c:pt idx="108">
                  <c:v>195.421875</c:v>
                </c:pt>
                <c:pt idx="109">
                  <c:v>195.46875</c:v>
                </c:pt>
                <c:pt idx="110">
                  <c:v>195.5625</c:v>
                </c:pt>
                <c:pt idx="111">
                  <c:v>195.7734375</c:v>
                </c:pt>
                <c:pt idx="112">
                  <c:v>196.4140625</c:v>
                </c:pt>
                <c:pt idx="113">
                  <c:v>195.984375</c:v>
                </c:pt>
                <c:pt idx="114">
                  <c:v>196.125</c:v>
                </c:pt>
                <c:pt idx="115">
                  <c:v>195</c:v>
                </c:pt>
                <c:pt idx="116">
                  <c:v>194.703125</c:v>
                </c:pt>
                <c:pt idx="117">
                  <c:v>194.4375</c:v>
                </c:pt>
                <c:pt idx="118">
                  <c:v>193.9609375</c:v>
                </c:pt>
                <c:pt idx="119">
                  <c:v>193.5546875</c:v>
                </c:pt>
                <c:pt idx="120">
                  <c:v>192.2578125</c:v>
                </c:pt>
                <c:pt idx="121">
                  <c:v>187.815104166666</c:v>
                </c:pt>
                <c:pt idx="122">
                  <c:v>176.34374999999901</c:v>
                </c:pt>
                <c:pt idx="123">
                  <c:v>192.125</c:v>
                </c:pt>
                <c:pt idx="124">
                  <c:v>191.46875</c:v>
                </c:pt>
                <c:pt idx="125">
                  <c:v>191.59375</c:v>
                </c:pt>
                <c:pt idx="126">
                  <c:v>192.0625</c:v>
                </c:pt>
                <c:pt idx="127">
                  <c:v>200.96875</c:v>
                </c:pt>
                <c:pt idx="128">
                  <c:v>218.015625</c:v>
                </c:pt>
                <c:pt idx="129">
                  <c:v>218.59375</c:v>
                </c:pt>
                <c:pt idx="130">
                  <c:v>227.60937499999901</c:v>
                </c:pt>
                <c:pt idx="131">
                  <c:v>243.71874999999901</c:v>
                </c:pt>
                <c:pt idx="132">
                  <c:v>242.61718749999901</c:v>
                </c:pt>
                <c:pt idx="133">
                  <c:v>242.14062499999901</c:v>
                </c:pt>
                <c:pt idx="134">
                  <c:v>232.481770833333</c:v>
                </c:pt>
                <c:pt idx="135">
                  <c:v>210.71875</c:v>
                </c:pt>
                <c:pt idx="136">
                  <c:v>211.203125</c:v>
                </c:pt>
                <c:pt idx="137">
                  <c:v>210.328125</c:v>
                </c:pt>
                <c:pt idx="138">
                  <c:v>209.5625</c:v>
                </c:pt>
                <c:pt idx="139">
                  <c:v>210.03125</c:v>
                </c:pt>
                <c:pt idx="140">
                  <c:v>209.75</c:v>
                </c:pt>
                <c:pt idx="141">
                  <c:v>209.6328125</c:v>
                </c:pt>
                <c:pt idx="142">
                  <c:v>209.2578125</c:v>
                </c:pt>
                <c:pt idx="143">
                  <c:v>215.869791666666</c:v>
                </c:pt>
                <c:pt idx="144">
                  <c:v>246.619791666666</c:v>
                </c:pt>
                <c:pt idx="145">
                  <c:v>247.15624999999901</c:v>
                </c:pt>
                <c:pt idx="146">
                  <c:v>246.59374999999901</c:v>
                </c:pt>
                <c:pt idx="147">
                  <c:v>246.33593749999901</c:v>
                </c:pt>
                <c:pt idx="148">
                  <c:v>245.69531249999901</c:v>
                </c:pt>
                <c:pt idx="149">
                  <c:v>245.830729166666</c:v>
                </c:pt>
                <c:pt idx="150">
                  <c:v>245.61718749999901</c:v>
                </c:pt>
                <c:pt idx="151">
                  <c:v>246.46874999999901</c:v>
                </c:pt>
                <c:pt idx="152">
                  <c:v>246.08593749999901</c:v>
                </c:pt>
                <c:pt idx="153">
                  <c:v>244.55468749999901</c:v>
                </c:pt>
                <c:pt idx="154">
                  <c:v>244.28124999999901</c:v>
                </c:pt>
                <c:pt idx="155">
                  <c:v>244.09374999999901</c:v>
                </c:pt>
                <c:pt idx="156">
                  <c:v>244.09374999999901</c:v>
                </c:pt>
                <c:pt idx="157">
                  <c:v>238.651041666666</c:v>
                </c:pt>
                <c:pt idx="158">
                  <c:v>219.3984375</c:v>
                </c:pt>
                <c:pt idx="159">
                  <c:v>219.8359375</c:v>
                </c:pt>
                <c:pt idx="160">
                  <c:v>219.234375</c:v>
                </c:pt>
                <c:pt idx="161">
                  <c:v>219.125</c:v>
                </c:pt>
                <c:pt idx="162">
                  <c:v>219.125</c:v>
                </c:pt>
                <c:pt idx="163">
                  <c:v>219.0625</c:v>
                </c:pt>
                <c:pt idx="164">
                  <c:v>218.84375</c:v>
                </c:pt>
                <c:pt idx="165">
                  <c:v>225.73437499999901</c:v>
                </c:pt>
                <c:pt idx="166">
                  <c:v>255.177083333333</c:v>
                </c:pt>
                <c:pt idx="167">
                  <c:v>263.98958333333297</c:v>
                </c:pt>
                <c:pt idx="168">
                  <c:v>263.90625</c:v>
                </c:pt>
                <c:pt idx="169">
                  <c:v>263.84375</c:v>
                </c:pt>
                <c:pt idx="170">
                  <c:v>263.6875</c:v>
                </c:pt>
                <c:pt idx="171">
                  <c:v>263.390625</c:v>
                </c:pt>
                <c:pt idx="172">
                  <c:v>253.466145833333</c:v>
                </c:pt>
                <c:pt idx="173">
                  <c:v>243.85156249999901</c:v>
                </c:pt>
                <c:pt idx="174">
                  <c:v>243.84374999999901</c:v>
                </c:pt>
                <c:pt idx="175">
                  <c:v>243.65624999999901</c:v>
                </c:pt>
                <c:pt idx="176">
                  <c:v>243.92187499999901</c:v>
                </c:pt>
                <c:pt idx="177">
                  <c:v>243.54687499999901</c:v>
                </c:pt>
                <c:pt idx="178">
                  <c:v>243.82812499999901</c:v>
                </c:pt>
                <c:pt idx="179">
                  <c:v>243.51562499999901</c:v>
                </c:pt>
                <c:pt idx="180">
                  <c:v>228.5625</c:v>
                </c:pt>
                <c:pt idx="181">
                  <c:v>192.03125</c:v>
                </c:pt>
                <c:pt idx="182">
                  <c:v>191.90625</c:v>
                </c:pt>
              </c:numCache>
            </c:numRef>
          </c:val>
        </c:ser>
        <c:marker val="1"/>
        <c:axId val="70724992"/>
        <c:axId val="70739072"/>
      </c:lineChart>
      <c:lineChart>
        <c:grouping val="standard"/>
        <c:ser>
          <c:idx val="1"/>
          <c:order val="1"/>
          <c:tx>
            <c:v>Forecast Content</c:v>
          </c:tx>
          <c:spPr>
            <a:ln w="38100">
              <a:solidFill>
                <a:srgbClr val="339933"/>
              </a:solidFill>
              <a:prstDash val="solid"/>
            </a:ln>
          </c:spPr>
          <c:marker>
            <c:symbol val="none"/>
          </c:marker>
          <c:val>
            <c:numRef>
              <c:f>Forecast!$AA$35:$AA$217</c:f>
              <c:numCache>
                <c:formatCode>#,##0</c:formatCode>
                <c:ptCount val="183"/>
                <c:pt idx="0">
                  <c:v>71490.5</c:v>
                </c:pt>
                <c:pt idx="1">
                  <c:v>71656.800000000003</c:v>
                </c:pt>
                <c:pt idx="2">
                  <c:v>71752.05</c:v>
                </c:pt>
                <c:pt idx="3">
                  <c:v>71839.25</c:v>
                </c:pt>
                <c:pt idx="4">
                  <c:v>71950.59</c:v>
                </c:pt>
                <c:pt idx="5">
                  <c:v>71998.34</c:v>
                </c:pt>
                <c:pt idx="6">
                  <c:v>72093.899999999994</c:v>
                </c:pt>
                <c:pt idx="7">
                  <c:v>72197.34</c:v>
                </c:pt>
                <c:pt idx="8">
                  <c:v>72316.84</c:v>
                </c:pt>
                <c:pt idx="9">
                  <c:v>72524.63</c:v>
                </c:pt>
                <c:pt idx="10">
                  <c:v>72828.66</c:v>
                </c:pt>
                <c:pt idx="11">
                  <c:v>73141.8</c:v>
                </c:pt>
                <c:pt idx="12">
                  <c:v>73366.94</c:v>
                </c:pt>
                <c:pt idx="13">
                  <c:v>73592.539999999994</c:v>
                </c:pt>
                <c:pt idx="14">
                  <c:v>73802.81</c:v>
                </c:pt>
                <c:pt idx="15">
                  <c:v>73972.75</c:v>
                </c:pt>
                <c:pt idx="16">
                  <c:v>74102.55</c:v>
                </c:pt>
                <c:pt idx="17">
                  <c:v>74256.7</c:v>
                </c:pt>
                <c:pt idx="18">
                  <c:v>74467.850000000006</c:v>
                </c:pt>
                <c:pt idx="19">
                  <c:v>74655.12</c:v>
                </c:pt>
                <c:pt idx="20">
                  <c:v>74834.7</c:v>
                </c:pt>
                <c:pt idx="21">
                  <c:v>75096.02</c:v>
                </c:pt>
                <c:pt idx="22">
                  <c:v>75399.13</c:v>
                </c:pt>
                <c:pt idx="23">
                  <c:v>75661.66</c:v>
                </c:pt>
                <c:pt idx="24">
                  <c:v>75949.72</c:v>
                </c:pt>
                <c:pt idx="25">
                  <c:v>76279.59</c:v>
                </c:pt>
                <c:pt idx="26">
                  <c:v>76685.19</c:v>
                </c:pt>
                <c:pt idx="27">
                  <c:v>76975.67</c:v>
                </c:pt>
                <c:pt idx="28">
                  <c:v>77208.3</c:v>
                </c:pt>
                <c:pt idx="29">
                  <c:v>77408.41</c:v>
                </c:pt>
                <c:pt idx="30">
                  <c:v>77658.58</c:v>
                </c:pt>
                <c:pt idx="31">
                  <c:v>77834.080000000002</c:v>
                </c:pt>
                <c:pt idx="32">
                  <c:v>78026.59</c:v>
                </c:pt>
                <c:pt idx="33">
                  <c:v>78228.02</c:v>
                </c:pt>
                <c:pt idx="34">
                  <c:v>78463</c:v>
                </c:pt>
                <c:pt idx="35">
                  <c:v>78715.710000000006</c:v>
                </c:pt>
                <c:pt idx="36">
                  <c:v>78976.789999999994</c:v>
                </c:pt>
                <c:pt idx="37">
                  <c:v>79196.73</c:v>
                </c:pt>
                <c:pt idx="38">
                  <c:v>79416.66</c:v>
                </c:pt>
                <c:pt idx="39">
                  <c:v>79662.7</c:v>
                </c:pt>
                <c:pt idx="40">
                  <c:v>79909.23</c:v>
                </c:pt>
                <c:pt idx="41">
                  <c:v>80156.28</c:v>
                </c:pt>
                <c:pt idx="42">
                  <c:v>80378.39</c:v>
                </c:pt>
                <c:pt idx="43">
                  <c:v>80574.990000000005</c:v>
                </c:pt>
                <c:pt idx="44">
                  <c:v>80780.289999999994</c:v>
                </c:pt>
                <c:pt idx="45">
                  <c:v>81029.11</c:v>
                </c:pt>
                <c:pt idx="46">
                  <c:v>81278.44</c:v>
                </c:pt>
                <c:pt idx="47">
                  <c:v>81528.27</c:v>
                </c:pt>
                <c:pt idx="48">
                  <c:v>81830.509999999995</c:v>
                </c:pt>
                <c:pt idx="49">
                  <c:v>82089.91</c:v>
                </c:pt>
                <c:pt idx="50">
                  <c:v>82332.899999999994</c:v>
                </c:pt>
                <c:pt idx="51">
                  <c:v>82601.84</c:v>
                </c:pt>
                <c:pt idx="52">
                  <c:v>82967.98</c:v>
                </c:pt>
                <c:pt idx="53">
                  <c:v>83317.16</c:v>
                </c:pt>
                <c:pt idx="54">
                  <c:v>83597.039999999994</c:v>
                </c:pt>
                <c:pt idx="55">
                  <c:v>83851.33</c:v>
                </c:pt>
                <c:pt idx="56">
                  <c:v>84132.26</c:v>
                </c:pt>
                <c:pt idx="57">
                  <c:v>84387.51</c:v>
                </c:pt>
                <c:pt idx="58">
                  <c:v>84643.21</c:v>
                </c:pt>
                <c:pt idx="59">
                  <c:v>84890.73</c:v>
                </c:pt>
                <c:pt idx="60">
                  <c:v>85165.05</c:v>
                </c:pt>
                <c:pt idx="61">
                  <c:v>85510.53</c:v>
                </c:pt>
                <c:pt idx="62">
                  <c:v>85892.89</c:v>
                </c:pt>
                <c:pt idx="63">
                  <c:v>86267.1</c:v>
                </c:pt>
                <c:pt idx="64">
                  <c:v>86642.27</c:v>
                </c:pt>
                <c:pt idx="65">
                  <c:v>87018.38</c:v>
                </c:pt>
                <c:pt idx="66">
                  <c:v>87386.67</c:v>
                </c:pt>
                <c:pt idx="67">
                  <c:v>87764.77</c:v>
                </c:pt>
                <c:pt idx="68">
                  <c:v>88117</c:v>
                </c:pt>
                <c:pt idx="69">
                  <c:v>88452</c:v>
                </c:pt>
                <c:pt idx="70">
                  <c:v>88723.95</c:v>
                </c:pt>
                <c:pt idx="71">
                  <c:v>88969.36</c:v>
                </c:pt>
                <c:pt idx="72">
                  <c:v>89169.82</c:v>
                </c:pt>
                <c:pt idx="73">
                  <c:v>89351.87</c:v>
                </c:pt>
                <c:pt idx="74">
                  <c:v>89534.59</c:v>
                </c:pt>
                <c:pt idx="75">
                  <c:v>89680.95</c:v>
                </c:pt>
                <c:pt idx="76">
                  <c:v>89799.76</c:v>
                </c:pt>
                <c:pt idx="77">
                  <c:v>89918.66</c:v>
                </c:pt>
                <c:pt idx="78">
                  <c:v>90037.67</c:v>
                </c:pt>
                <c:pt idx="79">
                  <c:v>90147.82</c:v>
                </c:pt>
                <c:pt idx="80">
                  <c:v>90221.3</c:v>
                </c:pt>
                <c:pt idx="81">
                  <c:v>90248.639999999999</c:v>
                </c:pt>
                <c:pt idx="82">
                  <c:v>90221.3</c:v>
                </c:pt>
                <c:pt idx="83">
                  <c:v>90193.52</c:v>
                </c:pt>
                <c:pt idx="84">
                  <c:v>90175.15</c:v>
                </c:pt>
                <c:pt idx="85">
                  <c:v>90129.45</c:v>
                </c:pt>
                <c:pt idx="86">
                  <c:v>90056.02</c:v>
                </c:pt>
                <c:pt idx="87">
                  <c:v>89982.63</c:v>
                </c:pt>
                <c:pt idx="88">
                  <c:v>89945.95</c:v>
                </c:pt>
                <c:pt idx="89">
                  <c:v>89891.38</c:v>
                </c:pt>
                <c:pt idx="90">
                  <c:v>89827.02</c:v>
                </c:pt>
                <c:pt idx="91">
                  <c:v>89744.8</c:v>
                </c:pt>
                <c:pt idx="92">
                  <c:v>89662.65</c:v>
                </c:pt>
                <c:pt idx="93">
                  <c:v>89543.52</c:v>
                </c:pt>
                <c:pt idx="94">
                  <c:v>89370.13</c:v>
                </c:pt>
                <c:pt idx="95">
                  <c:v>89196.95</c:v>
                </c:pt>
                <c:pt idx="96">
                  <c:v>89087.55</c:v>
                </c:pt>
                <c:pt idx="97">
                  <c:v>89069.33</c:v>
                </c:pt>
                <c:pt idx="98">
                  <c:v>88960.48</c:v>
                </c:pt>
                <c:pt idx="99">
                  <c:v>88851.26</c:v>
                </c:pt>
                <c:pt idx="100">
                  <c:v>88696.91</c:v>
                </c:pt>
                <c:pt idx="101">
                  <c:v>88515.29</c:v>
                </c:pt>
                <c:pt idx="102">
                  <c:v>88325.06</c:v>
                </c:pt>
                <c:pt idx="103">
                  <c:v>88117</c:v>
                </c:pt>
                <c:pt idx="104">
                  <c:v>87918.07</c:v>
                </c:pt>
                <c:pt idx="105">
                  <c:v>87764.77</c:v>
                </c:pt>
                <c:pt idx="106">
                  <c:v>87629.68</c:v>
                </c:pt>
                <c:pt idx="107">
                  <c:v>87566.8</c:v>
                </c:pt>
                <c:pt idx="108">
                  <c:v>87413.9</c:v>
                </c:pt>
                <c:pt idx="109">
                  <c:v>87278.720000000001</c:v>
                </c:pt>
                <c:pt idx="110">
                  <c:v>87099.41</c:v>
                </c:pt>
                <c:pt idx="111">
                  <c:v>86919.88</c:v>
                </c:pt>
                <c:pt idx="112">
                  <c:v>86767.67</c:v>
                </c:pt>
                <c:pt idx="113">
                  <c:v>86597.72</c:v>
                </c:pt>
                <c:pt idx="114">
                  <c:v>86490.34</c:v>
                </c:pt>
                <c:pt idx="115">
                  <c:v>86347.29</c:v>
                </c:pt>
                <c:pt idx="116">
                  <c:v>86169.11</c:v>
                </c:pt>
                <c:pt idx="117">
                  <c:v>85982.01</c:v>
                </c:pt>
                <c:pt idx="118">
                  <c:v>85786.02</c:v>
                </c:pt>
                <c:pt idx="119">
                  <c:v>85599.41</c:v>
                </c:pt>
                <c:pt idx="120">
                  <c:v>85404.38</c:v>
                </c:pt>
                <c:pt idx="121">
                  <c:v>85217.82</c:v>
                </c:pt>
                <c:pt idx="122">
                  <c:v>85049.65</c:v>
                </c:pt>
                <c:pt idx="123">
                  <c:v>84855.34</c:v>
                </c:pt>
                <c:pt idx="124">
                  <c:v>84643.21</c:v>
                </c:pt>
                <c:pt idx="125">
                  <c:v>84422.78</c:v>
                </c:pt>
                <c:pt idx="126">
                  <c:v>84185.08</c:v>
                </c:pt>
                <c:pt idx="127">
                  <c:v>83930.2</c:v>
                </c:pt>
                <c:pt idx="128">
                  <c:v>83710.86</c:v>
                </c:pt>
                <c:pt idx="129">
                  <c:v>83456.81</c:v>
                </c:pt>
                <c:pt idx="130">
                  <c:v>83151.199999999997</c:v>
                </c:pt>
                <c:pt idx="131">
                  <c:v>82828.38</c:v>
                </c:pt>
                <c:pt idx="132">
                  <c:v>82497.84</c:v>
                </c:pt>
                <c:pt idx="133">
                  <c:v>82176.63</c:v>
                </c:pt>
                <c:pt idx="134">
                  <c:v>81890.87</c:v>
                </c:pt>
                <c:pt idx="135">
                  <c:v>81666.44</c:v>
                </c:pt>
                <c:pt idx="136">
                  <c:v>81424.740000000005</c:v>
                </c:pt>
                <c:pt idx="137">
                  <c:v>81157.91</c:v>
                </c:pt>
                <c:pt idx="138">
                  <c:v>80883.27</c:v>
                </c:pt>
                <c:pt idx="139">
                  <c:v>80634.75</c:v>
                </c:pt>
                <c:pt idx="140">
                  <c:v>80361.289999999994</c:v>
                </c:pt>
                <c:pt idx="141">
                  <c:v>80062.64</c:v>
                </c:pt>
                <c:pt idx="142">
                  <c:v>79790.05</c:v>
                </c:pt>
                <c:pt idx="143">
                  <c:v>79450.59</c:v>
                </c:pt>
                <c:pt idx="144">
                  <c:v>79112.09</c:v>
                </c:pt>
                <c:pt idx="145">
                  <c:v>78782.78</c:v>
                </c:pt>
                <c:pt idx="146">
                  <c:v>78446.17</c:v>
                </c:pt>
                <c:pt idx="147">
                  <c:v>78101.88</c:v>
                </c:pt>
                <c:pt idx="148">
                  <c:v>77742.22</c:v>
                </c:pt>
                <c:pt idx="149">
                  <c:v>77391.72</c:v>
                </c:pt>
                <c:pt idx="150">
                  <c:v>77050.33</c:v>
                </c:pt>
                <c:pt idx="151">
                  <c:v>76701.78</c:v>
                </c:pt>
                <c:pt idx="152">
                  <c:v>76354.22</c:v>
                </c:pt>
                <c:pt idx="153">
                  <c:v>76007.649999999994</c:v>
                </c:pt>
                <c:pt idx="154">
                  <c:v>75653.64</c:v>
                </c:pt>
                <c:pt idx="155">
                  <c:v>75292.67</c:v>
                </c:pt>
                <c:pt idx="156">
                  <c:v>74916.429999999993</c:v>
                </c:pt>
                <c:pt idx="157">
                  <c:v>74549.320000000007</c:v>
                </c:pt>
                <c:pt idx="158">
                  <c:v>74224.19</c:v>
                </c:pt>
                <c:pt idx="159">
                  <c:v>73932.41</c:v>
                </c:pt>
                <c:pt idx="160">
                  <c:v>73616.98</c:v>
                </c:pt>
                <c:pt idx="161">
                  <c:v>73294.59</c:v>
                </c:pt>
                <c:pt idx="162">
                  <c:v>72964.94</c:v>
                </c:pt>
                <c:pt idx="163">
                  <c:v>72676.539999999994</c:v>
                </c:pt>
                <c:pt idx="164">
                  <c:v>72404.5</c:v>
                </c:pt>
                <c:pt idx="165">
                  <c:v>72101.67</c:v>
                </c:pt>
                <c:pt idx="166">
                  <c:v>71712.55</c:v>
                </c:pt>
                <c:pt idx="167">
                  <c:v>71300.94</c:v>
                </c:pt>
                <c:pt idx="168">
                  <c:v>70882.89</c:v>
                </c:pt>
                <c:pt idx="169">
                  <c:v>70474.559999999998</c:v>
                </c:pt>
                <c:pt idx="170">
                  <c:v>70060.25</c:v>
                </c:pt>
                <c:pt idx="171">
                  <c:v>69647.3</c:v>
                </c:pt>
                <c:pt idx="172">
                  <c:v>69251.960000000006</c:v>
                </c:pt>
                <c:pt idx="173">
                  <c:v>68881.2</c:v>
                </c:pt>
                <c:pt idx="174">
                  <c:v>68503.98</c:v>
                </c:pt>
                <c:pt idx="175">
                  <c:v>68128.63</c:v>
                </c:pt>
                <c:pt idx="176">
                  <c:v>67815.429999999993</c:v>
                </c:pt>
                <c:pt idx="177">
                  <c:v>67511.05</c:v>
                </c:pt>
                <c:pt idx="178">
                  <c:v>67184.75</c:v>
                </c:pt>
                <c:pt idx="179">
                  <c:v>66852.22</c:v>
                </c:pt>
                <c:pt idx="180">
                  <c:v>66551</c:v>
                </c:pt>
                <c:pt idx="181">
                  <c:v>66310.73</c:v>
                </c:pt>
                <c:pt idx="182">
                  <c:v>66070.600000000006</c:v>
                </c:pt>
              </c:numCache>
            </c:numRef>
          </c:val>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er>
        <c:marker val="1"/>
        <c:axId val="70740992"/>
        <c:axId val="70746880"/>
      </c:lineChart>
      <c:dateAx>
        <c:axId val="70724992"/>
        <c:scaling>
          <c:orientation val="minMax"/>
          <c:max val="40087"/>
          <c:min val="39903"/>
        </c:scaling>
        <c:axPos val="b"/>
        <c:numFmt formatCode="[$-409]d\-mmm;@" sourceLinked="0"/>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0739072"/>
        <c:crosses val="autoZero"/>
        <c:auto val="1"/>
        <c:lblOffset val="100"/>
        <c:baseTimeUnit val="days"/>
        <c:majorUnit val="1"/>
        <c:majorTimeUnit val="months"/>
        <c:minorUnit val="1"/>
        <c:minorTimeUnit val="months"/>
      </c:dateAx>
      <c:valAx>
        <c:axId val="70739072"/>
        <c:scaling>
          <c:orientation val="minMax"/>
          <c:max val="2500"/>
        </c:scaling>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spPr>
            <a:noFill/>
            <a:ln w="25400">
              <a:noFill/>
            </a:ln>
          </c:spPr>
        </c:title>
        <c:numFmt formatCode="0" sourceLinked="1"/>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0724992"/>
        <c:crosses val="autoZero"/>
        <c:crossBetween val="between"/>
        <c:majorUnit val="500"/>
        <c:minorUnit val="250"/>
      </c:valAx>
      <c:catAx>
        <c:axId val="70740992"/>
        <c:scaling>
          <c:orientation val="minMax"/>
        </c:scaling>
        <c:delete val="1"/>
        <c:axPos val="b"/>
        <c:tickLblPos val="none"/>
        <c:crossAx val="70746880"/>
        <c:crosses val="autoZero"/>
        <c:auto val="1"/>
        <c:lblAlgn val="ctr"/>
        <c:lblOffset val="100"/>
      </c:catAx>
      <c:valAx>
        <c:axId val="70746880"/>
        <c:scaling>
          <c:orientation val="minMax"/>
          <c:max val="120000"/>
        </c:scaling>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166"/>
              <c:y val="0.33931484502447468"/>
            </c:manualLayout>
          </c:layout>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0740992"/>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4201"/>
          <c:h val="9.2985318107667206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529E-2"/>
        </c:manualLayout>
      </c:layout>
      <c:spPr>
        <a:noFill/>
        <a:ln w="25400">
          <a:noFill/>
        </a:ln>
      </c:spPr>
    </c:title>
    <c:plotArea>
      <c:layout>
        <c:manualLayout>
          <c:layoutTarget val="inner"/>
          <c:xMode val="edge"/>
          <c:yMode val="edge"/>
          <c:x val="0.10876803551609326"/>
          <c:y val="0.23164763458401341"/>
          <c:w val="0.74028856825749167"/>
          <c:h val="0.58727569331158658"/>
        </c:manualLayout>
      </c:layout>
      <c:lineChart>
        <c:grouping val="standard"/>
        <c:ser>
          <c:idx val="0"/>
          <c:order val="0"/>
          <c:tx>
            <c:v>Forecast Inflow</c:v>
          </c:tx>
          <c:spPr>
            <a:ln w="38100">
              <a:solidFill>
                <a:srgbClr val="0000FF"/>
              </a:solidFill>
              <a:prstDash val="solid"/>
            </a:ln>
          </c:spPr>
          <c:marker>
            <c:symbol val="none"/>
          </c:marker>
          <c:cat>
            <c:numRef>
              <c:f>Forecast!$B$35:$B$217</c:f>
              <c:numCache>
                <c:formatCode>mm/dd/yy;@</c:formatCode>
                <c:ptCount val="183"/>
                <c:pt idx="0">
                  <c:v>41000</c:v>
                </c:pt>
                <c:pt idx="1">
                  <c:v>41001</c:v>
                </c:pt>
                <c:pt idx="2">
                  <c:v>41002</c:v>
                </c:pt>
                <c:pt idx="3">
                  <c:v>41003</c:v>
                </c:pt>
                <c:pt idx="4">
                  <c:v>41004</c:v>
                </c:pt>
                <c:pt idx="5">
                  <c:v>41005</c:v>
                </c:pt>
                <c:pt idx="6">
                  <c:v>41006</c:v>
                </c:pt>
                <c:pt idx="7">
                  <c:v>41007</c:v>
                </c:pt>
                <c:pt idx="8">
                  <c:v>41008</c:v>
                </c:pt>
                <c:pt idx="9">
                  <c:v>41009</c:v>
                </c:pt>
                <c:pt idx="10">
                  <c:v>41010</c:v>
                </c:pt>
                <c:pt idx="11">
                  <c:v>41011</c:v>
                </c:pt>
                <c:pt idx="12">
                  <c:v>41012</c:v>
                </c:pt>
                <c:pt idx="13">
                  <c:v>41013</c:v>
                </c:pt>
                <c:pt idx="14">
                  <c:v>41014</c:v>
                </c:pt>
                <c:pt idx="15">
                  <c:v>41015</c:v>
                </c:pt>
                <c:pt idx="16">
                  <c:v>41016</c:v>
                </c:pt>
                <c:pt idx="17">
                  <c:v>41017</c:v>
                </c:pt>
                <c:pt idx="18">
                  <c:v>41018</c:v>
                </c:pt>
                <c:pt idx="19">
                  <c:v>41019</c:v>
                </c:pt>
                <c:pt idx="20">
                  <c:v>41020</c:v>
                </c:pt>
                <c:pt idx="21">
                  <c:v>41021</c:v>
                </c:pt>
                <c:pt idx="22">
                  <c:v>41022</c:v>
                </c:pt>
                <c:pt idx="23">
                  <c:v>41023</c:v>
                </c:pt>
                <c:pt idx="24">
                  <c:v>41024</c:v>
                </c:pt>
                <c:pt idx="25">
                  <c:v>41025</c:v>
                </c:pt>
                <c:pt idx="26">
                  <c:v>41026</c:v>
                </c:pt>
                <c:pt idx="27">
                  <c:v>41027</c:v>
                </c:pt>
                <c:pt idx="28">
                  <c:v>41028</c:v>
                </c:pt>
                <c:pt idx="29">
                  <c:v>41029</c:v>
                </c:pt>
                <c:pt idx="30">
                  <c:v>41030</c:v>
                </c:pt>
                <c:pt idx="31">
                  <c:v>41031</c:v>
                </c:pt>
                <c:pt idx="32">
                  <c:v>41032</c:v>
                </c:pt>
                <c:pt idx="33">
                  <c:v>41033</c:v>
                </c:pt>
                <c:pt idx="34">
                  <c:v>41034</c:v>
                </c:pt>
                <c:pt idx="35">
                  <c:v>41035</c:v>
                </c:pt>
                <c:pt idx="36">
                  <c:v>41036</c:v>
                </c:pt>
                <c:pt idx="37">
                  <c:v>41037</c:v>
                </c:pt>
                <c:pt idx="38">
                  <c:v>41038</c:v>
                </c:pt>
                <c:pt idx="39">
                  <c:v>41039</c:v>
                </c:pt>
                <c:pt idx="40">
                  <c:v>41040</c:v>
                </c:pt>
                <c:pt idx="41">
                  <c:v>41041</c:v>
                </c:pt>
                <c:pt idx="42">
                  <c:v>41042</c:v>
                </c:pt>
                <c:pt idx="43">
                  <c:v>41043</c:v>
                </c:pt>
                <c:pt idx="44">
                  <c:v>41044</c:v>
                </c:pt>
                <c:pt idx="45">
                  <c:v>41045</c:v>
                </c:pt>
                <c:pt idx="46">
                  <c:v>41046</c:v>
                </c:pt>
                <c:pt idx="47">
                  <c:v>41047</c:v>
                </c:pt>
                <c:pt idx="48">
                  <c:v>41048</c:v>
                </c:pt>
                <c:pt idx="49">
                  <c:v>41049</c:v>
                </c:pt>
                <c:pt idx="50">
                  <c:v>41050</c:v>
                </c:pt>
                <c:pt idx="51">
                  <c:v>41051</c:v>
                </c:pt>
                <c:pt idx="52">
                  <c:v>41052</c:v>
                </c:pt>
                <c:pt idx="53">
                  <c:v>41053</c:v>
                </c:pt>
                <c:pt idx="54">
                  <c:v>41054</c:v>
                </c:pt>
                <c:pt idx="55">
                  <c:v>41055</c:v>
                </c:pt>
                <c:pt idx="56">
                  <c:v>41056</c:v>
                </c:pt>
                <c:pt idx="57">
                  <c:v>41057</c:v>
                </c:pt>
                <c:pt idx="58">
                  <c:v>41058</c:v>
                </c:pt>
                <c:pt idx="59">
                  <c:v>41059</c:v>
                </c:pt>
                <c:pt idx="60">
                  <c:v>41060</c:v>
                </c:pt>
                <c:pt idx="61">
                  <c:v>41061</c:v>
                </c:pt>
                <c:pt idx="62">
                  <c:v>41062</c:v>
                </c:pt>
                <c:pt idx="63">
                  <c:v>41063</c:v>
                </c:pt>
                <c:pt idx="64">
                  <c:v>41064</c:v>
                </c:pt>
                <c:pt idx="65">
                  <c:v>41065</c:v>
                </c:pt>
                <c:pt idx="66">
                  <c:v>41066</c:v>
                </c:pt>
                <c:pt idx="67">
                  <c:v>41067</c:v>
                </c:pt>
                <c:pt idx="68">
                  <c:v>41068</c:v>
                </c:pt>
                <c:pt idx="69">
                  <c:v>41069</c:v>
                </c:pt>
                <c:pt idx="70">
                  <c:v>41070</c:v>
                </c:pt>
                <c:pt idx="71">
                  <c:v>41071</c:v>
                </c:pt>
                <c:pt idx="72">
                  <c:v>41072</c:v>
                </c:pt>
                <c:pt idx="73">
                  <c:v>41073</c:v>
                </c:pt>
                <c:pt idx="74">
                  <c:v>41074</c:v>
                </c:pt>
                <c:pt idx="75">
                  <c:v>41075</c:v>
                </c:pt>
                <c:pt idx="76">
                  <c:v>41076</c:v>
                </c:pt>
                <c:pt idx="77">
                  <c:v>41077</c:v>
                </c:pt>
                <c:pt idx="78">
                  <c:v>41078</c:v>
                </c:pt>
                <c:pt idx="79">
                  <c:v>41079</c:v>
                </c:pt>
                <c:pt idx="80">
                  <c:v>41080</c:v>
                </c:pt>
                <c:pt idx="81">
                  <c:v>41081</c:v>
                </c:pt>
                <c:pt idx="82">
                  <c:v>41082</c:v>
                </c:pt>
                <c:pt idx="83">
                  <c:v>41083</c:v>
                </c:pt>
                <c:pt idx="84">
                  <c:v>41084</c:v>
                </c:pt>
                <c:pt idx="85">
                  <c:v>41085</c:v>
                </c:pt>
                <c:pt idx="86">
                  <c:v>41086</c:v>
                </c:pt>
                <c:pt idx="87">
                  <c:v>41087</c:v>
                </c:pt>
                <c:pt idx="88">
                  <c:v>41088</c:v>
                </c:pt>
                <c:pt idx="89">
                  <c:v>41089</c:v>
                </c:pt>
                <c:pt idx="90">
                  <c:v>41090</c:v>
                </c:pt>
                <c:pt idx="91">
                  <c:v>41091</c:v>
                </c:pt>
                <c:pt idx="92">
                  <c:v>41092</c:v>
                </c:pt>
                <c:pt idx="93">
                  <c:v>41093</c:v>
                </c:pt>
                <c:pt idx="94">
                  <c:v>41094</c:v>
                </c:pt>
                <c:pt idx="95">
                  <c:v>41095</c:v>
                </c:pt>
                <c:pt idx="96">
                  <c:v>41096</c:v>
                </c:pt>
                <c:pt idx="97">
                  <c:v>41097</c:v>
                </c:pt>
                <c:pt idx="98">
                  <c:v>41098</c:v>
                </c:pt>
                <c:pt idx="99">
                  <c:v>41099</c:v>
                </c:pt>
                <c:pt idx="100">
                  <c:v>41100</c:v>
                </c:pt>
                <c:pt idx="101">
                  <c:v>41101</c:v>
                </c:pt>
                <c:pt idx="102">
                  <c:v>41102</c:v>
                </c:pt>
                <c:pt idx="103">
                  <c:v>41103</c:v>
                </c:pt>
                <c:pt idx="104">
                  <c:v>41104</c:v>
                </c:pt>
                <c:pt idx="105">
                  <c:v>41105</c:v>
                </c:pt>
                <c:pt idx="106">
                  <c:v>41106</c:v>
                </c:pt>
                <c:pt idx="107">
                  <c:v>41107</c:v>
                </c:pt>
                <c:pt idx="108">
                  <c:v>41108</c:v>
                </c:pt>
                <c:pt idx="109">
                  <c:v>41109</c:v>
                </c:pt>
                <c:pt idx="110">
                  <c:v>41110</c:v>
                </c:pt>
                <c:pt idx="111">
                  <c:v>41111</c:v>
                </c:pt>
                <c:pt idx="112">
                  <c:v>41112</c:v>
                </c:pt>
                <c:pt idx="113">
                  <c:v>41113</c:v>
                </c:pt>
                <c:pt idx="114">
                  <c:v>41114</c:v>
                </c:pt>
                <c:pt idx="115">
                  <c:v>41115</c:v>
                </c:pt>
                <c:pt idx="116">
                  <c:v>41116</c:v>
                </c:pt>
                <c:pt idx="117">
                  <c:v>41117</c:v>
                </c:pt>
                <c:pt idx="118">
                  <c:v>41118</c:v>
                </c:pt>
                <c:pt idx="119">
                  <c:v>41119</c:v>
                </c:pt>
                <c:pt idx="120">
                  <c:v>41120</c:v>
                </c:pt>
                <c:pt idx="121">
                  <c:v>41121</c:v>
                </c:pt>
                <c:pt idx="122">
                  <c:v>41122</c:v>
                </c:pt>
                <c:pt idx="123">
                  <c:v>41123</c:v>
                </c:pt>
                <c:pt idx="124">
                  <c:v>41124</c:v>
                </c:pt>
                <c:pt idx="125">
                  <c:v>41125</c:v>
                </c:pt>
                <c:pt idx="126">
                  <c:v>41126</c:v>
                </c:pt>
                <c:pt idx="127">
                  <c:v>41127</c:v>
                </c:pt>
                <c:pt idx="128">
                  <c:v>41128</c:v>
                </c:pt>
                <c:pt idx="129">
                  <c:v>41129</c:v>
                </c:pt>
                <c:pt idx="130">
                  <c:v>41130</c:v>
                </c:pt>
                <c:pt idx="131">
                  <c:v>41131</c:v>
                </c:pt>
                <c:pt idx="132">
                  <c:v>41132</c:v>
                </c:pt>
                <c:pt idx="133">
                  <c:v>41133</c:v>
                </c:pt>
                <c:pt idx="134">
                  <c:v>41134</c:v>
                </c:pt>
                <c:pt idx="135">
                  <c:v>41135</c:v>
                </c:pt>
                <c:pt idx="136">
                  <c:v>41136</c:v>
                </c:pt>
                <c:pt idx="137">
                  <c:v>41137</c:v>
                </c:pt>
                <c:pt idx="138">
                  <c:v>41138</c:v>
                </c:pt>
                <c:pt idx="139">
                  <c:v>41139</c:v>
                </c:pt>
                <c:pt idx="140">
                  <c:v>41140</c:v>
                </c:pt>
                <c:pt idx="141">
                  <c:v>41141</c:v>
                </c:pt>
                <c:pt idx="142">
                  <c:v>41142</c:v>
                </c:pt>
                <c:pt idx="143">
                  <c:v>41143</c:v>
                </c:pt>
                <c:pt idx="144">
                  <c:v>41144</c:v>
                </c:pt>
                <c:pt idx="145">
                  <c:v>41145</c:v>
                </c:pt>
                <c:pt idx="146">
                  <c:v>41146</c:v>
                </c:pt>
                <c:pt idx="147">
                  <c:v>41147</c:v>
                </c:pt>
                <c:pt idx="148">
                  <c:v>41148</c:v>
                </c:pt>
                <c:pt idx="149">
                  <c:v>41149</c:v>
                </c:pt>
                <c:pt idx="150">
                  <c:v>41150</c:v>
                </c:pt>
                <c:pt idx="151">
                  <c:v>41151</c:v>
                </c:pt>
                <c:pt idx="152">
                  <c:v>41152</c:v>
                </c:pt>
                <c:pt idx="153">
                  <c:v>41153</c:v>
                </c:pt>
                <c:pt idx="154">
                  <c:v>41154</c:v>
                </c:pt>
                <c:pt idx="155">
                  <c:v>41155</c:v>
                </c:pt>
                <c:pt idx="156">
                  <c:v>41156</c:v>
                </c:pt>
                <c:pt idx="157">
                  <c:v>41157</c:v>
                </c:pt>
                <c:pt idx="158">
                  <c:v>41158</c:v>
                </c:pt>
                <c:pt idx="159">
                  <c:v>41159</c:v>
                </c:pt>
                <c:pt idx="160">
                  <c:v>41160</c:v>
                </c:pt>
                <c:pt idx="161">
                  <c:v>41161</c:v>
                </c:pt>
                <c:pt idx="162">
                  <c:v>41162</c:v>
                </c:pt>
                <c:pt idx="163">
                  <c:v>41163</c:v>
                </c:pt>
                <c:pt idx="164">
                  <c:v>41164</c:v>
                </c:pt>
                <c:pt idx="165">
                  <c:v>41165</c:v>
                </c:pt>
                <c:pt idx="166">
                  <c:v>41166</c:v>
                </c:pt>
                <c:pt idx="167">
                  <c:v>41167</c:v>
                </c:pt>
                <c:pt idx="168">
                  <c:v>41168</c:v>
                </c:pt>
                <c:pt idx="169">
                  <c:v>41169</c:v>
                </c:pt>
                <c:pt idx="170">
                  <c:v>41170</c:v>
                </c:pt>
                <c:pt idx="171">
                  <c:v>41171</c:v>
                </c:pt>
                <c:pt idx="172">
                  <c:v>41172</c:v>
                </c:pt>
                <c:pt idx="173">
                  <c:v>41173</c:v>
                </c:pt>
                <c:pt idx="174">
                  <c:v>41174</c:v>
                </c:pt>
                <c:pt idx="175">
                  <c:v>41175</c:v>
                </c:pt>
                <c:pt idx="176">
                  <c:v>41176</c:v>
                </c:pt>
                <c:pt idx="177">
                  <c:v>41177</c:v>
                </c:pt>
                <c:pt idx="178">
                  <c:v>41178</c:v>
                </c:pt>
                <c:pt idx="179">
                  <c:v>41179</c:v>
                </c:pt>
                <c:pt idx="180">
                  <c:v>41180</c:v>
                </c:pt>
                <c:pt idx="181">
                  <c:v>41181</c:v>
                </c:pt>
                <c:pt idx="182">
                  <c:v>41182</c:v>
                </c:pt>
              </c:numCache>
            </c:numRef>
          </c:cat>
          <c:val>
            <c:numRef>
              <c:f>Forecast!$AS$35:$AS$217</c:f>
              <c:numCache>
                <c:formatCode>0</c:formatCode>
                <c:ptCount val="183"/>
                <c:pt idx="0">
                  <c:v>157.48907478888151</c:v>
                </c:pt>
                <c:pt idx="1">
                  <c:v>174.28169397529766</c:v>
                </c:pt>
                <c:pt idx="2">
                  <c:v>138.26075802453568</c:v>
                </c:pt>
                <c:pt idx="3">
                  <c:v>113.40540054407043</c:v>
                </c:pt>
                <c:pt idx="4">
                  <c:v>117.46903555898488</c:v>
                </c:pt>
                <c:pt idx="5">
                  <c:v>84.643607259894097</c:v>
                </c:pt>
                <c:pt idx="6">
                  <c:v>109.16673491198095</c:v>
                </c:pt>
                <c:pt idx="7">
                  <c:v>113.29607280900879</c:v>
                </c:pt>
                <c:pt idx="8">
                  <c:v>121.42412139736155</c:v>
                </c:pt>
                <c:pt idx="9">
                  <c:v>152.39468059407179</c:v>
                </c:pt>
                <c:pt idx="10">
                  <c:v>190.24294175646935</c:v>
                </c:pt>
                <c:pt idx="11">
                  <c:v>195.86645811013744</c:v>
                </c:pt>
                <c:pt idx="12">
                  <c:v>151.28642803125757</c:v>
                </c:pt>
                <c:pt idx="13">
                  <c:v>151.60459131585131</c:v>
                </c:pt>
                <c:pt idx="14">
                  <c:v>143.90687069364117</c:v>
                </c:pt>
                <c:pt idx="15">
                  <c:v>123.19620887950707</c:v>
                </c:pt>
                <c:pt idx="16">
                  <c:v>101.18612900176603</c:v>
                </c:pt>
                <c:pt idx="17">
                  <c:v>113.7742312226884</c:v>
                </c:pt>
                <c:pt idx="18">
                  <c:v>143.17016630693232</c:v>
                </c:pt>
                <c:pt idx="19">
                  <c:v>130.71808146373726</c:v>
                </c:pt>
                <c:pt idx="20">
                  <c:v>126.88151300310986</c:v>
                </c:pt>
                <c:pt idx="21">
                  <c:v>168.22784952420318</c:v>
                </c:pt>
                <c:pt idx="22">
                  <c:v>189.42489643727441</c:v>
                </c:pt>
                <c:pt idx="23">
                  <c:v>168.97715312788785</c:v>
                </c:pt>
                <c:pt idx="24">
                  <c:v>181.85886125640576</c:v>
                </c:pt>
                <c:pt idx="25">
                  <c:v>203.19213718909941</c:v>
                </c:pt>
                <c:pt idx="26">
                  <c:v>241.0807158143252</c:v>
                </c:pt>
                <c:pt idx="27">
                  <c:v>183.01793721378246</c:v>
                </c:pt>
                <c:pt idx="28">
                  <c:v>153.98294587902507</c:v>
                </c:pt>
                <c:pt idx="29">
                  <c:v>149.65841414324444</c:v>
                </c:pt>
                <c:pt idx="30">
                  <c:v>208.8842106692706</c:v>
                </c:pt>
                <c:pt idx="31">
                  <c:v>199.98352633392085</c:v>
                </c:pt>
                <c:pt idx="32">
                  <c:v>209.38474502089829</c:v>
                </c:pt>
                <c:pt idx="33">
                  <c:v>214.30163360484727</c:v>
                </c:pt>
                <c:pt idx="34">
                  <c:v>232.36404318439321</c:v>
                </c:pt>
                <c:pt idx="35">
                  <c:v>241.42965866103978</c:v>
                </c:pt>
                <c:pt idx="36">
                  <c:v>245.52978045541718</c:v>
                </c:pt>
                <c:pt idx="37">
                  <c:v>224.76278084667371</c:v>
                </c:pt>
                <c:pt idx="38">
                  <c:v>224.92575592019926</c:v>
                </c:pt>
                <c:pt idx="39">
                  <c:v>238.23430353436297</c:v>
                </c:pt>
                <c:pt idx="40">
                  <c:v>238.5506082650605</c:v>
                </c:pt>
                <c:pt idx="41">
                  <c:v>238.87027110852077</c:v>
                </c:pt>
                <c:pt idx="42">
                  <c:v>226.35309614213088</c:v>
                </c:pt>
                <c:pt idx="43">
                  <c:v>213.59230036656811</c:v>
                </c:pt>
                <c:pt idx="44">
                  <c:v>218.07036140134696</c:v>
                </c:pt>
                <c:pt idx="45">
                  <c:v>245.3940830949112</c:v>
                </c:pt>
                <c:pt idx="46">
                  <c:v>245.49453351188998</c:v>
                </c:pt>
                <c:pt idx="47">
                  <c:v>240.49666108572865</c:v>
                </c:pt>
                <c:pt idx="48">
                  <c:v>255.45058825045712</c:v>
                </c:pt>
                <c:pt idx="49">
                  <c:v>234.03531572399783</c:v>
                </c:pt>
                <c:pt idx="50">
                  <c:v>226.02632804228134</c:v>
                </c:pt>
                <c:pt idx="51">
                  <c:v>239.21066433283005</c:v>
                </c:pt>
                <c:pt idx="52">
                  <c:v>288.27838718700087</c:v>
                </c:pt>
                <c:pt idx="53">
                  <c:v>279.55898688240802</c:v>
                </c:pt>
                <c:pt idx="54">
                  <c:v>244.95865889840701</c:v>
                </c:pt>
                <c:pt idx="55">
                  <c:v>232.01743037770282</c:v>
                </c:pt>
                <c:pt idx="56">
                  <c:v>245.18333451180229</c:v>
                </c:pt>
                <c:pt idx="57">
                  <c:v>232.37850248613532</c:v>
                </c:pt>
                <c:pt idx="58">
                  <c:v>230.69724501092938</c:v>
                </c:pt>
                <c:pt idx="59">
                  <c:v>226.61863848625578</c:v>
                </c:pt>
                <c:pt idx="60">
                  <c:v>238.19854144399983</c:v>
                </c:pt>
                <c:pt idx="61">
                  <c:v>280.53137658599849</c:v>
                </c:pt>
                <c:pt idx="62">
                  <c:v>302.04867001564992</c:v>
                </c:pt>
                <c:pt idx="63">
                  <c:v>298.29398618708763</c:v>
                </c:pt>
                <c:pt idx="64">
                  <c:v>298.89208537885315</c:v>
                </c:pt>
                <c:pt idx="65">
                  <c:v>300.4109347176701</c:v>
                </c:pt>
                <c:pt idx="66">
                  <c:v>296.68579221283505</c:v>
                </c:pt>
                <c:pt idx="67">
                  <c:v>301.84367008654931</c:v>
                </c:pt>
                <c:pt idx="68">
                  <c:v>289.34996654114894</c:v>
                </c:pt>
                <c:pt idx="69">
                  <c:v>281.10105363834873</c:v>
                </c:pt>
                <c:pt idx="70">
                  <c:v>249.14416928566681</c:v>
                </c:pt>
                <c:pt idx="71">
                  <c:v>235.86913733299801</c:v>
                </c:pt>
                <c:pt idx="72">
                  <c:v>213.33925531993333</c:v>
                </c:pt>
                <c:pt idx="73">
                  <c:v>204.09064692619683</c:v>
                </c:pt>
                <c:pt idx="74">
                  <c:v>204.72020033348065</c:v>
                </c:pt>
                <c:pt idx="75">
                  <c:v>186.60609891395677</c:v>
                </c:pt>
                <c:pt idx="76">
                  <c:v>172.71713480379651</c:v>
                </c:pt>
                <c:pt idx="77">
                  <c:v>172.31385914209295</c:v>
                </c:pt>
                <c:pt idx="78">
                  <c:v>174.78462499999702</c:v>
                </c:pt>
                <c:pt idx="79">
                  <c:v>172.31152347492147</c:v>
                </c:pt>
                <c:pt idx="80">
                  <c:v>153.91410558461169</c:v>
                </c:pt>
                <c:pt idx="81">
                  <c:v>162.77068023746057</c:v>
                </c:pt>
                <c:pt idx="82">
                  <c:v>167.79684684585504</c:v>
                </c:pt>
                <c:pt idx="83">
                  <c:v>154.73095424754248</c:v>
                </c:pt>
                <c:pt idx="84">
                  <c:v>149.24978089550734</c:v>
                </c:pt>
                <c:pt idx="85">
                  <c:v>139.50423183451085</c:v>
                </c:pt>
                <c:pt idx="86">
                  <c:v>126.80545654777163</c:v>
                </c:pt>
                <c:pt idx="87">
                  <c:v>127.56031458700949</c:v>
                </c:pt>
                <c:pt idx="88">
                  <c:v>136.47623218321542</c:v>
                </c:pt>
                <c:pt idx="89">
                  <c:v>123.11484288295482</c:v>
                </c:pt>
                <c:pt idx="90">
                  <c:v>118.18912736219551</c:v>
                </c:pt>
                <c:pt idx="91">
                  <c:v>108.32267117468994</c:v>
                </c:pt>
                <c:pt idx="92">
                  <c:v>108.46587899335685</c:v>
                </c:pt>
                <c:pt idx="93">
                  <c:v>102.30905088228347</c:v>
                </c:pt>
                <c:pt idx="94">
                  <c:v>111.26472481934321</c:v>
                </c:pt>
                <c:pt idx="95">
                  <c:v>111.55247744201787</c:v>
                </c:pt>
                <c:pt idx="96">
                  <c:v>143.63619601084235</c:v>
                </c:pt>
                <c:pt idx="97">
                  <c:v>189.2879422926639</c:v>
                </c:pt>
                <c:pt idx="98">
                  <c:v>143.34921696705865</c:v>
                </c:pt>
                <c:pt idx="99">
                  <c:v>143.3593488540873</c:v>
                </c:pt>
                <c:pt idx="100">
                  <c:v>120.53309733111102</c:v>
                </c:pt>
                <c:pt idx="101">
                  <c:v>106.92915616229229</c:v>
                </c:pt>
                <c:pt idx="102">
                  <c:v>102.72293196580327</c:v>
                </c:pt>
                <c:pt idx="103">
                  <c:v>94.852525557727432</c:v>
                </c:pt>
                <c:pt idx="104">
                  <c:v>99.262379264351068</c:v>
                </c:pt>
                <c:pt idx="105">
                  <c:v>121.70300627783233</c:v>
                </c:pt>
                <c:pt idx="106">
                  <c:v>131.07000155868698</c:v>
                </c:pt>
                <c:pt idx="107">
                  <c:v>167.52638731409624</c:v>
                </c:pt>
                <c:pt idx="108">
                  <c:v>122.46301167023339</c:v>
                </c:pt>
                <c:pt idx="109">
                  <c:v>131.25817722040517</c:v>
                </c:pt>
                <c:pt idx="110">
                  <c:v>109.55733917843158</c:v>
                </c:pt>
                <c:pt idx="111">
                  <c:v>110.25840329594212</c:v>
                </c:pt>
                <c:pt idx="112">
                  <c:v>124.67933159713149</c:v>
                </c:pt>
                <c:pt idx="113">
                  <c:v>115.4749245273521</c:v>
                </c:pt>
                <c:pt idx="114">
                  <c:v>147.57954782581061</c:v>
                </c:pt>
                <c:pt idx="115">
                  <c:v>128.57056424985149</c:v>
                </c:pt>
                <c:pt idx="116">
                  <c:v>110.55611837030854</c:v>
                </c:pt>
                <c:pt idx="117">
                  <c:v>105.78329228635957</c:v>
                </c:pt>
                <c:pt idx="118">
                  <c:v>100.81465348185498</c:v>
                </c:pt>
                <c:pt idx="119">
                  <c:v>105.22480847539045</c:v>
                </c:pt>
                <c:pt idx="120">
                  <c:v>102.3495516319538</c:v>
                </c:pt>
                <c:pt idx="121">
                  <c:v>102.20617477444173</c:v>
                </c:pt>
                <c:pt idx="122">
                  <c:v>97.628395815207654</c:v>
                </c:pt>
                <c:pt idx="123">
                  <c:v>99.178191129948246</c:v>
                </c:pt>
                <c:pt idx="124">
                  <c:v>87.750534648353877</c:v>
                </c:pt>
                <c:pt idx="125">
                  <c:v>83.697679005962073</c:v>
                </c:pt>
                <c:pt idx="126">
                  <c:v>75.45824764725802</c:v>
                </c:pt>
                <c:pt idx="127">
                  <c:v>75.704346876835757</c:v>
                </c:pt>
                <c:pt idx="128">
                  <c:v>110.76612724193521</c:v>
                </c:pt>
                <c:pt idx="129">
                  <c:v>93.830776191074918</c:v>
                </c:pt>
                <c:pt idx="130">
                  <c:v>76.868509443532872</c:v>
                </c:pt>
                <c:pt idx="131">
                  <c:v>84.317352643688224</c:v>
                </c:pt>
                <c:pt idx="132">
                  <c:v>79.381236486949803</c:v>
                </c:pt>
                <c:pt idx="133">
                  <c:v>83.612911639781288</c:v>
                </c:pt>
                <c:pt idx="134">
                  <c:v>91.786405166577623</c:v>
                </c:pt>
                <c:pt idx="135">
                  <c:v>100.9583750819294</c:v>
                </c:pt>
                <c:pt idx="136">
                  <c:v>92.932068723218023</c:v>
                </c:pt>
                <c:pt idx="137">
                  <c:v>79.566195153767723</c:v>
                </c:pt>
                <c:pt idx="138">
                  <c:v>74.852985908747456</c:v>
                </c:pt>
                <c:pt idx="139">
                  <c:v>88.475277199392963</c:v>
                </c:pt>
                <c:pt idx="140">
                  <c:v>75.61363139966906</c:v>
                </c:pt>
                <c:pt idx="141">
                  <c:v>62.778133271366698</c:v>
                </c:pt>
                <c:pt idx="142">
                  <c:v>75.585335419819444</c:v>
                </c:pt>
                <c:pt idx="143">
                  <c:v>48.520070819675112</c:v>
                </c:pt>
                <c:pt idx="144">
                  <c:v>79.736672094781284</c:v>
                </c:pt>
                <c:pt idx="145">
                  <c:v>84.893546193597359</c:v>
                </c:pt>
                <c:pt idx="146">
                  <c:v>80.63048319888955</c:v>
                </c:pt>
                <c:pt idx="147">
                  <c:v>76.485627164736286</c:v>
                </c:pt>
                <c:pt idx="148">
                  <c:v>68.092431836607602</c:v>
                </c:pt>
                <c:pt idx="149">
                  <c:v>72.837622822661302</c:v>
                </c:pt>
                <c:pt idx="150">
                  <c:v>77.193851676329018</c:v>
                </c:pt>
                <c:pt idx="151">
                  <c:v>74.417095985629004</c:v>
                </c:pt>
                <c:pt idx="152">
                  <c:v>74.560753290164854</c:v>
                </c:pt>
                <c:pt idx="153">
                  <c:v>71.353802261360102</c:v>
                </c:pt>
                <c:pt idx="154">
                  <c:v>67.321711129318516</c:v>
                </c:pt>
                <c:pt idx="155">
                  <c:v>63.615162301485697</c:v>
                </c:pt>
                <c:pt idx="156">
                  <c:v>55.906549571460971</c:v>
                </c:pt>
                <c:pt idx="157">
                  <c:v>55.056715778092268</c:v>
                </c:pt>
                <c:pt idx="158">
                  <c:v>56.95861962754995</c:v>
                </c:pt>
                <c:pt idx="159">
                  <c:v>74.191711927569685</c:v>
                </c:pt>
                <c:pt idx="160">
                  <c:v>61.667094143345508</c:v>
                </c:pt>
                <c:pt idx="161">
                  <c:v>58.058149482186678</c:v>
                </c:pt>
                <c:pt idx="162">
                  <c:v>54.428529943390032</c:v>
                </c:pt>
                <c:pt idx="163">
                  <c:v>75.154793326711854</c:v>
                </c:pt>
                <c:pt idx="164">
                  <c:v>83.168777209376401</c:v>
                </c:pt>
                <c:pt idx="165">
                  <c:v>74.58180983740678</c:v>
                </c:pt>
                <c:pt idx="166">
                  <c:v>60.505510936057846</c:v>
                </c:pt>
                <c:pt idx="167">
                  <c:v>57.969367956473576</c:v>
                </c:pt>
                <c:pt idx="168">
                  <c:v>54.624148638768389</c:v>
                </c:pt>
                <c:pt idx="169">
                  <c:v>59.447393840852868</c:v>
                </c:pt>
                <c:pt idx="170">
                  <c:v>56.261171141081775</c:v>
                </c:pt>
                <c:pt idx="171">
                  <c:v>56.632461141922334</c:v>
                </c:pt>
                <c:pt idx="172">
                  <c:v>55.578519167508375</c:v>
                </c:pt>
                <c:pt idx="173">
                  <c:v>58.345555114060375</c:v>
                </c:pt>
                <c:pt idx="174">
                  <c:v>55.070773443406551</c:v>
                </c:pt>
                <c:pt idx="175">
                  <c:v>55.810951361233577</c:v>
                </c:pt>
                <c:pt idx="176">
                  <c:v>87.345550664328101</c:v>
                </c:pt>
                <c:pt idx="177">
                  <c:v>91.461089983513773</c:v>
                </c:pt>
                <c:pt idx="178">
                  <c:v>80.681640729768162</c:v>
                </c:pt>
                <c:pt idx="179">
                  <c:v>77.218128201411247</c:v>
                </c:pt>
                <c:pt idx="180">
                  <c:v>78.035131333500829</c:v>
                </c:pt>
                <c:pt idx="181">
                  <c:v>72.193489459392126</c:v>
                </c:pt>
                <c:pt idx="182">
                  <c:v>72.057873846740563</c:v>
                </c:pt>
              </c:numCache>
            </c:numRef>
          </c:val>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er>
        <c:ser>
          <c:idx val="4"/>
          <c:order val="4"/>
          <c:tx>
            <c:v>Actual 2006</c:v>
          </c:tx>
          <c:spPr>
            <a:ln w="38100">
              <a:solidFill>
                <a:srgbClr val="00FF00"/>
              </a:solidFill>
              <a:prstDash val="solid"/>
            </a:ln>
          </c:spPr>
          <c:marker>
            <c:symbol val="none"/>
          </c:marker>
          <c:val>
            <c:numRef>
              <c:f>Forecast!$M$35:$M$217</c:f>
              <c:numCache>
                <c:formatCode>0</c:formatCode>
                <c:ptCount val="183"/>
                <c:pt idx="0">
                  <c:v>157.48907478888151</c:v>
                </c:pt>
                <c:pt idx="1">
                  <c:v>174.28169397529766</c:v>
                </c:pt>
                <c:pt idx="2">
                  <c:v>138.26075802453568</c:v>
                </c:pt>
                <c:pt idx="3">
                  <c:v>113.40540054407043</c:v>
                </c:pt>
                <c:pt idx="4">
                  <c:v>117.46903555898488</c:v>
                </c:pt>
                <c:pt idx="5">
                  <c:v>84.643607259894097</c:v>
                </c:pt>
                <c:pt idx="6">
                  <c:v>109.16673491198095</c:v>
                </c:pt>
                <c:pt idx="7">
                  <c:v>113.29607280900879</c:v>
                </c:pt>
                <c:pt idx="8">
                  <c:v>121.42412139736155</c:v>
                </c:pt>
                <c:pt idx="9">
                  <c:v>152.39468059407179</c:v>
                </c:pt>
                <c:pt idx="10">
                  <c:v>190.24294175646935</c:v>
                </c:pt>
                <c:pt idx="11">
                  <c:v>195.86645811013744</c:v>
                </c:pt>
                <c:pt idx="12">
                  <c:v>151.28642803125757</c:v>
                </c:pt>
                <c:pt idx="13">
                  <c:v>151.60459131585131</c:v>
                </c:pt>
                <c:pt idx="14">
                  <c:v>143.90687069364117</c:v>
                </c:pt>
                <c:pt idx="15">
                  <c:v>123.19620887950707</c:v>
                </c:pt>
                <c:pt idx="16">
                  <c:v>101.18612900176603</c:v>
                </c:pt>
                <c:pt idx="17">
                  <c:v>113.7742312226884</c:v>
                </c:pt>
                <c:pt idx="18">
                  <c:v>143.17016630693232</c:v>
                </c:pt>
                <c:pt idx="19">
                  <c:v>130.71808146373726</c:v>
                </c:pt>
                <c:pt idx="20">
                  <c:v>126.88151300310986</c:v>
                </c:pt>
                <c:pt idx="21">
                  <c:v>168.22784952420318</c:v>
                </c:pt>
                <c:pt idx="22">
                  <c:v>189.42489643727441</c:v>
                </c:pt>
                <c:pt idx="23">
                  <c:v>168.97715312788785</c:v>
                </c:pt>
                <c:pt idx="24">
                  <c:v>181.85886125640576</c:v>
                </c:pt>
                <c:pt idx="25">
                  <c:v>203.19213718909941</c:v>
                </c:pt>
                <c:pt idx="26">
                  <c:v>241.0807158143252</c:v>
                </c:pt>
                <c:pt idx="27">
                  <c:v>183.01793721378246</c:v>
                </c:pt>
                <c:pt idx="28">
                  <c:v>153.98294587902507</c:v>
                </c:pt>
                <c:pt idx="29">
                  <c:v>149.65841414324444</c:v>
                </c:pt>
                <c:pt idx="30">
                  <c:v>208.8842106692706</c:v>
                </c:pt>
                <c:pt idx="31">
                  <c:v>199.98352633392085</c:v>
                </c:pt>
                <c:pt idx="32">
                  <c:v>209.38474502089829</c:v>
                </c:pt>
                <c:pt idx="33">
                  <c:v>214.30163360484727</c:v>
                </c:pt>
                <c:pt idx="34">
                  <c:v>232.36404318439321</c:v>
                </c:pt>
                <c:pt idx="35">
                  <c:v>241.42965866103978</c:v>
                </c:pt>
                <c:pt idx="36">
                  <c:v>245.52978045541718</c:v>
                </c:pt>
                <c:pt idx="37">
                  <c:v>224.76278084667371</c:v>
                </c:pt>
                <c:pt idx="38">
                  <c:v>224.92575592019926</c:v>
                </c:pt>
                <c:pt idx="39">
                  <c:v>238.23430353436297</c:v>
                </c:pt>
                <c:pt idx="40">
                  <c:v>238.5506082650605</c:v>
                </c:pt>
                <c:pt idx="41">
                  <c:v>238.87027110852077</c:v>
                </c:pt>
                <c:pt idx="42">
                  <c:v>226.35309614213088</c:v>
                </c:pt>
                <c:pt idx="43">
                  <c:v>213.59230036656811</c:v>
                </c:pt>
                <c:pt idx="44">
                  <c:v>218.07036140134696</c:v>
                </c:pt>
                <c:pt idx="45">
                  <c:v>245.3940830949112</c:v>
                </c:pt>
                <c:pt idx="46">
                  <c:v>245.49453351188998</c:v>
                </c:pt>
                <c:pt idx="47">
                  <c:v>240.49666108572865</c:v>
                </c:pt>
                <c:pt idx="48">
                  <c:v>255.45058825045712</c:v>
                </c:pt>
                <c:pt idx="49">
                  <c:v>234.03531572399783</c:v>
                </c:pt>
                <c:pt idx="50">
                  <c:v>226.02632804228134</c:v>
                </c:pt>
                <c:pt idx="51">
                  <c:v>239.21066433283005</c:v>
                </c:pt>
                <c:pt idx="52">
                  <c:v>288.27838718700087</c:v>
                </c:pt>
                <c:pt idx="53">
                  <c:v>279.55898688240802</c:v>
                </c:pt>
                <c:pt idx="54">
                  <c:v>244.95865889840701</c:v>
                </c:pt>
                <c:pt idx="55">
                  <c:v>232.01743037770282</c:v>
                </c:pt>
                <c:pt idx="56">
                  <c:v>245.18333451180229</c:v>
                </c:pt>
                <c:pt idx="57">
                  <c:v>232.37850248613532</c:v>
                </c:pt>
                <c:pt idx="58">
                  <c:v>230.69724501092938</c:v>
                </c:pt>
                <c:pt idx="59">
                  <c:v>226.61863848625578</c:v>
                </c:pt>
                <c:pt idx="60">
                  <c:v>238.19854144399983</c:v>
                </c:pt>
                <c:pt idx="61">
                  <c:v>280.53137658599849</c:v>
                </c:pt>
                <c:pt idx="62">
                  <c:v>302.04867001564992</c:v>
                </c:pt>
                <c:pt idx="63">
                  <c:v>298.29398618708763</c:v>
                </c:pt>
                <c:pt idx="64">
                  <c:v>298.89208537885315</c:v>
                </c:pt>
                <c:pt idx="65">
                  <c:v>300.4109347176701</c:v>
                </c:pt>
                <c:pt idx="66">
                  <c:v>296.68579221283505</c:v>
                </c:pt>
                <c:pt idx="67">
                  <c:v>301.84367008654931</c:v>
                </c:pt>
                <c:pt idx="68">
                  <c:v>289.34996654114894</c:v>
                </c:pt>
                <c:pt idx="69">
                  <c:v>281.10105363834873</c:v>
                </c:pt>
                <c:pt idx="70">
                  <c:v>249.14416928566681</c:v>
                </c:pt>
                <c:pt idx="71">
                  <c:v>235.86913733299801</c:v>
                </c:pt>
                <c:pt idx="72">
                  <c:v>213.33925531993333</c:v>
                </c:pt>
                <c:pt idx="73">
                  <c:v>204.09064692619683</c:v>
                </c:pt>
                <c:pt idx="74">
                  <c:v>204.72020033348065</c:v>
                </c:pt>
                <c:pt idx="75">
                  <c:v>186.60609891395677</c:v>
                </c:pt>
                <c:pt idx="76">
                  <c:v>172.71713480379651</c:v>
                </c:pt>
                <c:pt idx="77">
                  <c:v>172.31385914209295</c:v>
                </c:pt>
                <c:pt idx="78">
                  <c:v>174.78462499999702</c:v>
                </c:pt>
                <c:pt idx="79">
                  <c:v>172.31152347492147</c:v>
                </c:pt>
                <c:pt idx="80">
                  <c:v>153.91410558461169</c:v>
                </c:pt>
                <c:pt idx="81">
                  <c:v>162.77068023746057</c:v>
                </c:pt>
                <c:pt idx="82">
                  <c:v>167.79684684585504</c:v>
                </c:pt>
                <c:pt idx="83">
                  <c:v>154.73095424754248</c:v>
                </c:pt>
                <c:pt idx="84">
                  <c:v>149.24978089550734</c:v>
                </c:pt>
                <c:pt idx="85">
                  <c:v>139.50423183451085</c:v>
                </c:pt>
                <c:pt idx="86">
                  <c:v>126.80545654777163</c:v>
                </c:pt>
                <c:pt idx="87">
                  <c:v>127.56031458700949</c:v>
                </c:pt>
                <c:pt idx="88">
                  <c:v>136.47623218321542</c:v>
                </c:pt>
                <c:pt idx="89">
                  <c:v>123.11484288295482</c:v>
                </c:pt>
                <c:pt idx="90">
                  <c:v>118.18912736219551</c:v>
                </c:pt>
                <c:pt idx="91">
                  <c:v>108.32267117468994</c:v>
                </c:pt>
                <c:pt idx="92">
                  <c:v>108.46587899335685</c:v>
                </c:pt>
                <c:pt idx="93">
                  <c:v>102.30905088228347</c:v>
                </c:pt>
                <c:pt idx="94">
                  <c:v>111.26472481934321</c:v>
                </c:pt>
                <c:pt idx="95">
                  <c:v>111.55247744201787</c:v>
                </c:pt>
                <c:pt idx="96">
                  <c:v>143.63619601084235</c:v>
                </c:pt>
                <c:pt idx="97">
                  <c:v>189.2879422926639</c:v>
                </c:pt>
                <c:pt idx="98">
                  <c:v>143.34921696705865</c:v>
                </c:pt>
                <c:pt idx="99">
                  <c:v>143.3593488540873</c:v>
                </c:pt>
                <c:pt idx="100">
                  <c:v>120.53309733111102</c:v>
                </c:pt>
                <c:pt idx="101">
                  <c:v>106.92915616229229</c:v>
                </c:pt>
                <c:pt idx="102">
                  <c:v>102.72293196580327</c:v>
                </c:pt>
                <c:pt idx="103">
                  <c:v>94.852525557727432</c:v>
                </c:pt>
                <c:pt idx="104">
                  <c:v>99.262379264351068</c:v>
                </c:pt>
                <c:pt idx="105">
                  <c:v>121.70300627783233</c:v>
                </c:pt>
                <c:pt idx="106">
                  <c:v>131.07000155868698</c:v>
                </c:pt>
                <c:pt idx="107">
                  <c:v>167.52638731409624</c:v>
                </c:pt>
                <c:pt idx="108">
                  <c:v>122.46301167023339</c:v>
                </c:pt>
                <c:pt idx="109">
                  <c:v>131.25817722040517</c:v>
                </c:pt>
                <c:pt idx="110">
                  <c:v>109.55733917843158</c:v>
                </c:pt>
                <c:pt idx="111">
                  <c:v>110.25840329594212</c:v>
                </c:pt>
                <c:pt idx="112">
                  <c:v>124.67933159713149</c:v>
                </c:pt>
                <c:pt idx="113">
                  <c:v>115.4749245273521</c:v>
                </c:pt>
                <c:pt idx="114">
                  <c:v>147.57954782581061</c:v>
                </c:pt>
                <c:pt idx="115">
                  <c:v>128.57056424985149</c:v>
                </c:pt>
                <c:pt idx="116">
                  <c:v>110.55611837030854</c:v>
                </c:pt>
                <c:pt idx="117">
                  <c:v>105.78329228635957</c:v>
                </c:pt>
                <c:pt idx="118">
                  <c:v>100.81465348185498</c:v>
                </c:pt>
                <c:pt idx="119">
                  <c:v>105.22480847539045</c:v>
                </c:pt>
                <c:pt idx="120">
                  <c:v>102.3495516319538</c:v>
                </c:pt>
                <c:pt idx="121">
                  <c:v>102.20617477444173</c:v>
                </c:pt>
                <c:pt idx="122">
                  <c:v>97.628395815207654</c:v>
                </c:pt>
                <c:pt idx="123">
                  <c:v>99.178191129948246</c:v>
                </c:pt>
                <c:pt idx="124">
                  <c:v>87.750534648353877</c:v>
                </c:pt>
                <c:pt idx="125">
                  <c:v>83.697679005962073</c:v>
                </c:pt>
                <c:pt idx="126">
                  <c:v>75.45824764725802</c:v>
                </c:pt>
                <c:pt idx="127">
                  <c:v>75.704346876835757</c:v>
                </c:pt>
                <c:pt idx="128">
                  <c:v>110.76612724193521</c:v>
                </c:pt>
                <c:pt idx="129">
                  <c:v>93.830776191074918</c:v>
                </c:pt>
                <c:pt idx="130">
                  <c:v>76.868509443532872</c:v>
                </c:pt>
                <c:pt idx="131">
                  <c:v>84.317352643688224</c:v>
                </c:pt>
                <c:pt idx="132">
                  <c:v>79.381236486949803</c:v>
                </c:pt>
                <c:pt idx="133">
                  <c:v>83.612911639781288</c:v>
                </c:pt>
                <c:pt idx="134">
                  <c:v>91.786405166577623</c:v>
                </c:pt>
                <c:pt idx="135">
                  <c:v>100.9583750819294</c:v>
                </c:pt>
                <c:pt idx="136">
                  <c:v>92.932068723218023</c:v>
                </c:pt>
                <c:pt idx="137">
                  <c:v>79.566195153767723</c:v>
                </c:pt>
                <c:pt idx="138">
                  <c:v>74.852985908747456</c:v>
                </c:pt>
                <c:pt idx="139">
                  <c:v>88.475277199392963</c:v>
                </c:pt>
                <c:pt idx="140">
                  <c:v>75.61363139966906</c:v>
                </c:pt>
                <c:pt idx="141">
                  <c:v>62.778133271366698</c:v>
                </c:pt>
                <c:pt idx="142">
                  <c:v>75.585335419819444</c:v>
                </c:pt>
                <c:pt idx="143">
                  <c:v>48.520070819675112</c:v>
                </c:pt>
                <c:pt idx="144">
                  <c:v>79.736672094781284</c:v>
                </c:pt>
                <c:pt idx="145">
                  <c:v>84.893546193597359</c:v>
                </c:pt>
                <c:pt idx="146">
                  <c:v>80.63048319888955</c:v>
                </c:pt>
                <c:pt idx="147">
                  <c:v>76.485627164736286</c:v>
                </c:pt>
                <c:pt idx="148">
                  <c:v>68.092431836607602</c:v>
                </c:pt>
                <c:pt idx="149">
                  <c:v>72.837622822661302</c:v>
                </c:pt>
                <c:pt idx="150">
                  <c:v>77.193851676329018</c:v>
                </c:pt>
                <c:pt idx="151">
                  <c:v>74.417095985629004</c:v>
                </c:pt>
                <c:pt idx="152">
                  <c:v>74.560753290164854</c:v>
                </c:pt>
                <c:pt idx="153">
                  <c:v>71.353802261360102</c:v>
                </c:pt>
                <c:pt idx="154">
                  <c:v>67.321711129318516</c:v>
                </c:pt>
                <c:pt idx="155">
                  <c:v>63.615162301485697</c:v>
                </c:pt>
                <c:pt idx="156">
                  <c:v>55.906549571460971</c:v>
                </c:pt>
                <c:pt idx="157">
                  <c:v>55.056715778092268</c:v>
                </c:pt>
                <c:pt idx="158">
                  <c:v>56.95861962754995</c:v>
                </c:pt>
                <c:pt idx="159">
                  <c:v>74.191711927569685</c:v>
                </c:pt>
                <c:pt idx="160">
                  <c:v>61.667094143345508</c:v>
                </c:pt>
                <c:pt idx="161">
                  <c:v>58.058149482186678</c:v>
                </c:pt>
                <c:pt idx="162">
                  <c:v>54.428529943390032</c:v>
                </c:pt>
                <c:pt idx="163">
                  <c:v>75.154793326711854</c:v>
                </c:pt>
                <c:pt idx="164">
                  <c:v>83.168777209376401</c:v>
                </c:pt>
                <c:pt idx="165">
                  <c:v>74.58180983740678</c:v>
                </c:pt>
                <c:pt idx="166">
                  <c:v>60.505510936057846</c:v>
                </c:pt>
                <c:pt idx="167">
                  <c:v>57.969367956473576</c:v>
                </c:pt>
                <c:pt idx="168">
                  <c:v>54.624148638768389</c:v>
                </c:pt>
                <c:pt idx="169">
                  <c:v>59.447393840852868</c:v>
                </c:pt>
                <c:pt idx="170">
                  <c:v>56.261171141081775</c:v>
                </c:pt>
                <c:pt idx="171">
                  <c:v>56.632461141922334</c:v>
                </c:pt>
                <c:pt idx="172">
                  <c:v>55.578519167508375</c:v>
                </c:pt>
                <c:pt idx="173">
                  <c:v>58.345555114060375</c:v>
                </c:pt>
                <c:pt idx="174">
                  <c:v>55.070773443406551</c:v>
                </c:pt>
                <c:pt idx="175">
                  <c:v>55.810951361233577</c:v>
                </c:pt>
                <c:pt idx="176">
                  <c:v>87.345550664328101</c:v>
                </c:pt>
                <c:pt idx="177">
                  <c:v>91.461089983513773</c:v>
                </c:pt>
                <c:pt idx="178">
                  <c:v>80.681640729768162</c:v>
                </c:pt>
                <c:pt idx="179">
                  <c:v>77.218128201411247</c:v>
                </c:pt>
                <c:pt idx="180">
                  <c:v>78.035131333500829</c:v>
                </c:pt>
                <c:pt idx="181">
                  <c:v>72.193489459392126</c:v>
                </c:pt>
                <c:pt idx="182">
                  <c:v>72.057873846740563</c:v>
                </c:pt>
              </c:numCache>
            </c:numRef>
          </c:val>
        </c:ser>
        <c:ser>
          <c:idx val="5"/>
          <c:order val="5"/>
          <c:tx>
            <c:v>Forecast Outflow</c:v>
          </c:tx>
          <c:spPr>
            <a:ln w="38100">
              <a:solidFill>
                <a:srgbClr val="FF00FF"/>
              </a:solidFill>
              <a:prstDash val="solid"/>
            </a:ln>
          </c:spPr>
          <c:marker>
            <c:symbol val="none"/>
          </c:marker>
          <c:val>
            <c:numRef>
              <c:f>Forecast!$BD$35:$BD$217</c:f>
              <c:numCache>
                <c:formatCode>0</c:formatCode>
                <c:ptCount val="183"/>
                <c:pt idx="0">
                  <c:v>93.3203125</c:v>
                </c:pt>
                <c:pt idx="1">
                  <c:v>94</c:v>
                </c:pt>
                <c:pt idx="2">
                  <c:v>94.0104166666666</c:v>
                </c:pt>
                <c:pt idx="3">
                  <c:v>73.4427083333333</c:v>
                </c:pt>
                <c:pt idx="4">
                  <c:v>65.3359375</c:v>
                </c:pt>
                <c:pt idx="5">
                  <c:v>64.6536458333333</c:v>
                </c:pt>
                <c:pt idx="6">
                  <c:v>65.0729166666666</c:v>
                </c:pt>
                <c:pt idx="7">
                  <c:v>65.1458333333333</c:v>
                </c:pt>
                <c:pt idx="8">
                  <c:v>65.1770833333333</c:v>
                </c:pt>
                <c:pt idx="9">
                  <c:v>51.6354166666666</c:v>
                </c:pt>
                <c:pt idx="10">
                  <c:v>40.890624999999901</c:v>
                </c:pt>
                <c:pt idx="11">
                  <c:v>41.9166666666666</c:v>
                </c:pt>
                <c:pt idx="12">
                  <c:v>42</c:v>
                </c:pt>
                <c:pt idx="13">
                  <c:v>42.203124999999901</c:v>
                </c:pt>
                <c:pt idx="14">
                  <c:v>42.5572916666666</c:v>
                </c:pt>
                <c:pt idx="15">
                  <c:v>42.1770833333333</c:v>
                </c:pt>
                <c:pt idx="16">
                  <c:v>40.40625</c:v>
                </c:pt>
                <c:pt idx="17">
                  <c:v>40.7083333333333</c:v>
                </c:pt>
                <c:pt idx="18">
                  <c:v>41.5963541666666</c:v>
                </c:pt>
                <c:pt idx="19">
                  <c:v>41.0546875</c:v>
                </c:pt>
                <c:pt idx="20">
                  <c:v>41</c:v>
                </c:pt>
                <c:pt idx="21">
                  <c:v>41</c:v>
                </c:pt>
                <c:pt idx="22">
                  <c:v>40.9895833333333</c:v>
                </c:pt>
                <c:pt idx="23">
                  <c:v>41.0625</c:v>
                </c:pt>
                <c:pt idx="24">
                  <c:v>41.1979166666666</c:v>
                </c:pt>
                <c:pt idx="25">
                  <c:v>41.890625</c:v>
                </c:pt>
                <c:pt idx="26">
                  <c:v>42.4635416666666</c:v>
                </c:pt>
                <c:pt idx="27">
                  <c:v>43.3489583333333</c:v>
                </c:pt>
                <c:pt idx="28">
                  <c:v>44.4114583333333</c:v>
                </c:pt>
                <c:pt idx="29">
                  <c:v>56.968749999999901</c:v>
                </c:pt>
                <c:pt idx="30">
                  <c:v>87.4609375</c:v>
                </c:pt>
                <c:pt idx="31">
                  <c:v>116.127604166666</c:v>
                </c:pt>
                <c:pt idx="32">
                  <c:v>116.822916666666</c:v>
                </c:pt>
                <c:pt idx="33">
                  <c:v>117.291666666666</c:v>
                </c:pt>
                <c:pt idx="34">
                  <c:v>119.21874999999901</c:v>
                </c:pt>
                <c:pt idx="35">
                  <c:v>120.630208333333</c:v>
                </c:pt>
                <c:pt idx="36">
                  <c:v>120.895833333333</c:v>
                </c:pt>
                <c:pt idx="37">
                  <c:v>120.6953125</c:v>
                </c:pt>
                <c:pt idx="38">
                  <c:v>120.247395833333</c:v>
                </c:pt>
                <c:pt idx="39">
                  <c:v>120.260416666666</c:v>
                </c:pt>
                <c:pt idx="40">
                  <c:v>120.276041666666</c:v>
                </c:pt>
                <c:pt idx="41">
                  <c:v>120.44531249999901</c:v>
                </c:pt>
                <c:pt idx="42">
                  <c:v>120.544270833333</c:v>
                </c:pt>
                <c:pt idx="43">
                  <c:v>120.557291666666</c:v>
                </c:pt>
                <c:pt idx="44">
                  <c:v>120.5234375</c:v>
                </c:pt>
                <c:pt idx="45">
                  <c:v>125.942708333333</c:v>
                </c:pt>
                <c:pt idx="46">
                  <c:v>125.932291666666</c:v>
                </c:pt>
                <c:pt idx="47">
                  <c:v>120.802083333333</c:v>
                </c:pt>
                <c:pt idx="48">
                  <c:v>109.450520833333</c:v>
                </c:pt>
                <c:pt idx="49">
                  <c:v>109.708333333333</c:v>
                </c:pt>
                <c:pt idx="50">
                  <c:v>109.677083333333</c:v>
                </c:pt>
                <c:pt idx="51">
                  <c:v>109.848958333333</c:v>
                </c:pt>
                <c:pt idx="52">
                  <c:v>110.140625</c:v>
                </c:pt>
                <c:pt idx="53">
                  <c:v>110.721354166666</c:v>
                </c:pt>
                <c:pt idx="54">
                  <c:v>111.4375</c:v>
                </c:pt>
                <c:pt idx="55">
                  <c:v>111.526041666666</c:v>
                </c:pt>
                <c:pt idx="56">
                  <c:v>111.1875</c:v>
                </c:pt>
                <c:pt idx="57">
                  <c:v>110.888020833333</c:v>
                </c:pt>
                <c:pt idx="58">
                  <c:v>108.53125</c:v>
                </c:pt>
                <c:pt idx="59">
                  <c:v>108.174479166666</c:v>
                </c:pt>
                <c:pt idx="60">
                  <c:v>105.6484375</c:v>
                </c:pt>
                <c:pt idx="61">
                  <c:v>106.361979166666</c:v>
                </c:pt>
                <c:pt idx="62">
                  <c:v>108.966145833333</c:v>
                </c:pt>
                <c:pt idx="63">
                  <c:v>109.229166666666</c:v>
                </c:pt>
                <c:pt idx="64">
                  <c:v>109.088541666666</c:v>
                </c:pt>
                <c:pt idx="65">
                  <c:v>109.98437499999901</c:v>
                </c:pt>
                <c:pt idx="66">
                  <c:v>110.12499999999901</c:v>
                </c:pt>
                <c:pt idx="67">
                  <c:v>110.12499999999901</c:v>
                </c:pt>
                <c:pt idx="68">
                  <c:v>110.35937499999901</c:v>
                </c:pt>
                <c:pt idx="69">
                  <c:v>110.57812499999901</c:v>
                </c:pt>
                <c:pt idx="70">
                  <c:v>110.06249999999901</c:v>
                </c:pt>
                <c:pt idx="71">
                  <c:v>109.99999999999901</c:v>
                </c:pt>
                <c:pt idx="72">
                  <c:v>109.90624999999901</c:v>
                </c:pt>
                <c:pt idx="73">
                  <c:v>109.62499999999901</c:v>
                </c:pt>
                <c:pt idx="74">
                  <c:v>109.645833333333</c:v>
                </c:pt>
                <c:pt idx="75">
                  <c:v>109.520833333333</c:v>
                </c:pt>
                <c:pt idx="76">
                  <c:v>109.223958333333</c:v>
                </c:pt>
                <c:pt idx="77">
                  <c:v>108.505208333333</c:v>
                </c:pt>
                <c:pt idx="78">
                  <c:v>110.598958333333</c:v>
                </c:pt>
                <c:pt idx="79">
                  <c:v>112.40624999999901</c:v>
                </c:pt>
                <c:pt idx="80">
                  <c:v>112.24218749999901</c:v>
                </c:pt>
                <c:pt idx="81">
                  <c:v>144.252604166666</c:v>
                </c:pt>
                <c:pt idx="82">
                  <c:v>176.796875</c:v>
                </c:pt>
                <c:pt idx="83">
                  <c:v>163.864583333333</c:v>
                </c:pt>
                <c:pt idx="84">
                  <c:v>153.447916666666</c:v>
                </c:pt>
                <c:pt idx="85">
                  <c:v>157.364583333333</c:v>
                </c:pt>
                <c:pt idx="86">
                  <c:v>158.54687499999901</c:v>
                </c:pt>
                <c:pt idx="87">
                  <c:v>159.106770833333</c:v>
                </c:pt>
                <c:pt idx="88">
                  <c:v>149.674479166666</c:v>
                </c:pt>
                <c:pt idx="89">
                  <c:v>146.015625</c:v>
                </c:pt>
                <c:pt idx="90">
                  <c:v>145.979166666666</c:v>
                </c:pt>
                <c:pt idx="91">
                  <c:v>145.979166666666</c:v>
                </c:pt>
                <c:pt idx="92">
                  <c:v>146.041666666666</c:v>
                </c:pt>
                <c:pt idx="93">
                  <c:v>158.536458333333</c:v>
                </c:pt>
                <c:pt idx="94">
                  <c:v>194.828125</c:v>
                </c:pt>
                <c:pt idx="95">
                  <c:v>194.890625</c:v>
                </c:pt>
                <c:pt idx="96">
                  <c:v>194.765625</c:v>
                </c:pt>
                <c:pt idx="97">
                  <c:v>194.46875</c:v>
                </c:pt>
                <c:pt idx="98">
                  <c:v>194.40625</c:v>
                </c:pt>
                <c:pt idx="99">
                  <c:v>195.046875</c:v>
                </c:pt>
                <c:pt idx="100">
                  <c:v>195.28125</c:v>
                </c:pt>
                <c:pt idx="101">
                  <c:v>195.34375</c:v>
                </c:pt>
                <c:pt idx="102">
                  <c:v>195.2578125</c:v>
                </c:pt>
                <c:pt idx="103">
                  <c:v>196.109375</c:v>
                </c:pt>
                <c:pt idx="104">
                  <c:v>195.6953125</c:v>
                </c:pt>
                <c:pt idx="105">
                  <c:v>195.03125</c:v>
                </c:pt>
                <c:pt idx="106">
                  <c:v>195.03125</c:v>
                </c:pt>
                <c:pt idx="107">
                  <c:v>195.078125</c:v>
                </c:pt>
                <c:pt idx="108">
                  <c:v>195.421875</c:v>
                </c:pt>
                <c:pt idx="109">
                  <c:v>195.46875</c:v>
                </c:pt>
                <c:pt idx="110">
                  <c:v>195.5625</c:v>
                </c:pt>
                <c:pt idx="111">
                  <c:v>195.7734375</c:v>
                </c:pt>
                <c:pt idx="112">
                  <c:v>196.4140625</c:v>
                </c:pt>
                <c:pt idx="113">
                  <c:v>195.984375</c:v>
                </c:pt>
                <c:pt idx="114">
                  <c:v>196.125</c:v>
                </c:pt>
                <c:pt idx="115">
                  <c:v>195</c:v>
                </c:pt>
                <c:pt idx="116">
                  <c:v>194.703125</c:v>
                </c:pt>
                <c:pt idx="117">
                  <c:v>194.4375</c:v>
                </c:pt>
                <c:pt idx="118">
                  <c:v>193.9609375</c:v>
                </c:pt>
                <c:pt idx="119">
                  <c:v>193.5546875</c:v>
                </c:pt>
                <c:pt idx="120">
                  <c:v>192.2578125</c:v>
                </c:pt>
                <c:pt idx="121">
                  <c:v>187.815104166666</c:v>
                </c:pt>
                <c:pt idx="122">
                  <c:v>176.34374999999901</c:v>
                </c:pt>
                <c:pt idx="123">
                  <c:v>192.125</c:v>
                </c:pt>
                <c:pt idx="124">
                  <c:v>191.46875</c:v>
                </c:pt>
                <c:pt idx="125">
                  <c:v>191.59375</c:v>
                </c:pt>
                <c:pt idx="126">
                  <c:v>192.0625</c:v>
                </c:pt>
                <c:pt idx="127">
                  <c:v>200.96875</c:v>
                </c:pt>
                <c:pt idx="128">
                  <c:v>218.015625</c:v>
                </c:pt>
                <c:pt idx="129">
                  <c:v>218.59375</c:v>
                </c:pt>
                <c:pt idx="130">
                  <c:v>227.60937499999901</c:v>
                </c:pt>
                <c:pt idx="131">
                  <c:v>243.71874999999901</c:v>
                </c:pt>
                <c:pt idx="132">
                  <c:v>242.61718749999901</c:v>
                </c:pt>
                <c:pt idx="133">
                  <c:v>242.14062499999901</c:v>
                </c:pt>
                <c:pt idx="134">
                  <c:v>232.481770833333</c:v>
                </c:pt>
                <c:pt idx="135">
                  <c:v>210.71875</c:v>
                </c:pt>
                <c:pt idx="136">
                  <c:v>211.203125</c:v>
                </c:pt>
                <c:pt idx="137">
                  <c:v>210.328125</c:v>
                </c:pt>
                <c:pt idx="138">
                  <c:v>209.5625</c:v>
                </c:pt>
                <c:pt idx="139">
                  <c:v>210.03125</c:v>
                </c:pt>
                <c:pt idx="140">
                  <c:v>209.75</c:v>
                </c:pt>
                <c:pt idx="141">
                  <c:v>209.6328125</c:v>
                </c:pt>
                <c:pt idx="142">
                  <c:v>209.2578125</c:v>
                </c:pt>
                <c:pt idx="143">
                  <c:v>215.869791666666</c:v>
                </c:pt>
                <c:pt idx="144">
                  <c:v>246.619791666666</c:v>
                </c:pt>
                <c:pt idx="145">
                  <c:v>247.15624999999901</c:v>
                </c:pt>
                <c:pt idx="146">
                  <c:v>246.59374999999901</c:v>
                </c:pt>
                <c:pt idx="147">
                  <c:v>246.33593749999901</c:v>
                </c:pt>
                <c:pt idx="148">
                  <c:v>245.69531249999901</c:v>
                </c:pt>
                <c:pt idx="149">
                  <c:v>245.830729166666</c:v>
                </c:pt>
                <c:pt idx="150">
                  <c:v>245.61718749999901</c:v>
                </c:pt>
                <c:pt idx="151">
                  <c:v>246.46874999999901</c:v>
                </c:pt>
                <c:pt idx="152">
                  <c:v>246.08593749999901</c:v>
                </c:pt>
                <c:pt idx="153">
                  <c:v>244.55468749999901</c:v>
                </c:pt>
                <c:pt idx="154">
                  <c:v>244.28124999999901</c:v>
                </c:pt>
                <c:pt idx="155">
                  <c:v>244.09374999999901</c:v>
                </c:pt>
                <c:pt idx="156">
                  <c:v>244.09374999999901</c:v>
                </c:pt>
                <c:pt idx="157">
                  <c:v>238.651041666666</c:v>
                </c:pt>
                <c:pt idx="158">
                  <c:v>219.3984375</c:v>
                </c:pt>
                <c:pt idx="159">
                  <c:v>219.8359375</c:v>
                </c:pt>
                <c:pt idx="160">
                  <c:v>219.234375</c:v>
                </c:pt>
                <c:pt idx="161">
                  <c:v>219.125</c:v>
                </c:pt>
                <c:pt idx="162">
                  <c:v>219.125</c:v>
                </c:pt>
                <c:pt idx="163">
                  <c:v>219.0625</c:v>
                </c:pt>
                <c:pt idx="164">
                  <c:v>218.84375</c:v>
                </c:pt>
                <c:pt idx="165">
                  <c:v>225.73437499999901</c:v>
                </c:pt>
                <c:pt idx="166">
                  <c:v>255.177083333333</c:v>
                </c:pt>
                <c:pt idx="167">
                  <c:v>263.98958333333297</c:v>
                </c:pt>
                <c:pt idx="168">
                  <c:v>263.90625</c:v>
                </c:pt>
                <c:pt idx="169">
                  <c:v>263.84375</c:v>
                </c:pt>
                <c:pt idx="170">
                  <c:v>263.6875</c:v>
                </c:pt>
                <c:pt idx="171">
                  <c:v>263.390625</c:v>
                </c:pt>
                <c:pt idx="172">
                  <c:v>253.466145833333</c:v>
                </c:pt>
                <c:pt idx="173">
                  <c:v>243.85156249999901</c:v>
                </c:pt>
                <c:pt idx="174">
                  <c:v>243.84374999999901</c:v>
                </c:pt>
                <c:pt idx="175">
                  <c:v>243.65624999999901</c:v>
                </c:pt>
                <c:pt idx="176">
                  <c:v>243.92187499999901</c:v>
                </c:pt>
                <c:pt idx="177">
                  <c:v>243.54687499999901</c:v>
                </c:pt>
                <c:pt idx="178">
                  <c:v>243.82812499999901</c:v>
                </c:pt>
                <c:pt idx="179">
                  <c:v>243.51562499999901</c:v>
                </c:pt>
                <c:pt idx="180">
                  <c:v>228.5625</c:v>
                </c:pt>
                <c:pt idx="181">
                  <c:v>192.03125</c:v>
                </c:pt>
                <c:pt idx="182">
                  <c:v>191.90625</c:v>
                </c:pt>
              </c:numCache>
            </c:numRef>
          </c:val>
        </c:ser>
        <c:marker val="1"/>
        <c:axId val="70825856"/>
        <c:axId val="70827392"/>
      </c:lineChart>
      <c:lineChart>
        <c:grouping val="standard"/>
        <c:ser>
          <c:idx val="1"/>
          <c:order val="1"/>
          <c:tx>
            <c:v>Forecast Content</c:v>
          </c:tx>
          <c:spPr>
            <a:ln w="38100">
              <a:solidFill>
                <a:srgbClr val="339933"/>
              </a:solidFill>
              <a:prstDash val="solid"/>
            </a:ln>
          </c:spPr>
          <c:marker>
            <c:symbol val="none"/>
          </c:marker>
          <c:val>
            <c:numRef>
              <c:f>Forecast!$AR$35:$AR$217</c:f>
              <c:numCache>
                <c:formatCode>#,##0</c:formatCode>
                <c:ptCount val="183"/>
                <c:pt idx="0">
                  <c:v>71490.5</c:v>
                </c:pt>
                <c:pt idx="1">
                  <c:v>71656.800000000003</c:v>
                </c:pt>
                <c:pt idx="2">
                  <c:v>71752.05</c:v>
                </c:pt>
                <c:pt idx="3">
                  <c:v>71839.25</c:v>
                </c:pt>
                <c:pt idx="4">
                  <c:v>71950.59</c:v>
                </c:pt>
                <c:pt idx="5">
                  <c:v>71998.34</c:v>
                </c:pt>
                <c:pt idx="6">
                  <c:v>72093.899999999994</c:v>
                </c:pt>
                <c:pt idx="7">
                  <c:v>72197.34</c:v>
                </c:pt>
                <c:pt idx="8">
                  <c:v>72316.84</c:v>
                </c:pt>
                <c:pt idx="9">
                  <c:v>72524.63</c:v>
                </c:pt>
                <c:pt idx="10">
                  <c:v>72828.66</c:v>
                </c:pt>
                <c:pt idx="11">
                  <c:v>73141.8</c:v>
                </c:pt>
                <c:pt idx="12">
                  <c:v>73366.94</c:v>
                </c:pt>
                <c:pt idx="13">
                  <c:v>73592.539999999994</c:v>
                </c:pt>
                <c:pt idx="14">
                  <c:v>73802.81</c:v>
                </c:pt>
                <c:pt idx="15">
                  <c:v>73972.75</c:v>
                </c:pt>
                <c:pt idx="16">
                  <c:v>74102.55</c:v>
                </c:pt>
                <c:pt idx="17">
                  <c:v>74256.7</c:v>
                </c:pt>
                <c:pt idx="18">
                  <c:v>74467.850000000006</c:v>
                </c:pt>
                <c:pt idx="19">
                  <c:v>74655.12</c:v>
                </c:pt>
                <c:pt idx="20">
                  <c:v>74834.7</c:v>
                </c:pt>
                <c:pt idx="21">
                  <c:v>75096.02</c:v>
                </c:pt>
                <c:pt idx="22">
                  <c:v>75399.13</c:v>
                </c:pt>
                <c:pt idx="23">
                  <c:v>75661.66</c:v>
                </c:pt>
                <c:pt idx="24">
                  <c:v>75949.72</c:v>
                </c:pt>
                <c:pt idx="25">
                  <c:v>76279.59</c:v>
                </c:pt>
                <c:pt idx="26">
                  <c:v>76685.19</c:v>
                </c:pt>
                <c:pt idx="27">
                  <c:v>76975.67</c:v>
                </c:pt>
                <c:pt idx="28">
                  <c:v>77208.3</c:v>
                </c:pt>
                <c:pt idx="29">
                  <c:v>77408.41</c:v>
                </c:pt>
                <c:pt idx="30">
                  <c:v>77658.58</c:v>
                </c:pt>
                <c:pt idx="31">
                  <c:v>77834.080000000002</c:v>
                </c:pt>
                <c:pt idx="32">
                  <c:v>78026.59</c:v>
                </c:pt>
                <c:pt idx="33">
                  <c:v>78228.02</c:v>
                </c:pt>
                <c:pt idx="34">
                  <c:v>78463</c:v>
                </c:pt>
                <c:pt idx="35">
                  <c:v>78715.710000000006</c:v>
                </c:pt>
                <c:pt idx="36">
                  <c:v>78976.789999999994</c:v>
                </c:pt>
                <c:pt idx="37">
                  <c:v>79196.73</c:v>
                </c:pt>
                <c:pt idx="38">
                  <c:v>79416.66</c:v>
                </c:pt>
                <c:pt idx="39">
                  <c:v>79662.7</c:v>
                </c:pt>
                <c:pt idx="40">
                  <c:v>79909.23</c:v>
                </c:pt>
                <c:pt idx="41">
                  <c:v>80156.28</c:v>
                </c:pt>
                <c:pt idx="42">
                  <c:v>80378.39</c:v>
                </c:pt>
                <c:pt idx="43">
                  <c:v>80574.990000000005</c:v>
                </c:pt>
                <c:pt idx="44">
                  <c:v>80780.289999999994</c:v>
                </c:pt>
                <c:pt idx="45">
                  <c:v>81029.11</c:v>
                </c:pt>
                <c:pt idx="46">
                  <c:v>81278.44</c:v>
                </c:pt>
                <c:pt idx="47">
                  <c:v>81528.27</c:v>
                </c:pt>
                <c:pt idx="48">
                  <c:v>81830.509999999995</c:v>
                </c:pt>
                <c:pt idx="49">
                  <c:v>82089.91</c:v>
                </c:pt>
                <c:pt idx="50">
                  <c:v>82332.899999999994</c:v>
                </c:pt>
                <c:pt idx="51">
                  <c:v>82601.84</c:v>
                </c:pt>
                <c:pt idx="52">
                  <c:v>82967.98</c:v>
                </c:pt>
                <c:pt idx="53">
                  <c:v>83317.16</c:v>
                </c:pt>
                <c:pt idx="54">
                  <c:v>83597.039999999994</c:v>
                </c:pt>
                <c:pt idx="55">
                  <c:v>83851.33</c:v>
                </c:pt>
                <c:pt idx="56">
                  <c:v>84132.26</c:v>
                </c:pt>
                <c:pt idx="57">
                  <c:v>84387.51</c:v>
                </c:pt>
                <c:pt idx="58">
                  <c:v>84643.21</c:v>
                </c:pt>
                <c:pt idx="59">
                  <c:v>84890.73</c:v>
                </c:pt>
                <c:pt idx="60">
                  <c:v>85165.05</c:v>
                </c:pt>
                <c:pt idx="61">
                  <c:v>85510.53</c:v>
                </c:pt>
                <c:pt idx="62">
                  <c:v>85892.89</c:v>
                </c:pt>
                <c:pt idx="63">
                  <c:v>86267.1</c:v>
                </c:pt>
                <c:pt idx="64">
                  <c:v>86642.27</c:v>
                </c:pt>
                <c:pt idx="65">
                  <c:v>87018.38</c:v>
                </c:pt>
                <c:pt idx="66">
                  <c:v>87386.67</c:v>
                </c:pt>
                <c:pt idx="67">
                  <c:v>87764.77</c:v>
                </c:pt>
                <c:pt idx="68">
                  <c:v>88117</c:v>
                </c:pt>
                <c:pt idx="69">
                  <c:v>88452</c:v>
                </c:pt>
                <c:pt idx="70">
                  <c:v>88723.95</c:v>
                </c:pt>
                <c:pt idx="71">
                  <c:v>88969.36</c:v>
                </c:pt>
                <c:pt idx="72">
                  <c:v>89169.82</c:v>
                </c:pt>
                <c:pt idx="73">
                  <c:v>89351.87</c:v>
                </c:pt>
                <c:pt idx="74">
                  <c:v>89534.59</c:v>
                </c:pt>
                <c:pt idx="75">
                  <c:v>89680.95</c:v>
                </c:pt>
                <c:pt idx="76">
                  <c:v>89799.76</c:v>
                </c:pt>
                <c:pt idx="77">
                  <c:v>89918.66</c:v>
                </c:pt>
                <c:pt idx="78">
                  <c:v>90037.67</c:v>
                </c:pt>
                <c:pt idx="79">
                  <c:v>90147.82</c:v>
                </c:pt>
                <c:pt idx="80">
                  <c:v>90221.3</c:v>
                </c:pt>
                <c:pt idx="81">
                  <c:v>90248.639999999999</c:v>
                </c:pt>
                <c:pt idx="82">
                  <c:v>90221.3</c:v>
                </c:pt>
                <c:pt idx="83">
                  <c:v>90193.52</c:v>
                </c:pt>
                <c:pt idx="84">
                  <c:v>90175.15</c:v>
                </c:pt>
                <c:pt idx="85">
                  <c:v>90129.45</c:v>
                </c:pt>
                <c:pt idx="86">
                  <c:v>90056.02</c:v>
                </c:pt>
                <c:pt idx="87">
                  <c:v>89982.63</c:v>
                </c:pt>
                <c:pt idx="88">
                  <c:v>89945.95</c:v>
                </c:pt>
                <c:pt idx="89">
                  <c:v>89891.38</c:v>
                </c:pt>
                <c:pt idx="90">
                  <c:v>89827.02</c:v>
                </c:pt>
                <c:pt idx="91">
                  <c:v>89744.8</c:v>
                </c:pt>
                <c:pt idx="92">
                  <c:v>89662.65</c:v>
                </c:pt>
                <c:pt idx="93">
                  <c:v>89543.52</c:v>
                </c:pt>
                <c:pt idx="94">
                  <c:v>89370.13</c:v>
                </c:pt>
                <c:pt idx="95">
                  <c:v>89196.95</c:v>
                </c:pt>
                <c:pt idx="96">
                  <c:v>89087.55</c:v>
                </c:pt>
                <c:pt idx="97">
                  <c:v>89069.33</c:v>
                </c:pt>
                <c:pt idx="98">
                  <c:v>88960.48</c:v>
                </c:pt>
                <c:pt idx="99">
                  <c:v>88851.26</c:v>
                </c:pt>
                <c:pt idx="100">
                  <c:v>88696.91</c:v>
                </c:pt>
                <c:pt idx="101">
                  <c:v>88515.29</c:v>
                </c:pt>
                <c:pt idx="102">
                  <c:v>88325.06</c:v>
                </c:pt>
                <c:pt idx="103">
                  <c:v>88117</c:v>
                </c:pt>
                <c:pt idx="104">
                  <c:v>87918.07</c:v>
                </c:pt>
                <c:pt idx="105">
                  <c:v>87764.77</c:v>
                </c:pt>
                <c:pt idx="106">
                  <c:v>87629.68</c:v>
                </c:pt>
                <c:pt idx="107">
                  <c:v>87566.8</c:v>
                </c:pt>
                <c:pt idx="108">
                  <c:v>87413.9</c:v>
                </c:pt>
                <c:pt idx="109">
                  <c:v>87278.720000000001</c:v>
                </c:pt>
                <c:pt idx="110">
                  <c:v>87099.41</c:v>
                </c:pt>
                <c:pt idx="111">
                  <c:v>86919.88</c:v>
                </c:pt>
                <c:pt idx="112">
                  <c:v>86767.67</c:v>
                </c:pt>
                <c:pt idx="113">
                  <c:v>86597.72</c:v>
                </c:pt>
                <c:pt idx="114">
                  <c:v>86490.34</c:v>
                </c:pt>
                <c:pt idx="115">
                  <c:v>86347.29</c:v>
                </c:pt>
                <c:pt idx="116">
                  <c:v>86169.11</c:v>
                </c:pt>
                <c:pt idx="117">
                  <c:v>85982.01</c:v>
                </c:pt>
                <c:pt idx="118">
                  <c:v>85786.02</c:v>
                </c:pt>
                <c:pt idx="119">
                  <c:v>85599.41</c:v>
                </c:pt>
                <c:pt idx="120">
                  <c:v>85404.38</c:v>
                </c:pt>
                <c:pt idx="121">
                  <c:v>85217.82</c:v>
                </c:pt>
                <c:pt idx="122">
                  <c:v>85049.65</c:v>
                </c:pt>
                <c:pt idx="123">
                  <c:v>84855.34</c:v>
                </c:pt>
                <c:pt idx="124">
                  <c:v>84643.21</c:v>
                </c:pt>
                <c:pt idx="125">
                  <c:v>84422.78</c:v>
                </c:pt>
                <c:pt idx="126">
                  <c:v>84185.08</c:v>
                </c:pt>
                <c:pt idx="127">
                  <c:v>83930.2</c:v>
                </c:pt>
                <c:pt idx="128">
                  <c:v>83710.86</c:v>
                </c:pt>
                <c:pt idx="129">
                  <c:v>83456.81</c:v>
                </c:pt>
                <c:pt idx="130">
                  <c:v>83151.199999999997</c:v>
                </c:pt>
                <c:pt idx="131">
                  <c:v>82828.38</c:v>
                </c:pt>
                <c:pt idx="132">
                  <c:v>82497.84</c:v>
                </c:pt>
                <c:pt idx="133">
                  <c:v>82176.63</c:v>
                </c:pt>
                <c:pt idx="134">
                  <c:v>81890.87</c:v>
                </c:pt>
                <c:pt idx="135">
                  <c:v>81666.44</c:v>
                </c:pt>
                <c:pt idx="136">
                  <c:v>81424.740000000005</c:v>
                </c:pt>
                <c:pt idx="137">
                  <c:v>81157.91</c:v>
                </c:pt>
                <c:pt idx="138">
                  <c:v>80883.27</c:v>
                </c:pt>
                <c:pt idx="139">
                  <c:v>80634.75</c:v>
                </c:pt>
                <c:pt idx="140">
                  <c:v>80361.289999999994</c:v>
                </c:pt>
                <c:pt idx="141">
                  <c:v>80062.64</c:v>
                </c:pt>
                <c:pt idx="142">
                  <c:v>79790.05</c:v>
                </c:pt>
                <c:pt idx="143">
                  <c:v>79450.59</c:v>
                </c:pt>
                <c:pt idx="144">
                  <c:v>79112.09</c:v>
                </c:pt>
                <c:pt idx="145">
                  <c:v>78782.78</c:v>
                </c:pt>
                <c:pt idx="146">
                  <c:v>78446.17</c:v>
                </c:pt>
                <c:pt idx="147">
                  <c:v>78101.88</c:v>
                </c:pt>
                <c:pt idx="148">
                  <c:v>77742.22</c:v>
                </c:pt>
                <c:pt idx="149">
                  <c:v>77391.72</c:v>
                </c:pt>
                <c:pt idx="150">
                  <c:v>77050.33</c:v>
                </c:pt>
                <c:pt idx="151">
                  <c:v>76701.78</c:v>
                </c:pt>
                <c:pt idx="152">
                  <c:v>76354.22</c:v>
                </c:pt>
                <c:pt idx="153">
                  <c:v>76007.649999999994</c:v>
                </c:pt>
                <c:pt idx="154">
                  <c:v>75653.64</c:v>
                </c:pt>
                <c:pt idx="155">
                  <c:v>75292.67</c:v>
                </c:pt>
                <c:pt idx="156">
                  <c:v>74916.429999999993</c:v>
                </c:pt>
                <c:pt idx="157">
                  <c:v>74549.320000000007</c:v>
                </c:pt>
                <c:pt idx="158">
                  <c:v>74224.19</c:v>
                </c:pt>
                <c:pt idx="159">
                  <c:v>73932.41</c:v>
                </c:pt>
                <c:pt idx="160">
                  <c:v>73616.98</c:v>
                </c:pt>
                <c:pt idx="161">
                  <c:v>73294.59</c:v>
                </c:pt>
                <c:pt idx="162">
                  <c:v>72964.94</c:v>
                </c:pt>
                <c:pt idx="163">
                  <c:v>72676.539999999994</c:v>
                </c:pt>
                <c:pt idx="164">
                  <c:v>72404.5</c:v>
                </c:pt>
                <c:pt idx="165">
                  <c:v>72101.67</c:v>
                </c:pt>
                <c:pt idx="166">
                  <c:v>71712.55</c:v>
                </c:pt>
                <c:pt idx="167">
                  <c:v>71300.94</c:v>
                </c:pt>
                <c:pt idx="168">
                  <c:v>70882.89</c:v>
                </c:pt>
                <c:pt idx="169">
                  <c:v>70474.559999999998</c:v>
                </c:pt>
                <c:pt idx="170">
                  <c:v>70060.25</c:v>
                </c:pt>
                <c:pt idx="171">
                  <c:v>69647.3</c:v>
                </c:pt>
                <c:pt idx="172">
                  <c:v>69251.960000000006</c:v>
                </c:pt>
                <c:pt idx="173">
                  <c:v>68881.2</c:v>
                </c:pt>
                <c:pt idx="174">
                  <c:v>68503.98</c:v>
                </c:pt>
                <c:pt idx="175">
                  <c:v>68128.63</c:v>
                </c:pt>
                <c:pt idx="176">
                  <c:v>67815.429999999993</c:v>
                </c:pt>
                <c:pt idx="177">
                  <c:v>67511.05</c:v>
                </c:pt>
                <c:pt idx="178">
                  <c:v>67184.75</c:v>
                </c:pt>
                <c:pt idx="179">
                  <c:v>66852.22</c:v>
                </c:pt>
                <c:pt idx="180">
                  <c:v>66551</c:v>
                </c:pt>
                <c:pt idx="181">
                  <c:v>66310.73</c:v>
                </c:pt>
                <c:pt idx="182">
                  <c:v>66070.600000000006</c:v>
                </c:pt>
              </c:numCache>
            </c:numRef>
          </c:val>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er>
        <c:marker val="1"/>
        <c:axId val="71370240"/>
        <c:axId val="71371776"/>
      </c:lineChart>
      <c:dateAx>
        <c:axId val="70825856"/>
        <c:scaling>
          <c:orientation val="minMax"/>
          <c:max val="40087"/>
          <c:min val="39903"/>
        </c:scaling>
        <c:axPos val="b"/>
        <c:numFmt formatCode="[$-409]d\-mmm;@" sourceLinked="0"/>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0827392"/>
        <c:crosses val="autoZero"/>
        <c:auto val="1"/>
        <c:lblOffset val="100"/>
        <c:baseTimeUnit val="days"/>
        <c:majorUnit val="1"/>
        <c:majorTimeUnit val="months"/>
        <c:minorUnit val="1"/>
        <c:minorTimeUnit val="months"/>
      </c:dateAx>
      <c:valAx>
        <c:axId val="70827392"/>
        <c:scaling>
          <c:orientation val="minMax"/>
        </c:scaling>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104"/>
            </c:manualLayout>
          </c:layout>
          <c:spPr>
            <a:noFill/>
            <a:ln w="25400">
              <a:noFill/>
            </a:ln>
          </c:spPr>
        </c:title>
        <c:numFmt formatCode="0" sourceLinked="1"/>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0825856"/>
        <c:crosses val="autoZero"/>
        <c:crossBetween val="between"/>
      </c:valAx>
      <c:catAx>
        <c:axId val="71370240"/>
        <c:scaling>
          <c:orientation val="minMax"/>
        </c:scaling>
        <c:delete val="1"/>
        <c:axPos val="b"/>
        <c:tickLblPos val="none"/>
        <c:crossAx val="71371776"/>
        <c:crosses val="autoZero"/>
        <c:auto val="1"/>
        <c:lblAlgn val="ctr"/>
        <c:lblOffset val="100"/>
      </c:catAx>
      <c:valAx>
        <c:axId val="71371776"/>
        <c:scaling>
          <c:orientation val="minMax"/>
          <c:max val="120000"/>
        </c:scaling>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166"/>
              <c:y val="0.36215334420880912"/>
            </c:manualLayout>
          </c:layout>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1370240"/>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4201"/>
          <c:h val="9.2985318107667206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529E-2"/>
        </c:manualLayout>
      </c:layout>
      <c:spPr>
        <a:noFill/>
        <a:ln w="25400">
          <a:noFill/>
        </a:ln>
      </c:spPr>
    </c:title>
    <c:plotArea>
      <c:layout>
        <c:manualLayout>
          <c:layoutTarget val="inner"/>
          <c:xMode val="edge"/>
          <c:yMode val="edge"/>
          <c:x val="9.3229744728080266E-2"/>
          <c:y val="0.19086460032626426"/>
          <c:w val="0.76581576026637388"/>
          <c:h val="0.61990212071778139"/>
        </c:manualLayout>
      </c:layout>
      <c:lineChart>
        <c:grouping val="standard"/>
        <c:ser>
          <c:idx val="0"/>
          <c:order val="0"/>
          <c:tx>
            <c:v>Forecast Inflow</c:v>
          </c:tx>
          <c:spPr>
            <a:ln w="38100">
              <a:solidFill>
                <a:srgbClr val="0000FF"/>
              </a:solidFill>
              <a:prstDash val="solid"/>
            </a:ln>
          </c:spPr>
          <c:marker>
            <c:symbol val="none"/>
          </c:marker>
          <c:cat>
            <c:numRef>
              <c:f>Forecast!$B$35:$B$217</c:f>
              <c:numCache>
                <c:formatCode>mm/dd/yy;@</c:formatCode>
                <c:ptCount val="183"/>
                <c:pt idx="0">
                  <c:v>41000</c:v>
                </c:pt>
                <c:pt idx="1">
                  <c:v>41001</c:v>
                </c:pt>
                <c:pt idx="2">
                  <c:v>41002</c:v>
                </c:pt>
                <c:pt idx="3">
                  <c:v>41003</c:v>
                </c:pt>
                <c:pt idx="4">
                  <c:v>41004</c:v>
                </c:pt>
                <c:pt idx="5">
                  <c:v>41005</c:v>
                </c:pt>
                <c:pt idx="6">
                  <c:v>41006</c:v>
                </c:pt>
                <c:pt idx="7">
                  <c:v>41007</c:v>
                </c:pt>
                <c:pt idx="8">
                  <c:v>41008</c:v>
                </c:pt>
                <c:pt idx="9">
                  <c:v>41009</c:v>
                </c:pt>
                <c:pt idx="10">
                  <c:v>41010</c:v>
                </c:pt>
                <c:pt idx="11">
                  <c:v>41011</c:v>
                </c:pt>
                <c:pt idx="12">
                  <c:v>41012</c:v>
                </c:pt>
                <c:pt idx="13">
                  <c:v>41013</c:v>
                </c:pt>
                <c:pt idx="14">
                  <c:v>41014</c:v>
                </c:pt>
                <c:pt idx="15">
                  <c:v>41015</c:v>
                </c:pt>
                <c:pt idx="16">
                  <c:v>41016</c:v>
                </c:pt>
                <c:pt idx="17">
                  <c:v>41017</c:v>
                </c:pt>
                <c:pt idx="18">
                  <c:v>41018</c:v>
                </c:pt>
                <c:pt idx="19">
                  <c:v>41019</c:v>
                </c:pt>
                <c:pt idx="20">
                  <c:v>41020</c:v>
                </c:pt>
                <c:pt idx="21">
                  <c:v>41021</c:v>
                </c:pt>
                <c:pt idx="22">
                  <c:v>41022</c:v>
                </c:pt>
                <c:pt idx="23">
                  <c:v>41023</c:v>
                </c:pt>
                <c:pt idx="24">
                  <c:v>41024</c:v>
                </c:pt>
                <c:pt idx="25">
                  <c:v>41025</c:v>
                </c:pt>
                <c:pt idx="26">
                  <c:v>41026</c:v>
                </c:pt>
                <c:pt idx="27">
                  <c:v>41027</c:v>
                </c:pt>
                <c:pt idx="28">
                  <c:v>41028</c:v>
                </c:pt>
                <c:pt idx="29">
                  <c:v>41029</c:v>
                </c:pt>
                <c:pt idx="30">
                  <c:v>41030</c:v>
                </c:pt>
                <c:pt idx="31">
                  <c:v>41031</c:v>
                </c:pt>
                <c:pt idx="32">
                  <c:v>41032</c:v>
                </c:pt>
                <c:pt idx="33">
                  <c:v>41033</c:v>
                </c:pt>
                <c:pt idx="34">
                  <c:v>41034</c:v>
                </c:pt>
                <c:pt idx="35">
                  <c:v>41035</c:v>
                </c:pt>
                <c:pt idx="36">
                  <c:v>41036</c:v>
                </c:pt>
                <c:pt idx="37">
                  <c:v>41037</c:v>
                </c:pt>
                <c:pt idx="38">
                  <c:v>41038</c:v>
                </c:pt>
                <c:pt idx="39">
                  <c:v>41039</c:v>
                </c:pt>
                <c:pt idx="40">
                  <c:v>41040</c:v>
                </c:pt>
                <c:pt idx="41">
                  <c:v>41041</c:v>
                </c:pt>
                <c:pt idx="42">
                  <c:v>41042</c:v>
                </c:pt>
                <c:pt idx="43">
                  <c:v>41043</c:v>
                </c:pt>
                <c:pt idx="44">
                  <c:v>41044</c:v>
                </c:pt>
                <c:pt idx="45">
                  <c:v>41045</c:v>
                </c:pt>
                <c:pt idx="46">
                  <c:v>41046</c:v>
                </c:pt>
                <c:pt idx="47">
                  <c:v>41047</c:v>
                </c:pt>
                <c:pt idx="48">
                  <c:v>41048</c:v>
                </c:pt>
                <c:pt idx="49">
                  <c:v>41049</c:v>
                </c:pt>
                <c:pt idx="50">
                  <c:v>41050</c:v>
                </c:pt>
                <c:pt idx="51">
                  <c:v>41051</c:v>
                </c:pt>
                <c:pt idx="52">
                  <c:v>41052</c:v>
                </c:pt>
                <c:pt idx="53">
                  <c:v>41053</c:v>
                </c:pt>
                <c:pt idx="54">
                  <c:v>41054</c:v>
                </c:pt>
                <c:pt idx="55">
                  <c:v>41055</c:v>
                </c:pt>
                <c:pt idx="56">
                  <c:v>41056</c:v>
                </c:pt>
                <c:pt idx="57">
                  <c:v>41057</c:v>
                </c:pt>
                <c:pt idx="58">
                  <c:v>41058</c:v>
                </c:pt>
                <c:pt idx="59">
                  <c:v>41059</c:v>
                </c:pt>
                <c:pt idx="60">
                  <c:v>41060</c:v>
                </c:pt>
                <c:pt idx="61">
                  <c:v>41061</c:v>
                </c:pt>
                <c:pt idx="62">
                  <c:v>41062</c:v>
                </c:pt>
                <c:pt idx="63">
                  <c:v>41063</c:v>
                </c:pt>
                <c:pt idx="64">
                  <c:v>41064</c:v>
                </c:pt>
                <c:pt idx="65">
                  <c:v>41065</c:v>
                </c:pt>
                <c:pt idx="66">
                  <c:v>41066</c:v>
                </c:pt>
                <c:pt idx="67">
                  <c:v>41067</c:v>
                </c:pt>
                <c:pt idx="68">
                  <c:v>41068</c:v>
                </c:pt>
                <c:pt idx="69">
                  <c:v>41069</c:v>
                </c:pt>
                <c:pt idx="70">
                  <c:v>41070</c:v>
                </c:pt>
                <c:pt idx="71">
                  <c:v>41071</c:v>
                </c:pt>
                <c:pt idx="72">
                  <c:v>41072</c:v>
                </c:pt>
                <c:pt idx="73">
                  <c:v>41073</c:v>
                </c:pt>
                <c:pt idx="74">
                  <c:v>41074</c:v>
                </c:pt>
                <c:pt idx="75">
                  <c:v>41075</c:v>
                </c:pt>
                <c:pt idx="76">
                  <c:v>41076</c:v>
                </c:pt>
                <c:pt idx="77">
                  <c:v>41077</c:v>
                </c:pt>
                <c:pt idx="78">
                  <c:v>41078</c:v>
                </c:pt>
                <c:pt idx="79">
                  <c:v>41079</c:v>
                </c:pt>
                <c:pt idx="80">
                  <c:v>41080</c:v>
                </c:pt>
                <c:pt idx="81">
                  <c:v>41081</c:v>
                </c:pt>
                <c:pt idx="82">
                  <c:v>41082</c:v>
                </c:pt>
                <c:pt idx="83">
                  <c:v>41083</c:v>
                </c:pt>
                <c:pt idx="84">
                  <c:v>41084</c:v>
                </c:pt>
                <c:pt idx="85">
                  <c:v>41085</c:v>
                </c:pt>
                <c:pt idx="86">
                  <c:v>41086</c:v>
                </c:pt>
                <c:pt idx="87">
                  <c:v>41087</c:v>
                </c:pt>
                <c:pt idx="88">
                  <c:v>41088</c:v>
                </c:pt>
                <c:pt idx="89">
                  <c:v>41089</c:v>
                </c:pt>
                <c:pt idx="90">
                  <c:v>41090</c:v>
                </c:pt>
                <c:pt idx="91">
                  <c:v>41091</c:v>
                </c:pt>
                <c:pt idx="92">
                  <c:v>41092</c:v>
                </c:pt>
                <c:pt idx="93">
                  <c:v>41093</c:v>
                </c:pt>
                <c:pt idx="94">
                  <c:v>41094</c:v>
                </c:pt>
                <c:pt idx="95">
                  <c:v>41095</c:v>
                </c:pt>
                <c:pt idx="96">
                  <c:v>41096</c:v>
                </c:pt>
                <c:pt idx="97">
                  <c:v>41097</c:v>
                </c:pt>
                <c:pt idx="98">
                  <c:v>41098</c:v>
                </c:pt>
                <c:pt idx="99">
                  <c:v>41099</c:v>
                </c:pt>
                <c:pt idx="100">
                  <c:v>41100</c:v>
                </c:pt>
                <c:pt idx="101">
                  <c:v>41101</c:v>
                </c:pt>
                <c:pt idx="102">
                  <c:v>41102</c:v>
                </c:pt>
                <c:pt idx="103">
                  <c:v>41103</c:v>
                </c:pt>
                <c:pt idx="104">
                  <c:v>41104</c:v>
                </c:pt>
                <c:pt idx="105">
                  <c:v>41105</c:v>
                </c:pt>
                <c:pt idx="106">
                  <c:v>41106</c:v>
                </c:pt>
                <c:pt idx="107">
                  <c:v>41107</c:v>
                </c:pt>
                <c:pt idx="108">
                  <c:v>41108</c:v>
                </c:pt>
                <c:pt idx="109">
                  <c:v>41109</c:v>
                </c:pt>
                <c:pt idx="110">
                  <c:v>41110</c:v>
                </c:pt>
                <c:pt idx="111">
                  <c:v>41111</c:v>
                </c:pt>
                <c:pt idx="112">
                  <c:v>41112</c:v>
                </c:pt>
                <c:pt idx="113">
                  <c:v>41113</c:v>
                </c:pt>
                <c:pt idx="114">
                  <c:v>41114</c:v>
                </c:pt>
                <c:pt idx="115">
                  <c:v>41115</c:v>
                </c:pt>
                <c:pt idx="116">
                  <c:v>41116</c:v>
                </c:pt>
                <c:pt idx="117">
                  <c:v>41117</c:v>
                </c:pt>
                <c:pt idx="118">
                  <c:v>41118</c:v>
                </c:pt>
                <c:pt idx="119">
                  <c:v>41119</c:v>
                </c:pt>
                <c:pt idx="120">
                  <c:v>41120</c:v>
                </c:pt>
                <c:pt idx="121">
                  <c:v>41121</c:v>
                </c:pt>
                <c:pt idx="122">
                  <c:v>41122</c:v>
                </c:pt>
                <c:pt idx="123">
                  <c:v>41123</c:v>
                </c:pt>
                <c:pt idx="124">
                  <c:v>41124</c:v>
                </c:pt>
                <c:pt idx="125">
                  <c:v>41125</c:v>
                </c:pt>
                <c:pt idx="126">
                  <c:v>41126</c:v>
                </c:pt>
                <c:pt idx="127">
                  <c:v>41127</c:v>
                </c:pt>
                <c:pt idx="128">
                  <c:v>41128</c:v>
                </c:pt>
                <c:pt idx="129">
                  <c:v>41129</c:v>
                </c:pt>
                <c:pt idx="130">
                  <c:v>41130</c:v>
                </c:pt>
                <c:pt idx="131">
                  <c:v>41131</c:v>
                </c:pt>
                <c:pt idx="132">
                  <c:v>41132</c:v>
                </c:pt>
                <c:pt idx="133">
                  <c:v>41133</c:v>
                </c:pt>
                <c:pt idx="134">
                  <c:v>41134</c:v>
                </c:pt>
                <c:pt idx="135">
                  <c:v>41135</c:v>
                </c:pt>
                <c:pt idx="136">
                  <c:v>41136</c:v>
                </c:pt>
                <c:pt idx="137">
                  <c:v>41137</c:v>
                </c:pt>
                <c:pt idx="138">
                  <c:v>41138</c:v>
                </c:pt>
                <c:pt idx="139">
                  <c:v>41139</c:v>
                </c:pt>
                <c:pt idx="140">
                  <c:v>41140</c:v>
                </c:pt>
                <c:pt idx="141">
                  <c:v>41141</c:v>
                </c:pt>
                <c:pt idx="142">
                  <c:v>41142</c:v>
                </c:pt>
                <c:pt idx="143">
                  <c:v>41143</c:v>
                </c:pt>
                <c:pt idx="144">
                  <c:v>41144</c:v>
                </c:pt>
                <c:pt idx="145">
                  <c:v>41145</c:v>
                </c:pt>
                <c:pt idx="146">
                  <c:v>41146</c:v>
                </c:pt>
                <c:pt idx="147">
                  <c:v>41147</c:v>
                </c:pt>
                <c:pt idx="148">
                  <c:v>41148</c:v>
                </c:pt>
                <c:pt idx="149">
                  <c:v>41149</c:v>
                </c:pt>
                <c:pt idx="150">
                  <c:v>41150</c:v>
                </c:pt>
                <c:pt idx="151">
                  <c:v>41151</c:v>
                </c:pt>
                <c:pt idx="152">
                  <c:v>41152</c:v>
                </c:pt>
                <c:pt idx="153">
                  <c:v>41153</c:v>
                </c:pt>
                <c:pt idx="154">
                  <c:v>41154</c:v>
                </c:pt>
                <c:pt idx="155">
                  <c:v>41155</c:v>
                </c:pt>
                <c:pt idx="156">
                  <c:v>41156</c:v>
                </c:pt>
                <c:pt idx="157">
                  <c:v>41157</c:v>
                </c:pt>
                <c:pt idx="158">
                  <c:v>41158</c:v>
                </c:pt>
                <c:pt idx="159">
                  <c:v>41159</c:v>
                </c:pt>
                <c:pt idx="160">
                  <c:v>41160</c:v>
                </c:pt>
                <c:pt idx="161">
                  <c:v>41161</c:v>
                </c:pt>
                <c:pt idx="162">
                  <c:v>41162</c:v>
                </c:pt>
                <c:pt idx="163">
                  <c:v>41163</c:v>
                </c:pt>
                <c:pt idx="164">
                  <c:v>41164</c:v>
                </c:pt>
                <c:pt idx="165">
                  <c:v>41165</c:v>
                </c:pt>
                <c:pt idx="166">
                  <c:v>41166</c:v>
                </c:pt>
                <c:pt idx="167">
                  <c:v>41167</c:v>
                </c:pt>
                <c:pt idx="168">
                  <c:v>41168</c:v>
                </c:pt>
                <c:pt idx="169">
                  <c:v>41169</c:v>
                </c:pt>
                <c:pt idx="170">
                  <c:v>41170</c:v>
                </c:pt>
                <c:pt idx="171">
                  <c:v>41171</c:v>
                </c:pt>
                <c:pt idx="172">
                  <c:v>41172</c:v>
                </c:pt>
                <c:pt idx="173">
                  <c:v>41173</c:v>
                </c:pt>
                <c:pt idx="174">
                  <c:v>41174</c:v>
                </c:pt>
                <c:pt idx="175">
                  <c:v>41175</c:v>
                </c:pt>
                <c:pt idx="176">
                  <c:v>41176</c:v>
                </c:pt>
                <c:pt idx="177">
                  <c:v>41177</c:v>
                </c:pt>
                <c:pt idx="178">
                  <c:v>41178</c:v>
                </c:pt>
                <c:pt idx="179">
                  <c:v>41179</c:v>
                </c:pt>
                <c:pt idx="180">
                  <c:v>41180</c:v>
                </c:pt>
                <c:pt idx="181">
                  <c:v>41181</c:v>
                </c:pt>
                <c:pt idx="182">
                  <c:v>41182</c:v>
                </c:pt>
              </c:numCache>
            </c:numRef>
          </c:cat>
          <c:val>
            <c:numRef>
              <c:f>Forecast!$AB$35:$AB$217</c:f>
              <c:numCache>
                <c:formatCode>0</c:formatCode>
                <c:ptCount val="183"/>
                <c:pt idx="0">
                  <c:v>157.48907478888151</c:v>
                </c:pt>
                <c:pt idx="1">
                  <c:v>174.28169397529766</c:v>
                </c:pt>
                <c:pt idx="2">
                  <c:v>138.26075802453568</c:v>
                </c:pt>
                <c:pt idx="3">
                  <c:v>113.40540054407043</c:v>
                </c:pt>
                <c:pt idx="4">
                  <c:v>117.46903555898488</c:v>
                </c:pt>
                <c:pt idx="5">
                  <c:v>84.643607259894097</c:v>
                </c:pt>
                <c:pt idx="6">
                  <c:v>109.16673491198095</c:v>
                </c:pt>
                <c:pt idx="7">
                  <c:v>113.29607280900879</c:v>
                </c:pt>
                <c:pt idx="8">
                  <c:v>121.42412139736155</c:v>
                </c:pt>
                <c:pt idx="9">
                  <c:v>152.39468059407179</c:v>
                </c:pt>
                <c:pt idx="10">
                  <c:v>190.24294175646935</c:v>
                </c:pt>
                <c:pt idx="11">
                  <c:v>195.86645811013744</c:v>
                </c:pt>
                <c:pt idx="12">
                  <c:v>151.28642803125757</c:v>
                </c:pt>
                <c:pt idx="13">
                  <c:v>151.60459131585131</c:v>
                </c:pt>
                <c:pt idx="14">
                  <c:v>143.90687069364117</c:v>
                </c:pt>
                <c:pt idx="15">
                  <c:v>123.19620887950707</c:v>
                </c:pt>
                <c:pt idx="16">
                  <c:v>101.18612900176603</c:v>
                </c:pt>
                <c:pt idx="17">
                  <c:v>113.7742312226884</c:v>
                </c:pt>
                <c:pt idx="18">
                  <c:v>143.17016630693232</c:v>
                </c:pt>
                <c:pt idx="19">
                  <c:v>130.71808146373726</c:v>
                </c:pt>
                <c:pt idx="20">
                  <c:v>126.88151300310986</c:v>
                </c:pt>
                <c:pt idx="21">
                  <c:v>168.22784952420318</c:v>
                </c:pt>
                <c:pt idx="22">
                  <c:v>189.42489643727441</c:v>
                </c:pt>
                <c:pt idx="23">
                  <c:v>168.97715312788785</c:v>
                </c:pt>
                <c:pt idx="24">
                  <c:v>181.85886125640576</c:v>
                </c:pt>
                <c:pt idx="25">
                  <c:v>203.19213718909941</c:v>
                </c:pt>
                <c:pt idx="26">
                  <c:v>241.0807158143252</c:v>
                </c:pt>
                <c:pt idx="27">
                  <c:v>183.01793721378246</c:v>
                </c:pt>
                <c:pt idx="28">
                  <c:v>153.98294587902507</c:v>
                </c:pt>
                <c:pt idx="29">
                  <c:v>149.65841414324444</c:v>
                </c:pt>
                <c:pt idx="30">
                  <c:v>208.8842106692706</c:v>
                </c:pt>
                <c:pt idx="31">
                  <c:v>199.98352633392085</c:v>
                </c:pt>
                <c:pt idx="32">
                  <c:v>209.38474502089829</c:v>
                </c:pt>
                <c:pt idx="33">
                  <c:v>214.30163360484727</c:v>
                </c:pt>
                <c:pt idx="34">
                  <c:v>232.36404318439321</c:v>
                </c:pt>
                <c:pt idx="35">
                  <c:v>241.42965866103978</c:v>
                </c:pt>
                <c:pt idx="36">
                  <c:v>245.52978045541718</c:v>
                </c:pt>
                <c:pt idx="37">
                  <c:v>224.76278084667371</c:v>
                </c:pt>
                <c:pt idx="38">
                  <c:v>224.92575592019926</c:v>
                </c:pt>
                <c:pt idx="39">
                  <c:v>238.23430353436297</c:v>
                </c:pt>
                <c:pt idx="40">
                  <c:v>238.5506082650605</c:v>
                </c:pt>
                <c:pt idx="41">
                  <c:v>238.87027110852077</c:v>
                </c:pt>
                <c:pt idx="42">
                  <c:v>226.35309614213088</c:v>
                </c:pt>
                <c:pt idx="43">
                  <c:v>213.59230036656811</c:v>
                </c:pt>
                <c:pt idx="44">
                  <c:v>218.07036140134696</c:v>
                </c:pt>
                <c:pt idx="45">
                  <c:v>245.3940830949112</c:v>
                </c:pt>
                <c:pt idx="46">
                  <c:v>245.49453351188998</c:v>
                </c:pt>
                <c:pt idx="47">
                  <c:v>240.49666108572865</c:v>
                </c:pt>
                <c:pt idx="48">
                  <c:v>255.45058825045712</c:v>
                </c:pt>
                <c:pt idx="49">
                  <c:v>234.03531572399783</c:v>
                </c:pt>
                <c:pt idx="50">
                  <c:v>226.02632804228134</c:v>
                </c:pt>
                <c:pt idx="51">
                  <c:v>239.21066433283005</c:v>
                </c:pt>
                <c:pt idx="52">
                  <c:v>288.27838718700087</c:v>
                </c:pt>
                <c:pt idx="53">
                  <c:v>279.55898688240802</c:v>
                </c:pt>
                <c:pt idx="54">
                  <c:v>244.95865889840701</c:v>
                </c:pt>
                <c:pt idx="55">
                  <c:v>232.01743037770282</c:v>
                </c:pt>
                <c:pt idx="56">
                  <c:v>245.18333451180229</c:v>
                </c:pt>
                <c:pt idx="57">
                  <c:v>232.37850248613532</c:v>
                </c:pt>
                <c:pt idx="58">
                  <c:v>230.69724501092938</c:v>
                </c:pt>
                <c:pt idx="59">
                  <c:v>226.61863848625578</c:v>
                </c:pt>
                <c:pt idx="60">
                  <c:v>238.19854144399983</c:v>
                </c:pt>
                <c:pt idx="61">
                  <c:v>280.53137658599849</c:v>
                </c:pt>
                <c:pt idx="62">
                  <c:v>302.04867001564992</c:v>
                </c:pt>
                <c:pt idx="63">
                  <c:v>298.29398618708763</c:v>
                </c:pt>
                <c:pt idx="64">
                  <c:v>298.89208537885315</c:v>
                </c:pt>
                <c:pt idx="65">
                  <c:v>300.4109347176701</c:v>
                </c:pt>
                <c:pt idx="66">
                  <c:v>296.68579221283505</c:v>
                </c:pt>
                <c:pt idx="67">
                  <c:v>301.84367008654931</c:v>
                </c:pt>
                <c:pt idx="68">
                  <c:v>289.34996654114894</c:v>
                </c:pt>
                <c:pt idx="69">
                  <c:v>281.10105363834873</c:v>
                </c:pt>
                <c:pt idx="70">
                  <c:v>249.14416928566681</c:v>
                </c:pt>
                <c:pt idx="71">
                  <c:v>235.86913733299801</c:v>
                </c:pt>
                <c:pt idx="72">
                  <c:v>213.33925531993333</c:v>
                </c:pt>
                <c:pt idx="73">
                  <c:v>204.09064692619683</c:v>
                </c:pt>
                <c:pt idx="74">
                  <c:v>204.72020033348065</c:v>
                </c:pt>
                <c:pt idx="75">
                  <c:v>186.60609891395677</c:v>
                </c:pt>
                <c:pt idx="76">
                  <c:v>172.71713480379651</c:v>
                </c:pt>
                <c:pt idx="77">
                  <c:v>172.31385914209295</c:v>
                </c:pt>
                <c:pt idx="78">
                  <c:v>174.78462499999702</c:v>
                </c:pt>
                <c:pt idx="79">
                  <c:v>172.31152347492147</c:v>
                </c:pt>
                <c:pt idx="80">
                  <c:v>153.91410558461169</c:v>
                </c:pt>
                <c:pt idx="81">
                  <c:v>162.77068023746057</c:v>
                </c:pt>
                <c:pt idx="82">
                  <c:v>167.79684684585504</c:v>
                </c:pt>
                <c:pt idx="83">
                  <c:v>154.73095424754248</c:v>
                </c:pt>
                <c:pt idx="84">
                  <c:v>149.24978089550734</c:v>
                </c:pt>
                <c:pt idx="85">
                  <c:v>139.50423183451085</c:v>
                </c:pt>
                <c:pt idx="86">
                  <c:v>126.80545654777163</c:v>
                </c:pt>
                <c:pt idx="87">
                  <c:v>127.56031458700949</c:v>
                </c:pt>
                <c:pt idx="88">
                  <c:v>136.47623218321542</c:v>
                </c:pt>
                <c:pt idx="89">
                  <c:v>123.11484288295482</c:v>
                </c:pt>
                <c:pt idx="90">
                  <c:v>118.18912736219551</c:v>
                </c:pt>
                <c:pt idx="91">
                  <c:v>108.32267117468994</c:v>
                </c:pt>
                <c:pt idx="92">
                  <c:v>108.46587899335685</c:v>
                </c:pt>
                <c:pt idx="93">
                  <c:v>102.30905088228347</c:v>
                </c:pt>
                <c:pt idx="94">
                  <c:v>111.26472481934321</c:v>
                </c:pt>
                <c:pt idx="95">
                  <c:v>111.55247744201787</c:v>
                </c:pt>
                <c:pt idx="96">
                  <c:v>143.63619601084235</c:v>
                </c:pt>
                <c:pt idx="97">
                  <c:v>189.2879422926639</c:v>
                </c:pt>
                <c:pt idx="98">
                  <c:v>143.34921696705865</c:v>
                </c:pt>
                <c:pt idx="99">
                  <c:v>143.3593488540873</c:v>
                </c:pt>
                <c:pt idx="100">
                  <c:v>120.53309733111102</c:v>
                </c:pt>
                <c:pt idx="101">
                  <c:v>106.92915616229229</c:v>
                </c:pt>
                <c:pt idx="102">
                  <c:v>102.72293196580327</c:v>
                </c:pt>
                <c:pt idx="103">
                  <c:v>94.852525557727432</c:v>
                </c:pt>
                <c:pt idx="104">
                  <c:v>99.262379264351068</c:v>
                </c:pt>
                <c:pt idx="105">
                  <c:v>121.70300627783233</c:v>
                </c:pt>
                <c:pt idx="106">
                  <c:v>131.07000155868698</c:v>
                </c:pt>
                <c:pt idx="107">
                  <c:v>167.52638731409624</c:v>
                </c:pt>
                <c:pt idx="108">
                  <c:v>122.46301167023339</c:v>
                </c:pt>
                <c:pt idx="109">
                  <c:v>131.25817722040517</c:v>
                </c:pt>
                <c:pt idx="110">
                  <c:v>109.55733917843158</c:v>
                </c:pt>
                <c:pt idx="111">
                  <c:v>110.25840329594212</c:v>
                </c:pt>
                <c:pt idx="112">
                  <c:v>124.67933159713149</c:v>
                </c:pt>
                <c:pt idx="113">
                  <c:v>115.4749245273521</c:v>
                </c:pt>
                <c:pt idx="114">
                  <c:v>147.57954782581061</c:v>
                </c:pt>
                <c:pt idx="115">
                  <c:v>128.57056424985149</c:v>
                </c:pt>
                <c:pt idx="116">
                  <c:v>110.55611837030854</c:v>
                </c:pt>
                <c:pt idx="117">
                  <c:v>105.78329228635957</c:v>
                </c:pt>
                <c:pt idx="118">
                  <c:v>100.81465348185498</c:v>
                </c:pt>
                <c:pt idx="119">
                  <c:v>105.22480847539045</c:v>
                </c:pt>
                <c:pt idx="120">
                  <c:v>102.3495516319538</c:v>
                </c:pt>
                <c:pt idx="121">
                  <c:v>102.20617477444173</c:v>
                </c:pt>
                <c:pt idx="122">
                  <c:v>97.628395815207654</c:v>
                </c:pt>
                <c:pt idx="123">
                  <c:v>99.178191129948246</c:v>
                </c:pt>
                <c:pt idx="124">
                  <c:v>87.750534648353877</c:v>
                </c:pt>
                <c:pt idx="125">
                  <c:v>83.697679005962073</c:v>
                </c:pt>
                <c:pt idx="126">
                  <c:v>75.45824764725802</c:v>
                </c:pt>
                <c:pt idx="127">
                  <c:v>75.704346876835757</c:v>
                </c:pt>
                <c:pt idx="128">
                  <c:v>110.76612724193521</c:v>
                </c:pt>
                <c:pt idx="129">
                  <c:v>93.830776191074918</c:v>
                </c:pt>
                <c:pt idx="130">
                  <c:v>76.868509443532872</c:v>
                </c:pt>
                <c:pt idx="131">
                  <c:v>84.317352643688224</c:v>
                </c:pt>
                <c:pt idx="132">
                  <c:v>79.381236486949803</c:v>
                </c:pt>
                <c:pt idx="133">
                  <c:v>83.612911639781288</c:v>
                </c:pt>
                <c:pt idx="134">
                  <c:v>91.786405166577623</c:v>
                </c:pt>
                <c:pt idx="135">
                  <c:v>100.9583750819294</c:v>
                </c:pt>
                <c:pt idx="136">
                  <c:v>92.932068723218023</c:v>
                </c:pt>
                <c:pt idx="137">
                  <c:v>79.566195153767723</c:v>
                </c:pt>
                <c:pt idx="138">
                  <c:v>74.852985908747456</c:v>
                </c:pt>
                <c:pt idx="139">
                  <c:v>88.475277199392963</c:v>
                </c:pt>
                <c:pt idx="140">
                  <c:v>75.61363139966906</c:v>
                </c:pt>
                <c:pt idx="141">
                  <c:v>62.778133271366698</c:v>
                </c:pt>
                <c:pt idx="142">
                  <c:v>75.585335419819444</c:v>
                </c:pt>
                <c:pt idx="143">
                  <c:v>48.520070819675112</c:v>
                </c:pt>
                <c:pt idx="144">
                  <c:v>79.736672094781284</c:v>
                </c:pt>
                <c:pt idx="145">
                  <c:v>84.893546193597359</c:v>
                </c:pt>
                <c:pt idx="146">
                  <c:v>80.63048319888955</c:v>
                </c:pt>
                <c:pt idx="147">
                  <c:v>76.485627164736286</c:v>
                </c:pt>
                <c:pt idx="148">
                  <c:v>68.092431836607602</c:v>
                </c:pt>
                <c:pt idx="149">
                  <c:v>72.837622822661302</c:v>
                </c:pt>
                <c:pt idx="150">
                  <c:v>77.193851676329018</c:v>
                </c:pt>
                <c:pt idx="151">
                  <c:v>74.417095985629004</c:v>
                </c:pt>
                <c:pt idx="152">
                  <c:v>74.560753290164854</c:v>
                </c:pt>
                <c:pt idx="153">
                  <c:v>71.353802261360102</c:v>
                </c:pt>
                <c:pt idx="154">
                  <c:v>67.321711129318516</c:v>
                </c:pt>
                <c:pt idx="155">
                  <c:v>63.615162301485697</c:v>
                </c:pt>
                <c:pt idx="156">
                  <c:v>55.906549571460971</c:v>
                </c:pt>
                <c:pt idx="157">
                  <c:v>55.056715778092268</c:v>
                </c:pt>
                <c:pt idx="158">
                  <c:v>56.95861962754995</c:v>
                </c:pt>
                <c:pt idx="159">
                  <c:v>74.191711927569685</c:v>
                </c:pt>
                <c:pt idx="160">
                  <c:v>61.667094143345508</c:v>
                </c:pt>
                <c:pt idx="161">
                  <c:v>58.058149482186678</c:v>
                </c:pt>
                <c:pt idx="162">
                  <c:v>54.428529943390032</c:v>
                </c:pt>
                <c:pt idx="163">
                  <c:v>75.154793326711854</c:v>
                </c:pt>
                <c:pt idx="164">
                  <c:v>83.168777209376401</c:v>
                </c:pt>
                <c:pt idx="165">
                  <c:v>74.58180983740678</c:v>
                </c:pt>
                <c:pt idx="166">
                  <c:v>60.505510936057846</c:v>
                </c:pt>
                <c:pt idx="167">
                  <c:v>57.969367956473576</c:v>
                </c:pt>
                <c:pt idx="168">
                  <c:v>54.624148638768389</c:v>
                </c:pt>
                <c:pt idx="169">
                  <c:v>59.447393840852868</c:v>
                </c:pt>
                <c:pt idx="170">
                  <c:v>56.261171141081775</c:v>
                </c:pt>
                <c:pt idx="171">
                  <c:v>56.632461141922334</c:v>
                </c:pt>
                <c:pt idx="172">
                  <c:v>55.578519167508375</c:v>
                </c:pt>
                <c:pt idx="173">
                  <c:v>58.345555114060375</c:v>
                </c:pt>
                <c:pt idx="174">
                  <c:v>55.070773443406551</c:v>
                </c:pt>
                <c:pt idx="175">
                  <c:v>55.810951361233577</c:v>
                </c:pt>
                <c:pt idx="176">
                  <c:v>87.345550664328101</c:v>
                </c:pt>
                <c:pt idx="177">
                  <c:v>91.461089983513773</c:v>
                </c:pt>
                <c:pt idx="178">
                  <c:v>80.681640729768162</c:v>
                </c:pt>
                <c:pt idx="179">
                  <c:v>77.218128201411247</c:v>
                </c:pt>
                <c:pt idx="180">
                  <c:v>78.035131333500829</c:v>
                </c:pt>
                <c:pt idx="181">
                  <c:v>72.193489459392126</c:v>
                </c:pt>
                <c:pt idx="182">
                  <c:v>72.057873846740563</c:v>
                </c:pt>
              </c:numCache>
            </c:numRef>
          </c:val>
        </c:ser>
        <c:ser>
          <c:idx val="4"/>
          <c:order val="2"/>
          <c:tx>
            <c:v>Non-CROS Outflow</c:v>
          </c:tx>
          <c:spPr>
            <a:ln w="38100">
              <a:solidFill>
                <a:srgbClr val="FF0000"/>
              </a:solidFill>
              <a:prstDash val="solid"/>
            </a:ln>
          </c:spPr>
          <c:marker>
            <c:symbol val="none"/>
          </c:marker>
          <c:val>
            <c:numRef>
              <c:f>Forecast!$AM$35:$AM$217</c:f>
              <c:numCache>
                <c:formatCode>0</c:formatCode>
                <c:ptCount val="183"/>
                <c:pt idx="0">
                  <c:v>93.3203125</c:v>
                </c:pt>
                <c:pt idx="1">
                  <c:v>94</c:v>
                </c:pt>
                <c:pt idx="2">
                  <c:v>94.0104166666666</c:v>
                </c:pt>
                <c:pt idx="3">
                  <c:v>73.4427083333333</c:v>
                </c:pt>
                <c:pt idx="4">
                  <c:v>65.3359375</c:v>
                </c:pt>
                <c:pt idx="5">
                  <c:v>64.6536458333333</c:v>
                </c:pt>
                <c:pt idx="6">
                  <c:v>65.0729166666666</c:v>
                </c:pt>
                <c:pt idx="7">
                  <c:v>65.1458333333333</c:v>
                </c:pt>
                <c:pt idx="8">
                  <c:v>65.1770833333333</c:v>
                </c:pt>
                <c:pt idx="9">
                  <c:v>51.6354166666666</c:v>
                </c:pt>
                <c:pt idx="10">
                  <c:v>40.890624999999901</c:v>
                </c:pt>
                <c:pt idx="11">
                  <c:v>41.9166666666666</c:v>
                </c:pt>
                <c:pt idx="12">
                  <c:v>42</c:v>
                </c:pt>
                <c:pt idx="13">
                  <c:v>42.203124999999901</c:v>
                </c:pt>
                <c:pt idx="14">
                  <c:v>42.5572916666666</c:v>
                </c:pt>
                <c:pt idx="15">
                  <c:v>42.1770833333333</c:v>
                </c:pt>
                <c:pt idx="16">
                  <c:v>40.40625</c:v>
                </c:pt>
                <c:pt idx="17">
                  <c:v>40.7083333333333</c:v>
                </c:pt>
                <c:pt idx="18">
                  <c:v>41.5963541666666</c:v>
                </c:pt>
                <c:pt idx="19">
                  <c:v>41.0546875</c:v>
                </c:pt>
                <c:pt idx="20">
                  <c:v>41</c:v>
                </c:pt>
                <c:pt idx="21">
                  <c:v>41</c:v>
                </c:pt>
                <c:pt idx="22">
                  <c:v>40.9895833333333</c:v>
                </c:pt>
                <c:pt idx="23">
                  <c:v>41.0625</c:v>
                </c:pt>
                <c:pt idx="24">
                  <c:v>41.1979166666666</c:v>
                </c:pt>
                <c:pt idx="25">
                  <c:v>41.890625</c:v>
                </c:pt>
                <c:pt idx="26">
                  <c:v>42.4635416666666</c:v>
                </c:pt>
                <c:pt idx="27">
                  <c:v>43.3489583333333</c:v>
                </c:pt>
                <c:pt idx="28">
                  <c:v>44.4114583333333</c:v>
                </c:pt>
                <c:pt idx="29">
                  <c:v>56.968749999999901</c:v>
                </c:pt>
                <c:pt idx="30">
                  <c:v>87.4609375</c:v>
                </c:pt>
                <c:pt idx="31">
                  <c:v>116.127604166666</c:v>
                </c:pt>
                <c:pt idx="32">
                  <c:v>116.822916666666</c:v>
                </c:pt>
                <c:pt idx="33">
                  <c:v>117.291666666666</c:v>
                </c:pt>
                <c:pt idx="34">
                  <c:v>119.21874999999901</c:v>
                </c:pt>
                <c:pt idx="35">
                  <c:v>120.630208333333</c:v>
                </c:pt>
                <c:pt idx="36">
                  <c:v>120.895833333333</c:v>
                </c:pt>
                <c:pt idx="37">
                  <c:v>120.6953125</c:v>
                </c:pt>
                <c:pt idx="38">
                  <c:v>120.247395833333</c:v>
                </c:pt>
                <c:pt idx="39">
                  <c:v>120.260416666666</c:v>
                </c:pt>
                <c:pt idx="40">
                  <c:v>120.276041666666</c:v>
                </c:pt>
                <c:pt idx="41">
                  <c:v>120.44531249999901</c:v>
                </c:pt>
                <c:pt idx="42">
                  <c:v>120.544270833333</c:v>
                </c:pt>
                <c:pt idx="43">
                  <c:v>120.557291666666</c:v>
                </c:pt>
                <c:pt idx="44">
                  <c:v>120.5234375</c:v>
                </c:pt>
                <c:pt idx="45">
                  <c:v>125.942708333333</c:v>
                </c:pt>
                <c:pt idx="46">
                  <c:v>125.932291666666</c:v>
                </c:pt>
                <c:pt idx="47">
                  <c:v>120.802083333333</c:v>
                </c:pt>
                <c:pt idx="48">
                  <c:v>109.450520833333</c:v>
                </c:pt>
                <c:pt idx="49">
                  <c:v>109.708333333333</c:v>
                </c:pt>
                <c:pt idx="50">
                  <c:v>109.677083333333</c:v>
                </c:pt>
                <c:pt idx="51">
                  <c:v>109.848958333333</c:v>
                </c:pt>
                <c:pt idx="52">
                  <c:v>110.140625</c:v>
                </c:pt>
                <c:pt idx="53">
                  <c:v>110.721354166666</c:v>
                </c:pt>
                <c:pt idx="54">
                  <c:v>111.4375</c:v>
                </c:pt>
                <c:pt idx="55">
                  <c:v>111.526041666666</c:v>
                </c:pt>
                <c:pt idx="56">
                  <c:v>111.1875</c:v>
                </c:pt>
                <c:pt idx="57">
                  <c:v>110.888020833333</c:v>
                </c:pt>
                <c:pt idx="58">
                  <c:v>108.53125</c:v>
                </c:pt>
                <c:pt idx="59">
                  <c:v>108.174479166666</c:v>
                </c:pt>
                <c:pt idx="60">
                  <c:v>105.6484375</c:v>
                </c:pt>
                <c:pt idx="61">
                  <c:v>106.361979166666</c:v>
                </c:pt>
                <c:pt idx="62">
                  <c:v>108.966145833333</c:v>
                </c:pt>
                <c:pt idx="63">
                  <c:v>109.229166666666</c:v>
                </c:pt>
                <c:pt idx="64">
                  <c:v>109.088541666666</c:v>
                </c:pt>
                <c:pt idx="65">
                  <c:v>109.98437499999901</c:v>
                </c:pt>
                <c:pt idx="66">
                  <c:v>110.12499999999901</c:v>
                </c:pt>
                <c:pt idx="67">
                  <c:v>110.12499999999901</c:v>
                </c:pt>
                <c:pt idx="68">
                  <c:v>110.35937499999901</c:v>
                </c:pt>
                <c:pt idx="69">
                  <c:v>110.57812499999901</c:v>
                </c:pt>
                <c:pt idx="70">
                  <c:v>110.06249999999901</c:v>
                </c:pt>
                <c:pt idx="71">
                  <c:v>109.99999999999901</c:v>
                </c:pt>
                <c:pt idx="72">
                  <c:v>109.90624999999901</c:v>
                </c:pt>
                <c:pt idx="73">
                  <c:v>109.62499999999901</c:v>
                </c:pt>
                <c:pt idx="74">
                  <c:v>109.645833333333</c:v>
                </c:pt>
                <c:pt idx="75">
                  <c:v>109.520833333333</c:v>
                </c:pt>
                <c:pt idx="76">
                  <c:v>109.223958333333</c:v>
                </c:pt>
                <c:pt idx="77">
                  <c:v>108.505208333333</c:v>
                </c:pt>
                <c:pt idx="78">
                  <c:v>110.598958333333</c:v>
                </c:pt>
                <c:pt idx="79">
                  <c:v>112.40624999999901</c:v>
                </c:pt>
                <c:pt idx="80">
                  <c:v>112.24218749999901</c:v>
                </c:pt>
                <c:pt idx="81">
                  <c:v>144.252604166666</c:v>
                </c:pt>
                <c:pt idx="82">
                  <c:v>176.796875</c:v>
                </c:pt>
                <c:pt idx="83">
                  <c:v>163.864583333333</c:v>
                </c:pt>
                <c:pt idx="84">
                  <c:v>153.447916666666</c:v>
                </c:pt>
                <c:pt idx="85">
                  <c:v>157.364583333333</c:v>
                </c:pt>
                <c:pt idx="86">
                  <c:v>158.54687499999901</c:v>
                </c:pt>
                <c:pt idx="87">
                  <c:v>159.106770833333</c:v>
                </c:pt>
                <c:pt idx="88">
                  <c:v>149.674479166666</c:v>
                </c:pt>
                <c:pt idx="89">
                  <c:v>146.015625</c:v>
                </c:pt>
                <c:pt idx="90">
                  <c:v>145.979166666666</c:v>
                </c:pt>
                <c:pt idx="91">
                  <c:v>145.979166666666</c:v>
                </c:pt>
                <c:pt idx="92">
                  <c:v>146.041666666666</c:v>
                </c:pt>
                <c:pt idx="93">
                  <c:v>158.536458333333</c:v>
                </c:pt>
                <c:pt idx="94">
                  <c:v>194.828125</c:v>
                </c:pt>
                <c:pt idx="95">
                  <c:v>194.890625</c:v>
                </c:pt>
                <c:pt idx="96">
                  <c:v>194.765625</c:v>
                </c:pt>
                <c:pt idx="97">
                  <c:v>194.46875</c:v>
                </c:pt>
                <c:pt idx="98">
                  <c:v>194.40625</c:v>
                </c:pt>
                <c:pt idx="99">
                  <c:v>195.046875</c:v>
                </c:pt>
                <c:pt idx="100">
                  <c:v>195.28125</c:v>
                </c:pt>
                <c:pt idx="101">
                  <c:v>195.34375</c:v>
                </c:pt>
                <c:pt idx="102">
                  <c:v>195.2578125</c:v>
                </c:pt>
                <c:pt idx="103">
                  <c:v>196.109375</c:v>
                </c:pt>
                <c:pt idx="104">
                  <c:v>195.6953125</c:v>
                </c:pt>
                <c:pt idx="105">
                  <c:v>195.03125</c:v>
                </c:pt>
                <c:pt idx="106">
                  <c:v>195.03125</c:v>
                </c:pt>
                <c:pt idx="107">
                  <c:v>195.078125</c:v>
                </c:pt>
                <c:pt idx="108">
                  <c:v>195.421875</c:v>
                </c:pt>
                <c:pt idx="109">
                  <c:v>195.46875</c:v>
                </c:pt>
                <c:pt idx="110">
                  <c:v>195.5625</c:v>
                </c:pt>
                <c:pt idx="111">
                  <c:v>195.7734375</c:v>
                </c:pt>
                <c:pt idx="112">
                  <c:v>196.4140625</c:v>
                </c:pt>
                <c:pt idx="113">
                  <c:v>195.984375</c:v>
                </c:pt>
                <c:pt idx="114">
                  <c:v>196.125</c:v>
                </c:pt>
                <c:pt idx="115">
                  <c:v>195</c:v>
                </c:pt>
                <c:pt idx="116">
                  <c:v>194.703125</c:v>
                </c:pt>
                <c:pt idx="117">
                  <c:v>194.4375</c:v>
                </c:pt>
                <c:pt idx="118">
                  <c:v>193.9609375</c:v>
                </c:pt>
                <c:pt idx="119">
                  <c:v>193.5546875</c:v>
                </c:pt>
                <c:pt idx="120">
                  <c:v>192.2578125</c:v>
                </c:pt>
                <c:pt idx="121">
                  <c:v>187.815104166666</c:v>
                </c:pt>
                <c:pt idx="122">
                  <c:v>176.34374999999901</c:v>
                </c:pt>
                <c:pt idx="123">
                  <c:v>192.125</c:v>
                </c:pt>
                <c:pt idx="124">
                  <c:v>191.46875</c:v>
                </c:pt>
                <c:pt idx="125">
                  <c:v>191.59375</c:v>
                </c:pt>
                <c:pt idx="126">
                  <c:v>192.0625</c:v>
                </c:pt>
                <c:pt idx="127">
                  <c:v>200.96875</c:v>
                </c:pt>
                <c:pt idx="128">
                  <c:v>218.015625</c:v>
                </c:pt>
                <c:pt idx="129">
                  <c:v>218.59375</c:v>
                </c:pt>
                <c:pt idx="130">
                  <c:v>227.60937499999901</c:v>
                </c:pt>
                <c:pt idx="131">
                  <c:v>243.71874999999901</c:v>
                </c:pt>
                <c:pt idx="132">
                  <c:v>242.61718749999901</c:v>
                </c:pt>
                <c:pt idx="133">
                  <c:v>242.14062499999901</c:v>
                </c:pt>
                <c:pt idx="134">
                  <c:v>232.481770833333</c:v>
                </c:pt>
                <c:pt idx="135">
                  <c:v>210.71875</c:v>
                </c:pt>
                <c:pt idx="136">
                  <c:v>211.203125</c:v>
                </c:pt>
                <c:pt idx="137">
                  <c:v>210.328125</c:v>
                </c:pt>
                <c:pt idx="138">
                  <c:v>209.5625</c:v>
                </c:pt>
                <c:pt idx="139">
                  <c:v>210.03125</c:v>
                </c:pt>
                <c:pt idx="140">
                  <c:v>209.75</c:v>
                </c:pt>
                <c:pt idx="141">
                  <c:v>209.6328125</c:v>
                </c:pt>
                <c:pt idx="142">
                  <c:v>209.2578125</c:v>
                </c:pt>
                <c:pt idx="143">
                  <c:v>215.869791666666</c:v>
                </c:pt>
                <c:pt idx="144">
                  <c:v>246.619791666666</c:v>
                </c:pt>
                <c:pt idx="145">
                  <c:v>247.15624999999901</c:v>
                </c:pt>
                <c:pt idx="146">
                  <c:v>246.59374999999901</c:v>
                </c:pt>
                <c:pt idx="147">
                  <c:v>246.33593749999901</c:v>
                </c:pt>
                <c:pt idx="148">
                  <c:v>245.69531249999901</c:v>
                </c:pt>
                <c:pt idx="149">
                  <c:v>245.830729166666</c:v>
                </c:pt>
                <c:pt idx="150">
                  <c:v>245.61718749999901</c:v>
                </c:pt>
                <c:pt idx="151">
                  <c:v>246.46874999999901</c:v>
                </c:pt>
                <c:pt idx="152">
                  <c:v>246.08593749999901</c:v>
                </c:pt>
                <c:pt idx="153">
                  <c:v>244.55468749999901</c:v>
                </c:pt>
                <c:pt idx="154">
                  <c:v>244.28124999999901</c:v>
                </c:pt>
                <c:pt idx="155">
                  <c:v>244.09374999999901</c:v>
                </c:pt>
                <c:pt idx="156">
                  <c:v>244.09374999999901</c:v>
                </c:pt>
                <c:pt idx="157">
                  <c:v>238.651041666666</c:v>
                </c:pt>
                <c:pt idx="158">
                  <c:v>219.3984375</c:v>
                </c:pt>
                <c:pt idx="159">
                  <c:v>219.8359375</c:v>
                </c:pt>
                <c:pt idx="160">
                  <c:v>219.234375</c:v>
                </c:pt>
                <c:pt idx="161">
                  <c:v>219.125</c:v>
                </c:pt>
                <c:pt idx="162">
                  <c:v>219.125</c:v>
                </c:pt>
                <c:pt idx="163">
                  <c:v>219.0625</c:v>
                </c:pt>
                <c:pt idx="164">
                  <c:v>218.84375</c:v>
                </c:pt>
                <c:pt idx="165">
                  <c:v>225.73437499999901</c:v>
                </c:pt>
                <c:pt idx="166">
                  <c:v>255.177083333333</c:v>
                </c:pt>
                <c:pt idx="167">
                  <c:v>263.98958333333297</c:v>
                </c:pt>
                <c:pt idx="168">
                  <c:v>263.90625</c:v>
                </c:pt>
                <c:pt idx="169">
                  <c:v>263.84375</c:v>
                </c:pt>
                <c:pt idx="170">
                  <c:v>263.6875</c:v>
                </c:pt>
                <c:pt idx="171">
                  <c:v>263.390625</c:v>
                </c:pt>
                <c:pt idx="172">
                  <c:v>253.466145833333</c:v>
                </c:pt>
                <c:pt idx="173">
                  <c:v>243.85156249999901</c:v>
                </c:pt>
                <c:pt idx="174">
                  <c:v>243.84374999999901</c:v>
                </c:pt>
                <c:pt idx="175">
                  <c:v>243.65624999999901</c:v>
                </c:pt>
                <c:pt idx="176">
                  <c:v>243.92187499999901</c:v>
                </c:pt>
                <c:pt idx="177">
                  <c:v>243.54687499999901</c:v>
                </c:pt>
                <c:pt idx="178">
                  <c:v>243.82812499999901</c:v>
                </c:pt>
                <c:pt idx="179">
                  <c:v>243.51562499999901</c:v>
                </c:pt>
                <c:pt idx="180">
                  <c:v>228.5625</c:v>
                </c:pt>
                <c:pt idx="181">
                  <c:v>192.03125</c:v>
                </c:pt>
                <c:pt idx="182">
                  <c:v>191.90625</c:v>
                </c:pt>
              </c:numCache>
            </c:numRef>
          </c:val>
        </c:ser>
        <c:ser>
          <c:idx val="3"/>
          <c:order val="7"/>
          <c:tx>
            <c:v>CROS Outflow</c:v>
          </c:tx>
          <c:spPr>
            <a:ln w="38100">
              <a:solidFill>
                <a:srgbClr val="00FFFF"/>
              </a:solidFill>
              <a:prstDash val="solid"/>
            </a:ln>
          </c:spPr>
          <c:marker>
            <c:symbol val="none"/>
          </c:marker>
          <c:val>
            <c:numRef>
              <c:f>Forecast!$BD$35:$BD$217</c:f>
              <c:numCache>
                <c:formatCode>0</c:formatCode>
                <c:ptCount val="183"/>
                <c:pt idx="0">
                  <c:v>93.3203125</c:v>
                </c:pt>
                <c:pt idx="1">
                  <c:v>94</c:v>
                </c:pt>
                <c:pt idx="2">
                  <c:v>94.0104166666666</c:v>
                </c:pt>
                <c:pt idx="3">
                  <c:v>73.4427083333333</c:v>
                </c:pt>
                <c:pt idx="4">
                  <c:v>65.3359375</c:v>
                </c:pt>
                <c:pt idx="5">
                  <c:v>64.6536458333333</c:v>
                </c:pt>
                <c:pt idx="6">
                  <c:v>65.0729166666666</c:v>
                </c:pt>
                <c:pt idx="7">
                  <c:v>65.1458333333333</c:v>
                </c:pt>
                <c:pt idx="8">
                  <c:v>65.1770833333333</c:v>
                </c:pt>
                <c:pt idx="9">
                  <c:v>51.6354166666666</c:v>
                </c:pt>
                <c:pt idx="10">
                  <c:v>40.890624999999901</c:v>
                </c:pt>
                <c:pt idx="11">
                  <c:v>41.9166666666666</c:v>
                </c:pt>
                <c:pt idx="12">
                  <c:v>42</c:v>
                </c:pt>
                <c:pt idx="13">
                  <c:v>42.203124999999901</c:v>
                </c:pt>
                <c:pt idx="14">
                  <c:v>42.5572916666666</c:v>
                </c:pt>
                <c:pt idx="15">
                  <c:v>42.1770833333333</c:v>
                </c:pt>
                <c:pt idx="16">
                  <c:v>40.40625</c:v>
                </c:pt>
                <c:pt idx="17">
                  <c:v>40.7083333333333</c:v>
                </c:pt>
                <c:pt idx="18">
                  <c:v>41.5963541666666</c:v>
                </c:pt>
                <c:pt idx="19">
                  <c:v>41.0546875</c:v>
                </c:pt>
                <c:pt idx="20">
                  <c:v>41</c:v>
                </c:pt>
                <c:pt idx="21">
                  <c:v>41</c:v>
                </c:pt>
                <c:pt idx="22">
                  <c:v>40.9895833333333</c:v>
                </c:pt>
                <c:pt idx="23">
                  <c:v>41.0625</c:v>
                </c:pt>
                <c:pt idx="24">
                  <c:v>41.1979166666666</c:v>
                </c:pt>
                <c:pt idx="25">
                  <c:v>41.890625</c:v>
                </c:pt>
                <c:pt idx="26">
                  <c:v>42.4635416666666</c:v>
                </c:pt>
                <c:pt idx="27">
                  <c:v>43.3489583333333</c:v>
                </c:pt>
                <c:pt idx="28">
                  <c:v>44.4114583333333</c:v>
                </c:pt>
                <c:pt idx="29">
                  <c:v>56.968749999999901</c:v>
                </c:pt>
                <c:pt idx="30">
                  <c:v>87.4609375</c:v>
                </c:pt>
                <c:pt idx="31">
                  <c:v>116.127604166666</c:v>
                </c:pt>
                <c:pt idx="32">
                  <c:v>116.822916666666</c:v>
                </c:pt>
                <c:pt idx="33">
                  <c:v>117.291666666666</c:v>
                </c:pt>
                <c:pt idx="34">
                  <c:v>119.21874999999901</c:v>
                </c:pt>
                <c:pt idx="35">
                  <c:v>120.630208333333</c:v>
                </c:pt>
                <c:pt idx="36">
                  <c:v>120.895833333333</c:v>
                </c:pt>
                <c:pt idx="37">
                  <c:v>120.6953125</c:v>
                </c:pt>
                <c:pt idx="38">
                  <c:v>120.247395833333</c:v>
                </c:pt>
                <c:pt idx="39">
                  <c:v>120.260416666666</c:v>
                </c:pt>
                <c:pt idx="40">
                  <c:v>120.276041666666</c:v>
                </c:pt>
                <c:pt idx="41">
                  <c:v>120.44531249999901</c:v>
                </c:pt>
                <c:pt idx="42">
                  <c:v>120.544270833333</c:v>
                </c:pt>
                <c:pt idx="43">
                  <c:v>120.557291666666</c:v>
                </c:pt>
                <c:pt idx="44">
                  <c:v>120.5234375</c:v>
                </c:pt>
                <c:pt idx="45">
                  <c:v>125.942708333333</c:v>
                </c:pt>
                <c:pt idx="46">
                  <c:v>125.932291666666</c:v>
                </c:pt>
                <c:pt idx="47">
                  <c:v>120.802083333333</c:v>
                </c:pt>
                <c:pt idx="48">
                  <c:v>109.450520833333</c:v>
                </c:pt>
                <c:pt idx="49">
                  <c:v>109.708333333333</c:v>
                </c:pt>
                <c:pt idx="50">
                  <c:v>109.677083333333</c:v>
                </c:pt>
                <c:pt idx="51">
                  <c:v>109.848958333333</c:v>
                </c:pt>
                <c:pt idx="52">
                  <c:v>110.140625</c:v>
                </c:pt>
                <c:pt idx="53">
                  <c:v>110.721354166666</c:v>
                </c:pt>
                <c:pt idx="54">
                  <c:v>111.4375</c:v>
                </c:pt>
                <c:pt idx="55">
                  <c:v>111.526041666666</c:v>
                </c:pt>
                <c:pt idx="56">
                  <c:v>111.1875</c:v>
                </c:pt>
                <c:pt idx="57">
                  <c:v>110.888020833333</c:v>
                </c:pt>
                <c:pt idx="58">
                  <c:v>108.53125</c:v>
                </c:pt>
                <c:pt idx="59">
                  <c:v>108.174479166666</c:v>
                </c:pt>
                <c:pt idx="60">
                  <c:v>105.6484375</c:v>
                </c:pt>
                <c:pt idx="61">
                  <c:v>106.361979166666</c:v>
                </c:pt>
                <c:pt idx="62">
                  <c:v>108.966145833333</c:v>
                </c:pt>
                <c:pt idx="63">
                  <c:v>109.229166666666</c:v>
                </c:pt>
                <c:pt idx="64">
                  <c:v>109.088541666666</c:v>
                </c:pt>
                <c:pt idx="65">
                  <c:v>109.98437499999901</c:v>
                </c:pt>
                <c:pt idx="66">
                  <c:v>110.12499999999901</c:v>
                </c:pt>
                <c:pt idx="67">
                  <c:v>110.12499999999901</c:v>
                </c:pt>
                <c:pt idx="68">
                  <c:v>110.35937499999901</c:v>
                </c:pt>
                <c:pt idx="69">
                  <c:v>110.57812499999901</c:v>
                </c:pt>
                <c:pt idx="70">
                  <c:v>110.06249999999901</c:v>
                </c:pt>
                <c:pt idx="71">
                  <c:v>109.99999999999901</c:v>
                </c:pt>
                <c:pt idx="72">
                  <c:v>109.90624999999901</c:v>
                </c:pt>
                <c:pt idx="73">
                  <c:v>109.62499999999901</c:v>
                </c:pt>
                <c:pt idx="74">
                  <c:v>109.645833333333</c:v>
                </c:pt>
                <c:pt idx="75">
                  <c:v>109.520833333333</c:v>
                </c:pt>
                <c:pt idx="76">
                  <c:v>109.223958333333</c:v>
                </c:pt>
                <c:pt idx="77">
                  <c:v>108.505208333333</c:v>
                </c:pt>
                <c:pt idx="78">
                  <c:v>110.598958333333</c:v>
                </c:pt>
                <c:pt idx="79">
                  <c:v>112.40624999999901</c:v>
                </c:pt>
                <c:pt idx="80">
                  <c:v>112.24218749999901</c:v>
                </c:pt>
                <c:pt idx="81">
                  <c:v>144.252604166666</c:v>
                </c:pt>
                <c:pt idx="82">
                  <c:v>176.796875</c:v>
                </c:pt>
                <c:pt idx="83">
                  <c:v>163.864583333333</c:v>
                </c:pt>
                <c:pt idx="84">
                  <c:v>153.447916666666</c:v>
                </c:pt>
                <c:pt idx="85">
                  <c:v>157.364583333333</c:v>
                </c:pt>
                <c:pt idx="86">
                  <c:v>158.54687499999901</c:v>
                </c:pt>
                <c:pt idx="87">
                  <c:v>159.106770833333</c:v>
                </c:pt>
                <c:pt idx="88">
                  <c:v>149.674479166666</c:v>
                </c:pt>
                <c:pt idx="89">
                  <c:v>146.015625</c:v>
                </c:pt>
                <c:pt idx="90">
                  <c:v>145.979166666666</c:v>
                </c:pt>
                <c:pt idx="91">
                  <c:v>145.979166666666</c:v>
                </c:pt>
                <c:pt idx="92">
                  <c:v>146.041666666666</c:v>
                </c:pt>
                <c:pt idx="93">
                  <c:v>158.536458333333</c:v>
                </c:pt>
                <c:pt idx="94">
                  <c:v>194.828125</c:v>
                </c:pt>
                <c:pt idx="95">
                  <c:v>194.890625</c:v>
                </c:pt>
                <c:pt idx="96">
                  <c:v>194.765625</c:v>
                </c:pt>
                <c:pt idx="97">
                  <c:v>194.46875</c:v>
                </c:pt>
                <c:pt idx="98">
                  <c:v>194.40625</c:v>
                </c:pt>
                <c:pt idx="99">
                  <c:v>195.046875</c:v>
                </c:pt>
                <c:pt idx="100">
                  <c:v>195.28125</c:v>
                </c:pt>
                <c:pt idx="101">
                  <c:v>195.34375</c:v>
                </c:pt>
                <c:pt idx="102">
                  <c:v>195.2578125</c:v>
                </c:pt>
                <c:pt idx="103">
                  <c:v>196.109375</c:v>
                </c:pt>
                <c:pt idx="104">
                  <c:v>195.6953125</c:v>
                </c:pt>
                <c:pt idx="105">
                  <c:v>195.03125</c:v>
                </c:pt>
                <c:pt idx="106">
                  <c:v>195.03125</c:v>
                </c:pt>
                <c:pt idx="107">
                  <c:v>195.078125</c:v>
                </c:pt>
                <c:pt idx="108">
                  <c:v>195.421875</c:v>
                </c:pt>
                <c:pt idx="109">
                  <c:v>195.46875</c:v>
                </c:pt>
                <c:pt idx="110">
                  <c:v>195.5625</c:v>
                </c:pt>
                <c:pt idx="111">
                  <c:v>195.7734375</c:v>
                </c:pt>
                <c:pt idx="112">
                  <c:v>196.4140625</c:v>
                </c:pt>
                <c:pt idx="113">
                  <c:v>195.984375</c:v>
                </c:pt>
                <c:pt idx="114">
                  <c:v>196.125</c:v>
                </c:pt>
                <c:pt idx="115">
                  <c:v>195</c:v>
                </c:pt>
                <c:pt idx="116">
                  <c:v>194.703125</c:v>
                </c:pt>
                <c:pt idx="117">
                  <c:v>194.4375</c:v>
                </c:pt>
                <c:pt idx="118">
                  <c:v>193.9609375</c:v>
                </c:pt>
                <c:pt idx="119">
                  <c:v>193.5546875</c:v>
                </c:pt>
                <c:pt idx="120">
                  <c:v>192.2578125</c:v>
                </c:pt>
                <c:pt idx="121">
                  <c:v>187.815104166666</c:v>
                </c:pt>
                <c:pt idx="122">
                  <c:v>176.34374999999901</c:v>
                </c:pt>
                <c:pt idx="123">
                  <c:v>192.125</c:v>
                </c:pt>
                <c:pt idx="124">
                  <c:v>191.46875</c:v>
                </c:pt>
                <c:pt idx="125">
                  <c:v>191.59375</c:v>
                </c:pt>
                <c:pt idx="126">
                  <c:v>192.0625</c:v>
                </c:pt>
                <c:pt idx="127">
                  <c:v>200.96875</c:v>
                </c:pt>
                <c:pt idx="128">
                  <c:v>218.015625</c:v>
                </c:pt>
                <c:pt idx="129">
                  <c:v>218.59375</c:v>
                </c:pt>
                <c:pt idx="130">
                  <c:v>227.60937499999901</c:v>
                </c:pt>
                <c:pt idx="131">
                  <c:v>243.71874999999901</c:v>
                </c:pt>
                <c:pt idx="132">
                  <c:v>242.61718749999901</c:v>
                </c:pt>
                <c:pt idx="133">
                  <c:v>242.14062499999901</c:v>
                </c:pt>
                <c:pt idx="134">
                  <c:v>232.481770833333</c:v>
                </c:pt>
                <c:pt idx="135">
                  <c:v>210.71875</c:v>
                </c:pt>
                <c:pt idx="136">
                  <c:v>211.203125</c:v>
                </c:pt>
                <c:pt idx="137">
                  <c:v>210.328125</c:v>
                </c:pt>
                <c:pt idx="138">
                  <c:v>209.5625</c:v>
                </c:pt>
                <c:pt idx="139">
                  <c:v>210.03125</c:v>
                </c:pt>
                <c:pt idx="140">
                  <c:v>209.75</c:v>
                </c:pt>
                <c:pt idx="141">
                  <c:v>209.6328125</c:v>
                </c:pt>
                <c:pt idx="142">
                  <c:v>209.2578125</c:v>
                </c:pt>
                <c:pt idx="143">
                  <c:v>215.869791666666</c:v>
                </c:pt>
                <c:pt idx="144">
                  <c:v>246.619791666666</c:v>
                </c:pt>
                <c:pt idx="145">
                  <c:v>247.15624999999901</c:v>
                </c:pt>
                <c:pt idx="146">
                  <c:v>246.59374999999901</c:v>
                </c:pt>
                <c:pt idx="147">
                  <c:v>246.33593749999901</c:v>
                </c:pt>
                <c:pt idx="148">
                  <c:v>245.69531249999901</c:v>
                </c:pt>
                <c:pt idx="149">
                  <c:v>245.830729166666</c:v>
                </c:pt>
                <c:pt idx="150">
                  <c:v>245.61718749999901</c:v>
                </c:pt>
                <c:pt idx="151">
                  <c:v>246.46874999999901</c:v>
                </c:pt>
                <c:pt idx="152">
                  <c:v>246.08593749999901</c:v>
                </c:pt>
                <c:pt idx="153">
                  <c:v>244.55468749999901</c:v>
                </c:pt>
                <c:pt idx="154">
                  <c:v>244.28124999999901</c:v>
                </c:pt>
                <c:pt idx="155">
                  <c:v>244.09374999999901</c:v>
                </c:pt>
                <c:pt idx="156">
                  <c:v>244.09374999999901</c:v>
                </c:pt>
                <c:pt idx="157">
                  <c:v>238.651041666666</c:v>
                </c:pt>
                <c:pt idx="158">
                  <c:v>219.3984375</c:v>
                </c:pt>
                <c:pt idx="159">
                  <c:v>219.8359375</c:v>
                </c:pt>
                <c:pt idx="160">
                  <c:v>219.234375</c:v>
                </c:pt>
                <c:pt idx="161">
                  <c:v>219.125</c:v>
                </c:pt>
                <c:pt idx="162">
                  <c:v>219.125</c:v>
                </c:pt>
                <c:pt idx="163">
                  <c:v>219.0625</c:v>
                </c:pt>
                <c:pt idx="164">
                  <c:v>218.84375</c:v>
                </c:pt>
                <c:pt idx="165">
                  <c:v>225.73437499999901</c:v>
                </c:pt>
                <c:pt idx="166">
                  <c:v>255.177083333333</c:v>
                </c:pt>
                <c:pt idx="167">
                  <c:v>263.98958333333297</c:v>
                </c:pt>
                <c:pt idx="168">
                  <c:v>263.90625</c:v>
                </c:pt>
                <c:pt idx="169">
                  <c:v>263.84375</c:v>
                </c:pt>
                <c:pt idx="170">
                  <c:v>263.6875</c:v>
                </c:pt>
                <c:pt idx="171">
                  <c:v>263.390625</c:v>
                </c:pt>
                <c:pt idx="172">
                  <c:v>253.466145833333</c:v>
                </c:pt>
                <c:pt idx="173">
                  <c:v>243.85156249999901</c:v>
                </c:pt>
                <c:pt idx="174">
                  <c:v>243.84374999999901</c:v>
                </c:pt>
                <c:pt idx="175">
                  <c:v>243.65624999999901</c:v>
                </c:pt>
                <c:pt idx="176">
                  <c:v>243.92187499999901</c:v>
                </c:pt>
                <c:pt idx="177">
                  <c:v>243.54687499999901</c:v>
                </c:pt>
                <c:pt idx="178">
                  <c:v>243.82812499999901</c:v>
                </c:pt>
                <c:pt idx="179">
                  <c:v>243.51562499999901</c:v>
                </c:pt>
                <c:pt idx="180">
                  <c:v>228.5625</c:v>
                </c:pt>
                <c:pt idx="181">
                  <c:v>192.03125</c:v>
                </c:pt>
                <c:pt idx="182">
                  <c:v>191.90625</c:v>
                </c:pt>
              </c:numCache>
            </c:numRef>
          </c:val>
        </c:ser>
        <c:marker val="1"/>
        <c:axId val="71462272"/>
        <c:axId val="71480448"/>
      </c:lineChart>
      <c:lineChart>
        <c:grouping val="standard"/>
        <c:ser>
          <c:idx val="1"/>
          <c:order val="1"/>
          <c:tx>
            <c:v>Non-CROS Content</c:v>
          </c:tx>
          <c:spPr>
            <a:ln w="38100">
              <a:solidFill>
                <a:srgbClr val="339933"/>
              </a:solidFill>
              <a:prstDash val="solid"/>
            </a:ln>
          </c:spPr>
          <c:marker>
            <c:symbol val="none"/>
          </c:marker>
          <c:val>
            <c:numRef>
              <c:f>Forecast!$AA$35:$AA$217</c:f>
              <c:numCache>
                <c:formatCode>#,##0</c:formatCode>
                <c:ptCount val="183"/>
                <c:pt idx="0">
                  <c:v>71490.5</c:v>
                </c:pt>
                <c:pt idx="1">
                  <c:v>71656.800000000003</c:v>
                </c:pt>
                <c:pt idx="2">
                  <c:v>71752.05</c:v>
                </c:pt>
                <c:pt idx="3">
                  <c:v>71839.25</c:v>
                </c:pt>
                <c:pt idx="4">
                  <c:v>71950.59</c:v>
                </c:pt>
                <c:pt idx="5">
                  <c:v>71998.34</c:v>
                </c:pt>
                <c:pt idx="6">
                  <c:v>72093.899999999994</c:v>
                </c:pt>
                <c:pt idx="7">
                  <c:v>72197.34</c:v>
                </c:pt>
                <c:pt idx="8">
                  <c:v>72316.84</c:v>
                </c:pt>
                <c:pt idx="9">
                  <c:v>72524.63</c:v>
                </c:pt>
                <c:pt idx="10">
                  <c:v>72828.66</c:v>
                </c:pt>
                <c:pt idx="11">
                  <c:v>73141.8</c:v>
                </c:pt>
                <c:pt idx="12">
                  <c:v>73366.94</c:v>
                </c:pt>
                <c:pt idx="13">
                  <c:v>73592.539999999994</c:v>
                </c:pt>
                <c:pt idx="14">
                  <c:v>73802.81</c:v>
                </c:pt>
                <c:pt idx="15">
                  <c:v>73972.75</c:v>
                </c:pt>
                <c:pt idx="16">
                  <c:v>74102.55</c:v>
                </c:pt>
                <c:pt idx="17">
                  <c:v>74256.7</c:v>
                </c:pt>
                <c:pt idx="18">
                  <c:v>74467.850000000006</c:v>
                </c:pt>
                <c:pt idx="19">
                  <c:v>74655.12</c:v>
                </c:pt>
                <c:pt idx="20">
                  <c:v>74834.7</c:v>
                </c:pt>
                <c:pt idx="21">
                  <c:v>75096.02</c:v>
                </c:pt>
                <c:pt idx="22">
                  <c:v>75399.13</c:v>
                </c:pt>
                <c:pt idx="23">
                  <c:v>75661.66</c:v>
                </c:pt>
                <c:pt idx="24">
                  <c:v>75949.72</c:v>
                </c:pt>
                <c:pt idx="25">
                  <c:v>76279.59</c:v>
                </c:pt>
                <c:pt idx="26">
                  <c:v>76685.19</c:v>
                </c:pt>
                <c:pt idx="27">
                  <c:v>76975.67</c:v>
                </c:pt>
                <c:pt idx="28">
                  <c:v>77208.3</c:v>
                </c:pt>
                <c:pt idx="29">
                  <c:v>77408.41</c:v>
                </c:pt>
                <c:pt idx="30">
                  <c:v>77658.58</c:v>
                </c:pt>
                <c:pt idx="31">
                  <c:v>77834.080000000002</c:v>
                </c:pt>
                <c:pt idx="32">
                  <c:v>78026.59</c:v>
                </c:pt>
                <c:pt idx="33">
                  <c:v>78228.02</c:v>
                </c:pt>
                <c:pt idx="34">
                  <c:v>78463</c:v>
                </c:pt>
                <c:pt idx="35">
                  <c:v>78715.710000000006</c:v>
                </c:pt>
                <c:pt idx="36">
                  <c:v>78976.789999999994</c:v>
                </c:pt>
                <c:pt idx="37">
                  <c:v>79196.73</c:v>
                </c:pt>
                <c:pt idx="38">
                  <c:v>79416.66</c:v>
                </c:pt>
                <c:pt idx="39">
                  <c:v>79662.7</c:v>
                </c:pt>
                <c:pt idx="40">
                  <c:v>79909.23</c:v>
                </c:pt>
                <c:pt idx="41">
                  <c:v>80156.28</c:v>
                </c:pt>
                <c:pt idx="42">
                  <c:v>80378.39</c:v>
                </c:pt>
                <c:pt idx="43">
                  <c:v>80574.990000000005</c:v>
                </c:pt>
                <c:pt idx="44">
                  <c:v>80780.289999999994</c:v>
                </c:pt>
                <c:pt idx="45">
                  <c:v>81029.11</c:v>
                </c:pt>
                <c:pt idx="46">
                  <c:v>81278.44</c:v>
                </c:pt>
                <c:pt idx="47">
                  <c:v>81528.27</c:v>
                </c:pt>
                <c:pt idx="48">
                  <c:v>81830.509999999995</c:v>
                </c:pt>
                <c:pt idx="49">
                  <c:v>82089.91</c:v>
                </c:pt>
                <c:pt idx="50">
                  <c:v>82332.899999999994</c:v>
                </c:pt>
                <c:pt idx="51">
                  <c:v>82601.84</c:v>
                </c:pt>
                <c:pt idx="52">
                  <c:v>82967.98</c:v>
                </c:pt>
                <c:pt idx="53">
                  <c:v>83317.16</c:v>
                </c:pt>
                <c:pt idx="54">
                  <c:v>83597.039999999994</c:v>
                </c:pt>
                <c:pt idx="55">
                  <c:v>83851.33</c:v>
                </c:pt>
                <c:pt idx="56">
                  <c:v>84132.26</c:v>
                </c:pt>
                <c:pt idx="57">
                  <c:v>84387.51</c:v>
                </c:pt>
                <c:pt idx="58">
                  <c:v>84643.21</c:v>
                </c:pt>
                <c:pt idx="59">
                  <c:v>84890.73</c:v>
                </c:pt>
                <c:pt idx="60">
                  <c:v>85165.05</c:v>
                </c:pt>
                <c:pt idx="61">
                  <c:v>85510.53</c:v>
                </c:pt>
                <c:pt idx="62">
                  <c:v>85892.89</c:v>
                </c:pt>
                <c:pt idx="63">
                  <c:v>86267.1</c:v>
                </c:pt>
                <c:pt idx="64">
                  <c:v>86642.27</c:v>
                </c:pt>
                <c:pt idx="65">
                  <c:v>87018.38</c:v>
                </c:pt>
                <c:pt idx="66">
                  <c:v>87386.67</c:v>
                </c:pt>
                <c:pt idx="67">
                  <c:v>87764.77</c:v>
                </c:pt>
                <c:pt idx="68">
                  <c:v>88117</c:v>
                </c:pt>
                <c:pt idx="69">
                  <c:v>88452</c:v>
                </c:pt>
                <c:pt idx="70">
                  <c:v>88723.95</c:v>
                </c:pt>
                <c:pt idx="71">
                  <c:v>88969.36</c:v>
                </c:pt>
                <c:pt idx="72">
                  <c:v>89169.82</c:v>
                </c:pt>
                <c:pt idx="73">
                  <c:v>89351.87</c:v>
                </c:pt>
                <c:pt idx="74">
                  <c:v>89534.59</c:v>
                </c:pt>
                <c:pt idx="75">
                  <c:v>89680.95</c:v>
                </c:pt>
                <c:pt idx="76">
                  <c:v>89799.76</c:v>
                </c:pt>
                <c:pt idx="77">
                  <c:v>89918.66</c:v>
                </c:pt>
                <c:pt idx="78">
                  <c:v>90037.67</c:v>
                </c:pt>
                <c:pt idx="79">
                  <c:v>90147.82</c:v>
                </c:pt>
                <c:pt idx="80">
                  <c:v>90221.3</c:v>
                </c:pt>
                <c:pt idx="81">
                  <c:v>90248.639999999999</c:v>
                </c:pt>
                <c:pt idx="82">
                  <c:v>90221.3</c:v>
                </c:pt>
                <c:pt idx="83">
                  <c:v>90193.52</c:v>
                </c:pt>
                <c:pt idx="84">
                  <c:v>90175.15</c:v>
                </c:pt>
                <c:pt idx="85">
                  <c:v>90129.45</c:v>
                </c:pt>
                <c:pt idx="86">
                  <c:v>90056.02</c:v>
                </c:pt>
                <c:pt idx="87">
                  <c:v>89982.63</c:v>
                </c:pt>
                <c:pt idx="88">
                  <c:v>89945.95</c:v>
                </c:pt>
                <c:pt idx="89">
                  <c:v>89891.38</c:v>
                </c:pt>
                <c:pt idx="90">
                  <c:v>89827.02</c:v>
                </c:pt>
                <c:pt idx="91">
                  <c:v>89744.8</c:v>
                </c:pt>
                <c:pt idx="92">
                  <c:v>89662.65</c:v>
                </c:pt>
                <c:pt idx="93">
                  <c:v>89543.52</c:v>
                </c:pt>
                <c:pt idx="94">
                  <c:v>89370.13</c:v>
                </c:pt>
                <c:pt idx="95">
                  <c:v>89196.95</c:v>
                </c:pt>
                <c:pt idx="96">
                  <c:v>89087.55</c:v>
                </c:pt>
                <c:pt idx="97">
                  <c:v>89069.33</c:v>
                </c:pt>
                <c:pt idx="98">
                  <c:v>88960.48</c:v>
                </c:pt>
                <c:pt idx="99">
                  <c:v>88851.26</c:v>
                </c:pt>
                <c:pt idx="100">
                  <c:v>88696.91</c:v>
                </c:pt>
                <c:pt idx="101">
                  <c:v>88515.29</c:v>
                </c:pt>
                <c:pt idx="102">
                  <c:v>88325.06</c:v>
                </c:pt>
                <c:pt idx="103">
                  <c:v>88117</c:v>
                </c:pt>
                <c:pt idx="104">
                  <c:v>87918.07</c:v>
                </c:pt>
                <c:pt idx="105">
                  <c:v>87764.77</c:v>
                </c:pt>
                <c:pt idx="106">
                  <c:v>87629.68</c:v>
                </c:pt>
                <c:pt idx="107">
                  <c:v>87566.8</c:v>
                </c:pt>
                <c:pt idx="108">
                  <c:v>87413.9</c:v>
                </c:pt>
                <c:pt idx="109">
                  <c:v>87278.720000000001</c:v>
                </c:pt>
                <c:pt idx="110">
                  <c:v>87099.41</c:v>
                </c:pt>
                <c:pt idx="111">
                  <c:v>86919.88</c:v>
                </c:pt>
                <c:pt idx="112">
                  <c:v>86767.67</c:v>
                </c:pt>
                <c:pt idx="113">
                  <c:v>86597.72</c:v>
                </c:pt>
                <c:pt idx="114">
                  <c:v>86490.34</c:v>
                </c:pt>
                <c:pt idx="115">
                  <c:v>86347.29</c:v>
                </c:pt>
                <c:pt idx="116">
                  <c:v>86169.11</c:v>
                </c:pt>
                <c:pt idx="117">
                  <c:v>85982.01</c:v>
                </c:pt>
                <c:pt idx="118">
                  <c:v>85786.02</c:v>
                </c:pt>
                <c:pt idx="119">
                  <c:v>85599.41</c:v>
                </c:pt>
                <c:pt idx="120">
                  <c:v>85404.38</c:v>
                </c:pt>
                <c:pt idx="121">
                  <c:v>85217.82</c:v>
                </c:pt>
                <c:pt idx="122">
                  <c:v>85049.65</c:v>
                </c:pt>
                <c:pt idx="123">
                  <c:v>84855.34</c:v>
                </c:pt>
                <c:pt idx="124">
                  <c:v>84643.21</c:v>
                </c:pt>
                <c:pt idx="125">
                  <c:v>84422.78</c:v>
                </c:pt>
                <c:pt idx="126">
                  <c:v>84185.08</c:v>
                </c:pt>
                <c:pt idx="127">
                  <c:v>83930.2</c:v>
                </c:pt>
                <c:pt idx="128">
                  <c:v>83710.86</c:v>
                </c:pt>
                <c:pt idx="129">
                  <c:v>83456.81</c:v>
                </c:pt>
                <c:pt idx="130">
                  <c:v>83151.199999999997</c:v>
                </c:pt>
                <c:pt idx="131">
                  <c:v>82828.38</c:v>
                </c:pt>
                <c:pt idx="132">
                  <c:v>82497.84</c:v>
                </c:pt>
                <c:pt idx="133">
                  <c:v>82176.63</c:v>
                </c:pt>
                <c:pt idx="134">
                  <c:v>81890.87</c:v>
                </c:pt>
                <c:pt idx="135">
                  <c:v>81666.44</c:v>
                </c:pt>
                <c:pt idx="136">
                  <c:v>81424.740000000005</c:v>
                </c:pt>
                <c:pt idx="137">
                  <c:v>81157.91</c:v>
                </c:pt>
                <c:pt idx="138">
                  <c:v>80883.27</c:v>
                </c:pt>
                <c:pt idx="139">
                  <c:v>80634.75</c:v>
                </c:pt>
                <c:pt idx="140">
                  <c:v>80361.289999999994</c:v>
                </c:pt>
                <c:pt idx="141">
                  <c:v>80062.64</c:v>
                </c:pt>
                <c:pt idx="142">
                  <c:v>79790.05</c:v>
                </c:pt>
                <c:pt idx="143">
                  <c:v>79450.59</c:v>
                </c:pt>
                <c:pt idx="144">
                  <c:v>79112.09</c:v>
                </c:pt>
                <c:pt idx="145">
                  <c:v>78782.78</c:v>
                </c:pt>
                <c:pt idx="146">
                  <c:v>78446.17</c:v>
                </c:pt>
                <c:pt idx="147">
                  <c:v>78101.88</c:v>
                </c:pt>
                <c:pt idx="148">
                  <c:v>77742.22</c:v>
                </c:pt>
                <c:pt idx="149">
                  <c:v>77391.72</c:v>
                </c:pt>
                <c:pt idx="150">
                  <c:v>77050.33</c:v>
                </c:pt>
                <c:pt idx="151">
                  <c:v>76701.78</c:v>
                </c:pt>
                <c:pt idx="152">
                  <c:v>76354.22</c:v>
                </c:pt>
                <c:pt idx="153">
                  <c:v>76007.649999999994</c:v>
                </c:pt>
                <c:pt idx="154">
                  <c:v>75653.64</c:v>
                </c:pt>
                <c:pt idx="155">
                  <c:v>75292.67</c:v>
                </c:pt>
                <c:pt idx="156">
                  <c:v>74916.429999999993</c:v>
                </c:pt>
                <c:pt idx="157">
                  <c:v>74549.320000000007</c:v>
                </c:pt>
                <c:pt idx="158">
                  <c:v>74224.19</c:v>
                </c:pt>
                <c:pt idx="159">
                  <c:v>73932.41</c:v>
                </c:pt>
                <c:pt idx="160">
                  <c:v>73616.98</c:v>
                </c:pt>
                <c:pt idx="161">
                  <c:v>73294.59</c:v>
                </c:pt>
                <c:pt idx="162">
                  <c:v>72964.94</c:v>
                </c:pt>
                <c:pt idx="163">
                  <c:v>72676.539999999994</c:v>
                </c:pt>
                <c:pt idx="164">
                  <c:v>72404.5</c:v>
                </c:pt>
                <c:pt idx="165">
                  <c:v>72101.67</c:v>
                </c:pt>
                <c:pt idx="166">
                  <c:v>71712.55</c:v>
                </c:pt>
                <c:pt idx="167">
                  <c:v>71300.94</c:v>
                </c:pt>
                <c:pt idx="168">
                  <c:v>70882.89</c:v>
                </c:pt>
                <c:pt idx="169">
                  <c:v>70474.559999999998</c:v>
                </c:pt>
                <c:pt idx="170">
                  <c:v>70060.25</c:v>
                </c:pt>
                <c:pt idx="171">
                  <c:v>69647.3</c:v>
                </c:pt>
                <c:pt idx="172">
                  <c:v>69251.960000000006</c:v>
                </c:pt>
                <c:pt idx="173">
                  <c:v>68881.2</c:v>
                </c:pt>
                <c:pt idx="174">
                  <c:v>68503.98</c:v>
                </c:pt>
                <c:pt idx="175">
                  <c:v>68128.63</c:v>
                </c:pt>
                <c:pt idx="176">
                  <c:v>67815.429999999993</c:v>
                </c:pt>
                <c:pt idx="177">
                  <c:v>67511.05</c:v>
                </c:pt>
                <c:pt idx="178">
                  <c:v>67184.75</c:v>
                </c:pt>
                <c:pt idx="179">
                  <c:v>66852.22</c:v>
                </c:pt>
                <c:pt idx="180">
                  <c:v>66551</c:v>
                </c:pt>
                <c:pt idx="181">
                  <c:v>66310.73</c:v>
                </c:pt>
                <c:pt idx="182">
                  <c:v>66070.600000000006</c:v>
                </c:pt>
              </c:numCache>
            </c:numRef>
          </c:val>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er>
        <c:ser>
          <c:idx val="2"/>
          <c:order val="6"/>
          <c:tx>
            <c:v>CROS Content</c:v>
          </c:tx>
          <c:spPr>
            <a:ln w="38100">
              <a:solidFill>
                <a:srgbClr val="FF00FF"/>
              </a:solidFill>
              <a:prstDash val="solid"/>
            </a:ln>
          </c:spPr>
          <c:marker>
            <c:symbol val="none"/>
          </c:marker>
          <c:val>
            <c:numRef>
              <c:f>Forecast!$AR$35:$AR$217</c:f>
              <c:numCache>
                <c:formatCode>#,##0</c:formatCode>
                <c:ptCount val="183"/>
                <c:pt idx="0">
                  <c:v>71490.5</c:v>
                </c:pt>
                <c:pt idx="1">
                  <c:v>71656.800000000003</c:v>
                </c:pt>
                <c:pt idx="2">
                  <c:v>71752.05</c:v>
                </c:pt>
                <c:pt idx="3">
                  <c:v>71839.25</c:v>
                </c:pt>
                <c:pt idx="4">
                  <c:v>71950.59</c:v>
                </c:pt>
                <c:pt idx="5">
                  <c:v>71998.34</c:v>
                </c:pt>
                <c:pt idx="6">
                  <c:v>72093.899999999994</c:v>
                </c:pt>
                <c:pt idx="7">
                  <c:v>72197.34</c:v>
                </c:pt>
                <c:pt idx="8">
                  <c:v>72316.84</c:v>
                </c:pt>
                <c:pt idx="9">
                  <c:v>72524.63</c:v>
                </c:pt>
                <c:pt idx="10">
                  <c:v>72828.66</c:v>
                </c:pt>
                <c:pt idx="11">
                  <c:v>73141.8</c:v>
                </c:pt>
                <c:pt idx="12">
                  <c:v>73366.94</c:v>
                </c:pt>
                <c:pt idx="13">
                  <c:v>73592.539999999994</c:v>
                </c:pt>
                <c:pt idx="14">
                  <c:v>73802.81</c:v>
                </c:pt>
                <c:pt idx="15">
                  <c:v>73972.75</c:v>
                </c:pt>
                <c:pt idx="16">
                  <c:v>74102.55</c:v>
                </c:pt>
                <c:pt idx="17">
                  <c:v>74256.7</c:v>
                </c:pt>
                <c:pt idx="18">
                  <c:v>74467.850000000006</c:v>
                </c:pt>
                <c:pt idx="19">
                  <c:v>74655.12</c:v>
                </c:pt>
                <c:pt idx="20">
                  <c:v>74834.7</c:v>
                </c:pt>
                <c:pt idx="21">
                  <c:v>75096.02</c:v>
                </c:pt>
                <c:pt idx="22">
                  <c:v>75399.13</c:v>
                </c:pt>
                <c:pt idx="23">
                  <c:v>75661.66</c:v>
                </c:pt>
                <c:pt idx="24">
                  <c:v>75949.72</c:v>
                </c:pt>
                <c:pt idx="25">
                  <c:v>76279.59</c:v>
                </c:pt>
                <c:pt idx="26">
                  <c:v>76685.19</c:v>
                </c:pt>
                <c:pt idx="27">
                  <c:v>76975.67</c:v>
                </c:pt>
                <c:pt idx="28">
                  <c:v>77208.3</c:v>
                </c:pt>
                <c:pt idx="29">
                  <c:v>77408.41</c:v>
                </c:pt>
                <c:pt idx="30">
                  <c:v>77658.58</c:v>
                </c:pt>
                <c:pt idx="31">
                  <c:v>77834.080000000002</c:v>
                </c:pt>
                <c:pt idx="32">
                  <c:v>78026.59</c:v>
                </c:pt>
                <c:pt idx="33">
                  <c:v>78228.02</c:v>
                </c:pt>
                <c:pt idx="34">
                  <c:v>78463</c:v>
                </c:pt>
                <c:pt idx="35">
                  <c:v>78715.710000000006</c:v>
                </c:pt>
                <c:pt idx="36">
                  <c:v>78976.789999999994</c:v>
                </c:pt>
                <c:pt idx="37">
                  <c:v>79196.73</c:v>
                </c:pt>
                <c:pt idx="38">
                  <c:v>79416.66</c:v>
                </c:pt>
                <c:pt idx="39">
                  <c:v>79662.7</c:v>
                </c:pt>
                <c:pt idx="40">
                  <c:v>79909.23</c:v>
                </c:pt>
                <c:pt idx="41">
                  <c:v>80156.28</c:v>
                </c:pt>
                <c:pt idx="42">
                  <c:v>80378.39</c:v>
                </c:pt>
                <c:pt idx="43">
                  <c:v>80574.990000000005</c:v>
                </c:pt>
                <c:pt idx="44">
                  <c:v>80780.289999999994</c:v>
                </c:pt>
                <c:pt idx="45">
                  <c:v>81029.11</c:v>
                </c:pt>
                <c:pt idx="46">
                  <c:v>81278.44</c:v>
                </c:pt>
                <c:pt idx="47">
                  <c:v>81528.27</c:v>
                </c:pt>
                <c:pt idx="48">
                  <c:v>81830.509999999995</c:v>
                </c:pt>
                <c:pt idx="49">
                  <c:v>82089.91</c:v>
                </c:pt>
                <c:pt idx="50">
                  <c:v>82332.899999999994</c:v>
                </c:pt>
                <c:pt idx="51">
                  <c:v>82601.84</c:v>
                </c:pt>
                <c:pt idx="52">
                  <c:v>82967.98</c:v>
                </c:pt>
                <c:pt idx="53">
                  <c:v>83317.16</c:v>
                </c:pt>
                <c:pt idx="54">
                  <c:v>83597.039999999994</c:v>
                </c:pt>
                <c:pt idx="55">
                  <c:v>83851.33</c:v>
                </c:pt>
                <c:pt idx="56">
                  <c:v>84132.26</c:v>
                </c:pt>
                <c:pt idx="57">
                  <c:v>84387.51</c:v>
                </c:pt>
                <c:pt idx="58">
                  <c:v>84643.21</c:v>
                </c:pt>
                <c:pt idx="59">
                  <c:v>84890.73</c:v>
                </c:pt>
                <c:pt idx="60">
                  <c:v>85165.05</c:v>
                </c:pt>
                <c:pt idx="61">
                  <c:v>85510.53</c:v>
                </c:pt>
                <c:pt idx="62">
                  <c:v>85892.89</c:v>
                </c:pt>
                <c:pt idx="63">
                  <c:v>86267.1</c:v>
                </c:pt>
                <c:pt idx="64">
                  <c:v>86642.27</c:v>
                </c:pt>
                <c:pt idx="65">
                  <c:v>87018.38</c:v>
                </c:pt>
                <c:pt idx="66">
                  <c:v>87386.67</c:v>
                </c:pt>
                <c:pt idx="67">
                  <c:v>87764.77</c:v>
                </c:pt>
                <c:pt idx="68">
                  <c:v>88117</c:v>
                </c:pt>
                <c:pt idx="69">
                  <c:v>88452</c:v>
                </c:pt>
                <c:pt idx="70">
                  <c:v>88723.95</c:v>
                </c:pt>
                <c:pt idx="71">
                  <c:v>88969.36</c:v>
                </c:pt>
                <c:pt idx="72">
                  <c:v>89169.82</c:v>
                </c:pt>
                <c:pt idx="73">
                  <c:v>89351.87</c:v>
                </c:pt>
                <c:pt idx="74">
                  <c:v>89534.59</c:v>
                </c:pt>
                <c:pt idx="75">
                  <c:v>89680.95</c:v>
                </c:pt>
                <c:pt idx="76">
                  <c:v>89799.76</c:v>
                </c:pt>
                <c:pt idx="77">
                  <c:v>89918.66</c:v>
                </c:pt>
                <c:pt idx="78">
                  <c:v>90037.67</c:v>
                </c:pt>
                <c:pt idx="79">
                  <c:v>90147.82</c:v>
                </c:pt>
                <c:pt idx="80">
                  <c:v>90221.3</c:v>
                </c:pt>
                <c:pt idx="81">
                  <c:v>90248.639999999999</c:v>
                </c:pt>
                <c:pt idx="82">
                  <c:v>90221.3</c:v>
                </c:pt>
                <c:pt idx="83">
                  <c:v>90193.52</c:v>
                </c:pt>
                <c:pt idx="84">
                  <c:v>90175.15</c:v>
                </c:pt>
                <c:pt idx="85">
                  <c:v>90129.45</c:v>
                </c:pt>
                <c:pt idx="86">
                  <c:v>90056.02</c:v>
                </c:pt>
                <c:pt idx="87">
                  <c:v>89982.63</c:v>
                </c:pt>
                <c:pt idx="88">
                  <c:v>89945.95</c:v>
                </c:pt>
                <c:pt idx="89">
                  <c:v>89891.38</c:v>
                </c:pt>
                <c:pt idx="90">
                  <c:v>89827.02</c:v>
                </c:pt>
                <c:pt idx="91">
                  <c:v>89744.8</c:v>
                </c:pt>
                <c:pt idx="92">
                  <c:v>89662.65</c:v>
                </c:pt>
                <c:pt idx="93">
                  <c:v>89543.52</c:v>
                </c:pt>
                <c:pt idx="94">
                  <c:v>89370.13</c:v>
                </c:pt>
                <c:pt idx="95">
                  <c:v>89196.95</c:v>
                </c:pt>
                <c:pt idx="96">
                  <c:v>89087.55</c:v>
                </c:pt>
                <c:pt idx="97">
                  <c:v>89069.33</c:v>
                </c:pt>
                <c:pt idx="98">
                  <c:v>88960.48</c:v>
                </c:pt>
                <c:pt idx="99">
                  <c:v>88851.26</c:v>
                </c:pt>
                <c:pt idx="100">
                  <c:v>88696.91</c:v>
                </c:pt>
                <c:pt idx="101">
                  <c:v>88515.29</c:v>
                </c:pt>
                <c:pt idx="102">
                  <c:v>88325.06</c:v>
                </c:pt>
                <c:pt idx="103">
                  <c:v>88117</c:v>
                </c:pt>
                <c:pt idx="104">
                  <c:v>87918.07</c:v>
                </c:pt>
                <c:pt idx="105">
                  <c:v>87764.77</c:v>
                </c:pt>
                <c:pt idx="106">
                  <c:v>87629.68</c:v>
                </c:pt>
                <c:pt idx="107">
                  <c:v>87566.8</c:v>
                </c:pt>
                <c:pt idx="108">
                  <c:v>87413.9</c:v>
                </c:pt>
                <c:pt idx="109">
                  <c:v>87278.720000000001</c:v>
                </c:pt>
                <c:pt idx="110">
                  <c:v>87099.41</c:v>
                </c:pt>
                <c:pt idx="111">
                  <c:v>86919.88</c:v>
                </c:pt>
                <c:pt idx="112">
                  <c:v>86767.67</c:v>
                </c:pt>
                <c:pt idx="113">
                  <c:v>86597.72</c:v>
                </c:pt>
                <c:pt idx="114">
                  <c:v>86490.34</c:v>
                </c:pt>
                <c:pt idx="115">
                  <c:v>86347.29</c:v>
                </c:pt>
                <c:pt idx="116">
                  <c:v>86169.11</c:v>
                </c:pt>
                <c:pt idx="117">
                  <c:v>85982.01</c:v>
                </c:pt>
                <c:pt idx="118">
                  <c:v>85786.02</c:v>
                </c:pt>
                <c:pt idx="119">
                  <c:v>85599.41</c:v>
                </c:pt>
                <c:pt idx="120">
                  <c:v>85404.38</c:v>
                </c:pt>
                <c:pt idx="121">
                  <c:v>85217.82</c:v>
                </c:pt>
                <c:pt idx="122">
                  <c:v>85049.65</c:v>
                </c:pt>
                <c:pt idx="123">
                  <c:v>84855.34</c:v>
                </c:pt>
                <c:pt idx="124">
                  <c:v>84643.21</c:v>
                </c:pt>
                <c:pt idx="125">
                  <c:v>84422.78</c:v>
                </c:pt>
                <c:pt idx="126">
                  <c:v>84185.08</c:v>
                </c:pt>
                <c:pt idx="127">
                  <c:v>83930.2</c:v>
                </c:pt>
                <c:pt idx="128">
                  <c:v>83710.86</c:v>
                </c:pt>
                <c:pt idx="129">
                  <c:v>83456.81</c:v>
                </c:pt>
                <c:pt idx="130">
                  <c:v>83151.199999999997</c:v>
                </c:pt>
                <c:pt idx="131">
                  <c:v>82828.38</c:v>
                </c:pt>
                <c:pt idx="132">
                  <c:v>82497.84</c:v>
                </c:pt>
                <c:pt idx="133">
                  <c:v>82176.63</c:v>
                </c:pt>
                <c:pt idx="134">
                  <c:v>81890.87</c:v>
                </c:pt>
                <c:pt idx="135">
                  <c:v>81666.44</c:v>
                </c:pt>
                <c:pt idx="136">
                  <c:v>81424.740000000005</c:v>
                </c:pt>
                <c:pt idx="137">
                  <c:v>81157.91</c:v>
                </c:pt>
                <c:pt idx="138">
                  <c:v>80883.27</c:v>
                </c:pt>
                <c:pt idx="139">
                  <c:v>80634.75</c:v>
                </c:pt>
                <c:pt idx="140">
                  <c:v>80361.289999999994</c:v>
                </c:pt>
                <c:pt idx="141">
                  <c:v>80062.64</c:v>
                </c:pt>
                <c:pt idx="142">
                  <c:v>79790.05</c:v>
                </c:pt>
                <c:pt idx="143">
                  <c:v>79450.59</c:v>
                </c:pt>
                <c:pt idx="144">
                  <c:v>79112.09</c:v>
                </c:pt>
                <c:pt idx="145">
                  <c:v>78782.78</c:v>
                </c:pt>
                <c:pt idx="146">
                  <c:v>78446.17</c:v>
                </c:pt>
                <c:pt idx="147">
                  <c:v>78101.88</c:v>
                </c:pt>
                <c:pt idx="148">
                  <c:v>77742.22</c:v>
                </c:pt>
                <c:pt idx="149">
                  <c:v>77391.72</c:v>
                </c:pt>
                <c:pt idx="150">
                  <c:v>77050.33</c:v>
                </c:pt>
                <c:pt idx="151">
                  <c:v>76701.78</c:v>
                </c:pt>
                <c:pt idx="152">
                  <c:v>76354.22</c:v>
                </c:pt>
                <c:pt idx="153">
                  <c:v>76007.649999999994</c:v>
                </c:pt>
                <c:pt idx="154">
                  <c:v>75653.64</c:v>
                </c:pt>
                <c:pt idx="155">
                  <c:v>75292.67</c:v>
                </c:pt>
                <c:pt idx="156">
                  <c:v>74916.429999999993</c:v>
                </c:pt>
                <c:pt idx="157">
                  <c:v>74549.320000000007</c:v>
                </c:pt>
                <c:pt idx="158">
                  <c:v>74224.19</c:v>
                </c:pt>
                <c:pt idx="159">
                  <c:v>73932.41</c:v>
                </c:pt>
                <c:pt idx="160">
                  <c:v>73616.98</c:v>
                </c:pt>
                <c:pt idx="161">
                  <c:v>73294.59</c:v>
                </c:pt>
                <c:pt idx="162">
                  <c:v>72964.94</c:v>
                </c:pt>
                <c:pt idx="163">
                  <c:v>72676.539999999994</c:v>
                </c:pt>
                <c:pt idx="164">
                  <c:v>72404.5</c:v>
                </c:pt>
                <c:pt idx="165">
                  <c:v>72101.67</c:v>
                </c:pt>
                <c:pt idx="166">
                  <c:v>71712.55</c:v>
                </c:pt>
                <c:pt idx="167">
                  <c:v>71300.94</c:v>
                </c:pt>
                <c:pt idx="168">
                  <c:v>70882.89</c:v>
                </c:pt>
                <c:pt idx="169">
                  <c:v>70474.559999999998</c:v>
                </c:pt>
                <c:pt idx="170">
                  <c:v>70060.25</c:v>
                </c:pt>
                <c:pt idx="171">
                  <c:v>69647.3</c:v>
                </c:pt>
                <c:pt idx="172">
                  <c:v>69251.960000000006</c:v>
                </c:pt>
                <c:pt idx="173">
                  <c:v>68881.2</c:v>
                </c:pt>
                <c:pt idx="174">
                  <c:v>68503.98</c:v>
                </c:pt>
                <c:pt idx="175">
                  <c:v>68128.63</c:v>
                </c:pt>
                <c:pt idx="176">
                  <c:v>67815.429999999993</c:v>
                </c:pt>
                <c:pt idx="177">
                  <c:v>67511.05</c:v>
                </c:pt>
                <c:pt idx="178">
                  <c:v>67184.75</c:v>
                </c:pt>
                <c:pt idx="179">
                  <c:v>66852.22</c:v>
                </c:pt>
                <c:pt idx="180">
                  <c:v>66551</c:v>
                </c:pt>
                <c:pt idx="181">
                  <c:v>66310.73</c:v>
                </c:pt>
                <c:pt idx="182">
                  <c:v>66070.600000000006</c:v>
                </c:pt>
              </c:numCache>
            </c:numRef>
          </c:val>
        </c:ser>
        <c:marker val="1"/>
        <c:axId val="71482368"/>
        <c:axId val="71488256"/>
      </c:lineChart>
      <c:dateAx>
        <c:axId val="71462272"/>
        <c:scaling>
          <c:orientation val="minMax"/>
          <c:max val="39722"/>
          <c:min val="39538"/>
        </c:scaling>
        <c:axPos val="b"/>
        <c:numFmt formatCode="[$-409]d\-mmm;@" sourceLinked="0"/>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71480448"/>
        <c:crosses val="autoZero"/>
        <c:auto val="1"/>
        <c:lblOffset val="100"/>
        <c:baseTimeUnit val="days"/>
        <c:majorUnit val="1"/>
        <c:majorTimeUnit val="months"/>
        <c:minorUnit val="1"/>
        <c:minorTimeUnit val="months"/>
      </c:dateAx>
      <c:valAx>
        <c:axId val="71480448"/>
        <c:scaling>
          <c:orientation val="minMax"/>
        </c:scaling>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096"/>
            </c:manualLayout>
          </c:layout>
          <c:spPr>
            <a:noFill/>
            <a:ln w="25400">
              <a:noFill/>
            </a:ln>
          </c:spPr>
        </c:title>
        <c:numFmt formatCode="0" sourceLinked="1"/>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71462272"/>
        <c:crosses val="autoZero"/>
        <c:crossBetween val="between"/>
      </c:valAx>
      <c:catAx>
        <c:axId val="71482368"/>
        <c:scaling>
          <c:orientation val="minMax"/>
        </c:scaling>
        <c:delete val="1"/>
        <c:axPos val="b"/>
        <c:tickLblPos val="none"/>
        <c:crossAx val="71488256"/>
        <c:crosses val="autoZero"/>
        <c:auto val="1"/>
        <c:lblAlgn val="ctr"/>
        <c:lblOffset val="100"/>
      </c:catAx>
      <c:valAx>
        <c:axId val="71488256"/>
        <c:scaling>
          <c:orientation val="minMax"/>
          <c:max val="120000"/>
        </c:scaling>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6276"/>
            </c:manualLayout>
          </c:layout>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71482368"/>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1437"/>
          <c:h val="9.2985318107667206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chartsheets/sheet1.xml><?xml version="1.0" encoding="utf-8"?>
<chartsheet xmlns="http://schemas.openxmlformats.org/spreadsheetml/2006/main" xmlns:r="http://schemas.openxmlformats.org/officeDocument/2006/relationships">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4.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6.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ydrometdata09.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Data"/>
    </sheetNames>
    <sheetDataSet>
      <sheetData sheetId="0">
        <row r="4">
          <cell r="B4">
            <v>40999</v>
          </cell>
          <cell r="C4">
            <v>2186.3020833333298</v>
          </cell>
          <cell r="D4">
            <v>71356.11</v>
          </cell>
          <cell r="E4">
            <v>7731.23</v>
          </cell>
          <cell r="F4">
            <v>0</v>
          </cell>
          <cell r="G4">
            <v>132.2193</v>
          </cell>
          <cell r="H4">
            <v>2.3660416666666602</v>
          </cell>
          <cell r="I4">
            <v>3.3934895833333298</v>
          </cell>
          <cell r="J4">
            <v>92.609375</v>
          </cell>
        </row>
        <row r="5">
          <cell r="B5">
            <v>41000</v>
          </cell>
          <cell r="C5">
            <v>2300.5729166666601</v>
          </cell>
          <cell r="D5">
            <v>71490.5</v>
          </cell>
          <cell r="E5">
            <v>7731.41</v>
          </cell>
          <cell r="F5">
            <v>0</v>
          </cell>
          <cell r="G5">
            <v>156.4058</v>
          </cell>
          <cell r="H5">
            <v>2.48999999999999</v>
          </cell>
          <cell r="I5">
            <v>3.56</v>
          </cell>
          <cell r="J5">
            <v>93.3203125</v>
          </cell>
        </row>
        <row r="6">
          <cell r="B6">
            <v>41001</v>
          </cell>
          <cell r="C6">
            <v>2385</v>
          </cell>
          <cell r="D6">
            <v>71656.800000000003</v>
          </cell>
          <cell r="E6">
            <v>7731.61</v>
          </cell>
          <cell r="F6">
            <v>0</v>
          </cell>
          <cell r="G6">
            <v>172.87960000000001</v>
          </cell>
          <cell r="H6">
            <v>2.48999999999999</v>
          </cell>
          <cell r="I6">
            <v>3.56</v>
          </cell>
          <cell r="J6">
            <v>94</v>
          </cell>
        </row>
        <row r="7">
          <cell r="B7">
            <v>41002</v>
          </cell>
          <cell r="C7">
            <v>2266.8229166666601</v>
          </cell>
          <cell r="D7">
            <v>71752.05</v>
          </cell>
          <cell r="E7">
            <v>7731.73</v>
          </cell>
          <cell r="F7">
            <v>0</v>
          </cell>
          <cell r="G7">
            <v>136.88720000000001</v>
          </cell>
          <cell r="H7">
            <v>2.48999999999999</v>
          </cell>
          <cell r="I7">
            <v>3.7708333333333299</v>
          </cell>
          <cell r="J7">
            <v>94.0104166666666</v>
          </cell>
        </row>
        <row r="8">
          <cell r="B8">
            <v>41003</v>
          </cell>
          <cell r="C8">
            <v>1864.5833333333301</v>
          </cell>
          <cell r="D8">
            <v>71839.25</v>
          </cell>
          <cell r="E8">
            <v>7731.84</v>
          </cell>
          <cell r="F8">
            <v>0</v>
          </cell>
          <cell r="G8">
            <v>113.7694</v>
          </cell>
          <cell r="H8">
            <v>2.48999999999999</v>
          </cell>
          <cell r="I8">
            <v>3.9999999999999898</v>
          </cell>
          <cell r="J8">
            <v>73.4427083333333</v>
          </cell>
        </row>
        <row r="9">
          <cell r="B9">
            <v>41004</v>
          </cell>
          <cell r="C9">
            <v>1512.34375</v>
          </cell>
          <cell r="D9">
            <v>71950.59</v>
          </cell>
          <cell r="E9">
            <v>7731.98</v>
          </cell>
          <cell r="F9">
            <v>0</v>
          </cell>
          <cell r="G9">
            <v>117.4896</v>
          </cell>
          <cell r="H9">
            <v>2.48999999999999</v>
          </cell>
          <cell r="I9">
            <v>3.9999999999999898</v>
          </cell>
          <cell r="J9">
            <v>65.3359375</v>
          </cell>
        </row>
        <row r="10">
          <cell r="B10">
            <v>41005</v>
          </cell>
          <cell r="C10">
            <v>1134.1822916666599</v>
          </cell>
          <cell r="D10">
            <v>71998.34</v>
          </cell>
          <cell r="E10">
            <v>7732.03</v>
          </cell>
          <cell r="F10">
            <v>0</v>
          </cell>
          <cell r="G10">
            <v>84.713300000000004</v>
          </cell>
          <cell r="H10">
            <v>2.48999999999999</v>
          </cell>
          <cell r="I10">
            <v>4.0836458333333301</v>
          </cell>
          <cell r="J10">
            <v>64.6536458333333</v>
          </cell>
        </row>
        <row r="11">
          <cell r="B11">
            <v>41006</v>
          </cell>
          <cell r="C11">
            <v>955.23958333333303</v>
          </cell>
          <cell r="D11">
            <v>72093.899999999994</v>
          </cell>
          <cell r="E11">
            <v>7732.16</v>
          </cell>
          <cell r="F11">
            <v>0</v>
          </cell>
          <cell r="G11">
            <v>109.15689999999999</v>
          </cell>
          <cell r="H11">
            <v>2.48999999999999</v>
          </cell>
          <cell r="I11">
            <v>4.0836458333333301</v>
          </cell>
          <cell r="J11">
            <v>65.0729166666666</v>
          </cell>
        </row>
        <row r="12">
          <cell r="B12">
            <v>41007</v>
          </cell>
          <cell r="C12">
            <v>836.56770833333303</v>
          </cell>
          <cell r="D12">
            <v>72197.34</v>
          </cell>
          <cell r="E12">
            <v>7732.29</v>
          </cell>
          <cell r="F12">
            <v>0</v>
          </cell>
          <cell r="G12">
            <v>113.3006</v>
          </cell>
          <cell r="H12">
            <v>2.48999999999999</v>
          </cell>
          <cell r="I12">
            <v>3.9999999999999898</v>
          </cell>
          <cell r="J12">
            <v>65.1458333333333</v>
          </cell>
        </row>
        <row r="13">
          <cell r="B13">
            <v>41008</v>
          </cell>
          <cell r="C13">
            <v>722.17968749999898</v>
          </cell>
          <cell r="D13">
            <v>72316.84</v>
          </cell>
          <cell r="E13">
            <v>7732.44</v>
          </cell>
          <cell r="F13">
            <v>0</v>
          </cell>
          <cell r="G13">
            <v>121.4316</v>
          </cell>
          <cell r="H13">
            <v>2.48999999999999</v>
          </cell>
          <cell r="I13">
            <v>3.9999999999999898</v>
          </cell>
          <cell r="J13">
            <v>65.1770833333333</v>
          </cell>
        </row>
        <row r="14">
          <cell r="B14">
            <v>41009</v>
          </cell>
          <cell r="C14">
            <v>668.4375</v>
          </cell>
          <cell r="D14">
            <v>72524.63</v>
          </cell>
          <cell r="E14">
            <v>7732.7</v>
          </cell>
          <cell r="F14">
            <v>0</v>
          </cell>
          <cell r="G14">
            <v>153.00819999999999</v>
          </cell>
          <cell r="H14">
            <v>2.48999999999999</v>
          </cell>
          <cell r="I14">
            <v>3.9999999999999898</v>
          </cell>
          <cell r="J14">
            <v>51.6354166666666</v>
          </cell>
        </row>
        <row r="15">
          <cell r="B15">
            <v>41010</v>
          </cell>
          <cell r="C15">
            <v>667.15104166666595</v>
          </cell>
          <cell r="D15">
            <v>72828.66</v>
          </cell>
          <cell r="E15">
            <v>7733.08</v>
          </cell>
          <cell r="F15">
            <v>0</v>
          </cell>
          <cell r="G15">
            <v>189.99369999999999</v>
          </cell>
          <cell r="H15">
            <v>2.1503124999999899</v>
          </cell>
          <cell r="I15">
            <v>3.9272395833333298</v>
          </cell>
          <cell r="J15">
            <v>40.890624999999901</v>
          </cell>
        </row>
        <row r="16">
          <cell r="B16">
            <v>41011</v>
          </cell>
          <cell r="C16">
            <v>839.13020833333303</v>
          </cell>
          <cell r="D16">
            <v>73141.8</v>
          </cell>
          <cell r="E16">
            <v>7733.46</v>
          </cell>
          <cell r="F16">
            <v>0</v>
          </cell>
          <cell r="G16">
            <v>195.69</v>
          </cell>
          <cell r="H16">
            <v>2.21</v>
          </cell>
          <cell r="I16">
            <v>3.92265624999999</v>
          </cell>
          <cell r="J16">
            <v>41.9166666666666</v>
          </cell>
        </row>
        <row r="17">
          <cell r="B17">
            <v>41012</v>
          </cell>
          <cell r="C17">
            <v>1065.8984375</v>
          </cell>
          <cell r="D17">
            <v>73366.94</v>
          </cell>
          <cell r="E17">
            <v>7733.75</v>
          </cell>
          <cell r="F17">
            <v>0</v>
          </cell>
          <cell r="G17">
            <v>151.11779999999999</v>
          </cell>
          <cell r="H17">
            <v>2.5375520833333298</v>
          </cell>
          <cell r="I17">
            <v>4.22</v>
          </cell>
          <cell r="J17">
            <v>42</v>
          </cell>
        </row>
        <row r="18">
          <cell r="B18">
            <v>41013</v>
          </cell>
          <cell r="C18">
            <v>937.0859375</v>
          </cell>
          <cell r="D18">
            <v>73592.539999999994</v>
          </cell>
          <cell r="E18">
            <v>7734.03</v>
          </cell>
          <cell r="F18">
            <v>0</v>
          </cell>
          <cell r="G18">
            <v>151.42529999999999</v>
          </cell>
          <cell r="H18">
            <v>3.08</v>
          </cell>
          <cell r="I18">
            <v>4.336875</v>
          </cell>
          <cell r="J18">
            <v>42.203124999999901</v>
          </cell>
        </row>
        <row r="19">
          <cell r="B19">
            <v>41014</v>
          </cell>
          <cell r="C19">
            <v>784.11197916666595</v>
          </cell>
          <cell r="D19">
            <v>73802.81</v>
          </cell>
          <cell r="E19">
            <v>7734.29</v>
          </cell>
          <cell r="F19">
            <v>0</v>
          </cell>
          <cell r="G19">
            <v>143.7732</v>
          </cell>
          <cell r="H19">
            <v>3.08</v>
          </cell>
          <cell r="I19">
            <v>4.66</v>
          </cell>
          <cell r="J19">
            <v>42.5572916666666</v>
          </cell>
        </row>
        <row r="20">
          <cell r="B20">
            <v>41015</v>
          </cell>
          <cell r="C20">
            <v>705.11979166666595</v>
          </cell>
          <cell r="D20">
            <v>73972.75</v>
          </cell>
          <cell r="E20">
            <v>7734.5</v>
          </cell>
          <cell r="F20">
            <v>0</v>
          </cell>
          <cell r="G20">
            <v>123.09010000000001</v>
          </cell>
          <cell r="H20">
            <v>3.08</v>
          </cell>
          <cell r="I20">
            <v>4.6577083333333302</v>
          </cell>
          <cell r="J20">
            <v>42.1770833333333</v>
          </cell>
        </row>
        <row r="21">
          <cell r="B21">
            <v>41016</v>
          </cell>
          <cell r="C21">
            <v>629.13020833333303</v>
          </cell>
          <cell r="D21">
            <v>74102.55</v>
          </cell>
          <cell r="E21">
            <v>7734.66</v>
          </cell>
          <cell r="F21">
            <v>0</v>
          </cell>
          <cell r="G21">
            <v>103.017</v>
          </cell>
          <cell r="H21">
            <v>3.08</v>
          </cell>
          <cell r="I21">
            <v>4.66</v>
          </cell>
          <cell r="J21">
            <v>40.40625</v>
          </cell>
        </row>
        <row r="22">
          <cell r="B22">
            <v>41017</v>
          </cell>
          <cell r="C22">
            <v>530.86979166666595</v>
          </cell>
          <cell r="D22">
            <v>74256.7</v>
          </cell>
          <cell r="E22">
            <v>7734.85</v>
          </cell>
          <cell r="F22">
            <v>0</v>
          </cell>
          <cell r="G22">
            <v>115.0498</v>
          </cell>
          <cell r="H22">
            <v>3.1397395833333301</v>
          </cell>
          <cell r="I22">
            <v>4.6502604166666597</v>
          </cell>
          <cell r="J22">
            <v>40.7083333333333</v>
          </cell>
        </row>
        <row r="23">
          <cell r="B23">
            <v>41018</v>
          </cell>
          <cell r="C23">
            <v>477.125</v>
          </cell>
          <cell r="D23">
            <v>74467.850000000006</v>
          </cell>
          <cell r="E23">
            <v>7735.11</v>
          </cell>
          <cell r="F23">
            <v>0</v>
          </cell>
          <cell r="G23">
            <v>143.02209999999999</v>
          </cell>
          <cell r="H23">
            <v>4.5347395833333302</v>
          </cell>
          <cell r="I23">
            <v>4.8794270833333302</v>
          </cell>
          <cell r="J23">
            <v>41.5963541666666</v>
          </cell>
        </row>
        <row r="24">
          <cell r="B24">
            <v>41019</v>
          </cell>
          <cell r="C24">
            <v>477.26302083333297</v>
          </cell>
          <cell r="D24">
            <v>74655.12</v>
          </cell>
          <cell r="E24">
            <v>7735.34</v>
          </cell>
          <cell r="F24">
            <v>0</v>
          </cell>
          <cell r="G24">
            <v>130.52549999999999</v>
          </cell>
          <cell r="H24">
            <v>4.8379166666666604</v>
          </cell>
          <cell r="I24">
            <v>4.7505208333333302</v>
          </cell>
          <cell r="J24">
            <v>41.0546875</v>
          </cell>
        </row>
        <row r="25">
          <cell r="B25">
            <v>41020</v>
          </cell>
          <cell r="C25">
            <v>441.080729166666</v>
          </cell>
          <cell r="D25">
            <v>74834.7</v>
          </cell>
          <cell r="E25">
            <v>7735.56</v>
          </cell>
          <cell r="F25">
            <v>0</v>
          </cell>
          <cell r="G25">
            <v>126.68940000000001</v>
          </cell>
          <cell r="H25">
            <v>3.6202083333333301</v>
          </cell>
          <cell r="I25">
            <v>4.6554166666666603</v>
          </cell>
          <cell r="J25">
            <v>41</v>
          </cell>
        </row>
        <row r="26">
          <cell r="B26">
            <v>41021</v>
          </cell>
          <cell r="C26">
            <v>386.796875</v>
          </cell>
          <cell r="D26">
            <v>75096.02</v>
          </cell>
          <cell r="E26">
            <v>7735.88</v>
          </cell>
          <cell r="F26">
            <v>0</v>
          </cell>
          <cell r="G26">
            <v>168.01509999999999</v>
          </cell>
          <cell r="H26">
            <v>4.3123437499999904</v>
          </cell>
          <cell r="I26">
            <v>4.5190625000000004</v>
          </cell>
          <cell r="J26">
            <v>41</v>
          </cell>
        </row>
        <row r="27">
          <cell r="B27">
            <v>41022</v>
          </cell>
          <cell r="C27">
            <v>382.515625</v>
          </cell>
          <cell r="D27">
            <v>75399.13</v>
          </cell>
          <cell r="E27">
            <v>7736.24</v>
          </cell>
          <cell r="F27">
            <v>0</v>
          </cell>
          <cell r="G27">
            <v>189.2174</v>
          </cell>
          <cell r="H27">
            <v>27.281614583333301</v>
          </cell>
          <cell r="I27">
            <v>4.38041666666666</v>
          </cell>
          <cell r="J27">
            <v>40.9895833333333</v>
          </cell>
        </row>
        <row r="28">
          <cell r="B28">
            <v>41023</v>
          </cell>
          <cell r="C28">
            <v>680.45052083333303</v>
          </cell>
          <cell r="D28">
            <v>75661.66</v>
          </cell>
          <cell r="E28">
            <v>7736.56</v>
          </cell>
          <cell r="F28">
            <v>0</v>
          </cell>
          <cell r="G28">
            <v>168.77629999999999</v>
          </cell>
          <cell r="H28">
            <v>87.357291666666598</v>
          </cell>
          <cell r="I28">
            <v>4.4422916666666596</v>
          </cell>
          <cell r="J28">
            <v>41.0625</v>
          </cell>
        </row>
        <row r="29">
          <cell r="B29">
            <v>41024</v>
          </cell>
          <cell r="C29">
            <v>1103.7421875</v>
          </cell>
          <cell r="D29">
            <v>75949.72</v>
          </cell>
          <cell r="E29">
            <v>7736.91</v>
          </cell>
          <cell r="F29">
            <v>0</v>
          </cell>
          <cell r="G29">
            <v>181.64590000000001</v>
          </cell>
          <cell r="H29">
            <v>118.2</v>
          </cell>
          <cell r="I29">
            <v>4.5671875000000002</v>
          </cell>
          <cell r="J29">
            <v>41.1979166666666</v>
          </cell>
        </row>
        <row r="30">
          <cell r="B30">
            <v>41025</v>
          </cell>
          <cell r="C30">
            <v>1603.6458333333301</v>
          </cell>
          <cell r="D30">
            <v>76279.59</v>
          </cell>
          <cell r="E30">
            <v>7737.32</v>
          </cell>
          <cell r="F30">
            <v>0</v>
          </cell>
          <cell r="G30">
            <v>203.02459999999999</v>
          </cell>
          <cell r="H30">
            <v>147.713541666666</v>
          </cell>
          <cell r="I30">
            <v>5.0055208333333301</v>
          </cell>
          <cell r="J30">
            <v>41.890625</v>
          </cell>
        </row>
        <row r="31">
          <cell r="B31">
            <v>41026</v>
          </cell>
          <cell r="C31">
            <v>2028.3854166666599</v>
          </cell>
          <cell r="D31">
            <v>76685.19</v>
          </cell>
          <cell r="E31">
            <v>7737.81</v>
          </cell>
          <cell r="F31">
            <v>0</v>
          </cell>
          <cell r="G31">
            <v>240.9074</v>
          </cell>
          <cell r="H31">
            <v>177.739583333333</v>
          </cell>
          <cell r="I31">
            <v>5.8698437500000002</v>
          </cell>
          <cell r="J31">
            <v>42.4635416666666</v>
          </cell>
        </row>
        <row r="32">
          <cell r="B32">
            <v>41027</v>
          </cell>
          <cell r="C32">
            <v>2502.34375</v>
          </cell>
          <cell r="D32">
            <v>76975.67</v>
          </cell>
          <cell r="E32">
            <v>7738.15</v>
          </cell>
          <cell r="F32">
            <v>0</v>
          </cell>
          <cell r="G32">
            <v>182.89099999999999</v>
          </cell>
          <cell r="H32">
            <v>94.9348958333333</v>
          </cell>
          <cell r="I32">
            <v>6.7792187500000001</v>
          </cell>
          <cell r="J32">
            <v>43.3489583333333</v>
          </cell>
        </row>
        <row r="33">
          <cell r="B33">
            <v>41028</v>
          </cell>
          <cell r="C33">
            <v>2029.53125</v>
          </cell>
          <cell r="D33">
            <v>77208.3</v>
          </cell>
          <cell r="E33">
            <v>7738.44</v>
          </cell>
          <cell r="F33">
            <v>0</v>
          </cell>
          <cell r="G33">
            <v>153.91560000000001</v>
          </cell>
          <cell r="H33">
            <v>70.166145833333303</v>
          </cell>
          <cell r="I33">
            <v>7.7110937499999999</v>
          </cell>
          <cell r="J33">
            <v>44.4114583333333</v>
          </cell>
        </row>
        <row r="34">
          <cell r="B34">
            <v>41029</v>
          </cell>
          <cell r="C34">
            <v>1565.8854166666599</v>
          </cell>
          <cell r="D34">
            <v>77408.41</v>
          </cell>
          <cell r="E34">
            <v>7738.68</v>
          </cell>
          <cell r="F34">
            <v>0</v>
          </cell>
          <cell r="G34">
            <v>149.172</v>
          </cell>
          <cell r="H34">
            <v>51.894270833333302</v>
          </cell>
          <cell r="I34">
            <v>8.1976562499999996</v>
          </cell>
          <cell r="J34">
            <v>56.968749999999901</v>
          </cell>
        </row>
        <row r="35">
          <cell r="B35">
            <v>41030</v>
          </cell>
          <cell r="C35">
            <v>1284.7395833333301</v>
          </cell>
          <cell r="D35">
            <v>77658.58</v>
          </cell>
          <cell r="E35">
            <v>7738.97</v>
          </cell>
          <cell r="F35">
            <v>3.6093000000000002</v>
          </cell>
          <cell r="G35">
            <v>206.2962</v>
          </cell>
          <cell r="H35">
            <v>28.583593749999999</v>
          </cell>
          <cell r="I35">
            <v>8.3115625000000009</v>
          </cell>
          <cell r="J35">
            <v>87.4609375</v>
          </cell>
        </row>
        <row r="36">
          <cell r="B36">
            <v>41031</v>
          </cell>
          <cell r="C36">
            <v>1194.0625</v>
          </cell>
          <cell r="D36">
            <v>77834.080000000002</v>
          </cell>
          <cell r="E36">
            <v>7739.19</v>
          </cell>
          <cell r="F36">
            <v>3.6143999999999998</v>
          </cell>
          <cell r="G36">
            <v>200.7713</v>
          </cell>
          <cell r="H36">
            <v>30.172656249999999</v>
          </cell>
          <cell r="I36">
            <v>8.2384374999999999</v>
          </cell>
          <cell r="J36">
            <v>116.127604166666</v>
          </cell>
        </row>
        <row r="37">
          <cell r="B37">
            <v>41032</v>
          </cell>
          <cell r="C37">
            <v>1115.2083333333301</v>
          </cell>
          <cell r="D37">
            <v>78026.59</v>
          </cell>
          <cell r="E37">
            <v>7739.42</v>
          </cell>
          <cell r="F37">
            <v>3.6194000000000002</v>
          </cell>
          <cell r="G37">
            <v>210.18270000000001</v>
          </cell>
          <cell r="H37">
            <v>61.938541666666602</v>
          </cell>
          <cell r="I37">
            <v>8.11328125</v>
          </cell>
          <cell r="J37">
            <v>116.822916666666</v>
          </cell>
        </row>
        <row r="38">
          <cell r="B38">
            <v>41033</v>
          </cell>
          <cell r="C38">
            <v>1201.5625</v>
          </cell>
          <cell r="D38">
            <v>78228.02</v>
          </cell>
          <cell r="E38">
            <v>7739.66</v>
          </cell>
          <cell r="F38">
            <v>3.6295000000000002</v>
          </cell>
          <cell r="G38">
            <v>214.85069999999999</v>
          </cell>
          <cell r="H38">
            <v>149.85052083333301</v>
          </cell>
          <cell r="I38">
            <v>8.1723437499999996</v>
          </cell>
          <cell r="J38">
            <v>117.291666666666</v>
          </cell>
        </row>
        <row r="39">
          <cell r="B39">
            <v>41034</v>
          </cell>
          <cell r="C39">
            <v>1636.8489583333301</v>
          </cell>
          <cell r="D39">
            <v>78463</v>
          </cell>
          <cell r="E39">
            <v>7739.95</v>
          </cell>
          <cell r="F39">
            <v>3.6345000000000001</v>
          </cell>
          <cell r="G39">
            <v>232.02520000000001</v>
          </cell>
          <cell r="H39">
            <v>200.234375</v>
          </cell>
          <cell r="I39">
            <v>8.9565625000000004</v>
          </cell>
          <cell r="J39">
            <v>119.21874999999901</v>
          </cell>
        </row>
        <row r="40">
          <cell r="B40">
            <v>41035</v>
          </cell>
          <cell r="C40">
            <v>2232.0052083333298</v>
          </cell>
          <cell r="D40">
            <v>78715.710000000006</v>
          </cell>
          <cell r="E40">
            <v>7740.24</v>
          </cell>
          <cell r="F40">
            <v>3.6396000000000002</v>
          </cell>
          <cell r="G40">
            <v>241.14930000000001</v>
          </cell>
          <cell r="H40">
            <v>185.046875</v>
          </cell>
          <cell r="I40">
            <v>10.24625</v>
          </cell>
          <cell r="J40">
            <v>120.630208333333</v>
          </cell>
        </row>
        <row r="41">
          <cell r="B41">
            <v>41036</v>
          </cell>
          <cell r="C41">
            <v>2458.6458333333298</v>
          </cell>
          <cell r="D41">
            <v>78976.789999999994</v>
          </cell>
          <cell r="E41">
            <v>7740.55</v>
          </cell>
          <cell r="F41">
            <v>3.6497000000000002</v>
          </cell>
          <cell r="G41">
            <v>245.50980000000001</v>
          </cell>
          <cell r="H41">
            <v>94.379687500000003</v>
          </cell>
          <cell r="I41">
            <v>10.6416666666666</v>
          </cell>
          <cell r="J41">
            <v>120.895833333333</v>
          </cell>
        </row>
        <row r="42">
          <cell r="B42">
            <v>41037</v>
          </cell>
          <cell r="C42">
            <v>2255.3385416666601</v>
          </cell>
          <cell r="D42">
            <v>79196.73</v>
          </cell>
          <cell r="E42">
            <v>7740.81</v>
          </cell>
          <cell r="F42">
            <v>3.6547000000000001</v>
          </cell>
          <cell r="G42">
            <v>224.57470000000001</v>
          </cell>
          <cell r="H42">
            <v>57.310937500000001</v>
          </cell>
          <cell r="I42">
            <v>10.472031250000001</v>
          </cell>
          <cell r="J42">
            <v>120.6953125</v>
          </cell>
        </row>
        <row r="43">
          <cell r="B43">
            <v>41038</v>
          </cell>
          <cell r="C43">
            <v>1840.6510416666599</v>
          </cell>
          <cell r="D43">
            <v>79416.66</v>
          </cell>
          <cell r="E43">
            <v>7741.07</v>
          </cell>
          <cell r="F43">
            <v>3.6648000000000001</v>
          </cell>
          <cell r="G43">
            <v>224.32259999999999</v>
          </cell>
          <cell r="H43">
            <v>87.878645833333294</v>
          </cell>
          <cell r="I43">
            <v>9.8661979166666605</v>
          </cell>
          <cell r="J43">
            <v>120.247395833333</v>
          </cell>
        </row>
        <row r="44">
          <cell r="B44">
            <v>41039</v>
          </cell>
          <cell r="C44">
            <v>1689.2708333333301</v>
          </cell>
          <cell r="D44">
            <v>79662.7</v>
          </cell>
          <cell r="E44">
            <v>7741.36</v>
          </cell>
          <cell r="F44">
            <v>3.6698</v>
          </cell>
          <cell r="G44">
            <v>237.6156</v>
          </cell>
          <cell r="H44">
            <v>138.731770833333</v>
          </cell>
          <cell r="I44">
            <v>9.7392708333333307</v>
          </cell>
          <cell r="J44">
            <v>120.260416666666</v>
          </cell>
        </row>
        <row r="45">
          <cell r="B45">
            <v>41040</v>
          </cell>
          <cell r="C45">
            <v>1840.9895833333301</v>
          </cell>
          <cell r="D45">
            <v>79909.23</v>
          </cell>
          <cell r="E45">
            <v>7741.64</v>
          </cell>
          <cell r="F45">
            <v>3.6798999999999999</v>
          </cell>
          <cell r="G45">
            <v>237.95339999999999</v>
          </cell>
          <cell r="H45">
            <v>136.00781249999901</v>
          </cell>
          <cell r="I45">
            <v>9.6957291666666698</v>
          </cell>
          <cell r="J45">
            <v>120.276041666666</v>
          </cell>
        </row>
        <row r="46">
          <cell r="B46">
            <v>41041</v>
          </cell>
          <cell r="C46">
            <v>2083.1770833333298</v>
          </cell>
          <cell r="D46">
            <v>80156.28</v>
          </cell>
          <cell r="E46">
            <v>7741.94</v>
          </cell>
          <cell r="F46">
            <v>3.6848999999999998</v>
          </cell>
          <cell r="G46">
            <v>238.4222</v>
          </cell>
          <cell r="H46">
            <v>106.782291666666</v>
          </cell>
          <cell r="I46">
            <v>9.8125</v>
          </cell>
          <cell r="J46">
            <v>120.44531249999901</v>
          </cell>
        </row>
        <row r="47">
          <cell r="B47">
            <v>41042</v>
          </cell>
          <cell r="C47">
            <v>2039.84375</v>
          </cell>
          <cell r="D47">
            <v>80378.39</v>
          </cell>
          <cell r="E47">
            <v>7742.19</v>
          </cell>
          <cell r="F47">
            <v>3.69</v>
          </cell>
          <cell r="G47">
            <v>225.96600000000001</v>
          </cell>
          <cell r="H47">
            <v>94.151562499999898</v>
          </cell>
          <cell r="I47">
            <v>9.86</v>
          </cell>
          <cell r="J47">
            <v>120.544270833333</v>
          </cell>
        </row>
        <row r="48">
          <cell r="B48">
            <v>41043</v>
          </cell>
          <cell r="C48">
            <v>1840.0520833333301</v>
          </cell>
          <cell r="D48">
            <v>80574.990000000005</v>
          </cell>
          <cell r="E48">
            <v>7742.43</v>
          </cell>
          <cell r="F48">
            <v>3.7000999999999999</v>
          </cell>
          <cell r="G48">
            <v>213.28290000000001</v>
          </cell>
          <cell r="H48">
            <v>109.169791666666</v>
          </cell>
          <cell r="I48">
            <v>9.7828125000000004</v>
          </cell>
          <cell r="J48">
            <v>120.557291666666</v>
          </cell>
        </row>
        <row r="49">
          <cell r="B49">
            <v>41044</v>
          </cell>
          <cell r="C49">
            <v>1641.8489583333301</v>
          </cell>
          <cell r="D49">
            <v>80780.289999999994</v>
          </cell>
          <cell r="E49">
            <v>7742.67</v>
          </cell>
          <cell r="F49">
            <v>3.7050999999999998</v>
          </cell>
          <cell r="G49">
            <v>217.6635</v>
          </cell>
          <cell r="H49">
            <v>185.375</v>
          </cell>
          <cell r="I49">
            <v>9.6620833333333298</v>
          </cell>
          <cell r="J49">
            <v>120.5234375</v>
          </cell>
        </row>
        <row r="50">
          <cell r="B50">
            <v>41045</v>
          </cell>
          <cell r="C50">
            <v>1764.5572916666599</v>
          </cell>
          <cell r="D50">
            <v>81029.11</v>
          </cell>
          <cell r="E50">
            <v>7742.95</v>
          </cell>
          <cell r="F50">
            <v>3.7101000000000002</v>
          </cell>
          <cell r="G50">
            <v>231.1078</v>
          </cell>
          <cell r="H50">
            <v>212.0546875</v>
          </cell>
          <cell r="I50">
            <v>9.7036458333333293</v>
          </cell>
          <cell r="J50">
            <v>125.942708333333</v>
          </cell>
        </row>
        <row r="51">
          <cell r="B51">
            <v>41046</v>
          </cell>
          <cell r="C51">
            <v>2023.6979166666599</v>
          </cell>
          <cell r="D51">
            <v>81278.44</v>
          </cell>
          <cell r="E51">
            <v>7743.24</v>
          </cell>
          <cell r="F51">
            <v>3.7202000000000002</v>
          </cell>
          <cell r="G51">
            <v>231.2388</v>
          </cell>
          <cell r="H51">
            <v>192.171875</v>
          </cell>
          <cell r="I51">
            <v>9.86</v>
          </cell>
          <cell r="J51">
            <v>125.932291666666</v>
          </cell>
        </row>
        <row r="52">
          <cell r="B52">
            <v>41047</v>
          </cell>
          <cell r="C52">
            <v>2005.78125</v>
          </cell>
          <cell r="D52">
            <v>81528.27</v>
          </cell>
          <cell r="E52">
            <v>7743.53</v>
          </cell>
          <cell r="F52">
            <v>3.7252999999999998</v>
          </cell>
          <cell r="G52">
            <v>227.80090000000001</v>
          </cell>
          <cell r="H52">
            <v>195.705729166666</v>
          </cell>
          <cell r="I52">
            <v>9.9848437499999996</v>
          </cell>
          <cell r="J52">
            <v>120.802083333333</v>
          </cell>
        </row>
        <row r="53">
          <cell r="B53">
            <v>41048</v>
          </cell>
          <cell r="C53">
            <v>2182.7083333333298</v>
          </cell>
          <cell r="D53">
            <v>81830.509999999995</v>
          </cell>
          <cell r="E53">
            <v>7743.88</v>
          </cell>
          <cell r="F53">
            <v>3.7353000000000001</v>
          </cell>
          <cell r="G53">
            <v>253.6156</v>
          </cell>
          <cell r="H53">
            <v>156.455729166666</v>
          </cell>
          <cell r="I53">
            <v>10.112343750000001</v>
          </cell>
          <cell r="J53">
            <v>109.450520833333</v>
          </cell>
        </row>
        <row r="54">
          <cell r="B54">
            <v>41049</v>
          </cell>
          <cell r="C54">
            <v>2133.4895833333298</v>
          </cell>
          <cell r="D54">
            <v>82089.91</v>
          </cell>
          <cell r="E54">
            <v>7744.18</v>
          </cell>
          <cell r="F54">
            <v>3.7454000000000001</v>
          </cell>
          <cell r="G54">
            <v>233.11410000000001</v>
          </cell>
          <cell r="H54">
            <v>127.103124999999</v>
          </cell>
          <cell r="I54">
            <v>10.19734375</v>
          </cell>
          <cell r="J54">
            <v>109.708333333333</v>
          </cell>
        </row>
        <row r="55">
          <cell r="B55">
            <v>41050</v>
          </cell>
          <cell r="C55">
            <v>1874.4270833333301</v>
          </cell>
          <cell r="D55">
            <v>82332.899999999994</v>
          </cell>
          <cell r="E55">
            <v>7744.47</v>
          </cell>
          <cell r="F55">
            <v>3.7505000000000002</v>
          </cell>
          <cell r="G55">
            <v>225.13419999999999</v>
          </cell>
          <cell r="H55">
            <v>199.052083333333</v>
          </cell>
          <cell r="I55">
            <v>9.9069270833333292</v>
          </cell>
          <cell r="J55">
            <v>109.677083333333</v>
          </cell>
        </row>
        <row r="56">
          <cell r="B56">
            <v>41051</v>
          </cell>
          <cell r="C56">
            <v>1823.4895833333301</v>
          </cell>
          <cell r="D56">
            <v>82601.84</v>
          </cell>
          <cell r="E56">
            <v>7744.78</v>
          </cell>
          <cell r="F56">
            <v>3.7606000000000002</v>
          </cell>
          <cell r="G56">
            <v>238.43729999999999</v>
          </cell>
          <cell r="H56">
            <v>295.408854166666</v>
          </cell>
          <cell r="I56">
            <v>9.9875000000000007</v>
          </cell>
          <cell r="J56">
            <v>109.848958333333</v>
          </cell>
        </row>
        <row r="57">
          <cell r="B57">
            <v>41052</v>
          </cell>
          <cell r="C57">
            <v>2248.9583333333298</v>
          </cell>
          <cell r="D57">
            <v>82967.98</v>
          </cell>
          <cell r="E57">
            <v>7745.19</v>
          </cell>
          <cell r="F57">
            <v>3.7706</v>
          </cell>
          <cell r="G57">
            <v>287.60180000000003</v>
          </cell>
          <cell r="H57">
            <v>277.838541666666</v>
          </cell>
          <cell r="I57">
            <v>10.2257291666666</v>
          </cell>
          <cell r="J57">
            <v>110.140625</v>
          </cell>
        </row>
        <row r="58">
          <cell r="B58">
            <v>41053</v>
          </cell>
          <cell r="C58">
            <v>2747.8125</v>
          </cell>
          <cell r="D58">
            <v>83317.16</v>
          </cell>
          <cell r="E58">
            <v>7745.6</v>
          </cell>
          <cell r="F58">
            <v>3.7806999999999999</v>
          </cell>
          <cell r="G58">
            <v>279.50599999999997</v>
          </cell>
          <cell r="H58">
            <v>231.890625</v>
          </cell>
          <cell r="I58">
            <v>10.9854166666666</v>
          </cell>
          <cell r="J58">
            <v>110.721354166666</v>
          </cell>
        </row>
        <row r="59">
          <cell r="B59">
            <v>41054</v>
          </cell>
          <cell r="C59">
            <v>2379.37499999999</v>
          </cell>
          <cell r="D59">
            <v>83597.039999999994</v>
          </cell>
          <cell r="E59">
            <v>7745.92</v>
          </cell>
          <cell r="F59">
            <v>3.7858000000000001</v>
          </cell>
          <cell r="G59">
            <v>244.5822</v>
          </cell>
          <cell r="H59">
            <v>188.869791666666</v>
          </cell>
          <cell r="I59">
            <v>11.368749999999901</v>
          </cell>
          <cell r="J59">
            <v>111.4375</v>
          </cell>
        </row>
        <row r="60">
          <cell r="B60">
            <v>41055</v>
          </cell>
          <cell r="C60">
            <v>1956.9270833333301</v>
          </cell>
          <cell r="D60">
            <v>83851.33</v>
          </cell>
          <cell r="E60">
            <v>7746.21</v>
          </cell>
          <cell r="F60">
            <v>3.7907999999999999</v>
          </cell>
          <cell r="G60">
            <v>231.8236</v>
          </cell>
          <cell r="H60">
            <v>225.549479166666</v>
          </cell>
          <cell r="I60">
            <v>11.502083333333299</v>
          </cell>
          <cell r="J60">
            <v>111.526041666666</v>
          </cell>
        </row>
        <row r="61">
          <cell r="B61">
            <v>41056</v>
          </cell>
          <cell r="C61">
            <v>1838.125</v>
          </cell>
          <cell r="D61">
            <v>84132.26</v>
          </cell>
          <cell r="E61">
            <v>7746.53</v>
          </cell>
          <cell r="F61">
            <v>3.8008999999999999</v>
          </cell>
          <cell r="G61">
            <v>245.167</v>
          </cell>
          <cell r="H61">
            <v>184.60937499999901</v>
          </cell>
          <cell r="I61">
            <v>11.4385416666666</v>
          </cell>
          <cell r="J61">
            <v>111.1875</v>
          </cell>
        </row>
        <row r="62">
          <cell r="B62">
            <v>41057</v>
          </cell>
          <cell r="C62">
            <v>2016.328125</v>
          </cell>
          <cell r="D62">
            <v>84387.51</v>
          </cell>
          <cell r="E62">
            <v>7746.82</v>
          </cell>
          <cell r="F62">
            <v>3.8058999999999998</v>
          </cell>
          <cell r="G62">
            <v>232.50909999999999</v>
          </cell>
          <cell r="H62">
            <v>111.60572916666599</v>
          </cell>
          <cell r="I62">
            <v>11.002083333333299</v>
          </cell>
          <cell r="J62">
            <v>110.888020833333</v>
          </cell>
        </row>
        <row r="63">
          <cell r="B63">
            <v>41058</v>
          </cell>
          <cell r="C63">
            <v>1655.6510416666599</v>
          </cell>
          <cell r="D63">
            <v>84643.21</v>
          </cell>
          <cell r="E63">
            <v>7747.11</v>
          </cell>
          <cell r="F63">
            <v>3.8159999999999998</v>
          </cell>
          <cell r="G63">
            <v>232.69569999999999</v>
          </cell>
          <cell r="H63">
            <v>132.13124999999999</v>
          </cell>
          <cell r="I63">
            <v>10.5635416666666</v>
          </cell>
          <cell r="J63">
            <v>108.53125</v>
          </cell>
        </row>
        <row r="64">
          <cell r="B64">
            <v>41059</v>
          </cell>
          <cell r="C64">
            <v>1536.1458333333301</v>
          </cell>
          <cell r="D64">
            <v>84890.73</v>
          </cell>
          <cell r="E64">
            <v>7747.39</v>
          </cell>
          <cell r="F64">
            <v>3.8210000000000002</v>
          </cell>
          <cell r="G64">
            <v>228.60740000000001</v>
          </cell>
          <cell r="H64">
            <v>149.703125</v>
          </cell>
          <cell r="I64">
            <v>10.166354166666601</v>
          </cell>
          <cell r="J64">
            <v>108.174479166666</v>
          </cell>
        </row>
        <row r="65">
          <cell r="B65">
            <v>41060</v>
          </cell>
          <cell r="C65">
            <v>1665.31249999999</v>
          </cell>
          <cell r="D65">
            <v>85165.05</v>
          </cell>
          <cell r="E65">
            <v>7747.69</v>
          </cell>
          <cell r="F65">
            <v>3.8260999999999998</v>
          </cell>
          <cell r="G65">
            <v>244.69820000000001</v>
          </cell>
          <cell r="H65">
            <v>160.50572916666599</v>
          </cell>
          <cell r="I65">
            <v>9.5769791666666695</v>
          </cell>
          <cell r="J65">
            <v>105.6484375</v>
          </cell>
        </row>
        <row r="66">
          <cell r="B66">
            <v>41061</v>
          </cell>
          <cell r="C66">
            <v>1782.1614583333301</v>
          </cell>
          <cell r="D66">
            <v>85510.53</v>
          </cell>
          <cell r="E66">
            <v>7748.08</v>
          </cell>
          <cell r="F66">
            <v>9.4115000000000002</v>
          </cell>
          <cell r="G66">
            <v>281.61810000000003</v>
          </cell>
          <cell r="H66">
            <v>167.09166666666599</v>
          </cell>
          <cell r="I66">
            <v>9.4190625000000008</v>
          </cell>
          <cell r="J66">
            <v>106.361979166666</v>
          </cell>
        </row>
        <row r="67">
          <cell r="B67">
            <v>41062</v>
          </cell>
          <cell r="C67">
            <v>2032.4739583333301</v>
          </cell>
          <cell r="D67">
            <v>85892.89</v>
          </cell>
          <cell r="E67">
            <v>7748.52</v>
          </cell>
          <cell r="F67">
            <v>9.4367000000000001</v>
          </cell>
          <cell r="G67">
            <v>302.21050000000002</v>
          </cell>
          <cell r="H67">
            <v>148.02135416666599</v>
          </cell>
          <cell r="I67">
            <v>9.1245312500000004</v>
          </cell>
          <cell r="J67">
            <v>108.966145833333</v>
          </cell>
        </row>
        <row r="68">
          <cell r="B68">
            <v>41063</v>
          </cell>
          <cell r="C68">
            <v>2342.3958333333298</v>
          </cell>
          <cell r="D68">
            <v>86267.1</v>
          </cell>
          <cell r="E68">
            <v>7748.93</v>
          </cell>
          <cell r="F68">
            <v>9.4567999999999994</v>
          </cell>
          <cell r="G68">
            <v>298.48020000000002</v>
          </cell>
          <cell r="H68">
            <v>134.860416666666</v>
          </cell>
          <cell r="I68">
            <v>9.0534374999999994</v>
          </cell>
          <cell r="J68">
            <v>109.229166666666</v>
          </cell>
        </row>
        <row r="69">
          <cell r="B69">
            <v>41064</v>
          </cell>
          <cell r="C69">
            <v>2112.03125</v>
          </cell>
          <cell r="D69">
            <v>86642.27</v>
          </cell>
          <cell r="E69">
            <v>7749.36</v>
          </cell>
          <cell r="F69">
            <v>9.4819999999999993</v>
          </cell>
          <cell r="G69">
            <v>299.0548</v>
          </cell>
          <cell r="H69">
            <v>133.34843749999999</v>
          </cell>
          <cell r="I69">
            <v>8.8239062500000003</v>
          </cell>
          <cell r="J69">
            <v>109.088541666666</v>
          </cell>
        </row>
        <row r="70">
          <cell r="B70">
            <v>41065</v>
          </cell>
          <cell r="C70">
            <v>2038.7239583333301</v>
          </cell>
          <cell r="D70">
            <v>87018.38</v>
          </cell>
          <cell r="E70">
            <v>7749.78</v>
          </cell>
          <cell r="F70">
            <v>9.5071999999999992</v>
          </cell>
          <cell r="G70">
            <v>300.73349999999999</v>
          </cell>
          <cell r="H70">
            <v>113.05937499999899</v>
          </cell>
          <cell r="I70">
            <v>8.6999999999999904</v>
          </cell>
          <cell r="J70">
            <v>109.98437499999901</v>
          </cell>
        </row>
        <row r="71">
          <cell r="B71">
            <v>41066</v>
          </cell>
          <cell r="C71">
            <v>2050.70312499999</v>
          </cell>
          <cell r="D71">
            <v>87386.67</v>
          </cell>
          <cell r="E71">
            <v>7750.18</v>
          </cell>
          <cell r="F71">
            <v>9.5325000000000006</v>
          </cell>
          <cell r="G71">
            <v>297.02839999999998</v>
          </cell>
          <cell r="H71">
            <v>89.418750000000003</v>
          </cell>
          <cell r="I71">
            <v>8.6485416666666595</v>
          </cell>
          <cell r="J71">
            <v>110.12499999999901</v>
          </cell>
        </row>
        <row r="72">
          <cell r="B72">
            <v>41067</v>
          </cell>
          <cell r="C72">
            <v>1975.4166666666599</v>
          </cell>
          <cell r="D72">
            <v>87764.77</v>
          </cell>
          <cell r="E72">
            <v>7750.61</v>
          </cell>
          <cell r="F72">
            <v>9.5577000000000005</v>
          </cell>
          <cell r="G72">
            <v>302.17520000000002</v>
          </cell>
          <cell r="H72">
            <v>58.466406249999999</v>
          </cell>
          <cell r="I72">
            <v>8.4616666666666607</v>
          </cell>
          <cell r="J72">
            <v>110.12499999999901</v>
          </cell>
        </row>
        <row r="73">
          <cell r="B73">
            <v>41068</v>
          </cell>
          <cell r="C73">
            <v>1790.1302083333301</v>
          </cell>
          <cell r="D73">
            <v>88117</v>
          </cell>
          <cell r="E73">
            <v>7751</v>
          </cell>
          <cell r="F73">
            <v>9.5829000000000004</v>
          </cell>
          <cell r="G73">
            <v>289.63330000000002</v>
          </cell>
          <cell r="H73">
            <v>33.0924479166666</v>
          </cell>
          <cell r="I73">
            <v>8.1723437499999996</v>
          </cell>
          <cell r="J73">
            <v>110.35937499999901</v>
          </cell>
        </row>
        <row r="74">
          <cell r="B74">
            <v>41069</v>
          </cell>
          <cell r="C74">
            <v>1617.0833333333301</v>
          </cell>
          <cell r="D74">
            <v>88452</v>
          </cell>
          <cell r="E74">
            <v>7751.36</v>
          </cell>
          <cell r="F74">
            <v>9.6081000000000003</v>
          </cell>
          <cell r="G74">
            <v>281.37110000000001</v>
          </cell>
          <cell r="H74">
            <v>26.3528645833333</v>
          </cell>
          <cell r="I74">
            <v>7.9785416666666604</v>
          </cell>
          <cell r="J74">
            <v>110.57812499999901</v>
          </cell>
        </row>
        <row r="75">
          <cell r="B75">
            <v>41070</v>
          </cell>
          <cell r="C75">
            <v>1500.1041666666599</v>
          </cell>
          <cell r="D75">
            <v>88723.95</v>
          </cell>
          <cell r="E75">
            <v>7751.66</v>
          </cell>
          <cell r="F75">
            <v>9.6232000000000006</v>
          </cell>
          <cell r="G75">
            <v>249.50219999999999</v>
          </cell>
          <cell r="H75">
            <v>13.8748958333333</v>
          </cell>
          <cell r="I75">
            <v>7.6476562499999998</v>
          </cell>
          <cell r="J75">
            <v>110.06249999999901</v>
          </cell>
        </row>
        <row r="76">
          <cell r="B76">
            <v>41071</v>
          </cell>
          <cell r="C76">
            <v>1328.6458333333301</v>
          </cell>
          <cell r="D76">
            <v>88969.36</v>
          </cell>
          <cell r="E76">
            <v>7751.94</v>
          </cell>
          <cell r="F76">
            <v>9.6433999999999997</v>
          </cell>
          <cell r="G76">
            <v>236.23939999999999</v>
          </cell>
          <cell r="H76">
            <v>2.21364583333333</v>
          </cell>
          <cell r="I76">
            <v>7.5</v>
          </cell>
          <cell r="J76">
            <v>109.99999999999901</v>
          </cell>
        </row>
        <row r="77">
          <cell r="B77">
            <v>41072</v>
          </cell>
          <cell r="C77">
            <v>967.63020833333303</v>
          </cell>
          <cell r="D77">
            <v>89169.82</v>
          </cell>
          <cell r="E77">
            <v>7752.15</v>
          </cell>
          <cell r="F77">
            <v>9.6585000000000001</v>
          </cell>
          <cell r="G77">
            <v>213.6711</v>
          </cell>
          <cell r="H77">
            <v>2.21</v>
          </cell>
          <cell r="I77">
            <v>7.2892708333333296</v>
          </cell>
          <cell r="J77">
            <v>109.90624999999901</v>
          </cell>
        </row>
        <row r="78">
          <cell r="B78">
            <v>41073</v>
          </cell>
          <cell r="C78">
            <v>733.17708333333303</v>
          </cell>
          <cell r="D78">
            <v>89351.87</v>
          </cell>
          <cell r="E78">
            <v>7752.36</v>
          </cell>
          <cell r="F78">
            <v>9.6685999999999996</v>
          </cell>
          <cell r="G78">
            <v>204.37049999999999</v>
          </cell>
          <cell r="H78">
            <v>2.21</v>
          </cell>
          <cell r="I78">
            <v>6.9851562500000002</v>
          </cell>
          <cell r="J78">
            <v>109.62499999999901</v>
          </cell>
        </row>
        <row r="79">
          <cell r="B79">
            <v>41074</v>
          </cell>
          <cell r="C79">
            <v>615.14583333333303</v>
          </cell>
          <cell r="D79">
            <v>89534.59</v>
          </cell>
          <cell r="E79">
            <v>7752.55</v>
          </cell>
          <cell r="F79">
            <v>9.6837</v>
          </cell>
          <cell r="G79">
            <v>205.00059999999999</v>
          </cell>
          <cell r="H79">
            <v>2.21</v>
          </cell>
          <cell r="I79">
            <v>6.7293229166666597</v>
          </cell>
          <cell r="J79">
            <v>109.645833333333</v>
          </cell>
        </row>
        <row r="80">
          <cell r="B80">
            <v>41075</v>
          </cell>
          <cell r="C80">
            <v>631.55729166666595</v>
          </cell>
          <cell r="D80">
            <v>89680.95</v>
          </cell>
          <cell r="E80">
            <v>7752.71</v>
          </cell>
          <cell r="F80">
            <v>9.6937999999999995</v>
          </cell>
          <cell r="G80">
            <v>186.8733</v>
          </cell>
          <cell r="H80">
            <v>2.21</v>
          </cell>
          <cell r="I80">
            <v>6.3972916666666597</v>
          </cell>
          <cell r="J80">
            <v>109.520833333333</v>
          </cell>
        </row>
        <row r="81">
          <cell r="B81">
            <v>41076</v>
          </cell>
          <cell r="C81">
            <v>713.40364583333303</v>
          </cell>
          <cell r="D81">
            <v>89799.76</v>
          </cell>
          <cell r="E81">
            <v>7752.85</v>
          </cell>
          <cell r="F81">
            <v>9.6988000000000003</v>
          </cell>
          <cell r="G81">
            <v>172.93510000000001</v>
          </cell>
          <cell r="H81">
            <v>2.21</v>
          </cell>
          <cell r="I81">
            <v>6.1047916666666602</v>
          </cell>
          <cell r="J81">
            <v>109.223958333333</v>
          </cell>
        </row>
        <row r="82">
          <cell r="B82">
            <v>41077</v>
          </cell>
          <cell r="C82">
            <v>726.88020833333303</v>
          </cell>
          <cell r="D82">
            <v>89918.66</v>
          </cell>
          <cell r="E82">
            <v>7752.98</v>
          </cell>
          <cell r="F82">
            <v>9.7088999999999999</v>
          </cell>
          <cell r="G82">
            <v>172.4008</v>
          </cell>
          <cell r="H82">
            <v>2.21</v>
          </cell>
          <cell r="I82">
            <v>5.8447916666666604</v>
          </cell>
          <cell r="J82">
            <v>108.505208333333</v>
          </cell>
        </row>
        <row r="83">
          <cell r="B83">
            <v>41078</v>
          </cell>
          <cell r="C83">
            <v>697.19010416666595</v>
          </cell>
          <cell r="D83">
            <v>90037.67</v>
          </cell>
          <cell r="E83">
            <v>7753.11</v>
          </cell>
          <cell r="F83">
            <v>9.7189999999999994</v>
          </cell>
          <cell r="G83">
            <v>174.5684</v>
          </cell>
          <cell r="H83">
            <v>2.21</v>
          </cell>
          <cell r="I83">
            <v>5.5333333333333297</v>
          </cell>
          <cell r="J83">
            <v>110.598958333333</v>
          </cell>
        </row>
        <row r="84">
          <cell r="B84">
            <v>41079</v>
          </cell>
          <cell r="C84">
            <v>693.94010416666595</v>
          </cell>
          <cell r="D84">
            <v>90147.82</v>
          </cell>
          <cell r="E84">
            <v>7753.22</v>
          </cell>
          <cell r="F84">
            <v>9.7240000000000002</v>
          </cell>
          <cell r="G84">
            <v>172.28479999999999</v>
          </cell>
          <cell r="H84">
            <v>2.21</v>
          </cell>
          <cell r="I84">
            <v>5.3518749999999997</v>
          </cell>
          <cell r="J84">
            <v>112.40624999999901</v>
          </cell>
        </row>
        <row r="85">
          <cell r="B85">
            <v>41080</v>
          </cell>
          <cell r="C85">
            <v>645.30989583333303</v>
          </cell>
          <cell r="D85">
            <v>90221.3</v>
          </cell>
          <cell r="E85">
            <v>7753.31</v>
          </cell>
          <cell r="F85">
            <v>9.7289999999999992</v>
          </cell>
          <cell r="G85">
            <v>153.91050000000001</v>
          </cell>
          <cell r="H85">
            <v>2.21</v>
          </cell>
          <cell r="I85">
            <v>5.1027083333333296</v>
          </cell>
          <cell r="J85">
            <v>112.24218749999901</v>
          </cell>
        </row>
        <row r="86">
          <cell r="B86">
            <v>41081</v>
          </cell>
          <cell r="C86">
            <v>545.35416666666595</v>
          </cell>
          <cell r="D86">
            <v>90248.639999999999</v>
          </cell>
          <cell r="E86">
            <v>7753.34</v>
          </cell>
          <cell r="F86">
            <v>9.7340999999999998</v>
          </cell>
          <cell r="G86">
            <v>161.11410000000001</v>
          </cell>
          <cell r="H86">
            <v>2.21</v>
          </cell>
          <cell r="I86">
            <v>4.9997395833503999</v>
          </cell>
          <cell r="J86">
            <v>144.252604166666</v>
          </cell>
        </row>
        <row r="87">
          <cell r="B87">
            <v>41082</v>
          </cell>
          <cell r="C87">
            <v>445.6796875</v>
          </cell>
          <cell r="D87">
            <v>90221.3</v>
          </cell>
          <cell r="E87">
            <v>7753.31</v>
          </cell>
          <cell r="F87">
            <v>9.7289999999999992</v>
          </cell>
          <cell r="G87">
            <v>168.2218</v>
          </cell>
          <cell r="H87">
            <v>2.2158333333333302</v>
          </cell>
          <cell r="I87">
            <v>4.9453125</v>
          </cell>
          <cell r="J87">
            <v>176.796875</v>
          </cell>
        </row>
        <row r="88">
          <cell r="B88">
            <v>41083</v>
          </cell>
          <cell r="C88">
            <v>384.3984375</v>
          </cell>
          <cell r="D88">
            <v>90193.52</v>
          </cell>
          <cell r="E88">
            <v>7753.28</v>
          </cell>
          <cell r="F88">
            <v>9.7289999999999992</v>
          </cell>
          <cell r="G88">
            <v>155.5488</v>
          </cell>
          <cell r="H88">
            <v>2.38645833333333</v>
          </cell>
          <cell r="I88">
            <v>4.8570833333333301</v>
          </cell>
          <cell r="J88">
            <v>163.864583333333</v>
          </cell>
        </row>
        <row r="89">
          <cell r="B89">
            <v>41084</v>
          </cell>
          <cell r="C89">
            <v>430.08593749999898</v>
          </cell>
          <cell r="D89">
            <v>90175.15</v>
          </cell>
          <cell r="E89">
            <v>7753.25</v>
          </cell>
          <cell r="F89">
            <v>9.7289999999999992</v>
          </cell>
          <cell r="G89">
            <v>158.98169999999999</v>
          </cell>
          <cell r="H89">
            <v>2.48999999999999</v>
          </cell>
          <cell r="I89">
            <v>4.6657291666666598</v>
          </cell>
          <cell r="J89">
            <v>153.447916666666</v>
          </cell>
        </row>
        <row r="90">
          <cell r="B90">
            <v>41085</v>
          </cell>
          <cell r="C90">
            <v>535.38541666666595</v>
          </cell>
          <cell r="D90">
            <v>90129.45</v>
          </cell>
          <cell r="E90">
            <v>7753.21</v>
          </cell>
          <cell r="F90">
            <v>9.7240000000000002</v>
          </cell>
          <cell r="G90">
            <v>148.93010000000001</v>
          </cell>
          <cell r="H90">
            <v>2.48999999999999</v>
          </cell>
          <cell r="I90">
            <v>4.5442708333333304</v>
          </cell>
          <cell r="J90">
            <v>157.364583333333</v>
          </cell>
        </row>
        <row r="91">
          <cell r="B91">
            <v>41086</v>
          </cell>
          <cell r="C91">
            <v>516.8203125</v>
          </cell>
          <cell r="D91">
            <v>90056.02</v>
          </cell>
          <cell r="E91">
            <v>7753.13</v>
          </cell>
          <cell r="F91">
            <v>9.7189999999999994</v>
          </cell>
          <cell r="G91">
            <v>140.6326</v>
          </cell>
          <cell r="H91">
            <v>2.48999999999999</v>
          </cell>
          <cell r="I91">
            <v>4.4400000000000004</v>
          </cell>
          <cell r="J91">
            <v>158.54687499999901</v>
          </cell>
        </row>
        <row r="92">
          <cell r="B92">
            <v>41087</v>
          </cell>
          <cell r="C92">
            <v>510.854166666666</v>
          </cell>
          <cell r="D92">
            <v>89982.63</v>
          </cell>
          <cell r="E92">
            <v>7753.05</v>
          </cell>
          <cell r="F92">
            <v>9.7139000000000006</v>
          </cell>
          <cell r="G92">
            <v>130.99430000000001</v>
          </cell>
          <cell r="H92">
            <v>2.48999999999999</v>
          </cell>
          <cell r="I92">
            <v>4.2601041666666601</v>
          </cell>
          <cell r="J92">
            <v>159.106770833333</v>
          </cell>
        </row>
        <row r="93">
          <cell r="B93">
            <v>41088</v>
          </cell>
          <cell r="C93">
            <v>511.486979166666</v>
          </cell>
          <cell r="D93">
            <v>89945.95</v>
          </cell>
          <cell r="E93">
            <v>7753</v>
          </cell>
          <cell r="F93">
            <v>9.7088999999999999</v>
          </cell>
          <cell r="G93">
            <v>138.71199999999999</v>
          </cell>
          <cell r="H93">
            <v>2.48999999999999</v>
          </cell>
          <cell r="I93">
            <v>4.4145833333333302</v>
          </cell>
          <cell r="J93">
            <v>149.674479166666</v>
          </cell>
        </row>
        <row r="94">
          <cell r="B94">
            <v>41089</v>
          </cell>
          <cell r="C94">
            <v>465.049479166666</v>
          </cell>
          <cell r="D94">
            <v>89891.38</v>
          </cell>
          <cell r="E94">
            <v>7752.95</v>
          </cell>
          <cell r="F94">
            <v>9.7088999999999999</v>
          </cell>
          <cell r="G94">
            <v>123.15560000000001</v>
          </cell>
          <cell r="H94">
            <v>2.48999999999999</v>
          </cell>
          <cell r="I94">
            <v>5.0977083333333297</v>
          </cell>
          <cell r="J94">
            <v>146.015625</v>
          </cell>
        </row>
        <row r="95">
          <cell r="B95">
            <v>41090</v>
          </cell>
          <cell r="C95">
            <v>432.265625</v>
          </cell>
          <cell r="D95">
            <v>89827.02</v>
          </cell>
          <cell r="E95">
            <v>7752.88</v>
          </cell>
          <cell r="F95">
            <v>9.7037999999999993</v>
          </cell>
          <cell r="G95">
            <v>118.1046</v>
          </cell>
          <cell r="H95">
            <v>2.6123437499999902</v>
          </cell>
          <cell r="I95">
            <v>5.0461458333333304</v>
          </cell>
          <cell r="J95">
            <v>145.979166666666</v>
          </cell>
        </row>
        <row r="96">
          <cell r="B96">
            <v>41091</v>
          </cell>
          <cell r="C96">
            <v>442.893229166666</v>
          </cell>
          <cell r="D96">
            <v>89744.8</v>
          </cell>
          <cell r="E96">
            <v>7752.79</v>
          </cell>
          <cell r="F96">
            <v>8.7258999999999993</v>
          </cell>
          <cell r="G96">
            <v>108.2394</v>
          </cell>
          <cell r="H96">
            <v>2.77999999999999</v>
          </cell>
          <cell r="I96">
            <v>4.9304166666666598</v>
          </cell>
          <cell r="J96">
            <v>145.979166666666</v>
          </cell>
        </row>
        <row r="97">
          <cell r="B97">
            <v>41092</v>
          </cell>
          <cell r="C97">
            <v>419.002604166666</v>
          </cell>
          <cell r="D97">
            <v>89662.65</v>
          </cell>
          <cell r="E97">
            <v>7752.7</v>
          </cell>
          <cell r="F97">
            <v>8.7209000000000003</v>
          </cell>
          <cell r="G97">
            <v>108.4008</v>
          </cell>
          <cell r="H97">
            <v>2.77999999999999</v>
          </cell>
          <cell r="I97">
            <v>4.8799999999999901</v>
          </cell>
          <cell r="J97">
            <v>146.041666666666</v>
          </cell>
        </row>
        <row r="98">
          <cell r="B98">
            <v>41093</v>
          </cell>
          <cell r="C98">
            <v>357</v>
          </cell>
          <cell r="D98">
            <v>89543.52</v>
          </cell>
          <cell r="E98">
            <v>7752.57</v>
          </cell>
          <cell r="F98">
            <v>8.7108000000000008</v>
          </cell>
          <cell r="G98">
            <v>101.08629999999999</v>
          </cell>
          <cell r="H98">
            <v>2.77999999999999</v>
          </cell>
          <cell r="I98">
            <v>4.87770833333333</v>
          </cell>
          <cell r="J98">
            <v>158.536458333333</v>
          </cell>
        </row>
        <row r="99">
          <cell r="B99">
            <v>41094</v>
          </cell>
          <cell r="C99">
            <v>340.9375</v>
          </cell>
          <cell r="D99">
            <v>89370.13</v>
          </cell>
          <cell r="E99">
            <v>7752.38</v>
          </cell>
          <cell r="F99">
            <v>8.7006999999999994</v>
          </cell>
          <cell r="G99">
            <v>111.7026</v>
          </cell>
          <cell r="H99">
            <v>2.77999999999999</v>
          </cell>
          <cell r="I99">
            <v>4.8479166666666602</v>
          </cell>
          <cell r="J99">
            <v>194.828125</v>
          </cell>
        </row>
        <row r="100">
          <cell r="B100">
            <v>41095</v>
          </cell>
          <cell r="C100">
            <v>361.53125</v>
          </cell>
          <cell r="D100">
            <v>89196.95</v>
          </cell>
          <cell r="E100">
            <v>7752.2</v>
          </cell>
          <cell r="F100">
            <v>8.6905999999999999</v>
          </cell>
          <cell r="G100">
            <v>111.9849</v>
          </cell>
          <cell r="H100">
            <v>2.8815624999999998</v>
          </cell>
          <cell r="I100">
            <v>4.7184375000000003</v>
          </cell>
          <cell r="J100">
            <v>194.890625</v>
          </cell>
        </row>
        <row r="101">
          <cell r="B101">
            <v>41096</v>
          </cell>
          <cell r="C101">
            <v>470.65364583333297</v>
          </cell>
          <cell r="D101">
            <v>89087.55</v>
          </cell>
          <cell r="E101">
            <v>7752.07</v>
          </cell>
          <cell r="F101">
            <v>8.6856000000000009</v>
          </cell>
          <cell r="G101">
            <v>144.0454</v>
          </cell>
          <cell r="H101">
            <v>3.08</v>
          </cell>
          <cell r="I101">
            <v>4.66</v>
          </cell>
          <cell r="J101">
            <v>194.765625</v>
          </cell>
        </row>
        <row r="102">
          <cell r="B102">
            <v>41097</v>
          </cell>
          <cell r="C102">
            <v>613.54947916666595</v>
          </cell>
          <cell r="D102">
            <v>89069.33</v>
          </cell>
          <cell r="E102">
            <v>7752.05</v>
          </cell>
          <cell r="F102">
            <v>8.6856000000000009</v>
          </cell>
          <cell r="G102">
            <v>189.78200000000001</v>
          </cell>
          <cell r="H102">
            <v>3.08</v>
          </cell>
          <cell r="I102">
            <v>4.680625</v>
          </cell>
          <cell r="J102">
            <v>194.46875</v>
          </cell>
        </row>
        <row r="103">
          <cell r="B103">
            <v>41098</v>
          </cell>
          <cell r="C103">
            <v>834.83333333333303</v>
          </cell>
          <cell r="D103">
            <v>88960.48</v>
          </cell>
          <cell r="E103">
            <v>7751.93</v>
          </cell>
          <cell r="F103">
            <v>8.6754999999999995</v>
          </cell>
          <cell r="G103">
            <v>143.80340000000001</v>
          </cell>
          <cell r="H103">
            <v>3.08</v>
          </cell>
          <cell r="I103">
            <v>4.8547916666666602</v>
          </cell>
          <cell r="J103">
            <v>194.40625</v>
          </cell>
        </row>
        <row r="104">
          <cell r="B104">
            <v>41099</v>
          </cell>
          <cell r="C104">
            <v>1119.375</v>
          </cell>
          <cell r="D104">
            <v>88851.26</v>
          </cell>
          <cell r="E104">
            <v>7751.81</v>
          </cell>
          <cell r="F104">
            <v>8.6704000000000008</v>
          </cell>
          <cell r="G104">
            <v>143.76310000000001</v>
          </cell>
          <cell r="H104">
            <v>3.08</v>
          </cell>
          <cell r="I104">
            <v>5.2936458333333301</v>
          </cell>
          <cell r="J104">
            <v>195.046875</v>
          </cell>
        </row>
        <row r="105">
          <cell r="B105">
            <v>41100</v>
          </cell>
          <cell r="C105">
            <v>851.125</v>
          </cell>
          <cell r="D105">
            <v>88696.91</v>
          </cell>
          <cell r="E105">
            <v>7751.64</v>
          </cell>
          <cell r="F105">
            <v>8.6603999999999992</v>
          </cell>
          <cell r="G105">
            <v>120.9427</v>
          </cell>
          <cell r="H105">
            <v>3.2882812499999901</v>
          </cell>
          <cell r="I105">
            <v>5.5915625000000002</v>
          </cell>
          <cell r="J105">
            <v>195.28125</v>
          </cell>
        </row>
        <row r="106">
          <cell r="B106">
            <v>41101</v>
          </cell>
          <cell r="C106">
            <v>547.79166666666595</v>
          </cell>
          <cell r="D106">
            <v>88515.29</v>
          </cell>
          <cell r="E106">
            <v>7751.44</v>
          </cell>
          <cell r="F106">
            <v>8.6502999999999997</v>
          </cell>
          <cell r="G106">
            <v>107.322</v>
          </cell>
          <cell r="H106">
            <v>3.3899999999999899</v>
          </cell>
          <cell r="I106">
            <v>5.4994791666666698</v>
          </cell>
          <cell r="J106">
            <v>195.34375</v>
          </cell>
        </row>
        <row r="107">
          <cell r="B107">
            <v>41102</v>
          </cell>
          <cell r="C107">
            <v>455.2421875</v>
          </cell>
          <cell r="D107">
            <v>88325.06</v>
          </cell>
          <cell r="E107">
            <v>7751.23</v>
          </cell>
          <cell r="F107">
            <v>8.6351999999999993</v>
          </cell>
          <cell r="G107">
            <v>103.1178</v>
          </cell>
          <cell r="H107">
            <v>3.3899999999999899</v>
          </cell>
          <cell r="I107">
            <v>5.2638541666666603</v>
          </cell>
          <cell r="J107">
            <v>195.2578125</v>
          </cell>
        </row>
        <row r="108">
          <cell r="B108">
            <v>41103</v>
          </cell>
          <cell r="C108">
            <v>400.9140625</v>
          </cell>
          <cell r="D108">
            <v>88117</v>
          </cell>
          <cell r="E108">
            <v>7751</v>
          </cell>
          <cell r="F108">
            <v>8.6250999999999998</v>
          </cell>
          <cell r="G108">
            <v>95.163200000000003</v>
          </cell>
          <cell r="H108">
            <v>3.3899999999999899</v>
          </cell>
          <cell r="I108">
            <v>4.98656249999999</v>
          </cell>
          <cell r="J108">
            <v>196.109375</v>
          </cell>
        </row>
        <row r="109">
          <cell r="B109">
            <v>41104</v>
          </cell>
          <cell r="C109">
            <v>372.11458333333297</v>
          </cell>
          <cell r="D109">
            <v>87918.07</v>
          </cell>
          <cell r="E109">
            <v>7750.78</v>
          </cell>
          <cell r="F109">
            <v>8.61</v>
          </cell>
          <cell r="G109">
            <v>99.694999999999993</v>
          </cell>
          <cell r="H109">
            <v>3.3968749999999899</v>
          </cell>
          <cell r="I109">
            <v>4.7505208333333302</v>
          </cell>
          <cell r="J109">
            <v>195.6953125</v>
          </cell>
        </row>
        <row r="110">
          <cell r="B110">
            <v>41105</v>
          </cell>
          <cell r="C110">
            <v>490.2734375</v>
          </cell>
          <cell r="D110">
            <v>87764.77</v>
          </cell>
          <cell r="E110">
            <v>7750.62</v>
          </cell>
          <cell r="F110">
            <v>8.5998999999999999</v>
          </cell>
          <cell r="G110">
            <v>122.1122</v>
          </cell>
          <cell r="H110">
            <v>3.5498437499999902</v>
          </cell>
          <cell r="I110">
            <v>4.6405208333333299</v>
          </cell>
          <cell r="J110">
            <v>195.03125</v>
          </cell>
        </row>
        <row r="111">
          <cell r="B111">
            <v>41106</v>
          </cell>
          <cell r="C111">
            <v>539.1640625</v>
          </cell>
          <cell r="D111">
            <v>87629.68</v>
          </cell>
          <cell r="E111">
            <v>7750.46</v>
          </cell>
          <cell r="F111">
            <v>8.5947999999999993</v>
          </cell>
          <cell r="G111">
            <v>131.47829999999999</v>
          </cell>
          <cell r="H111">
            <v>2.2837499999999999</v>
          </cell>
          <cell r="I111">
            <v>4.4491666666666596</v>
          </cell>
          <cell r="J111">
            <v>195.03125</v>
          </cell>
        </row>
        <row r="112">
          <cell r="B112">
            <v>41107</v>
          </cell>
          <cell r="C112">
            <v>613.1796875</v>
          </cell>
          <cell r="D112">
            <v>87566.8</v>
          </cell>
          <cell r="E112">
            <v>7750.39</v>
          </cell>
          <cell r="F112">
            <v>8.5898000000000003</v>
          </cell>
          <cell r="G112">
            <v>167.9143</v>
          </cell>
          <cell r="H112">
            <v>0.33999999999999903</v>
          </cell>
          <cell r="I112">
            <v>4.4400000000000004</v>
          </cell>
          <cell r="J112">
            <v>195.078125</v>
          </cell>
        </row>
        <row r="113">
          <cell r="B113">
            <v>41108</v>
          </cell>
          <cell r="C113">
            <v>751.359375</v>
          </cell>
          <cell r="D113">
            <v>87413.9</v>
          </cell>
          <cell r="E113">
            <v>7750.22</v>
          </cell>
          <cell r="F113">
            <v>8.5797000000000008</v>
          </cell>
          <cell r="G113">
            <v>122.8733</v>
          </cell>
          <cell r="H113">
            <v>0.33999999999999903</v>
          </cell>
          <cell r="I113">
            <v>4.45260416666666</v>
          </cell>
          <cell r="J113">
            <v>195.421875</v>
          </cell>
        </row>
        <row r="114">
          <cell r="B114">
            <v>41109</v>
          </cell>
          <cell r="C114">
            <v>748.0703125</v>
          </cell>
          <cell r="D114">
            <v>87278.720000000001</v>
          </cell>
          <cell r="E114">
            <v>7750.07</v>
          </cell>
          <cell r="F114">
            <v>8.5695999999999994</v>
          </cell>
          <cell r="G114">
            <v>131.6497</v>
          </cell>
          <cell r="H114">
            <v>0.33999999999999903</v>
          </cell>
          <cell r="I114">
            <v>4.6279166666666596</v>
          </cell>
          <cell r="J114">
            <v>195.46875</v>
          </cell>
        </row>
        <row r="115">
          <cell r="B115">
            <v>41110</v>
          </cell>
          <cell r="C115">
            <v>584.79427083333303</v>
          </cell>
          <cell r="D115">
            <v>87099.41</v>
          </cell>
          <cell r="E115">
            <v>7749.87</v>
          </cell>
          <cell r="F115">
            <v>8.5594999999999999</v>
          </cell>
          <cell r="G115">
            <v>109.92310000000001</v>
          </cell>
          <cell r="H115">
            <v>0.33999999999999903</v>
          </cell>
          <cell r="I115">
            <v>4.1638541666666598</v>
          </cell>
          <cell r="J115">
            <v>195.5625</v>
          </cell>
        </row>
        <row r="116">
          <cell r="B116">
            <v>41111</v>
          </cell>
          <cell r="C116">
            <v>576.8203125</v>
          </cell>
          <cell r="D116">
            <v>86919.88</v>
          </cell>
          <cell r="E116">
            <v>7749.68</v>
          </cell>
          <cell r="F116">
            <v>8.5495000000000001</v>
          </cell>
          <cell r="G116">
            <v>110.61879999999999</v>
          </cell>
          <cell r="H116">
            <v>0.33999999999999903</v>
          </cell>
          <cell r="I116">
            <v>3.5528124999999999</v>
          </cell>
          <cell r="J116">
            <v>195.7734375</v>
          </cell>
        </row>
        <row r="117">
          <cell r="B117">
            <v>41112</v>
          </cell>
          <cell r="C117">
            <v>504.29427083333297</v>
          </cell>
          <cell r="D117">
            <v>86767.67</v>
          </cell>
          <cell r="E117">
            <v>7749.5</v>
          </cell>
          <cell r="F117">
            <v>8.5394000000000005</v>
          </cell>
          <cell r="G117">
            <v>125.051</v>
          </cell>
          <cell r="H117">
            <v>0.33999999999999903</v>
          </cell>
          <cell r="I117">
            <v>3.5360416666666601</v>
          </cell>
          <cell r="J117">
            <v>196.4140625</v>
          </cell>
        </row>
        <row r="118">
          <cell r="B118">
            <v>41113</v>
          </cell>
          <cell r="C118">
            <v>650.77083333333303</v>
          </cell>
          <cell r="D118">
            <v>86597.72</v>
          </cell>
          <cell r="E118">
            <v>7749.31</v>
          </cell>
          <cell r="F118">
            <v>8.5292999999999992</v>
          </cell>
          <cell r="G118">
            <v>115.9118</v>
          </cell>
          <cell r="H118">
            <v>0.33999999999999903</v>
          </cell>
          <cell r="I118">
            <v>3.3568750000000001</v>
          </cell>
          <cell r="J118">
            <v>195.984375</v>
          </cell>
        </row>
        <row r="119">
          <cell r="B119">
            <v>41114</v>
          </cell>
          <cell r="C119">
            <v>691.34114583333303</v>
          </cell>
          <cell r="D119">
            <v>86490.34</v>
          </cell>
          <cell r="E119">
            <v>7749.19</v>
          </cell>
          <cell r="F119">
            <v>8.5243000000000002</v>
          </cell>
          <cell r="G119">
            <v>147.93700000000001</v>
          </cell>
          <cell r="H119">
            <v>0.33999999999999903</v>
          </cell>
          <cell r="I119">
            <v>2.933125</v>
          </cell>
          <cell r="J119">
            <v>196.125</v>
          </cell>
        </row>
        <row r="120">
          <cell r="B120">
            <v>41115</v>
          </cell>
          <cell r="C120">
            <v>765.42708333333303</v>
          </cell>
          <cell r="D120">
            <v>86347.29</v>
          </cell>
          <cell r="E120">
            <v>7749.03</v>
          </cell>
          <cell r="F120">
            <v>8.5142000000000007</v>
          </cell>
          <cell r="G120">
            <v>129.00819999999999</v>
          </cell>
          <cell r="H120">
            <v>0.33999999999999903</v>
          </cell>
          <cell r="I120">
            <v>2.8236458333333299</v>
          </cell>
          <cell r="J120">
            <v>195</v>
          </cell>
        </row>
        <row r="121">
          <cell r="B121">
            <v>41116</v>
          </cell>
          <cell r="C121">
            <v>969.06770833333303</v>
          </cell>
          <cell r="D121">
            <v>86169.11</v>
          </cell>
          <cell r="E121">
            <v>7748.84</v>
          </cell>
          <cell r="F121">
            <v>8.5040999999999993</v>
          </cell>
          <cell r="G121">
            <v>110.97669999999999</v>
          </cell>
          <cell r="H121">
            <v>0.33999999999999903</v>
          </cell>
          <cell r="I121">
            <v>2.82</v>
          </cell>
          <cell r="J121">
            <v>194.703125</v>
          </cell>
        </row>
        <row r="122">
          <cell r="B122">
            <v>41117</v>
          </cell>
          <cell r="C122">
            <v>842.38802083333303</v>
          </cell>
          <cell r="D122">
            <v>85982.01</v>
          </cell>
          <cell r="E122">
            <v>7748.62</v>
          </cell>
          <cell r="F122">
            <v>8.4939999999999998</v>
          </cell>
          <cell r="G122">
            <v>106.23309999999999</v>
          </cell>
          <cell r="H122">
            <v>0.33999999999999903</v>
          </cell>
          <cell r="I122">
            <v>2.82</v>
          </cell>
          <cell r="J122">
            <v>194.4375</v>
          </cell>
        </row>
        <row r="123">
          <cell r="B123">
            <v>41118</v>
          </cell>
          <cell r="C123">
            <v>684.33854166666595</v>
          </cell>
          <cell r="D123">
            <v>85786.02</v>
          </cell>
          <cell r="E123">
            <v>7748.4</v>
          </cell>
          <cell r="F123">
            <v>8.4839000000000002</v>
          </cell>
          <cell r="G123">
            <v>101.3283</v>
          </cell>
          <cell r="H123">
            <v>0.33999999999999903</v>
          </cell>
          <cell r="I123">
            <v>2.82</v>
          </cell>
          <cell r="J123">
            <v>193.9609375</v>
          </cell>
        </row>
        <row r="124">
          <cell r="B124">
            <v>41119</v>
          </cell>
          <cell r="C124">
            <v>630.22395833333303</v>
          </cell>
          <cell r="D124">
            <v>85599.41</v>
          </cell>
          <cell r="E124">
            <v>7748.19</v>
          </cell>
          <cell r="F124">
            <v>8.4739000000000004</v>
          </cell>
          <cell r="G124">
            <v>105.729</v>
          </cell>
          <cell r="H124">
            <v>0.33999999999999903</v>
          </cell>
          <cell r="I124">
            <v>2.7226093750000002</v>
          </cell>
          <cell r="J124">
            <v>193.5546875</v>
          </cell>
        </row>
        <row r="125">
          <cell r="B125">
            <v>41120</v>
          </cell>
          <cell r="C125">
            <v>664.74739583333303</v>
          </cell>
          <cell r="D125">
            <v>85404.38</v>
          </cell>
          <cell r="E125">
            <v>7747.97</v>
          </cell>
          <cell r="F125">
            <v>8.4638000000000009</v>
          </cell>
          <cell r="G125">
            <v>102.82550000000001</v>
          </cell>
          <cell r="H125">
            <v>0.33999999999999903</v>
          </cell>
          <cell r="I125">
            <v>4.5869791666666597E-2</v>
          </cell>
          <cell r="J125">
            <v>192.2578125</v>
          </cell>
        </row>
        <row r="126">
          <cell r="B126">
            <v>41121</v>
          </cell>
          <cell r="C126">
            <v>648.46875</v>
          </cell>
          <cell r="D126">
            <v>85217.82</v>
          </cell>
          <cell r="E126">
            <v>7747.76</v>
          </cell>
          <cell r="F126">
            <v>8.4486000000000008</v>
          </cell>
          <cell r="G126">
            <v>103.3497</v>
          </cell>
          <cell r="H126">
            <v>0.33999999999999903</v>
          </cell>
          <cell r="I126">
            <v>1.56770833333333E-3</v>
          </cell>
          <cell r="J126">
            <v>187.815104166666</v>
          </cell>
        </row>
        <row r="127">
          <cell r="B127">
            <v>41122</v>
          </cell>
          <cell r="C127">
            <v>657.046875</v>
          </cell>
          <cell r="D127">
            <v>85049.65</v>
          </cell>
          <cell r="E127">
            <v>7747.57</v>
          </cell>
          <cell r="F127">
            <v>6.0693000000000001</v>
          </cell>
          <cell r="G127">
            <v>97.537499999999994</v>
          </cell>
          <cell r="H127">
            <v>0.33999999999999903</v>
          </cell>
          <cell r="I127">
            <v>1.82291666666666E-4</v>
          </cell>
          <cell r="J127">
            <v>176.34374999999901</v>
          </cell>
        </row>
        <row r="128">
          <cell r="B128">
            <v>41123</v>
          </cell>
          <cell r="C128">
            <v>569.78645833333303</v>
          </cell>
          <cell r="D128">
            <v>84855.34</v>
          </cell>
          <cell r="E128">
            <v>7747.35</v>
          </cell>
          <cell r="F128">
            <v>6.0591999999999997</v>
          </cell>
          <cell r="G128">
            <v>99.826099999999997</v>
          </cell>
          <cell r="H128">
            <v>0.33999999999999903</v>
          </cell>
          <cell r="I128">
            <v>1.0428124999999899</v>
          </cell>
          <cell r="J128">
            <v>192.125</v>
          </cell>
        </row>
        <row r="129">
          <cell r="B129">
            <v>41124</v>
          </cell>
          <cell r="C129">
            <v>441.9765625</v>
          </cell>
          <cell r="D129">
            <v>84643.21</v>
          </cell>
          <cell r="E129">
            <v>7747.11</v>
          </cell>
          <cell r="F129">
            <v>6.0491000000000001</v>
          </cell>
          <cell r="G129">
            <v>88.367999999999995</v>
          </cell>
          <cell r="H129">
            <v>0.33999999999999903</v>
          </cell>
          <cell r="I129">
            <v>2.82</v>
          </cell>
          <cell r="J129">
            <v>191.46875</v>
          </cell>
        </row>
        <row r="130">
          <cell r="B130">
            <v>41125</v>
          </cell>
          <cell r="C130">
            <v>556.38802083333303</v>
          </cell>
          <cell r="D130">
            <v>84422.78</v>
          </cell>
          <cell r="E130">
            <v>7746.86</v>
          </cell>
          <cell r="F130">
            <v>6.0441000000000003</v>
          </cell>
          <cell r="G130">
            <v>84.305000000000007</v>
          </cell>
          <cell r="H130">
            <v>0.33999999999999903</v>
          </cell>
          <cell r="I130">
            <v>2.80833333333333</v>
          </cell>
          <cell r="J130">
            <v>191.59375</v>
          </cell>
        </row>
        <row r="131">
          <cell r="B131">
            <v>41126</v>
          </cell>
          <cell r="C131">
            <v>523.84114583333303</v>
          </cell>
          <cell r="D131">
            <v>84185.08</v>
          </cell>
          <cell r="E131">
            <v>7746.59</v>
          </cell>
          <cell r="F131">
            <v>6.0339999999999998</v>
          </cell>
          <cell r="G131">
            <v>76.032799999999995</v>
          </cell>
          <cell r="H131">
            <v>0.336614583333333</v>
          </cell>
          <cell r="I131">
            <v>2.79958333333333</v>
          </cell>
          <cell r="J131">
            <v>192.0625</v>
          </cell>
        </row>
        <row r="132">
          <cell r="B132">
            <v>41127</v>
          </cell>
          <cell r="C132">
            <v>446.979166666666</v>
          </cell>
          <cell r="D132">
            <v>83930.2</v>
          </cell>
          <cell r="E132">
            <v>7746.3</v>
          </cell>
          <cell r="F132">
            <v>6.0189000000000004</v>
          </cell>
          <cell r="G132">
            <v>75.407700000000006</v>
          </cell>
          <cell r="H132">
            <v>0.26755208333333302</v>
          </cell>
          <cell r="I132">
            <v>2.7831770833333298</v>
          </cell>
          <cell r="J132">
            <v>200.96875</v>
          </cell>
        </row>
        <row r="133">
          <cell r="B133">
            <v>41128</v>
          </cell>
          <cell r="C133">
            <v>395.6328125</v>
          </cell>
          <cell r="D133">
            <v>83710.86</v>
          </cell>
          <cell r="E133">
            <v>7746.05</v>
          </cell>
          <cell r="F133">
            <v>6.0138999999999996</v>
          </cell>
          <cell r="G133">
            <v>110.7196</v>
          </cell>
          <cell r="H133">
            <v>0.34583333333333299</v>
          </cell>
          <cell r="I133">
            <v>2.6810937500000001</v>
          </cell>
          <cell r="J133">
            <v>218.015625</v>
          </cell>
        </row>
        <row r="134">
          <cell r="B134">
            <v>41129</v>
          </cell>
          <cell r="C134">
            <v>441.432291666666</v>
          </cell>
          <cell r="D134">
            <v>83456.81</v>
          </cell>
          <cell r="E134">
            <v>7745.76</v>
          </cell>
          <cell r="F134">
            <v>5.9987000000000004</v>
          </cell>
          <cell r="G134">
            <v>93.812200000000004</v>
          </cell>
          <cell r="H134">
            <v>0.33999999999999903</v>
          </cell>
          <cell r="I134">
            <v>2.68</v>
          </cell>
          <cell r="J134">
            <v>218.59375</v>
          </cell>
        </row>
        <row r="135">
          <cell r="B135">
            <v>41130</v>
          </cell>
          <cell r="C135">
            <v>529.765625</v>
          </cell>
          <cell r="D135">
            <v>83151.199999999997</v>
          </cell>
          <cell r="E135">
            <v>7745.42</v>
          </cell>
          <cell r="F135">
            <v>5.9886999999999997</v>
          </cell>
          <cell r="G135">
            <v>76.128500000000003</v>
          </cell>
          <cell r="H135">
            <v>0.45999999999999902</v>
          </cell>
          <cell r="I135">
            <v>2.6534374999999999</v>
          </cell>
          <cell r="J135">
            <v>227.60937499999901</v>
          </cell>
        </row>
        <row r="136">
          <cell r="B136">
            <v>41131</v>
          </cell>
          <cell r="C136">
            <v>503.322916666666</v>
          </cell>
          <cell r="D136">
            <v>82828.38</v>
          </cell>
          <cell r="E136">
            <v>7745.05</v>
          </cell>
          <cell r="F136">
            <v>5.9734999999999996</v>
          </cell>
          <cell r="G136">
            <v>84.068100000000001</v>
          </cell>
          <cell r="H136">
            <v>1.01999999999999</v>
          </cell>
          <cell r="I136">
            <v>2.6221874999999999</v>
          </cell>
          <cell r="J136">
            <v>243.71874999999901</v>
          </cell>
        </row>
        <row r="137">
          <cell r="B137">
            <v>41132</v>
          </cell>
          <cell r="C137">
            <v>489.21874999999898</v>
          </cell>
          <cell r="D137">
            <v>82497.84</v>
          </cell>
          <cell r="E137">
            <v>7744.67</v>
          </cell>
          <cell r="F137">
            <v>5.9584000000000001</v>
          </cell>
          <cell r="G137">
            <v>79.107799999999997</v>
          </cell>
          <cell r="H137">
            <v>1.01999999999999</v>
          </cell>
          <cell r="I137">
            <v>2.5495312499999998</v>
          </cell>
          <cell r="J137">
            <v>242.61718749999901</v>
          </cell>
        </row>
        <row r="138">
          <cell r="B138">
            <v>41133</v>
          </cell>
          <cell r="C138">
            <v>473.822916666666</v>
          </cell>
          <cell r="D138">
            <v>82176.63</v>
          </cell>
          <cell r="E138">
            <v>7744.29</v>
          </cell>
          <cell r="F138">
            <v>5.9432999999999998</v>
          </cell>
          <cell r="G138">
            <v>83.251400000000004</v>
          </cell>
          <cell r="H138">
            <v>1.01999999999999</v>
          </cell>
          <cell r="I138">
            <v>2.5299999999999998</v>
          </cell>
          <cell r="J138">
            <v>242.14062499999901</v>
          </cell>
        </row>
        <row r="139">
          <cell r="B139">
            <v>41134</v>
          </cell>
          <cell r="C139">
            <v>457.21875</v>
          </cell>
          <cell r="D139">
            <v>81890.87</v>
          </cell>
          <cell r="E139">
            <v>7743.96</v>
          </cell>
          <cell r="F139">
            <v>5.9282000000000004</v>
          </cell>
          <cell r="G139">
            <v>92.395700000000005</v>
          </cell>
          <cell r="H139">
            <v>1.01999999999999</v>
          </cell>
          <cell r="I139">
            <v>2.5550000000000002</v>
          </cell>
          <cell r="J139">
            <v>232.481770833333</v>
          </cell>
        </row>
        <row r="140">
          <cell r="B140">
            <v>41135</v>
          </cell>
          <cell r="C140">
            <v>557.23697916666595</v>
          </cell>
          <cell r="D140">
            <v>81666.44</v>
          </cell>
          <cell r="E140">
            <v>7743.7</v>
          </cell>
          <cell r="F140">
            <v>5.9180999999999999</v>
          </cell>
          <cell r="G140">
            <v>100.93510000000001</v>
          </cell>
          <cell r="H140">
            <v>1.01999999999999</v>
          </cell>
          <cell r="I140">
            <v>2.5299999999999998</v>
          </cell>
          <cell r="J140">
            <v>210.71875</v>
          </cell>
        </row>
        <row r="141">
          <cell r="B141">
            <v>41136</v>
          </cell>
          <cell r="C141">
            <v>605.57291666666595</v>
          </cell>
          <cell r="D141">
            <v>81424.740000000005</v>
          </cell>
          <cell r="E141">
            <v>7743.42</v>
          </cell>
          <cell r="F141">
            <v>5.9080000000000004</v>
          </cell>
          <cell r="G141">
            <v>92.854399999999998</v>
          </cell>
          <cell r="H141">
            <v>1.01999999999999</v>
          </cell>
          <cell r="I141">
            <v>2.32375</v>
          </cell>
          <cell r="J141">
            <v>211.203125</v>
          </cell>
        </row>
        <row r="142">
          <cell r="B142">
            <v>41137</v>
          </cell>
          <cell r="C142">
            <v>519.5859375</v>
          </cell>
          <cell r="D142">
            <v>81157.91</v>
          </cell>
          <cell r="E142">
            <v>7743.12</v>
          </cell>
          <cell r="F142">
            <v>5.8929</v>
          </cell>
          <cell r="G142">
            <v>79.596699999999998</v>
          </cell>
          <cell r="H142">
            <v>1.01999999999999</v>
          </cell>
          <cell r="I142">
            <v>2.13</v>
          </cell>
          <cell r="J142">
            <v>210.328125</v>
          </cell>
        </row>
        <row r="143">
          <cell r="B143">
            <v>41138</v>
          </cell>
          <cell r="C143">
            <v>388.69270833333297</v>
          </cell>
          <cell r="D143">
            <v>80883.27</v>
          </cell>
          <cell r="E143">
            <v>7742.79</v>
          </cell>
          <cell r="F143">
            <v>5.8827999999999996</v>
          </cell>
          <cell r="G143">
            <v>74.843100000000007</v>
          </cell>
          <cell r="H143">
            <v>0.65218750000000003</v>
          </cell>
          <cell r="I143">
            <v>2.13</v>
          </cell>
          <cell r="J143">
            <v>209.5625</v>
          </cell>
        </row>
        <row r="144">
          <cell r="B144">
            <v>41139</v>
          </cell>
          <cell r="C144">
            <v>341.39843749999898</v>
          </cell>
          <cell r="D144">
            <v>80634.75</v>
          </cell>
          <cell r="E144">
            <v>7742.5</v>
          </cell>
          <cell r="F144">
            <v>5.8677000000000001</v>
          </cell>
          <cell r="G144">
            <v>88.453699999999998</v>
          </cell>
          <cell r="H144">
            <v>0.33999999999999903</v>
          </cell>
          <cell r="I144">
            <v>2.13</v>
          </cell>
          <cell r="J144">
            <v>210.03125</v>
          </cell>
        </row>
        <row r="145">
          <cell r="B145">
            <v>41140</v>
          </cell>
          <cell r="C145">
            <v>330.35677083333297</v>
          </cell>
          <cell r="D145">
            <v>80361.289999999994</v>
          </cell>
          <cell r="E145">
            <v>7742.18</v>
          </cell>
          <cell r="F145">
            <v>5.8575999999999997</v>
          </cell>
          <cell r="G145">
            <v>75.599199999999996</v>
          </cell>
          <cell r="H145">
            <v>0.33999999999999903</v>
          </cell>
          <cell r="I145">
            <v>2.1265624999999999</v>
          </cell>
          <cell r="J145">
            <v>209.75</v>
          </cell>
        </row>
        <row r="146">
          <cell r="B146">
            <v>41141</v>
          </cell>
          <cell r="C146">
            <v>349.328125</v>
          </cell>
          <cell r="D146">
            <v>80062.64</v>
          </cell>
          <cell r="E146">
            <v>7741.84</v>
          </cell>
          <cell r="F146">
            <v>5.8425000000000002</v>
          </cell>
          <cell r="G146">
            <v>62.790199999999999</v>
          </cell>
          <cell r="H146">
            <v>0.33999999999999903</v>
          </cell>
          <cell r="I146">
            <v>2.13</v>
          </cell>
          <cell r="J146">
            <v>209.6328125</v>
          </cell>
        </row>
        <row r="147">
          <cell r="B147">
            <v>41142</v>
          </cell>
          <cell r="C147">
            <v>300.96875</v>
          </cell>
          <cell r="D147">
            <v>79790.05</v>
          </cell>
          <cell r="E147">
            <v>7741.52</v>
          </cell>
          <cell r="F147">
            <v>5.8273000000000001</v>
          </cell>
          <cell r="G147">
            <v>75.569000000000003</v>
          </cell>
          <cell r="H147">
            <v>0.33999999999999903</v>
          </cell>
          <cell r="I147">
            <v>2.0709895833333301</v>
          </cell>
          <cell r="J147">
            <v>209.2578125</v>
          </cell>
        </row>
        <row r="148">
          <cell r="B148">
            <v>41143</v>
          </cell>
          <cell r="C148">
            <v>312.53645833333297</v>
          </cell>
          <cell r="D148">
            <v>79450.59</v>
          </cell>
          <cell r="E148">
            <v>7741.12</v>
          </cell>
          <cell r="F148">
            <v>5.8121999999999998</v>
          </cell>
          <cell r="G148">
            <v>47.556399999999996</v>
          </cell>
          <cell r="H148">
            <v>0.33999999999999903</v>
          </cell>
          <cell r="I148">
            <v>2.02</v>
          </cell>
          <cell r="J148">
            <v>215.869791666666</v>
          </cell>
        </row>
        <row r="149">
          <cell r="B149">
            <v>41144</v>
          </cell>
          <cell r="C149">
            <v>322.45052083333297</v>
          </cell>
          <cell r="D149">
            <v>79112.09</v>
          </cell>
          <cell r="E149">
            <v>7740.71</v>
          </cell>
          <cell r="F149">
            <v>5.7971000000000004</v>
          </cell>
          <cell r="G149">
            <v>79.637100000000004</v>
          </cell>
          <cell r="H149">
            <v>0.33999999999999903</v>
          </cell>
          <cell r="I149">
            <v>2.0222916666666602</v>
          </cell>
          <cell r="J149">
            <v>246.619791666666</v>
          </cell>
        </row>
        <row r="150">
          <cell r="B150">
            <v>41145</v>
          </cell>
          <cell r="C150">
            <v>442.229166666666</v>
          </cell>
          <cell r="D150">
            <v>78782.78</v>
          </cell>
          <cell r="E150">
            <v>7740.32</v>
          </cell>
          <cell r="F150">
            <v>5.782</v>
          </cell>
          <cell r="G150">
            <v>84.864500000000007</v>
          </cell>
          <cell r="H150">
            <v>0.33999999999999903</v>
          </cell>
          <cell r="I150">
            <v>2.02</v>
          </cell>
          <cell r="J150">
            <v>247.15624999999901</v>
          </cell>
        </row>
        <row r="151">
          <cell r="B151">
            <v>41146</v>
          </cell>
          <cell r="C151">
            <v>621.59635416666595</v>
          </cell>
          <cell r="D151">
            <v>78446.17</v>
          </cell>
          <cell r="E151">
            <v>7739.93</v>
          </cell>
          <cell r="F151">
            <v>5.7618</v>
          </cell>
          <cell r="G151">
            <v>80.594800000000006</v>
          </cell>
          <cell r="H151">
            <v>0.33999999999999903</v>
          </cell>
          <cell r="I151">
            <v>2.02</v>
          </cell>
          <cell r="J151">
            <v>246.59374999999901</v>
          </cell>
        </row>
        <row r="152">
          <cell r="B152">
            <v>41147</v>
          </cell>
          <cell r="C152">
            <v>578.65364583333303</v>
          </cell>
          <cell r="D152">
            <v>78101.88</v>
          </cell>
          <cell r="E152">
            <v>7739.52</v>
          </cell>
          <cell r="F152">
            <v>5.7466999999999997</v>
          </cell>
          <cell r="G152">
            <v>76.471299999999999</v>
          </cell>
          <cell r="H152">
            <v>0.33999999999999903</v>
          </cell>
          <cell r="I152">
            <v>2.02</v>
          </cell>
          <cell r="J152">
            <v>246.33593749999901</v>
          </cell>
        </row>
        <row r="153">
          <cell r="B153">
            <v>41148</v>
          </cell>
          <cell r="C153">
            <v>555.05989583333303</v>
          </cell>
          <cell r="D153">
            <v>77742.22</v>
          </cell>
          <cell r="E153">
            <v>7739.08</v>
          </cell>
          <cell r="F153">
            <v>5.7316000000000003</v>
          </cell>
          <cell r="G153">
            <v>67.982399999999998</v>
          </cell>
          <cell r="H153">
            <v>0.29463541666666598</v>
          </cell>
          <cell r="I153">
            <v>2.0085416666666598</v>
          </cell>
          <cell r="J153">
            <v>245.69531249999901</v>
          </cell>
        </row>
        <row r="154">
          <cell r="B154">
            <v>41149</v>
          </cell>
          <cell r="C154">
            <v>485.916666666666</v>
          </cell>
          <cell r="D154">
            <v>77391.72</v>
          </cell>
          <cell r="E154">
            <v>7738.66</v>
          </cell>
          <cell r="F154">
            <v>5.7164000000000001</v>
          </cell>
          <cell r="G154">
            <v>72.761200000000002</v>
          </cell>
          <cell r="H154">
            <v>0.22083333333333299</v>
          </cell>
          <cell r="I154">
            <v>2.0016666666666598</v>
          </cell>
          <cell r="J154">
            <v>245.830729166666</v>
          </cell>
        </row>
        <row r="155">
          <cell r="B155">
            <v>41150</v>
          </cell>
          <cell r="C155">
            <v>433.135416666666</v>
          </cell>
          <cell r="D155">
            <v>77050.33</v>
          </cell>
          <cell r="E155">
            <v>7738.25</v>
          </cell>
          <cell r="F155">
            <v>5.7012999999999998</v>
          </cell>
          <cell r="G155">
            <v>77.025800000000004</v>
          </cell>
          <cell r="H155">
            <v>0.22895833333333299</v>
          </cell>
          <cell r="I155">
            <v>2.0096875000000001</v>
          </cell>
          <cell r="J155">
            <v>245.61718749999901</v>
          </cell>
        </row>
        <row r="156">
          <cell r="B156">
            <v>41151</v>
          </cell>
          <cell r="C156">
            <v>408.67187499999898</v>
          </cell>
          <cell r="D156">
            <v>76701.78</v>
          </cell>
          <cell r="E156">
            <v>7737.84</v>
          </cell>
          <cell r="F156">
            <v>5.6862000000000004</v>
          </cell>
          <cell r="G156">
            <v>74.404499999999999</v>
          </cell>
          <cell r="H156">
            <v>0.21</v>
          </cell>
          <cell r="I156">
            <v>2.0131250000000001</v>
          </cell>
          <cell r="J156">
            <v>246.46874999999901</v>
          </cell>
        </row>
        <row r="157">
          <cell r="B157">
            <v>41152</v>
          </cell>
          <cell r="C157">
            <v>416.072916666666</v>
          </cell>
          <cell r="D157">
            <v>76354.22</v>
          </cell>
          <cell r="E157">
            <v>7737.41</v>
          </cell>
          <cell r="F157">
            <v>5.6660000000000004</v>
          </cell>
          <cell r="G157">
            <v>74.490200000000002</v>
          </cell>
          <cell r="H157">
            <v>0.21</v>
          </cell>
          <cell r="I157">
            <v>1.96557291666666</v>
          </cell>
          <cell r="J157">
            <v>246.08593749999901</v>
          </cell>
        </row>
        <row r="158">
          <cell r="B158">
            <v>41153</v>
          </cell>
          <cell r="C158">
            <v>582.86458333333303</v>
          </cell>
          <cell r="D158">
            <v>76007.649999999994</v>
          </cell>
          <cell r="E158">
            <v>7737</v>
          </cell>
          <cell r="F158">
            <v>3.4379</v>
          </cell>
          <cell r="G158">
            <v>71.208600000000004</v>
          </cell>
          <cell r="H158">
            <v>0.21</v>
          </cell>
          <cell r="I158">
            <v>1.9122916666666601</v>
          </cell>
          <cell r="J158">
            <v>244.55468749999901</v>
          </cell>
        </row>
        <row r="159">
          <cell r="B159">
            <v>41154</v>
          </cell>
          <cell r="C159">
            <v>443.252604166666</v>
          </cell>
          <cell r="D159">
            <v>75653.64</v>
          </cell>
          <cell r="E159">
            <v>7736.56</v>
          </cell>
          <cell r="F159">
            <v>3.4279000000000002</v>
          </cell>
          <cell r="G159">
            <v>67.115300000000005</v>
          </cell>
          <cell r="H159">
            <v>0.21</v>
          </cell>
          <cell r="I159">
            <v>1.91</v>
          </cell>
          <cell r="J159">
            <v>244.28124999999901</v>
          </cell>
        </row>
        <row r="160">
          <cell r="B160">
            <v>41155</v>
          </cell>
          <cell r="C160">
            <v>502.721354166666</v>
          </cell>
          <cell r="D160">
            <v>75292.67</v>
          </cell>
          <cell r="E160">
            <v>7736.13</v>
          </cell>
          <cell r="F160">
            <v>3.4178000000000002</v>
          </cell>
          <cell r="G160">
            <v>63.395099999999999</v>
          </cell>
          <cell r="H160">
            <v>0.21</v>
          </cell>
          <cell r="I160">
            <v>1.91</v>
          </cell>
          <cell r="J160">
            <v>244.09374999999901</v>
          </cell>
        </row>
        <row r="161">
          <cell r="B161">
            <v>41156</v>
          </cell>
          <cell r="C161">
            <v>477.596354166666</v>
          </cell>
          <cell r="D161">
            <v>74916.429999999993</v>
          </cell>
          <cell r="E161">
            <v>7735.67</v>
          </cell>
          <cell r="F161">
            <v>3.4077000000000002</v>
          </cell>
          <cell r="G161">
            <v>55.6875</v>
          </cell>
          <cell r="H161">
            <v>0.21</v>
          </cell>
          <cell r="I161">
            <v>1.91</v>
          </cell>
          <cell r="J161">
            <v>244.09374999999901</v>
          </cell>
        </row>
        <row r="162">
          <cell r="B162">
            <v>41157</v>
          </cell>
          <cell r="C162">
            <v>420.25520833333297</v>
          </cell>
          <cell r="D162">
            <v>74549.320000000007</v>
          </cell>
          <cell r="E162">
            <v>7735.22</v>
          </cell>
          <cell r="F162">
            <v>3.3976000000000002</v>
          </cell>
          <cell r="G162">
            <v>55.521099999999997</v>
          </cell>
          <cell r="H162">
            <v>0.21</v>
          </cell>
          <cell r="I162">
            <v>1.91</v>
          </cell>
          <cell r="J162">
            <v>238.651041666666</v>
          </cell>
        </row>
        <row r="163">
          <cell r="B163">
            <v>41158</v>
          </cell>
          <cell r="C163">
            <v>392.88802083333297</v>
          </cell>
          <cell r="D163">
            <v>74224.19</v>
          </cell>
          <cell r="E163">
            <v>7734.81</v>
          </cell>
          <cell r="F163">
            <v>3.3875000000000002</v>
          </cell>
          <cell r="G163">
            <v>56.912399999999998</v>
          </cell>
          <cell r="H163">
            <v>0.21</v>
          </cell>
          <cell r="I163">
            <v>1.91</v>
          </cell>
          <cell r="J163">
            <v>219.3984375</v>
          </cell>
        </row>
        <row r="164">
          <cell r="B164">
            <v>41159</v>
          </cell>
          <cell r="C164">
            <v>370.11458333333297</v>
          </cell>
          <cell r="D164">
            <v>73932.41</v>
          </cell>
          <cell r="E164">
            <v>7734.45</v>
          </cell>
          <cell r="F164">
            <v>3.3774000000000002</v>
          </cell>
          <cell r="G164">
            <v>73.718999999999994</v>
          </cell>
          <cell r="H164">
            <v>0.21</v>
          </cell>
          <cell r="I164">
            <v>1.91802083333333</v>
          </cell>
          <cell r="J164">
            <v>219.8359375</v>
          </cell>
        </row>
        <row r="165">
          <cell r="B165">
            <v>41160</v>
          </cell>
          <cell r="C165">
            <v>305.71875</v>
          </cell>
          <cell r="D165">
            <v>73616.98</v>
          </cell>
          <cell r="E165">
            <v>7734.06</v>
          </cell>
          <cell r="F165">
            <v>3.3673999999999999</v>
          </cell>
          <cell r="G165">
            <v>61.661000000000001</v>
          </cell>
          <cell r="H165">
            <v>0.21</v>
          </cell>
          <cell r="I165">
            <v>1.90770833333333</v>
          </cell>
          <cell r="J165">
            <v>219.234375</v>
          </cell>
        </row>
        <row r="166">
          <cell r="B166">
            <v>41161</v>
          </cell>
          <cell r="C166">
            <v>287.572916666666</v>
          </cell>
          <cell r="D166">
            <v>73294.59</v>
          </cell>
          <cell r="E166">
            <v>7733.67</v>
          </cell>
          <cell r="F166">
            <v>3.3573</v>
          </cell>
          <cell r="G166">
            <v>58.036499999999997</v>
          </cell>
          <cell r="H166">
            <v>0.21</v>
          </cell>
          <cell r="I166">
            <v>1.88822916666666</v>
          </cell>
          <cell r="J166">
            <v>219.125</v>
          </cell>
        </row>
        <row r="167">
          <cell r="B167">
            <v>41162</v>
          </cell>
          <cell r="C167">
            <v>298.703125</v>
          </cell>
          <cell r="D167">
            <v>72964.94</v>
          </cell>
          <cell r="E167">
            <v>7733.26</v>
          </cell>
          <cell r="F167">
            <v>3.3472</v>
          </cell>
          <cell r="G167">
            <v>54.396999999999998</v>
          </cell>
          <cell r="H167">
            <v>0.21</v>
          </cell>
          <cell r="I167">
            <v>1.8475520833333301</v>
          </cell>
          <cell r="J167">
            <v>219.125</v>
          </cell>
        </row>
        <row r="168">
          <cell r="B168">
            <v>41163</v>
          </cell>
          <cell r="C168">
            <v>298.73958333333297</v>
          </cell>
          <cell r="D168">
            <v>72676.539999999994</v>
          </cell>
          <cell r="E168">
            <v>7732.9</v>
          </cell>
          <cell r="F168">
            <v>3.3371</v>
          </cell>
          <cell r="G168">
            <v>75.130399999999995</v>
          </cell>
          <cell r="H168">
            <v>0.21</v>
          </cell>
          <cell r="I168">
            <v>1.84526041666666</v>
          </cell>
          <cell r="J168">
            <v>219.0625</v>
          </cell>
        </row>
        <row r="169">
          <cell r="B169">
            <v>41164</v>
          </cell>
          <cell r="C169">
            <v>342.9140625</v>
          </cell>
          <cell r="D169">
            <v>72404.5</v>
          </cell>
          <cell r="E169">
            <v>7732.55</v>
          </cell>
          <cell r="F169">
            <v>3.3321000000000001</v>
          </cell>
          <cell r="G169">
            <v>83.135499999999993</v>
          </cell>
          <cell r="H169">
            <v>0.21</v>
          </cell>
          <cell r="I169">
            <v>1.8555729166666599</v>
          </cell>
          <cell r="J169">
            <v>218.84375</v>
          </cell>
        </row>
        <row r="170">
          <cell r="B170">
            <v>41165</v>
          </cell>
          <cell r="C170">
            <v>432.53906249999898</v>
          </cell>
          <cell r="D170">
            <v>72101.67</v>
          </cell>
          <cell r="E170">
            <v>7732.17</v>
          </cell>
          <cell r="F170">
            <v>3.3220000000000001</v>
          </cell>
          <cell r="G170">
            <v>73.8904</v>
          </cell>
          <cell r="H170">
            <v>0.21</v>
          </cell>
          <cell r="I170">
            <v>1.7999999999999901</v>
          </cell>
          <cell r="J170">
            <v>225.73437499999901</v>
          </cell>
        </row>
        <row r="171">
          <cell r="B171">
            <v>41166</v>
          </cell>
          <cell r="C171">
            <v>476.609375</v>
          </cell>
          <cell r="D171">
            <v>71712.55</v>
          </cell>
          <cell r="E171">
            <v>7731.69</v>
          </cell>
          <cell r="F171">
            <v>3.3069000000000002</v>
          </cell>
          <cell r="G171">
            <v>59.7958</v>
          </cell>
          <cell r="H171">
            <v>0.21</v>
          </cell>
          <cell r="I171">
            <v>1.7999999999999901</v>
          </cell>
          <cell r="J171">
            <v>255.177083333333</v>
          </cell>
        </row>
        <row r="172">
          <cell r="B172">
            <v>41167</v>
          </cell>
          <cell r="C172">
            <v>461.296875</v>
          </cell>
          <cell r="D172">
            <v>71300.94</v>
          </cell>
          <cell r="E172">
            <v>7731.16</v>
          </cell>
          <cell r="F172">
            <v>3.2968000000000002</v>
          </cell>
          <cell r="G172">
            <v>58.066800000000001</v>
          </cell>
          <cell r="H172">
            <v>0.21</v>
          </cell>
          <cell r="I172">
            <v>1.7999999999999901</v>
          </cell>
          <cell r="J172">
            <v>263.98958333333297</v>
          </cell>
        </row>
        <row r="173">
          <cell r="B173">
            <v>41168</v>
          </cell>
          <cell r="C173">
            <v>390.15364583333297</v>
          </cell>
          <cell r="D173">
            <v>70882.89</v>
          </cell>
          <cell r="E173">
            <v>7730.63</v>
          </cell>
          <cell r="F173">
            <v>3.2816999999999998</v>
          </cell>
          <cell r="G173">
            <v>54.734699999999997</v>
          </cell>
          <cell r="H173">
            <v>0.21</v>
          </cell>
          <cell r="I173">
            <v>1.7999999999999901</v>
          </cell>
          <cell r="J173">
            <v>263.90625</v>
          </cell>
        </row>
        <row r="174">
          <cell r="B174">
            <v>41169</v>
          </cell>
          <cell r="C174">
            <v>351.783854166666</v>
          </cell>
          <cell r="D174">
            <v>70474.559999999998</v>
          </cell>
          <cell r="E174">
            <v>7730.11</v>
          </cell>
          <cell r="F174">
            <v>3.2715999999999998</v>
          </cell>
          <cell r="G174">
            <v>59.543799999999997</v>
          </cell>
          <cell r="H174">
            <v>0.21</v>
          </cell>
          <cell r="I174">
            <v>1.8045833333333301</v>
          </cell>
          <cell r="J174">
            <v>263.84375</v>
          </cell>
        </row>
        <row r="175">
          <cell r="B175">
            <v>41170</v>
          </cell>
          <cell r="C175">
            <v>343.21614583333297</v>
          </cell>
          <cell r="D175">
            <v>70060.25</v>
          </cell>
          <cell r="E175">
            <v>7729.59</v>
          </cell>
          <cell r="F175">
            <v>3.2565</v>
          </cell>
          <cell r="G175">
            <v>56.332700000000003</v>
          </cell>
          <cell r="H175">
            <v>0.176145833333333</v>
          </cell>
          <cell r="I175">
            <v>1.8045833333333301</v>
          </cell>
          <cell r="J175">
            <v>263.6875</v>
          </cell>
        </row>
        <row r="176">
          <cell r="B176">
            <v>41171</v>
          </cell>
          <cell r="C176">
            <v>310.2578125</v>
          </cell>
          <cell r="D176">
            <v>69647.3</v>
          </cell>
          <cell r="E176">
            <v>7729.05</v>
          </cell>
          <cell r="F176">
            <v>3.2412999999999998</v>
          </cell>
          <cell r="G176">
            <v>56.6755</v>
          </cell>
          <cell r="H176">
            <v>0.17406250000000001</v>
          </cell>
          <cell r="I176">
            <v>1.80687499999999</v>
          </cell>
          <cell r="J176">
            <v>263.390625</v>
          </cell>
        </row>
        <row r="177">
          <cell r="B177">
            <v>41172</v>
          </cell>
          <cell r="C177">
            <v>315.932291666666</v>
          </cell>
          <cell r="D177">
            <v>69251.960000000006</v>
          </cell>
          <cell r="E177">
            <v>7728.54</v>
          </cell>
          <cell r="F177">
            <v>3.2313000000000001</v>
          </cell>
          <cell r="G177">
            <v>55.994999999999997</v>
          </cell>
          <cell r="H177">
            <v>0.25942708333333298</v>
          </cell>
          <cell r="I177">
            <v>1.8045833333333301</v>
          </cell>
          <cell r="J177">
            <v>253.466145833333</v>
          </cell>
        </row>
        <row r="178">
          <cell r="B178">
            <v>41173</v>
          </cell>
          <cell r="C178">
            <v>301.596354166666</v>
          </cell>
          <cell r="D178">
            <v>68881.2</v>
          </cell>
          <cell r="E178">
            <v>7728.06</v>
          </cell>
          <cell r="F178">
            <v>3.2161</v>
          </cell>
          <cell r="G178">
            <v>58.1021</v>
          </cell>
          <cell r="H178">
            <v>0.88817708333333301</v>
          </cell>
          <cell r="I178">
            <v>1.7999999999999901</v>
          </cell>
          <cell r="J178">
            <v>243.85156249999901</v>
          </cell>
        </row>
        <row r="179">
          <cell r="B179">
            <v>41174</v>
          </cell>
          <cell r="C179">
            <v>297.127604166666</v>
          </cell>
          <cell r="D179">
            <v>68503.98</v>
          </cell>
          <cell r="E179">
            <v>7727.58</v>
          </cell>
          <cell r="F179">
            <v>3.206</v>
          </cell>
          <cell r="G179">
            <v>54.830500000000001</v>
          </cell>
          <cell r="H179">
            <v>1.68999999999999</v>
          </cell>
          <cell r="I179">
            <v>1.7999999999999901</v>
          </cell>
          <cell r="J179">
            <v>243.84374999999901</v>
          </cell>
        </row>
        <row r="180">
          <cell r="B180">
            <v>41175</v>
          </cell>
          <cell r="C180">
            <v>279.510416666666</v>
          </cell>
          <cell r="D180">
            <v>68128.63</v>
          </cell>
          <cell r="E180">
            <v>7727.09</v>
          </cell>
          <cell r="F180">
            <v>3.1909000000000001</v>
          </cell>
          <cell r="G180">
            <v>55.566499999999998</v>
          </cell>
          <cell r="H180">
            <v>1.6952083333333301</v>
          </cell>
          <cell r="I180">
            <v>1.7999999999999901</v>
          </cell>
          <cell r="J180">
            <v>243.65624999999901</v>
          </cell>
        </row>
        <row r="181">
          <cell r="B181">
            <v>41176</v>
          </cell>
          <cell r="C181">
            <v>278.916666666666</v>
          </cell>
          <cell r="D181">
            <v>67815.429999999993</v>
          </cell>
          <cell r="E181">
            <v>7726.67</v>
          </cell>
          <cell r="F181">
            <v>3.1808000000000001</v>
          </cell>
          <cell r="G181">
            <v>87.127899999999997</v>
          </cell>
          <cell r="H181">
            <v>1.8631770833333301</v>
          </cell>
          <cell r="I181">
            <v>1.8544270833333301</v>
          </cell>
          <cell r="J181">
            <v>243.92187499999901</v>
          </cell>
        </row>
        <row r="182">
          <cell r="B182">
            <v>41177</v>
          </cell>
          <cell r="C182">
            <v>336.393229166666</v>
          </cell>
          <cell r="D182">
            <v>67511.05</v>
          </cell>
          <cell r="E182">
            <v>7726.27</v>
          </cell>
          <cell r="F182">
            <v>3.1707999999999998</v>
          </cell>
          <cell r="G182">
            <v>91.190899999999999</v>
          </cell>
          <cell r="H182">
            <v>1.93999999999999</v>
          </cell>
          <cell r="I182">
            <v>1.80057291666666</v>
          </cell>
          <cell r="J182">
            <v>243.54687499999901</v>
          </cell>
        </row>
        <row r="183">
          <cell r="B183">
            <v>41178</v>
          </cell>
          <cell r="C183">
            <v>388.658854166666</v>
          </cell>
          <cell r="D183">
            <v>67184.75</v>
          </cell>
          <cell r="E183">
            <v>7725.84</v>
          </cell>
          <cell r="F183">
            <v>3.1606999999999998</v>
          </cell>
          <cell r="G183">
            <v>80.458699999999993</v>
          </cell>
          <cell r="H183">
            <v>1.1082812500000001</v>
          </cell>
          <cell r="I183">
            <v>1.7999999999999901</v>
          </cell>
          <cell r="J183">
            <v>243.82812499999901</v>
          </cell>
        </row>
        <row r="184">
          <cell r="B184">
            <v>41179</v>
          </cell>
          <cell r="C184">
            <v>408.2421875</v>
          </cell>
          <cell r="D184">
            <v>66852.22</v>
          </cell>
          <cell r="E184">
            <v>7725.4</v>
          </cell>
          <cell r="F184">
            <v>3.1505999999999998</v>
          </cell>
          <cell r="G184">
            <v>76.975399999999993</v>
          </cell>
          <cell r="H184">
            <v>0.48</v>
          </cell>
          <cell r="I184">
            <v>1.7999999999999901</v>
          </cell>
          <cell r="J184">
            <v>243.51562499999901</v>
          </cell>
        </row>
        <row r="185">
          <cell r="B185">
            <v>41180</v>
          </cell>
          <cell r="C185">
            <v>427.45052083333297</v>
          </cell>
          <cell r="D185">
            <v>66551</v>
          </cell>
          <cell r="E185">
            <v>7725</v>
          </cell>
          <cell r="F185">
            <v>3.1355</v>
          </cell>
          <cell r="G185">
            <v>79.304299999999998</v>
          </cell>
          <cell r="H185">
            <v>0.48</v>
          </cell>
          <cell r="I185">
            <v>1.7999999999999901</v>
          </cell>
          <cell r="J185">
            <v>228.5625</v>
          </cell>
        </row>
        <row r="186">
          <cell r="B186">
            <v>41181</v>
          </cell>
          <cell r="C186">
            <v>465.234375</v>
          </cell>
          <cell r="D186">
            <v>66310.73</v>
          </cell>
          <cell r="E186">
            <v>7724.68</v>
          </cell>
          <cell r="F186">
            <v>3.1303999999999998</v>
          </cell>
          <cell r="G186">
            <v>72.776300000000006</v>
          </cell>
          <cell r="H186">
            <v>0.48</v>
          </cell>
          <cell r="I186">
            <v>1.8338020833333299</v>
          </cell>
          <cell r="J186">
            <v>192.03125</v>
          </cell>
        </row>
        <row r="187">
          <cell r="B187">
            <v>41182</v>
          </cell>
          <cell r="C187">
            <v>438.440104166666</v>
          </cell>
          <cell r="D187">
            <v>66070.600000000006</v>
          </cell>
          <cell r="E187">
            <v>7724.36</v>
          </cell>
          <cell r="F187">
            <v>3.1254</v>
          </cell>
          <cell r="G187">
            <v>72.645200000000003</v>
          </cell>
          <cell r="H187">
            <v>0.48</v>
          </cell>
          <cell r="I187">
            <v>1.91</v>
          </cell>
          <cell r="J187">
            <v>191.90625</v>
          </cell>
        </row>
        <row r="188">
          <cell r="B188">
            <v>41183</v>
          </cell>
          <cell r="C188">
            <v>423.604166666666</v>
          </cell>
          <cell r="D188">
            <v>65853.59</v>
          </cell>
          <cell r="E188">
            <v>7724.08</v>
          </cell>
          <cell r="F188">
            <v>1.1645000000000001</v>
          </cell>
          <cell r="G188">
            <v>64.599900000000005</v>
          </cell>
          <cell r="H188">
            <v>0.48</v>
          </cell>
          <cell r="I188">
            <v>1.91</v>
          </cell>
          <cell r="J188">
            <v>172.890625</v>
          </cell>
        </row>
        <row r="189">
          <cell r="B189">
            <v>41184</v>
          </cell>
          <cell r="C189">
            <v>396.010416666666</v>
          </cell>
          <cell r="D189">
            <v>65734.289999999994</v>
          </cell>
          <cell r="E189">
            <v>7723.91</v>
          </cell>
          <cell r="F189">
            <v>1.1645000000000001</v>
          </cell>
          <cell r="G189">
            <v>63.2791</v>
          </cell>
          <cell r="H189">
            <v>0.41802083333333301</v>
          </cell>
          <cell r="I189">
            <v>1.87276041666666</v>
          </cell>
          <cell r="J189">
            <v>122.348958333333</v>
          </cell>
        </row>
        <row r="190">
          <cell r="B190">
            <v>41185</v>
          </cell>
          <cell r="C190">
            <v>359.13802083333297</v>
          </cell>
          <cell r="D190">
            <v>65666.850000000006</v>
          </cell>
          <cell r="E190">
            <v>7723.82</v>
          </cell>
          <cell r="F190">
            <v>1.1645000000000001</v>
          </cell>
          <cell r="G190">
            <v>43.412700000000001</v>
          </cell>
          <cell r="H190">
            <v>0.33999999999999903</v>
          </cell>
          <cell r="I190">
            <v>1.80229166666666</v>
          </cell>
          <cell r="J190">
            <v>78.4296875</v>
          </cell>
        </row>
        <row r="191">
          <cell r="B191">
            <v>41186</v>
          </cell>
          <cell r="C191">
            <v>344.00520833333297</v>
          </cell>
          <cell r="D191">
            <v>65599.81</v>
          </cell>
          <cell r="E191">
            <v>7723.73</v>
          </cell>
          <cell r="F191">
            <v>1.1645000000000001</v>
          </cell>
          <cell r="G191">
            <v>43.881500000000003</v>
          </cell>
          <cell r="H191">
            <v>0.33999999999999903</v>
          </cell>
          <cell r="I191">
            <v>1.79906249999999</v>
          </cell>
          <cell r="J191">
            <v>78.5546875</v>
          </cell>
        </row>
        <row r="192">
          <cell r="B192">
            <v>41187</v>
          </cell>
          <cell r="C192">
            <v>261.393229166666</v>
          </cell>
          <cell r="D192">
            <v>65517.9</v>
          </cell>
          <cell r="E192">
            <v>7723.62</v>
          </cell>
          <cell r="F192">
            <v>1.1594</v>
          </cell>
          <cell r="G192">
            <v>36.4512</v>
          </cell>
          <cell r="H192">
            <v>0.33999999999999903</v>
          </cell>
          <cell r="I192">
            <v>1.8968229166666599</v>
          </cell>
          <cell r="J192">
            <v>78.6484375</v>
          </cell>
        </row>
        <row r="193">
          <cell r="B193">
            <v>41188</v>
          </cell>
          <cell r="C193">
            <v>225.111979166666</v>
          </cell>
          <cell r="D193">
            <v>65435.67</v>
          </cell>
          <cell r="E193">
            <v>7723.51</v>
          </cell>
          <cell r="F193">
            <v>1.1594</v>
          </cell>
          <cell r="G193">
            <v>35.569000000000003</v>
          </cell>
          <cell r="H193">
            <v>0.33999999999999903</v>
          </cell>
          <cell r="I193">
            <v>1.91114583333333</v>
          </cell>
          <cell r="J193">
            <v>78.2213541666666</v>
          </cell>
        </row>
        <row r="194">
          <cell r="B194">
            <v>41189</v>
          </cell>
          <cell r="C194">
            <v>235.932291666666</v>
          </cell>
          <cell r="D194">
            <v>65361.5</v>
          </cell>
          <cell r="E194">
            <v>7723.42</v>
          </cell>
          <cell r="F194">
            <v>1.1594</v>
          </cell>
          <cell r="G194">
            <v>39.349699999999999</v>
          </cell>
          <cell r="H194">
            <v>0.33999999999999903</v>
          </cell>
          <cell r="I194">
            <v>1.907421875</v>
          </cell>
          <cell r="J194">
            <v>78.0520833333333</v>
          </cell>
        </row>
        <row r="195">
          <cell r="B195">
            <v>41190</v>
          </cell>
          <cell r="C195">
            <v>220.796875</v>
          </cell>
          <cell r="D195">
            <v>65287.02</v>
          </cell>
          <cell r="E195">
            <v>7723.31</v>
          </cell>
          <cell r="F195">
            <v>1.1594</v>
          </cell>
          <cell r="G195">
            <v>39.364800000000002</v>
          </cell>
          <cell r="H195">
            <v>0.33999999999999903</v>
          </cell>
          <cell r="I195">
            <v>1.8008593749999899</v>
          </cell>
          <cell r="J195">
            <v>78.09375</v>
          </cell>
        </row>
        <row r="196">
          <cell r="B196">
            <v>41191</v>
          </cell>
          <cell r="C196">
            <v>197.411458333333</v>
          </cell>
          <cell r="D196">
            <v>65175.56</v>
          </cell>
          <cell r="E196">
            <v>7723.16</v>
          </cell>
          <cell r="F196">
            <v>1.1594</v>
          </cell>
          <cell r="G196">
            <v>20.723400000000002</v>
          </cell>
          <cell r="H196">
            <v>0.33999999999999903</v>
          </cell>
          <cell r="I196">
            <v>1.7999999999999901</v>
          </cell>
          <cell r="J196">
            <v>71.406249999999901</v>
          </cell>
        </row>
        <row r="197">
          <cell r="B197">
            <v>41192</v>
          </cell>
          <cell r="C197">
            <v>209.768229166666</v>
          </cell>
          <cell r="D197">
            <v>65160.68</v>
          </cell>
          <cell r="E197">
            <v>7723.14</v>
          </cell>
          <cell r="F197">
            <v>1.1594</v>
          </cell>
          <cell r="G197">
            <v>41.734099999999998</v>
          </cell>
          <cell r="H197">
            <v>0.33999999999999903</v>
          </cell>
          <cell r="I197">
            <v>1.7999999999999901</v>
          </cell>
          <cell r="J197">
            <v>50</v>
          </cell>
        </row>
        <row r="198">
          <cell r="B198">
            <v>41193</v>
          </cell>
          <cell r="C198">
            <v>198.803385416666</v>
          </cell>
          <cell r="D198">
            <v>65138.19</v>
          </cell>
          <cell r="E198">
            <v>7723.11</v>
          </cell>
          <cell r="F198">
            <v>1.1594</v>
          </cell>
          <cell r="G198">
            <v>37.902999999999999</v>
          </cell>
          <cell r="H198">
            <v>0.33999999999999903</v>
          </cell>
          <cell r="I198">
            <v>1.80544270833333</v>
          </cell>
          <cell r="J198">
            <v>50.0104166666666</v>
          </cell>
        </row>
        <row r="199">
          <cell r="B199">
            <v>41194</v>
          </cell>
          <cell r="C199">
            <v>218.291666666666</v>
          </cell>
          <cell r="D199">
            <v>65138.19</v>
          </cell>
          <cell r="E199">
            <v>7723.11</v>
          </cell>
          <cell r="F199">
            <v>1.1594</v>
          </cell>
          <cell r="G199">
            <v>49.325800000000001</v>
          </cell>
          <cell r="H199">
            <v>0.33999999999999903</v>
          </cell>
          <cell r="I199">
            <v>1.910859375</v>
          </cell>
          <cell r="J199">
            <v>50.1979166666666</v>
          </cell>
        </row>
        <row r="200">
          <cell r="B200">
            <v>41195</v>
          </cell>
          <cell r="C200">
            <v>345.869791666666</v>
          </cell>
          <cell r="D200">
            <v>65153.07</v>
          </cell>
          <cell r="E200">
            <v>7723.13</v>
          </cell>
          <cell r="F200">
            <v>1.1594</v>
          </cell>
          <cell r="G200">
            <v>56.62</v>
          </cell>
          <cell r="H200">
            <v>0.33999999999999903</v>
          </cell>
          <cell r="I200">
            <v>1.91</v>
          </cell>
          <cell r="J200">
            <v>50</v>
          </cell>
        </row>
        <row r="201">
          <cell r="B201">
            <v>41196</v>
          </cell>
          <cell r="C201">
            <v>378.932291666666</v>
          </cell>
          <cell r="D201">
            <v>65160.68</v>
          </cell>
          <cell r="E201">
            <v>7723.14</v>
          </cell>
          <cell r="F201">
            <v>1.1594</v>
          </cell>
          <cell r="G201">
            <v>52.960299999999997</v>
          </cell>
          <cell r="H201">
            <v>0.33999999999999903</v>
          </cell>
          <cell r="I201">
            <v>1.91</v>
          </cell>
          <cell r="J201">
            <v>50</v>
          </cell>
        </row>
        <row r="202">
          <cell r="B202">
            <v>41197</v>
          </cell>
          <cell r="C202">
            <v>436.19270833333297</v>
          </cell>
          <cell r="D202">
            <v>65167.94</v>
          </cell>
          <cell r="E202">
            <v>7723.15</v>
          </cell>
          <cell r="F202">
            <v>1.1594</v>
          </cell>
          <cell r="G202">
            <v>52.7637</v>
          </cell>
          <cell r="H202">
            <v>0.33999999999999903</v>
          </cell>
          <cell r="I202">
            <v>1.91</v>
          </cell>
          <cell r="J202">
            <v>49.9791666666666</v>
          </cell>
        </row>
        <row r="203">
          <cell r="B203">
            <v>41198</v>
          </cell>
          <cell r="C203">
            <v>450.63020833333297</v>
          </cell>
          <cell r="D203">
            <v>65182.82</v>
          </cell>
          <cell r="E203">
            <v>7723.17</v>
          </cell>
          <cell r="F203">
            <v>1.1594</v>
          </cell>
          <cell r="G203">
            <v>56.589799999999997</v>
          </cell>
          <cell r="H203">
            <v>0.84533203125</v>
          </cell>
          <cell r="I203">
            <v>1.91</v>
          </cell>
          <cell r="J203">
            <v>49.96875</v>
          </cell>
        </row>
        <row r="204">
          <cell r="B204">
            <v>41199</v>
          </cell>
          <cell r="C204">
            <v>431.276041666666</v>
          </cell>
          <cell r="D204">
            <v>65167.94</v>
          </cell>
          <cell r="E204">
            <v>7723.15</v>
          </cell>
          <cell r="F204">
            <v>1.1594</v>
          </cell>
          <cell r="G204">
            <v>41.557699999999997</v>
          </cell>
          <cell r="H204">
            <v>1.4425520833333301</v>
          </cell>
          <cell r="I204">
            <v>1.91</v>
          </cell>
          <cell r="J204">
            <v>49.9375</v>
          </cell>
        </row>
        <row r="205">
          <cell r="B205">
            <v>41200</v>
          </cell>
          <cell r="C205">
            <v>403.986979166666</v>
          </cell>
          <cell r="D205">
            <v>65167.94</v>
          </cell>
          <cell r="E205">
            <v>7723.16</v>
          </cell>
          <cell r="F205">
            <v>1.1594</v>
          </cell>
          <cell r="G205">
            <v>49.0687</v>
          </cell>
          <cell r="H205">
            <v>1.4459895833333301</v>
          </cell>
          <cell r="I205">
            <v>1.91</v>
          </cell>
          <cell r="J205">
            <v>49.9479166666666</v>
          </cell>
        </row>
        <row r="206">
          <cell r="B206">
            <v>41201</v>
          </cell>
          <cell r="C206">
            <v>404.854166666666</v>
          </cell>
          <cell r="D206">
            <v>65167.94</v>
          </cell>
          <cell r="E206">
            <v>7723.14</v>
          </cell>
          <cell r="F206">
            <v>1.1594</v>
          </cell>
          <cell r="G206">
            <v>48.866999999999997</v>
          </cell>
          <cell r="H206">
            <v>1.45</v>
          </cell>
          <cell r="I206">
            <v>1.91</v>
          </cell>
          <cell r="J206">
            <v>49.75</v>
          </cell>
        </row>
        <row r="207">
          <cell r="B207">
            <v>41202</v>
          </cell>
          <cell r="C207">
            <v>387.6796875</v>
          </cell>
          <cell r="D207">
            <v>65160.68</v>
          </cell>
          <cell r="E207">
            <v>7723.14</v>
          </cell>
          <cell r="F207">
            <v>1.1594</v>
          </cell>
          <cell r="G207">
            <v>45.388800000000003</v>
          </cell>
          <cell r="H207">
            <v>1.45</v>
          </cell>
          <cell r="I207">
            <v>1.91</v>
          </cell>
          <cell r="J207">
            <v>49.9270833333333</v>
          </cell>
        </row>
        <row r="208">
          <cell r="B208">
            <v>41203</v>
          </cell>
          <cell r="C208">
            <v>376.4921875</v>
          </cell>
          <cell r="D208">
            <v>65145.81</v>
          </cell>
          <cell r="E208">
            <v>7723.12</v>
          </cell>
          <cell r="F208">
            <v>1.1594</v>
          </cell>
          <cell r="G208">
            <v>41.5929</v>
          </cell>
          <cell r="H208">
            <v>1.45</v>
          </cell>
          <cell r="I208">
            <v>1.91</v>
          </cell>
          <cell r="J208">
            <v>49.96875</v>
          </cell>
        </row>
        <row r="209">
          <cell r="B209">
            <v>41204</v>
          </cell>
          <cell r="C209">
            <v>421.07031249999898</v>
          </cell>
          <cell r="D209">
            <v>65130.94</v>
          </cell>
          <cell r="E209">
            <v>7723.11</v>
          </cell>
          <cell r="F209">
            <v>1.1594</v>
          </cell>
          <cell r="G209">
            <v>41.476999999999997</v>
          </cell>
          <cell r="H209">
            <v>1.45</v>
          </cell>
          <cell r="I209">
            <v>1.91</v>
          </cell>
          <cell r="J209">
            <v>49.8541666666666</v>
          </cell>
        </row>
        <row r="210">
          <cell r="B210">
            <v>41205</v>
          </cell>
          <cell r="C210">
            <v>409.596354166666</v>
          </cell>
          <cell r="D210">
            <v>65123.32</v>
          </cell>
          <cell r="E210">
            <v>7723.09</v>
          </cell>
          <cell r="F210">
            <v>1.1594</v>
          </cell>
          <cell r="G210">
            <v>45.207299999999996</v>
          </cell>
          <cell r="H210">
            <v>1.45</v>
          </cell>
          <cell r="I210">
            <v>1.91</v>
          </cell>
          <cell r="J210">
            <v>49.9244791666666</v>
          </cell>
        </row>
        <row r="211">
          <cell r="B211">
            <v>41206</v>
          </cell>
          <cell r="C211">
            <v>468.4921875</v>
          </cell>
          <cell r="D211">
            <v>65101.2</v>
          </cell>
          <cell r="E211">
            <v>7723.06</v>
          </cell>
          <cell r="F211">
            <v>1.1594</v>
          </cell>
          <cell r="G211">
            <v>38.129800000000003</v>
          </cell>
          <cell r="H211">
            <v>1.45</v>
          </cell>
          <cell r="I211">
            <v>1.91</v>
          </cell>
          <cell r="J211">
            <v>50.140625</v>
          </cell>
        </row>
        <row r="212">
          <cell r="B212">
            <v>41207</v>
          </cell>
          <cell r="C212">
            <v>896.61979166666595</v>
          </cell>
          <cell r="D212">
            <v>65108.45</v>
          </cell>
          <cell r="E212">
            <v>7723.07</v>
          </cell>
          <cell r="F212">
            <v>1.1594</v>
          </cell>
          <cell r="G212">
            <v>52.420900000000003</v>
          </cell>
          <cell r="H212">
            <v>1.45</v>
          </cell>
          <cell r="I212">
            <v>1.84984374999999</v>
          </cell>
          <cell r="J212">
            <v>49.5833333333333</v>
          </cell>
        </row>
        <row r="213">
          <cell r="B213">
            <v>41208</v>
          </cell>
          <cell r="C213">
            <v>1144.6875</v>
          </cell>
          <cell r="D213">
            <v>65078.71</v>
          </cell>
          <cell r="E213">
            <v>7723.04</v>
          </cell>
          <cell r="F213">
            <v>1.1594</v>
          </cell>
          <cell r="G213">
            <v>33.310600000000001</v>
          </cell>
          <cell r="H213">
            <v>1.45</v>
          </cell>
          <cell r="I213">
            <v>1.7999999999999901</v>
          </cell>
          <cell r="J213">
            <v>49.0755208333333</v>
          </cell>
        </row>
        <row r="214">
          <cell r="B214">
            <v>41209</v>
          </cell>
          <cell r="C214">
            <v>1148.515625</v>
          </cell>
          <cell r="D214">
            <v>65071.46</v>
          </cell>
          <cell r="E214">
            <v>7723.01</v>
          </cell>
          <cell r="F214">
            <v>1.1594</v>
          </cell>
          <cell r="G214">
            <v>44.557000000000002</v>
          </cell>
          <cell r="H214">
            <v>1.4775</v>
          </cell>
          <cell r="I214">
            <v>1.7999999999999901</v>
          </cell>
          <cell r="J214">
            <v>48.999999999999901</v>
          </cell>
        </row>
        <row r="215">
          <cell r="B215">
            <v>41210</v>
          </cell>
          <cell r="C215">
            <v>1121.5104166666599</v>
          </cell>
          <cell r="D215">
            <v>65063.85</v>
          </cell>
          <cell r="E215">
            <v>7723.01</v>
          </cell>
          <cell r="F215">
            <v>1.1594</v>
          </cell>
          <cell r="G215">
            <v>44.461199999999998</v>
          </cell>
          <cell r="H215">
            <v>1.6012499999999901</v>
          </cell>
          <cell r="I215">
            <v>1.7999999999999901</v>
          </cell>
          <cell r="J215">
            <v>49.0833333333333</v>
          </cell>
        </row>
        <row r="216">
          <cell r="B216">
            <v>41211</v>
          </cell>
          <cell r="C216">
            <v>1113.4166666666599</v>
          </cell>
          <cell r="D216">
            <v>65056.6</v>
          </cell>
          <cell r="E216">
            <v>7723</v>
          </cell>
          <cell r="F216">
            <v>1.1594</v>
          </cell>
          <cell r="G216">
            <v>44.788899999999998</v>
          </cell>
          <cell r="H216">
            <v>1.68999999999999</v>
          </cell>
          <cell r="I216">
            <v>1.7999999999999901</v>
          </cell>
          <cell r="J216">
            <v>49.2291666666666</v>
          </cell>
        </row>
        <row r="217">
          <cell r="B217">
            <v>41212</v>
          </cell>
          <cell r="C217">
            <v>1127.03125</v>
          </cell>
          <cell r="D217">
            <v>65049.35</v>
          </cell>
          <cell r="E217">
            <v>7722.98</v>
          </cell>
          <cell r="F217">
            <v>1.1594</v>
          </cell>
          <cell r="G217">
            <v>44.970399999999998</v>
          </cell>
          <cell r="H217">
            <v>1.68999999999999</v>
          </cell>
          <cell r="I217">
            <v>1.8492187499999999</v>
          </cell>
          <cell r="J217">
            <v>49.4166666666666</v>
          </cell>
        </row>
        <row r="218">
          <cell r="B218">
            <v>41213</v>
          </cell>
          <cell r="C218">
            <v>1434.1927083333301</v>
          </cell>
          <cell r="D218">
            <v>65034.49</v>
          </cell>
          <cell r="E218">
            <v>7722.97</v>
          </cell>
          <cell r="F218">
            <v>1.1544000000000001</v>
          </cell>
          <cell r="G218">
            <v>40.085700000000003</v>
          </cell>
          <cell r="H218">
            <v>1.68999999999999</v>
          </cell>
          <cell r="I218">
            <v>2.5970833333333299</v>
          </cell>
          <cell r="J218">
            <v>48.1041666666666</v>
          </cell>
        </row>
        <row r="219">
          <cell r="B219">
            <v>41214</v>
          </cell>
        </row>
        <row r="220">
          <cell r="B220">
            <v>41215</v>
          </cell>
        </row>
        <row r="221">
          <cell r="B221">
            <v>41216</v>
          </cell>
        </row>
        <row r="222">
          <cell r="B222">
            <v>41217</v>
          </cell>
        </row>
        <row r="223">
          <cell r="B223">
            <v>41218</v>
          </cell>
        </row>
        <row r="224">
          <cell r="B224">
            <v>41219</v>
          </cell>
        </row>
        <row r="225">
          <cell r="B225">
            <v>41220</v>
          </cell>
        </row>
        <row r="226">
          <cell r="B226">
            <v>41221</v>
          </cell>
        </row>
        <row r="227">
          <cell r="B227">
            <v>41222</v>
          </cell>
        </row>
        <row r="228">
          <cell r="B228">
            <v>41223</v>
          </cell>
        </row>
        <row r="229">
          <cell r="B229">
            <v>41224</v>
          </cell>
        </row>
        <row r="230">
          <cell r="B230">
            <v>41225</v>
          </cell>
        </row>
        <row r="231">
          <cell r="B231">
            <v>41226</v>
          </cell>
        </row>
        <row r="232">
          <cell r="B232">
            <v>41227</v>
          </cell>
        </row>
        <row r="233">
          <cell r="B233">
            <v>41228</v>
          </cell>
        </row>
        <row r="234">
          <cell r="B234">
            <v>41229</v>
          </cell>
        </row>
        <row r="235">
          <cell r="B235">
            <v>41230</v>
          </cell>
        </row>
        <row r="236">
          <cell r="B236">
            <v>41231</v>
          </cell>
        </row>
        <row r="237">
          <cell r="B237">
            <v>41232</v>
          </cell>
        </row>
        <row r="238">
          <cell r="B238">
            <v>41233</v>
          </cell>
        </row>
        <row r="239">
          <cell r="B239">
            <v>41234</v>
          </cell>
        </row>
        <row r="240">
          <cell r="B240">
            <v>41235</v>
          </cell>
        </row>
        <row r="241">
          <cell r="B241">
            <v>41236</v>
          </cell>
        </row>
        <row r="242">
          <cell r="B242">
            <v>41237</v>
          </cell>
        </row>
        <row r="243">
          <cell r="B243">
            <v>41238</v>
          </cell>
        </row>
        <row r="244">
          <cell r="B244">
            <v>41239</v>
          </cell>
        </row>
        <row r="245">
          <cell r="B245">
            <v>41240</v>
          </cell>
        </row>
        <row r="246">
          <cell r="B246">
            <v>41241</v>
          </cell>
        </row>
        <row r="247">
          <cell r="B247">
            <v>41242</v>
          </cell>
        </row>
        <row r="248">
          <cell r="B248">
            <v>41243</v>
          </cell>
        </row>
        <row r="249">
          <cell r="B249">
            <v>41244</v>
          </cell>
        </row>
        <row r="250">
          <cell r="B250">
            <v>41245</v>
          </cell>
        </row>
        <row r="251">
          <cell r="B251">
            <v>41246</v>
          </cell>
        </row>
        <row r="252">
          <cell r="B252">
            <v>41247</v>
          </cell>
        </row>
        <row r="253">
          <cell r="B253">
            <v>41248</v>
          </cell>
        </row>
        <row r="254">
          <cell r="B254">
            <v>41249</v>
          </cell>
        </row>
        <row r="255">
          <cell r="B255">
            <v>41250</v>
          </cell>
        </row>
        <row r="256">
          <cell r="B256">
            <v>41251</v>
          </cell>
        </row>
        <row r="257">
          <cell r="B257">
            <v>41252</v>
          </cell>
        </row>
        <row r="258">
          <cell r="B258">
            <v>41253</v>
          </cell>
        </row>
        <row r="259">
          <cell r="B259">
            <v>41254</v>
          </cell>
        </row>
        <row r="260">
          <cell r="B260">
            <v>41255</v>
          </cell>
        </row>
        <row r="261">
          <cell r="B261">
            <v>41256</v>
          </cell>
        </row>
        <row r="262">
          <cell r="B262">
            <v>41257</v>
          </cell>
        </row>
        <row r="263">
          <cell r="B263">
            <v>41258</v>
          </cell>
        </row>
        <row r="264">
          <cell r="B264">
            <v>41259</v>
          </cell>
        </row>
        <row r="265">
          <cell r="B265">
            <v>41260</v>
          </cell>
        </row>
        <row r="266">
          <cell r="B266">
            <v>41261</v>
          </cell>
        </row>
        <row r="267">
          <cell r="B267">
            <v>41262</v>
          </cell>
        </row>
        <row r="268">
          <cell r="B268">
            <v>41263</v>
          </cell>
        </row>
        <row r="269">
          <cell r="B269">
            <v>41264</v>
          </cell>
        </row>
        <row r="270">
          <cell r="B270">
            <v>41265</v>
          </cell>
        </row>
        <row r="271">
          <cell r="B271">
            <v>41266</v>
          </cell>
        </row>
        <row r="272">
          <cell r="B272">
            <v>41267</v>
          </cell>
        </row>
        <row r="273">
          <cell r="B273">
            <v>41268</v>
          </cell>
        </row>
        <row r="274">
          <cell r="B274">
            <v>41269</v>
          </cell>
        </row>
        <row r="275">
          <cell r="B275">
            <v>41270</v>
          </cell>
        </row>
        <row r="276">
          <cell r="B276">
            <v>41271</v>
          </cell>
        </row>
        <row r="277">
          <cell r="B277">
            <v>41272</v>
          </cell>
        </row>
        <row r="278">
          <cell r="B278">
            <v>41273</v>
          </cell>
        </row>
        <row r="279">
          <cell r="B279">
            <v>41274</v>
          </cell>
        </row>
        <row r="280">
          <cell r="B280">
            <v>41275</v>
          </cell>
        </row>
        <row r="281">
          <cell r="B281">
            <v>41276</v>
          </cell>
        </row>
        <row r="282">
          <cell r="B282">
            <v>41277</v>
          </cell>
        </row>
        <row r="283">
          <cell r="B283">
            <v>41278</v>
          </cell>
        </row>
        <row r="284">
          <cell r="B284">
            <v>41279</v>
          </cell>
        </row>
        <row r="285">
          <cell r="B285">
            <v>41280</v>
          </cell>
        </row>
        <row r="286">
          <cell r="B286">
            <v>41281</v>
          </cell>
        </row>
        <row r="287">
          <cell r="B287">
            <v>41282</v>
          </cell>
        </row>
        <row r="288">
          <cell r="B288">
            <v>41283</v>
          </cell>
        </row>
        <row r="289">
          <cell r="B289">
            <v>41284</v>
          </cell>
        </row>
        <row r="290">
          <cell r="B290">
            <v>41285</v>
          </cell>
        </row>
        <row r="291">
          <cell r="B291">
            <v>41286</v>
          </cell>
        </row>
        <row r="292">
          <cell r="B292">
            <v>41287</v>
          </cell>
        </row>
        <row r="293">
          <cell r="B293">
            <v>41288</v>
          </cell>
        </row>
        <row r="294">
          <cell r="B294">
            <v>41289</v>
          </cell>
        </row>
        <row r="295">
          <cell r="B295">
            <v>41290</v>
          </cell>
        </row>
        <row r="296">
          <cell r="B296">
            <v>41291</v>
          </cell>
        </row>
        <row r="297">
          <cell r="B297">
            <v>41292</v>
          </cell>
        </row>
        <row r="298">
          <cell r="B298">
            <v>41293</v>
          </cell>
        </row>
        <row r="299">
          <cell r="B299">
            <v>41294</v>
          </cell>
        </row>
        <row r="300">
          <cell r="B300">
            <v>41295</v>
          </cell>
        </row>
        <row r="301">
          <cell r="B301">
            <v>41296</v>
          </cell>
        </row>
        <row r="302">
          <cell r="B302">
            <v>41297</v>
          </cell>
        </row>
        <row r="303">
          <cell r="B303">
            <v>41298</v>
          </cell>
        </row>
        <row r="304">
          <cell r="B304">
            <v>41299</v>
          </cell>
        </row>
        <row r="305">
          <cell r="B305">
            <v>41300</v>
          </cell>
        </row>
        <row r="306">
          <cell r="B306">
            <v>41301</v>
          </cell>
        </row>
        <row r="307">
          <cell r="B307">
            <v>41302</v>
          </cell>
        </row>
        <row r="308">
          <cell r="B308">
            <v>41303</v>
          </cell>
        </row>
        <row r="309">
          <cell r="B309">
            <v>41304</v>
          </cell>
        </row>
        <row r="310">
          <cell r="B310">
            <v>41305</v>
          </cell>
        </row>
        <row r="311">
          <cell r="B311">
            <v>41306</v>
          </cell>
        </row>
        <row r="312">
          <cell r="B312">
            <v>41307</v>
          </cell>
        </row>
        <row r="313">
          <cell r="B313">
            <v>41308</v>
          </cell>
        </row>
        <row r="314">
          <cell r="B314">
            <v>41309</v>
          </cell>
        </row>
        <row r="315">
          <cell r="B315">
            <v>41310</v>
          </cell>
        </row>
        <row r="316">
          <cell r="B316">
            <v>41311</v>
          </cell>
        </row>
        <row r="317">
          <cell r="B317">
            <v>41312</v>
          </cell>
        </row>
        <row r="318">
          <cell r="B318">
            <v>41313</v>
          </cell>
        </row>
        <row r="319">
          <cell r="B319">
            <v>41314</v>
          </cell>
        </row>
        <row r="320">
          <cell r="B320">
            <v>41315</v>
          </cell>
        </row>
        <row r="321">
          <cell r="B321">
            <v>41316</v>
          </cell>
        </row>
        <row r="322">
          <cell r="B322">
            <v>41317</v>
          </cell>
        </row>
        <row r="323">
          <cell r="B323">
            <v>41318</v>
          </cell>
        </row>
        <row r="324">
          <cell r="B324">
            <v>41319</v>
          </cell>
        </row>
        <row r="325">
          <cell r="B325">
            <v>41320</v>
          </cell>
        </row>
        <row r="326">
          <cell r="B326">
            <v>41321</v>
          </cell>
        </row>
        <row r="327">
          <cell r="B327">
            <v>41322</v>
          </cell>
        </row>
        <row r="328">
          <cell r="B328">
            <v>41323</v>
          </cell>
        </row>
        <row r="329">
          <cell r="B329">
            <v>41324</v>
          </cell>
        </row>
        <row r="330">
          <cell r="B330">
            <v>41325</v>
          </cell>
        </row>
        <row r="331">
          <cell r="B331">
            <v>41326</v>
          </cell>
        </row>
        <row r="332">
          <cell r="B332">
            <v>41327</v>
          </cell>
        </row>
        <row r="333">
          <cell r="B333">
            <v>41328</v>
          </cell>
        </row>
        <row r="334">
          <cell r="B334">
            <v>41329</v>
          </cell>
        </row>
        <row r="335">
          <cell r="B335">
            <v>41330</v>
          </cell>
        </row>
        <row r="336">
          <cell r="B336">
            <v>41331</v>
          </cell>
        </row>
        <row r="337">
          <cell r="B337">
            <v>41332</v>
          </cell>
        </row>
        <row r="338">
          <cell r="B338">
            <v>41333</v>
          </cell>
        </row>
        <row r="339">
          <cell r="B339">
            <v>41334</v>
          </cell>
        </row>
        <row r="340">
          <cell r="B340">
            <v>41335</v>
          </cell>
        </row>
        <row r="341">
          <cell r="B341">
            <v>41336</v>
          </cell>
        </row>
        <row r="342">
          <cell r="B342">
            <v>41337</v>
          </cell>
        </row>
        <row r="343">
          <cell r="B343">
            <v>41338</v>
          </cell>
        </row>
        <row r="344">
          <cell r="B344">
            <v>41339</v>
          </cell>
        </row>
        <row r="345">
          <cell r="B345">
            <v>41340</v>
          </cell>
        </row>
        <row r="346">
          <cell r="B346">
            <v>41341</v>
          </cell>
        </row>
        <row r="347">
          <cell r="B347">
            <v>41342</v>
          </cell>
        </row>
        <row r="348">
          <cell r="B348">
            <v>41343</v>
          </cell>
        </row>
        <row r="349">
          <cell r="B349">
            <v>41344</v>
          </cell>
        </row>
        <row r="350">
          <cell r="B350">
            <v>41345</v>
          </cell>
        </row>
        <row r="351">
          <cell r="B351">
            <v>41346</v>
          </cell>
        </row>
        <row r="352">
          <cell r="B352">
            <v>41347</v>
          </cell>
        </row>
        <row r="353">
          <cell r="B353">
            <v>41348</v>
          </cell>
        </row>
        <row r="354">
          <cell r="B354">
            <v>41349</v>
          </cell>
        </row>
        <row r="355">
          <cell r="B355">
            <v>41350</v>
          </cell>
        </row>
        <row r="356">
          <cell r="B356">
            <v>41351</v>
          </cell>
        </row>
        <row r="357">
          <cell r="B357">
            <v>41352</v>
          </cell>
        </row>
        <row r="358">
          <cell r="B358">
            <v>41353</v>
          </cell>
        </row>
        <row r="359">
          <cell r="B359">
            <v>41354</v>
          </cell>
        </row>
        <row r="360">
          <cell r="B360">
            <v>41355</v>
          </cell>
        </row>
        <row r="361">
          <cell r="B361">
            <v>41356</v>
          </cell>
        </row>
        <row r="362">
          <cell r="B362">
            <v>41357</v>
          </cell>
        </row>
        <row r="363">
          <cell r="B363">
            <v>41358</v>
          </cell>
        </row>
        <row r="364">
          <cell r="B364">
            <v>41359</v>
          </cell>
        </row>
        <row r="365">
          <cell r="B365">
            <v>41360</v>
          </cell>
        </row>
        <row r="366">
          <cell r="B366">
            <v>41361</v>
          </cell>
        </row>
        <row r="367">
          <cell r="B367">
            <v>41362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sheetPr codeName="Sheet5" enableFormatConditionsCalculation="0">
    <tabColor indexed="11"/>
  </sheetPr>
  <dimension ref="A1:BD2190"/>
  <sheetViews>
    <sheetView tabSelected="1" zoomScale="115" zoomScaleNormal="115" workbookViewId="0">
      <pane xSplit="1" ySplit="8" topLeftCell="B207" activePane="bottomRight" state="frozen"/>
      <selection pane="topRight" activeCell="B1" sqref="B1"/>
      <selection pane="bottomLeft" activeCell="A9" sqref="A9"/>
      <selection pane="bottomRight" activeCell="H214" sqref="H214"/>
    </sheetView>
  </sheetViews>
  <sheetFormatPr defaultRowHeight="12.75"/>
  <cols>
    <col min="1" max="1" width="8.625" style="255" customWidth="1"/>
    <col min="2" max="2" width="10.25" style="248" customWidth="1"/>
    <col min="3" max="4" width="8.625" style="215" customWidth="1"/>
    <col min="5" max="5" width="9" style="216"/>
    <col min="6" max="6" width="9" style="217"/>
    <col min="7" max="7" width="8.625" style="215" customWidth="1"/>
    <col min="8" max="8" width="7.75" style="219" customWidth="1"/>
    <col min="9" max="9" width="7.125" style="218" customWidth="1"/>
    <col min="10" max="10" width="9" style="219"/>
    <col min="11" max="11" width="7.375" style="220" customWidth="1"/>
    <col min="12" max="12" width="9.625" style="215" customWidth="1"/>
    <col min="13" max="13" width="8.125" style="158" customWidth="1"/>
    <col min="14" max="14" width="8.25" style="220" customWidth="1"/>
    <col min="15" max="15" width="9" style="221"/>
    <col min="16" max="16" width="9.625" style="221" customWidth="1"/>
    <col min="17" max="20" width="9" style="222"/>
    <col min="21" max="56" width="9" style="142"/>
    <col min="57" max="16384" width="9" style="134"/>
  </cols>
  <sheetData>
    <row r="1" spans="1:19" ht="13.15" customHeight="1">
      <c r="A1" s="154"/>
      <c r="B1" s="213" t="s">
        <v>170</v>
      </c>
      <c r="C1" s="214">
        <v>2012</v>
      </c>
      <c r="G1" s="213" t="s">
        <v>181</v>
      </c>
      <c r="H1" s="464">
        <v>20597</v>
      </c>
    </row>
    <row r="2" spans="1:19" ht="13.15" customHeight="1">
      <c r="A2" s="155"/>
      <c r="B2" s="215"/>
      <c r="G2" s="213" t="s">
        <v>171</v>
      </c>
      <c r="H2" s="464">
        <v>71356.160000000003</v>
      </c>
    </row>
    <row r="3" spans="1:19" ht="13.15" customHeight="1" thickBot="1">
      <c r="A3" s="253"/>
      <c r="B3" s="160"/>
      <c r="C3" s="161"/>
      <c r="D3" s="161"/>
      <c r="E3" s="162"/>
      <c r="F3" s="163"/>
      <c r="G3" s="161"/>
      <c r="H3" s="164"/>
      <c r="I3" s="223"/>
      <c r="J3" s="164"/>
      <c r="K3" s="165"/>
      <c r="M3" s="166"/>
      <c r="N3" s="165"/>
      <c r="S3" s="224"/>
    </row>
    <row r="4" spans="1:19" ht="13.15" customHeight="1">
      <c r="A4" s="254"/>
      <c r="B4" s="585" t="s">
        <v>164</v>
      </c>
      <c r="C4" s="586"/>
      <c r="D4" s="586"/>
      <c r="E4" s="586"/>
      <c r="F4" s="586"/>
      <c r="G4" s="587"/>
      <c r="H4" s="168"/>
      <c r="I4" s="225"/>
      <c r="J4" s="168"/>
      <c r="K4" s="169"/>
      <c r="L4" s="226" t="s">
        <v>155</v>
      </c>
      <c r="M4" s="170"/>
      <c r="N4" s="169"/>
      <c r="P4" s="232" t="s">
        <v>192</v>
      </c>
      <c r="Q4" s="232" t="s">
        <v>210</v>
      </c>
      <c r="S4" s="224"/>
    </row>
    <row r="5" spans="1:19" ht="13.15" customHeight="1">
      <c r="B5" s="227" t="s">
        <v>180</v>
      </c>
      <c r="C5" s="228" t="s">
        <v>180</v>
      </c>
      <c r="D5" s="228" t="s">
        <v>180</v>
      </c>
      <c r="E5" s="228" t="s">
        <v>180</v>
      </c>
      <c r="F5" s="229" t="s">
        <v>180</v>
      </c>
      <c r="G5" s="230" t="s">
        <v>180</v>
      </c>
      <c r="H5" s="168" t="s">
        <v>97</v>
      </c>
      <c r="I5" s="231" t="s">
        <v>190</v>
      </c>
      <c r="J5" s="168" t="s">
        <v>291</v>
      </c>
      <c r="K5" s="232" t="s">
        <v>192</v>
      </c>
      <c r="L5" s="233" t="s">
        <v>156</v>
      </c>
      <c r="M5" s="175" t="s">
        <v>182</v>
      </c>
      <c r="N5" s="232" t="s">
        <v>210</v>
      </c>
      <c r="P5" s="232" t="s">
        <v>148</v>
      </c>
      <c r="Q5" s="232" t="s">
        <v>211</v>
      </c>
      <c r="S5" s="224"/>
    </row>
    <row r="6" spans="1:19" ht="13.15" customHeight="1">
      <c r="B6" s="234"/>
      <c r="C6" s="235" t="s">
        <v>42</v>
      </c>
      <c r="D6" s="235" t="s">
        <v>159</v>
      </c>
      <c r="E6" s="235" t="s">
        <v>149</v>
      </c>
      <c r="F6" s="236" t="s">
        <v>167</v>
      </c>
      <c r="G6" s="237" t="s">
        <v>97</v>
      </c>
      <c r="H6" s="238" t="s">
        <v>168</v>
      </c>
      <c r="I6" s="231" t="s">
        <v>191</v>
      </c>
      <c r="J6" s="238" t="s">
        <v>422</v>
      </c>
      <c r="K6" s="232" t="s">
        <v>148</v>
      </c>
      <c r="L6" s="233" t="s">
        <v>154</v>
      </c>
      <c r="M6" s="175" t="s">
        <v>183</v>
      </c>
      <c r="N6" s="232" t="s">
        <v>211</v>
      </c>
      <c r="P6" s="232" t="s">
        <v>160</v>
      </c>
      <c r="Q6" s="232" t="s">
        <v>160</v>
      </c>
      <c r="S6" s="224"/>
    </row>
    <row r="7" spans="1:19" ht="13.15" customHeight="1">
      <c r="B7" s="234" t="s">
        <v>158</v>
      </c>
      <c r="C7" s="235" t="s">
        <v>186</v>
      </c>
      <c r="D7" s="235" t="s">
        <v>186</v>
      </c>
      <c r="E7" s="235" t="s">
        <v>150</v>
      </c>
      <c r="F7" s="236" t="s">
        <v>169</v>
      </c>
      <c r="G7" s="237" t="s">
        <v>161</v>
      </c>
      <c r="H7" s="238" t="s">
        <v>399</v>
      </c>
      <c r="I7" s="231" t="s">
        <v>160</v>
      </c>
      <c r="J7" s="238" t="s">
        <v>184</v>
      </c>
      <c r="K7" s="232" t="s">
        <v>160</v>
      </c>
      <c r="L7" s="233" t="s">
        <v>157</v>
      </c>
      <c r="M7" s="175" t="s">
        <v>160</v>
      </c>
      <c r="N7" s="232" t="s">
        <v>160</v>
      </c>
      <c r="P7" s="232" t="s">
        <v>454</v>
      </c>
      <c r="Q7" s="232" t="s">
        <v>455</v>
      </c>
      <c r="S7" s="224"/>
    </row>
    <row r="8" spans="1:19" ht="13.15" customHeight="1" thickBot="1">
      <c r="A8" s="256" t="s">
        <v>58</v>
      </c>
      <c r="B8" s="239" t="s">
        <v>162</v>
      </c>
      <c r="C8" s="240" t="s">
        <v>163</v>
      </c>
      <c r="D8" s="240" t="s">
        <v>163</v>
      </c>
      <c r="E8" s="241" t="s">
        <v>163</v>
      </c>
      <c r="F8" s="241" t="s">
        <v>163</v>
      </c>
      <c r="G8" s="242" t="s">
        <v>163</v>
      </c>
      <c r="H8" s="164" t="s">
        <v>400</v>
      </c>
      <c r="I8" s="243" t="s">
        <v>163</v>
      </c>
      <c r="J8" s="164" t="s">
        <v>163</v>
      </c>
      <c r="K8" s="244" t="s">
        <v>163</v>
      </c>
      <c r="L8" s="244" t="s">
        <v>163</v>
      </c>
      <c r="M8" s="183" t="s">
        <v>163</v>
      </c>
      <c r="N8" s="244" t="s">
        <v>163</v>
      </c>
      <c r="P8" s="244" t="s">
        <v>453</v>
      </c>
      <c r="Q8" s="244" t="s">
        <v>453</v>
      </c>
      <c r="S8" s="224"/>
    </row>
    <row r="9" spans="1:19" ht="13.15" customHeight="1">
      <c r="A9" s="257">
        <f>DATE($C$1,3,31)</f>
        <v>40999</v>
      </c>
      <c r="B9" s="248">
        <f>$H$2</f>
        <v>71356.160000000003</v>
      </c>
      <c r="C9" s="245"/>
      <c r="D9" s="245"/>
      <c r="E9" s="246"/>
      <c r="F9" s="246"/>
      <c r="G9" s="245"/>
      <c r="H9" s="232"/>
      <c r="I9" s="246"/>
      <c r="J9" s="247"/>
      <c r="K9" s="245"/>
      <c r="L9" s="214"/>
      <c r="M9" s="186"/>
      <c r="N9" s="245"/>
      <c r="S9" s="224"/>
    </row>
    <row r="10" spans="1:19" ht="13.15" customHeight="1">
      <c r="A10" s="258">
        <f t="shared" ref="A10:A40" si="0">A9+1</f>
        <v>41000</v>
      </c>
      <c r="B10" s="248">
        <f>VLOOKUP($A10,[3]Data!$B$4:$J$600,3)</f>
        <v>71490.5</v>
      </c>
      <c r="C10" s="248">
        <f>VLOOKUP($A10,[3]Data!$B$4:$J$600,9)</f>
        <v>93.3203125</v>
      </c>
      <c r="D10" s="248">
        <f>VLOOKUP($A10,[3]Data!$B$4:$J$600,8)</f>
        <v>3.56</v>
      </c>
      <c r="E10" s="248">
        <f>VLOOKUP($A10,[3]Data!$B$4:$J$600,7)</f>
        <v>2.48999999999999</v>
      </c>
      <c r="F10" s="248">
        <f>VLOOKUP($A10,[3]Data!$B$4:$J$600,2)</f>
        <v>2300.5729166666601</v>
      </c>
      <c r="G10" s="248">
        <f>VLOOKUP($A10,[3]Data!$B$4:$J$600,5)</f>
        <v>0</v>
      </c>
      <c r="H10" s="238" t="s">
        <v>349</v>
      </c>
      <c r="I10" s="249">
        <v>39</v>
      </c>
      <c r="J10" s="250">
        <f t="shared" ref="J10:J73" si="1">+C10-D10</f>
        <v>89.760312499999998</v>
      </c>
      <c r="K10" s="245">
        <v>0</v>
      </c>
      <c r="L10" s="245">
        <v>0</v>
      </c>
      <c r="M10" s="186">
        <f>'Contract Usage'!B47</f>
        <v>5.0162425782425073</v>
      </c>
      <c r="N10" s="245">
        <v>54.3203125</v>
      </c>
      <c r="O10" s="221">
        <f>MAX(0,Computations!AG10*(-1))</f>
        <v>0</v>
      </c>
      <c r="Q10" s="551">
        <f>+N10*1.9835</f>
        <v>107.74433984375</v>
      </c>
      <c r="S10" s="224"/>
    </row>
    <row r="11" spans="1:19" ht="13.15" customHeight="1">
      <c r="A11" s="258">
        <f t="shared" si="0"/>
        <v>41001</v>
      </c>
      <c r="B11" s="248">
        <f>VLOOKUP($A11,[3]Data!$B$4:$J$600,3)</f>
        <v>71656.800000000003</v>
      </c>
      <c r="C11" s="248">
        <f>VLOOKUP($A11,[3]Data!$B$4:$J$600,9)</f>
        <v>94</v>
      </c>
      <c r="D11" s="248">
        <f>VLOOKUP($A11,[3]Data!$B$4:$J$600,8)</f>
        <v>3.56</v>
      </c>
      <c r="E11" s="248">
        <f>VLOOKUP($A11,[3]Data!$B$4:$J$600,7)</f>
        <v>2.48999999999999</v>
      </c>
      <c r="F11" s="248">
        <f>VLOOKUP($A11,[3]Data!$B$4:$J$600,2)</f>
        <v>2385</v>
      </c>
      <c r="G11" s="248">
        <f>VLOOKUP($A11,[3]Data!$B$4:$J$600,5)</f>
        <v>0</v>
      </c>
      <c r="H11" s="238" t="s">
        <v>349</v>
      </c>
      <c r="I11" s="249">
        <v>39</v>
      </c>
      <c r="J11" s="250">
        <f t="shared" si="1"/>
        <v>90.44</v>
      </c>
      <c r="K11" s="250">
        <v>0</v>
      </c>
      <c r="L11" s="250">
        <v>0</v>
      </c>
      <c r="M11" s="186">
        <f>'Contract Usage'!B48</f>
        <v>5.0162425782425073</v>
      </c>
      <c r="N11" s="245">
        <v>55</v>
      </c>
      <c r="O11" s="221">
        <f>MAX(0,Computations!AG11*(-1))</f>
        <v>0</v>
      </c>
      <c r="P11" s="551">
        <f>(+K10+K11)*1.9835</f>
        <v>0</v>
      </c>
      <c r="Q11" s="551">
        <f>+Q10+(N11*1.9835)</f>
        <v>216.83683984375</v>
      </c>
      <c r="S11" s="224"/>
    </row>
    <row r="12" spans="1:19" ht="13.15" customHeight="1">
      <c r="A12" s="258">
        <f t="shared" si="0"/>
        <v>41002</v>
      </c>
      <c r="B12" s="248">
        <f>VLOOKUP($A12,[3]Data!$B$4:$J$600,3)</f>
        <v>71752.05</v>
      </c>
      <c r="C12" s="248">
        <f>VLOOKUP($A12,[3]Data!$B$4:$J$600,9)</f>
        <v>94.0104166666666</v>
      </c>
      <c r="D12" s="248">
        <f>VLOOKUP($A12,[3]Data!$B$4:$J$600,8)</f>
        <v>3.7708333333333299</v>
      </c>
      <c r="E12" s="248">
        <f>VLOOKUP($A12,[3]Data!$B$4:$J$600,7)</f>
        <v>2.48999999999999</v>
      </c>
      <c r="F12" s="248">
        <f>VLOOKUP($A12,[3]Data!$B$4:$J$600,2)</f>
        <v>2266.8229166666601</v>
      </c>
      <c r="G12" s="248">
        <f>VLOOKUP($A12,[3]Data!$B$4:$J$600,5)</f>
        <v>0</v>
      </c>
      <c r="H12" s="238" t="s">
        <v>349</v>
      </c>
      <c r="I12" s="249">
        <v>39</v>
      </c>
      <c r="J12" s="250">
        <f t="shared" si="1"/>
        <v>90.239583333333272</v>
      </c>
      <c r="K12" s="250">
        <v>0</v>
      </c>
      <c r="L12" s="250">
        <v>0</v>
      </c>
      <c r="M12" s="186">
        <f>'Contract Usage'!B49</f>
        <v>5.0162425782425073</v>
      </c>
      <c r="N12" s="245">
        <v>55.0104166666666</v>
      </c>
      <c r="O12" s="221">
        <f>MAX(0,Computations!AG12*(-1))</f>
        <v>0</v>
      </c>
      <c r="P12" s="551">
        <f>(+P11+(K12)*1.9835)</f>
        <v>0</v>
      </c>
      <c r="Q12" s="551">
        <f t="shared" ref="Q12:Q75" si="2">+Q11+(N12*1.9835)</f>
        <v>325.95000130208319</v>
      </c>
      <c r="S12" s="224"/>
    </row>
    <row r="13" spans="1:19" ht="13.15" customHeight="1">
      <c r="A13" s="258">
        <f t="shared" si="0"/>
        <v>41003</v>
      </c>
      <c r="B13" s="248">
        <f>VLOOKUP($A13,[3]Data!$B$4:$J$600,3)</f>
        <v>71839.25</v>
      </c>
      <c r="C13" s="248">
        <f>VLOOKUP($A13,[3]Data!$B$4:$J$600,9)</f>
        <v>73.4427083333333</v>
      </c>
      <c r="D13" s="248">
        <f>VLOOKUP($A13,[3]Data!$B$4:$J$600,8)</f>
        <v>3.9999999999999898</v>
      </c>
      <c r="E13" s="248">
        <f>VLOOKUP($A13,[3]Data!$B$4:$J$600,7)</f>
        <v>2.48999999999999</v>
      </c>
      <c r="F13" s="248">
        <f>VLOOKUP($A13,[3]Data!$B$4:$J$600,2)</f>
        <v>1864.5833333333301</v>
      </c>
      <c r="G13" s="248">
        <f>VLOOKUP($A13,[3]Data!$B$4:$J$600,5)</f>
        <v>0</v>
      </c>
      <c r="H13" s="238" t="s">
        <v>349</v>
      </c>
      <c r="I13" s="249">
        <v>39</v>
      </c>
      <c r="J13" s="250">
        <f t="shared" si="1"/>
        <v>69.442708333333314</v>
      </c>
      <c r="K13" s="250">
        <v>0</v>
      </c>
      <c r="L13" s="250">
        <v>0</v>
      </c>
      <c r="M13" s="186">
        <f>'Contract Usage'!B50</f>
        <v>5.0162425782425073</v>
      </c>
      <c r="N13" s="245">
        <v>34.442708333333307</v>
      </c>
      <c r="O13" s="221">
        <f>MAX(0,Computations!AG13*(-1))</f>
        <v>0</v>
      </c>
      <c r="P13" s="551">
        <f t="shared" ref="P13:P76" si="3">(+P12+(K13)*1.9835)</f>
        <v>0</v>
      </c>
      <c r="Q13" s="551">
        <f t="shared" si="2"/>
        <v>394.26711328124981</v>
      </c>
      <c r="S13" s="224"/>
    </row>
    <row r="14" spans="1:19" ht="13.15" customHeight="1">
      <c r="A14" s="258">
        <f t="shared" si="0"/>
        <v>41004</v>
      </c>
      <c r="B14" s="248">
        <f>VLOOKUP($A14,[3]Data!$B$4:$J$600,3)</f>
        <v>71950.59</v>
      </c>
      <c r="C14" s="248">
        <f>VLOOKUP($A14,[3]Data!$B$4:$J$600,9)</f>
        <v>65.3359375</v>
      </c>
      <c r="D14" s="248">
        <f>VLOOKUP($A14,[3]Data!$B$4:$J$600,8)</f>
        <v>3.9999999999999898</v>
      </c>
      <c r="E14" s="248">
        <f>VLOOKUP($A14,[3]Data!$B$4:$J$600,7)</f>
        <v>2.48999999999999</v>
      </c>
      <c r="F14" s="248">
        <f>VLOOKUP($A14,[3]Data!$B$4:$J$600,2)</f>
        <v>1512.34375</v>
      </c>
      <c r="G14" s="248">
        <f>VLOOKUP($A14,[3]Data!$B$4:$J$600,5)</f>
        <v>0</v>
      </c>
      <c r="H14" s="238" t="s">
        <v>349</v>
      </c>
      <c r="I14" s="249">
        <v>39</v>
      </c>
      <c r="J14" s="250">
        <f t="shared" si="1"/>
        <v>61.335937500000007</v>
      </c>
      <c r="K14" s="250">
        <v>0</v>
      </c>
      <c r="L14" s="250">
        <v>0</v>
      </c>
      <c r="M14" s="186">
        <f>'Contract Usage'!B51</f>
        <v>5.0162425782425073</v>
      </c>
      <c r="N14" s="245">
        <v>26.3359375</v>
      </c>
      <c r="O14" s="221">
        <f>MAX(0,Computations!AG14*(-1))</f>
        <v>0</v>
      </c>
      <c r="P14" s="551">
        <f t="shared" si="3"/>
        <v>0</v>
      </c>
      <c r="Q14" s="551">
        <f t="shared" si="2"/>
        <v>446.5044453124998</v>
      </c>
      <c r="S14" s="224"/>
    </row>
    <row r="15" spans="1:19" ht="13.15" customHeight="1">
      <c r="A15" s="258">
        <f t="shared" si="0"/>
        <v>41005</v>
      </c>
      <c r="B15" s="248">
        <f>VLOOKUP($A15,[3]Data!$B$4:$J$600,3)</f>
        <v>71998.34</v>
      </c>
      <c r="C15" s="248">
        <f>VLOOKUP($A15,[3]Data!$B$4:$J$600,9)</f>
        <v>64.6536458333333</v>
      </c>
      <c r="D15" s="248">
        <f>VLOOKUP($A15,[3]Data!$B$4:$J$600,8)</f>
        <v>4.0836458333333301</v>
      </c>
      <c r="E15" s="248">
        <f>VLOOKUP($A15,[3]Data!$B$4:$J$600,7)</f>
        <v>2.48999999999999</v>
      </c>
      <c r="F15" s="248">
        <f>VLOOKUP($A15,[3]Data!$B$4:$J$600,2)</f>
        <v>1134.1822916666599</v>
      </c>
      <c r="G15" s="248">
        <f>VLOOKUP($A15,[3]Data!$B$4:$J$600,5)</f>
        <v>0</v>
      </c>
      <c r="H15" s="238" t="s">
        <v>349</v>
      </c>
      <c r="I15" s="249">
        <v>39</v>
      </c>
      <c r="J15" s="250">
        <f t="shared" si="1"/>
        <v>60.569999999999972</v>
      </c>
      <c r="K15" s="250">
        <v>0</v>
      </c>
      <c r="L15" s="250">
        <v>0</v>
      </c>
      <c r="M15" s="186">
        <f>'Contract Usage'!B52</f>
        <v>5.0162425782425073</v>
      </c>
      <c r="N15" s="245">
        <v>25.6536458333333</v>
      </c>
      <c r="O15" s="221">
        <f>MAX(0,Computations!AG15*(-1))</f>
        <v>0</v>
      </c>
      <c r="P15" s="551">
        <f t="shared" si="3"/>
        <v>0</v>
      </c>
      <c r="Q15" s="551">
        <f t="shared" si="2"/>
        <v>497.38845182291641</v>
      </c>
      <c r="S15" s="224"/>
    </row>
    <row r="16" spans="1:19" ht="13.15" customHeight="1">
      <c r="A16" s="258">
        <f t="shared" si="0"/>
        <v>41006</v>
      </c>
      <c r="B16" s="248">
        <f>VLOOKUP($A16,[3]Data!$B$4:$J$600,3)</f>
        <v>72093.899999999994</v>
      </c>
      <c r="C16" s="248">
        <f>VLOOKUP($A16,[3]Data!$B$4:$J$600,9)</f>
        <v>65.0729166666666</v>
      </c>
      <c r="D16" s="248">
        <f>VLOOKUP($A16,[3]Data!$B$4:$J$600,8)</f>
        <v>4.0836458333333301</v>
      </c>
      <c r="E16" s="248">
        <f>VLOOKUP($A16,[3]Data!$B$4:$J$600,7)</f>
        <v>2.48999999999999</v>
      </c>
      <c r="F16" s="248">
        <f>VLOOKUP($A16,[3]Data!$B$4:$J$600,2)</f>
        <v>955.23958333333303</v>
      </c>
      <c r="G16" s="248">
        <f>VLOOKUP($A16,[3]Data!$B$4:$J$600,5)</f>
        <v>0</v>
      </c>
      <c r="H16" s="238" t="s">
        <v>349</v>
      </c>
      <c r="I16" s="249">
        <v>39</v>
      </c>
      <c r="J16" s="250">
        <f t="shared" si="1"/>
        <v>60.989270833333272</v>
      </c>
      <c r="K16" s="250">
        <v>0</v>
      </c>
      <c r="L16" s="250">
        <v>0</v>
      </c>
      <c r="M16" s="186">
        <f>'Contract Usage'!B53</f>
        <v>5.0162425782425073</v>
      </c>
      <c r="N16" s="245">
        <v>26.0729166666666</v>
      </c>
      <c r="O16" s="221">
        <f>MAX(0,Computations!AG16*(-1))</f>
        <v>0</v>
      </c>
      <c r="P16" s="551">
        <f t="shared" si="3"/>
        <v>0</v>
      </c>
      <c r="Q16" s="551">
        <f t="shared" si="2"/>
        <v>549.10408203124962</v>
      </c>
      <c r="S16" s="224"/>
    </row>
    <row r="17" spans="1:19" ht="13.15" customHeight="1">
      <c r="A17" s="258">
        <f t="shared" si="0"/>
        <v>41007</v>
      </c>
      <c r="B17" s="248">
        <f>VLOOKUP($A17,[3]Data!$B$4:$J$600,3)</f>
        <v>72197.34</v>
      </c>
      <c r="C17" s="248">
        <f>VLOOKUP($A17,[3]Data!$B$4:$J$600,9)</f>
        <v>65.1458333333333</v>
      </c>
      <c r="D17" s="248">
        <f>VLOOKUP($A17,[3]Data!$B$4:$J$600,8)</f>
        <v>3.9999999999999898</v>
      </c>
      <c r="E17" s="248">
        <f>VLOOKUP($A17,[3]Data!$B$4:$J$600,7)</f>
        <v>2.48999999999999</v>
      </c>
      <c r="F17" s="248">
        <f>VLOOKUP($A17,[3]Data!$B$4:$J$600,2)</f>
        <v>836.56770833333303</v>
      </c>
      <c r="G17" s="248">
        <f>VLOOKUP($A17,[3]Data!$B$4:$J$600,5)</f>
        <v>0</v>
      </c>
      <c r="H17" s="238" t="s">
        <v>349</v>
      </c>
      <c r="I17" s="249">
        <v>39</v>
      </c>
      <c r="J17" s="250">
        <f t="shared" si="1"/>
        <v>61.145833333333307</v>
      </c>
      <c r="K17" s="250">
        <v>0</v>
      </c>
      <c r="L17" s="250">
        <v>0</v>
      </c>
      <c r="M17" s="186">
        <f>'Contract Usage'!B54</f>
        <v>5.0162425782425073</v>
      </c>
      <c r="N17" s="245">
        <v>26.1458333333333</v>
      </c>
      <c r="O17" s="221">
        <f>MAX(0,Computations!AG17*(-1))</f>
        <v>0</v>
      </c>
      <c r="P17" s="551">
        <f t="shared" si="3"/>
        <v>0</v>
      </c>
      <c r="Q17" s="551">
        <f t="shared" si="2"/>
        <v>600.96434244791624</v>
      </c>
      <c r="S17" s="224"/>
    </row>
    <row r="18" spans="1:19" ht="13.15" customHeight="1">
      <c r="A18" s="258">
        <f t="shared" si="0"/>
        <v>41008</v>
      </c>
      <c r="B18" s="248">
        <f>VLOOKUP($A18,[3]Data!$B$4:$J$600,3)</f>
        <v>72316.84</v>
      </c>
      <c r="C18" s="248">
        <f>VLOOKUP($A18,[3]Data!$B$4:$J$600,9)</f>
        <v>65.1770833333333</v>
      </c>
      <c r="D18" s="248">
        <f>VLOOKUP($A18,[3]Data!$B$4:$J$600,8)</f>
        <v>3.9999999999999898</v>
      </c>
      <c r="E18" s="248">
        <f>VLOOKUP($A18,[3]Data!$B$4:$J$600,7)</f>
        <v>2.48999999999999</v>
      </c>
      <c r="F18" s="248">
        <f>VLOOKUP($A18,[3]Data!$B$4:$J$600,2)</f>
        <v>722.17968749999898</v>
      </c>
      <c r="G18" s="248">
        <f>VLOOKUP($A18,[3]Data!$B$4:$J$600,5)</f>
        <v>0</v>
      </c>
      <c r="H18" s="238" t="s">
        <v>349</v>
      </c>
      <c r="I18" s="249">
        <v>39</v>
      </c>
      <c r="J18" s="250">
        <f t="shared" si="1"/>
        <v>61.177083333333307</v>
      </c>
      <c r="K18" s="250">
        <v>0</v>
      </c>
      <c r="L18" s="250">
        <v>0</v>
      </c>
      <c r="M18" s="186">
        <f>'Contract Usage'!B55</f>
        <v>5.0162425782425073</v>
      </c>
      <c r="N18" s="245">
        <v>26.1770833333333</v>
      </c>
      <c r="O18" s="221">
        <f>MAX(0,Computations!AG18*(-1))</f>
        <v>0</v>
      </c>
      <c r="P18" s="551">
        <f t="shared" si="3"/>
        <v>0</v>
      </c>
      <c r="Q18" s="551">
        <f t="shared" si="2"/>
        <v>652.88658723958281</v>
      </c>
      <c r="S18" s="224"/>
    </row>
    <row r="19" spans="1:19" ht="13.15" customHeight="1">
      <c r="A19" s="258">
        <f t="shared" si="0"/>
        <v>41009</v>
      </c>
      <c r="B19" s="248">
        <f>VLOOKUP($A19,[3]Data!$B$4:$J$600,3)</f>
        <v>72524.63</v>
      </c>
      <c r="C19" s="248">
        <f>VLOOKUP($A19,[3]Data!$B$4:$J$600,9)</f>
        <v>51.6354166666666</v>
      </c>
      <c r="D19" s="248">
        <f>VLOOKUP($A19,[3]Data!$B$4:$J$600,8)</f>
        <v>3.9999999999999898</v>
      </c>
      <c r="E19" s="248">
        <f>VLOOKUP($A19,[3]Data!$B$4:$J$600,7)</f>
        <v>2.48999999999999</v>
      </c>
      <c r="F19" s="248">
        <f>VLOOKUP($A19,[3]Data!$B$4:$J$600,2)</f>
        <v>668.4375</v>
      </c>
      <c r="G19" s="248">
        <f>VLOOKUP($A19,[3]Data!$B$4:$J$600,5)</f>
        <v>0</v>
      </c>
      <c r="H19" s="238" t="s">
        <v>349</v>
      </c>
      <c r="I19" s="249">
        <v>39</v>
      </c>
      <c r="J19" s="250">
        <f t="shared" si="1"/>
        <v>47.635416666666607</v>
      </c>
      <c r="K19" s="250">
        <v>0</v>
      </c>
      <c r="L19" s="250">
        <v>0</v>
      </c>
      <c r="M19" s="186">
        <f>'Contract Usage'!B56</f>
        <v>5.0162425782425073</v>
      </c>
      <c r="N19" s="245">
        <v>12.6354166666666</v>
      </c>
      <c r="O19" s="221">
        <f>MAX(0,Computations!AG19*(-1))</f>
        <v>0</v>
      </c>
      <c r="P19" s="551">
        <f t="shared" si="3"/>
        <v>0</v>
      </c>
      <c r="Q19" s="551">
        <f t="shared" si="2"/>
        <v>677.94893619791605</v>
      </c>
      <c r="S19" s="224"/>
    </row>
    <row r="20" spans="1:19" ht="13.15" customHeight="1">
      <c r="A20" s="258">
        <f t="shared" si="0"/>
        <v>41010</v>
      </c>
      <c r="B20" s="248">
        <f>VLOOKUP($A20,[3]Data!$B$4:$J$600,3)</f>
        <v>72828.66</v>
      </c>
      <c r="C20" s="248">
        <f>VLOOKUP($A20,[3]Data!$B$4:$J$600,9)</f>
        <v>40.890624999999901</v>
      </c>
      <c r="D20" s="248">
        <f>VLOOKUP($A20,[3]Data!$B$4:$J$600,8)</f>
        <v>3.9272395833333298</v>
      </c>
      <c r="E20" s="248">
        <f>VLOOKUP($A20,[3]Data!$B$4:$J$600,7)</f>
        <v>2.1503124999999899</v>
      </c>
      <c r="F20" s="248">
        <f>VLOOKUP($A20,[3]Data!$B$4:$J$600,2)</f>
        <v>667.15104166666595</v>
      </c>
      <c r="G20" s="248">
        <f>VLOOKUP($A20,[3]Data!$B$4:$J$600,5)</f>
        <v>0</v>
      </c>
      <c r="H20" s="238" t="s">
        <v>349</v>
      </c>
      <c r="I20" s="249">
        <v>39</v>
      </c>
      <c r="J20" s="250">
        <f t="shared" si="1"/>
        <v>36.963385416666569</v>
      </c>
      <c r="K20" s="250">
        <v>0</v>
      </c>
      <c r="L20" s="250">
        <v>0</v>
      </c>
      <c r="M20" s="186">
        <f>'Contract Usage'!B57</f>
        <v>5.0162425782425073</v>
      </c>
      <c r="N20" s="245">
        <v>1.8906249999999005</v>
      </c>
      <c r="O20" s="221">
        <f>MAX(0,Computations!AG20*(-1))</f>
        <v>0</v>
      </c>
      <c r="P20" s="551">
        <f t="shared" si="3"/>
        <v>0</v>
      </c>
      <c r="Q20" s="551">
        <f t="shared" si="2"/>
        <v>681.69899088541581</v>
      </c>
      <c r="S20" s="224"/>
    </row>
    <row r="21" spans="1:19" ht="13.15" customHeight="1">
      <c r="A21" s="258">
        <f t="shared" si="0"/>
        <v>41011</v>
      </c>
      <c r="B21" s="248">
        <f>VLOOKUP($A21,[3]Data!$B$4:$J$600,3)</f>
        <v>73141.8</v>
      </c>
      <c r="C21" s="248">
        <f>VLOOKUP($A21,[3]Data!$B$4:$J$600,9)</f>
        <v>41.9166666666666</v>
      </c>
      <c r="D21" s="248">
        <f>VLOOKUP($A21,[3]Data!$B$4:$J$600,8)</f>
        <v>3.92265624999999</v>
      </c>
      <c r="E21" s="248">
        <f>VLOOKUP($A21,[3]Data!$B$4:$J$600,7)</f>
        <v>2.21</v>
      </c>
      <c r="F21" s="248">
        <f>VLOOKUP($A21,[3]Data!$B$4:$J$600,2)</f>
        <v>839.13020833333303</v>
      </c>
      <c r="G21" s="248">
        <f>VLOOKUP($A21,[3]Data!$B$4:$J$600,5)</f>
        <v>0</v>
      </c>
      <c r="H21" s="238" t="s">
        <v>349</v>
      </c>
      <c r="I21" s="249">
        <v>39</v>
      </c>
      <c r="J21" s="250">
        <f t="shared" si="1"/>
        <v>37.994010416666612</v>
      </c>
      <c r="K21" s="250">
        <v>0</v>
      </c>
      <c r="L21" s="250">
        <v>0</v>
      </c>
      <c r="M21" s="186">
        <f>'Contract Usage'!B58</f>
        <v>5.0162425782425073</v>
      </c>
      <c r="N21" s="245">
        <v>2.9166666666666003</v>
      </c>
      <c r="O21" s="221">
        <f>MAX(0,Computations!AG21*(-1))</f>
        <v>0</v>
      </c>
      <c r="P21" s="551">
        <f t="shared" si="3"/>
        <v>0</v>
      </c>
      <c r="Q21" s="551">
        <f t="shared" si="2"/>
        <v>687.48419921874904</v>
      </c>
      <c r="S21" s="224"/>
    </row>
    <row r="22" spans="1:19" ht="13.15" customHeight="1">
      <c r="A22" s="258">
        <f t="shared" si="0"/>
        <v>41012</v>
      </c>
      <c r="B22" s="248">
        <f>VLOOKUP($A22,[3]Data!$B$4:$J$600,3)</f>
        <v>73366.94</v>
      </c>
      <c r="C22" s="248">
        <f>VLOOKUP($A22,[3]Data!$B$4:$J$600,9)</f>
        <v>42</v>
      </c>
      <c r="D22" s="248">
        <f>VLOOKUP($A22,[3]Data!$B$4:$J$600,8)</f>
        <v>4.22</v>
      </c>
      <c r="E22" s="248">
        <f>VLOOKUP($A22,[3]Data!$B$4:$J$600,7)</f>
        <v>2.5375520833333298</v>
      </c>
      <c r="F22" s="248">
        <f>VLOOKUP($A22,[3]Data!$B$4:$J$600,2)</f>
        <v>1065.8984375</v>
      </c>
      <c r="G22" s="248">
        <f>VLOOKUP($A22,[3]Data!$B$4:$J$600,5)</f>
        <v>0</v>
      </c>
      <c r="H22" s="238" t="s">
        <v>349</v>
      </c>
      <c r="I22" s="249">
        <v>39</v>
      </c>
      <c r="J22" s="250">
        <f t="shared" si="1"/>
        <v>37.78</v>
      </c>
      <c r="K22" s="250">
        <v>0</v>
      </c>
      <c r="L22" s="250">
        <v>0</v>
      </c>
      <c r="M22" s="186">
        <f>'Contract Usage'!B59</f>
        <v>5.0162425782425073</v>
      </c>
      <c r="N22" s="245">
        <v>3</v>
      </c>
      <c r="O22" s="221">
        <f>MAX(0,Computations!AG22*(-1))</f>
        <v>0</v>
      </c>
      <c r="P22" s="551">
        <f t="shared" si="3"/>
        <v>0</v>
      </c>
      <c r="Q22" s="551">
        <f t="shared" si="2"/>
        <v>693.43469921874907</v>
      </c>
      <c r="S22" s="224"/>
    </row>
    <row r="23" spans="1:19" ht="13.15" customHeight="1">
      <c r="A23" s="258">
        <f t="shared" si="0"/>
        <v>41013</v>
      </c>
      <c r="B23" s="248">
        <f>VLOOKUP($A23,[3]Data!$B$4:$J$600,3)</f>
        <v>73592.539999999994</v>
      </c>
      <c r="C23" s="248">
        <f>VLOOKUP($A23,[3]Data!$B$4:$J$600,9)</f>
        <v>42.203124999999901</v>
      </c>
      <c r="D23" s="248">
        <f>VLOOKUP($A23,[3]Data!$B$4:$J$600,8)</f>
        <v>4.336875</v>
      </c>
      <c r="E23" s="248">
        <f>VLOOKUP($A23,[3]Data!$B$4:$J$600,7)</f>
        <v>3.08</v>
      </c>
      <c r="F23" s="248">
        <f>VLOOKUP($A23,[3]Data!$B$4:$J$600,2)</f>
        <v>937.0859375</v>
      </c>
      <c r="G23" s="248">
        <f>VLOOKUP($A23,[3]Data!$B$4:$J$600,5)</f>
        <v>0</v>
      </c>
      <c r="H23" s="238" t="s">
        <v>349</v>
      </c>
      <c r="I23" s="249">
        <v>39</v>
      </c>
      <c r="J23" s="250">
        <f t="shared" si="1"/>
        <v>37.866249999999901</v>
      </c>
      <c r="K23" s="250">
        <v>0</v>
      </c>
      <c r="L23" s="250">
        <v>0</v>
      </c>
      <c r="M23" s="186">
        <f>'Contract Usage'!B60</f>
        <v>5.0162425782425073</v>
      </c>
      <c r="N23" s="245">
        <v>3.2031249999999005</v>
      </c>
      <c r="O23" s="221">
        <f>MAX(0,Computations!AG23*(-1))</f>
        <v>0</v>
      </c>
      <c r="P23" s="551">
        <f t="shared" si="3"/>
        <v>0</v>
      </c>
      <c r="Q23" s="551">
        <f t="shared" si="2"/>
        <v>699.78809765624885</v>
      </c>
      <c r="S23" s="224"/>
    </row>
    <row r="24" spans="1:19" ht="13.15" customHeight="1">
      <c r="A24" s="258">
        <f t="shared" si="0"/>
        <v>41014</v>
      </c>
      <c r="B24" s="248">
        <f>VLOOKUP($A24,[3]Data!$B$4:$J$600,3)</f>
        <v>73802.81</v>
      </c>
      <c r="C24" s="248">
        <f>VLOOKUP($A24,[3]Data!$B$4:$J$600,9)</f>
        <v>42.5572916666666</v>
      </c>
      <c r="D24" s="248">
        <f>VLOOKUP($A24,[3]Data!$B$4:$J$600,8)</f>
        <v>4.66</v>
      </c>
      <c r="E24" s="248">
        <f>VLOOKUP($A24,[3]Data!$B$4:$J$600,7)</f>
        <v>3.08</v>
      </c>
      <c r="F24" s="248">
        <f>VLOOKUP($A24,[3]Data!$B$4:$J$600,2)</f>
        <v>784.11197916666595</v>
      </c>
      <c r="G24" s="248">
        <f>VLOOKUP($A24,[3]Data!$B$4:$J$600,5)</f>
        <v>0</v>
      </c>
      <c r="H24" s="238" t="s">
        <v>349</v>
      </c>
      <c r="I24" s="249">
        <v>39</v>
      </c>
      <c r="J24" s="250">
        <f t="shared" si="1"/>
        <v>37.897291666666604</v>
      </c>
      <c r="K24" s="250">
        <v>0</v>
      </c>
      <c r="L24" s="250">
        <v>0</v>
      </c>
      <c r="M24" s="186">
        <f>'Contract Usage'!B61</f>
        <v>5.0162425782425073</v>
      </c>
      <c r="N24" s="245">
        <v>3.5572916666666003</v>
      </c>
      <c r="O24" s="221">
        <f>MAX(0,Computations!AG24*(-1))</f>
        <v>0</v>
      </c>
      <c r="P24" s="551">
        <f t="shared" si="3"/>
        <v>0</v>
      </c>
      <c r="Q24" s="551">
        <f t="shared" si="2"/>
        <v>706.84398567708206</v>
      </c>
      <c r="S24" s="224"/>
    </row>
    <row r="25" spans="1:19" ht="13.15" customHeight="1">
      <c r="A25" s="258">
        <f t="shared" si="0"/>
        <v>41015</v>
      </c>
      <c r="B25" s="248">
        <f>VLOOKUP($A25,[3]Data!$B$4:$J$600,3)</f>
        <v>73972.75</v>
      </c>
      <c r="C25" s="248">
        <f>VLOOKUP($A25,[3]Data!$B$4:$J$600,9)</f>
        <v>42.1770833333333</v>
      </c>
      <c r="D25" s="248">
        <f>VLOOKUP($A25,[3]Data!$B$4:$J$600,8)</f>
        <v>4.6577083333333302</v>
      </c>
      <c r="E25" s="248">
        <f>VLOOKUP($A25,[3]Data!$B$4:$J$600,7)</f>
        <v>3.08</v>
      </c>
      <c r="F25" s="248">
        <f>VLOOKUP($A25,[3]Data!$B$4:$J$600,2)</f>
        <v>705.11979166666595</v>
      </c>
      <c r="G25" s="248">
        <f>VLOOKUP($A25,[3]Data!$B$4:$J$600,5)</f>
        <v>0</v>
      </c>
      <c r="H25" s="238" t="s">
        <v>349</v>
      </c>
      <c r="I25" s="249">
        <v>39</v>
      </c>
      <c r="J25" s="250">
        <f t="shared" si="1"/>
        <v>37.519374999999968</v>
      </c>
      <c r="K25" s="250">
        <v>0</v>
      </c>
      <c r="L25" s="250">
        <v>0</v>
      </c>
      <c r="M25" s="186">
        <f>'Contract Usage'!B62</f>
        <v>5.0162425782425073</v>
      </c>
      <c r="N25" s="245">
        <v>3.1770833333333002</v>
      </c>
      <c r="O25" s="221">
        <f>MAX(0,Computations!AG25*(-1))</f>
        <v>0</v>
      </c>
      <c r="P25" s="551">
        <f t="shared" si="3"/>
        <v>0</v>
      </c>
      <c r="Q25" s="551">
        <f t="shared" si="2"/>
        <v>713.14573046874864</v>
      </c>
      <c r="S25" s="224"/>
    </row>
    <row r="26" spans="1:19" ht="13.15" customHeight="1">
      <c r="A26" s="258">
        <f t="shared" si="0"/>
        <v>41016</v>
      </c>
      <c r="B26" s="248">
        <f>VLOOKUP($A26,[3]Data!$B$4:$J$600,3)</f>
        <v>74102.55</v>
      </c>
      <c r="C26" s="248">
        <f>VLOOKUP($A26,[3]Data!$B$4:$J$600,9)</f>
        <v>40.40625</v>
      </c>
      <c r="D26" s="248">
        <f>VLOOKUP($A26,[3]Data!$B$4:$J$600,8)</f>
        <v>4.66</v>
      </c>
      <c r="E26" s="248">
        <f>VLOOKUP($A26,[3]Data!$B$4:$J$600,7)</f>
        <v>3.08</v>
      </c>
      <c r="F26" s="248">
        <f>VLOOKUP($A26,[3]Data!$B$4:$J$600,2)</f>
        <v>629.13020833333303</v>
      </c>
      <c r="G26" s="248">
        <f>VLOOKUP($A26,[3]Data!$B$4:$J$600,5)</f>
        <v>0</v>
      </c>
      <c r="H26" s="238" t="s">
        <v>349</v>
      </c>
      <c r="I26" s="249">
        <v>39</v>
      </c>
      <c r="J26" s="250">
        <f t="shared" si="1"/>
        <v>35.746250000000003</v>
      </c>
      <c r="K26" s="250">
        <v>0</v>
      </c>
      <c r="L26" s="250">
        <v>0</v>
      </c>
      <c r="M26" s="186">
        <f>'Contract Usage'!B63</f>
        <v>5.0162425782425073</v>
      </c>
      <c r="N26" s="245">
        <v>1.40625</v>
      </c>
      <c r="O26" s="221">
        <f>MAX(0,Computations!AG26*(-1))</f>
        <v>0</v>
      </c>
      <c r="P26" s="551">
        <f t="shared" si="3"/>
        <v>0</v>
      </c>
      <c r="Q26" s="551">
        <f t="shared" si="2"/>
        <v>715.93502734374863</v>
      </c>
      <c r="S26" s="224"/>
    </row>
    <row r="27" spans="1:19" ht="13.15" customHeight="1">
      <c r="A27" s="258">
        <f t="shared" si="0"/>
        <v>41017</v>
      </c>
      <c r="B27" s="248">
        <f>VLOOKUP($A27,[3]Data!$B$4:$J$600,3)</f>
        <v>74256.7</v>
      </c>
      <c r="C27" s="248">
        <f>VLOOKUP($A27,[3]Data!$B$4:$J$600,9)</f>
        <v>40.7083333333333</v>
      </c>
      <c r="D27" s="248">
        <f>VLOOKUP($A27,[3]Data!$B$4:$J$600,8)</f>
        <v>4.6502604166666597</v>
      </c>
      <c r="E27" s="248">
        <f>VLOOKUP($A27,[3]Data!$B$4:$J$600,7)</f>
        <v>3.1397395833333301</v>
      </c>
      <c r="F27" s="248">
        <f>VLOOKUP($A27,[3]Data!$B$4:$J$600,2)</f>
        <v>530.86979166666595</v>
      </c>
      <c r="G27" s="248">
        <f>VLOOKUP($A27,[3]Data!$B$4:$J$600,5)</f>
        <v>0</v>
      </c>
      <c r="H27" s="238" t="s">
        <v>349</v>
      </c>
      <c r="I27" s="249">
        <v>39</v>
      </c>
      <c r="J27" s="250">
        <f t="shared" si="1"/>
        <v>36.058072916666639</v>
      </c>
      <c r="K27" s="250">
        <v>0</v>
      </c>
      <c r="L27" s="250">
        <v>0</v>
      </c>
      <c r="M27" s="186">
        <f>'Contract Usage'!B64</f>
        <v>5.0162425782425073</v>
      </c>
      <c r="N27" s="245">
        <v>1.7083333333333002</v>
      </c>
      <c r="O27" s="221">
        <f>MAX(0,Computations!AG27*(-1))</f>
        <v>0</v>
      </c>
      <c r="P27" s="551">
        <f t="shared" si="3"/>
        <v>0</v>
      </c>
      <c r="Q27" s="551">
        <f t="shared" si="2"/>
        <v>719.3235065104152</v>
      </c>
      <c r="S27" s="224"/>
    </row>
    <row r="28" spans="1:19" ht="13.15" customHeight="1">
      <c r="A28" s="258">
        <f t="shared" si="0"/>
        <v>41018</v>
      </c>
      <c r="B28" s="248">
        <f>VLOOKUP($A28,[3]Data!$B$4:$J$600,3)</f>
        <v>74467.850000000006</v>
      </c>
      <c r="C28" s="248">
        <f>VLOOKUP($A28,[3]Data!$B$4:$J$600,9)</f>
        <v>41.5963541666666</v>
      </c>
      <c r="D28" s="248">
        <f>VLOOKUP($A28,[3]Data!$B$4:$J$600,8)</f>
        <v>4.8794270833333302</v>
      </c>
      <c r="E28" s="248">
        <f>VLOOKUP($A28,[3]Data!$B$4:$J$600,7)</f>
        <v>4.5347395833333302</v>
      </c>
      <c r="F28" s="248">
        <f>VLOOKUP($A28,[3]Data!$B$4:$J$600,2)</f>
        <v>477.125</v>
      </c>
      <c r="G28" s="248">
        <f>VLOOKUP($A28,[3]Data!$B$4:$J$600,5)</f>
        <v>0</v>
      </c>
      <c r="H28" s="238" t="s">
        <v>349</v>
      </c>
      <c r="I28" s="249">
        <v>39</v>
      </c>
      <c r="J28" s="250">
        <f t="shared" si="1"/>
        <v>36.716927083333267</v>
      </c>
      <c r="K28" s="250">
        <v>0</v>
      </c>
      <c r="L28" s="250">
        <v>0</v>
      </c>
      <c r="M28" s="186">
        <f>'Contract Usage'!B65</f>
        <v>5.0162425782425073</v>
      </c>
      <c r="N28" s="245">
        <v>2.5963541666666003</v>
      </c>
      <c r="O28" s="221">
        <f>MAX(0,Computations!AG28*(-1))</f>
        <v>0</v>
      </c>
      <c r="P28" s="551">
        <f t="shared" si="3"/>
        <v>0</v>
      </c>
      <c r="Q28" s="551">
        <f t="shared" si="2"/>
        <v>724.47337499999844</v>
      </c>
      <c r="S28" s="224"/>
    </row>
    <row r="29" spans="1:19" ht="13.15" customHeight="1">
      <c r="A29" s="258">
        <f t="shared" si="0"/>
        <v>41019</v>
      </c>
      <c r="B29" s="248">
        <f>VLOOKUP($A29,[3]Data!$B$4:$J$600,3)</f>
        <v>74655.12</v>
      </c>
      <c r="C29" s="248">
        <f>VLOOKUP($A29,[3]Data!$B$4:$J$600,9)</f>
        <v>41.0546875</v>
      </c>
      <c r="D29" s="248">
        <f>VLOOKUP($A29,[3]Data!$B$4:$J$600,8)</f>
        <v>4.7505208333333302</v>
      </c>
      <c r="E29" s="248">
        <f>VLOOKUP($A29,[3]Data!$B$4:$J$600,7)</f>
        <v>4.8379166666666604</v>
      </c>
      <c r="F29" s="248">
        <f>VLOOKUP($A29,[3]Data!$B$4:$J$600,2)</f>
        <v>477.26302083333297</v>
      </c>
      <c r="G29" s="248">
        <f>VLOOKUP($A29,[3]Data!$B$4:$J$600,5)</f>
        <v>0</v>
      </c>
      <c r="H29" s="238" t="s">
        <v>349</v>
      </c>
      <c r="I29" s="249">
        <v>39</v>
      </c>
      <c r="J29" s="250">
        <f t="shared" si="1"/>
        <v>36.304166666666667</v>
      </c>
      <c r="K29" s="250">
        <v>0</v>
      </c>
      <c r="L29" s="250">
        <v>0</v>
      </c>
      <c r="M29" s="186">
        <f>'Contract Usage'!B66</f>
        <v>5.0162425782425073</v>
      </c>
      <c r="N29" s="245">
        <v>2.0546875</v>
      </c>
      <c r="O29" s="221">
        <f>MAX(0,Computations!AG29*(-1))</f>
        <v>0</v>
      </c>
      <c r="P29" s="551">
        <f t="shared" si="3"/>
        <v>0</v>
      </c>
      <c r="Q29" s="551">
        <f t="shared" si="2"/>
        <v>728.54884765624843</v>
      </c>
      <c r="S29" s="224"/>
    </row>
    <row r="30" spans="1:19" ht="13.15" customHeight="1">
      <c r="A30" s="258">
        <f t="shared" si="0"/>
        <v>41020</v>
      </c>
      <c r="B30" s="248">
        <f>VLOOKUP($A30,[3]Data!$B$4:$J$600,3)</f>
        <v>74834.7</v>
      </c>
      <c r="C30" s="248">
        <f>VLOOKUP($A30,[3]Data!$B$4:$J$600,9)</f>
        <v>41</v>
      </c>
      <c r="D30" s="248">
        <f>VLOOKUP($A30,[3]Data!$B$4:$J$600,8)</f>
        <v>4.6554166666666603</v>
      </c>
      <c r="E30" s="248">
        <f>VLOOKUP($A30,[3]Data!$B$4:$J$600,7)</f>
        <v>3.6202083333333301</v>
      </c>
      <c r="F30" s="248">
        <f>VLOOKUP($A30,[3]Data!$B$4:$J$600,2)</f>
        <v>441.080729166666</v>
      </c>
      <c r="G30" s="248">
        <f>VLOOKUP($A30,[3]Data!$B$4:$J$600,5)</f>
        <v>0</v>
      </c>
      <c r="H30" s="238" t="s">
        <v>349</v>
      </c>
      <c r="I30" s="249">
        <v>39</v>
      </c>
      <c r="J30" s="250">
        <f t="shared" si="1"/>
        <v>36.34458333333334</v>
      </c>
      <c r="K30" s="250">
        <v>0</v>
      </c>
      <c r="L30" s="250">
        <v>0</v>
      </c>
      <c r="M30" s="186">
        <f>'Contract Usage'!B67</f>
        <v>5.0162425782425073</v>
      </c>
      <c r="N30" s="245">
        <v>2</v>
      </c>
      <c r="O30" s="221">
        <f>MAX(0,Computations!AG30*(-1))</f>
        <v>0</v>
      </c>
      <c r="P30" s="551">
        <f t="shared" si="3"/>
        <v>0</v>
      </c>
      <c r="Q30" s="551">
        <f t="shared" si="2"/>
        <v>732.51584765624841</v>
      </c>
      <c r="S30" s="224"/>
    </row>
    <row r="31" spans="1:19" ht="13.15" customHeight="1">
      <c r="A31" s="258">
        <f t="shared" si="0"/>
        <v>41021</v>
      </c>
      <c r="B31" s="248">
        <f>VLOOKUP($A31,[3]Data!$B$4:$J$600,3)</f>
        <v>75096.02</v>
      </c>
      <c r="C31" s="248">
        <f>VLOOKUP($A31,[3]Data!$B$4:$J$600,9)</f>
        <v>41</v>
      </c>
      <c r="D31" s="248">
        <f>VLOOKUP($A31,[3]Data!$B$4:$J$600,8)</f>
        <v>4.5190625000000004</v>
      </c>
      <c r="E31" s="248">
        <f>VLOOKUP($A31,[3]Data!$B$4:$J$600,7)</f>
        <v>4.3123437499999904</v>
      </c>
      <c r="F31" s="248">
        <f>VLOOKUP($A31,[3]Data!$B$4:$J$600,2)</f>
        <v>386.796875</v>
      </c>
      <c r="G31" s="248">
        <f>VLOOKUP($A31,[3]Data!$B$4:$J$600,5)</f>
        <v>0</v>
      </c>
      <c r="H31" s="238" t="s">
        <v>349</v>
      </c>
      <c r="I31" s="249">
        <v>39</v>
      </c>
      <c r="J31" s="250">
        <f t="shared" si="1"/>
        <v>36.480937499999996</v>
      </c>
      <c r="K31" s="250">
        <v>0</v>
      </c>
      <c r="L31" s="250">
        <v>0</v>
      </c>
      <c r="M31" s="186">
        <f>'Contract Usage'!B68</f>
        <v>5.0162425782425073</v>
      </c>
      <c r="N31" s="245">
        <v>2</v>
      </c>
      <c r="O31" s="221">
        <f>MAX(0,Computations!AG31*(-1))</f>
        <v>0</v>
      </c>
      <c r="P31" s="551">
        <f t="shared" si="3"/>
        <v>0</v>
      </c>
      <c r="Q31" s="551">
        <f t="shared" si="2"/>
        <v>736.4828476562484</v>
      </c>
      <c r="S31" s="224"/>
    </row>
    <row r="32" spans="1:19" ht="13.15" customHeight="1">
      <c r="A32" s="258">
        <f t="shared" si="0"/>
        <v>41022</v>
      </c>
      <c r="B32" s="248">
        <f>VLOOKUP($A32,[3]Data!$B$4:$J$600,3)</f>
        <v>75399.13</v>
      </c>
      <c r="C32" s="248">
        <f>VLOOKUP($A32,[3]Data!$B$4:$J$600,9)</f>
        <v>40.9895833333333</v>
      </c>
      <c r="D32" s="248">
        <f>VLOOKUP($A32,[3]Data!$B$4:$J$600,8)</f>
        <v>4.38041666666666</v>
      </c>
      <c r="E32" s="248">
        <f>VLOOKUP($A32,[3]Data!$B$4:$J$600,7)</f>
        <v>27.281614583333301</v>
      </c>
      <c r="F32" s="248">
        <f>VLOOKUP($A32,[3]Data!$B$4:$J$600,2)</f>
        <v>382.515625</v>
      </c>
      <c r="G32" s="248">
        <f>VLOOKUP($A32,[3]Data!$B$4:$J$600,5)</f>
        <v>0</v>
      </c>
      <c r="H32" s="238" t="s">
        <v>349</v>
      </c>
      <c r="I32" s="249">
        <v>39</v>
      </c>
      <c r="J32" s="250">
        <f t="shared" si="1"/>
        <v>36.609166666666638</v>
      </c>
      <c r="K32" s="250">
        <v>0</v>
      </c>
      <c r="L32" s="250">
        <v>0</v>
      </c>
      <c r="M32" s="186">
        <f>'Contract Usage'!B69</f>
        <v>5.0162425782425073</v>
      </c>
      <c r="N32" s="245">
        <v>1.9895833333333002</v>
      </c>
      <c r="O32" s="221">
        <f>MAX(0,Computations!AG32*(-1))</f>
        <v>0</v>
      </c>
      <c r="P32" s="551">
        <f t="shared" si="3"/>
        <v>0</v>
      </c>
      <c r="Q32" s="551">
        <f t="shared" si="2"/>
        <v>740.42918619791499</v>
      </c>
      <c r="S32" s="224"/>
    </row>
    <row r="33" spans="1:19" ht="13.15" customHeight="1">
      <c r="A33" s="258">
        <f t="shared" si="0"/>
        <v>41023</v>
      </c>
      <c r="B33" s="248">
        <f>VLOOKUP($A33,[3]Data!$B$4:$J$600,3)</f>
        <v>75661.66</v>
      </c>
      <c r="C33" s="248">
        <f>VLOOKUP($A33,[3]Data!$B$4:$J$600,9)</f>
        <v>41.0625</v>
      </c>
      <c r="D33" s="248">
        <f>VLOOKUP($A33,[3]Data!$B$4:$J$600,8)</f>
        <v>4.4422916666666596</v>
      </c>
      <c r="E33" s="248">
        <f>VLOOKUP($A33,[3]Data!$B$4:$J$600,7)</f>
        <v>87.357291666666598</v>
      </c>
      <c r="F33" s="248">
        <f>VLOOKUP($A33,[3]Data!$B$4:$J$600,2)</f>
        <v>680.45052083333303</v>
      </c>
      <c r="G33" s="248">
        <f>VLOOKUP($A33,[3]Data!$B$4:$J$600,5)</f>
        <v>0</v>
      </c>
      <c r="H33" s="238" t="s">
        <v>349</v>
      </c>
      <c r="I33" s="249">
        <v>39</v>
      </c>
      <c r="J33" s="250">
        <f t="shared" si="1"/>
        <v>36.620208333333338</v>
      </c>
      <c r="K33" s="250">
        <v>0</v>
      </c>
      <c r="L33" s="250">
        <v>0</v>
      </c>
      <c r="M33" s="186">
        <f>'Contract Usage'!B70</f>
        <v>5.0162425782425073</v>
      </c>
      <c r="N33" s="245">
        <v>2.0625</v>
      </c>
      <c r="O33" s="221">
        <f>MAX(0,Computations!AG33*(-1))</f>
        <v>0</v>
      </c>
      <c r="P33" s="551">
        <f t="shared" si="3"/>
        <v>0</v>
      </c>
      <c r="Q33" s="551">
        <f t="shared" si="2"/>
        <v>744.52015494791499</v>
      </c>
      <c r="S33" s="224"/>
    </row>
    <row r="34" spans="1:19" ht="13.15" customHeight="1">
      <c r="A34" s="258">
        <f t="shared" si="0"/>
        <v>41024</v>
      </c>
      <c r="B34" s="248">
        <f>VLOOKUP($A34,[3]Data!$B$4:$J$600,3)</f>
        <v>75949.72</v>
      </c>
      <c r="C34" s="248">
        <f>VLOOKUP($A34,[3]Data!$B$4:$J$600,9)</f>
        <v>41.1979166666666</v>
      </c>
      <c r="D34" s="248">
        <f>VLOOKUP($A34,[3]Data!$B$4:$J$600,8)</f>
        <v>4.5671875000000002</v>
      </c>
      <c r="E34" s="248">
        <f>VLOOKUP($A34,[3]Data!$B$4:$J$600,7)</f>
        <v>118.2</v>
      </c>
      <c r="F34" s="248">
        <f>VLOOKUP($A34,[3]Data!$B$4:$J$600,2)</f>
        <v>1103.7421875</v>
      </c>
      <c r="G34" s="248">
        <f>VLOOKUP($A34,[3]Data!$B$4:$J$600,5)</f>
        <v>0</v>
      </c>
      <c r="H34" s="238" t="s">
        <v>349</v>
      </c>
      <c r="I34" s="249">
        <v>39</v>
      </c>
      <c r="J34" s="250">
        <f t="shared" si="1"/>
        <v>36.630729166666598</v>
      </c>
      <c r="K34" s="250">
        <v>0</v>
      </c>
      <c r="L34" s="250">
        <v>0</v>
      </c>
      <c r="M34" s="186">
        <f>'Contract Usage'!B71</f>
        <v>5.0162425782425073</v>
      </c>
      <c r="N34" s="245">
        <v>2.1979166666666003</v>
      </c>
      <c r="O34" s="221">
        <f>MAX(0,Computations!AG34*(-1))</f>
        <v>0</v>
      </c>
      <c r="P34" s="551">
        <f t="shared" si="3"/>
        <v>0</v>
      </c>
      <c r="Q34" s="551">
        <f t="shared" si="2"/>
        <v>748.87972265624819</v>
      </c>
      <c r="S34" s="224"/>
    </row>
    <row r="35" spans="1:19" ht="13.15" customHeight="1">
      <c r="A35" s="258">
        <f t="shared" si="0"/>
        <v>41025</v>
      </c>
      <c r="B35" s="248">
        <f>VLOOKUP($A35,[3]Data!$B$4:$J$600,3)</f>
        <v>76279.59</v>
      </c>
      <c r="C35" s="248">
        <f>VLOOKUP($A35,[3]Data!$B$4:$J$600,9)</f>
        <v>41.890625</v>
      </c>
      <c r="D35" s="248">
        <f>VLOOKUP($A35,[3]Data!$B$4:$J$600,8)</f>
        <v>5.0055208333333301</v>
      </c>
      <c r="E35" s="248">
        <f>VLOOKUP($A35,[3]Data!$B$4:$J$600,7)</f>
        <v>147.713541666666</v>
      </c>
      <c r="F35" s="248">
        <f>VLOOKUP($A35,[3]Data!$B$4:$J$600,2)</f>
        <v>1603.6458333333301</v>
      </c>
      <c r="G35" s="248">
        <f>VLOOKUP($A35,[3]Data!$B$4:$J$600,5)</f>
        <v>0</v>
      </c>
      <c r="H35" s="238" t="s">
        <v>349</v>
      </c>
      <c r="I35" s="249">
        <v>39</v>
      </c>
      <c r="J35" s="250">
        <f t="shared" si="1"/>
        <v>36.885104166666672</v>
      </c>
      <c r="K35" s="250">
        <v>0</v>
      </c>
      <c r="L35" s="250">
        <v>0</v>
      </c>
      <c r="M35" s="186">
        <f>'Contract Usage'!B72</f>
        <v>5.0162425782425073</v>
      </c>
      <c r="N35" s="245">
        <v>2.890625</v>
      </c>
      <c r="O35" s="221">
        <f>MAX(0,Computations!AG35*(-1))</f>
        <v>0</v>
      </c>
      <c r="P35" s="551">
        <f t="shared" si="3"/>
        <v>0</v>
      </c>
      <c r="Q35" s="551">
        <f t="shared" si="2"/>
        <v>754.61327734374822</v>
      </c>
      <c r="S35" s="224"/>
    </row>
    <row r="36" spans="1:19" ht="13.15" customHeight="1">
      <c r="A36" s="258">
        <f t="shared" si="0"/>
        <v>41026</v>
      </c>
      <c r="B36" s="248">
        <f>VLOOKUP($A36,[3]Data!$B$4:$J$600,3)</f>
        <v>76685.19</v>
      </c>
      <c r="C36" s="248">
        <f>VLOOKUP($A36,[3]Data!$B$4:$J$600,9)</f>
        <v>42.4635416666666</v>
      </c>
      <c r="D36" s="248">
        <f>VLOOKUP($A36,[3]Data!$B$4:$J$600,8)</f>
        <v>5.8698437500000002</v>
      </c>
      <c r="E36" s="248">
        <f>VLOOKUP($A36,[3]Data!$B$4:$J$600,7)</f>
        <v>177.739583333333</v>
      </c>
      <c r="F36" s="248">
        <f>VLOOKUP($A36,[3]Data!$B$4:$J$600,2)</f>
        <v>2028.3854166666599</v>
      </c>
      <c r="G36" s="248">
        <f>VLOOKUP($A36,[3]Data!$B$4:$J$600,5)</f>
        <v>0</v>
      </c>
      <c r="H36" s="238" t="s">
        <v>349</v>
      </c>
      <c r="I36" s="249">
        <v>39</v>
      </c>
      <c r="J36" s="250">
        <f t="shared" si="1"/>
        <v>36.593697916666599</v>
      </c>
      <c r="K36" s="250">
        <v>0</v>
      </c>
      <c r="L36" s="250">
        <v>0</v>
      </c>
      <c r="M36" s="186">
        <f>'Contract Usage'!B73</f>
        <v>5.0162425782425073</v>
      </c>
      <c r="N36" s="245">
        <v>3.4635416666666003</v>
      </c>
      <c r="O36" s="221">
        <f>MAX(0,Computations!AG36*(-1))</f>
        <v>0</v>
      </c>
      <c r="P36" s="551">
        <f t="shared" si="3"/>
        <v>0</v>
      </c>
      <c r="Q36" s="551">
        <f t="shared" si="2"/>
        <v>761.48321223958146</v>
      </c>
      <c r="S36" s="224"/>
    </row>
    <row r="37" spans="1:19" ht="13.15" customHeight="1">
      <c r="A37" s="258">
        <f t="shared" si="0"/>
        <v>41027</v>
      </c>
      <c r="B37" s="248">
        <f>VLOOKUP($A37,[3]Data!$B$4:$J$600,3)</f>
        <v>76975.67</v>
      </c>
      <c r="C37" s="248">
        <f>VLOOKUP($A37,[3]Data!$B$4:$J$600,9)</f>
        <v>43.3489583333333</v>
      </c>
      <c r="D37" s="248">
        <f>VLOOKUP($A37,[3]Data!$B$4:$J$600,8)</f>
        <v>6.7792187500000001</v>
      </c>
      <c r="E37" s="248">
        <f>VLOOKUP($A37,[3]Data!$B$4:$J$600,7)</f>
        <v>94.9348958333333</v>
      </c>
      <c r="F37" s="248">
        <f>VLOOKUP($A37,[3]Data!$B$4:$J$600,2)</f>
        <v>2502.34375</v>
      </c>
      <c r="G37" s="248">
        <f>VLOOKUP($A37,[3]Data!$B$4:$J$600,5)</f>
        <v>0</v>
      </c>
      <c r="H37" s="238" t="s">
        <v>349</v>
      </c>
      <c r="I37" s="249">
        <v>39</v>
      </c>
      <c r="J37" s="250">
        <f t="shared" si="1"/>
        <v>36.569739583333302</v>
      </c>
      <c r="K37" s="250">
        <v>0</v>
      </c>
      <c r="L37" s="250">
        <v>0</v>
      </c>
      <c r="M37" s="186">
        <f>'Contract Usage'!B74</f>
        <v>5.0162425782425073</v>
      </c>
      <c r="N37" s="245">
        <v>4.3489583333333002</v>
      </c>
      <c r="O37" s="221">
        <f>MAX(0,Computations!AG37*(-1))</f>
        <v>0</v>
      </c>
      <c r="P37" s="551">
        <f t="shared" si="3"/>
        <v>0</v>
      </c>
      <c r="Q37" s="551">
        <f t="shared" si="2"/>
        <v>770.10937109374811</v>
      </c>
      <c r="S37" s="224"/>
    </row>
    <row r="38" spans="1:19" ht="13.15" customHeight="1">
      <c r="A38" s="258">
        <f t="shared" si="0"/>
        <v>41028</v>
      </c>
      <c r="B38" s="248">
        <f>VLOOKUP($A38,[3]Data!$B$4:$J$600,3)</f>
        <v>77208.3</v>
      </c>
      <c r="C38" s="248">
        <f>VLOOKUP($A38,[3]Data!$B$4:$J$600,9)</f>
        <v>44.4114583333333</v>
      </c>
      <c r="D38" s="248">
        <f>VLOOKUP($A38,[3]Data!$B$4:$J$600,8)</f>
        <v>7.7110937499999999</v>
      </c>
      <c r="E38" s="248">
        <f>VLOOKUP($A38,[3]Data!$B$4:$J$600,7)</f>
        <v>70.166145833333303</v>
      </c>
      <c r="F38" s="248">
        <f>VLOOKUP($A38,[3]Data!$B$4:$J$600,2)</f>
        <v>2029.53125</v>
      </c>
      <c r="G38" s="248">
        <f>VLOOKUP($A38,[3]Data!$B$4:$J$600,5)</f>
        <v>0</v>
      </c>
      <c r="H38" s="238" t="s">
        <v>349</v>
      </c>
      <c r="I38" s="249">
        <v>39</v>
      </c>
      <c r="J38" s="250">
        <f>+C38-D38</f>
        <v>36.700364583333297</v>
      </c>
      <c r="K38" s="250">
        <v>0</v>
      </c>
      <c r="L38" s="250">
        <v>0</v>
      </c>
      <c r="M38" s="186">
        <f>'Contract Usage'!B75</f>
        <v>5.0162425782425073</v>
      </c>
      <c r="N38" s="245">
        <v>5.4114583333332966</v>
      </c>
      <c r="O38" s="221">
        <f>MAX(0,Computations!AG38*(-1))</f>
        <v>0</v>
      </c>
      <c r="P38" s="551">
        <f t="shared" si="3"/>
        <v>0</v>
      </c>
      <c r="Q38" s="551">
        <f t="shared" si="2"/>
        <v>780.84299869791471</v>
      </c>
      <c r="S38" s="224"/>
    </row>
    <row r="39" spans="1:19" ht="13.15" customHeight="1">
      <c r="A39" s="258">
        <f t="shared" si="0"/>
        <v>41029</v>
      </c>
      <c r="B39" s="248">
        <f>VLOOKUP($A39,[3]Data!$B$4:$J$600,3)</f>
        <v>77408.41</v>
      </c>
      <c r="C39" s="248">
        <f>VLOOKUP($A39,[3]Data!$B$4:$J$600,9)</f>
        <v>56.968749999999901</v>
      </c>
      <c r="D39" s="248">
        <f>VLOOKUP($A39,[3]Data!$B$4:$J$600,8)</f>
        <v>8.1976562499999996</v>
      </c>
      <c r="E39" s="248">
        <f>VLOOKUP($A39,[3]Data!$B$4:$J$600,7)</f>
        <v>51.894270833333302</v>
      </c>
      <c r="F39" s="248">
        <f>VLOOKUP($A39,[3]Data!$B$4:$J$600,2)</f>
        <v>1565.8854166666599</v>
      </c>
      <c r="G39" s="248">
        <f>VLOOKUP($A39,[3]Data!$B$4:$J$600,5)</f>
        <v>0</v>
      </c>
      <c r="H39" s="238" t="s">
        <v>349</v>
      </c>
      <c r="I39" s="249">
        <v>39</v>
      </c>
      <c r="J39" s="250">
        <f t="shared" si="1"/>
        <v>48.771093749999899</v>
      </c>
      <c r="K39" s="250">
        <v>0</v>
      </c>
      <c r="L39" s="250">
        <v>0</v>
      </c>
      <c r="M39" s="186">
        <f>'Contract Usage'!B76</f>
        <v>5.0162425782425073</v>
      </c>
      <c r="N39" s="245">
        <v>17.968749999999901</v>
      </c>
      <c r="O39" s="221">
        <f>MAX(0,Computations!AG39*(-1))</f>
        <v>0</v>
      </c>
      <c r="P39" s="551">
        <f t="shared" si="3"/>
        <v>0</v>
      </c>
      <c r="Q39" s="551">
        <f t="shared" si="2"/>
        <v>816.4840143229145</v>
      </c>
      <c r="S39" s="224"/>
    </row>
    <row r="40" spans="1:19" ht="13.15" customHeight="1">
      <c r="A40" s="258">
        <f t="shared" si="0"/>
        <v>41030</v>
      </c>
      <c r="B40" s="248">
        <f>VLOOKUP($A40,[3]Data!$B$4:$J$600,3)</f>
        <v>77658.58</v>
      </c>
      <c r="C40" s="248">
        <f>VLOOKUP($A40,[3]Data!$B$4:$J$600,9)</f>
        <v>87.4609375</v>
      </c>
      <c r="D40" s="248">
        <f>VLOOKUP($A40,[3]Data!$B$4:$J$600,8)</f>
        <v>8.3115625000000009</v>
      </c>
      <c r="E40" s="248">
        <f>VLOOKUP($A40,[3]Data!$B$4:$J$600,7)</f>
        <v>28.583593749999999</v>
      </c>
      <c r="F40" s="248">
        <f>VLOOKUP($A40,[3]Data!$B$4:$J$600,2)</f>
        <v>1284.7395833333301</v>
      </c>
      <c r="G40" s="248">
        <f>VLOOKUP($A40,[3]Data!$B$4:$J$600,5)</f>
        <v>3.6093000000000002</v>
      </c>
      <c r="H40" s="238" t="s">
        <v>349</v>
      </c>
      <c r="I40" s="249">
        <v>110</v>
      </c>
      <c r="J40" s="250">
        <f t="shared" si="1"/>
        <v>79.149374999999992</v>
      </c>
      <c r="K40" s="250">
        <v>0</v>
      </c>
      <c r="L40" s="250">
        <v>0</v>
      </c>
      <c r="M40" s="186">
        <f>'Contract Usage'!B77</f>
        <v>7.6958752259467493</v>
      </c>
      <c r="N40" s="245">
        <v>0</v>
      </c>
      <c r="O40" s="221">
        <f>MAX(0,Computations!AG40*(-1))</f>
        <v>0</v>
      </c>
      <c r="P40" s="551">
        <f t="shared" si="3"/>
        <v>0</v>
      </c>
      <c r="Q40" s="551">
        <f t="shared" si="2"/>
        <v>816.4840143229145</v>
      </c>
      <c r="S40" s="224"/>
    </row>
    <row r="41" spans="1:19" ht="13.15" customHeight="1">
      <c r="A41" s="258">
        <f t="shared" ref="A41:A71" si="4">A40+1</f>
        <v>41031</v>
      </c>
      <c r="B41" s="248">
        <f>VLOOKUP($A41,[3]Data!$B$4:$J$600,3)</f>
        <v>77834.080000000002</v>
      </c>
      <c r="C41" s="248">
        <f>VLOOKUP($A41,[3]Data!$B$4:$J$600,9)</f>
        <v>116.127604166666</v>
      </c>
      <c r="D41" s="248">
        <f>VLOOKUP($A41,[3]Data!$B$4:$J$600,8)</f>
        <v>8.2384374999999999</v>
      </c>
      <c r="E41" s="248">
        <f>VLOOKUP($A41,[3]Data!$B$4:$J$600,7)</f>
        <v>30.172656249999999</v>
      </c>
      <c r="F41" s="248">
        <f>VLOOKUP($A41,[3]Data!$B$4:$J$600,2)</f>
        <v>1194.0625</v>
      </c>
      <c r="G41" s="248">
        <f>VLOOKUP($A41,[3]Data!$B$4:$J$600,5)</f>
        <v>3.6143999999999998</v>
      </c>
      <c r="H41" s="238" t="s">
        <v>349</v>
      </c>
      <c r="I41" s="249">
        <v>110</v>
      </c>
      <c r="J41" s="250">
        <f t="shared" si="1"/>
        <v>107.889166666666</v>
      </c>
      <c r="K41" s="250">
        <v>0</v>
      </c>
      <c r="L41" s="250">
        <v>0</v>
      </c>
      <c r="M41" s="186">
        <f>'Contract Usage'!B78</f>
        <v>7.6958752259467493</v>
      </c>
      <c r="N41" s="245">
        <v>6.1276041666660035</v>
      </c>
      <c r="O41" s="221">
        <f>MAX(0,Computations!AG41*(-1))</f>
        <v>0</v>
      </c>
      <c r="P41" s="551">
        <f t="shared" si="3"/>
        <v>0</v>
      </c>
      <c r="Q41" s="551">
        <f t="shared" si="2"/>
        <v>828.6381171874965</v>
      </c>
      <c r="S41" s="224"/>
    </row>
    <row r="42" spans="1:19" ht="13.15" customHeight="1">
      <c r="A42" s="258">
        <f t="shared" si="4"/>
        <v>41032</v>
      </c>
      <c r="B42" s="248">
        <f>VLOOKUP($A42,[3]Data!$B$4:$J$600,3)</f>
        <v>78026.59</v>
      </c>
      <c r="C42" s="248">
        <f>VLOOKUP($A42,[3]Data!$B$4:$J$600,9)</f>
        <v>116.822916666666</v>
      </c>
      <c r="D42" s="248">
        <f>VLOOKUP($A42,[3]Data!$B$4:$J$600,8)</f>
        <v>8.11328125</v>
      </c>
      <c r="E42" s="248">
        <f>VLOOKUP($A42,[3]Data!$B$4:$J$600,7)</f>
        <v>61.938541666666602</v>
      </c>
      <c r="F42" s="248">
        <f>VLOOKUP($A42,[3]Data!$B$4:$J$600,2)</f>
        <v>1115.2083333333301</v>
      </c>
      <c r="G42" s="248">
        <f>VLOOKUP($A42,[3]Data!$B$4:$J$600,5)</f>
        <v>3.6194000000000002</v>
      </c>
      <c r="H42" s="238" t="s">
        <v>349</v>
      </c>
      <c r="I42" s="249">
        <v>110</v>
      </c>
      <c r="J42" s="250">
        <f t="shared" si="1"/>
        <v>108.709635416666</v>
      </c>
      <c r="K42" s="250">
        <v>0</v>
      </c>
      <c r="L42" s="250">
        <v>0</v>
      </c>
      <c r="M42" s="186">
        <f>'Contract Usage'!B79</f>
        <v>7.6958752259467493</v>
      </c>
      <c r="N42" s="245">
        <v>6.8229166666660035</v>
      </c>
      <c r="O42" s="221">
        <f>MAX(0,Computations!AG42*(-1))</f>
        <v>0</v>
      </c>
      <c r="P42" s="551">
        <f t="shared" si="3"/>
        <v>0</v>
      </c>
      <c r="Q42" s="551">
        <f t="shared" si="2"/>
        <v>842.17137239582848</v>
      </c>
      <c r="S42" s="224"/>
    </row>
    <row r="43" spans="1:19" ht="13.15" customHeight="1">
      <c r="A43" s="258">
        <f t="shared" si="4"/>
        <v>41033</v>
      </c>
      <c r="B43" s="248">
        <f>VLOOKUP($A43,[3]Data!$B$4:$J$600,3)</f>
        <v>78228.02</v>
      </c>
      <c r="C43" s="248">
        <f>VLOOKUP($A43,[3]Data!$B$4:$J$600,9)</f>
        <v>117.291666666666</v>
      </c>
      <c r="D43" s="248">
        <f>VLOOKUP($A43,[3]Data!$B$4:$J$600,8)</f>
        <v>8.1723437499999996</v>
      </c>
      <c r="E43" s="248">
        <f>VLOOKUP($A43,[3]Data!$B$4:$J$600,7)</f>
        <v>149.85052083333301</v>
      </c>
      <c r="F43" s="248">
        <f>VLOOKUP($A43,[3]Data!$B$4:$J$600,2)</f>
        <v>1201.5625</v>
      </c>
      <c r="G43" s="248">
        <f>VLOOKUP($A43,[3]Data!$B$4:$J$600,5)</f>
        <v>3.6295000000000002</v>
      </c>
      <c r="H43" s="238" t="s">
        <v>349</v>
      </c>
      <c r="I43" s="249">
        <v>110</v>
      </c>
      <c r="J43" s="250">
        <f t="shared" si="1"/>
        <v>109.11932291666601</v>
      </c>
      <c r="K43" s="250">
        <v>0</v>
      </c>
      <c r="L43" s="250">
        <v>0</v>
      </c>
      <c r="M43" s="186">
        <f>'Contract Usage'!B80</f>
        <v>7.6958752259467493</v>
      </c>
      <c r="N43" s="245">
        <v>7.2916666666660035</v>
      </c>
      <c r="O43" s="221">
        <f>MAX(0,Computations!AG43*(-1))</f>
        <v>0</v>
      </c>
      <c r="P43" s="551">
        <f t="shared" si="3"/>
        <v>0</v>
      </c>
      <c r="Q43" s="551">
        <f t="shared" si="2"/>
        <v>856.63439322916054</v>
      </c>
      <c r="S43" s="224"/>
    </row>
    <row r="44" spans="1:19" ht="13.15" customHeight="1">
      <c r="A44" s="258">
        <f t="shared" si="4"/>
        <v>41034</v>
      </c>
      <c r="B44" s="248">
        <f>VLOOKUP($A44,[3]Data!$B$4:$J$600,3)</f>
        <v>78463</v>
      </c>
      <c r="C44" s="248">
        <f>VLOOKUP($A44,[3]Data!$B$4:$J$600,9)</f>
        <v>119.21874999999901</v>
      </c>
      <c r="D44" s="248">
        <f>VLOOKUP($A44,[3]Data!$B$4:$J$600,8)</f>
        <v>8.9565625000000004</v>
      </c>
      <c r="E44" s="248">
        <f>VLOOKUP($A44,[3]Data!$B$4:$J$600,7)</f>
        <v>200.234375</v>
      </c>
      <c r="F44" s="248">
        <f>VLOOKUP($A44,[3]Data!$B$4:$J$600,2)</f>
        <v>1636.8489583333301</v>
      </c>
      <c r="G44" s="248">
        <f>VLOOKUP($A44,[3]Data!$B$4:$J$600,5)</f>
        <v>3.6345000000000001</v>
      </c>
      <c r="H44" s="238" t="s">
        <v>349</v>
      </c>
      <c r="I44" s="249">
        <v>110</v>
      </c>
      <c r="J44" s="250">
        <f t="shared" si="1"/>
        <v>110.262187499999</v>
      </c>
      <c r="K44" s="250">
        <v>0</v>
      </c>
      <c r="L44" s="250">
        <v>0</v>
      </c>
      <c r="M44" s="186">
        <f>'Contract Usage'!B81</f>
        <v>7.6958752259467493</v>
      </c>
      <c r="N44" s="245">
        <v>9.2187499999990052</v>
      </c>
      <c r="O44" s="221">
        <f>MAX(0,Computations!AG44*(-1))</f>
        <v>0</v>
      </c>
      <c r="P44" s="551">
        <f t="shared" si="3"/>
        <v>0</v>
      </c>
      <c r="Q44" s="551">
        <f t="shared" si="2"/>
        <v>874.9197838541586</v>
      </c>
      <c r="S44" s="224"/>
    </row>
    <row r="45" spans="1:19" ht="13.15" customHeight="1">
      <c r="A45" s="258">
        <f t="shared" si="4"/>
        <v>41035</v>
      </c>
      <c r="B45" s="248">
        <f>VLOOKUP($A45,[3]Data!$B$4:$J$600,3)</f>
        <v>78715.710000000006</v>
      </c>
      <c r="C45" s="248">
        <f>VLOOKUP($A45,[3]Data!$B$4:$J$600,9)</f>
        <v>120.630208333333</v>
      </c>
      <c r="D45" s="248">
        <f>VLOOKUP($A45,[3]Data!$B$4:$J$600,8)</f>
        <v>10.24625</v>
      </c>
      <c r="E45" s="248">
        <f>VLOOKUP($A45,[3]Data!$B$4:$J$600,7)</f>
        <v>185.046875</v>
      </c>
      <c r="F45" s="248">
        <f>VLOOKUP($A45,[3]Data!$B$4:$J$600,2)</f>
        <v>2232.0052083333298</v>
      </c>
      <c r="G45" s="248">
        <f>VLOOKUP($A45,[3]Data!$B$4:$J$600,5)</f>
        <v>3.6396000000000002</v>
      </c>
      <c r="H45" s="238" t="s">
        <v>349</v>
      </c>
      <c r="I45" s="249">
        <v>110</v>
      </c>
      <c r="J45" s="250">
        <f t="shared" si="1"/>
        <v>110.383958333333</v>
      </c>
      <c r="K45" s="250">
        <v>0</v>
      </c>
      <c r="L45" s="250">
        <v>0</v>
      </c>
      <c r="M45" s="186">
        <f>'Contract Usage'!B82</f>
        <v>7.6958752259467493</v>
      </c>
      <c r="N45" s="245">
        <v>10.630208333333002</v>
      </c>
      <c r="O45" s="221">
        <f>MAX(0,Computations!AG45*(-1))</f>
        <v>0</v>
      </c>
      <c r="P45" s="551">
        <f t="shared" si="3"/>
        <v>0</v>
      </c>
      <c r="Q45" s="551">
        <f t="shared" si="2"/>
        <v>896.00480208332465</v>
      </c>
      <c r="S45" s="224"/>
    </row>
    <row r="46" spans="1:19" ht="13.15" customHeight="1">
      <c r="A46" s="258">
        <f t="shared" si="4"/>
        <v>41036</v>
      </c>
      <c r="B46" s="248">
        <f>VLOOKUP($A46,[3]Data!$B$4:$J$600,3)</f>
        <v>78976.789999999994</v>
      </c>
      <c r="C46" s="248">
        <f>VLOOKUP($A46,[3]Data!$B$4:$J$600,9)</f>
        <v>120.895833333333</v>
      </c>
      <c r="D46" s="248">
        <f>VLOOKUP($A46,[3]Data!$B$4:$J$600,8)</f>
        <v>10.6416666666666</v>
      </c>
      <c r="E46" s="248">
        <f>VLOOKUP($A46,[3]Data!$B$4:$J$600,7)</f>
        <v>94.379687500000003</v>
      </c>
      <c r="F46" s="248">
        <f>VLOOKUP($A46,[3]Data!$B$4:$J$600,2)</f>
        <v>2458.6458333333298</v>
      </c>
      <c r="G46" s="248">
        <f>VLOOKUP($A46,[3]Data!$B$4:$J$600,5)</f>
        <v>3.6497000000000002</v>
      </c>
      <c r="H46" s="238" t="s">
        <v>349</v>
      </c>
      <c r="I46" s="249">
        <v>110</v>
      </c>
      <c r="J46" s="250">
        <f t="shared" si="1"/>
        <v>110.25416666666641</v>
      </c>
      <c r="K46" s="250">
        <v>0</v>
      </c>
      <c r="L46" s="250">
        <v>0</v>
      </c>
      <c r="M46" s="186">
        <f>'Contract Usage'!B83</f>
        <v>7.6958752259467493</v>
      </c>
      <c r="N46" s="245">
        <v>10.895833333333002</v>
      </c>
      <c r="O46" s="221">
        <f>MAX(0,Computations!AG46*(-1))</f>
        <v>0</v>
      </c>
      <c r="P46" s="551">
        <f t="shared" si="3"/>
        <v>0</v>
      </c>
      <c r="Q46" s="551">
        <f t="shared" si="2"/>
        <v>917.61668749999069</v>
      </c>
      <c r="S46" s="224"/>
    </row>
    <row r="47" spans="1:19" ht="13.15" customHeight="1">
      <c r="A47" s="258">
        <f t="shared" si="4"/>
        <v>41037</v>
      </c>
      <c r="B47" s="248">
        <f>VLOOKUP($A47,[3]Data!$B$4:$J$600,3)</f>
        <v>79196.73</v>
      </c>
      <c r="C47" s="248">
        <f>VLOOKUP($A47,[3]Data!$B$4:$J$600,9)</f>
        <v>120.6953125</v>
      </c>
      <c r="D47" s="248">
        <f>VLOOKUP($A47,[3]Data!$B$4:$J$600,8)</f>
        <v>10.472031250000001</v>
      </c>
      <c r="E47" s="248">
        <f>VLOOKUP($A47,[3]Data!$B$4:$J$600,7)</f>
        <v>57.310937500000001</v>
      </c>
      <c r="F47" s="248">
        <f>VLOOKUP($A47,[3]Data!$B$4:$J$600,2)</f>
        <v>2255.3385416666601</v>
      </c>
      <c r="G47" s="248">
        <f>VLOOKUP($A47,[3]Data!$B$4:$J$600,5)</f>
        <v>3.6547000000000001</v>
      </c>
      <c r="H47" s="238" t="s">
        <v>349</v>
      </c>
      <c r="I47" s="249">
        <v>110</v>
      </c>
      <c r="J47" s="250">
        <f t="shared" si="1"/>
        <v>110.22328125</v>
      </c>
      <c r="K47" s="250">
        <v>0</v>
      </c>
      <c r="L47" s="250">
        <v>0</v>
      </c>
      <c r="M47" s="186">
        <f>'Contract Usage'!B84</f>
        <v>7.6958752259467493</v>
      </c>
      <c r="N47" s="245">
        <v>10.6953125</v>
      </c>
      <c r="O47" s="221">
        <f>MAX(0,Computations!AG47*(-1))</f>
        <v>0</v>
      </c>
      <c r="P47" s="551">
        <f t="shared" si="3"/>
        <v>0</v>
      </c>
      <c r="Q47" s="551">
        <f t="shared" si="2"/>
        <v>938.8308398437407</v>
      </c>
      <c r="S47" s="224"/>
    </row>
    <row r="48" spans="1:19" ht="13.15" customHeight="1">
      <c r="A48" s="258">
        <f t="shared" si="4"/>
        <v>41038</v>
      </c>
      <c r="B48" s="248">
        <f>VLOOKUP($A48,[3]Data!$B$4:$J$600,3)</f>
        <v>79416.66</v>
      </c>
      <c r="C48" s="248">
        <f>VLOOKUP($A48,[3]Data!$B$4:$J$600,9)</f>
        <v>120.247395833333</v>
      </c>
      <c r="D48" s="248">
        <f>VLOOKUP($A48,[3]Data!$B$4:$J$600,8)</f>
        <v>9.8661979166666605</v>
      </c>
      <c r="E48" s="248">
        <f>VLOOKUP($A48,[3]Data!$B$4:$J$600,7)</f>
        <v>87.878645833333294</v>
      </c>
      <c r="F48" s="248">
        <f>VLOOKUP($A48,[3]Data!$B$4:$J$600,2)</f>
        <v>1840.6510416666599</v>
      </c>
      <c r="G48" s="248">
        <f>VLOOKUP($A48,[3]Data!$B$4:$J$600,5)</f>
        <v>3.6648000000000001</v>
      </c>
      <c r="H48" s="238" t="s">
        <v>349</v>
      </c>
      <c r="I48" s="249">
        <v>110</v>
      </c>
      <c r="J48" s="250">
        <f t="shared" si="1"/>
        <v>110.38119791666634</v>
      </c>
      <c r="K48" s="250">
        <v>0</v>
      </c>
      <c r="L48" s="250">
        <v>0</v>
      </c>
      <c r="M48" s="186">
        <f>'Contract Usage'!B85</f>
        <v>7.6958752259467493</v>
      </c>
      <c r="N48" s="245">
        <v>10.247395833333002</v>
      </c>
      <c r="O48" s="221">
        <f>MAX(0,Computations!AG48*(-1))</f>
        <v>0</v>
      </c>
      <c r="P48" s="551">
        <f t="shared" si="3"/>
        <v>0</v>
      </c>
      <c r="Q48" s="551">
        <f t="shared" si="2"/>
        <v>959.15654947915675</v>
      </c>
      <c r="S48" s="224"/>
    </row>
    <row r="49" spans="1:19" ht="13.15" customHeight="1">
      <c r="A49" s="258">
        <f t="shared" si="4"/>
        <v>41039</v>
      </c>
      <c r="B49" s="248">
        <f>VLOOKUP($A49,[3]Data!$B$4:$J$600,3)</f>
        <v>79662.7</v>
      </c>
      <c r="C49" s="248">
        <f>VLOOKUP($A49,[3]Data!$B$4:$J$600,9)</f>
        <v>120.260416666666</v>
      </c>
      <c r="D49" s="248">
        <f>VLOOKUP($A49,[3]Data!$B$4:$J$600,8)</f>
        <v>9.7392708333333307</v>
      </c>
      <c r="E49" s="248">
        <f>VLOOKUP($A49,[3]Data!$B$4:$J$600,7)</f>
        <v>138.731770833333</v>
      </c>
      <c r="F49" s="248">
        <f>VLOOKUP($A49,[3]Data!$B$4:$J$600,2)</f>
        <v>1689.2708333333301</v>
      </c>
      <c r="G49" s="248">
        <f>VLOOKUP($A49,[3]Data!$B$4:$J$600,5)</f>
        <v>3.6698</v>
      </c>
      <c r="H49" s="238" t="s">
        <v>349</v>
      </c>
      <c r="I49" s="249">
        <v>110</v>
      </c>
      <c r="J49" s="250">
        <f t="shared" si="1"/>
        <v>110.52114583333267</v>
      </c>
      <c r="K49" s="250">
        <v>0</v>
      </c>
      <c r="L49" s="250">
        <v>0</v>
      </c>
      <c r="M49" s="186">
        <f>'Contract Usage'!B86</f>
        <v>7.6958752259467493</v>
      </c>
      <c r="N49" s="245">
        <v>10.260416666666003</v>
      </c>
      <c r="O49" s="221">
        <f>MAX(0,Computations!AG49*(-1))</f>
        <v>0</v>
      </c>
      <c r="P49" s="551">
        <f t="shared" si="3"/>
        <v>0</v>
      </c>
      <c r="Q49" s="551">
        <f t="shared" si="2"/>
        <v>979.50808593748877</v>
      </c>
      <c r="S49" s="224"/>
    </row>
    <row r="50" spans="1:19" ht="13.15" customHeight="1">
      <c r="A50" s="258">
        <f t="shared" si="4"/>
        <v>41040</v>
      </c>
      <c r="B50" s="248">
        <f>VLOOKUP($A50,[3]Data!$B$4:$J$600,3)</f>
        <v>79909.23</v>
      </c>
      <c r="C50" s="248">
        <f>VLOOKUP($A50,[3]Data!$B$4:$J$600,9)</f>
        <v>120.276041666666</v>
      </c>
      <c r="D50" s="248">
        <f>VLOOKUP($A50,[3]Data!$B$4:$J$600,8)</f>
        <v>9.6957291666666698</v>
      </c>
      <c r="E50" s="248">
        <f>VLOOKUP($A50,[3]Data!$B$4:$J$600,7)</f>
        <v>136.00781249999901</v>
      </c>
      <c r="F50" s="248">
        <f>VLOOKUP($A50,[3]Data!$B$4:$J$600,2)</f>
        <v>1840.9895833333301</v>
      </c>
      <c r="G50" s="248">
        <f>VLOOKUP($A50,[3]Data!$B$4:$J$600,5)</f>
        <v>3.6798999999999999</v>
      </c>
      <c r="H50" s="238" t="s">
        <v>349</v>
      </c>
      <c r="I50" s="249">
        <v>110</v>
      </c>
      <c r="J50" s="250">
        <f t="shared" si="1"/>
        <v>110.58031249999934</v>
      </c>
      <c r="K50" s="250">
        <v>0</v>
      </c>
      <c r="L50" s="250">
        <v>0</v>
      </c>
      <c r="M50" s="186">
        <f>'Contract Usage'!B87</f>
        <v>7.6958752259467493</v>
      </c>
      <c r="N50" s="245">
        <v>10.276041666666003</v>
      </c>
      <c r="O50" s="221">
        <f>MAX(0,Computations!AG50*(-1))</f>
        <v>0</v>
      </c>
      <c r="P50" s="551">
        <f t="shared" si="3"/>
        <v>0</v>
      </c>
      <c r="Q50" s="551">
        <f t="shared" si="2"/>
        <v>999.89061458332083</v>
      </c>
      <c r="S50" s="224"/>
    </row>
    <row r="51" spans="1:19" ht="13.15" customHeight="1">
      <c r="A51" s="258">
        <f t="shared" si="4"/>
        <v>41041</v>
      </c>
      <c r="B51" s="248">
        <f>VLOOKUP($A51,[3]Data!$B$4:$J$600,3)</f>
        <v>80156.28</v>
      </c>
      <c r="C51" s="248">
        <f>VLOOKUP($A51,[3]Data!$B$4:$J$600,9)</f>
        <v>120.44531249999901</v>
      </c>
      <c r="D51" s="248">
        <f>VLOOKUP($A51,[3]Data!$B$4:$J$600,8)</f>
        <v>9.8125</v>
      </c>
      <c r="E51" s="248">
        <f>VLOOKUP($A51,[3]Data!$B$4:$J$600,7)</f>
        <v>106.782291666666</v>
      </c>
      <c r="F51" s="248">
        <f>VLOOKUP($A51,[3]Data!$B$4:$J$600,2)</f>
        <v>2083.1770833333298</v>
      </c>
      <c r="G51" s="248">
        <f>VLOOKUP($A51,[3]Data!$B$4:$J$600,5)</f>
        <v>3.6848999999999998</v>
      </c>
      <c r="H51" s="238" t="s">
        <v>349</v>
      </c>
      <c r="I51" s="249">
        <v>110</v>
      </c>
      <c r="J51" s="250">
        <f t="shared" si="1"/>
        <v>110.63281249999901</v>
      </c>
      <c r="K51" s="250">
        <v>0</v>
      </c>
      <c r="L51" s="250">
        <v>0</v>
      </c>
      <c r="M51" s="186">
        <f>'Contract Usage'!B88</f>
        <v>7.6958752259467493</v>
      </c>
      <c r="N51" s="245">
        <v>10.445312499999005</v>
      </c>
      <c r="O51" s="221">
        <f>MAX(0,Computations!AG51*(-1))</f>
        <v>0</v>
      </c>
      <c r="P51" s="551">
        <f t="shared" si="3"/>
        <v>0</v>
      </c>
      <c r="Q51" s="551">
        <f t="shared" si="2"/>
        <v>1020.6088919270688</v>
      </c>
      <c r="S51" s="224"/>
    </row>
    <row r="52" spans="1:19" ht="13.15" customHeight="1">
      <c r="A52" s="258">
        <f t="shared" si="4"/>
        <v>41042</v>
      </c>
      <c r="B52" s="248">
        <f>VLOOKUP($A52,[3]Data!$B$4:$J$600,3)</f>
        <v>80378.39</v>
      </c>
      <c r="C52" s="248">
        <f>VLOOKUP($A52,[3]Data!$B$4:$J$600,9)</f>
        <v>120.544270833333</v>
      </c>
      <c r="D52" s="248">
        <f>VLOOKUP($A52,[3]Data!$B$4:$J$600,8)</f>
        <v>9.86</v>
      </c>
      <c r="E52" s="248">
        <f>VLOOKUP($A52,[3]Data!$B$4:$J$600,7)</f>
        <v>94.151562499999898</v>
      </c>
      <c r="F52" s="248">
        <f>VLOOKUP($A52,[3]Data!$B$4:$J$600,2)</f>
        <v>2039.84375</v>
      </c>
      <c r="G52" s="248">
        <f>VLOOKUP($A52,[3]Data!$B$4:$J$600,5)</f>
        <v>3.69</v>
      </c>
      <c r="H52" s="238" t="s">
        <v>349</v>
      </c>
      <c r="I52" s="249">
        <v>110</v>
      </c>
      <c r="J52" s="250">
        <f t="shared" si="1"/>
        <v>110.684270833333</v>
      </c>
      <c r="K52" s="250">
        <v>0</v>
      </c>
      <c r="L52" s="250">
        <v>0</v>
      </c>
      <c r="M52" s="186">
        <f>'Contract Usage'!B89</f>
        <v>7.6958752259467493</v>
      </c>
      <c r="N52" s="245">
        <v>10.544270833333002</v>
      </c>
      <c r="O52" s="221">
        <f>MAX(0,Computations!AG52*(-1))</f>
        <v>0</v>
      </c>
      <c r="P52" s="551">
        <f t="shared" si="3"/>
        <v>0</v>
      </c>
      <c r="Q52" s="551">
        <f t="shared" si="2"/>
        <v>1041.5234531249848</v>
      </c>
      <c r="S52" s="224"/>
    </row>
    <row r="53" spans="1:19" ht="13.15" customHeight="1">
      <c r="A53" s="258">
        <f t="shared" si="4"/>
        <v>41043</v>
      </c>
      <c r="B53" s="248">
        <f>VLOOKUP($A53,[3]Data!$B$4:$J$600,3)</f>
        <v>80574.990000000005</v>
      </c>
      <c r="C53" s="248">
        <f>VLOOKUP($A53,[3]Data!$B$4:$J$600,9)</f>
        <v>120.557291666666</v>
      </c>
      <c r="D53" s="248">
        <f>VLOOKUP($A53,[3]Data!$B$4:$J$600,8)</f>
        <v>9.7828125000000004</v>
      </c>
      <c r="E53" s="248">
        <f>VLOOKUP($A53,[3]Data!$B$4:$J$600,7)</f>
        <v>109.169791666666</v>
      </c>
      <c r="F53" s="248">
        <f>VLOOKUP($A53,[3]Data!$B$4:$J$600,2)</f>
        <v>1840.0520833333301</v>
      </c>
      <c r="G53" s="248">
        <f>VLOOKUP($A53,[3]Data!$B$4:$J$600,5)</f>
        <v>3.7000999999999999</v>
      </c>
      <c r="H53" s="238" t="s">
        <v>349</v>
      </c>
      <c r="I53" s="249">
        <v>110</v>
      </c>
      <c r="J53" s="250">
        <f t="shared" si="1"/>
        <v>110.774479166666</v>
      </c>
      <c r="K53" s="250">
        <v>0</v>
      </c>
      <c r="L53" s="250">
        <v>0</v>
      </c>
      <c r="M53" s="186">
        <f>'Contract Usage'!B90</f>
        <v>7.6958752259467493</v>
      </c>
      <c r="N53" s="245">
        <v>10.557291666666003</v>
      </c>
      <c r="O53" s="221">
        <f>MAX(0,Computations!AG53*(-1))</f>
        <v>0</v>
      </c>
      <c r="P53" s="551">
        <f t="shared" si="3"/>
        <v>0</v>
      </c>
      <c r="Q53" s="551">
        <f t="shared" si="2"/>
        <v>1062.4638411458168</v>
      </c>
      <c r="S53" s="224"/>
    </row>
    <row r="54" spans="1:19" ht="13.15" customHeight="1">
      <c r="A54" s="258">
        <f t="shared" si="4"/>
        <v>41044</v>
      </c>
      <c r="B54" s="248">
        <f>VLOOKUP($A54,[3]Data!$B$4:$J$600,3)</f>
        <v>80780.289999999994</v>
      </c>
      <c r="C54" s="248">
        <f>VLOOKUP($A54,[3]Data!$B$4:$J$600,9)</f>
        <v>120.5234375</v>
      </c>
      <c r="D54" s="248">
        <f>VLOOKUP($A54,[3]Data!$B$4:$J$600,8)</f>
        <v>9.6620833333333298</v>
      </c>
      <c r="E54" s="248">
        <f>VLOOKUP($A54,[3]Data!$B$4:$J$600,7)</f>
        <v>185.375</v>
      </c>
      <c r="F54" s="248">
        <f>VLOOKUP($A54,[3]Data!$B$4:$J$600,2)</f>
        <v>1641.8489583333301</v>
      </c>
      <c r="G54" s="248">
        <f>VLOOKUP($A54,[3]Data!$B$4:$J$600,5)</f>
        <v>3.7050999999999998</v>
      </c>
      <c r="H54" s="238" t="s">
        <v>349</v>
      </c>
      <c r="I54" s="249">
        <v>110</v>
      </c>
      <c r="J54" s="250">
        <f t="shared" si="1"/>
        <v>110.86135416666667</v>
      </c>
      <c r="K54" s="250">
        <v>0</v>
      </c>
      <c r="L54" s="250">
        <v>0</v>
      </c>
      <c r="M54" s="186">
        <f>'Contract Usage'!B91</f>
        <v>7.6958752259467493</v>
      </c>
      <c r="N54" s="245">
        <v>10.5234375</v>
      </c>
      <c r="O54" s="221">
        <f>MAX(0,Computations!AG54*(-1))</f>
        <v>0</v>
      </c>
      <c r="P54" s="551">
        <f t="shared" si="3"/>
        <v>0</v>
      </c>
      <c r="Q54" s="551">
        <f t="shared" si="2"/>
        <v>1083.3370794270668</v>
      </c>
      <c r="S54" s="224"/>
    </row>
    <row r="55" spans="1:19" ht="13.15" customHeight="1">
      <c r="A55" s="258">
        <f t="shared" si="4"/>
        <v>41045</v>
      </c>
      <c r="B55" s="248">
        <f>VLOOKUP($A55,[3]Data!$B$4:$J$600,3)</f>
        <v>81029.11</v>
      </c>
      <c r="C55" s="248">
        <f>VLOOKUP($A55,[3]Data!$B$4:$J$600,9)</f>
        <v>125.942708333333</v>
      </c>
      <c r="D55" s="248">
        <f>VLOOKUP($A55,[3]Data!$B$4:$J$600,8)</f>
        <v>9.7036458333333293</v>
      </c>
      <c r="E55" s="248">
        <f>VLOOKUP($A55,[3]Data!$B$4:$J$600,7)</f>
        <v>212.0546875</v>
      </c>
      <c r="F55" s="248">
        <f>VLOOKUP($A55,[3]Data!$B$4:$J$600,2)</f>
        <v>1764.5572916666599</v>
      </c>
      <c r="G55" s="248">
        <f>VLOOKUP($A55,[3]Data!$B$4:$J$600,5)</f>
        <v>3.7101000000000002</v>
      </c>
      <c r="H55" s="238" t="s">
        <v>349</v>
      </c>
      <c r="I55" s="249">
        <v>110</v>
      </c>
      <c r="J55" s="250">
        <f t="shared" si="1"/>
        <v>116.23906249999968</v>
      </c>
      <c r="K55" s="250">
        <v>0</v>
      </c>
      <c r="L55" s="250">
        <v>0</v>
      </c>
      <c r="M55" s="186">
        <f>'Contract Usage'!B92</f>
        <v>7.6958752259467493</v>
      </c>
      <c r="N55" s="245">
        <v>15.942708333333002</v>
      </c>
      <c r="O55" s="221">
        <f>MAX(0,Computations!AG55*(-1))</f>
        <v>0</v>
      </c>
      <c r="P55" s="551">
        <f t="shared" si="3"/>
        <v>0</v>
      </c>
      <c r="Q55" s="551">
        <f t="shared" si="2"/>
        <v>1114.9594414062328</v>
      </c>
      <c r="S55" s="224"/>
    </row>
    <row r="56" spans="1:19" ht="13.15" customHeight="1">
      <c r="A56" s="258">
        <f t="shared" si="4"/>
        <v>41046</v>
      </c>
      <c r="B56" s="248">
        <f>VLOOKUP($A56,[3]Data!$B$4:$J$600,3)</f>
        <v>81278.44</v>
      </c>
      <c r="C56" s="248">
        <f>VLOOKUP($A56,[3]Data!$B$4:$J$600,9)</f>
        <v>125.932291666666</v>
      </c>
      <c r="D56" s="248">
        <f>VLOOKUP($A56,[3]Data!$B$4:$J$600,8)</f>
        <v>9.86</v>
      </c>
      <c r="E56" s="248">
        <f>VLOOKUP($A56,[3]Data!$B$4:$J$600,7)</f>
        <v>192.171875</v>
      </c>
      <c r="F56" s="248">
        <f>VLOOKUP($A56,[3]Data!$B$4:$J$600,2)</f>
        <v>2023.6979166666599</v>
      </c>
      <c r="G56" s="248">
        <f>VLOOKUP($A56,[3]Data!$B$4:$J$600,5)</f>
        <v>3.7202000000000002</v>
      </c>
      <c r="H56" s="238" t="s">
        <v>349</v>
      </c>
      <c r="I56" s="249">
        <v>110</v>
      </c>
      <c r="J56" s="250">
        <f t="shared" si="1"/>
        <v>116.072291666666</v>
      </c>
      <c r="K56" s="250">
        <v>0</v>
      </c>
      <c r="L56" s="250">
        <v>0</v>
      </c>
      <c r="M56" s="186">
        <f>'Contract Usage'!B93</f>
        <v>7.6958752259467493</v>
      </c>
      <c r="N56" s="245">
        <v>15.932291666666003</v>
      </c>
      <c r="O56" s="221">
        <f>MAX(0,Computations!AG56*(-1))</f>
        <v>0</v>
      </c>
      <c r="P56" s="551">
        <f t="shared" si="3"/>
        <v>0</v>
      </c>
      <c r="Q56" s="551">
        <f t="shared" si="2"/>
        <v>1146.5611419270649</v>
      </c>
      <c r="S56" s="224"/>
    </row>
    <row r="57" spans="1:19" ht="13.15" customHeight="1">
      <c r="A57" s="258">
        <f t="shared" si="4"/>
        <v>41047</v>
      </c>
      <c r="B57" s="248">
        <f>VLOOKUP($A57,[3]Data!$B$4:$J$600,3)</f>
        <v>81528.27</v>
      </c>
      <c r="C57" s="248">
        <f>VLOOKUP($A57,[3]Data!$B$4:$J$600,9)</f>
        <v>120.802083333333</v>
      </c>
      <c r="D57" s="248">
        <f>VLOOKUP($A57,[3]Data!$B$4:$J$600,8)</f>
        <v>9.9848437499999996</v>
      </c>
      <c r="E57" s="248">
        <f>VLOOKUP($A57,[3]Data!$B$4:$J$600,7)</f>
        <v>195.705729166666</v>
      </c>
      <c r="F57" s="248">
        <f>VLOOKUP($A57,[3]Data!$B$4:$J$600,2)</f>
        <v>2005.78125</v>
      </c>
      <c r="G57" s="248">
        <f>VLOOKUP($A57,[3]Data!$B$4:$J$600,5)</f>
        <v>3.7252999999999998</v>
      </c>
      <c r="H57" s="238" t="s">
        <v>349</v>
      </c>
      <c r="I57" s="249">
        <v>110</v>
      </c>
      <c r="J57" s="250">
        <f t="shared" si="1"/>
        <v>110.81723958333301</v>
      </c>
      <c r="K57" s="250">
        <v>0</v>
      </c>
      <c r="L57" s="250">
        <v>0</v>
      </c>
      <c r="M57" s="186">
        <f>'Contract Usage'!B94</f>
        <v>7.6958752259467493</v>
      </c>
      <c r="N57" s="245">
        <v>10.802083333333002</v>
      </c>
      <c r="O57" s="221">
        <f>MAX(0,Computations!AG57*(-1))</f>
        <v>0</v>
      </c>
      <c r="P57" s="551">
        <f t="shared" si="3"/>
        <v>0</v>
      </c>
      <c r="Q57" s="551">
        <f t="shared" si="2"/>
        <v>1167.9870742187309</v>
      </c>
      <c r="S57" s="224"/>
    </row>
    <row r="58" spans="1:19" ht="13.15" customHeight="1">
      <c r="A58" s="258">
        <f t="shared" si="4"/>
        <v>41048</v>
      </c>
      <c r="B58" s="248">
        <f>VLOOKUP($A58,[3]Data!$B$4:$J$600,3)</f>
        <v>81830.509999999995</v>
      </c>
      <c r="C58" s="248">
        <f>VLOOKUP($A58,[3]Data!$B$4:$J$600,9)</f>
        <v>109.450520833333</v>
      </c>
      <c r="D58" s="248">
        <f>VLOOKUP($A58,[3]Data!$B$4:$J$600,8)</f>
        <v>10.112343750000001</v>
      </c>
      <c r="E58" s="248">
        <f>VLOOKUP($A58,[3]Data!$B$4:$J$600,7)</f>
        <v>156.455729166666</v>
      </c>
      <c r="F58" s="248">
        <f>VLOOKUP($A58,[3]Data!$B$4:$J$600,2)</f>
        <v>2182.7083333333298</v>
      </c>
      <c r="G58" s="248">
        <f>VLOOKUP($A58,[3]Data!$B$4:$J$600,5)</f>
        <v>3.7353000000000001</v>
      </c>
      <c r="H58" s="238" t="s">
        <v>349</v>
      </c>
      <c r="I58" s="249">
        <v>110</v>
      </c>
      <c r="J58" s="250">
        <f t="shared" si="1"/>
        <v>99.338177083332994</v>
      </c>
      <c r="K58" s="250">
        <v>0</v>
      </c>
      <c r="L58" s="250">
        <v>0</v>
      </c>
      <c r="M58" s="186">
        <f>'Contract Usage'!B95</f>
        <v>7.6958752259467493</v>
      </c>
      <c r="N58" s="245">
        <v>0</v>
      </c>
      <c r="O58" s="221">
        <f>MAX(0,Computations!AG58*(-1))</f>
        <v>0</v>
      </c>
      <c r="P58" s="551">
        <f t="shared" si="3"/>
        <v>0</v>
      </c>
      <c r="Q58" s="551">
        <f t="shared" si="2"/>
        <v>1167.9870742187309</v>
      </c>
      <c r="S58" s="224"/>
    </row>
    <row r="59" spans="1:19" ht="13.15" customHeight="1">
      <c r="A59" s="258">
        <f t="shared" si="4"/>
        <v>41049</v>
      </c>
      <c r="B59" s="248">
        <f>VLOOKUP($A59,[3]Data!$B$4:$J$600,3)</f>
        <v>82089.91</v>
      </c>
      <c r="C59" s="248">
        <f>VLOOKUP($A59,[3]Data!$B$4:$J$600,9)</f>
        <v>109.708333333333</v>
      </c>
      <c r="D59" s="248">
        <f>VLOOKUP($A59,[3]Data!$B$4:$J$600,8)</f>
        <v>10.19734375</v>
      </c>
      <c r="E59" s="248">
        <f>VLOOKUP($A59,[3]Data!$B$4:$J$600,7)</f>
        <v>127.103124999999</v>
      </c>
      <c r="F59" s="248">
        <f>VLOOKUP($A59,[3]Data!$B$4:$J$600,2)</f>
        <v>2133.4895833333298</v>
      </c>
      <c r="G59" s="248">
        <f>VLOOKUP($A59,[3]Data!$B$4:$J$600,5)</f>
        <v>3.7454000000000001</v>
      </c>
      <c r="H59" s="238" t="s">
        <v>349</v>
      </c>
      <c r="I59" s="249">
        <v>110</v>
      </c>
      <c r="J59" s="250">
        <f t="shared" si="1"/>
        <v>99.510989583333</v>
      </c>
      <c r="K59" s="250">
        <v>0</v>
      </c>
      <c r="L59" s="250">
        <v>0</v>
      </c>
      <c r="M59" s="186">
        <f>'Contract Usage'!B96</f>
        <v>7.6958752259467493</v>
      </c>
      <c r="N59" s="245">
        <v>0</v>
      </c>
      <c r="O59" s="221">
        <f>MAX(0,Computations!AG59*(-1))</f>
        <v>0</v>
      </c>
      <c r="P59" s="551">
        <f t="shared" si="3"/>
        <v>0</v>
      </c>
      <c r="Q59" s="551">
        <f t="shared" si="2"/>
        <v>1167.9870742187309</v>
      </c>
      <c r="S59" s="224"/>
    </row>
    <row r="60" spans="1:19" ht="13.15" customHeight="1">
      <c r="A60" s="258">
        <f t="shared" si="4"/>
        <v>41050</v>
      </c>
      <c r="B60" s="248">
        <f>VLOOKUP($A60,[3]Data!$B$4:$J$600,3)</f>
        <v>82332.899999999994</v>
      </c>
      <c r="C60" s="248">
        <f>VLOOKUP($A60,[3]Data!$B$4:$J$600,9)</f>
        <v>109.677083333333</v>
      </c>
      <c r="D60" s="248">
        <f>VLOOKUP($A60,[3]Data!$B$4:$J$600,8)</f>
        <v>9.9069270833333292</v>
      </c>
      <c r="E60" s="248">
        <f>VLOOKUP($A60,[3]Data!$B$4:$J$600,7)</f>
        <v>199.052083333333</v>
      </c>
      <c r="F60" s="248">
        <f>VLOOKUP($A60,[3]Data!$B$4:$J$600,2)</f>
        <v>1874.4270833333301</v>
      </c>
      <c r="G60" s="248">
        <f>VLOOKUP($A60,[3]Data!$B$4:$J$600,5)</f>
        <v>3.7505000000000002</v>
      </c>
      <c r="H60" s="238" t="s">
        <v>349</v>
      </c>
      <c r="I60" s="249">
        <v>110</v>
      </c>
      <c r="J60" s="250">
        <f t="shared" si="1"/>
        <v>99.770156249999673</v>
      </c>
      <c r="K60" s="250">
        <v>0</v>
      </c>
      <c r="L60" s="250">
        <v>0</v>
      </c>
      <c r="M60" s="186">
        <f>'Contract Usage'!B97</f>
        <v>7.6958752259467493</v>
      </c>
      <c r="N60" s="245">
        <v>0</v>
      </c>
      <c r="O60" s="221">
        <f>MAX(0,Computations!AG60*(-1))</f>
        <v>0</v>
      </c>
      <c r="P60" s="551">
        <f t="shared" si="3"/>
        <v>0</v>
      </c>
      <c r="Q60" s="551">
        <f t="shared" si="2"/>
        <v>1167.9870742187309</v>
      </c>
      <c r="S60" s="224"/>
    </row>
    <row r="61" spans="1:19" ht="13.15" customHeight="1">
      <c r="A61" s="258">
        <f t="shared" si="4"/>
        <v>41051</v>
      </c>
      <c r="B61" s="248">
        <f>VLOOKUP($A61,[3]Data!$B$4:$J$600,3)</f>
        <v>82601.84</v>
      </c>
      <c r="C61" s="248">
        <f>VLOOKUP($A61,[3]Data!$B$4:$J$600,9)</f>
        <v>109.848958333333</v>
      </c>
      <c r="D61" s="248">
        <f>VLOOKUP($A61,[3]Data!$B$4:$J$600,8)</f>
        <v>9.9875000000000007</v>
      </c>
      <c r="E61" s="248">
        <f>VLOOKUP($A61,[3]Data!$B$4:$J$600,7)</f>
        <v>295.408854166666</v>
      </c>
      <c r="F61" s="248">
        <f>VLOOKUP($A61,[3]Data!$B$4:$J$600,2)</f>
        <v>1823.4895833333301</v>
      </c>
      <c r="G61" s="248">
        <f>VLOOKUP($A61,[3]Data!$B$4:$J$600,5)</f>
        <v>3.7606000000000002</v>
      </c>
      <c r="H61" s="238" t="s">
        <v>349</v>
      </c>
      <c r="I61" s="249">
        <v>110</v>
      </c>
      <c r="J61" s="250">
        <f t="shared" si="1"/>
        <v>99.861458333333005</v>
      </c>
      <c r="K61" s="250">
        <v>0</v>
      </c>
      <c r="L61" s="250">
        <v>0</v>
      </c>
      <c r="M61" s="186">
        <f>'Contract Usage'!B98</f>
        <v>7.6958752259467493</v>
      </c>
      <c r="N61" s="245">
        <v>0</v>
      </c>
      <c r="O61" s="221">
        <f>MAX(0,Computations!AG61*(-1))</f>
        <v>0</v>
      </c>
      <c r="P61" s="551">
        <f t="shared" si="3"/>
        <v>0</v>
      </c>
      <c r="Q61" s="551">
        <f t="shared" si="2"/>
        <v>1167.9870742187309</v>
      </c>
      <c r="S61" s="224"/>
    </row>
    <row r="62" spans="1:19" ht="13.15" customHeight="1">
      <c r="A62" s="258">
        <f t="shared" si="4"/>
        <v>41052</v>
      </c>
      <c r="B62" s="248">
        <f>VLOOKUP($A62,[3]Data!$B$4:$J$600,3)</f>
        <v>82967.98</v>
      </c>
      <c r="C62" s="248">
        <f>VLOOKUP($A62,[3]Data!$B$4:$J$600,9)</f>
        <v>110.140625</v>
      </c>
      <c r="D62" s="248">
        <f>VLOOKUP($A62,[3]Data!$B$4:$J$600,8)</f>
        <v>10.2257291666666</v>
      </c>
      <c r="E62" s="248">
        <f>VLOOKUP($A62,[3]Data!$B$4:$J$600,7)</f>
        <v>277.838541666666</v>
      </c>
      <c r="F62" s="248">
        <f>VLOOKUP($A62,[3]Data!$B$4:$J$600,2)</f>
        <v>2248.9583333333298</v>
      </c>
      <c r="G62" s="248">
        <f>VLOOKUP($A62,[3]Data!$B$4:$J$600,5)</f>
        <v>3.7706</v>
      </c>
      <c r="H62" s="238" t="s">
        <v>349</v>
      </c>
      <c r="I62" s="249">
        <v>110</v>
      </c>
      <c r="J62" s="250">
        <f t="shared" si="1"/>
        <v>99.914895833333404</v>
      </c>
      <c r="K62" s="250">
        <v>0</v>
      </c>
      <c r="L62" s="250">
        <v>0</v>
      </c>
      <c r="M62" s="186">
        <f>'Contract Usage'!B99</f>
        <v>7.6958752259467493</v>
      </c>
      <c r="N62" s="245">
        <v>0.140625</v>
      </c>
      <c r="O62" s="221">
        <f>MAX(0,Computations!AG62*(-1))</f>
        <v>0</v>
      </c>
      <c r="P62" s="551">
        <f t="shared" si="3"/>
        <v>0</v>
      </c>
      <c r="Q62" s="551">
        <f t="shared" si="2"/>
        <v>1168.2660039062309</v>
      </c>
      <c r="S62" s="224"/>
    </row>
    <row r="63" spans="1:19" ht="13.15" customHeight="1">
      <c r="A63" s="258">
        <f t="shared" si="4"/>
        <v>41053</v>
      </c>
      <c r="B63" s="248">
        <f>VLOOKUP($A63,[3]Data!$B$4:$J$600,3)</f>
        <v>83317.16</v>
      </c>
      <c r="C63" s="248">
        <f>VLOOKUP($A63,[3]Data!$B$4:$J$600,9)</f>
        <v>110.721354166666</v>
      </c>
      <c r="D63" s="248">
        <f>VLOOKUP($A63,[3]Data!$B$4:$J$600,8)</f>
        <v>10.9854166666666</v>
      </c>
      <c r="E63" s="248">
        <f>VLOOKUP($A63,[3]Data!$B$4:$J$600,7)</f>
        <v>231.890625</v>
      </c>
      <c r="F63" s="248">
        <f>VLOOKUP($A63,[3]Data!$B$4:$J$600,2)</f>
        <v>2747.8125</v>
      </c>
      <c r="G63" s="248">
        <f>VLOOKUP($A63,[3]Data!$B$4:$J$600,5)</f>
        <v>3.7806999999999999</v>
      </c>
      <c r="H63" s="238" t="s">
        <v>349</v>
      </c>
      <c r="I63" s="249">
        <v>110</v>
      </c>
      <c r="J63" s="250">
        <f t="shared" si="1"/>
        <v>99.735937499999409</v>
      </c>
      <c r="K63" s="250">
        <v>0</v>
      </c>
      <c r="L63" s="250">
        <v>0</v>
      </c>
      <c r="M63" s="186">
        <f>'Contract Usage'!B100</f>
        <v>7.6958752259467493</v>
      </c>
      <c r="N63" s="245">
        <v>0.72135416666600349</v>
      </c>
      <c r="O63" s="221">
        <f>MAX(0,Computations!AG63*(-1))</f>
        <v>0</v>
      </c>
      <c r="P63" s="551">
        <f t="shared" si="3"/>
        <v>0</v>
      </c>
      <c r="Q63" s="551">
        <f t="shared" si="2"/>
        <v>1169.696809895813</v>
      </c>
      <c r="S63" s="224"/>
    </row>
    <row r="64" spans="1:19" ht="13.15" customHeight="1">
      <c r="A64" s="258">
        <f t="shared" si="4"/>
        <v>41054</v>
      </c>
      <c r="B64" s="248">
        <f>VLOOKUP($A64,[3]Data!$B$4:$J$600,3)</f>
        <v>83597.039999999994</v>
      </c>
      <c r="C64" s="248">
        <f>VLOOKUP($A64,[3]Data!$B$4:$J$600,9)</f>
        <v>111.4375</v>
      </c>
      <c r="D64" s="248">
        <f>VLOOKUP($A64,[3]Data!$B$4:$J$600,8)</f>
        <v>11.368749999999901</v>
      </c>
      <c r="E64" s="248">
        <f>VLOOKUP($A64,[3]Data!$B$4:$J$600,7)</f>
        <v>188.869791666666</v>
      </c>
      <c r="F64" s="248">
        <f>VLOOKUP($A64,[3]Data!$B$4:$J$600,2)</f>
        <v>2379.37499999999</v>
      </c>
      <c r="G64" s="248">
        <f>VLOOKUP($A64,[3]Data!$B$4:$J$600,5)</f>
        <v>3.7858000000000001</v>
      </c>
      <c r="H64" s="238" t="s">
        <v>349</v>
      </c>
      <c r="I64" s="249">
        <v>110</v>
      </c>
      <c r="J64" s="250">
        <f t="shared" si="1"/>
        <v>100.06875000000009</v>
      </c>
      <c r="K64" s="250">
        <v>0</v>
      </c>
      <c r="L64" s="250">
        <v>0</v>
      </c>
      <c r="M64" s="186">
        <f>'Contract Usage'!B101</f>
        <v>7.6958752259467493</v>
      </c>
      <c r="N64" s="245">
        <v>1.4375</v>
      </c>
      <c r="O64" s="221">
        <f>MAX(0,Computations!AG64*(-1))</f>
        <v>0</v>
      </c>
      <c r="P64" s="551">
        <f t="shared" si="3"/>
        <v>0</v>
      </c>
      <c r="Q64" s="551">
        <f t="shared" si="2"/>
        <v>1172.548091145813</v>
      </c>
      <c r="S64" s="224"/>
    </row>
    <row r="65" spans="1:19" ht="13.15" customHeight="1">
      <c r="A65" s="258">
        <f t="shared" si="4"/>
        <v>41055</v>
      </c>
      <c r="B65" s="248">
        <f>VLOOKUP($A65,[3]Data!$B$4:$J$600,3)</f>
        <v>83851.33</v>
      </c>
      <c r="C65" s="248">
        <f>VLOOKUP($A65,[3]Data!$B$4:$J$600,9)</f>
        <v>111.526041666666</v>
      </c>
      <c r="D65" s="248">
        <f>VLOOKUP($A65,[3]Data!$B$4:$J$600,8)</f>
        <v>11.502083333333299</v>
      </c>
      <c r="E65" s="248">
        <f>VLOOKUP($A65,[3]Data!$B$4:$J$600,7)</f>
        <v>225.549479166666</v>
      </c>
      <c r="F65" s="248">
        <f>VLOOKUP($A65,[3]Data!$B$4:$J$600,2)</f>
        <v>1956.9270833333301</v>
      </c>
      <c r="G65" s="248">
        <f>VLOOKUP($A65,[3]Data!$B$4:$J$600,5)</f>
        <v>3.7907999999999999</v>
      </c>
      <c r="H65" s="238" t="s">
        <v>349</v>
      </c>
      <c r="I65" s="249">
        <v>110</v>
      </c>
      <c r="J65" s="250">
        <f t="shared" si="1"/>
        <v>100.0239583333327</v>
      </c>
      <c r="K65" s="250">
        <v>0</v>
      </c>
      <c r="L65" s="250">
        <v>0</v>
      </c>
      <c r="M65" s="186">
        <f>'Contract Usage'!B102</f>
        <v>7.6958752259467493</v>
      </c>
      <c r="N65" s="245">
        <v>1.5260416666660035</v>
      </c>
      <c r="O65" s="221">
        <f>MAX(0,Computations!AG65*(-1))</f>
        <v>0</v>
      </c>
      <c r="P65" s="551">
        <f t="shared" si="3"/>
        <v>0</v>
      </c>
      <c r="Q65" s="551">
        <f t="shared" si="2"/>
        <v>1175.5749947916449</v>
      </c>
      <c r="S65" s="224"/>
    </row>
    <row r="66" spans="1:19" ht="13.15" customHeight="1">
      <c r="A66" s="258">
        <f t="shared" si="4"/>
        <v>41056</v>
      </c>
      <c r="B66" s="248">
        <f>VLOOKUP($A66,[3]Data!$B$4:$J$600,3)</f>
        <v>84132.26</v>
      </c>
      <c r="C66" s="248">
        <f>VLOOKUP($A66,[3]Data!$B$4:$J$600,9)</f>
        <v>111.1875</v>
      </c>
      <c r="D66" s="248">
        <f>VLOOKUP($A66,[3]Data!$B$4:$J$600,8)</f>
        <v>11.4385416666666</v>
      </c>
      <c r="E66" s="248">
        <f>VLOOKUP($A66,[3]Data!$B$4:$J$600,7)</f>
        <v>184.60937499999901</v>
      </c>
      <c r="F66" s="248">
        <f>VLOOKUP($A66,[3]Data!$B$4:$J$600,2)</f>
        <v>1838.125</v>
      </c>
      <c r="G66" s="248">
        <f>VLOOKUP($A66,[3]Data!$B$4:$J$600,5)</f>
        <v>3.8008999999999999</v>
      </c>
      <c r="H66" s="238" t="s">
        <v>349</v>
      </c>
      <c r="I66" s="249">
        <v>110</v>
      </c>
      <c r="J66" s="250">
        <f t="shared" si="1"/>
        <v>99.748958333333405</v>
      </c>
      <c r="K66" s="250">
        <v>0</v>
      </c>
      <c r="L66" s="250">
        <v>0</v>
      </c>
      <c r="M66" s="186">
        <f>'Contract Usage'!B103</f>
        <v>7.6958752259467493</v>
      </c>
      <c r="N66" s="245">
        <v>1.1875</v>
      </c>
      <c r="O66" s="221">
        <f>MAX(0,Computations!AG66*(-1))</f>
        <v>0</v>
      </c>
      <c r="P66" s="551">
        <f t="shared" si="3"/>
        <v>0</v>
      </c>
      <c r="Q66" s="551">
        <f t="shared" si="2"/>
        <v>1177.9304010416449</v>
      </c>
      <c r="S66" s="224"/>
    </row>
    <row r="67" spans="1:19" ht="13.15" customHeight="1">
      <c r="A67" s="258">
        <f t="shared" si="4"/>
        <v>41057</v>
      </c>
      <c r="B67" s="248">
        <f>VLOOKUP($A67,[3]Data!$B$4:$J$600,3)</f>
        <v>84387.51</v>
      </c>
      <c r="C67" s="248">
        <f>VLOOKUP($A67,[3]Data!$B$4:$J$600,9)</f>
        <v>110.888020833333</v>
      </c>
      <c r="D67" s="248">
        <f>VLOOKUP($A67,[3]Data!$B$4:$J$600,8)</f>
        <v>11.002083333333299</v>
      </c>
      <c r="E67" s="248">
        <f>VLOOKUP($A67,[3]Data!$B$4:$J$600,7)</f>
        <v>111.60572916666599</v>
      </c>
      <c r="F67" s="248">
        <f>VLOOKUP($A67,[3]Data!$B$4:$J$600,2)</f>
        <v>2016.328125</v>
      </c>
      <c r="G67" s="248">
        <f>VLOOKUP($A67,[3]Data!$B$4:$J$600,5)</f>
        <v>3.8058999999999998</v>
      </c>
      <c r="H67" s="238" t="s">
        <v>349</v>
      </c>
      <c r="I67" s="249">
        <v>110</v>
      </c>
      <c r="J67" s="250">
        <f t="shared" si="1"/>
        <v>99.885937499999699</v>
      </c>
      <c r="K67" s="250">
        <v>0</v>
      </c>
      <c r="L67" s="250">
        <v>0</v>
      </c>
      <c r="M67" s="186">
        <f>'Contract Usage'!B104</f>
        <v>7.6958752259467493</v>
      </c>
      <c r="N67" s="245">
        <v>0.88802083333300175</v>
      </c>
      <c r="O67" s="221">
        <f>MAX(0,Computations!AG67*(-1))</f>
        <v>0</v>
      </c>
      <c r="P67" s="551">
        <f t="shared" si="3"/>
        <v>0</v>
      </c>
      <c r="Q67" s="551">
        <f t="shared" si="2"/>
        <v>1179.691790364561</v>
      </c>
      <c r="S67" s="224"/>
    </row>
    <row r="68" spans="1:19" ht="13.15" customHeight="1">
      <c r="A68" s="258">
        <f t="shared" si="4"/>
        <v>41058</v>
      </c>
      <c r="B68" s="248">
        <f>VLOOKUP($A68,[3]Data!$B$4:$J$600,3)</f>
        <v>84643.21</v>
      </c>
      <c r="C68" s="248">
        <f>VLOOKUP($A68,[3]Data!$B$4:$J$600,9)</f>
        <v>108.53125</v>
      </c>
      <c r="D68" s="248">
        <f>VLOOKUP($A68,[3]Data!$B$4:$J$600,8)</f>
        <v>10.5635416666666</v>
      </c>
      <c r="E68" s="248">
        <f>VLOOKUP($A68,[3]Data!$B$4:$J$600,7)</f>
        <v>132.13124999999999</v>
      </c>
      <c r="F68" s="248">
        <f>VLOOKUP($A68,[3]Data!$B$4:$J$600,2)</f>
        <v>1655.6510416666599</v>
      </c>
      <c r="G68" s="248">
        <f>VLOOKUP($A68,[3]Data!$B$4:$J$600,5)</f>
        <v>3.8159999999999998</v>
      </c>
      <c r="H68" s="238" t="s">
        <v>349</v>
      </c>
      <c r="I68" s="249">
        <v>110</v>
      </c>
      <c r="J68" s="250">
        <f t="shared" si="1"/>
        <v>97.967708333333405</v>
      </c>
      <c r="K68" s="250">
        <v>0</v>
      </c>
      <c r="L68" s="250">
        <v>0</v>
      </c>
      <c r="M68" s="186">
        <f>'Contract Usage'!B105</f>
        <v>7.6958752259467493</v>
      </c>
      <c r="N68" s="245">
        <v>0</v>
      </c>
      <c r="O68" s="221">
        <f>MAX(0,Computations!AG68*(-1))</f>
        <v>0</v>
      </c>
      <c r="P68" s="551">
        <f t="shared" si="3"/>
        <v>0</v>
      </c>
      <c r="Q68" s="551">
        <f t="shared" si="2"/>
        <v>1179.691790364561</v>
      </c>
      <c r="S68" s="224"/>
    </row>
    <row r="69" spans="1:19" ht="13.15" customHeight="1">
      <c r="A69" s="258">
        <f t="shared" si="4"/>
        <v>41059</v>
      </c>
      <c r="B69" s="248">
        <f>VLOOKUP($A69,[3]Data!$B$4:$J$600,3)</f>
        <v>84890.73</v>
      </c>
      <c r="C69" s="248">
        <f>VLOOKUP($A69,[3]Data!$B$4:$J$600,9)</f>
        <v>108.174479166666</v>
      </c>
      <c r="D69" s="248">
        <f>VLOOKUP($A69,[3]Data!$B$4:$J$600,8)</f>
        <v>10.166354166666601</v>
      </c>
      <c r="E69" s="248">
        <f>VLOOKUP($A69,[3]Data!$B$4:$J$600,7)</f>
        <v>149.703125</v>
      </c>
      <c r="F69" s="248">
        <f>VLOOKUP($A69,[3]Data!$B$4:$J$600,2)</f>
        <v>1536.1458333333301</v>
      </c>
      <c r="G69" s="248">
        <f>VLOOKUP($A69,[3]Data!$B$4:$J$600,5)</f>
        <v>3.8210000000000002</v>
      </c>
      <c r="H69" s="238" t="s">
        <v>349</v>
      </c>
      <c r="I69" s="249">
        <v>110</v>
      </c>
      <c r="J69" s="250">
        <f t="shared" si="1"/>
        <v>98.00812499999941</v>
      </c>
      <c r="K69" s="250">
        <v>0</v>
      </c>
      <c r="L69" s="250">
        <v>0</v>
      </c>
      <c r="M69" s="186">
        <f>'Contract Usage'!B106</f>
        <v>7.6958752259467493</v>
      </c>
      <c r="N69" s="245">
        <v>0</v>
      </c>
      <c r="O69" s="221">
        <f>MAX(0,Computations!AG69*(-1))</f>
        <v>0</v>
      </c>
      <c r="P69" s="551">
        <f t="shared" si="3"/>
        <v>0</v>
      </c>
      <c r="Q69" s="551">
        <f t="shared" si="2"/>
        <v>1179.691790364561</v>
      </c>
      <c r="S69" s="224"/>
    </row>
    <row r="70" spans="1:19" ht="13.15" customHeight="1">
      <c r="A70" s="258">
        <f t="shared" si="4"/>
        <v>41060</v>
      </c>
      <c r="B70" s="248">
        <f>VLOOKUP($A70,[3]Data!$B$4:$J$600,3)</f>
        <v>85165.05</v>
      </c>
      <c r="C70" s="248">
        <f>VLOOKUP($A70,[3]Data!$B$4:$J$600,9)</f>
        <v>105.6484375</v>
      </c>
      <c r="D70" s="248">
        <f>VLOOKUP($A70,[3]Data!$B$4:$J$600,8)</f>
        <v>9.5769791666666695</v>
      </c>
      <c r="E70" s="248">
        <f>VLOOKUP($A70,[3]Data!$B$4:$J$600,7)</f>
        <v>160.50572916666599</v>
      </c>
      <c r="F70" s="248">
        <f>VLOOKUP($A70,[3]Data!$B$4:$J$600,2)</f>
        <v>1665.31249999999</v>
      </c>
      <c r="G70" s="248">
        <f>VLOOKUP($A70,[3]Data!$B$4:$J$600,5)</f>
        <v>3.8260999999999998</v>
      </c>
      <c r="H70" s="238" t="s">
        <v>349</v>
      </c>
      <c r="I70" s="249">
        <v>110</v>
      </c>
      <c r="J70" s="250">
        <f t="shared" si="1"/>
        <v>96.071458333333325</v>
      </c>
      <c r="K70" s="250">
        <v>0</v>
      </c>
      <c r="L70" s="250">
        <v>0</v>
      </c>
      <c r="M70" s="186">
        <f>'Contract Usage'!B107</f>
        <v>7.6958752259467493</v>
      </c>
      <c r="N70" s="245">
        <v>0</v>
      </c>
      <c r="O70" s="221">
        <f>MAX(0,Computations!AG70*(-1))</f>
        <v>0</v>
      </c>
      <c r="P70" s="551">
        <f t="shared" si="3"/>
        <v>0</v>
      </c>
      <c r="Q70" s="551">
        <f t="shared" si="2"/>
        <v>1179.691790364561</v>
      </c>
      <c r="S70" s="224"/>
    </row>
    <row r="71" spans="1:19" ht="13.15" customHeight="1">
      <c r="A71" s="258">
        <f t="shared" si="4"/>
        <v>41061</v>
      </c>
      <c r="B71" s="248">
        <f>VLOOKUP($A71,[3]Data!$B$4:$J$600,3)</f>
        <v>85510.53</v>
      </c>
      <c r="C71" s="248">
        <f>VLOOKUP($A71,[3]Data!$B$4:$J$600,9)</f>
        <v>106.361979166666</v>
      </c>
      <c r="D71" s="248">
        <f>VLOOKUP($A71,[3]Data!$B$4:$J$600,8)</f>
        <v>9.4190625000000008</v>
      </c>
      <c r="E71" s="248">
        <f>VLOOKUP($A71,[3]Data!$B$4:$J$600,7)</f>
        <v>167.09166666666599</v>
      </c>
      <c r="F71" s="248">
        <f>VLOOKUP($A71,[3]Data!$B$4:$J$600,2)</f>
        <v>1782.1614583333301</v>
      </c>
      <c r="G71" s="248">
        <f>VLOOKUP($A71,[3]Data!$B$4:$J$600,5)</f>
        <v>9.4115000000000002</v>
      </c>
      <c r="H71" s="238" t="s">
        <v>349</v>
      </c>
      <c r="I71" s="249">
        <v>110</v>
      </c>
      <c r="J71" s="250">
        <f t="shared" si="1"/>
        <v>96.942916666666008</v>
      </c>
      <c r="K71" s="250">
        <v>0</v>
      </c>
      <c r="L71" s="250">
        <v>0</v>
      </c>
      <c r="M71" s="186">
        <f>'Contract Usage'!B108</f>
        <v>9.7863172453662841</v>
      </c>
      <c r="N71" s="245">
        <v>0</v>
      </c>
      <c r="O71" s="221">
        <f>MAX(0,Computations!AG71*(-1))</f>
        <v>0</v>
      </c>
      <c r="P71" s="551">
        <f t="shared" si="3"/>
        <v>0</v>
      </c>
      <c r="Q71" s="551">
        <f t="shared" si="2"/>
        <v>1179.691790364561</v>
      </c>
      <c r="S71" s="224"/>
    </row>
    <row r="72" spans="1:19" ht="13.15" customHeight="1">
      <c r="A72" s="258">
        <f t="shared" ref="A72:A135" si="5">A71+1</f>
        <v>41062</v>
      </c>
      <c r="B72" s="248">
        <f>VLOOKUP($A72,[3]Data!$B$4:$J$600,3)</f>
        <v>85892.89</v>
      </c>
      <c r="C72" s="248">
        <f>VLOOKUP($A72,[3]Data!$B$4:$J$600,9)</f>
        <v>108.966145833333</v>
      </c>
      <c r="D72" s="248">
        <f>VLOOKUP($A72,[3]Data!$B$4:$J$600,8)</f>
        <v>9.1245312500000004</v>
      </c>
      <c r="E72" s="248">
        <f>VLOOKUP($A72,[3]Data!$B$4:$J$600,7)</f>
        <v>148.02135416666599</v>
      </c>
      <c r="F72" s="248">
        <f>VLOOKUP($A72,[3]Data!$B$4:$J$600,2)</f>
        <v>2032.4739583333301</v>
      </c>
      <c r="G72" s="248">
        <f>VLOOKUP($A72,[3]Data!$B$4:$J$600,5)</f>
        <v>9.4367000000000001</v>
      </c>
      <c r="H72" s="238" t="s">
        <v>349</v>
      </c>
      <c r="I72" s="249">
        <v>110</v>
      </c>
      <c r="J72" s="250">
        <f t="shared" si="1"/>
        <v>99.841614583332998</v>
      </c>
      <c r="K72" s="250">
        <v>0</v>
      </c>
      <c r="L72" s="250">
        <v>0</v>
      </c>
      <c r="M72" s="186">
        <f>'Contract Usage'!B109</f>
        <v>9.7863172453662841</v>
      </c>
      <c r="N72" s="245">
        <v>0</v>
      </c>
      <c r="O72" s="221">
        <f>MAX(0,Computations!AG72*(-1))</f>
        <v>0</v>
      </c>
      <c r="P72" s="551">
        <f t="shared" si="3"/>
        <v>0</v>
      </c>
      <c r="Q72" s="551">
        <f t="shared" si="2"/>
        <v>1179.691790364561</v>
      </c>
      <c r="S72" s="224"/>
    </row>
    <row r="73" spans="1:19" ht="13.15" customHeight="1">
      <c r="A73" s="258">
        <f t="shared" si="5"/>
        <v>41063</v>
      </c>
      <c r="B73" s="248">
        <f>VLOOKUP($A73,[3]Data!$B$4:$J$600,3)</f>
        <v>86267.1</v>
      </c>
      <c r="C73" s="248">
        <f>VLOOKUP($A73,[3]Data!$B$4:$J$600,9)</f>
        <v>109.229166666666</v>
      </c>
      <c r="D73" s="248">
        <f>VLOOKUP($A73,[3]Data!$B$4:$J$600,8)</f>
        <v>9.0534374999999994</v>
      </c>
      <c r="E73" s="248">
        <f>VLOOKUP($A73,[3]Data!$B$4:$J$600,7)</f>
        <v>134.860416666666</v>
      </c>
      <c r="F73" s="248">
        <f>VLOOKUP($A73,[3]Data!$B$4:$J$600,2)</f>
        <v>2342.3958333333298</v>
      </c>
      <c r="G73" s="248">
        <f>VLOOKUP($A73,[3]Data!$B$4:$J$600,5)</f>
        <v>9.4567999999999994</v>
      </c>
      <c r="H73" s="238" t="s">
        <v>349</v>
      </c>
      <c r="I73" s="249">
        <v>110</v>
      </c>
      <c r="J73" s="250">
        <f t="shared" si="1"/>
        <v>100.175729166666</v>
      </c>
      <c r="K73" s="250">
        <v>0</v>
      </c>
      <c r="L73" s="250">
        <v>0</v>
      </c>
      <c r="M73" s="186">
        <f>'Contract Usage'!B110</f>
        <v>9.7863172453662841</v>
      </c>
      <c r="N73" s="245">
        <v>0</v>
      </c>
      <c r="O73" s="221">
        <f>MAX(0,Computations!AG73*(-1))</f>
        <v>0</v>
      </c>
      <c r="P73" s="551">
        <f t="shared" si="3"/>
        <v>0</v>
      </c>
      <c r="Q73" s="551">
        <f t="shared" si="2"/>
        <v>1179.691790364561</v>
      </c>
      <c r="S73" s="224"/>
    </row>
    <row r="74" spans="1:19" ht="13.15" customHeight="1">
      <c r="A74" s="258">
        <f t="shared" si="5"/>
        <v>41064</v>
      </c>
      <c r="B74" s="248">
        <f>VLOOKUP($A74,[3]Data!$B$4:$J$600,3)</f>
        <v>86642.27</v>
      </c>
      <c r="C74" s="248">
        <f>VLOOKUP($A74,[3]Data!$B$4:$J$600,9)</f>
        <v>109.088541666666</v>
      </c>
      <c r="D74" s="248">
        <f>VLOOKUP($A74,[3]Data!$B$4:$J$600,8)</f>
        <v>8.8239062500000003</v>
      </c>
      <c r="E74" s="248">
        <f>VLOOKUP($A74,[3]Data!$B$4:$J$600,7)</f>
        <v>133.34843749999999</v>
      </c>
      <c r="F74" s="248">
        <f>VLOOKUP($A74,[3]Data!$B$4:$J$600,2)</f>
        <v>2112.03125</v>
      </c>
      <c r="G74" s="248">
        <f>VLOOKUP($A74,[3]Data!$B$4:$J$600,5)</f>
        <v>9.4819999999999993</v>
      </c>
      <c r="H74" s="238" t="s">
        <v>349</v>
      </c>
      <c r="I74" s="249">
        <v>110</v>
      </c>
      <c r="J74" s="250">
        <f t="shared" ref="J74:J83" si="6">+C74-D74</f>
        <v>100.26463541666601</v>
      </c>
      <c r="K74" s="250">
        <v>0</v>
      </c>
      <c r="L74" s="250">
        <v>0</v>
      </c>
      <c r="M74" s="186">
        <f>'Contract Usage'!B111</f>
        <v>9.7863172453662841</v>
      </c>
      <c r="N74" s="245">
        <v>0</v>
      </c>
      <c r="O74" s="221">
        <f>MAX(0,Computations!AG74*(-1))</f>
        <v>0</v>
      </c>
      <c r="P74" s="551">
        <f t="shared" si="3"/>
        <v>0</v>
      </c>
      <c r="Q74" s="551">
        <f t="shared" si="2"/>
        <v>1179.691790364561</v>
      </c>
      <c r="S74" s="224"/>
    </row>
    <row r="75" spans="1:19" ht="13.15" customHeight="1">
      <c r="A75" s="258">
        <f t="shared" si="5"/>
        <v>41065</v>
      </c>
      <c r="B75" s="248">
        <f>VLOOKUP($A75,[3]Data!$B$4:$J$600,3)</f>
        <v>87018.38</v>
      </c>
      <c r="C75" s="248">
        <f>VLOOKUP($A75,[3]Data!$B$4:$J$600,9)</f>
        <v>109.98437499999901</v>
      </c>
      <c r="D75" s="248">
        <f>VLOOKUP($A75,[3]Data!$B$4:$J$600,8)</f>
        <v>8.6999999999999904</v>
      </c>
      <c r="E75" s="248">
        <f>VLOOKUP($A75,[3]Data!$B$4:$J$600,7)</f>
        <v>113.05937499999899</v>
      </c>
      <c r="F75" s="248">
        <f>VLOOKUP($A75,[3]Data!$B$4:$J$600,2)</f>
        <v>2038.7239583333301</v>
      </c>
      <c r="G75" s="248">
        <f>VLOOKUP($A75,[3]Data!$B$4:$J$600,5)</f>
        <v>9.5071999999999992</v>
      </c>
      <c r="H75" s="238" t="s">
        <v>349</v>
      </c>
      <c r="I75" s="249">
        <v>110</v>
      </c>
      <c r="J75" s="250">
        <f t="shared" si="6"/>
        <v>101.28437499999902</v>
      </c>
      <c r="K75" s="250">
        <v>0</v>
      </c>
      <c r="L75" s="250">
        <v>0</v>
      </c>
      <c r="M75" s="186">
        <f>'Contract Usage'!B112</f>
        <v>9.7863172453662841</v>
      </c>
      <c r="N75" s="245">
        <v>0</v>
      </c>
      <c r="O75" s="221">
        <f>MAX(0,Computations!AG75*(-1))</f>
        <v>0</v>
      </c>
      <c r="P75" s="551">
        <f t="shared" si="3"/>
        <v>0</v>
      </c>
      <c r="Q75" s="551">
        <f t="shared" si="2"/>
        <v>1179.691790364561</v>
      </c>
      <c r="S75" s="224"/>
    </row>
    <row r="76" spans="1:19" ht="13.15" customHeight="1">
      <c r="A76" s="258">
        <f t="shared" si="5"/>
        <v>41066</v>
      </c>
      <c r="B76" s="248">
        <f>VLOOKUP($A76,[3]Data!$B$4:$J$600,3)</f>
        <v>87386.67</v>
      </c>
      <c r="C76" s="248">
        <f>VLOOKUP($A76,[3]Data!$B$4:$J$600,9)</f>
        <v>110.12499999999901</v>
      </c>
      <c r="D76" s="248">
        <f>VLOOKUP($A76,[3]Data!$B$4:$J$600,8)</f>
        <v>8.6485416666666595</v>
      </c>
      <c r="E76" s="248">
        <f>VLOOKUP($A76,[3]Data!$B$4:$J$600,7)</f>
        <v>89.418750000000003</v>
      </c>
      <c r="F76" s="248">
        <f>VLOOKUP($A76,[3]Data!$B$4:$J$600,2)</f>
        <v>2050.70312499999</v>
      </c>
      <c r="G76" s="248">
        <f>VLOOKUP($A76,[3]Data!$B$4:$J$600,5)</f>
        <v>9.5325000000000006</v>
      </c>
      <c r="H76" s="238" t="s">
        <v>349</v>
      </c>
      <c r="I76" s="249">
        <v>110</v>
      </c>
      <c r="J76" s="250">
        <f t="shared" si="6"/>
        <v>101.47645833333235</v>
      </c>
      <c r="K76" s="250">
        <v>0</v>
      </c>
      <c r="L76" s="250">
        <v>0</v>
      </c>
      <c r="M76" s="186">
        <f>'Contract Usage'!B113</f>
        <v>9.7863172453662841</v>
      </c>
      <c r="N76" s="245">
        <v>0.12499999999900524</v>
      </c>
      <c r="O76" s="221">
        <f>MAX(0,Computations!AG76*(-1))</f>
        <v>0</v>
      </c>
      <c r="P76" s="551">
        <f t="shared" si="3"/>
        <v>0</v>
      </c>
      <c r="Q76" s="551">
        <f t="shared" ref="Q76:Q139" si="7">+Q75+(N76*1.9835)</f>
        <v>1179.939727864559</v>
      </c>
      <c r="S76" s="224"/>
    </row>
    <row r="77" spans="1:19" ht="13.15" customHeight="1">
      <c r="A77" s="258">
        <f t="shared" si="5"/>
        <v>41067</v>
      </c>
      <c r="B77" s="248">
        <f>VLOOKUP($A77,[3]Data!$B$4:$J$600,3)</f>
        <v>87764.77</v>
      </c>
      <c r="C77" s="248">
        <f>VLOOKUP($A77,[3]Data!$B$4:$J$600,9)</f>
        <v>110.12499999999901</v>
      </c>
      <c r="D77" s="248">
        <f>VLOOKUP($A77,[3]Data!$B$4:$J$600,8)</f>
        <v>8.4616666666666607</v>
      </c>
      <c r="E77" s="248">
        <f>VLOOKUP($A77,[3]Data!$B$4:$J$600,7)</f>
        <v>58.466406249999999</v>
      </c>
      <c r="F77" s="248">
        <f>VLOOKUP($A77,[3]Data!$B$4:$J$600,2)</f>
        <v>1975.4166666666599</v>
      </c>
      <c r="G77" s="248">
        <f>VLOOKUP($A77,[3]Data!$B$4:$J$600,5)</f>
        <v>9.5577000000000005</v>
      </c>
      <c r="H77" s="238" t="s">
        <v>349</v>
      </c>
      <c r="I77" s="249">
        <v>110</v>
      </c>
      <c r="J77" s="250">
        <f t="shared" si="6"/>
        <v>101.66333333333235</v>
      </c>
      <c r="K77" s="250">
        <v>0</v>
      </c>
      <c r="L77" s="250">
        <v>0</v>
      </c>
      <c r="M77" s="186">
        <f>'Contract Usage'!B114</f>
        <v>9.7863172453662841</v>
      </c>
      <c r="N77" s="245">
        <v>0.12499999999900524</v>
      </c>
      <c r="O77" s="221">
        <f>MAX(0,Computations!AG77*(-1))</f>
        <v>0</v>
      </c>
      <c r="P77" s="551">
        <f t="shared" ref="P77:P140" si="8">(+P76+(K77)*1.9835)</f>
        <v>0</v>
      </c>
      <c r="Q77" s="551">
        <f t="shared" si="7"/>
        <v>1180.187665364557</v>
      </c>
      <c r="S77" s="224"/>
    </row>
    <row r="78" spans="1:19" ht="13.15" customHeight="1">
      <c r="A78" s="258">
        <f t="shared" si="5"/>
        <v>41068</v>
      </c>
      <c r="B78" s="248">
        <f>VLOOKUP($A78,[3]Data!$B$4:$J$600,3)</f>
        <v>88117</v>
      </c>
      <c r="C78" s="248">
        <f>VLOOKUP($A78,[3]Data!$B$4:$J$600,9)</f>
        <v>110.35937499999901</v>
      </c>
      <c r="D78" s="248">
        <f>VLOOKUP($A78,[3]Data!$B$4:$J$600,8)</f>
        <v>8.1723437499999996</v>
      </c>
      <c r="E78" s="248">
        <f>VLOOKUP($A78,[3]Data!$B$4:$J$600,7)</f>
        <v>33.0924479166666</v>
      </c>
      <c r="F78" s="248">
        <f>VLOOKUP($A78,[3]Data!$B$4:$J$600,2)</f>
        <v>1790.1302083333301</v>
      </c>
      <c r="G78" s="248">
        <f>VLOOKUP($A78,[3]Data!$B$4:$J$600,5)</f>
        <v>9.5829000000000004</v>
      </c>
      <c r="H78" s="238" t="s">
        <v>349</v>
      </c>
      <c r="I78" s="249">
        <v>110</v>
      </c>
      <c r="J78" s="250">
        <f t="shared" si="6"/>
        <v>102.18703124999901</v>
      </c>
      <c r="K78" s="250">
        <v>0</v>
      </c>
      <c r="L78" s="250">
        <v>0</v>
      </c>
      <c r="M78" s="186">
        <f>'Contract Usage'!B115</f>
        <v>9.7863172453662841</v>
      </c>
      <c r="N78" s="245">
        <v>0.35937499999900524</v>
      </c>
      <c r="O78" s="221">
        <f>MAX(0,Computations!AG78*(-1))</f>
        <v>0</v>
      </c>
      <c r="P78" s="551">
        <f t="shared" si="8"/>
        <v>0</v>
      </c>
      <c r="Q78" s="551">
        <f t="shared" si="7"/>
        <v>1180.900485677055</v>
      </c>
      <c r="S78" s="224"/>
    </row>
    <row r="79" spans="1:19" ht="13.15" customHeight="1">
      <c r="A79" s="258">
        <f t="shared" si="5"/>
        <v>41069</v>
      </c>
      <c r="B79" s="248">
        <f>VLOOKUP($A79,[3]Data!$B$4:$J$600,3)</f>
        <v>88452</v>
      </c>
      <c r="C79" s="248">
        <f>VLOOKUP($A79,[3]Data!$B$4:$J$600,9)</f>
        <v>110.57812499999901</v>
      </c>
      <c r="D79" s="248">
        <f>VLOOKUP($A79,[3]Data!$B$4:$J$600,8)</f>
        <v>7.9785416666666604</v>
      </c>
      <c r="E79" s="248">
        <f>VLOOKUP($A79,[3]Data!$B$4:$J$600,7)</f>
        <v>26.3528645833333</v>
      </c>
      <c r="F79" s="248">
        <f>VLOOKUP($A79,[3]Data!$B$4:$J$600,2)</f>
        <v>1617.0833333333301</v>
      </c>
      <c r="G79" s="248">
        <f>VLOOKUP($A79,[3]Data!$B$4:$J$600,5)</f>
        <v>9.6081000000000003</v>
      </c>
      <c r="H79" s="238" t="s">
        <v>349</v>
      </c>
      <c r="I79" s="249">
        <v>110</v>
      </c>
      <c r="J79" s="250">
        <f t="shared" si="6"/>
        <v>102.59958333333235</v>
      </c>
      <c r="K79" s="250">
        <v>0</v>
      </c>
      <c r="L79" s="250">
        <v>0</v>
      </c>
      <c r="M79" s="186">
        <f>'Contract Usage'!B116</f>
        <v>9.7863172453662841</v>
      </c>
      <c r="N79" s="245">
        <v>0.57812499999900524</v>
      </c>
      <c r="O79" s="221">
        <f>MAX(0,Computations!AG79*(-1))</f>
        <v>0</v>
      </c>
      <c r="P79" s="551">
        <f t="shared" si="8"/>
        <v>0</v>
      </c>
      <c r="Q79" s="551">
        <f t="shared" si="7"/>
        <v>1182.0471966145531</v>
      </c>
      <c r="S79" s="224"/>
    </row>
    <row r="80" spans="1:19" ht="13.15" customHeight="1">
      <c r="A80" s="258">
        <f t="shared" si="5"/>
        <v>41070</v>
      </c>
      <c r="B80" s="248">
        <f>VLOOKUP($A80,[3]Data!$B$4:$J$600,3)</f>
        <v>88723.95</v>
      </c>
      <c r="C80" s="248">
        <f>VLOOKUP($A80,[3]Data!$B$4:$J$600,9)</f>
        <v>110.06249999999901</v>
      </c>
      <c r="D80" s="248">
        <f>VLOOKUP($A80,[3]Data!$B$4:$J$600,8)</f>
        <v>7.6476562499999998</v>
      </c>
      <c r="E80" s="248">
        <f>VLOOKUP($A80,[3]Data!$B$4:$J$600,7)</f>
        <v>13.8748958333333</v>
      </c>
      <c r="F80" s="248">
        <f>VLOOKUP($A80,[3]Data!$B$4:$J$600,2)</f>
        <v>1500.1041666666599</v>
      </c>
      <c r="G80" s="248">
        <f>VLOOKUP($A80,[3]Data!$B$4:$J$600,5)</f>
        <v>9.6232000000000006</v>
      </c>
      <c r="H80" s="238" t="s">
        <v>349</v>
      </c>
      <c r="I80" s="249">
        <v>110</v>
      </c>
      <c r="J80" s="250">
        <f t="shared" si="6"/>
        <v>102.41484374999901</v>
      </c>
      <c r="K80" s="250">
        <v>0</v>
      </c>
      <c r="L80" s="250">
        <v>0</v>
      </c>
      <c r="M80" s="186">
        <f>'Contract Usage'!B117</f>
        <v>9.7863172453662841</v>
      </c>
      <c r="N80" s="245">
        <v>6.249999999900524E-2</v>
      </c>
      <c r="O80" s="221">
        <f>MAX(0,Computations!AG80*(-1))</f>
        <v>0</v>
      </c>
      <c r="P80" s="551">
        <f t="shared" si="8"/>
        <v>0</v>
      </c>
      <c r="Q80" s="551">
        <f t="shared" si="7"/>
        <v>1182.1711653645511</v>
      </c>
      <c r="S80" s="224"/>
    </row>
    <row r="81" spans="1:19" ht="13.15" customHeight="1">
      <c r="A81" s="258">
        <f t="shared" si="5"/>
        <v>41071</v>
      </c>
      <c r="B81" s="248">
        <f>VLOOKUP($A81,[3]Data!$B$4:$J$600,3)</f>
        <v>88969.36</v>
      </c>
      <c r="C81" s="248">
        <f>VLOOKUP($A81,[3]Data!$B$4:$J$600,9)</f>
        <v>109.99999999999901</v>
      </c>
      <c r="D81" s="248">
        <f>VLOOKUP($A81,[3]Data!$B$4:$J$600,8)</f>
        <v>7.5</v>
      </c>
      <c r="E81" s="248">
        <f>VLOOKUP($A81,[3]Data!$B$4:$J$600,7)</f>
        <v>2.21364583333333</v>
      </c>
      <c r="F81" s="248">
        <f>VLOOKUP($A81,[3]Data!$B$4:$J$600,2)</f>
        <v>1328.6458333333301</v>
      </c>
      <c r="G81" s="248">
        <f>VLOOKUP($A81,[3]Data!$B$4:$J$600,5)</f>
        <v>9.6433999999999997</v>
      </c>
      <c r="H81" s="238" t="s">
        <v>349</v>
      </c>
      <c r="I81" s="249">
        <v>110</v>
      </c>
      <c r="J81" s="250">
        <f t="shared" si="6"/>
        <v>102.49999999999901</v>
      </c>
      <c r="K81" s="250">
        <v>0</v>
      </c>
      <c r="L81" s="250">
        <v>0</v>
      </c>
      <c r="M81" s="186">
        <f>'Contract Usage'!B118</f>
        <v>9.7863172453662841</v>
      </c>
      <c r="N81" s="245">
        <v>0</v>
      </c>
      <c r="O81" s="221">
        <f>MAX(0,Computations!AG81*(-1))</f>
        <v>0</v>
      </c>
      <c r="P81" s="551">
        <f t="shared" si="8"/>
        <v>0</v>
      </c>
      <c r="Q81" s="551">
        <f t="shared" si="7"/>
        <v>1182.1711653645511</v>
      </c>
      <c r="S81" s="224"/>
    </row>
    <row r="82" spans="1:19" ht="13.15" customHeight="1">
      <c r="A82" s="258">
        <f t="shared" si="5"/>
        <v>41072</v>
      </c>
      <c r="B82" s="248">
        <f>VLOOKUP($A82,[3]Data!$B$4:$J$600,3)</f>
        <v>89169.82</v>
      </c>
      <c r="C82" s="248">
        <f>VLOOKUP($A82,[3]Data!$B$4:$J$600,9)</f>
        <v>109.90624999999901</v>
      </c>
      <c r="D82" s="248">
        <f>VLOOKUP($A82,[3]Data!$B$4:$J$600,8)</f>
        <v>7.2892708333333296</v>
      </c>
      <c r="E82" s="248">
        <f>VLOOKUP($A82,[3]Data!$B$4:$J$600,7)</f>
        <v>2.21</v>
      </c>
      <c r="F82" s="248">
        <f>VLOOKUP($A82,[3]Data!$B$4:$J$600,2)</f>
        <v>967.63020833333303</v>
      </c>
      <c r="G82" s="248">
        <f>VLOOKUP($A82,[3]Data!$B$4:$J$600,5)</f>
        <v>9.6585000000000001</v>
      </c>
      <c r="H82" s="238" t="s">
        <v>349</v>
      </c>
      <c r="I82" s="249">
        <v>110</v>
      </c>
      <c r="J82" s="250">
        <f t="shared" si="6"/>
        <v>102.61697916666567</v>
      </c>
      <c r="K82" s="250">
        <v>0</v>
      </c>
      <c r="L82" s="250">
        <v>0</v>
      </c>
      <c r="M82" s="186">
        <f>'Contract Usage'!B119</f>
        <v>9.7863172453662841</v>
      </c>
      <c r="N82" s="245">
        <v>0</v>
      </c>
      <c r="O82" s="221">
        <f>MAX(0,Computations!AG82*(-1))</f>
        <v>0</v>
      </c>
      <c r="P82" s="551">
        <f t="shared" si="8"/>
        <v>0</v>
      </c>
      <c r="Q82" s="551">
        <f t="shared" si="7"/>
        <v>1182.1711653645511</v>
      </c>
      <c r="S82" s="224"/>
    </row>
    <row r="83" spans="1:19" ht="13.15" customHeight="1">
      <c r="A83" s="258">
        <f t="shared" si="5"/>
        <v>41073</v>
      </c>
      <c r="B83" s="248">
        <f>VLOOKUP($A83,[3]Data!$B$4:$J$600,3)</f>
        <v>89351.87</v>
      </c>
      <c r="C83" s="248">
        <f>VLOOKUP($A83,[3]Data!$B$4:$J$600,9)</f>
        <v>109.62499999999901</v>
      </c>
      <c r="D83" s="248">
        <f>VLOOKUP($A83,[3]Data!$B$4:$J$600,8)</f>
        <v>6.9851562500000002</v>
      </c>
      <c r="E83" s="248">
        <f>VLOOKUP($A83,[3]Data!$B$4:$J$600,7)</f>
        <v>2.21</v>
      </c>
      <c r="F83" s="248">
        <f>VLOOKUP($A83,[3]Data!$B$4:$J$600,2)</f>
        <v>733.17708333333303</v>
      </c>
      <c r="G83" s="248">
        <f>VLOOKUP($A83,[3]Data!$B$4:$J$600,5)</f>
        <v>9.6685999999999996</v>
      </c>
      <c r="H83" s="238" t="s">
        <v>349</v>
      </c>
      <c r="I83" s="249">
        <v>110</v>
      </c>
      <c r="J83" s="250">
        <f t="shared" si="6"/>
        <v>102.639843749999</v>
      </c>
      <c r="K83" s="245">
        <v>0</v>
      </c>
      <c r="L83" s="219">
        <v>0</v>
      </c>
      <c r="M83" s="186">
        <f>'Contract Usage'!B120</f>
        <v>9.7863172453662841</v>
      </c>
      <c r="N83" s="245">
        <v>0</v>
      </c>
      <c r="O83" s="221">
        <f>MAX(0,Computations!AG83*(-1))</f>
        <v>0</v>
      </c>
      <c r="P83" s="551">
        <f t="shared" si="8"/>
        <v>0</v>
      </c>
      <c r="Q83" s="551">
        <f t="shared" si="7"/>
        <v>1182.1711653645511</v>
      </c>
      <c r="S83" s="224"/>
    </row>
    <row r="84" spans="1:19" ht="13.15" customHeight="1">
      <c r="A84" s="258">
        <f t="shared" si="5"/>
        <v>41074</v>
      </c>
      <c r="B84" s="248">
        <f>VLOOKUP($A84,[3]Data!$B$4:$J$600,3)</f>
        <v>89534.59</v>
      </c>
      <c r="C84" s="248">
        <f>VLOOKUP($A84,[3]Data!$B$4:$J$600,9)</f>
        <v>109.645833333333</v>
      </c>
      <c r="D84" s="248">
        <f>VLOOKUP($A84,[3]Data!$B$4:$J$600,8)</f>
        <v>6.7293229166666597</v>
      </c>
      <c r="E84" s="248">
        <f>VLOOKUP($A84,[3]Data!$B$4:$J$600,7)</f>
        <v>2.21</v>
      </c>
      <c r="F84" s="248">
        <f>VLOOKUP($A84,[3]Data!$B$4:$J$600,2)</f>
        <v>615.14583333333303</v>
      </c>
      <c r="G84" s="248">
        <f>VLOOKUP($A84,[3]Data!$B$4:$J$600,5)</f>
        <v>9.6837</v>
      </c>
      <c r="H84" s="238" t="s">
        <v>349</v>
      </c>
      <c r="I84" s="249">
        <v>110</v>
      </c>
      <c r="J84" s="250">
        <f>+C84-D84</f>
        <v>102.91651041666634</v>
      </c>
      <c r="K84" s="245">
        <v>0</v>
      </c>
      <c r="L84" s="219">
        <v>0</v>
      </c>
      <c r="M84" s="186">
        <f>'Contract Usage'!B121</f>
        <v>9.7863172453662841</v>
      </c>
      <c r="N84" s="245">
        <v>0</v>
      </c>
      <c r="O84" s="221">
        <f>MAX(0,Computations!AG84*(-1))</f>
        <v>0</v>
      </c>
      <c r="P84" s="551">
        <f t="shared" si="8"/>
        <v>0</v>
      </c>
      <c r="Q84" s="551">
        <f t="shared" si="7"/>
        <v>1182.1711653645511</v>
      </c>
      <c r="S84" s="224"/>
    </row>
    <row r="85" spans="1:19" ht="13.15" customHeight="1">
      <c r="A85" s="258">
        <f t="shared" si="5"/>
        <v>41075</v>
      </c>
      <c r="B85" s="248">
        <f>VLOOKUP($A85,[3]Data!$B$4:$J$600,3)</f>
        <v>89680.95</v>
      </c>
      <c r="C85" s="248">
        <f>VLOOKUP($A85,[3]Data!$B$4:$J$600,9)</f>
        <v>109.520833333333</v>
      </c>
      <c r="D85" s="248">
        <f>VLOOKUP($A85,[3]Data!$B$4:$J$600,8)</f>
        <v>6.3972916666666597</v>
      </c>
      <c r="E85" s="248">
        <f>VLOOKUP($A85,[3]Data!$B$4:$J$600,7)</f>
        <v>2.21</v>
      </c>
      <c r="F85" s="248">
        <f>VLOOKUP($A85,[3]Data!$B$4:$J$600,2)</f>
        <v>631.55729166666595</v>
      </c>
      <c r="G85" s="248">
        <f>VLOOKUP($A85,[3]Data!$B$4:$J$600,5)</f>
        <v>9.6937999999999995</v>
      </c>
      <c r="H85" s="238" t="s">
        <v>349</v>
      </c>
      <c r="I85" s="249">
        <v>110</v>
      </c>
      <c r="J85" s="250">
        <f t="shared" ref="J85:J148" si="9">+C85-D85</f>
        <v>103.12354166666634</v>
      </c>
      <c r="K85" s="245">
        <v>0</v>
      </c>
      <c r="L85" s="219">
        <v>0</v>
      </c>
      <c r="M85" s="186">
        <f>'Contract Usage'!B122</f>
        <v>9.7863172453662841</v>
      </c>
      <c r="N85" s="245">
        <v>0</v>
      </c>
      <c r="O85" s="221">
        <f>MAX(0,Computations!AG85*(-1))</f>
        <v>0</v>
      </c>
      <c r="P85" s="551">
        <f t="shared" si="8"/>
        <v>0</v>
      </c>
      <c r="Q85" s="551">
        <f t="shared" si="7"/>
        <v>1182.1711653645511</v>
      </c>
      <c r="S85" s="224"/>
    </row>
    <row r="86" spans="1:19" ht="13.15" customHeight="1">
      <c r="A86" s="258">
        <f t="shared" si="5"/>
        <v>41076</v>
      </c>
      <c r="B86" s="248">
        <f>VLOOKUP($A86,[3]Data!$B$4:$J$600,3)</f>
        <v>89799.76</v>
      </c>
      <c r="C86" s="248">
        <f>VLOOKUP($A86,[3]Data!$B$4:$J$600,9)</f>
        <v>109.223958333333</v>
      </c>
      <c r="D86" s="248">
        <f>VLOOKUP($A86,[3]Data!$B$4:$J$600,8)</f>
        <v>6.1047916666666602</v>
      </c>
      <c r="E86" s="248">
        <f>VLOOKUP($A86,[3]Data!$B$4:$J$600,7)</f>
        <v>2.21</v>
      </c>
      <c r="F86" s="248">
        <f>VLOOKUP($A86,[3]Data!$B$4:$J$600,2)</f>
        <v>713.40364583333303</v>
      </c>
      <c r="G86" s="248">
        <f>VLOOKUP($A86,[3]Data!$B$4:$J$600,5)</f>
        <v>9.6988000000000003</v>
      </c>
      <c r="H86" s="238" t="s">
        <v>349</v>
      </c>
      <c r="I86" s="249">
        <v>110</v>
      </c>
      <c r="J86" s="250">
        <f t="shared" si="9"/>
        <v>103.11916666666635</v>
      </c>
      <c r="K86" s="245">
        <v>0</v>
      </c>
      <c r="L86" s="219">
        <v>0</v>
      </c>
      <c r="M86" s="186">
        <f>'Contract Usage'!B123</f>
        <v>9.7863172453662841</v>
      </c>
      <c r="N86" s="245">
        <v>0</v>
      </c>
      <c r="O86" s="221">
        <f>MAX(0,Computations!AG86*(-1))</f>
        <v>0</v>
      </c>
      <c r="P86" s="551">
        <f t="shared" si="8"/>
        <v>0</v>
      </c>
      <c r="Q86" s="551">
        <f t="shared" si="7"/>
        <v>1182.1711653645511</v>
      </c>
      <c r="S86" s="224"/>
    </row>
    <row r="87" spans="1:19" ht="13.15" customHeight="1">
      <c r="A87" s="258">
        <f t="shared" si="5"/>
        <v>41077</v>
      </c>
      <c r="B87" s="248">
        <f>VLOOKUP($A87,[3]Data!$B$4:$J$600,3)</f>
        <v>89918.66</v>
      </c>
      <c r="C87" s="248">
        <f>VLOOKUP($A87,[3]Data!$B$4:$J$600,9)</f>
        <v>108.505208333333</v>
      </c>
      <c r="D87" s="248">
        <f>VLOOKUP($A87,[3]Data!$B$4:$J$600,8)</f>
        <v>5.8447916666666604</v>
      </c>
      <c r="E87" s="248">
        <f>VLOOKUP($A87,[3]Data!$B$4:$J$600,7)</f>
        <v>2.21</v>
      </c>
      <c r="F87" s="248">
        <f>VLOOKUP($A87,[3]Data!$B$4:$J$600,2)</f>
        <v>726.88020833333303</v>
      </c>
      <c r="G87" s="248">
        <f>VLOOKUP($A87,[3]Data!$B$4:$J$600,5)</f>
        <v>9.7088999999999999</v>
      </c>
      <c r="H87" s="238" t="s">
        <v>349</v>
      </c>
      <c r="I87" s="249">
        <v>110</v>
      </c>
      <c r="J87" s="250">
        <f>+C87-D87</f>
        <v>102.66041666666634</v>
      </c>
      <c r="K87" s="245">
        <v>0</v>
      </c>
      <c r="L87" s="219">
        <v>0</v>
      </c>
      <c r="M87" s="186">
        <f>'Contract Usage'!B124</f>
        <v>9.7863172453662841</v>
      </c>
      <c r="N87" s="245">
        <v>0</v>
      </c>
      <c r="O87" s="221">
        <f>MAX(0,Computations!AG87*(-1))</f>
        <v>0</v>
      </c>
      <c r="P87" s="551">
        <f t="shared" si="8"/>
        <v>0</v>
      </c>
      <c r="Q87" s="551">
        <f t="shared" si="7"/>
        <v>1182.1711653645511</v>
      </c>
      <c r="S87" s="224"/>
    </row>
    <row r="88" spans="1:19" ht="13.15" customHeight="1">
      <c r="A88" s="258">
        <f t="shared" si="5"/>
        <v>41078</v>
      </c>
      <c r="B88" s="248">
        <f>VLOOKUP($A88,[3]Data!$B$4:$J$600,3)</f>
        <v>90037.67</v>
      </c>
      <c r="C88" s="248">
        <f>VLOOKUP($A88,[3]Data!$B$4:$J$600,9)</f>
        <v>110.598958333333</v>
      </c>
      <c r="D88" s="248">
        <f>VLOOKUP($A88,[3]Data!$B$4:$J$600,8)</f>
        <v>5.5333333333333297</v>
      </c>
      <c r="E88" s="248">
        <f>VLOOKUP($A88,[3]Data!$B$4:$J$600,7)</f>
        <v>2.21</v>
      </c>
      <c r="F88" s="248">
        <f>VLOOKUP($A88,[3]Data!$B$4:$J$600,2)</f>
        <v>697.19010416666595</v>
      </c>
      <c r="G88" s="248">
        <f>VLOOKUP($A88,[3]Data!$B$4:$J$600,5)</f>
        <v>9.7189999999999994</v>
      </c>
      <c r="H88" s="238" t="s">
        <v>349</v>
      </c>
      <c r="I88" s="249">
        <v>110</v>
      </c>
      <c r="J88" s="250">
        <f t="shared" si="9"/>
        <v>105.06562499999967</v>
      </c>
      <c r="K88" s="245">
        <v>0</v>
      </c>
      <c r="L88" s="219">
        <v>0</v>
      </c>
      <c r="M88" s="186">
        <f>'Contract Usage'!B125</f>
        <v>9.7863172453662841</v>
      </c>
      <c r="N88" s="245">
        <v>0</v>
      </c>
      <c r="O88" s="221">
        <f>MAX(0,Computations!AG88*(-1))</f>
        <v>0.59895833333300175</v>
      </c>
      <c r="P88" s="551">
        <f t="shared" si="8"/>
        <v>0</v>
      </c>
      <c r="Q88" s="551">
        <f t="shared" si="7"/>
        <v>1182.1711653645511</v>
      </c>
      <c r="S88" s="224"/>
    </row>
    <row r="89" spans="1:19" ht="13.15" customHeight="1">
      <c r="A89" s="258">
        <f t="shared" si="5"/>
        <v>41079</v>
      </c>
      <c r="B89" s="248">
        <f>VLOOKUP($A89,[3]Data!$B$4:$J$600,3)</f>
        <v>90147.82</v>
      </c>
      <c r="C89" s="248">
        <f>VLOOKUP($A89,[3]Data!$B$4:$J$600,9)</f>
        <v>112.40624999999901</v>
      </c>
      <c r="D89" s="248">
        <f>VLOOKUP($A89,[3]Data!$B$4:$J$600,8)</f>
        <v>5.3518749999999997</v>
      </c>
      <c r="E89" s="248">
        <f>VLOOKUP($A89,[3]Data!$B$4:$J$600,7)</f>
        <v>2.21</v>
      </c>
      <c r="F89" s="248">
        <f>VLOOKUP($A89,[3]Data!$B$4:$J$600,2)</f>
        <v>693.94010416666595</v>
      </c>
      <c r="G89" s="248">
        <f>VLOOKUP($A89,[3]Data!$B$4:$J$600,5)</f>
        <v>9.7240000000000002</v>
      </c>
      <c r="H89" s="238" t="s">
        <v>349</v>
      </c>
      <c r="I89" s="249">
        <v>110</v>
      </c>
      <c r="J89" s="250">
        <f t="shared" si="9"/>
        <v>107.054374999999</v>
      </c>
      <c r="K89" s="245">
        <v>0</v>
      </c>
      <c r="L89" s="219">
        <v>0</v>
      </c>
      <c r="M89" s="186">
        <f>'Contract Usage'!B126</f>
        <v>9.7863172453662841</v>
      </c>
      <c r="N89" s="245"/>
      <c r="O89" s="221">
        <f>MAX(0,Computations!AG89*(-1))</f>
        <v>2.4062499999990052</v>
      </c>
      <c r="P89" s="551">
        <f t="shared" si="8"/>
        <v>0</v>
      </c>
      <c r="Q89" s="551">
        <f t="shared" si="7"/>
        <v>1182.1711653645511</v>
      </c>
      <c r="S89" s="224"/>
    </row>
    <row r="90" spans="1:19" ht="13.15" customHeight="1">
      <c r="A90" s="258">
        <f t="shared" si="5"/>
        <v>41080</v>
      </c>
      <c r="B90" s="248">
        <f>VLOOKUP($A90,[3]Data!$B$4:$J$600,3)</f>
        <v>90221.3</v>
      </c>
      <c r="C90" s="248">
        <f>VLOOKUP($A90,[3]Data!$B$4:$J$600,9)</f>
        <v>112.24218749999901</v>
      </c>
      <c r="D90" s="248">
        <f>VLOOKUP($A90,[3]Data!$B$4:$J$600,8)</f>
        <v>5.1027083333333296</v>
      </c>
      <c r="E90" s="248">
        <f>VLOOKUP($A90,[3]Data!$B$4:$J$600,7)</f>
        <v>2.21</v>
      </c>
      <c r="F90" s="248">
        <f>VLOOKUP($A90,[3]Data!$B$4:$J$600,2)</f>
        <v>645.30989583333303</v>
      </c>
      <c r="G90" s="248">
        <f>VLOOKUP($A90,[3]Data!$B$4:$J$600,5)</f>
        <v>9.7289999999999992</v>
      </c>
      <c r="H90" s="238" t="s">
        <v>349</v>
      </c>
      <c r="I90" s="249">
        <v>110</v>
      </c>
      <c r="J90" s="250">
        <f t="shared" si="9"/>
        <v>107.13947916666568</v>
      </c>
      <c r="K90" s="245">
        <v>0</v>
      </c>
      <c r="L90" s="219">
        <v>0</v>
      </c>
      <c r="M90" s="186">
        <f>'Contract Usage'!B127</f>
        <v>9.7863172453662841</v>
      </c>
      <c r="N90" s="245"/>
      <c r="O90" s="221">
        <f>MAX(0,Computations!AG90*(-1))</f>
        <v>2.2421874999990052</v>
      </c>
      <c r="P90" s="551">
        <f t="shared" si="8"/>
        <v>0</v>
      </c>
      <c r="Q90" s="551">
        <f t="shared" si="7"/>
        <v>1182.1711653645511</v>
      </c>
      <c r="S90" s="224"/>
    </row>
    <row r="91" spans="1:19" ht="13.15" customHeight="1">
      <c r="A91" s="258">
        <f t="shared" si="5"/>
        <v>41081</v>
      </c>
      <c r="B91" s="248">
        <f>VLOOKUP($A91,[3]Data!$B$4:$J$600,3)</f>
        <v>90248.639999999999</v>
      </c>
      <c r="C91" s="248">
        <f>VLOOKUP($A91,[3]Data!$B$4:$J$600,9)</f>
        <v>144.252604166666</v>
      </c>
      <c r="D91" s="248">
        <f>VLOOKUP($A91,[3]Data!$B$4:$J$600,8)</f>
        <v>4.9997395833503999</v>
      </c>
      <c r="E91" s="248">
        <f>VLOOKUP($A91,[3]Data!$B$4:$J$600,7)</f>
        <v>2.21</v>
      </c>
      <c r="F91" s="248">
        <f>VLOOKUP($A91,[3]Data!$B$4:$J$600,2)</f>
        <v>545.35416666666595</v>
      </c>
      <c r="G91" s="248">
        <f>VLOOKUP($A91,[3]Data!$B$4:$J$600,5)</f>
        <v>9.7340999999999998</v>
      </c>
      <c r="H91" s="238" t="s">
        <v>360</v>
      </c>
      <c r="I91" s="249">
        <v>110</v>
      </c>
      <c r="J91" s="250">
        <f t="shared" si="9"/>
        <v>139.25286458331561</v>
      </c>
      <c r="K91" s="245">
        <v>0</v>
      </c>
      <c r="L91" s="219">
        <v>0</v>
      </c>
      <c r="M91" s="186">
        <f>'Contract Usage'!B128</f>
        <v>9.7863172453662841</v>
      </c>
      <c r="N91" s="245"/>
      <c r="O91" s="221">
        <f>MAX(0,Computations!AG91*(-1))</f>
        <v>0</v>
      </c>
      <c r="P91" s="551">
        <f t="shared" si="8"/>
        <v>0</v>
      </c>
      <c r="Q91" s="551">
        <f t="shared" si="7"/>
        <v>1182.1711653645511</v>
      </c>
      <c r="S91" s="224"/>
    </row>
    <row r="92" spans="1:19" ht="13.15" customHeight="1">
      <c r="A92" s="258">
        <f t="shared" si="5"/>
        <v>41082</v>
      </c>
      <c r="B92" s="248">
        <f>VLOOKUP($A92,[3]Data!$B$4:$J$600,3)</f>
        <v>90221.3</v>
      </c>
      <c r="C92" s="248">
        <f>VLOOKUP($A92,[3]Data!$B$4:$J$600,9)</f>
        <v>176.796875</v>
      </c>
      <c r="D92" s="248">
        <f>VLOOKUP($A92,[3]Data!$B$4:$J$600,8)</f>
        <v>4.9453125</v>
      </c>
      <c r="E92" s="248">
        <f>VLOOKUP($A92,[3]Data!$B$4:$J$600,7)</f>
        <v>2.2158333333333302</v>
      </c>
      <c r="F92" s="248">
        <f>VLOOKUP($A92,[3]Data!$B$4:$J$600,2)</f>
        <v>445.6796875</v>
      </c>
      <c r="G92" s="248">
        <f>VLOOKUP($A92,[3]Data!$B$4:$J$600,5)</f>
        <v>9.7289999999999992</v>
      </c>
      <c r="H92" s="238" t="s">
        <v>360</v>
      </c>
      <c r="I92" s="249">
        <v>110</v>
      </c>
      <c r="J92" s="250">
        <f t="shared" si="9"/>
        <v>171.8515625</v>
      </c>
      <c r="K92" s="245">
        <v>0</v>
      </c>
      <c r="L92" s="219">
        <v>0</v>
      </c>
      <c r="M92" s="186">
        <f>'Contract Usage'!B129</f>
        <v>9.7863172453662841</v>
      </c>
      <c r="N92" s="245"/>
      <c r="O92" s="221">
        <f>MAX(0,Computations!AG92*(-1))</f>
        <v>0</v>
      </c>
      <c r="P92" s="551">
        <f t="shared" si="8"/>
        <v>0</v>
      </c>
      <c r="Q92" s="551">
        <f t="shared" si="7"/>
        <v>1182.1711653645511</v>
      </c>
      <c r="S92" s="224"/>
    </row>
    <row r="93" spans="1:19" ht="13.15" customHeight="1">
      <c r="A93" s="258">
        <f t="shared" si="5"/>
        <v>41083</v>
      </c>
      <c r="B93" s="248">
        <f>VLOOKUP($A93,[3]Data!$B$4:$J$600,3)</f>
        <v>90193.52</v>
      </c>
      <c r="C93" s="248">
        <f>VLOOKUP($A93,[3]Data!$B$4:$J$600,9)</f>
        <v>163.864583333333</v>
      </c>
      <c r="D93" s="248">
        <f>VLOOKUP($A93,[3]Data!$B$4:$J$600,8)</f>
        <v>4.8570833333333301</v>
      </c>
      <c r="E93" s="248">
        <f>VLOOKUP($A93,[3]Data!$B$4:$J$600,7)</f>
        <v>2.38645833333333</v>
      </c>
      <c r="F93" s="248">
        <f>VLOOKUP($A93,[3]Data!$B$4:$J$600,2)</f>
        <v>384.3984375</v>
      </c>
      <c r="G93" s="248">
        <f>VLOOKUP($A93,[3]Data!$B$4:$J$600,5)</f>
        <v>9.7289999999999992</v>
      </c>
      <c r="H93" s="238" t="s">
        <v>360</v>
      </c>
      <c r="I93" s="249">
        <v>110</v>
      </c>
      <c r="J93" s="250">
        <f t="shared" si="9"/>
        <v>159.00749999999968</v>
      </c>
      <c r="K93" s="245">
        <v>0</v>
      </c>
      <c r="L93" s="219">
        <v>0</v>
      </c>
      <c r="M93" s="186">
        <f>'Contract Usage'!B130</f>
        <v>9.7863172453662841</v>
      </c>
      <c r="N93" s="245"/>
      <c r="O93" s="221">
        <f>MAX(0,Computations!AG93*(-1))</f>
        <v>0</v>
      </c>
      <c r="P93" s="551">
        <f t="shared" si="8"/>
        <v>0</v>
      </c>
      <c r="Q93" s="551">
        <f t="shared" si="7"/>
        <v>1182.1711653645511</v>
      </c>
      <c r="S93" s="224"/>
    </row>
    <row r="94" spans="1:19" ht="13.15" customHeight="1">
      <c r="A94" s="258">
        <f t="shared" si="5"/>
        <v>41084</v>
      </c>
      <c r="B94" s="248">
        <f>VLOOKUP($A94,[3]Data!$B$4:$J$600,3)</f>
        <v>90175.15</v>
      </c>
      <c r="C94" s="248">
        <f>VLOOKUP($A94,[3]Data!$B$4:$J$600,9)</f>
        <v>153.447916666666</v>
      </c>
      <c r="D94" s="248">
        <f>VLOOKUP($A94,[3]Data!$B$4:$J$600,8)</f>
        <v>4.6657291666666598</v>
      </c>
      <c r="E94" s="248">
        <f>VLOOKUP($A94,[3]Data!$B$4:$J$600,7)</f>
        <v>2.48999999999999</v>
      </c>
      <c r="F94" s="248">
        <f>VLOOKUP($A94,[3]Data!$B$4:$J$600,2)</f>
        <v>430.08593749999898</v>
      </c>
      <c r="G94" s="248">
        <f>VLOOKUP($A94,[3]Data!$B$4:$J$600,5)</f>
        <v>9.7289999999999992</v>
      </c>
      <c r="H94" s="238" t="s">
        <v>360</v>
      </c>
      <c r="I94" s="249">
        <v>110</v>
      </c>
      <c r="J94" s="250">
        <f>+C94-D94</f>
        <v>148.78218749999934</v>
      </c>
      <c r="K94" s="245">
        <v>0</v>
      </c>
      <c r="L94" s="219">
        <v>0</v>
      </c>
      <c r="M94" s="186">
        <f>'Contract Usage'!B131</f>
        <v>9.7863172453662841</v>
      </c>
      <c r="N94" s="245"/>
      <c r="O94" s="221">
        <f>MAX(0,Computations!AG94*(-1))</f>
        <v>0</v>
      </c>
      <c r="P94" s="551">
        <f t="shared" si="8"/>
        <v>0</v>
      </c>
      <c r="Q94" s="551">
        <f t="shared" si="7"/>
        <v>1182.1711653645511</v>
      </c>
      <c r="S94" s="224"/>
    </row>
    <row r="95" spans="1:19" ht="13.15" customHeight="1">
      <c r="A95" s="258">
        <f t="shared" si="5"/>
        <v>41085</v>
      </c>
      <c r="B95" s="248">
        <f>VLOOKUP($A95,[3]Data!$B$4:$J$600,3)</f>
        <v>90129.45</v>
      </c>
      <c r="C95" s="248">
        <f>VLOOKUP($A95,[3]Data!$B$4:$J$600,9)</f>
        <v>157.364583333333</v>
      </c>
      <c r="D95" s="248">
        <f>VLOOKUP($A95,[3]Data!$B$4:$J$600,8)</f>
        <v>4.5442708333333304</v>
      </c>
      <c r="E95" s="248">
        <f>VLOOKUP($A95,[3]Data!$B$4:$J$600,7)</f>
        <v>2.48999999999999</v>
      </c>
      <c r="F95" s="248">
        <f>VLOOKUP($A95,[3]Data!$B$4:$J$600,2)</f>
        <v>535.38541666666595</v>
      </c>
      <c r="G95" s="248">
        <f>VLOOKUP($A95,[3]Data!$B$4:$J$600,5)</f>
        <v>9.7240000000000002</v>
      </c>
      <c r="H95" s="238" t="s">
        <v>360</v>
      </c>
      <c r="I95" s="249">
        <v>110</v>
      </c>
      <c r="J95" s="250">
        <f t="shared" si="9"/>
        <v>152.82031249999966</v>
      </c>
      <c r="K95" s="245">
        <v>0</v>
      </c>
      <c r="L95" s="219">
        <v>0</v>
      </c>
      <c r="M95" s="186">
        <f>'Contract Usage'!B132</f>
        <v>9.7863172453662841</v>
      </c>
      <c r="N95" s="245"/>
      <c r="P95" s="551">
        <f t="shared" si="8"/>
        <v>0</v>
      </c>
      <c r="Q95" s="551">
        <f t="shared" si="7"/>
        <v>1182.1711653645511</v>
      </c>
      <c r="S95" s="224"/>
    </row>
    <row r="96" spans="1:19" ht="13.15" customHeight="1">
      <c r="A96" s="258">
        <f t="shared" si="5"/>
        <v>41086</v>
      </c>
      <c r="B96" s="248">
        <f>VLOOKUP($A96,[3]Data!$B$4:$J$600,3)</f>
        <v>90056.02</v>
      </c>
      <c r="C96" s="248">
        <f>VLOOKUP($A96,[3]Data!$B$4:$J$600,9)</f>
        <v>158.54687499999901</v>
      </c>
      <c r="D96" s="248">
        <f>VLOOKUP($A96,[3]Data!$B$4:$J$600,8)</f>
        <v>4.4400000000000004</v>
      </c>
      <c r="E96" s="248">
        <f>VLOOKUP($A96,[3]Data!$B$4:$J$600,7)</f>
        <v>2.48999999999999</v>
      </c>
      <c r="F96" s="248">
        <f>VLOOKUP($A96,[3]Data!$B$4:$J$600,2)</f>
        <v>516.8203125</v>
      </c>
      <c r="G96" s="248">
        <f>VLOOKUP($A96,[3]Data!$B$4:$J$600,5)</f>
        <v>9.7189999999999994</v>
      </c>
      <c r="H96" s="238" t="s">
        <v>360</v>
      </c>
      <c r="I96" s="249">
        <v>110</v>
      </c>
      <c r="J96" s="250">
        <f t="shared" si="9"/>
        <v>154.10687499999901</v>
      </c>
      <c r="K96" s="245">
        <v>0</v>
      </c>
      <c r="L96" s="219">
        <v>0</v>
      </c>
      <c r="M96" s="186">
        <f>'Contract Usage'!B133</f>
        <v>9.7863172453662841</v>
      </c>
      <c r="N96" s="245"/>
      <c r="P96" s="551">
        <f t="shared" si="8"/>
        <v>0</v>
      </c>
      <c r="Q96" s="551">
        <f t="shared" si="7"/>
        <v>1182.1711653645511</v>
      </c>
      <c r="S96" s="224"/>
    </row>
    <row r="97" spans="1:19" ht="13.15" customHeight="1">
      <c r="A97" s="258">
        <f t="shared" si="5"/>
        <v>41087</v>
      </c>
      <c r="B97" s="248">
        <f>VLOOKUP($A97,[3]Data!$B$4:$J$600,3)</f>
        <v>89982.63</v>
      </c>
      <c r="C97" s="248">
        <f>VLOOKUP($A97,[3]Data!$B$4:$J$600,9)</f>
        <v>159.106770833333</v>
      </c>
      <c r="D97" s="248">
        <f>VLOOKUP($A97,[3]Data!$B$4:$J$600,8)</f>
        <v>4.2601041666666601</v>
      </c>
      <c r="E97" s="248">
        <f>VLOOKUP($A97,[3]Data!$B$4:$J$600,7)</f>
        <v>2.48999999999999</v>
      </c>
      <c r="F97" s="248">
        <f>VLOOKUP($A97,[3]Data!$B$4:$J$600,2)</f>
        <v>510.854166666666</v>
      </c>
      <c r="G97" s="248">
        <f>VLOOKUP($A97,[3]Data!$B$4:$J$600,5)</f>
        <v>9.7139000000000006</v>
      </c>
      <c r="H97" s="238" t="s">
        <v>360</v>
      </c>
      <c r="I97" s="249">
        <v>110</v>
      </c>
      <c r="J97" s="250">
        <f t="shared" si="9"/>
        <v>154.84666666666635</v>
      </c>
      <c r="K97" s="245">
        <v>0</v>
      </c>
      <c r="L97" s="219">
        <v>0</v>
      </c>
      <c r="M97" s="186">
        <f>'Contract Usage'!B134</f>
        <v>9.7863172453662841</v>
      </c>
      <c r="N97" s="245"/>
      <c r="P97" s="551">
        <f t="shared" si="8"/>
        <v>0</v>
      </c>
      <c r="Q97" s="551">
        <f t="shared" si="7"/>
        <v>1182.1711653645511</v>
      </c>
      <c r="S97" s="224"/>
    </row>
    <row r="98" spans="1:19" ht="13.15" customHeight="1">
      <c r="A98" s="258">
        <f t="shared" si="5"/>
        <v>41088</v>
      </c>
      <c r="B98" s="248">
        <f>VLOOKUP($A98,[3]Data!$B$4:$J$600,3)</f>
        <v>89945.95</v>
      </c>
      <c r="C98" s="248">
        <f>VLOOKUP($A98,[3]Data!$B$4:$J$600,9)</f>
        <v>149.674479166666</v>
      </c>
      <c r="D98" s="248">
        <f>VLOOKUP($A98,[3]Data!$B$4:$J$600,8)</f>
        <v>4.4145833333333302</v>
      </c>
      <c r="E98" s="248">
        <f>VLOOKUP($A98,[3]Data!$B$4:$J$600,7)</f>
        <v>2.48999999999999</v>
      </c>
      <c r="F98" s="248">
        <f>VLOOKUP($A98,[3]Data!$B$4:$J$600,2)</f>
        <v>511.486979166666</v>
      </c>
      <c r="G98" s="248">
        <f>VLOOKUP($A98,[3]Data!$B$4:$J$600,5)</f>
        <v>9.7088999999999999</v>
      </c>
      <c r="H98" s="238" t="s">
        <v>360</v>
      </c>
      <c r="I98" s="249">
        <v>110</v>
      </c>
      <c r="J98" s="250">
        <f t="shared" si="9"/>
        <v>145.25989583333268</v>
      </c>
      <c r="K98" s="245">
        <v>0</v>
      </c>
      <c r="L98" s="219">
        <v>0</v>
      </c>
      <c r="M98" s="186">
        <f>'Contract Usage'!B135</f>
        <v>9.7863172453662841</v>
      </c>
      <c r="N98" s="245"/>
      <c r="P98" s="551">
        <f t="shared" si="8"/>
        <v>0</v>
      </c>
      <c r="Q98" s="551">
        <f t="shared" si="7"/>
        <v>1182.1711653645511</v>
      </c>
      <c r="S98" s="224"/>
    </row>
    <row r="99" spans="1:19" ht="13.15" customHeight="1">
      <c r="A99" s="258">
        <f t="shared" si="5"/>
        <v>41089</v>
      </c>
      <c r="B99" s="248">
        <f>VLOOKUP($A99,[3]Data!$B$4:$J$600,3)</f>
        <v>89891.38</v>
      </c>
      <c r="C99" s="248">
        <f>VLOOKUP($A99,[3]Data!$B$4:$J$600,9)</f>
        <v>146.015625</v>
      </c>
      <c r="D99" s="248">
        <f>VLOOKUP($A99,[3]Data!$B$4:$J$600,8)</f>
        <v>5.0977083333333297</v>
      </c>
      <c r="E99" s="248">
        <f>VLOOKUP($A99,[3]Data!$B$4:$J$600,7)</f>
        <v>2.48999999999999</v>
      </c>
      <c r="F99" s="248">
        <f>VLOOKUP($A99,[3]Data!$B$4:$J$600,2)</f>
        <v>465.049479166666</v>
      </c>
      <c r="G99" s="248">
        <f>VLOOKUP($A99,[3]Data!$B$4:$J$600,5)</f>
        <v>9.7088999999999999</v>
      </c>
      <c r="H99" s="238" t="s">
        <v>360</v>
      </c>
      <c r="I99" s="249">
        <v>110</v>
      </c>
      <c r="J99" s="250">
        <f t="shared" si="9"/>
        <v>140.91791666666666</v>
      </c>
      <c r="K99" s="245">
        <v>0</v>
      </c>
      <c r="L99" s="219">
        <v>0</v>
      </c>
      <c r="M99" s="186">
        <f>'Contract Usage'!B136</f>
        <v>9.7863172453662841</v>
      </c>
      <c r="N99" s="245"/>
      <c r="P99" s="551">
        <f t="shared" si="8"/>
        <v>0</v>
      </c>
      <c r="Q99" s="551">
        <f t="shared" si="7"/>
        <v>1182.1711653645511</v>
      </c>
      <c r="S99" s="224"/>
    </row>
    <row r="100" spans="1:19" ht="13.15" customHeight="1">
      <c r="A100" s="258">
        <f t="shared" si="5"/>
        <v>41090</v>
      </c>
      <c r="B100" s="248">
        <f>VLOOKUP($A100,[3]Data!$B$4:$J$600,3)</f>
        <v>89827.02</v>
      </c>
      <c r="C100" s="248">
        <f>VLOOKUP($A100,[3]Data!$B$4:$J$600,9)</f>
        <v>145.979166666666</v>
      </c>
      <c r="D100" s="248">
        <f>VLOOKUP($A100,[3]Data!$B$4:$J$600,8)</f>
        <v>5.0461458333333304</v>
      </c>
      <c r="E100" s="248">
        <f>VLOOKUP($A100,[3]Data!$B$4:$J$600,7)</f>
        <v>2.6123437499999902</v>
      </c>
      <c r="F100" s="248">
        <f>VLOOKUP($A100,[3]Data!$B$4:$J$600,2)</f>
        <v>432.265625</v>
      </c>
      <c r="G100" s="248">
        <f>VLOOKUP($A100,[3]Data!$B$4:$J$600,5)</f>
        <v>9.7037999999999993</v>
      </c>
      <c r="H100" s="238" t="s">
        <v>360</v>
      </c>
      <c r="I100" s="249">
        <v>110</v>
      </c>
      <c r="J100" s="250">
        <f t="shared" si="9"/>
        <v>140.93302083333268</v>
      </c>
      <c r="K100" s="245">
        <v>0</v>
      </c>
      <c r="L100" s="219">
        <v>0</v>
      </c>
      <c r="M100" s="186">
        <f>'Contract Usage'!B137</f>
        <v>9.7863172453662841</v>
      </c>
      <c r="N100" s="245"/>
      <c r="P100" s="551">
        <f t="shared" si="8"/>
        <v>0</v>
      </c>
      <c r="Q100" s="551">
        <f t="shared" si="7"/>
        <v>1182.1711653645511</v>
      </c>
      <c r="S100" s="224"/>
    </row>
    <row r="101" spans="1:19" ht="13.15" customHeight="1">
      <c r="A101" s="258">
        <f t="shared" si="5"/>
        <v>41091</v>
      </c>
      <c r="B101" s="248">
        <f>VLOOKUP($A101,[3]Data!$B$4:$J$600,3)</f>
        <v>89744.8</v>
      </c>
      <c r="C101" s="248">
        <f>VLOOKUP($A101,[3]Data!$B$4:$J$600,9)</f>
        <v>145.979166666666</v>
      </c>
      <c r="D101" s="248">
        <f>VLOOKUP($A101,[3]Data!$B$4:$J$600,8)</f>
        <v>4.9304166666666598</v>
      </c>
      <c r="E101" s="248">
        <f>VLOOKUP($A101,[3]Data!$B$4:$J$600,7)</f>
        <v>2.77999999999999</v>
      </c>
      <c r="F101" s="248">
        <f>VLOOKUP($A101,[3]Data!$B$4:$J$600,2)</f>
        <v>442.893229166666</v>
      </c>
      <c r="G101" s="248">
        <f>VLOOKUP($A101,[3]Data!$B$4:$J$600,5)</f>
        <v>8.7258999999999993</v>
      </c>
      <c r="H101" s="238" t="s">
        <v>360</v>
      </c>
      <c r="I101" s="249">
        <v>110</v>
      </c>
      <c r="J101" s="250">
        <f t="shared" si="9"/>
        <v>141.04874999999933</v>
      </c>
      <c r="K101" s="245">
        <v>0</v>
      </c>
      <c r="L101" s="219">
        <v>0</v>
      </c>
      <c r="M101" s="186">
        <f>'Contract Usage'!B138</f>
        <v>12.695818032815412</v>
      </c>
      <c r="N101" s="245"/>
      <c r="P101" s="551">
        <f t="shared" si="8"/>
        <v>0</v>
      </c>
      <c r="Q101" s="551">
        <f t="shared" si="7"/>
        <v>1182.1711653645511</v>
      </c>
      <c r="S101" s="224"/>
    </row>
    <row r="102" spans="1:19" ht="13.15" customHeight="1">
      <c r="A102" s="258">
        <f t="shared" si="5"/>
        <v>41092</v>
      </c>
      <c r="B102" s="248">
        <f>VLOOKUP($A102,[3]Data!$B$4:$J$600,3)</f>
        <v>89662.65</v>
      </c>
      <c r="C102" s="248">
        <f>VLOOKUP($A102,[3]Data!$B$4:$J$600,9)</f>
        <v>146.041666666666</v>
      </c>
      <c r="D102" s="248">
        <f>VLOOKUP($A102,[3]Data!$B$4:$J$600,8)</f>
        <v>4.8799999999999901</v>
      </c>
      <c r="E102" s="248">
        <f>VLOOKUP($A102,[3]Data!$B$4:$J$600,7)</f>
        <v>2.77999999999999</v>
      </c>
      <c r="F102" s="248">
        <f>VLOOKUP($A102,[3]Data!$B$4:$J$600,2)</f>
        <v>419.002604166666</v>
      </c>
      <c r="G102" s="248">
        <f>VLOOKUP($A102,[3]Data!$B$4:$J$600,5)</f>
        <v>8.7209000000000003</v>
      </c>
      <c r="H102" s="238" t="s">
        <v>360</v>
      </c>
      <c r="I102" s="249">
        <v>110</v>
      </c>
      <c r="J102" s="250">
        <f t="shared" si="9"/>
        <v>141.16166666666601</v>
      </c>
      <c r="K102" s="245">
        <v>0</v>
      </c>
      <c r="L102" s="219">
        <v>0</v>
      </c>
      <c r="M102" s="186">
        <f>'Contract Usage'!B139</f>
        <v>12.695818032815412</v>
      </c>
      <c r="N102" s="245"/>
      <c r="P102" s="551">
        <f t="shared" si="8"/>
        <v>0</v>
      </c>
      <c r="Q102" s="551">
        <f t="shared" si="7"/>
        <v>1182.1711653645511</v>
      </c>
      <c r="S102" s="224"/>
    </row>
    <row r="103" spans="1:19" ht="13.15" customHeight="1">
      <c r="A103" s="258">
        <f t="shared" si="5"/>
        <v>41093</v>
      </c>
      <c r="B103" s="248">
        <f>VLOOKUP($A103,[3]Data!$B$4:$J$600,3)</f>
        <v>89543.52</v>
      </c>
      <c r="C103" s="248">
        <f>VLOOKUP($A103,[3]Data!$B$4:$J$600,9)</f>
        <v>158.536458333333</v>
      </c>
      <c r="D103" s="248">
        <f>VLOOKUP($A103,[3]Data!$B$4:$J$600,8)</f>
        <v>4.87770833333333</v>
      </c>
      <c r="E103" s="248">
        <f>VLOOKUP($A103,[3]Data!$B$4:$J$600,7)</f>
        <v>2.77999999999999</v>
      </c>
      <c r="F103" s="248">
        <f>VLOOKUP($A103,[3]Data!$B$4:$J$600,2)</f>
        <v>357</v>
      </c>
      <c r="G103" s="248">
        <f>VLOOKUP($A103,[3]Data!$B$4:$J$600,5)</f>
        <v>8.7108000000000008</v>
      </c>
      <c r="H103" s="238" t="s">
        <v>360</v>
      </c>
      <c r="I103" s="249">
        <v>110</v>
      </c>
      <c r="J103" s="250">
        <f t="shared" si="9"/>
        <v>153.65874999999969</v>
      </c>
      <c r="K103" s="245">
        <v>12.5</v>
      </c>
      <c r="L103" s="219">
        <v>0</v>
      </c>
      <c r="M103" s="186">
        <f>'Contract Usage'!B140</f>
        <v>12.695818032815412</v>
      </c>
      <c r="N103" s="245"/>
      <c r="P103" s="551">
        <f>(+P102+(K103)*1.9835)</f>
        <v>24.793749999999999</v>
      </c>
      <c r="Q103" s="551">
        <f t="shared" si="7"/>
        <v>1182.1711653645511</v>
      </c>
      <c r="R103" s="224"/>
      <c r="S103" s="224"/>
    </row>
    <row r="104" spans="1:19" ht="13.15" customHeight="1">
      <c r="A104" s="258">
        <f t="shared" si="5"/>
        <v>41094</v>
      </c>
      <c r="B104" s="248">
        <f>VLOOKUP($A104,[3]Data!$B$4:$J$600,3)</f>
        <v>89370.13</v>
      </c>
      <c r="C104" s="248">
        <f>VLOOKUP($A104,[3]Data!$B$4:$J$600,9)</f>
        <v>194.828125</v>
      </c>
      <c r="D104" s="248">
        <f>VLOOKUP($A104,[3]Data!$B$4:$J$600,8)</f>
        <v>4.8479166666666602</v>
      </c>
      <c r="E104" s="248">
        <f>VLOOKUP($A104,[3]Data!$B$4:$J$600,7)</f>
        <v>2.77999999999999</v>
      </c>
      <c r="F104" s="248">
        <f>VLOOKUP($A104,[3]Data!$B$4:$J$600,2)</f>
        <v>340.9375</v>
      </c>
      <c r="G104" s="248">
        <f>VLOOKUP($A104,[3]Data!$B$4:$J$600,5)</f>
        <v>8.7006999999999994</v>
      </c>
      <c r="H104" s="238" t="s">
        <v>360</v>
      </c>
      <c r="I104" s="249">
        <v>110</v>
      </c>
      <c r="J104" s="250">
        <f t="shared" si="9"/>
        <v>189.98020833333334</v>
      </c>
      <c r="K104" s="245">
        <v>50</v>
      </c>
      <c r="L104" s="219">
        <v>0</v>
      </c>
      <c r="M104" s="186">
        <f>'Contract Usage'!B141</f>
        <v>12.695818032815412</v>
      </c>
      <c r="N104" s="245"/>
      <c r="P104" s="551">
        <f t="shared" si="8"/>
        <v>123.96875</v>
      </c>
      <c r="Q104" s="551">
        <f t="shared" si="7"/>
        <v>1182.1711653645511</v>
      </c>
      <c r="R104" s="224"/>
      <c r="S104" s="224"/>
    </row>
    <row r="105" spans="1:19" ht="13.15" customHeight="1">
      <c r="A105" s="258">
        <f t="shared" si="5"/>
        <v>41095</v>
      </c>
      <c r="B105" s="248">
        <f>VLOOKUP($A105,[3]Data!$B$4:$J$600,3)</f>
        <v>89196.95</v>
      </c>
      <c r="C105" s="248">
        <f>VLOOKUP($A105,[3]Data!$B$4:$J$600,9)</f>
        <v>194.890625</v>
      </c>
      <c r="D105" s="248">
        <f>VLOOKUP($A105,[3]Data!$B$4:$J$600,8)</f>
        <v>4.7184375000000003</v>
      </c>
      <c r="E105" s="248">
        <f>VLOOKUP($A105,[3]Data!$B$4:$J$600,7)</f>
        <v>2.8815624999999998</v>
      </c>
      <c r="F105" s="248">
        <f>VLOOKUP($A105,[3]Data!$B$4:$J$600,2)</f>
        <v>361.53125</v>
      </c>
      <c r="G105" s="248">
        <f>VLOOKUP($A105,[3]Data!$B$4:$J$600,5)</f>
        <v>8.6905999999999999</v>
      </c>
      <c r="H105" s="238" t="s">
        <v>360</v>
      </c>
      <c r="I105" s="249">
        <v>110</v>
      </c>
      <c r="J105" s="250">
        <f t="shared" si="9"/>
        <v>190.17218750000001</v>
      </c>
      <c r="K105" s="245">
        <v>50</v>
      </c>
      <c r="L105" s="219">
        <v>0</v>
      </c>
      <c r="M105" s="186">
        <f>'Contract Usage'!B142</f>
        <v>12.695818032815412</v>
      </c>
      <c r="N105" s="245"/>
      <c r="P105" s="551">
        <f t="shared" si="8"/>
        <v>223.14375000000001</v>
      </c>
      <c r="Q105" s="551">
        <f t="shared" si="7"/>
        <v>1182.1711653645511</v>
      </c>
      <c r="R105" s="224"/>
      <c r="S105" s="224"/>
    </row>
    <row r="106" spans="1:19" ht="13.15" customHeight="1">
      <c r="A106" s="258">
        <f t="shared" si="5"/>
        <v>41096</v>
      </c>
      <c r="B106" s="248">
        <f>VLOOKUP($A106,[3]Data!$B$4:$J$600,3)</f>
        <v>89087.55</v>
      </c>
      <c r="C106" s="248">
        <f>VLOOKUP($A106,[3]Data!$B$4:$J$600,9)</f>
        <v>194.765625</v>
      </c>
      <c r="D106" s="248">
        <f>VLOOKUP($A106,[3]Data!$B$4:$J$600,8)</f>
        <v>4.66</v>
      </c>
      <c r="E106" s="248">
        <f>VLOOKUP($A106,[3]Data!$B$4:$J$600,7)</f>
        <v>3.08</v>
      </c>
      <c r="F106" s="248">
        <f>VLOOKUP($A106,[3]Data!$B$4:$J$600,2)</f>
        <v>470.65364583333297</v>
      </c>
      <c r="G106" s="248">
        <f>VLOOKUP($A106,[3]Data!$B$4:$J$600,5)</f>
        <v>8.6856000000000009</v>
      </c>
      <c r="H106" s="238" t="s">
        <v>360</v>
      </c>
      <c r="I106" s="249">
        <v>110</v>
      </c>
      <c r="J106" s="250">
        <f t="shared" si="9"/>
        <v>190.105625</v>
      </c>
      <c r="K106" s="245">
        <v>50</v>
      </c>
      <c r="L106" s="219">
        <v>0</v>
      </c>
      <c r="M106" s="186">
        <f>'Contract Usage'!B143</f>
        <v>12.695818032815412</v>
      </c>
      <c r="N106" s="245"/>
      <c r="P106" s="551">
        <f t="shared" si="8"/>
        <v>322.31875000000002</v>
      </c>
      <c r="Q106" s="551">
        <f t="shared" si="7"/>
        <v>1182.1711653645511</v>
      </c>
      <c r="R106" s="224"/>
      <c r="S106" s="224"/>
    </row>
    <row r="107" spans="1:19" ht="13.15" customHeight="1">
      <c r="A107" s="258">
        <f t="shared" si="5"/>
        <v>41097</v>
      </c>
      <c r="B107" s="248">
        <f>VLOOKUP($A107,[3]Data!$B$4:$J$600,3)</f>
        <v>89069.33</v>
      </c>
      <c r="C107" s="248">
        <f>VLOOKUP($A107,[3]Data!$B$4:$J$600,9)</f>
        <v>194.46875</v>
      </c>
      <c r="D107" s="248">
        <f>VLOOKUP($A107,[3]Data!$B$4:$J$600,8)</f>
        <v>4.680625</v>
      </c>
      <c r="E107" s="248">
        <f>VLOOKUP($A107,[3]Data!$B$4:$J$600,7)</f>
        <v>3.08</v>
      </c>
      <c r="F107" s="248">
        <f>VLOOKUP($A107,[3]Data!$B$4:$J$600,2)</f>
        <v>613.54947916666595</v>
      </c>
      <c r="G107" s="248">
        <f>VLOOKUP($A107,[3]Data!$B$4:$J$600,5)</f>
        <v>8.6856000000000009</v>
      </c>
      <c r="H107" s="238" t="s">
        <v>360</v>
      </c>
      <c r="I107" s="249">
        <v>110</v>
      </c>
      <c r="J107" s="250">
        <f t="shared" si="9"/>
        <v>189.78812500000001</v>
      </c>
      <c r="K107" s="245">
        <v>50</v>
      </c>
      <c r="L107" s="219">
        <v>0</v>
      </c>
      <c r="M107" s="186">
        <f>'Contract Usage'!B144</f>
        <v>12.695818032815412</v>
      </c>
      <c r="N107" s="245"/>
      <c r="P107" s="551">
        <f t="shared" si="8"/>
        <v>421.49375000000003</v>
      </c>
      <c r="Q107" s="551">
        <f t="shared" si="7"/>
        <v>1182.1711653645511</v>
      </c>
      <c r="R107" s="224"/>
      <c r="S107" s="224"/>
    </row>
    <row r="108" spans="1:19" ht="13.15" customHeight="1">
      <c r="A108" s="258">
        <f t="shared" si="5"/>
        <v>41098</v>
      </c>
      <c r="B108" s="248">
        <f>VLOOKUP($A108,[3]Data!$B$4:$J$600,3)</f>
        <v>88960.48</v>
      </c>
      <c r="C108" s="248">
        <f>VLOOKUP($A108,[3]Data!$B$4:$J$600,9)</f>
        <v>194.40625</v>
      </c>
      <c r="D108" s="248">
        <f>VLOOKUP($A108,[3]Data!$B$4:$J$600,8)</f>
        <v>4.8547916666666602</v>
      </c>
      <c r="E108" s="248">
        <f>VLOOKUP($A108,[3]Data!$B$4:$J$600,7)</f>
        <v>3.08</v>
      </c>
      <c r="F108" s="248">
        <f>VLOOKUP($A108,[3]Data!$B$4:$J$600,2)</f>
        <v>834.83333333333303</v>
      </c>
      <c r="G108" s="248">
        <f>VLOOKUP($A108,[3]Data!$B$4:$J$600,5)</f>
        <v>8.6754999999999995</v>
      </c>
      <c r="H108" s="238" t="s">
        <v>360</v>
      </c>
      <c r="I108" s="249">
        <v>110</v>
      </c>
      <c r="J108" s="250">
        <f t="shared" si="9"/>
        <v>189.55145833333333</v>
      </c>
      <c r="K108" s="245">
        <v>50</v>
      </c>
      <c r="L108" s="219">
        <v>0</v>
      </c>
      <c r="M108" s="186">
        <f>'Contract Usage'!B145</f>
        <v>12.695818032815412</v>
      </c>
      <c r="N108" s="245"/>
      <c r="P108" s="551">
        <f t="shared" si="8"/>
        <v>520.66875000000005</v>
      </c>
      <c r="Q108" s="551">
        <f t="shared" si="7"/>
        <v>1182.1711653645511</v>
      </c>
      <c r="R108" s="224"/>
      <c r="S108" s="224"/>
    </row>
    <row r="109" spans="1:19" ht="13.15" customHeight="1">
      <c r="A109" s="258">
        <f t="shared" si="5"/>
        <v>41099</v>
      </c>
      <c r="B109" s="248">
        <f>VLOOKUP($A109,[3]Data!$B$4:$J$600,3)</f>
        <v>88851.26</v>
      </c>
      <c r="C109" s="248">
        <f>VLOOKUP($A109,[3]Data!$B$4:$J$600,9)</f>
        <v>195.046875</v>
      </c>
      <c r="D109" s="248">
        <f>VLOOKUP($A109,[3]Data!$B$4:$J$600,8)</f>
        <v>5.2936458333333301</v>
      </c>
      <c r="E109" s="248">
        <f>VLOOKUP($A109,[3]Data!$B$4:$J$600,7)</f>
        <v>3.08</v>
      </c>
      <c r="F109" s="248">
        <f>VLOOKUP($A109,[3]Data!$B$4:$J$600,2)</f>
        <v>1119.375</v>
      </c>
      <c r="G109" s="248">
        <f>VLOOKUP($A109,[3]Data!$B$4:$J$600,5)</f>
        <v>8.6704000000000008</v>
      </c>
      <c r="H109" s="238" t="s">
        <v>360</v>
      </c>
      <c r="I109" s="249">
        <v>110</v>
      </c>
      <c r="J109" s="250">
        <f t="shared" si="9"/>
        <v>189.75322916666667</v>
      </c>
      <c r="K109" s="245">
        <v>50</v>
      </c>
      <c r="L109" s="219">
        <v>0</v>
      </c>
      <c r="M109" s="186">
        <f>'Contract Usage'!B146</f>
        <v>12.695818032815412</v>
      </c>
      <c r="N109" s="245"/>
      <c r="P109" s="551">
        <f t="shared" si="8"/>
        <v>619.84375</v>
      </c>
      <c r="Q109" s="551">
        <f t="shared" si="7"/>
        <v>1182.1711653645511</v>
      </c>
      <c r="R109" s="224"/>
      <c r="S109" s="224"/>
    </row>
    <row r="110" spans="1:19" ht="13.15" customHeight="1">
      <c r="A110" s="258">
        <f t="shared" si="5"/>
        <v>41100</v>
      </c>
      <c r="B110" s="248">
        <f>VLOOKUP($A110,[3]Data!$B$4:$J$600,3)</f>
        <v>88696.91</v>
      </c>
      <c r="C110" s="248">
        <f>VLOOKUP($A110,[3]Data!$B$4:$J$600,9)</f>
        <v>195.28125</v>
      </c>
      <c r="D110" s="248">
        <f>VLOOKUP($A110,[3]Data!$B$4:$J$600,8)</f>
        <v>5.5915625000000002</v>
      </c>
      <c r="E110" s="248">
        <f>VLOOKUP($A110,[3]Data!$B$4:$J$600,7)</f>
        <v>3.2882812499999901</v>
      </c>
      <c r="F110" s="248">
        <f>VLOOKUP($A110,[3]Data!$B$4:$J$600,2)</f>
        <v>851.125</v>
      </c>
      <c r="G110" s="248">
        <f>VLOOKUP($A110,[3]Data!$B$4:$J$600,5)</f>
        <v>8.6603999999999992</v>
      </c>
      <c r="H110" s="238" t="s">
        <v>360</v>
      </c>
      <c r="I110" s="249">
        <v>110</v>
      </c>
      <c r="J110" s="250">
        <f t="shared" si="9"/>
        <v>189.68968749999999</v>
      </c>
      <c r="K110" s="245">
        <v>50</v>
      </c>
      <c r="L110" s="219">
        <v>0</v>
      </c>
      <c r="M110" s="186">
        <f>'Contract Usage'!B147</f>
        <v>12.695818032815412</v>
      </c>
      <c r="N110" s="245"/>
      <c r="P110" s="551">
        <f t="shared" si="8"/>
        <v>719.01874999999995</v>
      </c>
      <c r="Q110" s="551">
        <f t="shared" si="7"/>
        <v>1182.1711653645511</v>
      </c>
      <c r="R110" s="224"/>
      <c r="S110" s="224"/>
    </row>
    <row r="111" spans="1:19" ht="13.15" customHeight="1">
      <c r="A111" s="258">
        <f t="shared" si="5"/>
        <v>41101</v>
      </c>
      <c r="B111" s="248">
        <f>VLOOKUP($A111,[3]Data!$B$4:$J$600,3)</f>
        <v>88515.29</v>
      </c>
      <c r="C111" s="248">
        <f>VLOOKUP($A111,[3]Data!$B$4:$J$600,9)</f>
        <v>195.34375</v>
      </c>
      <c r="D111" s="248">
        <f>VLOOKUP($A111,[3]Data!$B$4:$J$600,8)</f>
        <v>5.4994791666666698</v>
      </c>
      <c r="E111" s="248">
        <f>VLOOKUP($A111,[3]Data!$B$4:$J$600,7)</f>
        <v>3.3899999999999899</v>
      </c>
      <c r="F111" s="248">
        <f>VLOOKUP($A111,[3]Data!$B$4:$J$600,2)</f>
        <v>547.79166666666595</v>
      </c>
      <c r="G111" s="248">
        <f>VLOOKUP($A111,[3]Data!$B$4:$J$600,5)</f>
        <v>8.6502999999999997</v>
      </c>
      <c r="H111" s="238" t="s">
        <v>360</v>
      </c>
      <c r="I111" s="249">
        <v>110</v>
      </c>
      <c r="J111" s="250">
        <f t="shared" si="9"/>
        <v>189.84427083333333</v>
      </c>
      <c r="K111" s="245">
        <v>50</v>
      </c>
      <c r="L111" s="219">
        <v>0</v>
      </c>
      <c r="M111" s="186">
        <f>'Contract Usage'!B148</f>
        <v>12.695818032815412</v>
      </c>
      <c r="N111" s="245"/>
      <c r="P111" s="551">
        <f t="shared" si="8"/>
        <v>818.19374999999991</v>
      </c>
      <c r="Q111" s="551">
        <f t="shared" si="7"/>
        <v>1182.1711653645511</v>
      </c>
      <c r="R111" s="224"/>
      <c r="S111" s="224"/>
    </row>
    <row r="112" spans="1:19" ht="13.15" customHeight="1">
      <c r="A112" s="258">
        <f t="shared" si="5"/>
        <v>41102</v>
      </c>
      <c r="B112" s="248">
        <f>VLOOKUP($A112,[3]Data!$B$4:$J$600,3)</f>
        <v>88325.06</v>
      </c>
      <c r="C112" s="248">
        <f>VLOOKUP($A112,[3]Data!$B$4:$J$600,9)</f>
        <v>195.2578125</v>
      </c>
      <c r="D112" s="248">
        <f>VLOOKUP($A112,[3]Data!$B$4:$J$600,8)</f>
        <v>5.2638541666666603</v>
      </c>
      <c r="E112" s="248">
        <f>VLOOKUP($A112,[3]Data!$B$4:$J$600,7)</f>
        <v>3.3899999999999899</v>
      </c>
      <c r="F112" s="248">
        <f>VLOOKUP($A112,[3]Data!$B$4:$J$600,2)</f>
        <v>455.2421875</v>
      </c>
      <c r="G112" s="248">
        <f>VLOOKUP($A112,[3]Data!$B$4:$J$600,5)</f>
        <v>8.6351999999999993</v>
      </c>
      <c r="H112" s="238" t="s">
        <v>360</v>
      </c>
      <c r="I112" s="249">
        <v>110</v>
      </c>
      <c r="J112" s="250">
        <f t="shared" si="9"/>
        <v>189.99395833333335</v>
      </c>
      <c r="K112" s="245">
        <v>50</v>
      </c>
      <c r="L112" s="219">
        <v>0</v>
      </c>
      <c r="M112" s="186">
        <f>'Contract Usage'!B149</f>
        <v>12.695818032815412</v>
      </c>
      <c r="N112" s="245"/>
      <c r="P112" s="551">
        <f t="shared" si="8"/>
        <v>917.36874999999986</v>
      </c>
      <c r="Q112" s="551">
        <f t="shared" si="7"/>
        <v>1182.1711653645511</v>
      </c>
      <c r="R112" s="224"/>
      <c r="S112" s="224"/>
    </row>
    <row r="113" spans="1:21" ht="13.15" customHeight="1">
      <c r="A113" s="258">
        <f t="shared" si="5"/>
        <v>41103</v>
      </c>
      <c r="B113" s="248">
        <f>VLOOKUP($A113,[3]Data!$B$4:$J$600,3)</f>
        <v>88117</v>
      </c>
      <c r="C113" s="248">
        <f>VLOOKUP($A113,[3]Data!$B$4:$J$600,9)</f>
        <v>196.109375</v>
      </c>
      <c r="D113" s="248">
        <f>VLOOKUP($A113,[3]Data!$B$4:$J$600,8)</f>
        <v>4.98656249999999</v>
      </c>
      <c r="E113" s="248">
        <f>VLOOKUP($A113,[3]Data!$B$4:$J$600,7)</f>
        <v>3.3899999999999899</v>
      </c>
      <c r="F113" s="248">
        <f>VLOOKUP($A113,[3]Data!$B$4:$J$600,2)</f>
        <v>400.9140625</v>
      </c>
      <c r="G113" s="248">
        <f>VLOOKUP($A113,[3]Data!$B$4:$J$600,5)</f>
        <v>8.6250999999999998</v>
      </c>
      <c r="H113" s="238" t="s">
        <v>360</v>
      </c>
      <c r="I113" s="249">
        <v>110</v>
      </c>
      <c r="J113" s="250">
        <f t="shared" si="9"/>
        <v>191.12281250000001</v>
      </c>
      <c r="K113" s="245">
        <v>50</v>
      </c>
      <c r="L113" s="219">
        <v>0</v>
      </c>
      <c r="M113" s="186">
        <f>'Contract Usage'!B150</f>
        <v>12.695818032815412</v>
      </c>
      <c r="N113" s="245"/>
      <c r="P113" s="551">
        <f t="shared" si="8"/>
        <v>1016.5437499999998</v>
      </c>
      <c r="Q113" s="551">
        <f t="shared" si="7"/>
        <v>1182.1711653645511</v>
      </c>
      <c r="R113" s="224"/>
      <c r="S113" s="224"/>
    </row>
    <row r="114" spans="1:21" ht="13.15" customHeight="1">
      <c r="A114" s="258">
        <f t="shared" si="5"/>
        <v>41104</v>
      </c>
      <c r="B114" s="248">
        <f>VLOOKUP($A114,[3]Data!$B$4:$J$600,3)</f>
        <v>87918.07</v>
      </c>
      <c r="C114" s="248">
        <f>VLOOKUP($A114,[3]Data!$B$4:$J$600,9)</f>
        <v>195.6953125</v>
      </c>
      <c r="D114" s="248">
        <f>VLOOKUP($A114,[3]Data!$B$4:$J$600,8)</f>
        <v>4.7505208333333302</v>
      </c>
      <c r="E114" s="248">
        <f>VLOOKUP($A114,[3]Data!$B$4:$J$600,7)</f>
        <v>3.3968749999999899</v>
      </c>
      <c r="F114" s="248">
        <f>VLOOKUP($A114,[3]Data!$B$4:$J$600,2)</f>
        <v>372.11458333333297</v>
      </c>
      <c r="G114" s="248">
        <f>VLOOKUP($A114,[3]Data!$B$4:$J$600,5)</f>
        <v>8.61</v>
      </c>
      <c r="H114" s="238" t="s">
        <v>360</v>
      </c>
      <c r="I114" s="249">
        <v>110</v>
      </c>
      <c r="J114" s="250">
        <f t="shared" si="9"/>
        <v>190.94479166666667</v>
      </c>
      <c r="K114" s="245">
        <v>50</v>
      </c>
      <c r="L114" s="219">
        <v>0</v>
      </c>
      <c r="M114" s="186">
        <f>'Contract Usage'!B151</f>
        <v>12.695818032815412</v>
      </c>
      <c r="N114" s="245"/>
      <c r="P114" s="551">
        <f t="shared" si="8"/>
        <v>1115.7187499999998</v>
      </c>
      <c r="Q114" s="551">
        <f t="shared" si="7"/>
        <v>1182.1711653645511</v>
      </c>
      <c r="R114" s="224"/>
      <c r="S114" s="224"/>
    </row>
    <row r="115" spans="1:21" ht="13.15" customHeight="1">
      <c r="A115" s="258">
        <f t="shared" si="5"/>
        <v>41105</v>
      </c>
      <c r="B115" s="248">
        <f>VLOOKUP($A115,[3]Data!$B$4:$J$600,3)</f>
        <v>87764.77</v>
      </c>
      <c r="C115" s="248">
        <f>VLOOKUP($A115,[3]Data!$B$4:$J$600,9)</f>
        <v>195.03125</v>
      </c>
      <c r="D115" s="248">
        <f>VLOOKUP($A115,[3]Data!$B$4:$J$600,8)</f>
        <v>4.6405208333333299</v>
      </c>
      <c r="E115" s="248">
        <f>VLOOKUP($A115,[3]Data!$B$4:$J$600,7)</f>
        <v>3.5498437499999902</v>
      </c>
      <c r="F115" s="248">
        <f>VLOOKUP($A115,[3]Data!$B$4:$J$600,2)</f>
        <v>490.2734375</v>
      </c>
      <c r="G115" s="248">
        <f>VLOOKUP($A115,[3]Data!$B$4:$J$600,5)</f>
        <v>8.5998999999999999</v>
      </c>
      <c r="H115" s="238" t="s">
        <v>360</v>
      </c>
      <c r="I115" s="249">
        <v>110</v>
      </c>
      <c r="J115" s="250">
        <f t="shared" si="9"/>
        <v>190.39072916666666</v>
      </c>
      <c r="K115" s="245">
        <v>50</v>
      </c>
      <c r="L115" s="219">
        <v>0</v>
      </c>
      <c r="M115" s="186">
        <f>'Contract Usage'!B152</f>
        <v>12.695818032815412</v>
      </c>
      <c r="N115" s="245"/>
      <c r="P115" s="551">
        <f t="shared" si="8"/>
        <v>1214.8937499999997</v>
      </c>
      <c r="Q115" s="551">
        <f t="shared" si="7"/>
        <v>1182.1711653645511</v>
      </c>
      <c r="R115" s="224"/>
      <c r="S115" s="224"/>
    </row>
    <row r="116" spans="1:21" ht="13.15" customHeight="1">
      <c r="A116" s="258">
        <f t="shared" si="5"/>
        <v>41106</v>
      </c>
      <c r="B116" s="248">
        <f>VLOOKUP($A116,[3]Data!$B$4:$J$600,3)</f>
        <v>87629.68</v>
      </c>
      <c r="C116" s="248">
        <f>VLOOKUP($A116,[3]Data!$B$4:$J$600,9)</f>
        <v>195.03125</v>
      </c>
      <c r="D116" s="248">
        <f>VLOOKUP($A116,[3]Data!$B$4:$J$600,8)</f>
        <v>4.4491666666666596</v>
      </c>
      <c r="E116" s="248">
        <f>VLOOKUP($A116,[3]Data!$B$4:$J$600,7)</f>
        <v>2.2837499999999999</v>
      </c>
      <c r="F116" s="248">
        <f>VLOOKUP($A116,[3]Data!$B$4:$J$600,2)</f>
        <v>539.1640625</v>
      </c>
      <c r="G116" s="248">
        <f>VLOOKUP($A116,[3]Data!$B$4:$J$600,5)</f>
        <v>8.5947999999999993</v>
      </c>
      <c r="H116" s="238" t="s">
        <v>360</v>
      </c>
      <c r="I116" s="249">
        <v>110</v>
      </c>
      <c r="J116" s="250">
        <f t="shared" si="9"/>
        <v>190.58208333333334</v>
      </c>
      <c r="K116" s="245">
        <v>50</v>
      </c>
      <c r="L116" s="219">
        <v>0</v>
      </c>
      <c r="M116" s="186">
        <f>'Contract Usage'!B153</f>
        <v>12.695818032815412</v>
      </c>
      <c r="N116" s="245"/>
      <c r="P116" s="551">
        <f t="shared" si="8"/>
        <v>1314.0687499999997</v>
      </c>
      <c r="Q116" s="551">
        <f t="shared" si="7"/>
        <v>1182.1711653645511</v>
      </c>
      <c r="R116" s="224"/>
      <c r="S116" s="224"/>
    </row>
    <row r="117" spans="1:21" ht="13.15" customHeight="1">
      <c r="A117" s="258">
        <f t="shared" si="5"/>
        <v>41107</v>
      </c>
      <c r="B117" s="248">
        <f>VLOOKUP($A117,[3]Data!$B$4:$J$600,3)</f>
        <v>87566.8</v>
      </c>
      <c r="C117" s="248">
        <f>VLOOKUP($A117,[3]Data!$B$4:$J$600,9)</f>
        <v>195.078125</v>
      </c>
      <c r="D117" s="248">
        <f>VLOOKUP($A117,[3]Data!$B$4:$J$600,8)</f>
        <v>4.4400000000000004</v>
      </c>
      <c r="E117" s="248">
        <f>VLOOKUP($A117,[3]Data!$B$4:$J$600,7)</f>
        <v>0.33999999999999903</v>
      </c>
      <c r="F117" s="248">
        <f>VLOOKUP($A117,[3]Data!$B$4:$J$600,2)</f>
        <v>613.1796875</v>
      </c>
      <c r="G117" s="248">
        <f>VLOOKUP($A117,[3]Data!$B$4:$J$600,5)</f>
        <v>8.5898000000000003</v>
      </c>
      <c r="H117" s="238" t="s">
        <v>360</v>
      </c>
      <c r="I117" s="249">
        <v>110</v>
      </c>
      <c r="J117" s="250">
        <f t="shared" si="9"/>
        <v>190.638125</v>
      </c>
      <c r="K117" s="245">
        <v>50</v>
      </c>
      <c r="L117" s="219">
        <v>0</v>
      </c>
      <c r="M117" s="186">
        <f>'Contract Usage'!B154</f>
        <v>12.695818032815412</v>
      </c>
      <c r="N117" s="245"/>
      <c r="P117" s="551">
        <f t="shared" si="8"/>
        <v>1413.2437499999996</v>
      </c>
      <c r="Q117" s="551">
        <f t="shared" si="7"/>
        <v>1182.1711653645511</v>
      </c>
      <c r="R117" s="224"/>
      <c r="S117" s="224"/>
    </row>
    <row r="118" spans="1:21" ht="13.15" customHeight="1">
      <c r="A118" s="258">
        <f t="shared" si="5"/>
        <v>41108</v>
      </c>
      <c r="B118" s="248">
        <f>VLOOKUP($A118,[3]Data!$B$4:$J$600,3)</f>
        <v>87413.9</v>
      </c>
      <c r="C118" s="248">
        <f>VLOOKUP($A118,[3]Data!$B$4:$J$600,9)</f>
        <v>195.421875</v>
      </c>
      <c r="D118" s="248">
        <f>VLOOKUP($A118,[3]Data!$B$4:$J$600,8)</f>
        <v>4.45260416666666</v>
      </c>
      <c r="E118" s="248">
        <f>VLOOKUP($A118,[3]Data!$B$4:$J$600,7)</f>
        <v>0.33999999999999903</v>
      </c>
      <c r="F118" s="248">
        <f>VLOOKUP($A118,[3]Data!$B$4:$J$600,2)</f>
        <v>751.359375</v>
      </c>
      <c r="G118" s="248">
        <f>VLOOKUP($A118,[3]Data!$B$4:$J$600,5)</f>
        <v>8.5797000000000008</v>
      </c>
      <c r="H118" s="238" t="s">
        <v>360</v>
      </c>
      <c r="I118" s="249">
        <v>110</v>
      </c>
      <c r="J118" s="250">
        <f t="shared" si="9"/>
        <v>190.96927083333333</v>
      </c>
      <c r="K118" s="245">
        <v>50</v>
      </c>
      <c r="L118" s="219">
        <v>0</v>
      </c>
      <c r="M118" s="186">
        <f>'Contract Usage'!B155</f>
        <v>12.695818032815412</v>
      </c>
      <c r="N118" s="245"/>
      <c r="P118" s="551">
        <f t="shared" si="8"/>
        <v>1512.4187499999996</v>
      </c>
      <c r="Q118" s="551">
        <f t="shared" si="7"/>
        <v>1182.1711653645511</v>
      </c>
      <c r="R118" s="224"/>
      <c r="S118" s="224"/>
    </row>
    <row r="119" spans="1:21" ht="13.15" customHeight="1">
      <c r="A119" s="258">
        <f t="shared" si="5"/>
        <v>41109</v>
      </c>
      <c r="B119" s="248">
        <f>VLOOKUP($A119,[3]Data!$B$4:$J$600,3)</f>
        <v>87278.720000000001</v>
      </c>
      <c r="C119" s="248">
        <f>VLOOKUP($A119,[3]Data!$B$4:$J$600,9)</f>
        <v>195.46875</v>
      </c>
      <c r="D119" s="248">
        <f>VLOOKUP($A119,[3]Data!$B$4:$J$600,8)</f>
        <v>4.6279166666666596</v>
      </c>
      <c r="E119" s="248">
        <f>VLOOKUP($A119,[3]Data!$B$4:$J$600,7)</f>
        <v>0.33999999999999903</v>
      </c>
      <c r="F119" s="248">
        <f>VLOOKUP($A119,[3]Data!$B$4:$J$600,2)</f>
        <v>748.0703125</v>
      </c>
      <c r="G119" s="248">
        <f>VLOOKUP($A119,[3]Data!$B$4:$J$600,5)</f>
        <v>8.5695999999999994</v>
      </c>
      <c r="H119" s="238" t="s">
        <v>360</v>
      </c>
      <c r="I119" s="249">
        <v>110</v>
      </c>
      <c r="J119" s="250">
        <f t="shared" si="9"/>
        <v>190.84083333333334</v>
      </c>
      <c r="K119" s="245">
        <v>50</v>
      </c>
      <c r="L119" s="219">
        <v>0</v>
      </c>
      <c r="M119" s="186">
        <f>'Contract Usage'!B156</f>
        <v>12.695818032815412</v>
      </c>
      <c r="N119" s="245"/>
      <c r="P119" s="551">
        <f t="shared" si="8"/>
        <v>1611.5937499999995</v>
      </c>
      <c r="Q119" s="551">
        <f t="shared" si="7"/>
        <v>1182.1711653645511</v>
      </c>
      <c r="R119" s="224"/>
      <c r="S119" s="224"/>
    </row>
    <row r="120" spans="1:21" ht="13.15" customHeight="1">
      <c r="A120" s="258">
        <f t="shared" si="5"/>
        <v>41110</v>
      </c>
      <c r="B120" s="248">
        <f>VLOOKUP($A120,[3]Data!$B$4:$J$600,3)</f>
        <v>87099.41</v>
      </c>
      <c r="C120" s="248">
        <f>VLOOKUP($A120,[3]Data!$B$4:$J$600,9)</f>
        <v>195.5625</v>
      </c>
      <c r="D120" s="248">
        <f>VLOOKUP($A120,[3]Data!$B$4:$J$600,8)</f>
        <v>4.1638541666666598</v>
      </c>
      <c r="E120" s="248">
        <f>VLOOKUP($A120,[3]Data!$B$4:$J$600,7)</f>
        <v>0.33999999999999903</v>
      </c>
      <c r="F120" s="248">
        <f>VLOOKUP($A120,[3]Data!$B$4:$J$600,2)</f>
        <v>584.79427083333303</v>
      </c>
      <c r="G120" s="248">
        <f>VLOOKUP($A120,[3]Data!$B$4:$J$600,5)</f>
        <v>8.5594999999999999</v>
      </c>
      <c r="H120" s="238" t="s">
        <v>360</v>
      </c>
      <c r="I120" s="249">
        <v>110</v>
      </c>
      <c r="J120" s="250">
        <f t="shared" si="9"/>
        <v>191.39864583333335</v>
      </c>
      <c r="K120" s="245">
        <v>50</v>
      </c>
      <c r="L120" s="219">
        <v>0</v>
      </c>
      <c r="M120" s="186">
        <f>'Contract Usage'!B157</f>
        <v>12.695818032815412</v>
      </c>
      <c r="N120" s="245"/>
      <c r="P120" s="551">
        <f t="shared" si="8"/>
        <v>1710.7687499999995</v>
      </c>
      <c r="Q120" s="551">
        <f t="shared" si="7"/>
        <v>1182.1711653645511</v>
      </c>
      <c r="R120" s="224"/>
      <c r="S120" s="224"/>
      <c r="U120" s="551"/>
    </row>
    <row r="121" spans="1:21" ht="13.15" customHeight="1">
      <c r="A121" s="258">
        <f t="shared" si="5"/>
        <v>41111</v>
      </c>
      <c r="B121" s="248">
        <f>VLOOKUP($A121,[3]Data!$B$4:$J$600,3)</f>
        <v>86919.88</v>
      </c>
      <c r="C121" s="248">
        <f>VLOOKUP($A121,[3]Data!$B$4:$J$600,9)</f>
        <v>195.7734375</v>
      </c>
      <c r="D121" s="248">
        <f>VLOOKUP($A121,[3]Data!$B$4:$J$600,8)</f>
        <v>3.5528124999999999</v>
      </c>
      <c r="E121" s="248">
        <f>VLOOKUP($A121,[3]Data!$B$4:$J$600,7)</f>
        <v>0.33999999999999903</v>
      </c>
      <c r="F121" s="248">
        <f>VLOOKUP($A121,[3]Data!$B$4:$J$600,2)</f>
        <v>576.8203125</v>
      </c>
      <c r="G121" s="248">
        <f>VLOOKUP($A121,[3]Data!$B$4:$J$600,5)</f>
        <v>8.5495000000000001</v>
      </c>
      <c r="H121" s="238" t="s">
        <v>360</v>
      </c>
      <c r="I121" s="249">
        <v>110</v>
      </c>
      <c r="J121" s="250">
        <f t="shared" si="9"/>
        <v>192.22062500000001</v>
      </c>
      <c r="K121" s="245">
        <v>50</v>
      </c>
      <c r="L121" s="219">
        <v>0</v>
      </c>
      <c r="M121" s="186">
        <f>'Contract Usage'!B158</f>
        <v>12.695818032815412</v>
      </c>
      <c r="N121" s="245"/>
      <c r="P121" s="551">
        <f t="shared" si="8"/>
        <v>1809.9437499999995</v>
      </c>
      <c r="Q121" s="551">
        <f t="shared" si="7"/>
        <v>1182.1711653645511</v>
      </c>
      <c r="R121" s="224"/>
      <c r="S121" s="224"/>
      <c r="U121" s="551"/>
    </row>
    <row r="122" spans="1:21" ht="13.15" customHeight="1">
      <c r="A122" s="258">
        <f t="shared" si="5"/>
        <v>41112</v>
      </c>
      <c r="B122" s="248">
        <f>VLOOKUP($A122,[3]Data!$B$4:$J$600,3)</f>
        <v>86767.67</v>
      </c>
      <c r="C122" s="248">
        <f>VLOOKUP($A122,[3]Data!$B$4:$J$600,9)</f>
        <v>196.4140625</v>
      </c>
      <c r="D122" s="248">
        <f>VLOOKUP($A122,[3]Data!$B$4:$J$600,8)</f>
        <v>3.5360416666666601</v>
      </c>
      <c r="E122" s="248">
        <f>VLOOKUP($A122,[3]Data!$B$4:$J$600,7)</f>
        <v>0.33999999999999903</v>
      </c>
      <c r="F122" s="248">
        <f>VLOOKUP($A122,[3]Data!$B$4:$J$600,2)</f>
        <v>504.29427083333297</v>
      </c>
      <c r="G122" s="248">
        <f>VLOOKUP($A122,[3]Data!$B$4:$J$600,5)</f>
        <v>8.5394000000000005</v>
      </c>
      <c r="H122" s="238" t="s">
        <v>360</v>
      </c>
      <c r="I122" s="249">
        <v>110</v>
      </c>
      <c r="J122" s="250">
        <f t="shared" si="9"/>
        <v>192.87802083333335</v>
      </c>
      <c r="K122" s="245">
        <v>50</v>
      </c>
      <c r="L122" s="219">
        <v>0</v>
      </c>
      <c r="M122" s="186">
        <f>'Contract Usage'!B159</f>
        <v>12.695818032815412</v>
      </c>
      <c r="N122" s="245"/>
      <c r="P122" s="551">
        <f t="shared" si="8"/>
        <v>1909.1187499999994</v>
      </c>
      <c r="Q122" s="551">
        <f t="shared" si="7"/>
        <v>1182.1711653645511</v>
      </c>
      <c r="R122" s="224"/>
      <c r="S122" s="224"/>
      <c r="U122" s="551"/>
    </row>
    <row r="123" spans="1:21" ht="13.15" customHeight="1">
      <c r="A123" s="258">
        <f t="shared" si="5"/>
        <v>41113</v>
      </c>
      <c r="B123" s="248">
        <f>VLOOKUP($A123,[3]Data!$B$4:$J$600,3)</f>
        <v>86597.72</v>
      </c>
      <c r="C123" s="248">
        <f>VLOOKUP($A123,[3]Data!$B$4:$J$600,9)</f>
        <v>195.984375</v>
      </c>
      <c r="D123" s="248">
        <f>VLOOKUP($A123,[3]Data!$B$4:$J$600,8)</f>
        <v>3.3568750000000001</v>
      </c>
      <c r="E123" s="248">
        <f>VLOOKUP($A123,[3]Data!$B$4:$J$600,7)</f>
        <v>0.33999999999999903</v>
      </c>
      <c r="F123" s="248">
        <f>VLOOKUP($A123,[3]Data!$B$4:$J$600,2)</f>
        <v>650.77083333333303</v>
      </c>
      <c r="G123" s="248">
        <f>VLOOKUP($A123,[3]Data!$B$4:$J$600,5)</f>
        <v>8.5292999999999992</v>
      </c>
      <c r="H123" s="238" t="s">
        <v>360</v>
      </c>
      <c r="I123" s="249">
        <v>110</v>
      </c>
      <c r="J123" s="250">
        <f t="shared" si="9"/>
        <v>192.6275</v>
      </c>
      <c r="K123" s="245">
        <v>50</v>
      </c>
      <c r="L123" s="219">
        <v>0</v>
      </c>
      <c r="M123" s="186">
        <f>'Contract Usage'!B160</f>
        <v>12.695818032815412</v>
      </c>
      <c r="N123" s="245"/>
      <c r="P123" s="551">
        <f t="shared" si="8"/>
        <v>2008.2937499999994</v>
      </c>
      <c r="Q123" s="551">
        <f t="shared" si="7"/>
        <v>1182.1711653645511</v>
      </c>
      <c r="R123" s="224"/>
      <c r="S123" s="224"/>
      <c r="U123" s="551"/>
    </row>
    <row r="124" spans="1:21" ht="13.15" customHeight="1">
      <c r="A124" s="258">
        <f t="shared" si="5"/>
        <v>41114</v>
      </c>
      <c r="B124" s="248">
        <f>VLOOKUP($A124,[3]Data!$B$4:$J$600,3)</f>
        <v>86490.34</v>
      </c>
      <c r="C124" s="248">
        <f>VLOOKUP($A124,[3]Data!$B$4:$J$600,9)</f>
        <v>196.125</v>
      </c>
      <c r="D124" s="248">
        <f>VLOOKUP($A124,[3]Data!$B$4:$J$600,8)</f>
        <v>2.933125</v>
      </c>
      <c r="E124" s="248">
        <f>VLOOKUP($A124,[3]Data!$B$4:$J$600,7)</f>
        <v>0.33999999999999903</v>
      </c>
      <c r="F124" s="248">
        <f>VLOOKUP($A124,[3]Data!$B$4:$J$600,2)</f>
        <v>691.34114583333303</v>
      </c>
      <c r="G124" s="248">
        <f>VLOOKUP($A124,[3]Data!$B$4:$J$600,5)</f>
        <v>8.5243000000000002</v>
      </c>
      <c r="H124" s="238" t="s">
        <v>360</v>
      </c>
      <c r="I124" s="249">
        <v>110</v>
      </c>
      <c r="J124" s="250">
        <f t="shared" si="9"/>
        <v>193.19187500000001</v>
      </c>
      <c r="K124" s="245">
        <v>50</v>
      </c>
      <c r="L124" s="219">
        <v>0</v>
      </c>
      <c r="M124" s="186">
        <f>'Contract Usage'!B161</f>
        <v>12.695818032815412</v>
      </c>
      <c r="N124" s="245"/>
      <c r="P124" s="551">
        <f t="shared" si="8"/>
        <v>2107.4687499999995</v>
      </c>
      <c r="Q124" s="551">
        <f t="shared" si="7"/>
        <v>1182.1711653645511</v>
      </c>
      <c r="R124" s="224"/>
      <c r="S124" s="224"/>
      <c r="U124" s="551"/>
    </row>
    <row r="125" spans="1:21" ht="13.15" customHeight="1">
      <c r="A125" s="258">
        <f t="shared" si="5"/>
        <v>41115</v>
      </c>
      <c r="B125" s="248">
        <f>VLOOKUP($A125,[3]Data!$B$4:$J$600,3)</f>
        <v>86347.29</v>
      </c>
      <c r="C125" s="248">
        <f>VLOOKUP($A125,[3]Data!$B$4:$J$600,9)</f>
        <v>195</v>
      </c>
      <c r="D125" s="248">
        <f>VLOOKUP($A125,[3]Data!$B$4:$J$600,8)</f>
        <v>2.8236458333333299</v>
      </c>
      <c r="E125" s="248">
        <f>VLOOKUP($A125,[3]Data!$B$4:$J$600,7)</f>
        <v>0.33999999999999903</v>
      </c>
      <c r="F125" s="248">
        <f>VLOOKUP($A125,[3]Data!$B$4:$J$600,2)</f>
        <v>765.42708333333303</v>
      </c>
      <c r="G125" s="248">
        <f>VLOOKUP($A125,[3]Data!$B$4:$J$600,5)</f>
        <v>8.5142000000000007</v>
      </c>
      <c r="H125" s="238" t="s">
        <v>360</v>
      </c>
      <c r="I125" s="249">
        <v>110</v>
      </c>
      <c r="J125" s="250">
        <f t="shared" si="9"/>
        <v>192.17635416666667</v>
      </c>
      <c r="K125" s="245">
        <v>50</v>
      </c>
      <c r="L125" s="219">
        <v>0</v>
      </c>
      <c r="M125" s="186">
        <f>'Contract Usage'!B162</f>
        <v>12.695818032815412</v>
      </c>
      <c r="N125" s="245"/>
      <c r="P125" s="551">
        <f t="shared" si="8"/>
        <v>2206.6437499999997</v>
      </c>
      <c r="Q125" s="551">
        <f t="shared" si="7"/>
        <v>1182.1711653645511</v>
      </c>
      <c r="R125" s="224"/>
      <c r="S125" s="224"/>
      <c r="U125" s="551"/>
    </row>
    <row r="126" spans="1:21" ht="13.15" customHeight="1">
      <c r="A126" s="258">
        <f t="shared" si="5"/>
        <v>41116</v>
      </c>
      <c r="B126" s="248">
        <f>VLOOKUP($A126,[3]Data!$B$4:$J$600,3)</f>
        <v>86169.11</v>
      </c>
      <c r="C126" s="248">
        <f>VLOOKUP($A126,[3]Data!$B$4:$J$600,9)</f>
        <v>194.703125</v>
      </c>
      <c r="D126" s="248">
        <f>VLOOKUP($A126,[3]Data!$B$4:$J$600,8)</f>
        <v>2.82</v>
      </c>
      <c r="E126" s="248">
        <f>VLOOKUP($A126,[3]Data!$B$4:$J$600,7)</f>
        <v>0.33999999999999903</v>
      </c>
      <c r="F126" s="248">
        <f>VLOOKUP($A126,[3]Data!$B$4:$J$600,2)</f>
        <v>969.06770833333303</v>
      </c>
      <c r="G126" s="248">
        <f>VLOOKUP($A126,[3]Data!$B$4:$J$600,5)</f>
        <v>8.5040999999999993</v>
      </c>
      <c r="H126" s="238" t="s">
        <v>360</v>
      </c>
      <c r="I126" s="249">
        <v>110</v>
      </c>
      <c r="J126" s="250">
        <f t="shared" si="9"/>
        <v>191.88312500000001</v>
      </c>
      <c r="K126" s="245">
        <v>50</v>
      </c>
      <c r="L126" s="219">
        <v>0</v>
      </c>
      <c r="M126" s="186">
        <f>'Contract Usage'!B163</f>
        <v>12.695818032815412</v>
      </c>
      <c r="N126" s="245"/>
      <c r="P126" s="551">
        <f t="shared" si="8"/>
        <v>2305.8187499999999</v>
      </c>
      <c r="Q126" s="551">
        <f t="shared" si="7"/>
        <v>1182.1711653645511</v>
      </c>
      <c r="R126" s="224"/>
      <c r="S126" s="224"/>
      <c r="U126" s="551"/>
    </row>
    <row r="127" spans="1:21" ht="13.15" customHeight="1">
      <c r="A127" s="258">
        <f t="shared" si="5"/>
        <v>41117</v>
      </c>
      <c r="B127" s="248">
        <f>VLOOKUP($A127,[3]Data!$B$4:$J$600,3)</f>
        <v>85982.01</v>
      </c>
      <c r="C127" s="248">
        <f>VLOOKUP($A127,[3]Data!$B$4:$J$600,9)</f>
        <v>194.4375</v>
      </c>
      <c r="D127" s="248">
        <f>VLOOKUP($A127,[3]Data!$B$4:$J$600,8)</f>
        <v>2.82</v>
      </c>
      <c r="E127" s="248">
        <f>VLOOKUP($A127,[3]Data!$B$4:$J$600,7)</f>
        <v>0.33999999999999903</v>
      </c>
      <c r="F127" s="248">
        <f>VLOOKUP($A127,[3]Data!$B$4:$J$600,2)</f>
        <v>842.38802083333303</v>
      </c>
      <c r="G127" s="248">
        <f>VLOOKUP($A127,[3]Data!$B$4:$J$600,5)</f>
        <v>8.4939999999999998</v>
      </c>
      <c r="H127" s="238" t="s">
        <v>360</v>
      </c>
      <c r="I127" s="249">
        <v>110</v>
      </c>
      <c r="J127" s="250">
        <f t="shared" si="9"/>
        <v>191.61750000000001</v>
      </c>
      <c r="K127" s="245">
        <v>50</v>
      </c>
      <c r="L127" s="219">
        <v>0</v>
      </c>
      <c r="M127" s="186">
        <f>'Contract Usage'!B164</f>
        <v>12.695818032815412</v>
      </c>
      <c r="N127" s="245"/>
      <c r="P127" s="551">
        <f t="shared" si="8"/>
        <v>2404.9937500000001</v>
      </c>
      <c r="Q127" s="551">
        <f t="shared" si="7"/>
        <v>1182.1711653645511</v>
      </c>
      <c r="R127" s="224"/>
      <c r="S127" s="224"/>
      <c r="U127" s="551"/>
    </row>
    <row r="128" spans="1:21" ht="13.15" customHeight="1">
      <c r="A128" s="258">
        <f t="shared" si="5"/>
        <v>41118</v>
      </c>
      <c r="B128" s="248">
        <f>VLOOKUP($A128,[3]Data!$B$4:$J$600,3)</f>
        <v>85786.02</v>
      </c>
      <c r="C128" s="248">
        <f>VLOOKUP($A128,[3]Data!$B$4:$J$600,9)</f>
        <v>193.9609375</v>
      </c>
      <c r="D128" s="248">
        <f>VLOOKUP($A128,[3]Data!$B$4:$J$600,8)</f>
        <v>2.82</v>
      </c>
      <c r="E128" s="248">
        <f>VLOOKUP($A128,[3]Data!$B$4:$J$600,7)</f>
        <v>0.33999999999999903</v>
      </c>
      <c r="F128" s="248">
        <f>VLOOKUP($A128,[3]Data!$B$4:$J$600,2)</f>
        <v>684.33854166666595</v>
      </c>
      <c r="G128" s="248">
        <f>VLOOKUP($A128,[3]Data!$B$4:$J$600,5)</f>
        <v>8.4839000000000002</v>
      </c>
      <c r="H128" s="238" t="s">
        <v>360</v>
      </c>
      <c r="I128" s="249">
        <v>110</v>
      </c>
      <c r="J128" s="250">
        <f t="shared" si="9"/>
        <v>191.14093750000001</v>
      </c>
      <c r="K128" s="245">
        <v>50</v>
      </c>
      <c r="L128" s="219">
        <v>0</v>
      </c>
      <c r="M128" s="186">
        <f>'Contract Usage'!B165</f>
        <v>12.695818032815412</v>
      </c>
      <c r="N128" s="245"/>
      <c r="P128" s="551">
        <f t="shared" si="8"/>
        <v>2504.1687500000003</v>
      </c>
      <c r="Q128" s="551">
        <f t="shared" si="7"/>
        <v>1182.1711653645511</v>
      </c>
      <c r="R128" s="224"/>
      <c r="S128" s="224"/>
      <c r="U128" s="551"/>
    </row>
    <row r="129" spans="1:21" ht="13.15" customHeight="1">
      <c r="A129" s="258">
        <f t="shared" si="5"/>
        <v>41119</v>
      </c>
      <c r="B129" s="248">
        <f>VLOOKUP($A129,[3]Data!$B$4:$J$600,3)</f>
        <v>85599.41</v>
      </c>
      <c r="C129" s="248">
        <f>VLOOKUP($A129,[3]Data!$B$4:$J$600,9)</f>
        <v>193.5546875</v>
      </c>
      <c r="D129" s="248">
        <f>VLOOKUP($A129,[3]Data!$B$4:$J$600,8)</f>
        <v>2.7226093750000002</v>
      </c>
      <c r="E129" s="248">
        <f>VLOOKUP($A129,[3]Data!$B$4:$J$600,7)</f>
        <v>0.33999999999999903</v>
      </c>
      <c r="F129" s="248">
        <f>VLOOKUP($A129,[3]Data!$B$4:$J$600,2)</f>
        <v>630.22395833333303</v>
      </c>
      <c r="G129" s="248">
        <f>VLOOKUP($A129,[3]Data!$B$4:$J$600,5)</f>
        <v>8.4739000000000004</v>
      </c>
      <c r="H129" s="238" t="s">
        <v>360</v>
      </c>
      <c r="I129" s="249">
        <v>110</v>
      </c>
      <c r="J129" s="250">
        <f t="shared" si="9"/>
        <v>190.83207812500001</v>
      </c>
      <c r="K129" s="245">
        <v>50</v>
      </c>
      <c r="L129" s="219">
        <v>0</v>
      </c>
      <c r="M129" s="186">
        <f>'Contract Usage'!B166</f>
        <v>12.695818032815412</v>
      </c>
      <c r="N129" s="245"/>
      <c r="P129" s="551">
        <f t="shared" si="8"/>
        <v>2603.3437500000005</v>
      </c>
      <c r="Q129" s="551">
        <f t="shared" si="7"/>
        <v>1182.1711653645511</v>
      </c>
      <c r="R129" s="224"/>
      <c r="S129" s="224"/>
      <c r="U129" s="551"/>
    </row>
    <row r="130" spans="1:21" ht="13.15" customHeight="1">
      <c r="A130" s="258">
        <f t="shared" si="5"/>
        <v>41120</v>
      </c>
      <c r="B130" s="248">
        <f>VLOOKUP($A130,[3]Data!$B$4:$J$600,3)</f>
        <v>85404.38</v>
      </c>
      <c r="C130" s="248">
        <f>VLOOKUP($A130,[3]Data!$B$4:$J$600,9)</f>
        <v>192.2578125</v>
      </c>
      <c r="D130" s="248">
        <f>VLOOKUP($A130,[3]Data!$B$4:$J$600,8)</f>
        <v>4.5869791666666597E-2</v>
      </c>
      <c r="E130" s="248">
        <f>VLOOKUP($A130,[3]Data!$B$4:$J$600,7)</f>
        <v>0.33999999999999903</v>
      </c>
      <c r="F130" s="248">
        <f>VLOOKUP($A130,[3]Data!$B$4:$J$600,2)</f>
        <v>664.74739583333303</v>
      </c>
      <c r="G130" s="248">
        <f>VLOOKUP($A130,[3]Data!$B$4:$J$600,5)</f>
        <v>8.4638000000000009</v>
      </c>
      <c r="H130" s="238" t="s">
        <v>360</v>
      </c>
      <c r="I130" s="249">
        <v>110</v>
      </c>
      <c r="J130" s="250">
        <f t="shared" si="9"/>
        <v>192.21194270833334</v>
      </c>
      <c r="K130" s="245">
        <v>50</v>
      </c>
      <c r="L130" s="219">
        <v>0</v>
      </c>
      <c r="M130" s="186">
        <f>'Contract Usage'!B167</f>
        <v>12.695818032815412</v>
      </c>
      <c r="N130" s="245"/>
      <c r="P130" s="551">
        <f t="shared" si="8"/>
        <v>2702.5187500000006</v>
      </c>
      <c r="Q130" s="551">
        <f t="shared" si="7"/>
        <v>1182.1711653645511</v>
      </c>
      <c r="R130" s="224"/>
      <c r="S130" s="224"/>
      <c r="U130" s="551"/>
    </row>
    <row r="131" spans="1:21" ht="13.15" customHeight="1">
      <c r="A131" s="258">
        <f t="shared" si="5"/>
        <v>41121</v>
      </c>
      <c r="B131" s="248">
        <f>VLOOKUP($A131,[3]Data!$B$4:$J$600,3)</f>
        <v>85217.82</v>
      </c>
      <c r="C131" s="248">
        <f>VLOOKUP($A131,[3]Data!$B$4:$J$600,9)</f>
        <v>187.815104166666</v>
      </c>
      <c r="D131" s="248">
        <f>VLOOKUP($A131,[3]Data!$B$4:$J$600,8)</f>
        <v>1.56770833333333E-3</v>
      </c>
      <c r="E131" s="248">
        <f>VLOOKUP($A131,[3]Data!$B$4:$J$600,7)</f>
        <v>0.33999999999999903</v>
      </c>
      <c r="F131" s="248">
        <f>VLOOKUP($A131,[3]Data!$B$4:$J$600,2)</f>
        <v>648.46875</v>
      </c>
      <c r="G131" s="248">
        <f>VLOOKUP($A131,[3]Data!$B$4:$J$600,5)</f>
        <v>8.4486000000000008</v>
      </c>
      <c r="H131" s="238" t="s">
        <v>360</v>
      </c>
      <c r="I131" s="249">
        <v>110</v>
      </c>
      <c r="J131" s="250">
        <f t="shared" si="9"/>
        <v>187.81353645833266</v>
      </c>
      <c r="K131" s="245">
        <v>75</v>
      </c>
      <c r="L131" s="219">
        <v>0</v>
      </c>
      <c r="M131" s="186">
        <f>'Contract Usage'!B168</f>
        <v>12.695818032815412</v>
      </c>
      <c r="N131" s="245"/>
      <c r="P131" s="551">
        <f t="shared" si="8"/>
        <v>2851.2812500000005</v>
      </c>
      <c r="Q131" s="551">
        <f t="shared" si="7"/>
        <v>1182.1711653645511</v>
      </c>
      <c r="R131" s="224"/>
      <c r="S131" s="224"/>
      <c r="U131" s="551"/>
    </row>
    <row r="132" spans="1:21" ht="13.15" customHeight="1">
      <c r="A132" s="258">
        <f t="shared" si="5"/>
        <v>41122</v>
      </c>
      <c r="B132" s="248">
        <f>VLOOKUP($A132,[3]Data!$B$4:$J$600,3)</f>
        <v>85049.65</v>
      </c>
      <c r="C132" s="248">
        <f>VLOOKUP($A132,[3]Data!$B$4:$J$600,9)</f>
        <v>176.34374999999901</v>
      </c>
      <c r="D132" s="248">
        <f>VLOOKUP($A132,[3]Data!$B$4:$J$600,8)</f>
        <v>1.82291666666666E-4</v>
      </c>
      <c r="E132" s="248">
        <f>VLOOKUP($A132,[3]Data!$B$4:$J$600,7)</f>
        <v>0.33999999999999903</v>
      </c>
      <c r="F132" s="248">
        <f>VLOOKUP($A132,[3]Data!$B$4:$J$600,2)</f>
        <v>657.046875</v>
      </c>
      <c r="G132" s="248">
        <f>VLOOKUP($A132,[3]Data!$B$4:$J$600,5)</f>
        <v>6.0693000000000001</v>
      </c>
      <c r="H132" s="238" t="s">
        <v>360</v>
      </c>
      <c r="I132" s="249">
        <v>110</v>
      </c>
      <c r="J132" s="250">
        <f t="shared" si="9"/>
        <v>176.34356770833233</v>
      </c>
      <c r="K132" s="245">
        <v>125</v>
      </c>
      <c r="L132" s="219">
        <v>0</v>
      </c>
      <c r="M132" s="186">
        <f>'Contract Usage'!B169</f>
        <v>12.33302926103601</v>
      </c>
      <c r="N132" s="245"/>
      <c r="P132" s="551">
        <f t="shared" si="8"/>
        <v>3099.2187500000005</v>
      </c>
      <c r="Q132" s="551">
        <f t="shared" si="7"/>
        <v>1182.1711653645511</v>
      </c>
      <c r="R132" s="224"/>
      <c r="S132" s="224"/>
      <c r="U132" s="551"/>
    </row>
    <row r="133" spans="1:21" ht="13.15" customHeight="1">
      <c r="A133" s="258">
        <f t="shared" si="5"/>
        <v>41123</v>
      </c>
      <c r="B133" s="248">
        <f>VLOOKUP($A133,[3]Data!$B$4:$J$600,3)</f>
        <v>84855.34</v>
      </c>
      <c r="C133" s="248">
        <f>VLOOKUP($A133,[3]Data!$B$4:$J$600,9)</f>
        <v>192.125</v>
      </c>
      <c r="D133" s="248">
        <f>VLOOKUP($A133,[3]Data!$B$4:$J$600,8)</f>
        <v>1.0428124999999899</v>
      </c>
      <c r="E133" s="248">
        <f>VLOOKUP($A133,[3]Data!$B$4:$J$600,7)</f>
        <v>0.33999999999999903</v>
      </c>
      <c r="F133" s="248">
        <f>VLOOKUP($A133,[3]Data!$B$4:$J$600,2)</f>
        <v>569.78645833333303</v>
      </c>
      <c r="G133" s="248">
        <f>VLOOKUP($A133,[3]Data!$B$4:$J$600,5)</f>
        <v>6.0591999999999997</v>
      </c>
      <c r="H133" s="238" t="s">
        <v>360</v>
      </c>
      <c r="I133" s="249">
        <v>110</v>
      </c>
      <c r="J133" s="250">
        <f t="shared" si="9"/>
        <v>191.0821875</v>
      </c>
      <c r="K133" s="245">
        <v>125</v>
      </c>
      <c r="L133" s="219">
        <v>0</v>
      </c>
      <c r="M133" s="186">
        <f>'Contract Usage'!B170</f>
        <v>12.33302926103601</v>
      </c>
      <c r="N133" s="245"/>
      <c r="P133" s="551">
        <f t="shared" si="8"/>
        <v>3347.1562500000005</v>
      </c>
      <c r="Q133" s="551">
        <f t="shared" si="7"/>
        <v>1182.1711653645511</v>
      </c>
      <c r="R133" s="224"/>
      <c r="S133" s="224"/>
      <c r="U133" s="551"/>
    </row>
    <row r="134" spans="1:21" ht="13.15" customHeight="1">
      <c r="A134" s="258">
        <f t="shared" si="5"/>
        <v>41124</v>
      </c>
      <c r="B134" s="248">
        <f>VLOOKUP($A134,[3]Data!$B$4:$J$600,3)</f>
        <v>84643.21</v>
      </c>
      <c r="C134" s="248">
        <f>VLOOKUP($A134,[3]Data!$B$4:$J$600,9)</f>
        <v>191.46875</v>
      </c>
      <c r="D134" s="248">
        <f>VLOOKUP($A134,[3]Data!$B$4:$J$600,8)</f>
        <v>2.82</v>
      </c>
      <c r="E134" s="248">
        <f>VLOOKUP($A134,[3]Data!$B$4:$J$600,7)</f>
        <v>0.33999999999999903</v>
      </c>
      <c r="F134" s="248">
        <f>VLOOKUP($A134,[3]Data!$B$4:$J$600,2)</f>
        <v>441.9765625</v>
      </c>
      <c r="G134" s="248">
        <f>VLOOKUP($A134,[3]Data!$B$4:$J$600,5)</f>
        <v>6.0491000000000001</v>
      </c>
      <c r="H134" s="238" t="s">
        <v>360</v>
      </c>
      <c r="I134" s="249">
        <v>110</v>
      </c>
      <c r="J134" s="250">
        <f t="shared" si="9"/>
        <v>188.64875000000001</v>
      </c>
      <c r="K134" s="245">
        <v>125</v>
      </c>
      <c r="L134" s="219">
        <v>0</v>
      </c>
      <c r="M134" s="186">
        <f>'Contract Usage'!B171</f>
        <v>12.33302926103601</v>
      </c>
      <c r="N134" s="245"/>
      <c r="P134" s="551">
        <f t="shared" si="8"/>
        <v>3595.0937500000005</v>
      </c>
      <c r="Q134" s="551">
        <f t="shared" si="7"/>
        <v>1182.1711653645511</v>
      </c>
      <c r="R134" s="224"/>
      <c r="S134" s="224"/>
      <c r="U134" s="551"/>
    </row>
    <row r="135" spans="1:21" ht="13.15" customHeight="1">
      <c r="A135" s="258">
        <f t="shared" si="5"/>
        <v>41125</v>
      </c>
      <c r="B135" s="248">
        <f>VLOOKUP($A135,[3]Data!$B$4:$J$600,3)</f>
        <v>84422.78</v>
      </c>
      <c r="C135" s="248">
        <f>VLOOKUP($A135,[3]Data!$B$4:$J$600,9)</f>
        <v>191.59375</v>
      </c>
      <c r="D135" s="248">
        <f>VLOOKUP($A135,[3]Data!$B$4:$J$600,8)</f>
        <v>2.80833333333333</v>
      </c>
      <c r="E135" s="248">
        <f>VLOOKUP($A135,[3]Data!$B$4:$J$600,7)</f>
        <v>0.33999999999999903</v>
      </c>
      <c r="F135" s="248">
        <f>VLOOKUP($A135,[3]Data!$B$4:$J$600,2)</f>
        <v>556.38802083333303</v>
      </c>
      <c r="G135" s="248">
        <f>VLOOKUP($A135,[3]Data!$B$4:$J$600,5)</f>
        <v>6.0441000000000003</v>
      </c>
      <c r="H135" s="238" t="s">
        <v>360</v>
      </c>
      <c r="I135" s="249">
        <v>110</v>
      </c>
      <c r="J135" s="250">
        <f t="shared" si="9"/>
        <v>188.78541666666666</v>
      </c>
      <c r="K135" s="245">
        <v>125</v>
      </c>
      <c r="L135" s="219">
        <v>0</v>
      </c>
      <c r="M135" s="186">
        <f>'Contract Usage'!B172</f>
        <v>12.33302926103601</v>
      </c>
      <c r="N135" s="245"/>
      <c r="P135" s="551">
        <f t="shared" si="8"/>
        <v>3843.0312500000005</v>
      </c>
      <c r="Q135" s="551">
        <f t="shared" si="7"/>
        <v>1182.1711653645511</v>
      </c>
      <c r="R135" s="224"/>
      <c r="S135" s="224"/>
      <c r="U135" s="551"/>
    </row>
    <row r="136" spans="1:21" ht="13.15" customHeight="1">
      <c r="A136" s="258">
        <f t="shared" ref="A136:A199" si="10">A135+1</f>
        <v>41126</v>
      </c>
      <c r="B136" s="248">
        <f>VLOOKUP($A136,[3]Data!$B$4:$J$600,3)</f>
        <v>84185.08</v>
      </c>
      <c r="C136" s="248">
        <f>VLOOKUP($A136,[3]Data!$B$4:$J$600,9)</f>
        <v>192.0625</v>
      </c>
      <c r="D136" s="248">
        <f>VLOOKUP($A136,[3]Data!$B$4:$J$600,8)</f>
        <v>2.79958333333333</v>
      </c>
      <c r="E136" s="248">
        <f>VLOOKUP($A136,[3]Data!$B$4:$J$600,7)</f>
        <v>0.336614583333333</v>
      </c>
      <c r="F136" s="248">
        <f>VLOOKUP($A136,[3]Data!$B$4:$J$600,2)</f>
        <v>523.84114583333303</v>
      </c>
      <c r="G136" s="248">
        <f>VLOOKUP($A136,[3]Data!$B$4:$J$600,5)</f>
        <v>6.0339999999999998</v>
      </c>
      <c r="H136" s="238" t="s">
        <v>360</v>
      </c>
      <c r="I136" s="249">
        <v>110</v>
      </c>
      <c r="J136" s="250">
        <f t="shared" si="9"/>
        <v>189.26291666666668</v>
      </c>
      <c r="K136" s="245">
        <v>125</v>
      </c>
      <c r="L136" s="219">
        <v>0</v>
      </c>
      <c r="M136" s="186">
        <f>'Contract Usage'!B173</f>
        <v>12.33302926103601</v>
      </c>
      <c r="N136" s="245"/>
      <c r="P136" s="551">
        <f t="shared" si="8"/>
        <v>4090.9687500000005</v>
      </c>
      <c r="Q136" s="551">
        <f t="shared" si="7"/>
        <v>1182.1711653645511</v>
      </c>
      <c r="R136" s="224"/>
      <c r="S136" s="224"/>
      <c r="U136" s="551"/>
    </row>
    <row r="137" spans="1:21" ht="13.15" customHeight="1">
      <c r="A137" s="258">
        <f t="shared" si="10"/>
        <v>41127</v>
      </c>
      <c r="B137" s="248">
        <f>VLOOKUP($A137,[3]Data!$B$4:$J$600,3)</f>
        <v>83930.2</v>
      </c>
      <c r="C137" s="248">
        <f>VLOOKUP($A137,[3]Data!$B$4:$J$600,9)</f>
        <v>200.96875</v>
      </c>
      <c r="D137" s="248">
        <f>VLOOKUP($A137,[3]Data!$B$4:$J$600,8)</f>
        <v>2.7831770833333298</v>
      </c>
      <c r="E137" s="248">
        <f>VLOOKUP($A137,[3]Data!$B$4:$J$600,7)</f>
        <v>0.26755208333333302</v>
      </c>
      <c r="F137" s="248">
        <f>VLOOKUP($A137,[3]Data!$B$4:$J$600,2)</f>
        <v>446.979166666666</v>
      </c>
      <c r="G137" s="248">
        <f>VLOOKUP($A137,[3]Data!$B$4:$J$600,5)</f>
        <v>6.0189000000000004</v>
      </c>
      <c r="H137" s="238" t="s">
        <v>360</v>
      </c>
      <c r="I137" s="249">
        <v>110</v>
      </c>
      <c r="J137" s="250">
        <f t="shared" si="9"/>
        <v>198.18557291666667</v>
      </c>
      <c r="K137" s="245">
        <v>125</v>
      </c>
      <c r="L137" s="219">
        <v>0</v>
      </c>
      <c r="M137" s="186">
        <f>'Contract Usage'!B174</f>
        <v>12.33302926103601</v>
      </c>
      <c r="N137" s="245"/>
      <c r="P137" s="551">
        <f t="shared" si="8"/>
        <v>4338.90625</v>
      </c>
      <c r="Q137" s="551">
        <f t="shared" si="7"/>
        <v>1182.1711653645511</v>
      </c>
      <c r="R137" s="224"/>
      <c r="S137" s="224"/>
      <c r="U137" s="551"/>
    </row>
    <row r="138" spans="1:21" ht="13.15" customHeight="1">
      <c r="A138" s="258">
        <f t="shared" si="10"/>
        <v>41128</v>
      </c>
      <c r="B138" s="248">
        <f>VLOOKUP($A138,[3]Data!$B$4:$J$600,3)</f>
        <v>83710.86</v>
      </c>
      <c r="C138" s="248">
        <f>VLOOKUP($A138,[3]Data!$B$4:$J$600,9)</f>
        <v>218.015625</v>
      </c>
      <c r="D138" s="248">
        <f>VLOOKUP($A138,[3]Data!$B$4:$J$600,8)</f>
        <v>2.6810937500000001</v>
      </c>
      <c r="E138" s="248">
        <f>VLOOKUP($A138,[3]Data!$B$4:$J$600,7)</f>
        <v>0.34583333333333299</v>
      </c>
      <c r="F138" s="248">
        <f>VLOOKUP($A138,[3]Data!$B$4:$J$600,2)</f>
        <v>395.6328125</v>
      </c>
      <c r="G138" s="248">
        <f>VLOOKUP($A138,[3]Data!$B$4:$J$600,5)</f>
        <v>6.0138999999999996</v>
      </c>
      <c r="H138" s="238" t="s">
        <v>360</v>
      </c>
      <c r="I138" s="249">
        <v>110</v>
      </c>
      <c r="J138" s="250">
        <f t="shared" si="9"/>
        <v>215.33453125</v>
      </c>
      <c r="K138" s="245">
        <v>125</v>
      </c>
      <c r="L138" s="219">
        <v>0</v>
      </c>
      <c r="M138" s="186">
        <f>'Contract Usage'!B175</f>
        <v>12.33302926103601</v>
      </c>
      <c r="N138" s="245"/>
      <c r="P138" s="551">
        <f t="shared" si="8"/>
        <v>4586.84375</v>
      </c>
      <c r="Q138" s="551">
        <f t="shared" si="7"/>
        <v>1182.1711653645511</v>
      </c>
      <c r="R138" s="224"/>
      <c r="S138" s="224"/>
      <c r="U138" s="551"/>
    </row>
    <row r="139" spans="1:21" ht="13.15" customHeight="1">
      <c r="A139" s="258">
        <f t="shared" si="10"/>
        <v>41129</v>
      </c>
      <c r="B139" s="248">
        <f>VLOOKUP($A139,[3]Data!$B$4:$J$600,3)</f>
        <v>83456.81</v>
      </c>
      <c r="C139" s="248">
        <f>VLOOKUP($A139,[3]Data!$B$4:$J$600,9)</f>
        <v>218.59375</v>
      </c>
      <c r="D139" s="248">
        <f>VLOOKUP($A139,[3]Data!$B$4:$J$600,8)</f>
        <v>2.68</v>
      </c>
      <c r="E139" s="248">
        <f>VLOOKUP($A139,[3]Data!$B$4:$J$600,7)</f>
        <v>0.33999999999999903</v>
      </c>
      <c r="F139" s="248">
        <f>VLOOKUP($A139,[3]Data!$B$4:$J$600,2)</f>
        <v>441.432291666666</v>
      </c>
      <c r="G139" s="248">
        <f>VLOOKUP($A139,[3]Data!$B$4:$J$600,5)</f>
        <v>5.9987000000000004</v>
      </c>
      <c r="H139" s="238" t="s">
        <v>360</v>
      </c>
      <c r="I139" s="249">
        <v>110</v>
      </c>
      <c r="J139" s="250">
        <f t="shared" si="9"/>
        <v>215.91374999999999</v>
      </c>
      <c r="K139" s="245">
        <v>125</v>
      </c>
      <c r="L139" s="219">
        <v>0</v>
      </c>
      <c r="M139" s="186">
        <f>'Contract Usage'!B176</f>
        <v>12.33302926103601</v>
      </c>
      <c r="N139" s="245"/>
      <c r="P139" s="551">
        <f t="shared" si="8"/>
        <v>4834.78125</v>
      </c>
      <c r="Q139" s="551">
        <f t="shared" si="7"/>
        <v>1182.1711653645511</v>
      </c>
      <c r="R139" s="224"/>
      <c r="S139" s="224"/>
      <c r="U139" s="551"/>
    </row>
    <row r="140" spans="1:21" ht="13.15" customHeight="1">
      <c r="A140" s="258">
        <f t="shared" si="10"/>
        <v>41130</v>
      </c>
      <c r="B140" s="248">
        <f>VLOOKUP($A140,[3]Data!$B$4:$J$600,3)</f>
        <v>83151.199999999997</v>
      </c>
      <c r="C140" s="248">
        <f>VLOOKUP($A140,[3]Data!$B$4:$J$600,9)</f>
        <v>227.60937499999901</v>
      </c>
      <c r="D140" s="248">
        <f>VLOOKUP($A140,[3]Data!$B$4:$J$600,8)</f>
        <v>2.6534374999999999</v>
      </c>
      <c r="E140" s="248">
        <f>VLOOKUP($A140,[3]Data!$B$4:$J$600,7)</f>
        <v>0.45999999999999902</v>
      </c>
      <c r="F140" s="248">
        <f>VLOOKUP($A140,[3]Data!$B$4:$J$600,2)</f>
        <v>529.765625</v>
      </c>
      <c r="G140" s="248">
        <f>VLOOKUP($A140,[3]Data!$B$4:$J$600,5)</f>
        <v>5.9886999999999997</v>
      </c>
      <c r="H140" s="238" t="s">
        <v>360</v>
      </c>
      <c r="I140" s="249">
        <v>110</v>
      </c>
      <c r="J140" s="250">
        <f t="shared" si="9"/>
        <v>224.95593749999901</v>
      </c>
      <c r="K140" s="245">
        <v>125</v>
      </c>
      <c r="L140" s="219">
        <v>0</v>
      </c>
      <c r="M140" s="186">
        <f>'Contract Usage'!B177</f>
        <v>12.33302926103601</v>
      </c>
      <c r="N140" s="245"/>
      <c r="P140" s="551">
        <f t="shared" si="8"/>
        <v>5082.71875</v>
      </c>
      <c r="Q140" s="551">
        <f t="shared" ref="Q140:Q203" si="11">+Q139+(N140*1.9835)</f>
        <v>1182.1711653645511</v>
      </c>
      <c r="R140" s="224"/>
      <c r="S140" s="224"/>
      <c r="U140" s="551"/>
    </row>
    <row r="141" spans="1:21" ht="13.15" customHeight="1">
      <c r="A141" s="258">
        <f t="shared" si="10"/>
        <v>41131</v>
      </c>
      <c r="B141" s="248">
        <f>VLOOKUP($A141,[3]Data!$B$4:$J$600,3)</f>
        <v>82828.38</v>
      </c>
      <c r="C141" s="248">
        <f>VLOOKUP($A141,[3]Data!$B$4:$J$600,9)</f>
        <v>243.71874999999901</v>
      </c>
      <c r="D141" s="248">
        <f>VLOOKUP($A141,[3]Data!$B$4:$J$600,8)</f>
        <v>2.6221874999999999</v>
      </c>
      <c r="E141" s="248">
        <f>VLOOKUP($A141,[3]Data!$B$4:$J$600,7)</f>
        <v>1.01999999999999</v>
      </c>
      <c r="F141" s="248">
        <f>VLOOKUP($A141,[3]Data!$B$4:$J$600,2)</f>
        <v>503.322916666666</v>
      </c>
      <c r="G141" s="248">
        <f>VLOOKUP($A141,[3]Data!$B$4:$J$600,5)</f>
        <v>5.9734999999999996</v>
      </c>
      <c r="H141" s="238" t="s">
        <v>360</v>
      </c>
      <c r="I141" s="249">
        <v>110</v>
      </c>
      <c r="J141" s="250">
        <f t="shared" si="9"/>
        <v>241.09656249999901</v>
      </c>
      <c r="K141" s="245">
        <v>125</v>
      </c>
      <c r="L141" s="219">
        <v>0</v>
      </c>
      <c r="M141" s="186">
        <f>'Contract Usage'!B178</f>
        <v>12.33302926103601</v>
      </c>
      <c r="N141" s="245"/>
      <c r="P141" s="551">
        <f t="shared" ref="P141:P204" si="12">(+P140+(K141)*1.9835)</f>
        <v>5330.65625</v>
      </c>
      <c r="Q141" s="551">
        <f t="shared" si="11"/>
        <v>1182.1711653645511</v>
      </c>
      <c r="R141" s="224"/>
      <c r="S141" s="224"/>
      <c r="U141" s="551"/>
    </row>
    <row r="142" spans="1:21" ht="13.15" customHeight="1">
      <c r="A142" s="258">
        <f t="shared" si="10"/>
        <v>41132</v>
      </c>
      <c r="B142" s="248">
        <f>VLOOKUP($A142,[3]Data!$B$4:$J$600,3)</f>
        <v>82497.84</v>
      </c>
      <c r="C142" s="248">
        <f>VLOOKUP($A142,[3]Data!$B$4:$J$600,9)</f>
        <v>242.61718749999901</v>
      </c>
      <c r="D142" s="248">
        <f>VLOOKUP($A142,[3]Data!$B$4:$J$600,8)</f>
        <v>2.5495312499999998</v>
      </c>
      <c r="E142" s="248">
        <f>VLOOKUP($A142,[3]Data!$B$4:$J$600,7)</f>
        <v>1.01999999999999</v>
      </c>
      <c r="F142" s="248">
        <f>VLOOKUP($A142,[3]Data!$B$4:$J$600,2)</f>
        <v>489.21874999999898</v>
      </c>
      <c r="G142" s="248">
        <f>VLOOKUP($A142,[3]Data!$B$4:$J$600,5)</f>
        <v>5.9584000000000001</v>
      </c>
      <c r="H142" s="238" t="s">
        <v>360</v>
      </c>
      <c r="I142" s="249">
        <v>110</v>
      </c>
      <c r="J142" s="250">
        <f t="shared" si="9"/>
        <v>240.067656249999</v>
      </c>
      <c r="K142" s="245">
        <v>125</v>
      </c>
      <c r="L142" s="219">
        <v>0</v>
      </c>
      <c r="M142" s="186">
        <f>'Contract Usage'!B179</f>
        <v>12.33302926103601</v>
      </c>
      <c r="N142" s="245"/>
      <c r="P142" s="551">
        <f t="shared" si="12"/>
        <v>5578.59375</v>
      </c>
      <c r="Q142" s="551">
        <f t="shared" si="11"/>
        <v>1182.1711653645511</v>
      </c>
      <c r="R142" s="224"/>
      <c r="S142" s="224"/>
      <c r="U142" s="551"/>
    </row>
    <row r="143" spans="1:21" ht="13.15" customHeight="1">
      <c r="A143" s="258">
        <f t="shared" si="10"/>
        <v>41133</v>
      </c>
      <c r="B143" s="248">
        <f>VLOOKUP($A143,[3]Data!$B$4:$J$600,3)</f>
        <v>82176.63</v>
      </c>
      <c r="C143" s="248">
        <f>VLOOKUP($A143,[3]Data!$B$4:$J$600,9)</f>
        <v>242.14062499999901</v>
      </c>
      <c r="D143" s="248">
        <f>VLOOKUP($A143,[3]Data!$B$4:$J$600,8)</f>
        <v>2.5299999999999998</v>
      </c>
      <c r="E143" s="248">
        <f>VLOOKUP($A143,[3]Data!$B$4:$J$600,7)</f>
        <v>1.01999999999999</v>
      </c>
      <c r="F143" s="248">
        <f>VLOOKUP($A143,[3]Data!$B$4:$J$600,2)</f>
        <v>473.822916666666</v>
      </c>
      <c r="G143" s="248">
        <f>VLOOKUP($A143,[3]Data!$B$4:$J$600,5)</f>
        <v>5.9432999999999998</v>
      </c>
      <c r="H143" s="238" t="s">
        <v>360</v>
      </c>
      <c r="I143" s="249">
        <v>110</v>
      </c>
      <c r="J143" s="250">
        <f t="shared" si="9"/>
        <v>239.610624999999</v>
      </c>
      <c r="K143" s="245">
        <v>125</v>
      </c>
      <c r="L143" s="219">
        <v>0</v>
      </c>
      <c r="M143" s="186">
        <f>'Contract Usage'!B180</f>
        <v>12.33302926103601</v>
      </c>
      <c r="N143" s="245"/>
      <c r="P143" s="551">
        <f t="shared" si="12"/>
        <v>5826.53125</v>
      </c>
      <c r="Q143" s="551">
        <f t="shared" si="11"/>
        <v>1182.1711653645511</v>
      </c>
      <c r="R143" s="224"/>
      <c r="S143" s="224"/>
      <c r="U143" s="551"/>
    </row>
    <row r="144" spans="1:21" ht="13.15" customHeight="1">
      <c r="A144" s="258">
        <f t="shared" si="10"/>
        <v>41134</v>
      </c>
      <c r="B144" s="248">
        <f>VLOOKUP($A144,[3]Data!$B$4:$J$600,3)</f>
        <v>81890.87</v>
      </c>
      <c r="C144" s="248">
        <f>VLOOKUP($A144,[3]Data!$B$4:$J$600,9)</f>
        <v>232.481770833333</v>
      </c>
      <c r="D144" s="248">
        <f>VLOOKUP($A144,[3]Data!$B$4:$J$600,8)</f>
        <v>2.5550000000000002</v>
      </c>
      <c r="E144" s="248">
        <f>VLOOKUP($A144,[3]Data!$B$4:$J$600,7)</f>
        <v>1.01999999999999</v>
      </c>
      <c r="F144" s="248">
        <f>VLOOKUP($A144,[3]Data!$B$4:$J$600,2)</f>
        <v>457.21875</v>
      </c>
      <c r="G144" s="248">
        <f>VLOOKUP($A144,[3]Data!$B$4:$J$600,5)</f>
        <v>5.9282000000000004</v>
      </c>
      <c r="H144" s="238" t="s">
        <v>360</v>
      </c>
      <c r="I144" s="249">
        <v>110</v>
      </c>
      <c r="J144" s="250">
        <f t="shared" si="9"/>
        <v>229.92677083333299</v>
      </c>
      <c r="K144" s="245">
        <v>125</v>
      </c>
      <c r="L144" s="219">
        <v>0</v>
      </c>
      <c r="M144" s="186">
        <f>'Contract Usage'!B181</f>
        <v>12.33302926103601</v>
      </c>
      <c r="N144" s="245"/>
      <c r="P144" s="551">
        <f t="shared" si="12"/>
        <v>6074.46875</v>
      </c>
      <c r="Q144" s="551">
        <f t="shared" si="11"/>
        <v>1182.1711653645511</v>
      </c>
      <c r="R144" s="224"/>
      <c r="S144" s="224"/>
      <c r="U144" s="551"/>
    </row>
    <row r="145" spans="1:27" ht="13.15" customHeight="1">
      <c r="A145" s="258">
        <f t="shared" si="10"/>
        <v>41135</v>
      </c>
      <c r="B145" s="248">
        <f>VLOOKUP($A145,[3]Data!$B$4:$J$600,3)</f>
        <v>81666.44</v>
      </c>
      <c r="C145" s="248">
        <f>VLOOKUP($A145,[3]Data!$B$4:$J$600,9)</f>
        <v>210.71875</v>
      </c>
      <c r="D145" s="248">
        <f>VLOOKUP($A145,[3]Data!$B$4:$J$600,8)</f>
        <v>2.5299999999999998</v>
      </c>
      <c r="E145" s="248">
        <f>VLOOKUP($A145,[3]Data!$B$4:$J$600,7)</f>
        <v>1.01999999999999</v>
      </c>
      <c r="F145" s="248">
        <f>VLOOKUP($A145,[3]Data!$B$4:$J$600,2)</f>
        <v>557.23697916666595</v>
      </c>
      <c r="G145" s="248">
        <f>VLOOKUP($A145,[3]Data!$B$4:$J$600,5)</f>
        <v>5.9180999999999999</v>
      </c>
      <c r="H145" s="238" t="s">
        <v>360</v>
      </c>
      <c r="I145" s="249">
        <v>110</v>
      </c>
      <c r="J145" s="250">
        <f t="shared" si="9"/>
        <v>208.18875</v>
      </c>
      <c r="K145" s="245">
        <v>125</v>
      </c>
      <c r="L145" s="219">
        <v>0</v>
      </c>
      <c r="M145" s="186">
        <f>'Contract Usage'!B182</f>
        <v>12.33302926103601</v>
      </c>
      <c r="N145" s="245"/>
      <c r="P145" s="551">
        <f>(+P144+(K145)*1.9835)</f>
        <v>6322.40625</v>
      </c>
      <c r="Q145" s="551">
        <f t="shared" si="11"/>
        <v>1182.1711653645511</v>
      </c>
      <c r="R145" s="224"/>
      <c r="S145" s="224"/>
      <c r="U145" s="551"/>
    </row>
    <row r="146" spans="1:27" ht="13.15" customHeight="1">
      <c r="A146" s="258">
        <f t="shared" si="10"/>
        <v>41136</v>
      </c>
      <c r="B146" s="248">
        <f>VLOOKUP($A146,[3]Data!$B$4:$J$600,3)</f>
        <v>81424.740000000005</v>
      </c>
      <c r="C146" s="248">
        <f>VLOOKUP($A146,[3]Data!$B$4:$J$600,9)</f>
        <v>211.203125</v>
      </c>
      <c r="D146" s="248">
        <f>VLOOKUP($A146,[3]Data!$B$4:$J$600,8)</f>
        <v>2.32375</v>
      </c>
      <c r="E146" s="248">
        <f>VLOOKUP($A146,[3]Data!$B$4:$J$600,7)</f>
        <v>1.01999999999999</v>
      </c>
      <c r="F146" s="248">
        <f>VLOOKUP($A146,[3]Data!$B$4:$J$600,2)</f>
        <v>605.57291666666595</v>
      </c>
      <c r="G146" s="248">
        <f>VLOOKUP($A146,[3]Data!$B$4:$J$600,5)</f>
        <v>5.9080000000000004</v>
      </c>
      <c r="H146" s="238" t="s">
        <v>360</v>
      </c>
      <c r="I146" s="249">
        <v>110</v>
      </c>
      <c r="J146" s="250">
        <f t="shared" si="9"/>
        <v>208.87937500000001</v>
      </c>
      <c r="K146" s="245">
        <v>125</v>
      </c>
      <c r="L146" s="219">
        <v>0</v>
      </c>
      <c r="M146" s="186">
        <f>'Contract Usage'!B183</f>
        <v>12.33302926103601</v>
      </c>
      <c r="N146" s="245"/>
      <c r="P146" s="551">
        <f t="shared" si="12"/>
        <v>6570.34375</v>
      </c>
      <c r="Q146" s="551">
        <f t="shared" si="11"/>
        <v>1182.1711653645511</v>
      </c>
      <c r="R146" s="224"/>
      <c r="S146" s="224"/>
      <c r="U146" s="551"/>
      <c r="AA146" s="142">
        <f>C146-110</f>
        <v>101.203125</v>
      </c>
    </row>
    <row r="147" spans="1:27" ht="13.15" customHeight="1">
      <c r="A147" s="258">
        <f t="shared" si="10"/>
        <v>41137</v>
      </c>
      <c r="B147" s="248">
        <f>VLOOKUP($A147,[3]Data!$B$4:$J$600,3)</f>
        <v>81157.91</v>
      </c>
      <c r="C147" s="248">
        <f>VLOOKUP($A147,[3]Data!$B$4:$J$600,9)</f>
        <v>210.328125</v>
      </c>
      <c r="D147" s="248">
        <f>VLOOKUP($A147,[3]Data!$B$4:$J$600,8)</f>
        <v>2.13</v>
      </c>
      <c r="E147" s="248">
        <f>VLOOKUP($A147,[3]Data!$B$4:$J$600,7)</f>
        <v>1.01999999999999</v>
      </c>
      <c r="F147" s="248">
        <f>VLOOKUP($A147,[3]Data!$B$4:$J$600,2)</f>
        <v>519.5859375</v>
      </c>
      <c r="G147" s="248">
        <f>VLOOKUP($A147,[3]Data!$B$4:$J$600,5)</f>
        <v>5.8929</v>
      </c>
      <c r="H147" s="238" t="s">
        <v>360</v>
      </c>
      <c r="I147" s="249">
        <v>110</v>
      </c>
      <c r="J147" s="250">
        <f t="shared" si="9"/>
        <v>208.198125</v>
      </c>
      <c r="K147" s="245">
        <v>125</v>
      </c>
      <c r="L147" s="219">
        <v>0</v>
      </c>
      <c r="M147" s="186">
        <f>'Contract Usage'!B184</f>
        <v>12.33302926103601</v>
      </c>
      <c r="N147" s="245"/>
      <c r="P147" s="551">
        <f t="shared" si="12"/>
        <v>6818.28125</v>
      </c>
      <c r="Q147" s="551">
        <f t="shared" si="11"/>
        <v>1182.1711653645511</v>
      </c>
      <c r="R147" s="224"/>
      <c r="S147" s="224"/>
      <c r="AA147" s="142">
        <f t="shared" ref="AA147:AA168" si="13">C147-110</f>
        <v>100.328125</v>
      </c>
    </row>
    <row r="148" spans="1:27" ht="13.15" customHeight="1">
      <c r="A148" s="258">
        <f t="shared" si="10"/>
        <v>41138</v>
      </c>
      <c r="B148" s="248">
        <f>VLOOKUP($A148,[3]Data!$B$4:$J$600,3)</f>
        <v>80883.27</v>
      </c>
      <c r="C148" s="248">
        <f>VLOOKUP($A148,[3]Data!$B$4:$J$600,9)</f>
        <v>209.5625</v>
      </c>
      <c r="D148" s="248">
        <f>VLOOKUP($A148,[3]Data!$B$4:$J$600,8)</f>
        <v>2.13</v>
      </c>
      <c r="E148" s="248">
        <f>VLOOKUP($A148,[3]Data!$B$4:$J$600,7)</f>
        <v>0.65218750000000003</v>
      </c>
      <c r="F148" s="248">
        <f>VLOOKUP($A148,[3]Data!$B$4:$J$600,2)</f>
        <v>388.69270833333297</v>
      </c>
      <c r="G148" s="248">
        <f>VLOOKUP($A148,[3]Data!$B$4:$J$600,5)</f>
        <v>5.8827999999999996</v>
      </c>
      <c r="H148" s="238" t="s">
        <v>360</v>
      </c>
      <c r="I148" s="249">
        <v>110</v>
      </c>
      <c r="J148" s="250">
        <f t="shared" si="9"/>
        <v>207.4325</v>
      </c>
      <c r="K148" s="245">
        <v>125</v>
      </c>
      <c r="L148" s="219">
        <v>0</v>
      </c>
      <c r="M148" s="186">
        <f>'Contract Usage'!B185</f>
        <v>12.33302926103601</v>
      </c>
      <c r="N148" s="245"/>
      <c r="P148" s="551">
        <f t="shared" si="12"/>
        <v>7066.21875</v>
      </c>
      <c r="Q148" s="551">
        <f t="shared" si="11"/>
        <v>1182.1711653645511</v>
      </c>
      <c r="R148" s="224"/>
      <c r="S148" s="224"/>
      <c r="AA148" s="142">
        <f t="shared" si="13"/>
        <v>99.5625</v>
      </c>
    </row>
    <row r="149" spans="1:27" ht="13.15" customHeight="1">
      <c r="A149" s="258">
        <f t="shared" si="10"/>
        <v>41139</v>
      </c>
      <c r="B149" s="248">
        <f>VLOOKUP($A149,[3]Data!$B$4:$J$600,3)</f>
        <v>80634.75</v>
      </c>
      <c r="C149" s="248">
        <f>VLOOKUP($A149,[3]Data!$B$4:$J$600,9)</f>
        <v>210.03125</v>
      </c>
      <c r="D149" s="248">
        <f>VLOOKUP($A149,[3]Data!$B$4:$J$600,8)</f>
        <v>2.13</v>
      </c>
      <c r="E149" s="248">
        <f>VLOOKUP($A149,[3]Data!$B$4:$J$600,7)</f>
        <v>0.33999999999999903</v>
      </c>
      <c r="F149" s="248">
        <f>VLOOKUP($A149,[3]Data!$B$4:$J$600,2)</f>
        <v>341.39843749999898</v>
      </c>
      <c r="G149" s="248">
        <f>VLOOKUP($A149,[3]Data!$B$4:$J$600,5)</f>
        <v>5.8677000000000001</v>
      </c>
      <c r="H149" s="238" t="s">
        <v>360</v>
      </c>
      <c r="I149" s="249">
        <v>110</v>
      </c>
      <c r="J149" s="250">
        <f t="shared" ref="J149:J212" si="14">+C149-D149</f>
        <v>207.90125</v>
      </c>
      <c r="K149" s="245">
        <v>125</v>
      </c>
      <c r="L149" s="219">
        <v>0</v>
      </c>
      <c r="M149" s="186">
        <f>'Contract Usage'!B186</f>
        <v>12.33302926103601</v>
      </c>
      <c r="N149" s="245"/>
      <c r="P149" s="551">
        <f t="shared" si="12"/>
        <v>7314.15625</v>
      </c>
      <c r="Q149" s="551">
        <f t="shared" si="11"/>
        <v>1182.1711653645511</v>
      </c>
      <c r="R149" s="224"/>
      <c r="S149" s="224"/>
      <c r="AA149" s="142">
        <f t="shared" si="13"/>
        <v>100.03125</v>
      </c>
    </row>
    <row r="150" spans="1:27" ht="13.15" customHeight="1">
      <c r="A150" s="258">
        <f t="shared" si="10"/>
        <v>41140</v>
      </c>
      <c r="B150" s="248">
        <f>VLOOKUP($A150,[3]Data!$B$4:$J$600,3)</f>
        <v>80361.289999999994</v>
      </c>
      <c r="C150" s="248">
        <f>VLOOKUP($A150,[3]Data!$B$4:$J$600,9)</f>
        <v>209.75</v>
      </c>
      <c r="D150" s="248">
        <f>VLOOKUP($A150,[3]Data!$B$4:$J$600,8)</f>
        <v>2.1265624999999999</v>
      </c>
      <c r="E150" s="248">
        <f>VLOOKUP($A150,[3]Data!$B$4:$J$600,7)</f>
        <v>0.33999999999999903</v>
      </c>
      <c r="F150" s="248">
        <f>VLOOKUP($A150,[3]Data!$B$4:$J$600,2)</f>
        <v>330.35677083333297</v>
      </c>
      <c r="G150" s="248">
        <f>VLOOKUP($A150,[3]Data!$B$4:$J$600,5)</f>
        <v>5.8575999999999997</v>
      </c>
      <c r="H150" s="238" t="s">
        <v>360</v>
      </c>
      <c r="I150" s="249">
        <v>110</v>
      </c>
      <c r="J150" s="250">
        <f t="shared" si="14"/>
        <v>207.62343749999999</v>
      </c>
      <c r="K150" s="245">
        <v>125</v>
      </c>
      <c r="L150" s="219">
        <v>0</v>
      </c>
      <c r="M150" s="186">
        <f>'Contract Usage'!B187</f>
        <v>12.33302926103601</v>
      </c>
      <c r="N150" s="245"/>
      <c r="P150" s="551">
        <f t="shared" si="12"/>
        <v>7562.09375</v>
      </c>
      <c r="Q150" s="551">
        <f t="shared" si="11"/>
        <v>1182.1711653645511</v>
      </c>
      <c r="R150" s="224"/>
      <c r="S150" s="224"/>
      <c r="AA150" s="142">
        <f t="shared" si="13"/>
        <v>99.75</v>
      </c>
    </row>
    <row r="151" spans="1:27" ht="13.15" customHeight="1">
      <c r="A151" s="258">
        <f t="shared" si="10"/>
        <v>41141</v>
      </c>
      <c r="B151" s="248">
        <f>VLOOKUP($A151,[3]Data!$B$4:$J$600,3)</f>
        <v>80062.64</v>
      </c>
      <c r="C151" s="248">
        <f>VLOOKUP($A151,[3]Data!$B$4:$J$600,9)</f>
        <v>209.6328125</v>
      </c>
      <c r="D151" s="248">
        <f>VLOOKUP($A151,[3]Data!$B$4:$J$600,8)</f>
        <v>2.13</v>
      </c>
      <c r="E151" s="248">
        <f>VLOOKUP($A151,[3]Data!$B$4:$J$600,7)</f>
        <v>0.33999999999999903</v>
      </c>
      <c r="F151" s="248">
        <f>VLOOKUP($A151,[3]Data!$B$4:$J$600,2)</f>
        <v>349.328125</v>
      </c>
      <c r="G151" s="248">
        <f>VLOOKUP($A151,[3]Data!$B$4:$J$600,5)</f>
        <v>5.8425000000000002</v>
      </c>
      <c r="H151" s="238" t="s">
        <v>360</v>
      </c>
      <c r="I151" s="249">
        <v>110</v>
      </c>
      <c r="J151" s="250">
        <f t="shared" si="14"/>
        <v>207.5028125</v>
      </c>
      <c r="K151" s="245">
        <v>125</v>
      </c>
      <c r="L151" s="219">
        <v>0</v>
      </c>
      <c r="M151" s="186">
        <f>'Contract Usage'!B188</f>
        <v>12.33302926103601</v>
      </c>
      <c r="N151" s="245"/>
      <c r="P151" s="551">
        <f t="shared" si="12"/>
        <v>7810.03125</v>
      </c>
      <c r="Q151" s="551">
        <f t="shared" si="11"/>
        <v>1182.1711653645511</v>
      </c>
      <c r="R151" s="224"/>
      <c r="S151" s="224"/>
      <c r="AA151" s="142">
        <f t="shared" si="13"/>
        <v>99.6328125</v>
      </c>
    </row>
    <row r="152" spans="1:27" ht="13.15" customHeight="1">
      <c r="A152" s="258">
        <f t="shared" si="10"/>
        <v>41142</v>
      </c>
      <c r="B152" s="248">
        <f>VLOOKUP($A152,[3]Data!$B$4:$J$600,3)</f>
        <v>79790.05</v>
      </c>
      <c r="C152" s="248">
        <f>VLOOKUP($A152,[3]Data!$B$4:$J$600,9)</f>
        <v>209.2578125</v>
      </c>
      <c r="D152" s="248">
        <f>VLOOKUP($A152,[3]Data!$B$4:$J$600,8)</f>
        <v>2.0709895833333301</v>
      </c>
      <c r="E152" s="248">
        <f>VLOOKUP($A152,[3]Data!$B$4:$J$600,7)</f>
        <v>0.33999999999999903</v>
      </c>
      <c r="F152" s="248">
        <f>VLOOKUP($A152,[3]Data!$B$4:$J$600,2)</f>
        <v>300.96875</v>
      </c>
      <c r="G152" s="248">
        <f>VLOOKUP($A152,[3]Data!$B$4:$J$600,5)</f>
        <v>5.8273000000000001</v>
      </c>
      <c r="H152" s="238" t="s">
        <v>360</v>
      </c>
      <c r="I152" s="249">
        <v>110</v>
      </c>
      <c r="J152" s="250">
        <f t="shared" si="14"/>
        <v>207.18682291666667</v>
      </c>
      <c r="K152" s="245">
        <v>125</v>
      </c>
      <c r="L152" s="219">
        <v>0</v>
      </c>
      <c r="M152" s="186">
        <f>'Contract Usage'!B189</f>
        <v>12.33302926103601</v>
      </c>
      <c r="N152" s="245"/>
      <c r="P152" s="551">
        <f>(+P151+(K152)*1.9835)</f>
        <v>8057.96875</v>
      </c>
      <c r="Q152" s="551">
        <f t="shared" si="11"/>
        <v>1182.1711653645511</v>
      </c>
      <c r="R152" s="224"/>
      <c r="S152" s="224"/>
      <c r="AA152" s="142">
        <f t="shared" si="13"/>
        <v>99.2578125</v>
      </c>
    </row>
    <row r="153" spans="1:27" ht="13.15" customHeight="1">
      <c r="A153" s="258">
        <f t="shared" si="10"/>
        <v>41143</v>
      </c>
      <c r="B153" s="248">
        <f>VLOOKUP($A153,[3]Data!$B$4:$J$600,3)</f>
        <v>79450.59</v>
      </c>
      <c r="C153" s="248">
        <f>VLOOKUP($A153,[3]Data!$B$4:$J$600,9)</f>
        <v>215.869791666666</v>
      </c>
      <c r="D153" s="248">
        <f>VLOOKUP($A153,[3]Data!$B$4:$J$600,8)</f>
        <v>2.02</v>
      </c>
      <c r="E153" s="248">
        <f>VLOOKUP($A153,[3]Data!$B$4:$J$600,7)</f>
        <v>0.33999999999999903</v>
      </c>
      <c r="F153" s="248">
        <f>VLOOKUP($A153,[3]Data!$B$4:$J$600,2)</f>
        <v>312.53645833333297</v>
      </c>
      <c r="G153" s="248">
        <f>VLOOKUP($A153,[3]Data!$B$4:$J$600,5)</f>
        <v>5.8121999999999998</v>
      </c>
      <c r="H153" s="238" t="s">
        <v>360</v>
      </c>
      <c r="I153" s="249">
        <v>110</v>
      </c>
      <c r="J153" s="250">
        <f t="shared" si="14"/>
        <v>213.84979166666599</v>
      </c>
      <c r="K153" s="245">
        <f>(17*125+7*145)/24</f>
        <v>130.83333333333334</v>
      </c>
      <c r="L153" s="219">
        <v>0</v>
      </c>
      <c r="M153" s="186">
        <f>'Contract Usage'!B190</f>
        <v>12.33302926103601</v>
      </c>
      <c r="N153" s="245"/>
      <c r="P153" s="551">
        <f t="shared" si="12"/>
        <v>8317.4766666666674</v>
      </c>
      <c r="Q153" s="551">
        <f t="shared" si="11"/>
        <v>1182.1711653645511</v>
      </c>
      <c r="R153" s="224"/>
      <c r="S153" s="224"/>
      <c r="AA153" s="142">
        <f t="shared" si="13"/>
        <v>105.869791666666</v>
      </c>
    </row>
    <row r="154" spans="1:27" ht="13.15" customHeight="1">
      <c r="A154" s="258">
        <f t="shared" si="10"/>
        <v>41144</v>
      </c>
      <c r="B154" s="248">
        <f>VLOOKUP($A154,[3]Data!$B$4:$J$600,3)</f>
        <v>79112.09</v>
      </c>
      <c r="C154" s="248">
        <f>VLOOKUP($A154,[3]Data!$B$4:$J$600,9)</f>
        <v>246.619791666666</v>
      </c>
      <c r="D154" s="248">
        <f>VLOOKUP($A154,[3]Data!$B$4:$J$600,8)</f>
        <v>2.0222916666666602</v>
      </c>
      <c r="E154" s="248">
        <f>VLOOKUP($A154,[3]Data!$B$4:$J$600,7)</f>
        <v>0.33999999999999903</v>
      </c>
      <c r="F154" s="248">
        <f>VLOOKUP($A154,[3]Data!$B$4:$J$600,2)</f>
        <v>322.45052083333297</v>
      </c>
      <c r="G154" s="248">
        <f>VLOOKUP($A154,[3]Data!$B$4:$J$600,5)</f>
        <v>5.7971000000000004</v>
      </c>
      <c r="H154" s="238" t="s">
        <v>360</v>
      </c>
      <c r="I154" s="249">
        <v>110</v>
      </c>
      <c r="J154" s="250">
        <f t="shared" si="14"/>
        <v>244.59749999999934</v>
      </c>
      <c r="K154" s="245">
        <v>145</v>
      </c>
      <c r="L154" s="219">
        <v>0</v>
      </c>
      <c r="M154" s="186">
        <f>'Contract Usage'!B191</f>
        <v>12.33302926103601</v>
      </c>
      <c r="N154" s="245"/>
      <c r="P154" s="551">
        <f t="shared" si="12"/>
        <v>8605.0841666666674</v>
      </c>
      <c r="Q154" s="551">
        <f t="shared" si="11"/>
        <v>1182.1711653645511</v>
      </c>
      <c r="R154" s="224"/>
      <c r="S154" s="224"/>
      <c r="AA154" s="142">
        <f t="shared" si="13"/>
        <v>136.619791666666</v>
      </c>
    </row>
    <row r="155" spans="1:27" ht="13.15" customHeight="1">
      <c r="A155" s="258">
        <f t="shared" si="10"/>
        <v>41145</v>
      </c>
      <c r="B155" s="248">
        <f>VLOOKUP($A155,[3]Data!$B$4:$J$600,3)</f>
        <v>78782.78</v>
      </c>
      <c r="C155" s="248">
        <f>VLOOKUP($A155,[3]Data!$B$4:$J$600,9)</f>
        <v>247.15624999999901</v>
      </c>
      <c r="D155" s="248">
        <f>VLOOKUP($A155,[3]Data!$B$4:$J$600,8)</f>
        <v>2.02</v>
      </c>
      <c r="E155" s="248">
        <f>VLOOKUP($A155,[3]Data!$B$4:$J$600,7)</f>
        <v>0.33999999999999903</v>
      </c>
      <c r="F155" s="248">
        <f>VLOOKUP($A155,[3]Data!$B$4:$J$600,2)</f>
        <v>442.229166666666</v>
      </c>
      <c r="G155" s="248">
        <f>VLOOKUP($A155,[3]Data!$B$4:$J$600,5)</f>
        <v>5.782</v>
      </c>
      <c r="H155" s="238" t="s">
        <v>360</v>
      </c>
      <c r="I155" s="249">
        <v>110</v>
      </c>
      <c r="J155" s="250">
        <f t="shared" si="14"/>
        <v>245.136249999999</v>
      </c>
      <c r="K155" s="245">
        <v>145</v>
      </c>
      <c r="L155" s="219">
        <v>0</v>
      </c>
      <c r="M155" s="186">
        <f>'Contract Usage'!B192</f>
        <v>12.33302926103601</v>
      </c>
      <c r="N155" s="245"/>
      <c r="P155" s="551">
        <f t="shared" si="12"/>
        <v>8892.6916666666675</v>
      </c>
      <c r="Q155" s="551">
        <f t="shared" si="11"/>
        <v>1182.1711653645511</v>
      </c>
      <c r="R155" s="224"/>
      <c r="S155" s="224"/>
      <c r="AA155" s="142">
        <f t="shared" si="13"/>
        <v>137.15624999999901</v>
      </c>
    </row>
    <row r="156" spans="1:27" ht="13.15" customHeight="1">
      <c r="A156" s="258">
        <f t="shared" si="10"/>
        <v>41146</v>
      </c>
      <c r="B156" s="248">
        <f>VLOOKUP($A156,[3]Data!$B$4:$J$600,3)</f>
        <v>78446.17</v>
      </c>
      <c r="C156" s="248">
        <f>VLOOKUP($A156,[3]Data!$B$4:$J$600,9)</f>
        <v>246.59374999999901</v>
      </c>
      <c r="D156" s="248">
        <f>VLOOKUP($A156,[3]Data!$B$4:$J$600,8)</f>
        <v>2.02</v>
      </c>
      <c r="E156" s="248">
        <f>VLOOKUP($A156,[3]Data!$B$4:$J$600,7)</f>
        <v>0.33999999999999903</v>
      </c>
      <c r="F156" s="248">
        <f>VLOOKUP($A156,[3]Data!$B$4:$J$600,2)</f>
        <v>621.59635416666595</v>
      </c>
      <c r="G156" s="248">
        <f>VLOOKUP($A156,[3]Data!$B$4:$J$600,5)</f>
        <v>5.7618</v>
      </c>
      <c r="H156" s="238" t="s">
        <v>360</v>
      </c>
      <c r="I156" s="249">
        <v>110</v>
      </c>
      <c r="J156" s="250">
        <f t="shared" si="14"/>
        <v>244.573749999999</v>
      </c>
      <c r="K156" s="245">
        <v>145</v>
      </c>
      <c r="L156" s="219">
        <v>0</v>
      </c>
      <c r="M156" s="186">
        <f>'Contract Usage'!B193</f>
        <v>12.33302926103601</v>
      </c>
      <c r="N156" s="245"/>
      <c r="P156" s="551">
        <f t="shared" si="12"/>
        <v>9180.2991666666676</v>
      </c>
      <c r="Q156" s="551">
        <f t="shared" si="11"/>
        <v>1182.1711653645511</v>
      </c>
      <c r="R156" s="224"/>
      <c r="S156" s="224"/>
      <c r="AA156" s="142">
        <f t="shared" si="13"/>
        <v>136.59374999999901</v>
      </c>
    </row>
    <row r="157" spans="1:27" ht="13.15" customHeight="1">
      <c r="A157" s="258">
        <f t="shared" si="10"/>
        <v>41147</v>
      </c>
      <c r="B157" s="248">
        <f>VLOOKUP($A157,[3]Data!$B$4:$J$600,3)</f>
        <v>78101.88</v>
      </c>
      <c r="C157" s="248">
        <f>VLOOKUP($A157,[3]Data!$B$4:$J$600,9)</f>
        <v>246.33593749999901</v>
      </c>
      <c r="D157" s="248">
        <f>VLOOKUP($A157,[3]Data!$B$4:$J$600,8)</f>
        <v>2.02</v>
      </c>
      <c r="E157" s="248">
        <f>VLOOKUP($A157,[3]Data!$B$4:$J$600,7)</f>
        <v>0.33999999999999903</v>
      </c>
      <c r="F157" s="248">
        <f>VLOOKUP($A157,[3]Data!$B$4:$J$600,2)</f>
        <v>578.65364583333303</v>
      </c>
      <c r="G157" s="248">
        <f>VLOOKUP($A157,[3]Data!$B$4:$J$600,5)</f>
        <v>5.7466999999999997</v>
      </c>
      <c r="H157" s="238" t="s">
        <v>360</v>
      </c>
      <c r="I157" s="249">
        <v>110</v>
      </c>
      <c r="J157" s="250">
        <f t="shared" si="14"/>
        <v>244.315937499999</v>
      </c>
      <c r="K157" s="245">
        <v>145</v>
      </c>
      <c r="L157" s="219">
        <v>0</v>
      </c>
      <c r="M157" s="186">
        <f>'Contract Usage'!B194</f>
        <v>12.33302926103601</v>
      </c>
      <c r="N157" s="245"/>
      <c r="P157" s="551">
        <f t="shared" si="12"/>
        <v>9467.9066666666677</v>
      </c>
      <c r="Q157" s="551">
        <f t="shared" si="11"/>
        <v>1182.1711653645511</v>
      </c>
      <c r="R157" s="224"/>
      <c r="S157" s="224"/>
      <c r="AA157" s="142">
        <f t="shared" si="13"/>
        <v>136.33593749999901</v>
      </c>
    </row>
    <row r="158" spans="1:27" ht="13.15" customHeight="1">
      <c r="A158" s="258">
        <f t="shared" si="10"/>
        <v>41148</v>
      </c>
      <c r="B158" s="248">
        <f>VLOOKUP($A158,[3]Data!$B$4:$J$600,3)</f>
        <v>77742.22</v>
      </c>
      <c r="C158" s="248">
        <f>VLOOKUP($A158,[3]Data!$B$4:$J$600,9)</f>
        <v>245.69531249999901</v>
      </c>
      <c r="D158" s="248">
        <f>VLOOKUP($A158,[3]Data!$B$4:$J$600,8)</f>
        <v>2.0085416666666598</v>
      </c>
      <c r="E158" s="248">
        <f>VLOOKUP($A158,[3]Data!$B$4:$J$600,7)</f>
        <v>0.29463541666666598</v>
      </c>
      <c r="F158" s="248">
        <f>VLOOKUP($A158,[3]Data!$B$4:$J$600,2)</f>
        <v>555.05989583333303</v>
      </c>
      <c r="G158" s="248">
        <f>VLOOKUP($A158,[3]Data!$B$4:$J$600,5)</f>
        <v>5.7316000000000003</v>
      </c>
      <c r="H158" s="238" t="s">
        <v>360</v>
      </c>
      <c r="I158" s="249">
        <v>110</v>
      </c>
      <c r="J158" s="250">
        <f t="shared" si="14"/>
        <v>243.68677083333233</v>
      </c>
      <c r="K158" s="245">
        <v>145</v>
      </c>
      <c r="L158" s="219">
        <v>0</v>
      </c>
      <c r="M158" s="186">
        <f>'Contract Usage'!B195</f>
        <v>12.33302926103601</v>
      </c>
      <c r="N158" s="245"/>
      <c r="P158" s="551">
        <f t="shared" si="12"/>
        <v>9755.5141666666677</v>
      </c>
      <c r="Q158" s="551">
        <f t="shared" si="11"/>
        <v>1182.1711653645511</v>
      </c>
      <c r="R158" s="224"/>
      <c r="S158" s="224"/>
      <c r="AA158" s="142">
        <f t="shared" si="13"/>
        <v>135.69531249999901</v>
      </c>
    </row>
    <row r="159" spans="1:27" ht="13.15" customHeight="1">
      <c r="A159" s="258">
        <f t="shared" si="10"/>
        <v>41149</v>
      </c>
      <c r="B159" s="248">
        <f>VLOOKUP($A159,[3]Data!$B$4:$J$600,3)</f>
        <v>77391.72</v>
      </c>
      <c r="C159" s="248">
        <f>VLOOKUP($A159,[3]Data!$B$4:$J$600,9)</f>
        <v>245.830729166666</v>
      </c>
      <c r="D159" s="248">
        <f>VLOOKUP($A159,[3]Data!$B$4:$J$600,8)</f>
        <v>2.0016666666666598</v>
      </c>
      <c r="E159" s="248">
        <f>VLOOKUP($A159,[3]Data!$B$4:$J$600,7)</f>
        <v>0.22083333333333299</v>
      </c>
      <c r="F159" s="248">
        <f>VLOOKUP($A159,[3]Data!$B$4:$J$600,2)</f>
        <v>485.916666666666</v>
      </c>
      <c r="G159" s="248">
        <f>VLOOKUP($A159,[3]Data!$B$4:$J$600,5)</f>
        <v>5.7164000000000001</v>
      </c>
      <c r="H159" s="238" t="s">
        <v>360</v>
      </c>
      <c r="I159" s="249">
        <v>110</v>
      </c>
      <c r="J159" s="250">
        <f t="shared" si="14"/>
        <v>243.82906249999934</v>
      </c>
      <c r="K159" s="245">
        <v>145</v>
      </c>
      <c r="L159" s="219">
        <v>0</v>
      </c>
      <c r="M159" s="186">
        <f>'Contract Usage'!B196</f>
        <v>12.33302926103601</v>
      </c>
      <c r="N159" s="566"/>
      <c r="P159" s="551">
        <f t="shared" si="12"/>
        <v>10043.121666666668</v>
      </c>
      <c r="Q159" s="551">
        <f t="shared" si="11"/>
        <v>1182.1711653645511</v>
      </c>
      <c r="R159" s="224"/>
      <c r="S159" s="224"/>
      <c r="AA159" s="142">
        <f t="shared" si="13"/>
        <v>135.830729166666</v>
      </c>
    </row>
    <row r="160" spans="1:27" ht="13.15" customHeight="1">
      <c r="A160" s="258">
        <f t="shared" si="10"/>
        <v>41150</v>
      </c>
      <c r="B160" s="248">
        <f>VLOOKUP($A160,[3]Data!$B$4:$J$600,3)</f>
        <v>77050.33</v>
      </c>
      <c r="C160" s="248">
        <f>VLOOKUP($A160,[3]Data!$B$4:$J$600,9)</f>
        <v>245.61718749999901</v>
      </c>
      <c r="D160" s="248">
        <f>VLOOKUP($A160,[3]Data!$B$4:$J$600,8)</f>
        <v>2.0096875000000001</v>
      </c>
      <c r="E160" s="248">
        <f>VLOOKUP($A160,[3]Data!$B$4:$J$600,7)</f>
        <v>0.22895833333333299</v>
      </c>
      <c r="F160" s="248">
        <f>VLOOKUP($A160,[3]Data!$B$4:$J$600,2)</f>
        <v>433.135416666666</v>
      </c>
      <c r="G160" s="248">
        <f>VLOOKUP($A160,[3]Data!$B$4:$J$600,5)</f>
        <v>5.7012999999999998</v>
      </c>
      <c r="H160" s="238" t="s">
        <v>360</v>
      </c>
      <c r="I160" s="249">
        <v>110</v>
      </c>
      <c r="J160" s="250">
        <f t="shared" si="14"/>
        <v>243.60749999999899</v>
      </c>
      <c r="K160" s="245">
        <v>170</v>
      </c>
      <c r="L160" s="219">
        <v>0</v>
      </c>
      <c r="M160" s="186">
        <f>'Contract Usage'!B197</f>
        <v>12.33302926103601</v>
      </c>
      <c r="N160" s="566"/>
      <c r="P160" s="551">
        <f t="shared" si="12"/>
        <v>10380.316666666668</v>
      </c>
      <c r="Q160" s="551">
        <f t="shared" si="11"/>
        <v>1182.1711653645511</v>
      </c>
      <c r="R160" s="224"/>
      <c r="S160" s="224"/>
      <c r="AA160" s="142">
        <f t="shared" si="13"/>
        <v>135.61718749999901</v>
      </c>
    </row>
    <row r="161" spans="1:27" ht="13.15" customHeight="1">
      <c r="A161" s="258">
        <f t="shared" si="10"/>
        <v>41151</v>
      </c>
      <c r="B161" s="248">
        <f>VLOOKUP($A161,[3]Data!$B$4:$J$600,3)</f>
        <v>76701.78</v>
      </c>
      <c r="C161" s="248">
        <f>VLOOKUP($A161,[3]Data!$B$4:$J$600,9)</f>
        <v>246.46874999999901</v>
      </c>
      <c r="D161" s="248">
        <f>VLOOKUP($A161,[3]Data!$B$4:$J$600,8)</f>
        <v>2.0131250000000001</v>
      </c>
      <c r="E161" s="248">
        <f>VLOOKUP($A161,[3]Data!$B$4:$J$600,7)</f>
        <v>0.21</v>
      </c>
      <c r="F161" s="248">
        <f>VLOOKUP($A161,[3]Data!$B$4:$J$600,2)</f>
        <v>408.67187499999898</v>
      </c>
      <c r="G161" s="248">
        <f>VLOOKUP($A161,[3]Data!$B$4:$J$600,5)</f>
        <v>5.6862000000000004</v>
      </c>
      <c r="H161" s="238" t="s">
        <v>360</v>
      </c>
      <c r="I161" s="249">
        <v>110</v>
      </c>
      <c r="J161" s="250">
        <f t="shared" si="14"/>
        <v>244.455624999999</v>
      </c>
      <c r="K161" s="245">
        <v>170</v>
      </c>
      <c r="L161" s="219">
        <v>0</v>
      </c>
      <c r="M161" s="186">
        <f>'Contract Usage'!B198</f>
        <v>12.33302926103601</v>
      </c>
      <c r="N161" s="566"/>
      <c r="P161" s="551">
        <f t="shared" si="12"/>
        <v>10717.511666666667</v>
      </c>
      <c r="Q161" s="551">
        <f t="shared" si="11"/>
        <v>1182.1711653645511</v>
      </c>
      <c r="R161" s="224"/>
      <c r="S161" s="224"/>
      <c r="AA161" s="142">
        <f t="shared" si="13"/>
        <v>136.46874999999901</v>
      </c>
    </row>
    <row r="162" spans="1:27" ht="13.15" customHeight="1">
      <c r="A162" s="258">
        <f t="shared" si="10"/>
        <v>41152</v>
      </c>
      <c r="B162" s="248">
        <f>VLOOKUP($A162,[3]Data!$B$4:$J$600,3)</f>
        <v>76354.22</v>
      </c>
      <c r="C162" s="248">
        <f>VLOOKUP($A162,[3]Data!$B$4:$J$600,9)</f>
        <v>246.08593749999901</v>
      </c>
      <c r="D162" s="248">
        <f>VLOOKUP($A162,[3]Data!$B$4:$J$600,8)</f>
        <v>1.96557291666666</v>
      </c>
      <c r="E162" s="248">
        <f>VLOOKUP($A162,[3]Data!$B$4:$J$600,7)</f>
        <v>0.21</v>
      </c>
      <c r="F162" s="248">
        <f>VLOOKUP($A162,[3]Data!$B$4:$J$600,2)</f>
        <v>416.072916666666</v>
      </c>
      <c r="G162" s="248">
        <f>VLOOKUP($A162,[3]Data!$B$4:$J$600,5)</f>
        <v>5.6660000000000004</v>
      </c>
      <c r="H162" s="238" t="s">
        <v>360</v>
      </c>
      <c r="I162" s="249">
        <v>110</v>
      </c>
      <c r="J162" s="250">
        <f t="shared" si="14"/>
        <v>244.12036458333233</v>
      </c>
      <c r="K162" s="245">
        <v>155</v>
      </c>
      <c r="L162" s="219">
        <v>0</v>
      </c>
      <c r="M162" s="186">
        <f>'Contract Usage'!B199</f>
        <v>12.33302926103601</v>
      </c>
      <c r="N162" s="566"/>
      <c r="P162" s="551">
        <f t="shared" si="12"/>
        <v>11024.954166666666</v>
      </c>
      <c r="Q162" s="551">
        <f t="shared" si="11"/>
        <v>1182.1711653645511</v>
      </c>
      <c r="R162" s="224"/>
      <c r="S162" s="224"/>
      <c r="AA162" s="142">
        <f t="shared" si="13"/>
        <v>136.08593749999901</v>
      </c>
    </row>
    <row r="163" spans="1:27" ht="13.15" customHeight="1">
      <c r="A163" s="258">
        <f t="shared" si="10"/>
        <v>41153</v>
      </c>
      <c r="B163" s="248">
        <f>VLOOKUP($A163,[3]Data!$B$4:$J$600,3)</f>
        <v>76007.649999999994</v>
      </c>
      <c r="C163" s="248">
        <f>VLOOKUP($A163,[3]Data!$B$4:$J$600,9)</f>
        <v>244.55468749999901</v>
      </c>
      <c r="D163" s="248">
        <f>VLOOKUP($A163,[3]Data!$B$4:$J$600,8)</f>
        <v>1.9122916666666601</v>
      </c>
      <c r="E163" s="248">
        <f>VLOOKUP($A163,[3]Data!$B$4:$J$600,7)</f>
        <v>0.21</v>
      </c>
      <c r="F163" s="248">
        <f>VLOOKUP($A163,[3]Data!$B$4:$J$600,2)</f>
        <v>582.86458333333303</v>
      </c>
      <c r="G163" s="248">
        <f>VLOOKUP($A163,[3]Data!$B$4:$J$600,5)</f>
        <v>3.4379</v>
      </c>
      <c r="H163" s="238" t="s">
        <v>360</v>
      </c>
      <c r="I163" s="249">
        <v>110</v>
      </c>
      <c r="J163" s="250">
        <f t="shared" si="14"/>
        <v>242.64239583333236</v>
      </c>
      <c r="K163" s="245">
        <v>155</v>
      </c>
      <c r="L163" s="219">
        <v>0</v>
      </c>
      <c r="M163" s="186">
        <f>'Contract Usage'!B200</f>
        <v>10.631620884242675</v>
      </c>
      <c r="N163" s="566"/>
      <c r="P163" s="551">
        <f t="shared" si="12"/>
        <v>11332.396666666666</v>
      </c>
      <c r="Q163" s="551">
        <f t="shared" si="11"/>
        <v>1182.1711653645511</v>
      </c>
      <c r="R163" s="224"/>
      <c r="S163" s="224"/>
      <c r="AA163" s="142">
        <f t="shared" si="13"/>
        <v>134.55468749999901</v>
      </c>
    </row>
    <row r="164" spans="1:27" ht="13.15" customHeight="1">
      <c r="A164" s="258">
        <f t="shared" si="10"/>
        <v>41154</v>
      </c>
      <c r="B164" s="248">
        <f>VLOOKUP($A164,[3]Data!$B$4:$J$600,3)</f>
        <v>75653.64</v>
      </c>
      <c r="C164" s="248">
        <f>VLOOKUP($A164,[3]Data!$B$4:$J$600,9)</f>
        <v>244.28124999999901</v>
      </c>
      <c r="D164" s="248">
        <f>VLOOKUP($A164,[3]Data!$B$4:$J$600,8)</f>
        <v>1.91</v>
      </c>
      <c r="E164" s="248">
        <f>VLOOKUP($A164,[3]Data!$B$4:$J$600,7)</f>
        <v>0.21</v>
      </c>
      <c r="F164" s="248">
        <f>VLOOKUP($A164,[3]Data!$B$4:$J$600,2)</f>
        <v>443.252604166666</v>
      </c>
      <c r="G164" s="248">
        <f>VLOOKUP($A164,[3]Data!$B$4:$J$600,5)</f>
        <v>3.4279000000000002</v>
      </c>
      <c r="H164" s="238" t="s">
        <v>360</v>
      </c>
      <c r="I164" s="249">
        <v>110</v>
      </c>
      <c r="J164" s="250">
        <f t="shared" si="14"/>
        <v>242.37124999999901</v>
      </c>
      <c r="K164" s="245">
        <v>155</v>
      </c>
      <c r="L164" s="219">
        <v>0</v>
      </c>
      <c r="M164" s="186">
        <f>'Contract Usage'!B201</f>
        <v>10.631620884242675</v>
      </c>
      <c r="N164" s="245"/>
      <c r="P164" s="551">
        <f t="shared" si="12"/>
        <v>11639.839166666665</v>
      </c>
      <c r="Q164" s="551">
        <f t="shared" si="11"/>
        <v>1182.1711653645511</v>
      </c>
      <c r="R164" s="224"/>
      <c r="S164" s="224"/>
      <c r="AA164" s="142">
        <f t="shared" si="13"/>
        <v>134.28124999999901</v>
      </c>
    </row>
    <row r="165" spans="1:27" ht="13.15" customHeight="1">
      <c r="A165" s="258">
        <f t="shared" si="10"/>
        <v>41155</v>
      </c>
      <c r="B165" s="248">
        <f>VLOOKUP($A165,[3]Data!$B$4:$J$600,3)</f>
        <v>75292.67</v>
      </c>
      <c r="C165" s="248">
        <f>VLOOKUP($A165,[3]Data!$B$4:$J$600,9)</f>
        <v>244.09374999999901</v>
      </c>
      <c r="D165" s="248">
        <f>VLOOKUP($A165,[3]Data!$B$4:$J$600,8)</f>
        <v>1.91</v>
      </c>
      <c r="E165" s="248">
        <f>VLOOKUP($A165,[3]Data!$B$4:$J$600,7)</f>
        <v>0.21</v>
      </c>
      <c r="F165" s="248">
        <f>VLOOKUP($A165,[3]Data!$B$4:$J$600,2)</f>
        <v>502.721354166666</v>
      </c>
      <c r="G165" s="248">
        <f>VLOOKUP($A165,[3]Data!$B$4:$J$600,5)</f>
        <v>3.4178000000000002</v>
      </c>
      <c r="H165" s="238" t="s">
        <v>360</v>
      </c>
      <c r="I165" s="249">
        <v>110</v>
      </c>
      <c r="J165" s="250">
        <f t="shared" si="14"/>
        <v>242.18374999999901</v>
      </c>
      <c r="K165" s="245">
        <v>155</v>
      </c>
      <c r="L165" s="219">
        <v>0</v>
      </c>
      <c r="M165" s="186">
        <f>'Contract Usage'!B202</f>
        <v>10.631620884242675</v>
      </c>
      <c r="N165" s="245"/>
      <c r="P165" s="551">
        <f t="shared" si="12"/>
        <v>11947.281666666664</v>
      </c>
      <c r="Q165" s="551">
        <f t="shared" si="11"/>
        <v>1182.1711653645511</v>
      </c>
      <c r="R165" s="224"/>
      <c r="S165" s="224"/>
      <c r="AA165" s="142">
        <f t="shared" si="13"/>
        <v>134.09374999999901</v>
      </c>
    </row>
    <row r="166" spans="1:27" ht="13.15" customHeight="1">
      <c r="A166" s="258">
        <f t="shared" si="10"/>
        <v>41156</v>
      </c>
      <c r="B166" s="248">
        <f>VLOOKUP($A166,[3]Data!$B$4:$J$600,3)</f>
        <v>74916.429999999993</v>
      </c>
      <c r="C166" s="248">
        <f>VLOOKUP($A166,[3]Data!$B$4:$J$600,9)</f>
        <v>244.09374999999901</v>
      </c>
      <c r="D166" s="248">
        <f>VLOOKUP($A166,[3]Data!$B$4:$J$600,8)</f>
        <v>1.91</v>
      </c>
      <c r="E166" s="248">
        <f>VLOOKUP($A166,[3]Data!$B$4:$J$600,7)</f>
        <v>0.21</v>
      </c>
      <c r="F166" s="248">
        <f>VLOOKUP($A166,[3]Data!$B$4:$J$600,2)</f>
        <v>477.596354166666</v>
      </c>
      <c r="G166" s="248">
        <f>VLOOKUP($A166,[3]Data!$B$4:$J$600,5)</f>
        <v>3.4077000000000002</v>
      </c>
      <c r="H166" s="238" t="s">
        <v>360</v>
      </c>
      <c r="I166" s="249">
        <v>110</v>
      </c>
      <c r="J166" s="250">
        <f t="shared" si="14"/>
        <v>242.18374999999901</v>
      </c>
      <c r="K166" s="245">
        <v>155</v>
      </c>
      <c r="L166" s="219">
        <v>0</v>
      </c>
      <c r="M166" s="186">
        <f>'Contract Usage'!B203</f>
        <v>10.631620884242675</v>
      </c>
      <c r="N166" s="245"/>
      <c r="P166" s="551">
        <f t="shared" si="12"/>
        <v>12254.724166666663</v>
      </c>
      <c r="Q166" s="551">
        <f t="shared" si="11"/>
        <v>1182.1711653645511</v>
      </c>
      <c r="R166" s="224"/>
      <c r="S166" s="224"/>
      <c r="AA166" s="142">
        <f t="shared" si="13"/>
        <v>134.09374999999901</v>
      </c>
    </row>
    <row r="167" spans="1:27" ht="13.15" customHeight="1">
      <c r="A167" s="258">
        <f t="shared" si="10"/>
        <v>41157</v>
      </c>
      <c r="B167" s="248">
        <f>VLOOKUP($A167,[3]Data!$B$4:$J$600,3)</f>
        <v>74549.320000000007</v>
      </c>
      <c r="C167" s="248">
        <f>VLOOKUP($A167,[3]Data!$B$4:$J$600,9)</f>
        <v>238.651041666666</v>
      </c>
      <c r="D167" s="248">
        <f>VLOOKUP($A167,[3]Data!$B$4:$J$600,8)</f>
        <v>1.91</v>
      </c>
      <c r="E167" s="248">
        <f>VLOOKUP($A167,[3]Data!$B$4:$J$600,7)</f>
        <v>0.21</v>
      </c>
      <c r="F167" s="248">
        <f>VLOOKUP($A167,[3]Data!$B$4:$J$600,2)</f>
        <v>420.25520833333297</v>
      </c>
      <c r="G167" s="248">
        <f>VLOOKUP($A167,[3]Data!$B$4:$J$600,5)</f>
        <v>3.3976000000000002</v>
      </c>
      <c r="H167" s="238" t="s">
        <v>360</v>
      </c>
      <c r="I167" s="249">
        <v>110</v>
      </c>
      <c r="J167" s="250">
        <f t="shared" si="14"/>
        <v>236.74104166666601</v>
      </c>
      <c r="K167" s="245">
        <v>155</v>
      </c>
      <c r="L167" s="219">
        <v>0</v>
      </c>
      <c r="M167" s="186">
        <f>'Contract Usage'!B204</f>
        <v>10.631620884242675</v>
      </c>
      <c r="N167" s="245"/>
      <c r="P167" s="551">
        <f t="shared" si="12"/>
        <v>12562.166666666662</v>
      </c>
      <c r="Q167" s="551">
        <f t="shared" si="11"/>
        <v>1182.1711653645511</v>
      </c>
      <c r="R167" s="224"/>
      <c r="S167" s="224"/>
      <c r="AA167" s="142">
        <f t="shared" si="13"/>
        <v>128.651041666666</v>
      </c>
    </row>
    <row r="168" spans="1:27" ht="13.15" customHeight="1">
      <c r="A168" s="258">
        <f t="shared" si="10"/>
        <v>41158</v>
      </c>
      <c r="B168" s="248">
        <f>VLOOKUP($A168,[3]Data!$B$4:$J$600,3)</f>
        <v>74224.19</v>
      </c>
      <c r="C168" s="248">
        <f>VLOOKUP($A168,[3]Data!$B$4:$J$600,9)</f>
        <v>219.3984375</v>
      </c>
      <c r="D168" s="248">
        <f>VLOOKUP($A168,[3]Data!$B$4:$J$600,8)</f>
        <v>1.91</v>
      </c>
      <c r="E168" s="248">
        <f>VLOOKUP($A168,[3]Data!$B$4:$J$600,7)</f>
        <v>0.21</v>
      </c>
      <c r="F168" s="248">
        <f>VLOOKUP($A168,[3]Data!$B$4:$J$600,2)</f>
        <v>392.88802083333297</v>
      </c>
      <c r="G168" s="248">
        <f>VLOOKUP($A168,[3]Data!$B$4:$J$600,5)</f>
        <v>3.3875000000000002</v>
      </c>
      <c r="H168" s="238" t="s">
        <v>360</v>
      </c>
      <c r="I168" s="249">
        <v>110</v>
      </c>
      <c r="J168" s="250">
        <f t="shared" si="14"/>
        <v>217.4884375</v>
      </c>
      <c r="K168" s="245">
        <v>155</v>
      </c>
      <c r="L168" s="219">
        <v>0</v>
      </c>
      <c r="M168" s="186">
        <f>'Contract Usage'!B205</f>
        <v>10.631620884242675</v>
      </c>
      <c r="N168" s="245"/>
      <c r="P168" s="551">
        <f t="shared" si="12"/>
        <v>12869.609166666662</v>
      </c>
      <c r="Q168" s="551">
        <f t="shared" si="11"/>
        <v>1182.1711653645511</v>
      </c>
      <c r="R168" s="224"/>
      <c r="S168" s="224"/>
      <c r="AA168" s="142">
        <f t="shared" si="13"/>
        <v>109.3984375</v>
      </c>
    </row>
    <row r="169" spans="1:27" ht="13.15" customHeight="1">
      <c r="A169" s="258">
        <f t="shared" si="10"/>
        <v>41159</v>
      </c>
      <c r="B169" s="248">
        <f>VLOOKUP($A169,[3]Data!$B$4:$J$600,3)</f>
        <v>73932.41</v>
      </c>
      <c r="C169" s="248">
        <f>VLOOKUP($A169,[3]Data!$B$4:$J$600,9)</f>
        <v>219.8359375</v>
      </c>
      <c r="D169" s="248">
        <f>VLOOKUP($A169,[3]Data!$B$4:$J$600,8)</f>
        <v>1.91802083333333</v>
      </c>
      <c r="E169" s="248">
        <f>VLOOKUP($A169,[3]Data!$B$4:$J$600,7)</f>
        <v>0.21</v>
      </c>
      <c r="F169" s="248">
        <f>VLOOKUP($A169,[3]Data!$B$4:$J$600,2)</f>
        <v>370.11458333333297</v>
      </c>
      <c r="G169" s="248">
        <f>VLOOKUP($A169,[3]Data!$B$4:$J$600,5)</f>
        <v>3.3774000000000002</v>
      </c>
      <c r="H169" s="238" t="s">
        <v>360</v>
      </c>
      <c r="I169" s="249">
        <v>110</v>
      </c>
      <c r="J169" s="250">
        <f t="shared" si="14"/>
        <v>217.91791666666666</v>
      </c>
      <c r="K169" s="245">
        <v>155</v>
      </c>
      <c r="L169" s="219">
        <v>0</v>
      </c>
      <c r="M169" s="186">
        <f>'Contract Usage'!B206</f>
        <v>10.631620884242675</v>
      </c>
      <c r="N169" s="245"/>
      <c r="P169" s="551">
        <f t="shared" si="12"/>
        <v>13177.051666666661</v>
      </c>
      <c r="Q169" s="551">
        <f t="shared" si="11"/>
        <v>1182.1711653645511</v>
      </c>
      <c r="R169" s="224"/>
      <c r="S169" s="224"/>
    </row>
    <row r="170" spans="1:27" ht="13.15" customHeight="1">
      <c r="A170" s="258">
        <f t="shared" si="10"/>
        <v>41160</v>
      </c>
      <c r="B170" s="248">
        <f>VLOOKUP($A170,[3]Data!$B$4:$J$600,3)</f>
        <v>73616.98</v>
      </c>
      <c r="C170" s="248">
        <f>VLOOKUP($A170,[3]Data!$B$4:$J$600,9)</f>
        <v>219.234375</v>
      </c>
      <c r="D170" s="248">
        <f>VLOOKUP($A170,[3]Data!$B$4:$J$600,8)</f>
        <v>1.90770833333333</v>
      </c>
      <c r="E170" s="248">
        <f>VLOOKUP($A170,[3]Data!$B$4:$J$600,7)</f>
        <v>0.21</v>
      </c>
      <c r="F170" s="248">
        <f>VLOOKUP($A170,[3]Data!$B$4:$J$600,2)</f>
        <v>305.71875</v>
      </c>
      <c r="G170" s="248">
        <f>VLOOKUP($A170,[3]Data!$B$4:$J$600,5)</f>
        <v>3.3673999999999999</v>
      </c>
      <c r="H170" s="238" t="s">
        <v>360</v>
      </c>
      <c r="I170" s="249">
        <v>110</v>
      </c>
      <c r="J170" s="250">
        <f t="shared" si="14"/>
        <v>217.32666666666668</v>
      </c>
      <c r="K170" s="245">
        <v>155</v>
      </c>
      <c r="L170" s="219">
        <v>0</v>
      </c>
      <c r="M170" s="186">
        <f>'Contract Usage'!B207</f>
        <v>10.631620884242675</v>
      </c>
      <c r="N170" s="245"/>
      <c r="P170" s="551">
        <f t="shared" si="12"/>
        <v>13484.49416666666</v>
      </c>
      <c r="Q170" s="551">
        <f t="shared" si="11"/>
        <v>1182.1711653645511</v>
      </c>
      <c r="R170" s="224"/>
      <c r="S170" s="224"/>
    </row>
    <row r="171" spans="1:27" ht="13.15" customHeight="1">
      <c r="A171" s="258">
        <f t="shared" si="10"/>
        <v>41161</v>
      </c>
      <c r="B171" s="248">
        <f>VLOOKUP($A171,[3]Data!$B$4:$J$600,3)</f>
        <v>73294.59</v>
      </c>
      <c r="C171" s="248">
        <f>VLOOKUP($A171,[3]Data!$B$4:$J$600,9)</f>
        <v>219.125</v>
      </c>
      <c r="D171" s="248">
        <f>VLOOKUP($A171,[3]Data!$B$4:$J$600,8)</f>
        <v>1.88822916666666</v>
      </c>
      <c r="E171" s="248">
        <f>VLOOKUP($A171,[3]Data!$B$4:$J$600,7)</f>
        <v>0.21</v>
      </c>
      <c r="F171" s="248">
        <f>VLOOKUP($A171,[3]Data!$B$4:$J$600,2)</f>
        <v>287.572916666666</v>
      </c>
      <c r="G171" s="248">
        <f>VLOOKUP($A171,[3]Data!$B$4:$J$600,5)</f>
        <v>3.3573</v>
      </c>
      <c r="H171" s="238" t="s">
        <v>360</v>
      </c>
      <c r="I171" s="249">
        <v>110</v>
      </c>
      <c r="J171" s="250">
        <f t="shared" si="14"/>
        <v>217.23677083333334</v>
      </c>
      <c r="K171" s="245">
        <v>155</v>
      </c>
      <c r="L171" s="219">
        <v>0</v>
      </c>
      <c r="M171" s="186">
        <f>'Contract Usage'!B208</f>
        <v>10.631620884242675</v>
      </c>
      <c r="N171" s="245"/>
      <c r="P171" s="551">
        <f t="shared" si="12"/>
        <v>13791.936666666659</v>
      </c>
      <c r="Q171" s="551">
        <f t="shared" si="11"/>
        <v>1182.1711653645511</v>
      </c>
      <c r="R171" s="224"/>
      <c r="S171" s="224"/>
    </row>
    <row r="172" spans="1:27" ht="13.15" customHeight="1">
      <c r="A172" s="258">
        <f t="shared" si="10"/>
        <v>41162</v>
      </c>
      <c r="B172" s="248">
        <f>VLOOKUP($A172,[3]Data!$B$4:$J$600,3)</f>
        <v>72964.94</v>
      </c>
      <c r="C172" s="248">
        <f>VLOOKUP($A172,[3]Data!$B$4:$J$600,9)</f>
        <v>219.125</v>
      </c>
      <c r="D172" s="248">
        <f>VLOOKUP($A172,[3]Data!$B$4:$J$600,8)</f>
        <v>1.8475520833333301</v>
      </c>
      <c r="E172" s="248">
        <f>VLOOKUP($A172,[3]Data!$B$4:$J$600,7)</f>
        <v>0.21</v>
      </c>
      <c r="F172" s="248">
        <f>VLOOKUP($A172,[3]Data!$B$4:$J$600,2)</f>
        <v>298.703125</v>
      </c>
      <c r="G172" s="248">
        <f>VLOOKUP($A172,[3]Data!$B$4:$J$600,5)</f>
        <v>3.3472</v>
      </c>
      <c r="H172" s="238" t="s">
        <v>360</v>
      </c>
      <c r="I172" s="249">
        <v>110</v>
      </c>
      <c r="J172" s="250">
        <f t="shared" si="14"/>
        <v>217.27744791666666</v>
      </c>
      <c r="K172" s="245">
        <v>155</v>
      </c>
      <c r="L172" s="219">
        <v>0</v>
      </c>
      <c r="M172" s="186">
        <f>'Contract Usage'!B209</f>
        <v>10.631620884242675</v>
      </c>
      <c r="N172" s="245"/>
      <c r="P172" s="551">
        <f t="shared" si="12"/>
        <v>14099.379166666658</v>
      </c>
      <c r="Q172" s="551">
        <f t="shared" si="11"/>
        <v>1182.1711653645511</v>
      </c>
      <c r="R172" s="224"/>
      <c r="S172" s="224"/>
    </row>
    <row r="173" spans="1:27" ht="13.15" customHeight="1">
      <c r="A173" s="258">
        <f t="shared" si="10"/>
        <v>41163</v>
      </c>
      <c r="B173" s="248">
        <f>VLOOKUP($A173,[3]Data!$B$4:$J$600,3)</f>
        <v>72676.539999999994</v>
      </c>
      <c r="C173" s="248">
        <f>VLOOKUP($A173,[3]Data!$B$4:$J$600,9)</f>
        <v>219.0625</v>
      </c>
      <c r="D173" s="248">
        <f>VLOOKUP($A173,[3]Data!$B$4:$J$600,8)</f>
        <v>1.84526041666666</v>
      </c>
      <c r="E173" s="248">
        <f>VLOOKUP($A173,[3]Data!$B$4:$J$600,7)</f>
        <v>0.21</v>
      </c>
      <c r="F173" s="248">
        <f>VLOOKUP($A173,[3]Data!$B$4:$J$600,2)</f>
        <v>298.73958333333297</v>
      </c>
      <c r="G173" s="248">
        <f>VLOOKUP($A173,[3]Data!$B$4:$J$600,5)</f>
        <v>3.3371</v>
      </c>
      <c r="H173" s="238" t="s">
        <v>360</v>
      </c>
      <c r="I173" s="249">
        <v>110</v>
      </c>
      <c r="J173" s="250">
        <f t="shared" si="14"/>
        <v>217.21723958333334</v>
      </c>
      <c r="K173" s="245">
        <v>155</v>
      </c>
      <c r="L173" s="219">
        <v>0</v>
      </c>
      <c r="M173" s="186">
        <f>'Contract Usage'!B210</f>
        <v>10.631620884242675</v>
      </c>
      <c r="N173" s="245"/>
      <c r="P173" s="551">
        <f t="shared" si="12"/>
        <v>14406.821666666658</v>
      </c>
      <c r="Q173" s="551">
        <f t="shared" si="11"/>
        <v>1182.1711653645511</v>
      </c>
      <c r="R173" s="224"/>
      <c r="S173" s="224"/>
    </row>
    <row r="174" spans="1:27" ht="13.15" customHeight="1">
      <c r="A174" s="258">
        <f t="shared" si="10"/>
        <v>41164</v>
      </c>
      <c r="B174" s="248">
        <f>VLOOKUP($A174,[3]Data!$B$4:$J$600,3)</f>
        <v>72404.5</v>
      </c>
      <c r="C174" s="248">
        <f>VLOOKUP($A174,[3]Data!$B$4:$J$600,9)</f>
        <v>218.84375</v>
      </c>
      <c r="D174" s="248">
        <f>VLOOKUP($A174,[3]Data!$B$4:$J$600,8)</f>
        <v>1.8555729166666599</v>
      </c>
      <c r="E174" s="248">
        <f>VLOOKUP($A174,[3]Data!$B$4:$J$600,7)</f>
        <v>0.21</v>
      </c>
      <c r="F174" s="248">
        <f>VLOOKUP($A174,[3]Data!$B$4:$J$600,2)</f>
        <v>342.9140625</v>
      </c>
      <c r="G174" s="248">
        <f>VLOOKUP($A174,[3]Data!$B$4:$J$600,5)</f>
        <v>3.3321000000000001</v>
      </c>
      <c r="H174" s="238" t="s">
        <v>360</v>
      </c>
      <c r="I174" s="249">
        <v>110</v>
      </c>
      <c r="J174" s="250">
        <f t="shared" si="14"/>
        <v>216.98817708333334</v>
      </c>
      <c r="K174" s="245">
        <v>155</v>
      </c>
      <c r="L174" s="219">
        <v>0</v>
      </c>
      <c r="M174" s="186">
        <f>'Contract Usage'!B211</f>
        <v>10.631620884242675</v>
      </c>
      <c r="N174" s="245"/>
      <c r="P174" s="551">
        <f t="shared" si="12"/>
        <v>14714.264166666657</v>
      </c>
      <c r="Q174" s="551">
        <f t="shared" si="11"/>
        <v>1182.1711653645511</v>
      </c>
      <c r="R174" s="224"/>
      <c r="S174" s="224"/>
    </row>
    <row r="175" spans="1:27" ht="13.15" customHeight="1">
      <c r="A175" s="258">
        <f t="shared" si="10"/>
        <v>41165</v>
      </c>
      <c r="B175" s="248">
        <f>VLOOKUP($A175,[3]Data!$B$4:$J$600,3)</f>
        <v>72101.67</v>
      </c>
      <c r="C175" s="248">
        <f>VLOOKUP($A175,[3]Data!$B$4:$J$600,9)</f>
        <v>225.73437499999901</v>
      </c>
      <c r="D175" s="248">
        <f>VLOOKUP($A175,[3]Data!$B$4:$J$600,8)</f>
        <v>1.7999999999999901</v>
      </c>
      <c r="E175" s="248">
        <f>VLOOKUP($A175,[3]Data!$B$4:$J$600,7)</f>
        <v>0.21</v>
      </c>
      <c r="F175" s="248">
        <f>VLOOKUP($A175,[3]Data!$B$4:$J$600,2)</f>
        <v>432.53906249999898</v>
      </c>
      <c r="G175" s="248">
        <f>VLOOKUP($A175,[3]Data!$B$4:$J$600,5)</f>
        <v>3.3220000000000001</v>
      </c>
      <c r="H175" s="238" t="s">
        <v>360</v>
      </c>
      <c r="I175" s="249">
        <v>110</v>
      </c>
      <c r="J175" s="250">
        <f t="shared" si="14"/>
        <v>223.93437499999902</v>
      </c>
      <c r="K175" s="245">
        <v>155</v>
      </c>
      <c r="L175" s="219">
        <v>0</v>
      </c>
      <c r="M175" s="186">
        <f>'Contract Usage'!B212</f>
        <v>10.631620884242675</v>
      </c>
      <c r="N175" s="245"/>
      <c r="P175" s="551">
        <f t="shared" si="12"/>
        <v>15021.706666666656</v>
      </c>
      <c r="Q175" s="551">
        <f t="shared" si="11"/>
        <v>1182.1711653645511</v>
      </c>
      <c r="R175" s="224"/>
      <c r="S175" s="224"/>
    </row>
    <row r="176" spans="1:27" ht="13.15" customHeight="1">
      <c r="A176" s="258">
        <f t="shared" si="10"/>
        <v>41166</v>
      </c>
      <c r="B176" s="248">
        <f>VLOOKUP($A176,[3]Data!$B$4:$J$600,3)</f>
        <v>71712.55</v>
      </c>
      <c r="C176" s="248">
        <f>VLOOKUP($A176,[3]Data!$B$4:$J$600,9)</f>
        <v>255.177083333333</v>
      </c>
      <c r="D176" s="248">
        <f>VLOOKUP($A176,[3]Data!$B$4:$J$600,8)</f>
        <v>1.7999999999999901</v>
      </c>
      <c r="E176" s="248">
        <f>VLOOKUP($A176,[3]Data!$B$4:$J$600,7)</f>
        <v>0.21</v>
      </c>
      <c r="F176" s="248">
        <f>VLOOKUP($A176,[3]Data!$B$4:$J$600,2)</f>
        <v>476.609375</v>
      </c>
      <c r="G176" s="248">
        <f>VLOOKUP($A176,[3]Data!$B$4:$J$600,5)</f>
        <v>3.3069000000000002</v>
      </c>
      <c r="H176" s="238" t="s">
        <v>360</v>
      </c>
      <c r="I176" s="249">
        <v>110</v>
      </c>
      <c r="J176" s="250">
        <f t="shared" si="14"/>
        <v>253.37708333333302</v>
      </c>
      <c r="K176" s="245">
        <f>(155*12+180*12)/24</f>
        <v>167.5</v>
      </c>
      <c r="L176" s="219">
        <v>0</v>
      </c>
      <c r="M176" s="186">
        <f>'Contract Usage'!B213</f>
        <v>10.631620884242675</v>
      </c>
      <c r="N176" s="245"/>
      <c r="P176" s="551">
        <f t="shared" si="12"/>
        <v>15353.942916666656</v>
      </c>
      <c r="Q176" s="551">
        <f t="shared" si="11"/>
        <v>1182.1711653645511</v>
      </c>
      <c r="R176" s="224"/>
      <c r="S176" s="224"/>
    </row>
    <row r="177" spans="1:19" ht="13.15" customHeight="1">
      <c r="A177" s="258">
        <f t="shared" si="10"/>
        <v>41167</v>
      </c>
      <c r="B177" s="248">
        <f>VLOOKUP($A177,[3]Data!$B$4:$J$600,3)</f>
        <v>71300.94</v>
      </c>
      <c r="C177" s="248">
        <f>VLOOKUP($A177,[3]Data!$B$4:$J$600,9)</f>
        <v>263.98958333333297</v>
      </c>
      <c r="D177" s="248">
        <f>VLOOKUP($A177,[3]Data!$B$4:$J$600,8)</f>
        <v>1.7999999999999901</v>
      </c>
      <c r="E177" s="248">
        <f>VLOOKUP($A177,[3]Data!$B$4:$J$600,7)</f>
        <v>0.21</v>
      </c>
      <c r="F177" s="248">
        <f>VLOOKUP($A177,[3]Data!$B$4:$J$600,2)</f>
        <v>461.296875</v>
      </c>
      <c r="G177" s="248">
        <f>VLOOKUP($A177,[3]Data!$B$4:$J$600,5)</f>
        <v>3.2968000000000002</v>
      </c>
      <c r="H177" s="238" t="s">
        <v>360</v>
      </c>
      <c r="I177" s="249">
        <v>110</v>
      </c>
      <c r="J177" s="250">
        <f t="shared" si="14"/>
        <v>262.18958333333296</v>
      </c>
      <c r="K177" s="245">
        <v>180</v>
      </c>
      <c r="L177" s="219">
        <v>0</v>
      </c>
      <c r="M177" s="186">
        <f>'Contract Usage'!B214</f>
        <v>10.631620884242675</v>
      </c>
      <c r="N177" s="245"/>
      <c r="P177" s="551">
        <f t="shared" si="12"/>
        <v>15710.972916666657</v>
      </c>
      <c r="Q177" s="551">
        <f t="shared" si="11"/>
        <v>1182.1711653645511</v>
      </c>
      <c r="R177" s="224"/>
      <c r="S177" s="224"/>
    </row>
    <row r="178" spans="1:19" ht="13.15" customHeight="1">
      <c r="A178" s="258">
        <f t="shared" si="10"/>
        <v>41168</v>
      </c>
      <c r="B178" s="248">
        <f>VLOOKUP($A178,[3]Data!$B$4:$J$600,3)</f>
        <v>70882.89</v>
      </c>
      <c r="C178" s="248">
        <f>VLOOKUP($A178,[3]Data!$B$4:$J$600,9)</f>
        <v>263.90625</v>
      </c>
      <c r="D178" s="248">
        <f>VLOOKUP($A178,[3]Data!$B$4:$J$600,8)</f>
        <v>1.7999999999999901</v>
      </c>
      <c r="E178" s="248">
        <f>VLOOKUP($A178,[3]Data!$B$4:$J$600,7)</f>
        <v>0.21</v>
      </c>
      <c r="F178" s="248">
        <f>VLOOKUP($A178,[3]Data!$B$4:$J$600,2)</f>
        <v>390.15364583333297</v>
      </c>
      <c r="G178" s="248">
        <f>VLOOKUP($A178,[3]Data!$B$4:$J$600,5)</f>
        <v>3.2816999999999998</v>
      </c>
      <c r="H178" s="238" t="s">
        <v>360</v>
      </c>
      <c r="I178" s="249">
        <v>110</v>
      </c>
      <c r="J178" s="250">
        <f t="shared" si="14"/>
        <v>262.10624999999999</v>
      </c>
      <c r="K178" s="245">
        <v>180</v>
      </c>
      <c r="L178" s="219">
        <v>0</v>
      </c>
      <c r="M178" s="186">
        <f>'Contract Usage'!B215</f>
        <v>10.631620884242675</v>
      </c>
      <c r="N178" s="245"/>
      <c r="P178" s="551">
        <f t="shared" si="12"/>
        <v>16068.002916666657</v>
      </c>
      <c r="Q178" s="551">
        <f t="shared" si="11"/>
        <v>1182.1711653645511</v>
      </c>
      <c r="R178" s="224"/>
      <c r="S178" s="224"/>
    </row>
    <row r="179" spans="1:19" ht="13.15" customHeight="1">
      <c r="A179" s="258">
        <f t="shared" si="10"/>
        <v>41169</v>
      </c>
      <c r="B179" s="248">
        <f>VLOOKUP($A179,[3]Data!$B$4:$J$600,3)</f>
        <v>70474.559999999998</v>
      </c>
      <c r="C179" s="248">
        <f>VLOOKUP($A179,[3]Data!$B$4:$J$600,9)</f>
        <v>263.84375</v>
      </c>
      <c r="D179" s="248">
        <f>VLOOKUP($A179,[3]Data!$B$4:$J$600,8)</f>
        <v>1.8045833333333301</v>
      </c>
      <c r="E179" s="248">
        <f>VLOOKUP($A179,[3]Data!$B$4:$J$600,7)</f>
        <v>0.21</v>
      </c>
      <c r="F179" s="248">
        <f>VLOOKUP($A179,[3]Data!$B$4:$J$600,2)</f>
        <v>351.783854166666</v>
      </c>
      <c r="G179" s="248">
        <f>VLOOKUP($A179,[3]Data!$B$4:$J$600,5)</f>
        <v>3.2715999999999998</v>
      </c>
      <c r="H179" s="238" t="s">
        <v>360</v>
      </c>
      <c r="I179" s="249">
        <v>110</v>
      </c>
      <c r="J179" s="250">
        <f t="shared" si="14"/>
        <v>262.03916666666669</v>
      </c>
      <c r="K179" s="245">
        <v>180</v>
      </c>
      <c r="L179" s="219">
        <v>0</v>
      </c>
      <c r="M179" s="186">
        <f>'Contract Usage'!B216</f>
        <v>10.631620884242675</v>
      </c>
      <c r="N179" s="245"/>
      <c r="P179" s="551">
        <f t="shared" si="12"/>
        <v>16425.032916666656</v>
      </c>
      <c r="Q179" s="551">
        <f t="shared" si="11"/>
        <v>1182.1711653645511</v>
      </c>
      <c r="R179" s="224"/>
      <c r="S179" s="224"/>
    </row>
    <row r="180" spans="1:19" ht="13.15" customHeight="1">
      <c r="A180" s="258">
        <f t="shared" si="10"/>
        <v>41170</v>
      </c>
      <c r="B180" s="248">
        <f>VLOOKUP($A180,[3]Data!$B$4:$J$600,3)</f>
        <v>70060.25</v>
      </c>
      <c r="C180" s="248">
        <f>VLOOKUP($A180,[3]Data!$B$4:$J$600,9)</f>
        <v>263.6875</v>
      </c>
      <c r="D180" s="248">
        <f>VLOOKUP($A180,[3]Data!$B$4:$J$600,8)</f>
        <v>1.8045833333333301</v>
      </c>
      <c r="E180" s="248">
        <f>VLOOKUP($A180,[3]Data!$B$4:$J$600,7)</f>
        <v>0.176145833333333</v>
      </c>
      <c r="F180" s="248">
        <f>VLOOKUP($A180,[3]Data!$B$4:$J$600,2)</f>
        <v>343.21614583333297</v>
      </c>
      <c r="G180" s="248">
        <f>VLOOKUP($A180,[3]Data!$B$4:$J$600,5)</f>
        <v>3.2565</v>
      </c>
      <c r="H180" s="238" t="s">
        <v>360</v>
      </c>
      <c r="I180" s="249">
        <v>110</v>
      </c>
      <c r="J180" s="250">
        <f t="shared" si="14"/>
        <v>261.88291666666669</v>
      </c>
      <c r="K180" s="245">
        <v>180</v>
      </c>
      <c r="L180" s="219">
        <v>0</v>
      </c>
      <c r="M180" s="186">
        <f>'Contract Usage'!B217</f>
        <v>10.631620884242675</v>
      </c>
      <c r="N180" s="245"/>
      <c r="P180" s="551">
        <f t="shared" si="12"/>
        <v>16782.062916666655</v>
      </c>
      <c r="Q180" s="551">
        <f t="shared" si="11"/>
        <v>1182.1711653645511</v>
      </c>
      <c r="R180" s="224"/>
      <c r="S180" s="224"/>
    </row>
    <row r="181" spans="1:19" ht="13.15" customHeight="1">
      <c r="A181" s="258">
        <f t="shared" si="10"/>
        <v>41171</v>
      </c>
      <c r="B181" s="248">
        <f>VLOOKUP($A181,[3]Data!$B$4:$J$600,3)</f>
        <v>69647.3</v>
      </c>
      <c r="C181" s="248">
        <f>VLOOKUP($A181,[3]Data!$B$4:$J$600,9)</f>
        <v>263.390625</v>
      </c>
      <c r="D181" s="248">
        <f>VLOOKUP($A181,[3]Data!$B$4:$J$600,8)</f>
        <v>1.80687499999999</v>
      </c>
      <c r="E181" s="248">
        <f>VLOOKUP($A181,[3]Data!$B$4:$J$600,7)</f>
        <v>0.17406250000000001</v>
      </c>
      <c r="F181" s="248">
        <f>VLOOKUP($A181,[3]Data!$B$4:$J$600,2)</f>
        <v>310.2578125</v>
      </c>
      <c r="G181" s="248">
        <f>VLOOKUP($A181,[3]Data!$B$4:$J$600,5)</f>
        <v>3.2412999999999998</v>
      </c>
      <c r="H181" s="238" t="s">
        <v>360</v>
      </c>
      <c r="I181" s="249">
        <v>110</v>
      </c>
      <c r="J181" s="250">
        <f t="shared" si="14"/>
        <v>261.58375000000001</v>
      </c>
      <c r="K181" s="245">
        <v>180</v>
      </c>
      <c r="L181" s="219">
        <v>0</v>
      </c>
      <c r="M181" s="186">
        <f>'Contract Usage'!B218</f>
        <v>10.631620884242675</v>
      </c>
      <c r="N181" s="245"/>
      <c r="P181" s="551">
        <f t="shared" si="12"/>
        <v>17139.092916666654</v>
      </c>
      <c r="Q181" s="551">
        <f t="shared" si="11"/>
        <v>1182.1711653645511</v>
      </c>
      <c r="R181" s="224"/>
      <c r="S181" s="224"/>
    </row>
    <row r="182" spans="1:19" ht="13.15" customHeight="1">
      <c r="A182" s="258">
        <f t="shared" si="10"/>
        <v>41172</v>
      </c>
      <c r="B182" s="248">
        <f>VLOOKUP($A182,[3]Data!$B$4:$J$600,3)</f>
        <v>69251.960000000006</v>
      </c>
      <c r="C182" s="248">
        <f>VLOOKUP($A182,[3]Data!$B$4:$J$600,9)</f>
        <v>253.466145833333</v>
      </c>
      <c r="D182" s="248">
        <f>VLOOKUP($A182,[3]Data!$B$4:$J$600,8)</f>
        <v>1.8045833333333301</v>
      </c>
      <c r="E182" s="248">
        <f>VLOOKUP($A182,[3]Data!$B$4:$J$600,7)</f>
        <v>0.25942708333333298</v>
      </c>
      <c r="F182" s="248">
        <f>VLOOKUP($A182,[3]Data!$B$4:$J$600,2)</f>
        <v>315.932291666666</v>
      </c>
      <c r="G182" s="248">
        <f>VLOOKUP($A182,[3]Data!$B$4:$J$600,5)</f>
        <v>3.2313000000000001</v>
      </c>
      <c r="H182" s="238" t="s">
        <v>360</v>
      </c>
      <c r="I182" s="249">
        <v>110</v>
      </c>
      <c r="J182" s="250">
        <f t="shared" si="14"/>
        <v>251.66156249999966</v>
      </c>
      <c r="K182" s="245">
        <v>180</v>
      </c>
      <c r="L182" s="219">
        <v>0</v>
      </c>
      <c r="M182" s="186">
        <f>'Contract Usage'!B219</f>
        <v>10.631620884242675</v>
      </c>
      <c r="N182" s="245"/>
      <c r="P182" s="551">
        <f t="shared" si="12"/>
        <v>17496.122916666653</v>
      </c>
      <c r="Q182" s="551">
        <f t="shared" si="11"/>
        <v>1182.1711653645511</v>
      </c>
      <c r="R182" s="224"/>
      <c r="S182" s="224"/>
    </row>
    <row r="183" spans="1:19" ht="13.15" customHeight="1">
      <c r="A183" s="258">
        <f t="shared" si="10"/>
        <v>41173</v>
      </c>
      <c r="B183" s="248">
        <f>VLOOKUP($A183,[3]Data!$B$4:$J$600,3)</f>
        <v>68881.2</v>
      </c>
      <c r="C183" s="248">
        <f>VLOOKUP($A183,[3]Data!$B$4:$J$600,9)</f>
        <v>243.85156249999901</v>
      </c>
      <c r="D183" s="248">
        <f>VLOOKUP($A183,[3]Data!$B$4:$J$600,8)</f>
        <v>1.7999999999999901</v>
      </c>
      <c r="E183" s="248">
        <f>VLOOKUP($A183,[3]Data!$B$4:$J$600,7)</f>
        <v>0.88817708333333301</v>
      </c>
      <c r="F183" s="248">
        <f>VLOOKUP($A183,[3]Data!$B$4:$J$600,2)</f>
        <v>301.596354166666</v>
      </c>
      <c r="G183" s="248">
        <f>VLOOKUP($A183,[3]Data!$B$4:$J$600,5)</f>
        <v>3.2161</v>
      </c>
      <c r="H183" s="238" t="s">
        <v>360</v>
      </c>
      <c r="I183" s="249">
        <v>110</v>
      </c>
      <c r="J183" s="250">
        <f t="shared" si="14"/>
        <v>242.05156249999902</v>
      </c>
      <c r="K183" s="245">
        <v>180</v>
      </c>
      <c r="L183" s="219">
        <v>0</v>
      </c>
      <c r="M183" s="186">
        <f>'Contract Usage'!B220</f>
        <v>10.631620884242675</v>
      </c>
      <c r="N183" s="245"/>
      <c r="P183" s="551">
        <f t="shared" si="12"/>
        <v>17853.152916666651</v>
      </c>
      <c r="Q183" s="551">
        <f t="shared" si="11"/>
        <v>1182.1711653645511</v>
      </c>
      <c r="R183" s="224"/>
      <c r="S183" s="224"/>
    </row>
    <row r="184" spans="1:19" ht="13.15" customHeight="1">
      <c r="A184" s="258">
        <f t="shared" si="10"/>
        <v>41174</v>
      </c>
      <c r="B184" s="248">
        <f>VLOOKUP($A184,[3]Data!$B$4:$J$600,3)</f>
        <v>68503.98</v>
      </c>
      <c r="C184" s="248">
        <f>VLOOKUP($A184,[3]Data!$B$4:$J$600,9)</f>
        <v>243.84374999999901</v>
      </c>
      <c r="D184" s="248">
        <f>VLOOKUP($A184,[3]Data!$B$4:$J$600,8)</f>
        <v>1.7999999999999901</v>
      </c>
      <c r="E184" s="248">
        <f>VLOOKUP($A184,[3]Data!$B$4:$J$600,7)</f>
        <v>1.68999999999999</v>
      </c>
      <c r="F184" s="248">
        <f>VLOOKUP($A184,[3]Data!$B$4:$J$600,2)</f>
        <v>297.127604166666</v>
      </c>
      <c r="G184" s="248">
        <f>VLOOKUP($A184,[3]Data!$B$4:$J$600,5)</f>
        <v>3.206</v>
      </c>
      <c r="H184" s="238" t="s">
        <v>360</v>
      </c>
      <c r="I184" s="249">
        <v>110</v>
      </c>
      <c r="J184" s="250">
        <f t="shared" si="14"/>
        <v>242.04374999999902</v>
      </c>
      <c r="K184" s="245">
        <v>180</v>
      </c>
      <c r="L184" s="219">
        <v>0</v>
      </c>
      <c r="M184" s="186">
        <f>'Contract Usage'!B221</f>
        <v>10.631620884242675</v>
      </c>
      <c r="N184" s="245"/>
      <c r="P184" s="551">
        <f>(+P183+(K184)*1.9835)</f>
        <v>18210.18291666665</v>
      </c>
      <c r="Q184" s="551">
        <f t="shared" si="11"/>
        <v>1182.1711653645511</v>
      </c>
      <c r="R184" s="224"/>
      <c r="S184" s="224"/>
    </row>
    <row r="185" spans="1:19" ht="13.15" customHeight="1">
      <c r="A185" s="258">
        <f t="shared" si="10"/>
        <v>41175</v>
      </c>
      <c r="B185" s="248">
        <f>VLOOKUP($A185,[3]Data!$B$4:$J$600,3)</f>
        <v>68128.63</v>
      </c>
      <c r="C185" s="248">
        <f>VLOOKUP($A185,[3]Data!$B$4:$J$600,9)</f>
        <v>243.65624999999901</v>
      </c>
      <c r="D185" s="248">
        <f>VLOOKUP($A185,[3]Data!$B$4:$J$600,8)</f>
        <v>1.7999999999999901</v>
      </c>
      <c r="E185" s="248">
        <f>VLOOKUP($A185,[3]Data!$B$4:$J$600,7)</f>
        <v>1.6952083333333301</v>
      </c>
      <c r="F185" s="248">
        <f>VLOOKUP($A185,[3]Data!$B$4:$J$600,2)</f>
        <v>279.510416666666</v>
      </c>
      <c r="G185" s="248">
        <f>VLOOKUP($A185,[3]Data!$B$4:$J$600,5)</f>
        <v>3.1909000000000001</v>
      </c>
      <c r="H185" s="238" t="s">
        <v>360</v>
      </c>
      <c r="I185" s="249">
        <v>110</v>
      </c>
      <c r="J185" s="250">
        <f t="shared" si="14"/>
        <v>241.85624999999902</v>
      </c>
      <c r="K185" s="245">
        <v>180</v>
      </c>
      <c r="L185" s="219">
        <v>0</v>
      </c>
      <c r="M185" s="186">
        <f>'Contract Usage'!B222</f>
        <v>10.631620884242675</v>
      </c>
      <c r="N185" s="245"/>
      <c r="P185" s="551">
        <f t="shared" si="12"/>
        <v>18567.212916666649</v>
      </c>
      <c r="Q185" s="551">
        <f t="shared" si="11"/>
        <v>1182.1711653645511</v>
      </c>
      <c r="R185" s="224"/>
      <c r="S185" s="224"/>
    </row>
    <row r="186" spans="1:19" ht="13.15" customHeight="1">
      <c r="A186" s="258">
        <f t="shared" si="10"/>
        <v>41176</v>
      </c>
      <c r="B186" s="248">
        <f>VLOOKUP($A186,[3]Data!$B$4:$J$600,3)</f>
        <v>67815.429999999993</v>
      </c>
      <c r="C186" s="248">
        <f>VLOOKUP($A186,[3]Data!$B$4:$J$600,9)</f>
        <v>243.92187499999901</v>
      </c>
      <c r="D186" s="248">
        <f>VLOOKUP($A186,[3]Data!$B$4:$J$600,8)</f>
        <v>1.8544270833333301</v>
      </c>
      <c r="E186" s="248">
        <f>VLOOKUP($A186,[3]Data!$B$4:$J$600,7)</f>
        <v>1.8631770833333301</v>
      </c>
      <c r="F186" s="248">
        <f>VLOOKUP($A186,[3]Data!$B$4:$J$600,2)</f>
        <v>278.916666666666</v>
      </c>
      <c r="G186" s="248">
        <f>VLOOKUP($A186,[3]Data!$B$4:$J$600,5)</f>
        <v>3.1808000000000001</v>
      </c>
      <c r="H186" s="238" t="s">
        <v>360</v>
      </c>
      <c r="I186" s="249">
        <v>110</v>
      </c>
      <c r="J186" s="250">
        <f>+C186-D186</f>
        <v>242.06744791666569</v>
      </c>
      <c r="K186" s="245">
        <v>180</v>
      </c>
      <c r="L186" s="219">
        <v>0</v>
      </c>
      <c r="M186" s="186">
        <f>'Contract Usage'!B223</f>
        <v>10.631620884242675</v>
      </c>
      <c r="N186" s="245"/>
      <c r="P186" s="551">
        <f>(+P185+(K186)*1.9835)</f>
        <v>18924.242916666648</v>
      </c>
      <c r="Q186" s="551">
        <f t="shared" si="11"/>
        <v>1182.1711653645511</v>
      </c>
      <c r="R186" s="224"/>
      <c r="S186" s="224"/>
    </row>
    <row r="187" spans="1:19" ht="13.15" customHeight="1">
      <c r="A187" s="258">
        <f t="shared" si="10"/>
        <v>41177</v>
      </c>
      <c r="B187" s="248">
        <f>VLOOKUP($A187,[3]Data!$B$4:$J$600,3)</f>
        <v>67511.05</v>
      </c>
      <c r="C187" s="248">
        <f>VLOOKUP($A187,[3]Data!$B$4:$J$600,9)</f>
        <v>243.54687499999901</v>
      </c>
      <c r="D187" s="248">
        <f>VLOOKUP($A187,[3]Data!$B$4:$J$600,8)</f>
        <v>1.80057291666666</v>
      </c>
      <c r="E187" s="248">
        <f>VLOOKUP($A187,[3]Data!$B$4:$J$600,7)</f>
        <v>1.93999999999999</v>
      </c>
      <c r="F187" s="248">
        <f>VLOOKUP($A187,[3]Data!$B$4:$J$600,2)</f>
        <v>336.393229166666</v>
      </c>
      <c r="G187" s="248">
        <f>VLOOKUP($A187,[3]Data!$B$4:$J$600,5)</f>
        <v>3.1707999999999998</v>
      </c>
      <c r="H187" s="238" t="s">
        <v>360</v>
      </c>
      <c r="I187" s="249">
        <v>110</v>
      </c>
      <c r="J187" s="250">
        <f t="shared" si="14"/>
        <v>241.74630208333235</v>
      </c>
      <c r="K187" s="245">
        <v>180</v>
      </c>
      <c r="L187" s="219">
        <v>0</v>
      </c>
      <c r="M187" s="186">
        <f>'Contract Usage'!B224</f>
        <v>10.631620884242675</v>
      </c>
      <c r="N187" s="245"/>
      <c r="P187" s="551">
        <f>(+P186+(K187)*1.9835)</f>
        <v>19281.272916666647</v>
      </c>
      <c r="Q187" s="551">
        <f t="shared" si="11"/>
        <v>1182.1711653645511</v>
      </c>
      <c r="R187" s="224"/>
      <c r="S187" s="224"/>
    </row>
    <row r="188" spans="1:19" ht="13.15" customHeight="1">
      <c r="A188" s="258">
        <f t="shared" si="10"/>
        <v>41178</v>
      </c>
      <c r="B188" s="248">
        <f>VLOOKUP($A188,[3]Data!$B$4:$J$600,3)</f>
        <v>67184.75</v>
      </c>
      <c r="C188" s="248">
        <f>VLOOKUP($A188,[3]Data!$B$4:$J$600,9)</f>
        <v>243.82812499999901</v>
      </c>
      <c r="D188" s="248">
        <f>VLOOKUP($A188,[3]Data!$B$4:$J$600,8)</f>
        <v>1.7999999999999901</v>
      </c>
      <c r="E188" s="248">
        <f>VLOOKUP($A188,[3]Data!$B$4:$J$600,7)</f>
        <v>1.1082812500000001</v>
      </c>
      <c r="F188" s="248">
        <f>VLOOKUP($A188,[3]Data!$B$4:$J$600,2)</f>
        <v>388.658854166666</v>
      </c>
      <c r="G188" s="248">
        <f>VLOOKUP($A188,[3]Data!$B$4:$J$600,5)</f>
        <v>3.1606999999999998</v>
      </c>
      <c r="H188" s="238" t="s">
        <v>360</v>
      </c>
      <c r="I188" s="249">
        <v>110</v>
      </c>
      <c r="J188" s="250">
        <f t="shared" si="14"/>
        <v>242.02812499999902</v>
      </c>
      <c r="K188" s="245">
        <v>130</v>
      </c>
      <c r="L188" s="219">
        <v>0</v>
      </c>
      <c r="M188" s="186">
        <f>'Contract Usage'!B225</f>
        <v>10.631620884242675</v>
      </c>
      <c r="N188" s="245"/>
      <c r="P188" s="551">
        <f>(+P187+(K188)*1.9835)</f>
        <v>19539.127916666646</v>
      </c>
      <c r="Q188" s="551">
        <f t="shared" si="11"/>
        <v>1182.1711653645511</v>
      </c>
      <c r="R188" s="224"/>
      <c r="S188" s="224"/>
    </row>
    <row r="189" spans="1:19" ht="13.15" customHeight="1">
      <c r="A189" s="258">
        <f t="shared" si="10"/>
        <v>41179</v>
      </c>
      <c r="B189" s="248">
        <f>VLOOKUP($A189,[3]Data!$B$4:$J$600,3)</f>
        <v>66852.22</v>
      </c>
      <c r="C189" s="248">
        <f>VLOOKUP($A189,[3]Data!$B$4:$J$600,9)</f>
        <v>243.51562499999901</v>
      </c>
      <c r="D189" s="248">
        <f>VLOOKUP($A189,[3]Data!$B$4:$J$600,8)</f>
        <v>1.7999999999999901</v>
      </c>
      <c r="E189" s="248">
        <f>VLOOKUP($A189,[3]Data!$B$4:$J$600,7)</f>
        <v>0.48</v>
      </c>
      <c r="F189" s="248">
        <f>VLOOKUP($A189,[3]Data!$B$4:$J$600,2)</f>
        <v>408.2421875</v>
      </c>
      <c r="G189" s="248">
        <f>VLOOKUP($A189,[3]Data!$B$4:$J$600,5)</f>
        <v>3.1505999999999998</v>
      </c>
      <c r="H189" s="238" t="s">
        <v>360</v>
      </c>
      <c r="I189" s="249">
        <v>110</v>
      </c>
      <c r="J189" s="250">
        <f t="shared" si="14"/>
        <v>241.71562499999902</v>
      </c>
      <c r="K189" s="245">
        <v>130</v>
      </c>
      <c r="L189" s="219">
        <v>0</v>
      </c>
      <c r="M189" s="186">
        <f>'Contract Usage'!B226</f>
        <v>10.631620884242675</v>
      </c>
      <c r="N189" s="245"/>
      <c r="P189" s="551">
        <f t="shared" si="12"/>
        <v>19796.982916666646</v>
      </c>
      <c r="Q189" s="551">
        <f t="shared" si="11"/>
        <v>1182.1711653645511</v>
      </c>
      <c r="R189" s="224"/>
      <c r="S189" s="224"/>
    </row>
    <row r="190" spans="1:19" ht="13.15" customHeight="1">
      <c r="A190" s="258">
        <f t="shared" si="10"/>
        <v>41180</v>
      </c>
      <c r="B190" s="248">
        <f>VLOOKUP($A190,[3]Data!$B$4:$J$600,3)</f>
        <v>66551</v>
      </c>
      <c r="C190" s="248">
        <f>VLOOKUP($A190,[3]Data!$B$4:$J$600,9)</f>
        <v>228.5625</v>
      </c>
      <c r="D190" s="248">
        <f>VLOOKUP($A190,[3]Data!$B$4:$J$600,8)</f>
        <v>1.7999999999999901</v>
      </c>
      <c r="E190" s="248">
        <f>VLOOKUP($A190,[3]Data!$B$4:$J$600,7)</f>
        <v>0.48</v>
      </c>
      <c r="F190" s="248">
        <f>VLOOKUP($A190,[3]Data!$B$4:$J$600,2)</f>
        <v>427.45052083333297</v>
      </c>
      <c r="G190" s="248">
        <f>VLOOKUP($A190,[3]Data!$B$4:$J$600,5)</f>
        <v>3.1355</v>
      </c>
      <c r="H190" s="238" t="s">
        <v>360</v>
      </c>
      <c r="I190" s="249">
        <v>110</v>
      </c>
      <c r="J190" s="250">
        <f t="shared" si="14"/>
        <v>226.76250000000002</v>
      </c>
      <c r="K190" s="245">
        <f>(130*17+80*7)/24</f>
        <v>115.41666666666667</v>
      </c>
      <c r="L190" s="219">
        <v>0</v>
      </c>
      <c r="M190" s="186">
        <f>'Contract Usage'!B227</f>
        <v>10.631620884242675</v>
      </c>
      <c r="N190" s="245"/>
      <c r="P190" s="551">
        <f t="shared" si="12"/>
        <v>20025.91187499998</v>
      </c>
      <c r="Q190" s="551">
        <f t="shared" si="11"/>
        <v>1182.1711653645511</v>
      </c>
      <c r="R190" s="224"/>
      <c r="S190" s="224"/>
    </row>
    <row r="191" spans="1:19" ht="13.15" customHeight="1">
      <c r="A191" s="258">
        <f t="shared" si="10"/>
        <v>41181</v>
      </c>
      <c r="B191" s="248">
        <f>VLOOKUP($A191,[3]Data!$B$4:$J$600,3)</f>
        <v>66310.73</v>
      </c>
      <c r="C191" s="248">
        <f>VLOOKUP($A191,[3]Data!$B$4:$J$600,9)</f>
        <v>192.03125</v>
      </c>
      <c r="D191" s="248">
        <f>VLOOKUP($A191,[3]Data!$B$4:$J$600,8)</f>
        <v>1.8338020833333299</v>
      </c>
      <c r="E191" s="248">
        <f>VLOOKUP($A191,[3]Data!$B$4:$J$600,7)</f>
        <v>0.48</v>
      </c>
      <c r="F191" s="248">
        <f>VLOOKUP($A191,[3]Data!$B$4:$J$600,2)</f>
        <v>465.234375</v>
      </c>
      <c r="G191" s="248">
        <f>VLOOKUP($A191,[3]Data!$B$4:$J$600,5)</f>
        <v>3.1303999999999998</v>
      </c>
      <c r="H191" s="238" t="s">
        <v>360</v>
      </c>
      <c r="I191" s="249">
        <v>110</v>
      </c>
      <c r="J191" s="250">
        <f t="shared" si="14"/>
        <v>190.19744791666668</v>
      </c>
      <c r="K191" s="245">
        <v>80</v>
      </c>
      <c r="L191" s="219">
        <v>0</v>
      </c>
      <c r="M191" s="186">
        <f>'Contract Usage'!B228</f>
        <v>10.631620884242675</v>
      </c>
      <c r="N191" s="245"/>
      <c r="P191" s="551">
        <f t="shared" si="12"/>
        <v>20184.59187499998</v>
      </c>
      <c r="Q191" s="551">
        <f t="shared" si="11"/>
        <v>1182.1711653645511</v>
      </c>
      <c r="R191" s="224"/>
      <c r="S191" s="224"/>
    </row>
    <row r="192" spans="1:19" ht="13.15" customHeight="1">
      <c r="A192" s="258">
        <f t="shared" si="10"/>
        <v>41182</v>
      </c>
      <c r="B192" s="248">
        <f>VLOOKUP($A192,[3]Data!$B$4:$J$600,3)</f>
        <v>66070.600000000006</v>
      </c>
      <c r="C192" s="248">
        <f>VLOOKUP($A192,[3]Data!$B$4:$J$600,9)</f>
        <v>191.90625</v>
      </c>
      <c r="D192" s="248">
        <f>VLOOKUP($A192,[3]Data!$B$4:$J$600,8)</f>
        <v>1.91</v>
      </c>
      <c r="E192" s="248">
        <f>VLOOKUP($A192,[3]Data!$B$4:$J$600,7)</f>
        <v>0.48</v>
      </c>
      <c r="F192" s="248">
        <f>VLOOKUP($A192,[3]Data!$B$4:$J$600,2)</f>
        <v>438.440104166666</v>
      </c>
      <c r="G192" s="248">
        <f>VLOOKUP($A192,[3]Data!$B$4:$J$600,5)</f>
        <v>3.1254</v>
      </c>
      <c r="H192" s="238" t="s">
        <v>360</v>
      </c>
      <c r="I192" s="249">
        <v>110</v>
      </c>
      <c r="J192" s="250">
        <f t="shared" si="14"/>
        <v>189.99625</v>
      </c>
      <c r="K192" s="245">
        <v>80</v>
      </c>
      <c r="L192" s="219">
        <v>0</v>
      </c>
      <c r="M192" s="186">
        <f>'Contract Usage'!B229</f>
        <v>10.631620884242675</v>
      </c>
      <c r="N192" s="245"/>
      <c r="P192" s="551">
        <f t="shared" si="12"/>
        <v>20343.27187499998</v>
      </c>
      <c r="Q192" s="551">
        <f t="shared" si="11"/>
        <v>1182.1711653645511</v>
      </c>
      <c r="R192" s="224"/>
      <c r="S192" s="224"/>
    </row>
    <row r="193" spans="1:19" ht="13.15" customHeight="1">
      <c r="A193" s="258">
        <f t="shared" si="10"/>
        <v>41183</v>
      </c>
      <c r="B193" s="248">
        <f>VLOOKUP($A193,[3]Data!$B$4:$J$600,3)</f>
        <v>65853.59</v>
      </c>
      <c r="C193" s="248">
        <f>VLOOKUP($A193,[3]Data!$B$4:$J$600,9)</f>
        <v>172.890625</v>
      </c>
      <c r="D193" s="248">
        <f>VLOOKUP($A193,[3]Data!$B$4:$J$600,8)</f>
        <v>1.91</v>
      </c>
      <c r="E193" s="248">
        <f>VLOOKUP($A193,[3]Data!$B$4:$J$600,7)</f>
        <v>0.48</v>
      </c>
      <c r="F193" s="248">
        <f>VLOOKUP($A193,[3]Data!$B$4:$J$600,2)</f>
        <v>423.604166666666</v>
      </c>
      <c r="G193" s="248">
        <f>VLOOKUP($A193,[3]Data!$B$4:$J$600,5)</f>
        <v>1.1645000000000001</v>
      </c>
      <c r="H193" s="238" t="s">
        <v>360</v>
      </c>
      <c r="I193" s="249">
        <v>110</v>
      </c>
      <c r="J193" s="250">
        <f t="shared" si="14"/>
        <v>170.980625</v>
      </c>
      <c r="K193" s="245">
        <v>80</v>
      </c>
      <c r="L193" s="219">
        <v>0</v>
      </c>
      <c r="M193" s="186">
        <f>'Contract Usage'!B230</f>
        <v>11.213729864426258</v>
      </c>
      <c r="N193" s="245"/>
      <c r="P193" s="551">
        <f t="shared" si="12"/>
        <v>20501.951874999981</v>
      </c>
      <c r="Q193" s="551">
        <f t="shared" si="11"/>
        <v>1182.1711653645511</v>
      </c>
      <c r="R193" s="224"/>
      <c r="S193" s="224"/>
    </row>
    <row r="194" spans="1:19" ht="13.15" customHeight="1">
      <c r="A194" s="258">
        <f t="shared" si="10"/>
        <v>41184</v>
      </c>
      <c r="B194" s="248">
        <f>VLOOKUP($A194,[3]Data!$B$4:$J$600,3)</f>
        <v>65734.289999999994</v>
      </c>
      <c r="C194" s="248">
        <f>VLOOKUP($A194,[3]Data!$B$4:$J$600,9)</f>
        <v>122.348958333333</v>
      </c>
      <c r="D194" s="248">
        <f>VLOOKUP($A194,[3]Data!$B$4:$J$600,8)</f>
        <v>1.87276041666666</v>
      </c>
      <c r="E194" s="248">
        <f>VLOOKUP($A194,[3]Data!$B$4:$J$600,7)</f>
        <v>0.41802083333333301</v>
      </c>
      <c r="F194" s="248">
        <f>VLOOKUP($A194,[3]Data!$B$4:$J$600,2)</f>
        <v>396.010416666666</v>
      </c>
      <c r="G194" s="248">
        <f>VLOOKUP($A194,[3]Data!$B$4:$J$600,5)</f>
        <v>1.1645000000000001</v>
      </c>
      <c r="H194" s="238" t="s">
        <v>360</v>
      </c>
      <c r="I194" s="249">
        <v>110</v>
      </c>
      <c r="J194" s="250">
        <f t="shared" si="14"/>
        <v>120.47619791666634</v>
      </c>
      <c r="K194" s="245">
        <v>48</v>
      </c>
      <c r="L194" s="219">
        <v>0</v>
      </c>
      <c r="M194" s="186">
        <f>'Contract Usage'!B231</f>
        <v>11.213729864426258</v>
      </c>
      <c r="N194" s="245"/>
      <c r="P194" s="551">
        <f t="shared" si="12"/>
        <v>20597.159874999979</v>
      </c>
      <c r="Q194" s="551">
        <f t="shared" si="11"/>
        <v>1182.1711653645511</v>
      </c>
      <c r="R194" s="224"/>
      <c r="S194" s="224"/>
    </row>
    <row r="195" spans="1:19" ht="13.15" customHeight="1">
      <c r="A195" s="258">
        <f t="shared" si="10"/>
        <v>41185</v>
      </c>
      <c r="B195" s="248">
        <f>VLOOKUP($A195,[3]Data!$B$4:$J$600,3)</f>
        <v>65666.850000000006</v>
      </c>
      <c r="C195" s="248">
        <f>VLOOKUP($A195,[3]Data!$B$4:$J$600,9)</f>
        <v>78.4296875</v>
      </c>
      <c r="D195" s="248">
        <f>VLOOKUP($A195,[3]Data!$B$4:$J$600,8)</f>
        <v>1.80229166666666</v>
      </c>
      <c r="E195" s="248">
        <f>VLOOKUP($A195,[3]Data!$B$4:$J$600,7)</f>
        <v>0.33999999999999903</v>
      </c>
      <c r="F195" s="248">
        <f>VLOOKUP($A195,[3]Data!$B$4:$J$600,2)</f>
        <v>359.13802083333297</v>
      </c>
      <c r="G195" s="248">
        <f>VLOOKUP($A195,[3]Data!$B$4:$J$600,5)</f>
        <v>1.1645000000000001</v>
      </c>
      <c r="H195" s="238" t="s">
        <v>360</v>
      </c>
      <c r="I195" s="249">
        <v>110</v>
      </c>
      <c r="J195" s="250">
        <f t="shared" si="14"/>
        <v>76.627395833333338</v>
      </c>
      <c r="K195" s="245">
        <v>0</v>
      </c>
      <c r="L195" s="219">
        <v>0</v>
      </c>
      <c r="M195" s="186">
        <f>'Contract Usage'!B232</f>
        <v>11.213729864426258</v>
      </c>
      <c r="N195" s="245"/>
      <c r="P195" s="551">
        <f t="shared" si="12"/>
        <v>20597.159874999979</v>
      </c>
      <c r="Q195" s="551">
        <f t="shared" si="11"/>
        <v>1182.1711653645511</v>
      </c>
      <c r="R195" s="224"/>
      <c r="S195" s="224"/>
    </row>
    <row r="196" spans="1:19" ht="13.15" customHeight="1">
      <c r="A196" s="258">
        <f t="shared" si="10"/>
        <v>41186</v>
      </c>
      <c r="B196" s="248">
        <f>VLOOKUP($A196,[3]Data!$B$4:$J$600,3)</f>
        <v>65599.81</v>
      </c>
      <c r="C196" s="248">
        <f>VLOOKUP($A196,[3]Data!$B$4:$J$600,9)</f>
        <v>78.5546875</v>
      </c>
      <c r="D196" s="248">
        <f>VLOOKUP($A196,[3]Data!$B$4:$J$600,8)</f>
        <v>1.79906249999999</v>
      </c>
      <c r="E196" s="248">
        <f>VLOOKUP($A196,[3]Data!$B$4:$J$600,7)</f>
        <v>0.33999999999999903</v>
      </c>
      <c r="F196" s="248">
        <f>VLOOKUP($A196,[3]Data!$B$4:$J$600,2)</f>
        <v>344.00520833333297</v>
      </c>
      <c r="G196" s="248">
        <f>VLOOKUP($A196,[3]Data!$B$4:$J$600,5)</f>
        <v>1.1645000000000001</v>
      </c>
      <c r="H196" s="238" t="s">
        <v>360</v>
      </c>
      <c r="I196" s="249">
        <v>110</v>
      </c>
      <c r="J196" s="250">
        <f t="shared" si="14"/>
        <v>76.755625000000009</v>
      </c>
      <c r="K196" s="245">
        <v>0</v>
      </c>
      <c r="L196" s="219">
        <v>0</v>
      </c>
      <c r="M196" s="186">
        <f>'Contract Usage'!B233</f>
        <v>11.213729864426258</v>
      </c>
      <c r="N196" s="245"/>
      <c r="P196" s="551">
        <f t="shared" si="12"/>
        <v>20597.159874999979</v>
      </c>
      <c r="Q196" s="551">
        <f t="shared" si="11"/>
        <v>1182.1711653645511</v>
      </c>
      <c r="R196" s="224"/>
      <c r="S196" s="224"/>
    </row>
    <row r="197" spans="1:19" ht="13.15" customHeight="1">
      <c r="A197" s="258">
        <f t="shared" si="10"/>
        <v>41187</v>
      </c>
      <c r="B197" s="248">
        <f>VLOOKUP($A197,[3]Data!$B$4:$J$600,3)</f>
        <v>65517.9</v>
      </c>
      <c r="C197" s="248">
        <f>VLOOKUP($A197,[3]Data!$B$4:$J$600,9)</f>
        <v>78.6484375</v>
      </c>
      <c r="D197" s="248">
        <f>VLOOKUP($A197,[3]Data!$B$4:$J$600,8)</f>
        <v>1.8968229166666599</v>
      </c>
      <c r="E197" s="248">
        <f>VLOOKUP($A197,[3]Data!$B$4:$J$600,7)</f>
        <v>0.33999999999999903</v>
      </c>
      <c r="F197" s="248">
        <f>VLOOKUP($A197,[3]Data!$B$4:$J$600,2)</f>
        <v>261.393229166666</v>
      </c>
      <c r="G197" s="248">
        <f>VLOOKUP($A197,[3]Data!$B$4:$J$600,5)</f>
        <v>1.1594</v>
      </c>
      <c r="H197" s="238" t="s">
        <v>360</v>
      </c>
      <c r="I197" s="249">
        <v>110</v>
      </c>
      <c r="J197" s="250">
        <f t="shared" si="14"/>
        <v>76.751614583333335</v>
      </c>
      <c r="K197" s="245">
        <v>0</v>
      </c>
      <c r="L197" s="219">
        <v>0</v>
      </c>
      <c r="M197" s="186">
        <f>'Contract Usage'!B234</f>
        <v>11.213729864426258</v>
      </c>
      <c r="N197" s="245"/>
      <c r="P197" s="551">
        <f t="shared" si="12"/>
        <v>20597.159874999979</v>
      </c>
      <c r="Q197" s="551">
        <f t="shared" si="11"/>
        <v>1182.1711653645511</v>
      </c>
      <c r="R197" s="224"/>
      <c r="S197" s="224"/>
    </row>
    <row r="198" spans="1:19" ht="13.15" customHeight="1">
      <c r="A198" s="258">
        <f t="shared" si="10"/>
        <v>41188</v>
      </c>
      <c r="B198" s="248">
        <f>VLOOKUP($A198,[3]Data!$B$4:$J$600,3)</f>
        <v>65435.67</v>
      </c>
      <c r="C198" s="248">
        <f>VLOOKUP($A198,[3]Data!$B$4:$J$600,9)</f>
        <v>78.2213541666666</v>
      </c>
      <c r="D198" s="248">
        <f>VLOOKUP($A198,[3]Data!$B$4:$J$600,8)</f>
        <v>1.91114583333333</v>
      </c>
      <c r="E198" s="248">
        <f>VLOOKUP($A198,[3]Data!$B$4:$J$600,7)</f>
        <v>0.33999999999999903</v>
      </c>
      <c r="F198" s="248">
        <f>VLOOKUP($A198,[3]Data!$B$4:$J$600,2)</f>
        <v>225.111979166666</v>
      </c>
      <c r="G198" s="248">
        <f>VLOOKUP($A198,[3]Data!$B$4:$J$600,5)</f>
        <v>1.1594</v>
      </c>
      <c r="H198" s="238" t="s">
        <v>360</v>
      </c>
      <c r="I198" s="249">
        <v>110</v>
      </c>
      <c r="J198" s="250">
        <f t="shared" si="14"/>
        <v>76.310208333333264</v>
      </c>
      <c r="K198" s="245">
        <v>0</v>
      </c>
      <c r="L198" s="219">
        <v>0</v>
      </c>
      <c r="M198" s="186">
        <f>'Contract Usage'!B235</f>
        <v>11.213729864426258</v>
      </c>
      <c r="N198" s="245"/>
      <c r="P198" s="551">
        <f t="shared" si="12"/>
        <v>20597.159874999979</v>
      </c>
      <c r="Q198" s="551">
        <f t="shared" si="11"/>
        <v>1182.1711653645511</v>
      </c>
      <c r="R198" s="224"/>
      <c r="S198" s="224"/>
    </row>
    <row r="199" spans="1:19" ht="13.15" customHeight="1">
      <c r="A199" s="258">
        <f t="shared" si="10"/>
        <v>41189</v>
      </c>
      <c r="B199" s="248">
        <f>VLOOKUP($A199,[3]Data!$B$4:$J$600,3)</f>
        <v>65361.5</v>
      </c>
      <c r="C199" s="248">
        <f>VLOOKUP($A199,[3]Data!$B$4:$J$600,9)</f>
        <v>78.0520833333333</v>
      </c>
      <c r="D199" s="248">
        <f>VLOOKUP($A199,[3]Data!$B$4:$J$600,8)</f>
        <v>1.907421875</v>
      </c>
      <c r="E199" s="248">
        <f>VLOOKUP($A199,[3]Data!$B$4:$J$600,7)</f>
        <v>0.33999999999999903</v>
      </c>
      <c r="F199" s="248">
        <f>VLOOKUP($A199,[3]Data!$B$4:$J$600,2)</f>
        <v>235.932291666666</v>
      </c>
      <c r="G199" s="248">
        <f>VLOOKUP($A199,[3]Data!$B$4:$J$600,5)</f>
        <v>1.1594</v>
      </c>
      <c r="H199" s="238" t="s">
        <v>360</v>
      </c>
      <c r="I199" s="249">
        <v>110</v>
      </c>
      <c r="J199" s="250">
        <f t="shared" si="14"/>
        <v>76.144661458333303</v>
      </c>
      <c r="K199" s="245">
        <v>0</v>
      </c>
      <c r="L199" s="219">
        <v>0</v>
      </c>
      <c r="M199" s="186">
        <f>'Contract Usage'!B236</f>
        <v>11.213729864426258</v>
      </c>
      <c r="N199" s="245"/>
      <c r="P199" s="551">
        <f t="shared" si="12"/>
        <v>20597.159874999979</v>
      </c>
      <c r="Q199" s="551">
        <f t="shared" si="11"/>
        <v>1182.1711653645511</v>
      </c>
      <c r="R199" s="224"/>
      <c r="S199" s="224"/>
    </row>
    <row r="200" spans="1:19" ht="13.15" customHeight="1">
      <c r="A200" s="258">
        <f t="shared" ref="A200:A263" si="15">A199+1</f>
        <v>41190</v>
      </c>
      <c r="B200" s="248">
        <f>VLOOKUP($A200,[3]Data!$B$4:$J$600,3)</f>
        <v>65287.02</v>
      </c>
      <c r="C200" s="248">
        <f>VLOOKUP($A200,[3]Data!$B$4:$J$600,9)</f>
        <v>78.09375</v>
      </c>
      <c r="D200" s="248">
        <f>VLOOKUP($A200,[3]Data!$B$4:$J$600,8)</f>
        <v>1.8008593749999899</v>
      </c>
      <c r="E200" s="248">
        <f>VLOOKUP($A200,[3]Data!$B$4:$J$600,7)</f>
        <v>0.33999999999999903</v>
      </c>
      <c r="F200" s="248">
        <f>VLOOKUP($A200,[3]Data!$B$4:$J$600,2)</f>
        <v>220.796875</v>
      </c>
      <c r="G200" s="248">
        <f>VLOOKUP($A200,[3]Data!$B$4:$J$600,5)</f>
        <v>1.1594</v>
      </c>
      <c r="H200" s="238" t="s">
        <v>360</v>
      </c>
      <c r="I200" s="249">
        <v>110</v>
      </c>
      <c r="J200" s="250">
        <f t="shared" si="14"/>
        <v>76.292890625000013</v>
      </c>
      <c r="K200" s="245">
        <v>0</v>
      </c>
      <c r="L200" s="219">
        <v>0</v>
      </c>
      <c r="M200" s="186">
        <f>'Contract Usage'!B237</f>
        <v>11.213729864426258</v>
      </c>
      <c r="N200" s="245"/>
      <c r="P200" s="551">
        <f t="shared" si="12"/>
        <v>20597.159874999979</v>
      </c>
      <c r="Q200" s="551">
        <f t="shared" si="11"/>
        <v>1182.1711653645511</v>
      </c>
      <c r="R200" s="224"/>
      <c r="S200" s="224"/>
    </row>
    <row r="201" spans="1:19" ht="13.15" customHeight="1">
      <c r="A201" s="258">
        <f t="shared" si="15"/>
        <v>41191</v>
      </c>
      <c r="B201" s="248">
        <f>VLOOKUP($A201,[3]Data!$B$4:$J$600,3)</f>
        <v>65175.56</v>
      </c>
      <c r="C201" s="248">
        <f>VLOOKUP($A201,[3]Data!$B$4:$J$600,9)</f>
        <v>71.406249999999901</v>
      </c>
      <c r="D201" s="248">
        <f>VLOOKUP($A201,[3]Data!$B$4:$J$600,8)</f>
        <v>1.7999999999999901</v>
      </c>
      <c r="E201" s="248">
        <f>VLOOKUP($A201,[3]Data!$B$4:$J$600,7)</f>
        <v>0.33999999999999903</v>
      </c>
      <c r="F201" s="248">
        <f>VLOOKUP($A201,[3]Data!$B$4:$J$600,2)</f>
        <v>197.411458333333</v>
      </c>
      <c r="G201" s="248">
        <f>VLOOKUP($A201,[3]Data!$B$4:$J$600,5)</f>
        <v>1.1594</v>
      </c>
      <c r="H201" s="238" t="s">
        <v>360</v>
      </c>
      <c r="I201" s="249">
        <v>110</v>
      </c>
      <c r="J201" s="250">
        <f t="shared" si="14"/>
        <v>69.606249999999903</v>
      </c>
      <c r="K201" s="245">
        <v>0</v>
      </c>
      <c r="L201" s="219">
        <v>0</v>
      </c>
      <c r="M201" s="186">
        <f>'Contract Usage'!B238</f>
        <v>11.213729864426258</v>
      </c>
      <c r="N201" s="245"/>
      <c r="P201" s="551">
        <f t="shared" si="12"/>
        <v>20597.159874999979</v>
      </c>
      <c r="Q201" s="551">
        <f t="shared" si="11"/>
        <v>1182.1711653645511</v>
      </c>
      <c r="R201" s="224"/>
      <c r="S201" s="224"/>
    </row>
    <row r="202" spans="1:19" ht="13.15" customHeight="1">
      <c r="A202" s="258">
        <f t="shared" si="15"/>
        <v>41192</v>
      </c>
      <c r="B202" s="248">
        <f>VLOOKUP($A202,[3]Data!$B$4:$J$600,3)</f>
        <v>65160.68</v>
      </c>
      <c r="C202" s="248">
        <f>VLOOKUP($A202,[3]Data!$B$4:$J$600,9)</f>
        <v>50</v>
      </c>
      <c r="D202" s="248">
        <f>VLOOKUP($A202,[3]Data!$B$4:$J$600,8)</f>
        <v>1.7999999999999901</v>
      </c>
      <c r="E202" s="248">
        <f>VLOOKUP($A202,[3]Data!$B$4:$J$600,7)</f>
        <v>0.33999999999999903</v>
      </c>
      <c r="F202" s="248">
        <f>VLOOKUP($A202,[3]Data!$B$4:$J$600,2)</f>
        <v>209.768229166666</v>
      </c>
      <c r="G202" s="248">
        <f>VLOOKUP($A202,[3]Data!$B$4:$J$600,5)</f>
        <v>1.1594</v>
      </c>
      <c r="H202" s="238" t="s">
        <v>360</v>
      </c>
      <c r="I202" s="249">
        <v>110</v>
      </c>
      <c r="J202" s="250">
        <f t="shared" si="14"/>
        <v>48.20000000000001</v>
      </c>
      <c r="K202" s="245">
        <v>0</v>
      </c>
      <c r="L202" s="219">
        <v>0</v>
      </c>
      <c r="M202" s="186">
        <f>'Contract Usage'!B239</f>
        <v>11.213729864426258</v>
      </c>
      <c r="N202" s="245"/>
      <c r="P202" s="551">
        <f>(+P201+(K202)*1.9835)</f>
        <v>20597.159874999979</v>
      </c>
      <c r="Q202" s="551">
        <f t="shared" si="11"/>
        <v>1182.1711653645511</v>
      </c>
      <c r="R202" s="224"/>
      <c r="S202" s="224"/>
    </row>
    <row r="203" spans="1:19" ht="13.15" customHeight="1">
      <c r="A203" s="258">
        <f t="shared" si="15"/>
        <v>41193</v>
      </c>
      <c r="B203" s="248">
        <f>VLOOKUP($A203,[3]Data!$B$4:$J$600,3)</f>
        <v>65138.19</v>
      </c>
      <c r="C203" s="248">
        <f>VLOOKUP($A203,[3]Data!$B$4:$J$600,9)</f>
        <v>50.0104166666666</v>
      </c>
      <c r="D203" s="248">
        <f>VLOOKUP($A203,[3]Data!$B$4:$J$600,8)</f>
        <v>1.80544270833333</v>
      </c>
      <c r="E203" s="248">
        <f>VLOOKUP($A203,[3]Data!$B$4:$J$600,7)</f>
        <v>0.33999999999999903</v>
      </c>
      <c r="F203" s="248">
        <f>VLOOKUP($A203,[3]Data!$B$4:$J$600,2)</f>
        <v>198.803385416666</v>
      </c>
      <c r="G203" s="248">
        <f>VLOOKUP($A203,[3]Data!$B$4:$J$600,5)</f>
        <v>1.1594</v>
      </c>
      <c r="H203" s="238" t="s">
        <v>360</v>
      </c>
      <c r="I203" s="249">
        <v>110</v>
      </c>
      <c r="J203" s="250">
        <f t="shared" si="14"/>
        <v>48.204973958333269</v>
      </c>
      <c r="K203" s="245">
        <v>0</v>
      </c>
      <c r="L203" s="219">
        <v>0</v>
      </c>
      <c r="M203" s="186">
        <f>'Contract Usage'!B240</f>
        <v>11.213729864426258</v>
      </c>
      <c r="N203" s="245"/>
      <c r="P203" s="551">
        <f t="shared" si="12"/>
        <v>20597.159874999979</v>
      </c>
      <c r="Q203" s="551">
        <f t="shared" si="11"/>
        <v>1182.1711653645511</v>
      </c>
      <c r="R203" s="224"/>
      <c r="S203" s="224"/>
    </row>
    <row r="204" spans="1:19" ht="13.15" customHeight="1">
      <c r="A204" s="258">
        <f t="shared" si="15"/>
        <v>41194</v>
      </c>
      <c r="B204" s="248">
        <f>VLOOKUP($A204,[3]Data!$B$4:$J$600,3)</f>
        <v>65138.19</v>
      </c>
      <c r="C204" s="248">
        <f>VLOOKUP($A204,[3]Data!$B$4:$J$600,9)</f>
        <v>50.1979166666666</v>
      </c>
      <c r="D204" s="248">
        <f>VLOOKUP($A204,[3]Data!$B$4:$J$600,8)</f>
        <v>1.910859375</v>
      </c>
      <c r="E204" s="248">
        <f>VLOOKUP($A204,[3]Data!$B$4:$J$600,7)</f>
        <v>0.33999999999999903</v>
      </c>
      <c r="F204" s="248">
        <f>VLOOKUP($A204,[3]Data!$B$4:$J$600,2)</f>
        <v>218.291666666666</v>
      </c>
      <c r="G204" s="248">
        <f>VLOOKUP($A204,[3]Data!$B$4:$J$600,5)</f>
        <v>1.1594</v>
      </c>
      <c r="H204" s="238" t="s">
        <v>360</v>
      </c>
      <c r="I204" s="249">
        <v>110</v>
      </c>
      <c r="J204" s="250">
        <f t="shared" si="14"/>
        <v>48.287057291666599</v>
      </c>
      <c r="K204" s="245">
        <v>0</v>
      </c>
      <c r="L204" s="219">
        <v>0</v>
      </c>
      <c r="M204" s="186">
        <f>'Contract Usage'!B241</f>
        <v>11.213729864426258</v>
      </c>
      <c r="N204" s="245"/>
      <c r="P204" s="551">
        <f t="shared" si="12"/>
        <v>20597.159874999979</v>
      </c>
      <c r="Q204" s="551">
        <f t="shared" ref="Q204:Q223" si="16">+Q203+(N204*1.9835)</f>
        <v>1182.1711653645511</v>
      </c>
      <c r="R204" s="224"/>
      <c r="S204" s="224"/>
    </row>
    <row r="205" spans="1:19" ht="13.15" customHeight="1">
      <c r="A205" s="258">
        <f t="shared" si="15"/>
        <v>41195</v>
      </c>
      <c r="B205" s="248">
        <f>VLOOKUP($A205,[3]Data!$B$4:$J$600,3)</f>
        <v>65153.07</v>
      </c>
      <c r="C205" s="248">
        <f>VLOOKUP($A205,[3]Data!$B$4:$J$600,9)</f>
        <v>50</v>
      </c>
      <c r="D205" s="248">
        <f>VLOOKUP($A205,[3]Data!$B$4:$J$600,8)</f>
        <v>1.91</v>
      </c>
      <c r="E205" s="248">
        <f>VLOOKUP($A205,[3]Data!$B$4:$J$600,7)</f>
        <v>0.33999999999999903</v>
      </c>
      <c r="F205" s="248">
        <f>VLOOKUP($A205,[3]Data!$B$4:$J$600,2)</f>
        <v>345.869791666666</v>
      </c>
      <c r="G205" s="248">
        <f>VLOOKUP($A205,[3]Data!$B$4:$J$600,5)</f>
        <v>1.1594</v>
      </c>
      <c r="H205" s="238" t="s">
        <v>360</v>
      </c>
      <c r="I205" s="249">
        <v>110</v>
      </c>
      <c r="J205" s="250">
        <f t="shared" si="14"/>
        <v>48.09</v>
      </c>
      <c r="K205" s="245">
        <v>0</v>
      </c>
      <c r="L205" s="219">
        <v>0</v>
      </c>
      <c r="M205" s="186">
        <f>'Contract Usage'!B242</f>
        <v>11.213729864426258</v>
      </c>
      <c r="N205" s="245"/>
      <c r="P205" s="551">
        <f t="shared" ref="P205:P223" si="17">(+P204+(K205)*1.9835)</f>
        <v>20597.159874999979</v>
      </c>
      <c r="Q205" s="551">
        <f t="shared" si="16"/>
        <v>1182.1711653645511</v>
      </c>
      <c r="R205" s="224"/>
      <c r="S205" s="224"/>
    </row>
    <row r="206" spans="1:19" ht="13.15" customHeight="1">
      <c r="A206" s="258">
        <f t="shared" si="15"/>
        <v>41196</v>
      </c>
      <c r="B206" s="248">
        <f>VLOOKUP($A206,[3]Data!$B$4:$J$600,3)</f>
        <v>65160.68</v>
      </c>
      <c r="C206" s="248">
        <f>VLOOKUP($A206,[3]Data!$B$4:$J$600,9)</f>
        <v>50</v>
      </c>
      <c r="D206" s="248">
        <f>VLOOKUP($A206,[3]Data!$B$4:$J$600,8)</f>
        <v>1.91</v>
      </c>
      <c r="E206" s="248">
        <f>VLOOKUP($A206,[3]Data!$B$4:$J$600,7)</f>
        <v>0.33999999999999903</v>
      </c>
      <c r="F206" s="248">
        <f>VLOOKUP($A206,[3]Data!$B$4:$J$600,2)</f>
        <v>378.932291666666</v>
      </c>
      <c r="G206" s="248">
        <f>VLOOKUP($A206,[3]Data!$B$4:$J$600,5)</f>
        <v>1.1594</v>
      </c>
      <c r="H206" s="238" t="s">
        <v>360</v>
      </c>
      <c r="I206" s="249">
        <v>110</v>
      </c>
      <c r="J206" s="250">
        <f t="shared" si="14"/>
        <v>48.09</v>
      </c>
      <c r="K206" s="245">
        <v>0</v>
      </c>
      <c r="L206" s="219">
        <v>0</v>
      </c>
      <c r="M206" s="186">
        <f>'Contract Usage'!B243</f>
        <v>11.213729864426258</v>
      </c>
      <c r="N206" s="245"/>
      <c r="P206" s="551">
        <f t="shared" si="17"/>
        <v>20597.159874999979</v>
      </c>
      <c r="Q206" s="551">
        <f t="shared" si="16"/>
        <v>1182.1711653645511</v>
      </c>
      <c r="R206" s="224"/>
      <c r="S206" s="224"/>
    </row>
    <row r="207" spans="1:19" ht="13.15" customHeight="1">
      <c r="A207" s="258">
        <f t="shared" si="15"/>
        <v>41197</v>
      </c>
      <c r="B207" s="248">
        <f>VLOOKUP($A207,[3]Data!$B$4:$J$600,3)</f>
        <v>65167.94</v>
      </c>
      <c r="C207" s="248">
        <f>VLOOKUP($A207,[3]Data!$B$4:$J$600,9)</f>
        <v>49.9791666666666</v>
      </c>
      <c r="D207" s="248">
        <f>VLOOKUP($A207,[3]Data!$B$4:$J$600,8)</f>
        <v>1.91</v>
      </c>
      <c r="E207" s="248">
        <f>VLOOKUP($A207,[3]Data!$B$4:$J$600,7)</f>
        <v>0.33999999999999903</v>
      </c>
      <c r="F207" s="248">
        <f>VLOOKUP($A207,[3]Data!$B$4:$J$600,2)</f>
        <v>436.19270833333297</v>
      </c>
      <c r="G207" s="248">
        <f>VLOOKUP($A207,[3]Data!$B$4:$J$600,5)</f>
        <v>1.1594</v>
      </c>
      <c r="H207" s="238" t="s">
        <v>360</v>
      </c>
      <c r="I207" s="249">
        <v>110</v>
      </c>
      <c r="J207" s="250">
        <f t="shared" si="14"/>
        <v>48.069166666666604</v>
      </c>
      <c r="K207" s="245">
        <v>0</v>
      </c>
      <c r="L207" s="219">
        <v>0</v>
      </c>
      <c r="M207" s="186">
        <f>'Contract Usage'!B244</f>
        <v>11.213729864426258</v>
      </c>
      <c r="N207" s="245"/>
      <c r="P207" s="551">
        <f t="shared" si="17"/>
        <v>20597.159874999979</v>
      </c>
      <c r="Q207" s="551">
        <f t="shared" si="16"/>
        <v>1182.1711653645511</v>
      </c>
      <c r="R207" s="224"/>
      <c r="S207" s="224"/>
    </row>
    <row r="208" spans="1:19" ht="13.15" customHeight="1">
      <c r="A208" s="258">
        <f t="shared" si="15"/>
        <v>41198</v>
      </c>
      <c r="B208" s="248">
        <f>VLOOKUP($A208,[3]Data!$B$4:$J$600,3)</f>
        <v>65182.82</v>
      </c>
      <c r="C208" s="248">
        <f>VLOOKUP($A208,[3]Data!$B$4:$J$600,9)</f>
        <v>49.96875</v>
      </c>
      <c r="D208" s="248">
        <f>VLOOKUP($A208,[3]Data!$B$4:$J$600,8)</f>
        <v>1.91</v>
      </c>
      <c r="E208" s="248">
        <f>VLOOKUP($A208,[3]Data!$B$4:$J$600,7)</f>
        <v>0.84533203125</v>
      </c>
      <c r="F208" s="248">
        <f>VLOOKUP($A208,[3]Data!$B$4:$J$600,2)</f>
        <v>450.63020833333297</v>
      </c>
      <c r="G208" s="248">
        <f>VLOOKUP($A208,[3]Data!$B$4:$J$600,5)</f>
        <v>1.1594</v>
      </c>
      <c r="H208" s="238" t="s">
        <v>360</v>
      </c>
      <c r="I208" s="249">
        <v>110</v>
      </c>
      <c r="J208" s="250">
        <f t="shared" si="14"/>
        <v>48.058750000000003</v>
      </c>
      <c r="K208" s="245">
        <v>0</v>
      </c>
      <c r="L208" s="219">
        <v>0</v>
      </c>
      <c r="M208" s="186">
        <f>'Contract Usage'!B245</f>
        <v>11.213729864426258</v>
      </c>
      <c r="N208" s="245"/>
      <c r="P208" s="551">
        <f t="shared" si="17"/>
        <v>20597.159874999979</v>
      </c>
      <c r="Q208" s="551">
        <f t="shared" si="16"/>
        <v>1182.1711653645511</v>
      </c>
      <c r="R208" s="224"/>
      <c r="S208" s="224"/>
    </row>
    <row r="209" spans="1:19" ht="13.15" customHeight="1">
      <c r="A209" s="258">
        <f t="shared" si="15"/>
        <v>41199</v>
      </c>
      <c r="B209" s="248">
        <f>VLOOKUP($A209,[3]Data!$B$4:$J$600,3)</f>
        <v>65167.94</v>
      </c>
      <c r="C209" s="248">
        <f>VLOOKUP($A209,[3]Data!$B$4:$J$600,9)</f>
        <v>49.9375</v>
      </c>
      <c r="D209" s="248">
        <f>VLOOKUP($A209,[3]Data!$B$4:$J$600,8)</f>
        <v>1.91</v>
      </c>
      <c r="E209" s="248">
        <f>VLOOKUP($A209,[3]Data!$B$4:$J$600,7)</f>
        <v>1.4425520833333301</v>
      </c>
      <c r="F209" s="248">
        <f>VLOOKUP($A209,[3]Data!$B$4:$J$600,2)</f>
        <v>431.276041666666</v>
      </c>
      <c r="G209" s="248">
        <f>VLOOKUP($A209,[3]Data!$B$4:$J$600,5)</f>
        <v>1.1594</v>
      </c>
      <c r="H209" s="238" t="s">
        <v>360</v>
      </c>
      <c r="I209" s="249">
        <v>110</v>
      </c>
      <c r="J209" s="250">
        <f t="shared" si="14"/>
        <v>48.027500000000003</v>
      </c>
      <c r="K209" s="245">
        <v>0</v>
      </c>
      <c r="L209" s="219">
        <v>0</v>
      </c>
      <c r="M209" s="186">
        <f>'Contract Usage'!B246</f>
        <v>11.213729864426258</v>
      </c>
      <c r="N209" s="245"/>
      <c r="P209" s="551">
        <f t="shared" si="17"/>
        <v>20597.159874999979</v>
      </c>
      <c r="Q209" s="551">
        <f t="shared" si="16"/>
        <v>1182.1711653645511</v>
      </c>
      <c r="R209" s="224"/>
      <c r="S209" s="224"/>
    </row>
    <row r="210" spans="1:19" ht="13.15" customHeight="1">
      <c r="A210" s="258">
        <f t="shared" si="15"/>
        <v>41200</v>
      </c>
      <c r="B210" s="248">
        <f>VLOOKUP($A210,[3]Data!$B$4:$J$600,3)</f>
        <v>65167.94</v>
      </c>
      <c r="C210" s="248">
        <f>VLOOKUP($A210,[3]Data!$B$4:$J$600,9)</f>
        <v>49.9479166666666</v>
      </c>
      <c r="D210" s="248">
        <f>VLOOKUP($A210,[3]Data!$B$4:$J$600,8)</f>
        <v>1.91</v>
      </c>
      <c r="E210" s="248">
        <f>VLOOKUP($A210,[3]Data!$B$4:$J$600,7)</f>
        <v>1.4459895833333301</v>
      </c>
      <c r="F210" s="248">
        <f>VLOOKUP($A210,[3]Data!$B$4:$J$600,2)</f>
        <v>403.986979166666</v>
      </c>
      <c r="G210" s="248">
        <f>VLOOKUP($A210,[3]Data!$B$4:$J$600,5)</f>
        <v>1.1594</v>
      </c>
      <c r="H210" s="238" t="s">
        <v>360</v>
      </c>
      <c r="I210" s="249">
        <v>110</v>
      </c>
      <c r="J210" s="250">
        <f t="shared" si="14"/>
        <v>48.037916666666604</v>
      </c>
      <c r="K210" s="245">
        <v>0</v>
      </c>
      <c r="L210" s="219">
        <v>0</v>
      </c>
      <c r="M210" s="186">
        <f>'Contract Usage'!B247</f>
        <v>11.213729864426258</v>
      </c>
      <c r="N210" s="245"/>
      <c r="P210" s="551">
        <f t="shared" si="17"/>
        <v>20597.159874999979</v>
      </c>
      <c r="Q210" s="551">
        <f t="shared" si="16"/>
        <v>1182.1711653645511</v>
      </c>
      <c r="R210" s="224"/>
      <c r="S210" s="224"/>
    </row>
    <row r="211" spans="1:19" ht="13.15" customHeight="1">
      <c r="A211" s="258">
        <f t="shared" si="15"/>
        <v>41201</v>
      </c>
      <c r="B211" s="248">
        <f>VLOOKUP($A211,[3]Data!$B$4:$J$600,3)</f>
        <v>65167.94</v>
      </c>
      <c r="C211" s="248">
        <f>VLOOKUP($A211,[3]Data!$B$4:$J$600,9)</f>
        <v>49.75</v>
      </c>
      <c r="D211" s="248">
        <f>VLOOKUP($A211,[3]Data!$B$4:$J$600,8)</f>
        <v>1.91</v>
      </c>
      <c r="E211" s="248">
        <f>VLOOKUP($A211,[3]Data!$B$4:$J$600,7)</f>
        <v>1.45</v>
      </c>
      <c r="F211" s="248">
        <f>VLOOKUP($A211,[3]Data!$B$4:$J$600,2)</f>
        <v>404.854166666666</v>
      </c>
      <c r="G211" s="248">
        <f>VLOOKUP($A211,[3]Data!$B$4:$J$600,5)</f>
        <v>1.1594</v>
      </c>
      <c r="H211" s="238" t="s">
        <v>360</v>
      </c>
      <c r="I211" s="249">
        <v>110</v>
      </c>
      <c r="J211" s="250">
        <f t="shared" si="14"/>
        <v>47.84</v>
      </c>
      <c r="K211" s="245">
        <v>0</v>
      </c>
      <c r="L211" s="219">
        <v>0</v>
      </c>
      <c r="M211" s="186">
        <f>'Contract Usage'!B248</f>
        <v>11.213729864426258</v>
      </c>
      <c r="N211" s="245"/>
      <c r="P211" s="551">
        <f t="shared" si="17"/>
        <v>20597.159874999979</v>
      </c>
      <c r="Q211" s="551">
        <f t="shared" si="16"/>
        <v>1182.1711653645511</v>
      </c>
      <c r="R211" s="224"/>
      <c r="S211" s="224"/>
    </row>
    <row r="212" spans="1:19" ht="13.15" customHeight="1">
      <c r="A212" s="258">
        <f t="shared" si="15"/>
        <v>41202</v>
      </c>
      <c r="B212" s="248">
        <f>VLOOKUP($A212,[3]Data!$B$4:$J$600,3)</f>
        <v>65160.68</v>
      </c>
      <c r="C212" s="248">
        <f>VLOOKUP($A212,[3]Data!$B$4:$J$600,9)</f>
        <v>49.9270833333333</v>
      </c>
      <c r="D212" s="248">
        <f>VLOOKUP($A212,[3]Data!$B$4:$J$600,8)</f>
        <v>1.91</v>
      </c>
      <c r="E212" s="248">
        <f>VLOOKUP($A212,[3]Data!$B$4:$J$600,7)</f>
        <v>1.45</v>
      </c>
      <c r="F212" s="248">
        <f>VLOOKUP($A212,[3]Data!$B$4:$J$600,2)</f>
        <v>387.6796875</v>
      </c>
      <c r="G212" s="248">
        <f>VLOOKUP($A212,[3]Data!$B$4:$J$600,5)</f>
        <v>1.1594</v>
      </c>
      <c r="H212" s="238" t="s">
        <v>360</v>
      </c>
      <c r="I212" s="249">
        <v>110</v>
      </c>
      <c r="J212" s="250">
        <f t="shared" si="14"/>
        <v>48.017083333333304</v>
      </c>
      <c r="K212" s="245">
        <v>0</v>
      </c>
      <c r="L212" s="219">
        <v>0</v>
      </c>
      <c r="M212" s="186">
        <f>'Contract Usage'!B249</f>
        <v>11.213729864426258</v>
      </c>
      <c r="N212" s="245"/>
      <c r="P212" s="551">
        <f t="shared" si="17"/>
        <v>20597.159874999979</v>
      </c>
      <c r="Q212" s="551">
        <f t="shared" si="16"/>
        <v>1182.1711653645511</v>
      </c>
      <c r="R212" s="224"/>
      <c r="S212" s="224"/>
    </row>
    <row r="213" spans="1:19" ht="13.15" customHeight="1">
      <c r="A213" s="258">
        <f t="shared" si="15"/>
        <v>41203</v>
      </c>
      <c r="B213" s="248">
        <f>VLOOKUP($A213,[3]Data!$B$4:$J$600,3)</f>
        <v>65145.81</v>
      </c>
      <c r="C213" s="248">
        <f>VLOOKUP($A213,[3]Data!$B$4:$J$600,9)</f>
        <v>49.96875</v>
      </c>
      <c r="D213" s="248">
        <f>VLOOKUP($A213,[3]Data!$B$4:$J$600,8)</f>
        <v>1.91</v>
      </c>
      <c r="E213" s="248">
        <f>VLOOKUP($A213,[3]Data!$B$4:$J$600,7)</f>
        <v>1.45</v>
      </c>
      <c r="F213" s="248">
        <f>VLOOKUP($A213,[3]Data!$B$4:$J$600,2)</f>
        <v>376.4921875</v>
      </c>
      <c r="G213" s="248">
        <f>VLOOKUP($A213,[3]Data!$B$4:$J$600,5)</f>
        <v>1.1594</v>
      </c>
      <c r="H213" s="238" t="s">
        <v>360</v>
      </c>
      <c r="I213" s="249">
        <v>110</v>
      </c>
      <c r="J213" s="250">
        <f t="shared" ref="J213:J276" si="18">+C213-D213</f>
        <v>48.058750000000003</v>
      </c>
      <c r="K213" s="245">
        <v>0</v>
      </c>
      <c r="L213" s="219">
        <v>0</v>
      </c>
      <c r="M213" s="186">
        <f>'Contract Usage'!B250</f>
        <v>11.213729864426258</v>
      </c>
      <c r="N213" s="245"/>
      <c r="P213" s="551">
        <f t="shared" si="17"/>
        <v>20597.159874999979</v>
      </c>
      <c r="Q213" s="551">
        <f t="shared" si="16"/>
        <v>1182.1711653645511</v>
      </c>
      <c r="R213" s="224"/>
      <c r="S213" s="224"/>
    </row>
    <row r="214" spans="1:19" ht="13.15" customHeight="1">
      <c r="A214" s="258">
        <f t="shared" si="15"/>
        <v>41204</v>
      </c>
      <c r="B214" s="248">
        <f>VLOOKUP($A214,[3]Data!$B$4:$J$600,3)</f>
        <v>65130.94</v>
      </c>
      <c r="C214" s="248">
        <f>VLOOKUP($A214,[3]Data!$B$4:$J$600,9)</f>
        <v>49.8541666666666</v>
      </c>
      <c r="D214" s="248">
        <f>VLOOKUP($A214,[3]Data!$B$4:$J$600,8)</f>
        <v>1.91</v>
      </c>
      <c r="E214" s="248">
        <f>VLOOKUP($A214,[3]Data!$B$4:$J$600,7)</f>
        <v>1.45</v>
      </c>
      <c r="F214" s="248">
        <f>VLOOKUP($A214,[3]Data!$B$4:$J$600,2)</f>
        <v>421.07031249999898</v>
      </c>
      <c r="G214" s="248">
        <f>VLOOKUP($A214,[3]Data!$B$4:$J$600,5)</f>
        <v>1.1594</v>
      </c>
      <c r="H214" s="238" t="s">
        <v>360</v>
      </c>
      <c r="I214" s="249">
        <v>110</v>
      </c>
      <c r="J214" s="250">
        <f t="shared" si="18"/>
        <v>47.944166666666604</v>
      </c>
      <c r="K214" s="245">
        <v>0</v>
      </c>
      <c r="L214" s="219">
        <v>0</v>
      </c>
      <c r="M214" s="186">
        <f>'Contract Usage'!B251</f>
        <v>11.213729864426258</v>
      </c>
      <c r="N214" s="245"/>
      <c r="P214" s="551">
        <f t="shared" si="17"/>
        <v>20597.159874999979</v>
      </c>
      <c r="Q214" s="551">
        <f t="shared" si="16"/>
        <v>1182.1711653645511</v>
      </c>
      <c r="R214" s="224"/>
      <c r="S214" s="224"/>
    </row>
    <row r="215" spans="1:19" ht="13.15" customHeight="1">
      <c r="A215" s="258">
        <f t="shared" si="15"/>
        <v>41205</v>
      </c>
      <c r="B215" s="248">
        <f>VLOOKUP($A215,[3]Data!$B$4:$J$600,3)</f>
        <v>65123.32</v>
      </c>
      <c r="C215" s="248">
        <f>VLOOKUP($A215,[3]Data!$B$4:$J$600,9)</f>
        <v>49.9244791666666</v>
      </c>
      <c r="D215" s="248">
        <f>VLOOKUP($A215,[3]Data!$B$4:$J$600,8)</f>
        <v>1.91</v>
      </c>
      <c r="E215" s="248">
        <f>VLOOKUP($A215,[3]Data!$B$4:$J$600,7)</f>
        <v>1.45</v>
      </c>
      <c r="F215" s="248">
        <f>VLOOKUP($A215,[3]Data!$B$4:$J$600,2)</f>
        <v>409.596354166666</v>
      </c>
      <c r="G215" s="248">
        <f>VLOOKUP($A215,[3]Data!$B$4:$J$600,5)</f>
        <v>1.1594</v>
      </c>
      <c r="H215" s="238" t="s">
        <v>349</v>
      </c>
      <c r="I215" s="249">
        <v>110</v>
      </c>
      <c r="J215" s="250">
        <f t="shared" si="18"/>
        <v>48.014479166666604</v>
      </c>
      <c r="K215" s="245">
        <v>0</v>
      </c>
      <c r="L215" s="219">
        <v>0</v>
      </c>
      <c r="M215" s="186">
        <f>'Contract Usage'!B252</f>
        <v>11.213729864426258</v>
      </c>
      <c r="N215" s="245"/>
      <c r="P215" s="551">
        <f t="shared" si="17"/>
        <v>20597.159874999979</v>
      </c>
      <c r="Q215" s="551">
        <f t="shared" si="16"/>
        <v>1182.1711653645511</v>
      </c>
      <c r="R215" s="224"/>
      <c r="S215" s="224"/>
    </row>
    <row r="216" spans="1:19" ht="13.15" customHeight="1">
      <c r="A216" s="258">
        <f t="shared" si="15"/>
        <v>41206</v>
      </c>
      <c r="B216" s="248">
        <f>VLOOKUP($A216,[3]Data!$B$4:$J$600,3)</f>
        <v>65101.2</v>
      </c>
      <c r="C216" s="248">
        <f>VLOOKUP($A216,[3]Data!$B$4:$J$600,9)</f>
        <v>50.140625</v>
      </c>
      <c r="D216" s="248">
        <f>VLOOKUP($A216,[3]Data!$B$4:$J$600,8)</f>
        <v>1.91</v>
      </c>
      <c r="E216" s="248">
        <f>VLOOKUP($A216,[3]Data!$B$4:$J$600,7)</f>
        <v>1.45</v>
      </c>
      <c r="F216" s="248">
        <f>VLOOKUP($A216,[3]Data!$B$4:$J$600,2)</f>
        <v>468.4921875</v>
      </c>
      <c r="G216" s="248">
        <f>VLOOKUP($A216,[3]Data!$B$4:$J$600,5)</f>
        <v>1.1594</v>
      </c>
      <c r="H216" s="238" t="s">
        <v>349</v>
      </c>
      <c r="I216" s="249">
        <v>110</v>
      </c>
      <c r="J216" s="250">
        <f t="shared" si="18"/>
        <v>48.230625000000003</v>
      </c>
      <c r="K216" s="245">
        <v>0</v>
      </c>
      <c r="L216" s="219">
        <v>0</v>
      </c>
      <c r="M216" s="186">
        <f>'Contract Usage'!B253</f>
        <v>11.213729864426258</v>
      </c>
      <c r="N216" s="245"/>
      <c r="P216" s="551">
        <f t="shared" si="17"/>
        <v>20597.159874999979</v>
      </c>
      <c r="Q216" s="551">
        <f t="shared" si="16"/>
        <v>1182.1711653645511</v>
      </c>
      <c r="R216" s="224"/>
      <c r="S216" s="224"/>
    </row>
    <row r="217" spans="1:19" ht="13.15" customHeight="1">
      <c r="A217" s="258">
        <f t="shared" si="15"/>
        <v>41207</v>
      </c>
      <c r="B217" s="248">
        <f>VLOOKUP($A217,[3]Data!$B$4:$J$600,3)</f>
        <v>65108.45</v>
      </c>
      <c r="C217" s="248">
        <f>VLOOKUP($A217,[3]Data!$B$4:$J$600,9)</f>
        <v>49.5833333333333</v>
      </c>
      <c r="D217" s="248">
        <f>VLOOKUP($A217,[3]Data!$B$4:$J$600,8)</f>
        <v>1.84984374999999</v>
      </c>
      <c r="E217" s="248">
        <f>VLOOKUP($A217,[3]Data!$B$4:$J$600,7)</f>
        <v>1.45</v>
      </c>
      <c r="F217" s="248">
        <f>VLOOKUP($A217,[3]Data!$B$4:$J$600,2)</f>
        <v>896.61979166666595</v>
      </c>
      <c r="G217" s="248">
        <f>VLOOKUP($A217,[3]Data!$B$4:$J$600,5)</f>
        <v>1.1594</v>
      </c>
      <c r="H217" s="238" t="s">
        <v>349</v>
      </c>
      <c r="I217" s="249">
        <v>110</v>
      </c>
      <c r="J217" s="250">
        <f t="shared" si="18"/>
        <v>47.733489583333309</v>
      </c>
      <c r="K217" s="245">
        <v>0</v>
      </c>
      <c r="L217" s="219">
        <v>0</v>
      </c>
      <c r="M217" s="186">
        <f>'Contract Usage'!B254</f>
        <v>11.213729864426258</v>
      </c>
      <c r="N217" s="245"/>
      <c r="P217" s="551">
        <f t="shared" si="17"/>
        <v>20597.159874999979</v>
      </c>
      <c r="Q217" s="551">
        <f t="shared" si="16"/>
        <v>1182.1711653645511</v>
      </c>
      <c r="R217" s="224"/>
      <c r="S217" s="224"/>
    </row>
    <row r="218" spans="1:19" ht="13.15" customHeight="1">
      <c r="A218" s="258">
        <f t="shared" si="15"/>
        <v>41208</v>
      </c>
      <c r="B218" s="248">
        <f>VLOOKUP($A218,[3]Data!$B$4:$J$600,3)</f>
        <v>65078.71</v>
      </c>
      <c r="C218" s="248">
        <f>VLOOKUP($A218,[3]Data!$B$4:$J$600,9)</f>
        <v>49.0755208333333</v>
      </c>
      <c r="D218" s="248">
        <f>VLOOKUP($A218,[3]Data!$B$4:$J$600,8)</f>
        <v>1.7999999999999901</v>
      </c>
      <c r="E218" s="248">
        <f>VLOOKUP($A218,[3]Data!$B$4:$J$600,7)</f>
        <v>1.45</v>
      </c>
      <c r="F218" s="248">
        <f>VLOOKUP($A218,[3]Data!$B$4:$J$600,2)</f>
        <v>1144.6875</v>
      </c>
      <c r="G218" s="248">
        <f>VLOOKUP($A218,[3]Data!$B$4:$J$600,5)</f>
        <v>1.1594</v>
      </c>
      <c r="H218" s="238" t="s">
        <v>349</v>
      </c>
      <c r="I218" s="249">
        <v>110</v>
      </c>
      <c r="J218" s="250">
        <f t="shared" si="18"/>
        <v>47.27552083333331</v>
      </c>
      <c r="K218" s="245">
        <v>0</v>
      </c>
      <c r="L218" s="219">
        <v>0</v>
      </c>
      <c r="M218" s="186">
        <f>'Contract Usage'!B255</f>
        <v>11.213729864426258</v>
      </c>
      <c r="N218" s="245"/>
      <c r="P218" s="551">
        <f t="shared" si="17"/>
        <v>20597.159874999979</v>
      </c>
      <c r="Q218" s="551">
        <f t="shared" si="16"/>
        <v>1182.1711653645511</v>
      </c>
      <c r="R218" s="224"/>
      <c r="S218" s="224"/>
    </row>
    <row r="219" spans="1:19" ht="13.15" customHeight="1">
      <c r="A219" s="258">
        <f t="shared" si="15"/>
        <v>41209</v>
      </c>
      <c r="B219" s="248">
        <f>VLOOKUP($A219,[3]Data!$B$4:$J$600,3)</f>
        <v>65071.46</v>
      </c>
      <c r="C219" s="248">
        <f>VLOOKUP($A219,[3]Data!$B$4:$J$600,9)</f>
        <v>48.999999999999901</v>
      </c>
      <c r="D219" s="248">
        <f>VLOOKUP($A219,[3]Data!$B$4:$J$600,8)</f>
        <v>1.7999999999999901</v>
      </c>
      <c r="E219" s="248">
        <f>VLOOKUP($A219,[3]Data!$B$4:$J$600,7)</f>
        <v>1.4775</v>
      </c>
      <c r="F219" s="248">
        <f>VLOOKUP($A219,[3]Data!$B$4:$J$600,2)</f>
        <v>1148.515625</v>
      </c>
      <c r="G219" s="248">
        <f>VLOOKUP($A219,[3]Data!$B$4:$J$600,5)</f>
        <v>1.1594</v>
      </c>
      <c r="H219" s="238" t="s">
        <v>349</v>
      </c>
      <c r="I219" s="249">
        <v>110</v>
      </c>
      <c r="J219" s="250">
        <f t="shared" si="18"/>
        <v>47.19999999999991</v>
      </c>
      <c r="K219" s="245">
        <v>0</v>
      </c>
      <c r="L219" s="219">
        <v>0</v>
      </c>
      <c r="M219" s="186">
        <f>'Contract Usage'!B256</f>
        <v>11.213729864426258</v>
      </c>
      <c r="N219" s="245"/>
      <c r="P219" s="551">
        <f t="shared" si="17"/>
        <v>20597.159874999979</v>
      </c>
      <c r="Q219" s="551">
        <f t="shared" si="16"/>
        <v>1182.1711653645511</v>
      </c>
      <c r="R219" s="224"/>
      <c r="S219" s="224"/>
    </row>
    <row r="220" spans="1:19" ht="13.15" customHeight="1">
      <c r="A220" s="258">
        <f t="shared" si="15"/>
        <v>41210</v>
      </c>
      <c r="B220" s="248">
        <f>VLOOKUP($A220,[3]Data!$B$4:$J$600,3)</f>
        <v>65063.85</v>
      </c>
      <c r="C220" s="248">
        <f>VLOOKUP($A220,[3]Data!$B$4:$J$600,9)</f>
        <v>49.0833333333333</v>
      </c>
      <c r="D220" s="248">
        <f>VLOOKUP($A220,[3]Data!$B$4:$J$600,8)</f>
        <v>1.7999999999999901</v>
      </c>
      <c r="E220" s="248">
        <f>VLOOKUP($A220,[3]Data!$B$4:$J$600,7)</f>
        <v>1.6012499999999901</v>
      </c>
      <c r="F220" s="248">
        <f>VLOOKUP($A220,[3]Data!$B$4:$J$600,2)</f>
        <v>1121.5104166666599</v>
      </c>
      <c r="G220" s="248">
        <f>VLOOKUP($A220,[3]Data!$B$4:$J$600,5)</f>
        <v>1.1594</v>
      </c>
      <c r="H220" s="238" t="s">
        <v>349</v>
      </c>
      <c r="I220" s="249">
        <v>110</v>
      </c>
      <c r="J220" s="250">
        <f t="shared" si="18"/>
        <v>47.28333333333331</v>
      </c>
      <c r="K220" s="245">
        <v>0</v>
      </c>
      <c r="L220" s="219">
        <v>0</v>
      </c>
      <c r="M220" s="186">
        <f>'Contract Usage'!B257</f>
        <v>11.213729864426258</v>
      </c>
      <c r="N220" s="245"/>
      <c r="P220" s="551">
        <f t="shared" si="17"/>
        <v>20597.159874999979</v>
      </c>
      <c r="Q220" s="551">
        <f t="shared" si="16"/>
        <v>1182.1711653645511</v>
      </c>
      <c r="R220" s="224"/>
      <c r="S220" s="224"/>
    </row>
    <row r="221" spans="1:19" ht="13.15" customHeight="1">
      <c r="A221" s="258">
        <f t="shared" si="15"/>
        <v>41211</v>
      </c>
      <c r="B221" s="248">
        <f>VLOOKUP($A221,[3]Data!$B$4:$J$600,3)</f>
        <v>65056.6</v>
      </c>
      <c r="C221" s="248">
        <f>VLOOKUP($A221,[3]Data!$B$4:$J$600,9)</f>
        <v>49.2291666666666</v>
      </c>
      <c r="D221" s="248">
        <f>VLOOKUP($A221,[3]Data!$B$4:$J$600,8)</f>
        <v>1.7999999999999901</v>
      </c>
      <c r="E221" s="248">
        <f>VLOOKUP($A221,[3]Data!$B$4:$J$600,7)</f>
        <v>1.68999999999999</v>
      </c>
      <c r="F221" s="248">
        <f>VLOOKUP($A221,[3]Data!$B$4:$J$600,2)</f>
        <v>1113.4166666666599</v>
      </c>
      <c r="G221" s="248">
        <f>VLOOKUP($A221,[3]Data!$B$4:$J$600,5)</f>
        <v>1.1594</v>
      </c>
      <c r="H221" s="238" t="s">
        <v>349</v>
      </c>
      <c r="I221" s="249">
        <v>110</v>
      </c>
      <c r="J221" s="250">
        <f t="shared" si="18"/>
        <v>47.42916666666661</v>
      </c>
      <c r="K221" s="245">
        <v>0</v>
      </c>
      <c r="L221" s="219">
        <v>0</v>
      </c>
      <c r="M221" s="186">
        <f>'Contract Usage'!B258</f>
        <v>11.213729864426258</v>
      </c>
      <c r="N221" s="245"/>
      <c r="P221" s="551">
        <f t="shared" si="17"/>
        <v>20597.159874999979</v>
      </c>
      <c r="Q221" s="551">
        <f t="shared" si="16"/>
        <v>1182.1711653645511</v>
      </c>
      <c r="R221" s="224"/>
      <c r="S221" s="224"/>
    </row>
    <row r="222" spans="1:19" ht="13.15" customHeight="1">
      <c r="A222" s="258">
        <f t="shared" si="15"/>
        <v>41212</v>
      </c>
      <c r="B222" s="248">
        <f>VLOOKUP($A222,[3]Data!$B$4:$J$600,3)</f>
        <v>65049.35</v>
      </c>
      <c r="C222" s="248">
        <f>VLOOKUP($A222,[3]Data!$B$4:$J$600,9)</f>
        <v>49.4166666666666</v>
      </c>
      <c r="D222" s="248">
        <f>VLOOKUP($A222,[3]Data!$B$4:$J$600,8)</f>
        <v>1.8492187499999999</v>
      </c>
      <c r="E222" s="248">
        <f>VLOOKUP($A222,[3]Data!$B$4:$J$600,7)</f>
        <v>1.68999999999999</v>
      </c>
      <c r="F222" s="248">
        <f>VLOOKUP($A222,[3]Data!$B$4:$J$600,2)</f>
        <v>1127.03125</v>
      </c>
      <c r="G222" s="248">
        <f>VLOOKUP($A222,[3]Data!$B$4:$J$600,5)</f>
        <v>1.1594</v>
      </c>
      <c r="H222" s="238" t="s">
        <v>349</v>
      </c>
      <c r="I222" s="249">
        <v>110</v>
      </c>
      <c r="J222" s="250">
        <f t="shared" si="18"/>
        <v>47.567447916666602</v>
      </c>
      <c r="K222" s="245">
        <v>0</v>
      </c>
      <c r="L222" s="219">
        <v>0</v>
      </c>
      <c r="M222" s="186">
        <f>'Contract Usage'!B259</f>
        <v>11.213729864426258</v>
      </c>
      <c r="N222" s="245"/>
      <c r="P222" s="551">
        <f t="shared" si="17"/>
        <v>20597.159874999979</v>
      </c>
      <c r="Q222" s="551">
        <f t="shared" si="16"/>
        <v>1182.1711653645511</v>
      </c>
      <c r="R222" s="224"/>
      <c r="S222" s="224"/>
    </row>
    <row r="223" spans="1:19" ht="13.15" customHeight="1">
      <c r="A223" s="258">
        <f t="shared" si="15"/>
        <v>41213</v>
      </c>
      <c r="B223" s="248">
        <f>VLOOKUP($A223,[3]Data!$B$4:$J$600,3)</f>
        <v>65034.49</v>
      </c>
      <c r="C223" s="248">
        <f>VLOOKUP($A223,[3]Data!$B$4:$J$600,9)</f>
        <v>48.1041666666666</v>
      </c>
      <c r="D223" s="248">
        <f>VLOOKUP($A223,[3]Data!$B$4:$J$600,8)</f>
        <v>2.5970833333333299</v>
      </c>
      <c r="E223" s="248">
        <f>VLOOKUP($A223,[3]Data!$B$4:$J$600,7)</f>
        <v>1.68999999999999</v>
      </c>
      <c r="F223" s="248">
        <f>VLOOKUP($A223,[3]Data!$B$4:$J$600,2)</f>
        <v>1434.1927083333301</v>
      </c>
      <c r="G223" s="248">
        <f>VLOOKUP($A223,[3]Data!$B$4:$J$600,5)</f>
        <v>1.1544000000000001</v>
      </c>
      <c r="H223" s="238" t="s">
        <v>349</v>
      </c>
      <c r="I223" s="249">
        <v>110</v>
      </c>
      <c r="J223" s="250">
        <f t="shared" si="18"/>
        <v>45.50708333333327</v>
      </c>
      <c r="K223" s="245">
        <v>0</v>
      </c>
      <c r="L223" s="219">
        <v>0</v>
      </c>
      <c r="M223" s="186">
        <f>'Contract Usage'!B260</f>
        <v>11.213729864426258</v>
      </c>
      <c r="N223" s="245"/>
      <c r="P223" s="551">
        <f t="shared" si="17"/>
        <v>20597.159874999979</v>
      </c>
      <c r="Q223" s="551">
        <f t="shared" si="16"/>
        <v>1182.1711653645511</v>
      </c>
      <c r="R223" s="224"/>
      <c r="S223" s="224"/>
    </row>
    <row r="224" spans="1:19" ht="13.15" customHeight="1">
      <c r="A224" s="258">
        <f t="shared" si="15"/>
        <v>41214</v>
      </c>
      <c r="B224" s="248">
        <f>VLOOKUP($A224,[3]Data!$B$4:$J$600,3)</f>
        <v>0</v>
      </c>
      <c r="C224" s="248">
        <f>VLOOKUP($A224,[3]Data!$B$4:$J$600,9)</f>
        <v>0</v>
      </c>
      <c r="D224" s="248">
        <f>VLOOKUP($A224,[3]Data!$B$4:$J$600,8)</f>
        <v>0</v>
      </c>
      <c r="E224" s="248">
        <f>VLOOKUP($A224,[3]Data!$B$4:$J$600,7)</f>
        <v>0</v>
      </c>
      <c r="F224" s="248">
        <f>VLOOKUP($A224,[3]Data!$B$4:$J$600,2)</f>
        <v>0</v>
      </c>
      <c r="G224" s="248">
        <f>VLOOKUP($A224,[3]Data!$B$4:$J$600,5)</f>
        <v>0</v>
      </c>
      <c r="H224" s="238" t="s">
        <v>349</v>
      </c>
      <c r="I224" s="248">
        <v>39</v>
      </c>
      <c r="J224" s="250">
        <f t="shared" si="18"/>
        <v>0</v>
      </c>
      <c r="K224" s="245">
        <v>0</v>
      </c>
      <c r="L224" s="219">
        <v>0</v>
      </c>
      <c r="M224" s="186">
        <f>'Contract Usage'!B261</f>
        <v>3.1093151564345991</v>
      </c>
      <c r="N224" s="245"/>
      <c r="P224" s="550"/>
      <c r="Q224" s="551"/>
      <c r="R224" s="224"/>
      <c r="S224" s="224"/>
    </row>
    <row r="225" spans="1:19" ht="13.15" customHeight="1">
      <c r="A225" s="258">
        <f t="shared" si="15"/>
        <v>41215</v>
      </c>
      <c r="B225" s="248">
        <f>VLOOKUP($A225,[3]Data!$B$4:$J$600,3)</f>
        <v>0</v>
      </c>
      <c r="C225" s="248">
        <f>VLOOKUP($A225,[3]Data!$B$4:$J$600,9)</f>
        <v>0</v>
      </c>
      <c r="D225" s="248">
        <f>VLOOKUP($A225,[3]Data!$B$4:$J$600,8)</f>
        <v>0</v>
      </c>
      <c r="E225" s="248">
        <f>VLOOKUP($A225,[3]Data!$B$4:$J$600,7)</f>
        <v>0</v>
      </c>
      <c r="F225" s="248">
        <f>VLOOKUP($A225,[3]Data!$B$4:$J$600,2)</f>
        <v>0</v>
      </c>
      <c r="G225" s="248">
        <f>VLOOKUP($A225,[3]Data!$B$4:$J$600,5)</f>
        <v>0</v>
      </c>
      <c r="H225" s="238" t="s">
        <v>349</v>
      </c>
      <c r="I225" s="248">
        <v>39</v>
      </c>
      <c r="J225" s="250">
        <f t="shared" si="18"/>
        <v>0</v>
      </c>
      <c r="K225" s="245">
        <v>0</v>
      </c>
      <c r="L225" s="219">
        <v>0</v>
      </c>
      <c r="M225" s="186">
        <f>'Contract Usage'!B262</f>
        <v>3.1093151564345991</v>
      </c>
      <c r="N225" s="245"/>
      <c r="P225" s="550"/>
      <c r="Q225" s="551"/>
      <c r="R225" s="224"/>
      <c r="S225" s="224"/>
    </row>
    <row r="226" spans="1:19" ht="13.15" customHeight="1">
      <c r="A226" s="258">
        <f t="shared" si="15"/>
        <v>41216</v>
      </c>
      <c r="B226" s="248">
        <f>VLOOKUP($A226,[3]Data!$B$4:$J$600,3)</f>
        <v>0</v>
      </c>
      <c r="C226" s="248">
        <f>VLOOKUP($A226,[3]Data!$B$4:$J$600,9)</f>
        <v>0</v>
      </c>
      <c r="D226" s="248">
        <f>VLOOKUP($A226,[3]Data!$B$4:$J$600,8)</f>
        <v>0</v>
      </c>
      <c r="E226" s="248">
        <f>VLOOKUP($A226,[3]Data!$B$4:$J$600,7)</f>
        <v>0</v>
      </c>
      <c r="F226" s="248">
        <f>VLOOKUP($A226,[3]Data!$B$4:$J$600,2)</f>
        <v>0</v>
      </c>
      <c r="G226" s="248">
        <f>VLOOKUP($A226,[3]Data!$B$4:$J$600,5)</f>
        <v>0</v>
      </c>
      <c r="H226" s="238" t="s">
        <v>349</v>
      </c>
      <c r="I226" s="248">
        <v>39</v>
      </c>
      <c r="J226" s="250">
        <f t="shared" si="18"/>
        <v>0</v>
      </c>
      <c r="K226" s="245">
        <v>0</v>
      </c>
      <c r="L226" s="219">
        <v>0</v>
      </c>
      <c r="M226" s="186">
        <f>'Contract Usage'!B263</f>
        <v>3.1093151564345991</v>
      </c>
      <c r="N226" s="245"/>
      <c r="P226" s="550"/>
      <c r="Q226" s="551"/>
      <c r="R226" s="224"/>
      <c r="S226" s="224"/>
    </row>
    <row r="227" spans="1:19" ht="13.15" customHeight="1">
      <c r="A227" s="258">
        <f t="shared" si="15"/>
        <v>41217</v>
      </c>
      <c r="B227" s="248">
        <f>VLOOKUP($A227,[3]Data!$B$4:$J$600,3)</f>
        <v>0</v>
      </c>
      <c r="C227" s="248">
        <f>VLOOKUP($A227,[3]Data!$B$4:$J$600,9)</f>
        <v>0</v>
      </c>
      <c r="D227" s="248">
        <f>VLOOKUP($A227,[3]Data!$B$4:$J$600,8)</f>
        <v>0</v>
      </c>
      <c r="E227" s="248">
        <f>VLOOKUP($A227,[3]Data!$B$4:$J$600,7)</f>
        <v>0</v>
      </c>
      <c r="F227" s="248">
        <f>VLOOKUP($A227,[3]Data!$B$4:$J$600,2)</f>
        <v>0</v>
      </c>
      <c r="G227" s="248">
        <f>VLOOKUP($A227,[3]Data!$B$4:$J$600,5)</f>
        <v>0</v>
      </c>
      <c r="H227" s="238" t="s">
        <v>349</v>
      </c>
      <c r="I227" s="248">
        <v>39</v>
      </c>
      <c r="J227" s="250">
        <f t="shared" si="18"/>
        <v>0</v>
      </c>
      <c r="K227" s="245">
        <v>0</v>
      </c>
      <c r="L227" s="219">
        <v>0</v>
      </c>
      <c r="M227" s="186">
        <f>'Contract Usage'!B264</f>
        <v>3.1093151564345991</v>
      </c>
      <c r="N227" s="245"/>
      <c r="P227" s="550"/>
      <c r="Q227" s="551"/>
      <c r="R227" s="224"/>
      <c r="S227" s="224"/>
    </row>
    <row r="228" spans="1:19" ht="13.15" customHeight="1">
      <c r="A228" s="258">
        <f t="shared" si="15"/>
        <v>41218</v>
      </c>
      <c r="B228" s="248">
        <f>VLOOKUP($A228,[3]Data!$B$4:$J$600,3)</f>
        <v>0</v>
      </c>
      <c r="C228" s="248">
        <f>VLOOKUP($A228,[3]Data!$B$4:$J$600,9)</f>
        <v>0</v>
      </c>
      <c r="D228" s="248">
        <f>VLOOKUP($A228,[3]Data!$B$4:$J$600,8)</f>
        <v>0</v>
      </c>
      <c r="E228" s="248">
        <f>VLOOKUP($A228,[3]Data!$B$4:$J$600,7)</f>
        <v>0</v>
      </c>
      <c r="F228" s="248">
        <f>VLOOKUP($A228,[3]Data!$B$4:$J$600,2)</f>
        <v>0</v>
      </c>
      <c r="G228" s="248">
        <f>VLOOKUP($A228,[3]Data!$B$4:$J$600,5)</f>
        <v>0</v>
      </c>
      <c r="H228" s="238" t="s">
        <v>349</v>
      </c>
      <c r="I228" s="248">
        <v>39</v>
      </c>
      <c r="J228" s="250">
        <f t="shared" si="18"/>
        <v>0</v>
      </c>
      <c r="K228" s="245">
        <v>0</v>
      </c>
      <c r="L228" s="219">
        <v>0</v>
      </c>
      <c r="M228" s="186">
        <f>'Contract Usage'!B265</f>
        <v>3.1093151564345991</v>
      </c>
      <c r="N228" s="245"/>
      <c r="P228" s="550"/>
      <c r="Q228" s="551"/>
      <c r="R228" s="224"/>
      <c r="S228" s="224"/>
    </row>
    <row r="229" spans="1:19" ht="13.15" customHeight="1">
      <c r="A229" s="258">
        <f t="shared" si="15"/>
        <v>41219</v>
      </c>
      <c r="B229" s="248">
        <f>VLOOKUP($A229,[3]Data!$B$4:$J$600,3)</f>
        <v>0</v>
      </c>
      <c r="C229" s="248">
        <f>VLOOKUP($A229,[3]Data!$B$4:$J$600,9)</f>
        <v>0</v>
      </c>
      <c r="D229" s="248">
        <f>VLOOKUP($A229,[3]Data!$B$4:$J$600,8)</f>
        <v>0</v>
      </c>
      <c r="E229" s="248">
        <f>VLOOKUP($A229,[3]Data!$B$4:$J$600,7)</f>
        <v>0</v>
      </c>
      <c r="F229" s="248">
        <f>VLOOKUP($A229,[3]Data!$B$4:$J$600,2)</f>
        <v>0</v>
      </c>
      <c r="G229" s="248">
        <f>VLOOKUP($A229,[3]Data!$B$4:$J$600,5)</f>
        <v>0</v>
      </c>
      <c r="H229" s="238" t="s">
        <v>349</v>
      </c>
      <c r="I229" s="248">
        <v>39</v>
      </c>
      <c r="J229" s="250">
        <f t="shared" si="18"/>
        <v>0</v>
      </c>
      <c r="K229" s="245">
        <v>0</v>
      </c>
      <c r="L229" s="219">
        <v>0</v>
      </c>
      <c r="M229" s="186">
        <f>'Contract Usage'!B266</f>
        <v>3.1093151564345991</v>
      </c>
      <c r="N229" s="245"/>
      <c r="P229" s="550"/>
      <c r="Q229" s="551"/>
      <c r="R229" s="224"/>
      <c r="S229" s="224"/>
    </row>
    <row r="230" spans="1:19" ht="13.15" customHeight="1">
      <c r="A230" s="258">
        <f t="shared" si="15"/>
        <v>41220</v>
      </c>
      <c r="B230" s="248">
        <f>VLOOKUP($A230,[3]Data!$B$4:$J$600,3)</f>
        <v>0</v>
      </c>
      <c r="C230" s="248">
        <f>VLOOKUP($A230,[3]Data!$B$4:$J$600,9)</f>
        <v>0</v>
      </c>
      <c r="D230" s="248">
        <f>VLOOKUP($A230,[3]Data!$B$4:$J$600,8)</f>
        <v>0</v>
      </c>
      <c r="E230" s="248">
        <f>VLOOKUP($A230,[3]Data!$B$4:$J$600,7)</f>
        <v>0</v>
      </c>
      <c r="F230" s="248">
        <f>VLOOKUP($A230,[3]Data!$B$4:$J$600,2)</f>
        <v>0</v>
      </c>
      <c r="G230" s="248">
        <f>VLOOKUP($A230,[3]Data!$B$4:$J$600,5)</f>
        <v>0</v>
      </c>
      <c r="H230" s="238" t="s">
        <v>349</v>
      </c>
      <c r="I230" s="248">
        <v>39</v>
      </c>
      <c r="J230" s="250">
        <f t="shared" si="18"/>
        <v>0</v>
      </c>
      <c r="K230" s="245">
        <v>0</v>
      </c>
      <c r="L230" s="219">
        <v>0</v>
      </c>
      <c r="M230" s="186">
        <f>'Contract Usage'!B267</f>
        <v>3.1093151564345991</v>
      </c>
      <c r="N230" s="245"/>
      <c r="P230" s="550"/>
      <c r="Q230" s="551"/>
      <c r="R230" s="224"/>
      <c r="S230" s="224"/>
    </row>
    <row r="231" spans="1:19" ht="13.15" customHeight="1">
      <c r="A231" s="258">
        <f t="shared" si="15"/>
        <v>41221</v>
      </c>
      <c r="B231" s="248">
        <f>VLOOKUP($A231,[3]Data!$B$4:$J$600,3)</f>
        <v>0</v>
      </c>
      <c r="C231" s="248">
        <f>VLOOKUP($A231,[3]Data!$B$4:$J$600,9)</f>
        <v>0</v>
      </c>
      <c r="D231" s="248">
        <f>VLOOKUP($A231,[3]Data!$B$4:$J$600,8)</f>
        <v>0</v>
      </c>
      <c r="E231" s="248">
        <f>VLOOKUP($A231,[3]Data!$B$4:$J$600,7)</f>
        <v>0</v>
      </c>
      <c r="F231" s="248">
        <f>VLOOKUP($A231,[3]Data!$B$4:$J$600,2)</f>
        <v>0</v>
      </c>
      <c r="G231" s="248">
        <f>VLOOKUP($A231,[3]Data!$B$4:$J$600,5)</f>
        <v>0</v>
      </c>
      <c r="H231" s="238" t="s">
        <v>349</v>
      </c>
      <c r="I231" s="248">
        <v>39</v>
      </c>
      <c r="J231" s="250">
        <f t="shared" si="18"/>
        <v>0</v>
      </c>
      <c r="K231" s="245">
        <v>0</v>
      </c>
      <c r="L231" s="219">
        <v>0</v>
      </c>
      <c r="M231" s="186">
        <f>'Contract Usage'!B268</f>
        <v>3.1093151564345991</v>
      </c>
      <c r="N231" s="245"/>
      <c r="P231" s="550"/>
      <c r="Q231" s="551"/>
      <c r="R231" s="224"/>
      <c r="S231" s="224"/>
    </row>
    <row r="232" spans="1:19" ht="13.15" customHeight="1">
      <c r="A232" s="258">
        <f t="shared" si="15"/>
        <v>41222</v>
      </c>
      <c r="B232" s="248">
        <f>VLOOKUP($A232,[3]Data!$B$4:$J$600,3)</f>
        <v>0</v>
      </c>
      <c r="C232" s="248">
        <f>VLOOKUP($A232,[3]Data!$B$4:$J$600,9)</f>
        <v>0</v>
      </c>
      <c r="D232" s="248">
        <f>VLOOKUP($A232,[3]Data!$B$4:$J$600,8)</f>
        <v>0</v>
      </c>
      <c r="E232" s="248">
        <f>VLOOKUP($A232,[3]Data!$B$4:$J$600,7)</f>
        <v>0</v>
      </c>
      <c r="F232" s="248">
        <f>VLOOKUP($A232,[3]Data!$B$4:$J$600,2)</f>
        <v>0</v>
      </c>
      <c r="G232" s="248">
        <f>VLOOKUP($A232,[3]Data!$B$4:$J$600,5)</f>
        <v>0</v>
      </c>
      <c r="H232" s="238" t="s">
        <v>349</v>
      </c>
      <c r="I232" s="248">
        <v>39</v>
      </c>
      <c r="J232" s="250">
        <f t="shared" si="18"/>
        <v>0</v>
      </c>
      <c r="K232" s="245">
        <v>0</v>
      </c>
      <c r="L232" s="219">
        <v>0</v>
      </c>
      <c r="M232" s="186">
        <f>'Contract Usage'!B269</f>
        <v>3.1093151564345991</v>
      </c>
      <c r="N232" s="245"/>
      <c r="P232" s="550"/>
      <c r="Q232" s="551"/>
      <c r="R232" s="224"/>
      <c r="S232" s="224"/>
    </row>
    <row r="233" spans="1:19" ht="13.15" customHeight="1">
      <c r="A233" s="258">
        <f t="shared" si="15"/>
        <v>41223</v>
      </c>
      <c r="B233" s="248">
        <f>VLOOKUP($A233,[3]Data!$B$4:$J$600,3)</f>
        <v>0</v>
      </c>
      <c r="C233" s="248">
        <f>VLOOKUP($A233,[3]Data!$B$4:$J$600,9)</f>
        <v>0</v>
      </c>
      <c r="D233" s="248">
        <f>VLOOKUP($A233,[3]Data!$B$4:$J$600,8)</f>
        <v>0</v>
      </c>
      <c r="E233" s="248">
        <f>VLOOKUP($A233,[3]Data!$B$4:$J$600,7)</f>
        <v>0</v>
      </c>
      <c r="F233" s="248">
        <f>VLOOKUP($A233,[3]Data!$B$4:$J$600,2)</f>
        <v>0</v>
      </c>
      <c r="G233" s="248">
        <f>VLOOKUP($A233,[3]Data!$B$4:$J$600,5)</f>
        <v>0</v>
      </c>
      <c r="H233" s="238" t="s">
        <v>349</v>
      </c>
      <c r="I233" s="248">
        <v>39</v>
      </c>
      <c r="J233" s="250">
        <f t="shared" si="18"/>
        <v>0</v>
      </c>
      <c r="K233" s="245">
        <v>0</v>
      </c>
      <c r="L233" s="219">
        <v>0</v>
      </c>
      <c r="M233" s="186">
        <f>'Contract Usage'!B270</f>
        <v>3.1093151564345991</v>
      </c>
      <c r="N233" s="245"/>
      <c r="P233" s="550"/>
      <c r="Q233" s="551"/>
      <c r="R233" s="224"/>
      <c r="S233" s="224"/>
    </row>
    <row r="234" spans="1:19" ht="13.15" customHeight="1">
      <c r="A234" s="258">
        <f t="shared" si="15"/>
        <v>41224</v>
      </c>
      <c r="B234" s="248">
        <f>VLOOKUP($A234,[3]Data!$B$4:$J$600,3)</f>
        <v>0</v>
      </c>
      <c r="C234" s="248">
        <f>VLOOKUP($A234,[3]Data!$B$4:$J$600,9)</f>
        <v>0</v>
      </c>
      <c r="D234" s="248">
        <f>VLOOKUP($A234,[3]Data!$B$4:$J$600,8)</f>
        <v>0</v>
      </c>
      <c r="E234" s="248">
        <f>VLOOKUP($A234,[3]Data!$B$4:$J$600,7)</f>
        <v>0</v>
      </c>
      <c r="F234" s="248">
        <f>VLOOKUP($A234,[3]Data!$B$4:$J$600,2)</f>
        <v>0</v>
      </c>
      <c r="G234" s="248">
        <f>VLOOKUP($A234,[3]Data!$B$4:$J$600,5)</f>
        <v>0</v>
      </c>
      <c r="H234" s="238" t="s">
        <v>349</v>
      </c>
      <c r="I234" s="248">
        <v>39</v>
      </c>
      <c r="J234" s="250">
        <f t="shared" si="18"/>
        <v>0</v>
      </c>
      <c r="K234" s="245">
        <v>0</v>
      </c>
      <c r="L234" s="219">
        <v>0</v>
      </c>
      <c r="M234" s="186">
        <f>'Contract Usage'!B271</f>
        <v>3.1093151564345991</v>
      </c>
      <c r="N234" s="245"/>
      <c r="P234" s="550"/>
      <c r="Q234" s="551"/>
      <c r="R234" s="224"/>
      <c r="S234" s="224"/>
    </row>
    <row r="235" spans="1:19" ht="13.15" customHeight="1">
      <c r="A235" s="258">
        <f t="shared" si="15"/>
        <v>41225</v>
      </c>
      <c r="B235" s="248">
        <f>VLOOKUP($A235,[3]Data!$B$4:$J$600,3)</f>
        <v>0</v>
      </c>
      <c r="C235" s="248">
        <f>VLOOKUP($A235,[3]Data!$B$4:$J$600,9)</f>
        <v>0</v>
      </c>
      <c r="D235" s="248">
        <f>VLOOKUP($A235,[3]Data!$B$4:$J$600,8)</f>
        <v>0</v>
      </c>
      <c r="E235" s="248">
        <f>VLOOKUP($A235,[3]Data!$B$4:$J$600,7)</f>
        <v>0</v>
      </c>
      <c r="F235" s="248">
        <f>VLOOKUP($A235,[3]Data!$B$4:$J$600,2)</f>
        <v>0</v>
      </c>
      <c r="G235" s="248">
        <f>VLOOKUP($A235,[3]Data!$B$4:$J$600,5)</f>
        <v>0</v>
      </c>
      <c r="H235" s="238" t="s">
        <v>349</v>
      </c>
      <c r="I235" s="248">
        <v>39</v>
      </c>
      <c r="J235" s="250">
        <f t="shared" si="18"/>
        <v>0</v>
      </c>
      <c r="K235" s="245">
        <v>0</v>
      </c>
      <c r="L235" s="219">
        <v>0</v>
      </c>
      <c r="M235" s="186">
        <f>'Contract Usage'!B272</f>
        <v>3.1093151564345991</v>
      </c>
      <c r="N235" s="245"/>
      <c r="P235" s="550"/>
      <c r="Q235" s="551"/>
      <c r="R235" s="224"/>
      <c r="S235" s="224"/>
    </row>
    <row r="236" spans="1:19" ht="13.15" customHeight="1">
      <c r="A236" s="258">
        <f t="shared" si="15"/>
        <v>41226</v>
      </c>
      <c r="B236" s="248">
        <f>VLOOKUP($A236,[3]Data!$B$4:$J$600,3)</f>
        <v>0</v>
      </c>
      <c r="C236" s="248">
        <f>VLOOKUP($A236,[3]Data!$B$4:$J$600,9)</f>
        <v>0</v>
      </c>
      <c r="D236" s="248">
        <f>VLOOKUP($A236,[3]Data!$B$4:$J$600,8)</f>
        <v>0</v>
      </c>
      <c r="E236" s="248">
        <f>VLOOKUP($A236,[3]Data!$B$4:$J$600,7)</f>
        <v>0</v>
      </c>
      <c r="F236" s="248">
        <f>VLOOKUP($A236,[3]Data!$B$4:$J$600,2)</f>
        <v>0</v>
      </c>
      <c r="G236" s="248">
        <f>VLOOKUP($A236,[3]Data!$B$4:$J$600,5)</f>
        <v>0</v>
      </c>
      <c r="H236" s="238" t="s">
        <v>349</v>
      </c>
      <c r="I236" s="248">
        <v>39</v>
      </c>
      <c r="J236" s="250">
        <f t="shared" si="18"/>
        <v>0</v>
      </c>
      <c r="K236" s="245">
        <v>0</v>
      </c>
      <c r="L236" s="219">
        <v>0</v>
      </c>
      <c r="M236" s="186">
        <f>'Contract Usage'!B273</f>
        <v>3.1093151564345991</v>
      </c>
      <c r="N236" s="245"/>
      <c r="P236" s="550"/>
      <c r="Q236" s="551"/>
      <c r="R236" s="224"/>
      <c r="S236" s="224"/>
    </row>
    <row r="237" spans="1:19" ht="13.15" customHeight="1">
      <c r="A237" s="258">
        <f t="shared" si="15"/>
        <v>41227</v>
      </c>
      <c r="B237" s="248">
        <f>VLOOKUP($A237,[3]Data!$B$4:$J$600,3)</f>
        <v>0</v>
      </c>
      <c r="C237" s="248">
        <f>VLOOKUP($A237,[3]Data!$B$4:$J$600,9)</f>
        <v>0</v>
      </c>
      <c r="D237" s="248">
        <f>VLOOKUP($A237,[3]Data!$B$4:$J$600,8)</f>
        <v>0</v>
      </c>
      <c r="E237" s="248">
        <f>VLOOKUP($A237,[3]Data!$B$4:$J$600,7)</f>
        <v>0</v>
      </c>
      <c r="F237" s="248">
        <f>VLOOKUP($A237,[3]Data!$B$4:$J$600,2)</f>
        <v>0</v>
      </c>
      <c r="G237" s="248">
        <f>VLOOKUP($A237,[3]Data!$B$4:$J$600,5)</f>
        <v>0</v>
      </c>
      <c r="H237" s="238" t="s">
        <v>349</v>
      </c>
      <c r="I237" s="248">
        <v>39</v>
      </c>
      <c r="J237" s="250">
        <f t="shared" si="18"/>
        <v>0</v>
      </c>
      <c r="K237" s="245">
        <v>0</v>
      </c>
      <c r="L237" s="219">
        <v>0</v>
      </c>
      <c r="M237" s="186">
        <f>'Contract Usage'!B274</f>
        <v>3.1093151564345991</v>
      </c>
      <c r="N237" s="245"/>
      <c r="P237" s="550"/>
      <c r="Q237" s="551"/>
      <c r="R237" s="224"/>
      <c r="S237" s="224"/>
    </row>
    <row r="238" spans="1:19" ht="13.15" customHeight="1">
      <c r="A238" s="258">
        <f t="shared" si="15"/>
        <v>41228</v>
      </c>
      <c r="B238" s="248">
        <f>VLOOKUP($A238,[3]Data!$B$4:$J$600,3)</f>
        <v>0</v>
      </c>
      <c r="C238" s="248">
        <f>VLOOKUP($A238,[3]Data!$B$4:$J$600,9)</f>
        <v>0</v>
      </c>
      <c r="D238" s="248">
        <f>VLOOKUP($A238,[3]Data!$B$4:$J$600,8)</f>
        <v>0</v>
      </c>
      <c r="E238" s="248">
        <f>VLOOKUP($A238,[3]Data!$B$4:$J$600,7)</f>
        <v>0</v>
      </c>
      <c r="F238" s="248">
        <f>VLOOKUP($A238,[3]Data!$B$4:$J$600,2)</f>
        <v>0</v>
      </c>
      <c r="G238" s="248">
        <f>VLOOKUP($A238,[3]Data!$B$4:$J$600,5)</f>
        <v>0</v>
      </c>
      <c r="H238" s="238" t="s">
        <v>349</v>
      </c>
      <c r="I238" s="248">
        <v>39</v>
      </c>
      <c r="J238" s="250">
        <f t="shared" si="18"/>
        <v>0</v>
      </c>
      <c r="K238" s="245">
        <v>0</v>
      </c>
      <c r="L238" s="219">
        <v>0</v>
      </c>
      <c r="M238" s="186">
        <f>'Contract Usage'!B275</f>
        <v>3.1093151564345991</v>
      </c>
      <c r="N238" s="245"/>
      <c r="P238" s="550"/>
      <c r="Q238" s="551"/>
      <c r="R238" s="224"/>
      <c r="S238" s="224"/>
    </row>
    <row r="239" spans="1:19" ht="13.15" customHeight="1">
      <c r="A239" s="258">
        <f t="shared" si="15"/>
        <v>41229</v>
      </c>
      <c r="B239" s="248">
        <f>VLOOKUP($A239,[3]Data!$B$4:$J$600,3)</f>
        <v>0</v>
      </c>
      <c r="C239" s="248">
        <f>VLOOKUP($A239,[3]Data!$B$4:$J$600,9)</f>
        <v>0</v>
      </c>
      <c r="D239" s="248">
        <f>VLOOKUP($A239,[3]Data!$B$4:$J$600,8)</f>
        <v>0</v>
      </c>
      <c r="E239" s="248">
        <f>VLOOKUP($A239,[3]Data!$B$4:$J$600,7)</f>
        <v>0</v>
      </c>
      <c r="F239" s="248">
        <f>VLOOKUP($A239,[3]Data!$B$4:$J$600,2)</f>
        <v>0</v>
      </c>
      <c r="G239" s="248">
        <f>VLOOKUP($A239,[3]Data!$B$4:$J$600,5)</f>
        <v>0</v>
      </c>
      <c r="H239" s="238" t="s">
        <v>349</v>
      </c>
      <c r="I239" s="248">
        <v>39</v>
      </c>
      <c r="J239" s="250">
        <f t="shared" si="18"/>
        <v>0</v>
      </c>
      <c r="K239" s="245">
        <v>0</v>
      </c>
      <c r="L239" s="219">
        <v>0</v>
      </c>
      <c r="M239" s="186">
        <f>'Contract Usage'!B276</f>
        <v>3.1093151564345991</v>
      </c>
      <c r="N239" s="245"/>
      <c r="P239" s="550"/>
      <c r="Q239" s="551"/>
      <c r="R239" s="224"/>
      <c r="S239" s="224"/>
    </row>
    <row r="240" spans="1:19" ht="13.15" customHeight="1">
      <c r="A240" s="258">
        <f t="shared" si="15"/>
        <v>41230</v>
      </c>
      <c r="B240" s="248">
        <f>VLOOKUP($A240,[3]Data!$B$4:$J$600,3)</f>
        <v>0</v>
      </c>
      <c r="C240" s="248">
        <f>VLOOKUP($A240,[3]Data!$B$4:$J$600,9)</f>
        <v>0</v>
      </c>
      <c r="D240" s="248">
        <f>VLOOKUP($A240,[3]Data!$B$4:$J$600,8)</f>
        <v>0</v>
      </c>
      <c r="E240" s="248">
        <f>VLOOKUP($A240,[3]Data!$B$4:$J$600,7)</f>
        <v>0</v>
      </c>
      <c r="F240" s="248">
        <f>VLOOKUP($A240,[3]Data!$B$4:$J$600,2)</f>
        <v>0</v>
      </c>
      <c r="G240" s="248">
        <f>VLOOKUP($A240,[3]Data!$B$4:$J$600,5)</f>
        <v>0</v>
      </c>
      <c r="H240" s="238" t="s">
        <v>349</v>
      </c>
      <c r="I240" s="248">
        <v>39</v>
      </c>
      <c r="J240" s="250">
        <f t="shared" si="18"/>
        <v>0</v>
      </c>
      <c r="K240" s="245">
        <v>0</v>
      </c>
      <c r="L240" s="219">
        <v>0</v>
      </c>
      <c r="M240" s="186">
        <f>'Contract Usage'!B277</f>
        <v>3.1093151564345991</v>
      </c>
      <c r="N240" s="245"/>
      <c r="P240" s="550"/>
      <c r="Q240" s="551"/>
      <c r="R240" s="224"/>
      <c r="S240" s="224"/>
    </row>
    <row r="241" spans="1:19" ht="13.15" customHeight="1">
      <c r="A241" s="258">
        <f t="shared" si="15"/>
        <v>41231</v>
      </c>
      <c r="B241" s="248">
        <f>VLOOKUP($A241,[3]Data!$B$4:$J$600,3)</f>
        <v>0</v>
      </c>
      <c r="C241" s="248">
        <f>VLOOKUP($A241,[3]Data!$B$4:$J$600,9)</f>
        <v>0</v>
      </c>
      <c r="D241" s="248">
        <f>VLOOKUP($A241,[3]Data!$B$4:$J$600,8)</f>
        <v>0</v>
      </c>
      <c r="E241" s="248">
        <f>VLOOKUP($A241,[3]Data!$B$4:$J$600,7)</f>
        <v>0</v>
      </c>
      <c r="F241" s="248">
        <f>VLOOKUP($A241,[3]Data!$B$4:$J$600,2)</f>
        <v>0</v>
      </c>
      <c r="G241" s="248">
        <f>VLOOKUP($A241,[3]Data!$B$4:$J$600,5)</f>
        <v>0</v>
      </c>
      <c r="H241" s="238" t="s">
        <v>349</v>
      </c>
      <c r="I241" s="248">
        <v>39</v>
      </c>
      <c r="J241" s="250">
        <f t="shared" si="18"/>
        <v>0</v>
      </c>
      <c r="K241" s="245">
        <v>0</v>
      </c>
      <c r="L241" s="219">
        <v>0</v>
      </c>
      <c r="M241" s="186">
        <f>'Contract Usage'!B278</f>
        <v>3.1093151564345991</v>
      </c>
      <c r="N241" s="245"/>
      <c r="P241" s="550"/>
      <c r="Q241" s="551"/>
      <c r="R241" s="224"/>
      <c r="S241" s="224"/>
    </row>
    <row r="242" spans="1:19" ht="13.15" customHeight="1">
      <c r="A242" s="258">
        <f t="shared" si="15"/>
        <v>41232</v>
      </c>
      <c r="B242" s="248">
        <f>VLOOKUP($A242,[3]Data!$B$4:$J$600,3)</f>
        <v>0</v>
      </c>
      <c r="C242" s="248">
        <f>VLOOKUP($A242,[3]Data!$B$4:$J$600,9)</f>
        <v>0</v>
      </c>
      <c r="D242" s="248">
        <f>VLOOKUP($A242,[3]Data!$B$4:$J$600,8)</f>
        <v>0</v>
      </c>
      <c r="E242" s="248">
        <f>VLOOKUP($A242,[3]Data!$B$4:$J$600,7)</f>
        <v>0</v>
      </c>
      <c r="F242" s="248">
        <f>VLOOKUP($A242,[3]Data!$B$4:$J$600,2)</f>
        <v>0</v>
      </c>
      <c r="G242" s="248">
        <f>VLOOKUP($A242,[3]Data!$B$4:$J$600,5)</f>
        <v>0</v>
      </c>
      <c r="H242" s="238" t="s">
        <v>349</v>
      </c>
      <c r="I242" s="248">
        <v>39</v>
      </c>
      <c r="J242" s="250">
        <f t="shared" si="18"/>
        <v>0</v>
      </c>
      <c r="K242" s="245">
        <v>0</v>
      </c>
      <c r="L242" s="219">
        <v>0</v>
      </c>
      <c r="M242" s="186">
        <f>'Contract Usage'!B279</f>
        <v>3.1093151564345991</v>
      </c>
      <c r="N242" s="245"/>
      <c r="P242" s="550"/>
      <c r="Q242" s="551"/>
      <c r="R242" s="224"/>
      <c r="S242" s="224"/>
    </row>
    <row r="243" spans="1:19" ht="13.15" customHeight="1">
      <c r="A243" s="258">
        <f t="shared" si="15"/>
        <v>41233</v>
      </c>
      <c r="B243" s="248">
        <f>VLOOKUP($A243,[3]Data!$B$4:$J$600,3)</f>
        <v>0</v>
      </c>
      <c r="C243" s="248">
        <f>VLOOKUP($A243,[3]Data!$B$4:$J$600,9)</f>
        <v>0</v>
      </c>
      <c r="D243" s="248">
        <f>VLOOKUP($A243,[3]Data!$B$4:$J$600,8)</f>
        <v>0</v>
      </c>
      <c r="E243" s="248">
        <f>VLOOKUP($A243,[3]Data!$B$4:$J$600,7)</f>
        <v>0</v>
      </c>
      <c r="F243" s="248">
        <f>VLOOKUP($A243,[3]Data!$B$4:$J$600,2)</f>
        <v>0</v>
      </c>
      <c r="G243" s="248">
        <f>VLOOKUP($A243,[3]Data!$B$4:$J$600,5)</f>
        <v>0</v>
      </c>
      <c r="H243" s="238" t="s">
        <v>349</v>
      </c>
      <c r="I243" s="248">
        <v>39</v>
      </c>
      <c r="J243" s="250">
        <f t="shared" si="18"/>
        <v>0</v>
      </c>
      <c r="K243" s="245">
        <v>0</v>
      </c>
      <c r="L243" s="219">
        <v>0</v>
      </c>
      <c r="M243" s="186">
        <f>'Contract Usage'!B280</f>
        <v>3.1093151564345991</v>
      </c>
      <c r="N243" s="245"/>
      <c r="P243" s="550"/>
      <c r="Q243" s="551"/>
      <c r="R243" s="224"/>
      <c r="S243" s="224"/>
    </row>
    <row r="244" spans="1:19" ht="13.15" customHeight="1">
      <c r="A244" s="258">
        <f t="shared" si="15"/>
        <v>41234</v>
      </c>
      <c r="B244" s="248">
        <f>VLOOKUP($A244,[3]Data!$B$4:$J$600,3)</f>
        <v>0</v>
      </c>
      <c r="C244" s="248">
        <f>VLOOKUP($A244,[3]Data!$B$4:$J$600,9)</f>
        <v>0</v>
      </c>
      <c r="D244" s="248">
        <f>VLOOKUP($A244,[3]Data!$B$4:$J$600,8)</f>
        <v>0</v>
      </c>
      <c r="E244" s="248">
        <f>VLOOKUP($A244,[3]Data!$B$4:$J$600,7)</f>
        <v>0</v>
      </c>
      <c r="F244" s="248">
        <f>VLOOKUP($A244,[3]Data!$B$4:$J$600,2)</f>
        <v>0</v>
      </c>
      <c r="G244" s="248">
        <f>VLOOKUP($A244,[3]Data!$B$4:$J$600,5)</f>
        <v>0</v>
      </c>
      <c r="H244" s="238" t="s">
        <v>349</v>
      </c>
      <c r="I244" s="248">
        <v>39</v>
      </c>
      <c r="J244" s="250">
        <f t="shared" si="18"/>
        <v>0</v>
      </c>
      <c r="K244" s="245">
        <v>0</v>
      </c>
      <c r="L244" s="219">
        <v>0</v>
      </c>
      <c r="M244" s="186">
        <f>'Contract Usage'!B281</f>
        <v>3.1093151564345991</v>
      </c>
      <c r="N244" s="245"/>
      <c r="P244" s="550"/>
      <c r="Q244" s="551"/>
      <c r="R244" s="224"/>
      <c r="S244" s="224"/>
    </row>
    <row r="245" spans="1:19" ht="13.15" customHeight="1">
      <c r="A245" s="258">
        <f t="shared" si="15"/>
        <v>41235</v>
      </c>
      <c r="B245" s="248">
        <f>VLOOKUP($A245,[3]Data!$B$4:$J$600,3)</f>
        <v>0</v>
      </c>
      <c r="C245" s="248">
        <f>VLOOKUP($A245,[3]Data!$B$4:$J$600,9)</f>
        <v>0</v>
      </c>
      <c r="D245" s="248">
        <f>VLOOKUP($A245,[3]Data!$B$4:$J$600,8)</f>
        <v>0</v>
      </c>
      <c r="E245" s="248">
        <f>VLOOKUP($A245,[3]Data!$B$4:$J$600,7)</f>
        <v>0</v>
      </c>
      <c r="F245" s="248">
        <f>VLOOKUP($A245,[3]Data!$B$4:$J$600,2)</f>
        <v>0</v>
      </c>
      <c r="G245" s="248">
        <f>VLOOKUP($A245,[3]Data!$B$4:$J$600,5)</f>
        <v>0</v>
      </c>
      <c r="H245" s="238" t="s">
        <v>349</v>
      </c>
      <c r="I245" s="248">
        <v>39</v>
      </c>
      <c r="J245" s="250">
        <f t="shared" si="18"/>
        <v>0</v>
      </c>
      <c r="K245" s="245">
        <v>0</v>
      </c>
      <c r="L245" s="219">
        <v>0</v>
      </c>
      <c r="M245" s="186">
        <f>'Contract Usage'!B282</f>
        <v>3.1093151564345991</v>
      </c>
      <c r="N245" s="245"/>
      <c r="P245" s="550"/>
      <c r="Q245" s="551"/>
      <c r="R245" s="224"/>
      <c r="S245" s="224"/>
    </row>
    <row r="246" spans="1:19" ht="13.15" customHeight="1">
      <c r="A246" s="258">
        <f t="shared" si="15"/>
        <v>41236</v>
      </c>
      <c r="B246" s="248">
        <f>VLOOKUP($A246,[3]Data!$B$4:$J$600,3)</f>
        <v>0</v>
      </c>
      <c r="C246" s="248">
        <f>VLOOKUP($A246,[3]Data!$B$4:$J$600,9)</f>
        <v>0</v>
      </c>
      <c r="D246" s="248">
        <f>VLOOKUP($A246,[3]Data!$B$4:$J$600,8)</f>
        <v>0</v>
      </c>
      <c r="E246" s="248">
        <f>VLOOKUP($A246,[3]Data!$B$4:$J$600,7)</f>
        <v>0</v>
      </c>
      <c r="F246" s="248">
        <f>VLOOKUP($A246,[3]Data!$B$4:$J$600,2)</f>
        <v>0</v>
      </c>
      <c r="G246" s="248">
        <f>VLOOKUP($A246,[3]Data!$B$4:$J$600,5)</f>
        <v>0</v>
      </c>
      <c r="H246" s="238" t="s">
        <v>349</v>
      </c>
      <c r="I246" s="248">
        <v>39</v>
      </c>
      <c r="J246" s="250">
        <f t="shared" si="18"/>
        <v>0</v>
      </c>
      <c r="K246" s="245">
        <v>0</v>
      </c>
      <c r="L246" s="219">
        <v>0</v>
      </c>
      <c r="M246" s="186">
        <f>'Contract Usage'!B283</f>
        <v>3.1093151564345991</v>
      </c>
      <c r="N246" s="245"/>
      <c r="P246" s="550"/>
      <c r="Q246" s="551"/>
      <c r="R246" s="224"/>
      <c r="S246" s="224"/>
    </row>
    <row r="247" spans="1:19" ht="13.15" customHeight="1">
      <c r="A247" s="258">
        <f t="shared" si="15"/>
        <v>41237</v>
      </c>
      <c r="B247" s="248">
        <f>VLOOKUP($A247,[3]Data!$B$4:$J$600,3)</f>
        <v>0</v>
      </c>
      <c r="C247" s="248">
        <f>VLOOKUP($A247,[3]Data!$B$4:$J$600,9)</f>
        <v>0</v>
      </c>
      <c r="D247" s="248">
        <f>VLOOKUP($A247,[3]Data!$B$4:$J$600,8)</f>
        <v>0</v>
      </c>
      <c r="E247" s="248">
        <f>VLOOKUP($A247,[3]Data!$B$4:$J$600,7)</f>
        <v>0</v>
      </c>
      <c r="F247" s="248">
        <f>VLOOKUP($A247,[3]Data!$B$4:$J$600,2)</f>
        <v>0</v>
      </c>
      <c r="G247" s="248">
        <f>VLOOKUP($A247,[3]Data!$B$4:$J$600,5)</f>
        <v>0</v>
      </c>
      <c r="H247" s="238" t="s">
        <v>349</v>
      </c>
      <c r="I247" s="248">
        <v>39</v>
      </c>
      <c r="J247" s="250">
        <f t="shared" si="18"/>
        <v>0</v>
      </c>
      <c r="K247" s="245">
        <v>0</v>
      </c>
      <c r="L247" s="219">
        <v>0</v>
      </c>
      <c r="M247" s="186">
        <f>'Contract Usage'!B284</f>
        <v>3.1093151564345991</v>
      </c>
      <c r="N247" s="245"/>
      <c r="P247" s="550"/>
      <c r="Q247" s="551"/>
      <c r="R247" s="224"/>
      <c r="S247" s="224"/>
    </row>
    <row r="248" spans="1:19" ht="13.15" customHeight="1">
      <c r="A248" s="258">
        <f t="shared" si="15"/>
        <v>41238</v>
      </c>
      <c r="B248" s="248">
        <f>VLOOKUP($A248,[3]Data!$B$4:$J$600,3)</f>
        <v>0</v>
      </c>
      <c r="C248" s="248">
        <f>VLOOKUP($A248,[3]Data!$B$4:$J$600,9)</f>
        <v>0</v>
      </c>
      <c r="D248" s="248">
        <f>VLOOKUP($A248,[3]Data!$B$4:$J$600,8)</f>
        <v>0</v>
      </c>
      <c r="E248" s="248">
        <f>VLOOKUP($A248,[3]Data!$B$4:$J$600,7)</f>
        <v>0</v>
      </c>
      <c r="F248" s="248">
        <f>VLOOKUP($A248,[3]Data!$B$4:$J$600,2)</f>
        <v>0</v>
      </c>
      <c r="G248" s="248">
        <f>VLOOKUP($A248,[3]Data!$B$4:$J$600,5)</f>
        <v>0</v>
      </c>
      <c r="H248" s="238" t="s">
        <v>349</v>
      </c>
      <c r="I248" s="248">
        <v>39</v>
      </c>
      <c r="J248" s="250">
        <f t="shared" si="18"/>
        <v>0</v>
      </c>
      <c r="K248" s="245">
        <v>0</v>
      </c>
      <c r="L248" s="219">
        <v>0</v>
      </c>
      <c r="M248" s="186">
        <f>'Contract Usage'!B285</f>
        <v>3.1093151564345991</v>
      </c>
      <c r="N248" s="245"/>
      <c r="P248" s="550"/>
      <c r="Q248" s="551"/>
      <c r="R248" s="224"/>
      <c r="S248" s="224"/>
    </row>
    <row r="249" spans="1:19" ht="13.15" customHeight="1">
      <c r="A249" s="258">
        <f t="shared" si="15"/>
        <v>41239</v>
      </c>
      <c r="B249" s="248">
        <f>VLOOKUP($A249,[3]Data!$B$4:$J$600,3)</f>
        <v>0</v>
      </c>
      <c r="C249" s="248">
        <f>VLOOKUP($A249,[3]Data!$B$4:$J$600,9)</f>
        <v>0</v>
      </c>
      <c r="D249" s="248">
        <f>VLOOKUP($A249,[3]Data!$B$4:$J$600,8)</f>
        <v>0</v>
      </c>
      <c r="E249" s="248">
        <f>VLOOKUP($A249,[3]Data!$B$4:$J$600,7)</f>
        <v>0</v>
      </c>
      <c r="F249" s="248">
        <f>VLOOKUP($A249,[3]Data!$B$4:$J$600,2)</f>
        <v>0</v>
      </c>
      <c r="G249" s="248">
        <f>VLOOKUP($A249,[3]Data!$B$4:$J$600,5)</f>
        <v>0</v>
      </c>
      <c r="H249" s="238" t="s">
        <v>349</v>
      </c>
      <c r="I249" s="248">
        <v>39</v>
      </c>
      <c r="J249" s="250">
        <f t="shared" si="18"/>
        <v>0</v>
      </c>
      <c r="K249" s="245">
        <v>0</v>
      </c>
      <c r="L249" s="219">
        <v>0</v>
      </c>
      <c r="M249" s="186">
        <f>'Contract Usage'!B286</f>
        <v>3.1093151564345991</v>
      </c>
      <c r="N249" s="245"/>
      <c r="P249" s="550"/>
      <c r="Q249" s="551"/>
      <c r="R249" s="224"/>
      <c r="S249" s="224"/>
    </row>
    <row r="250" spans="1:19" ht="13.15" customHeight="1">
      <c r="A250" s="258">
        <f t="shared" si="15"/>
        <v>41240</v>
      </c>
      <c r="B250" s="248">
        <f>VLOOKUP($A250,[3]Data!$B$4:$J$600,3)</f>
        <v>0</v>
      </c>
      <c r="C250" s="248">
        <f>VLOOKUP($A250,[3]Data!$B$4:$J$600,9)</f>
        <v>0</v>
      </c>
      <c r="D250" s="248">
        <f>VLOOKUP($A250,[3]Data!$B$4:$J$600,8)</f>
        <v>0</v>
      </c>
      <c r="E250" s="248">
        <f>VLOOKUP($A250,[3]Data!$B$4:$J$600,7)</f>
        <v>0</v>
      </c>
      <c r="F250" s="248">
        <f>VLOOKUP($A250,[3]Data!$B$4:$J$600,2)</f>
        <v>0</v>
      </c>
      <c r="G250" s="248">
        <f>VLOOKUP($A250,[3]Data!$B$4:$J$600,5)</f>
        <v>0</v>
      </c>
      <c r="H250" s="238" t="s">
        <v>349</v>
      </c>
      <c r="I250" s="248">
        <v>39</v>
      </c>
      <c r="J250" s="250">
        <f t="shared" si="18"/>
        <v>0</v>
      </c>
      <c r="K250" s="245">
        <v>0</v>
      </c>
      <c r="L250" s="219">
        <v>0</v>
      </c>
      <c r="M250" s="186">
        <f>'Contract Usage'!B287</f>
        <v>3.1093151564345991</v>
      </c>
      <c r="N250" s="245"/>
      <c r="P250" s="550"/>
      <c r="Q250" s="551"/>
      <c r="R250" s="224"/>
      <c r="S250" s="224"/>
    </row>
    <row r="251" spans="1:19" ht="13.15" customHeight="1">
      <c r="A251" s="258">
        <f t="shared" si="15"/>
        <v>41241</v>
      </c>
      <c r="B251" s="248">
        <f>VLOOKUP($A251,[3]Data!$B$4:$J$600,3)</f>
        <v>0</v>
      </c>
      <c r="C251" s="248">
        <f>VLOOKUP($A251,[3]Data!$B$4:$J$600,9)</f>
        <v>0</v>
      </c>
      <c r="D251" s="248">
        <f>VLOOKUP($A251,[3]Data!$B$4:$J$600,8)</f>
        <v>0</v>
      </c>
      <c r="E251" s="248">
        <f>VLOOKUP($A251,[3]Data!$B$4:$J$600,7)</f>
        <v>0</v>
      </c>
      <c r="F251" s="248">
        <f>VLOOKUP($A251,[3]Data!$B$4:$J$600,2)</f>
        <v>0</v>
      </c>
      <c r="G251" s="248">
        <f>VLOOKUP($A251,[3]Data!$B$4:$J$600,5)</f>
        <v>0</v>
      </c>
      <c r="H251" s="238" t="s">
        <v>349</v>
      </c>
      <c r="I251" s="248">
        <v>39</v>
      </c>
      <c r="J251" s="250">
        <f t="shared" si="18"/>
        <v>0</v>
      </c>
      <c r="K251" s="245">
        <v>0</v>
      </c>
      <c r="L251" s="219">
        <v>0</v>
      </c>
      <c r="M251" s="186">
        <f>'Contract Usage'!B288</f>
        <v>3.1093151564345991</v>
      </c>
      <c r="N251" s="245"/>
      <c r="P251" s="550"/>
      <c r="Q251" s="551"/>
      <c r="R251" s="224"/>
      <c r="S251" s="224"/>
    </row>
    <row r="252" spans="1:19" ht="13.15" customHeight="1">
      <c r="A252" s="258">
        <f t="shared" si="15"/>
        <v>41242</v>
      </c>
      <c r="B252" s="248">
        <f>VLOOKUP($A252,[3]Data!$B$4:$J$600,3)</f>
        <v>0</v>
      </c>
      <c r="C252" s="248">
        <f>VLOOKUP($A252,[3]Data!$B$4:$J$600,9)</f>
        <v>0</v>
      </c>
      <c r="D252" s="248">
        <f>VLOOKUP($A252,[3]Data!$B$4:$J$600,8)</f>
        <v>0</v>
      </c>
      <c r="E252" s="248">
        <f>VLOOKUP($A252,[3]Data!$B$4:$J$600,7)</f>
        <v>0</v>
      </c>
      <c r="F252" s="248">
        <f>VLOOKUP($A252,[3]Data!$B$4:$J$600,2)</f>
        <v>0</v>
      </c>
      <c r="G252" s="248">
        <f>VLOOKUP($A252,[3]Data!$B$4:$J$600,5)</f>
        <v>0</v>
      </c>
      <c r="H252" s="238" t="s">
        <v>349</v>
      </c>
      <c r="I252" s="248">
        <v>39</v>
      </c>
      <c r="J252" s="250">
        <f t="shared" si="18"/>
        <v>0</v>
      </c>
      <c r="K252" s="245">
        <v>0</v>
      </c>
      <c r="L252" s="219">
        <v>0</v>
      </c>
      <c r="M252" s="186">
        <f>'Contract Usage'!B289</f>
        <v>3.1093151564345991</v>
      </c>
      <c r="N252" s="245"/>
      <c r="P252" s="550"/>
      <c r="Q252" s="551"/>
      <c r="R252" s="224"/>
      <c r="S252" s="224"/>
    </row>
    <row r="253" spans="1:19" ht="13.15" customHeight="1">
      <c r="A253" s="258">
        <f t="shared" si="15"/>
        <v>41243</v>
      </c>
      <c r="B253" s="248">
        <f>VLOOKUP($A253,[3]Data!$B$4:$J$600,3)</f>
        <v>0</v>
      </c>
      <c r="C253" s="248">
        <f>VLOOKUP($A253,[3]Data!$B$4:$J$600,9)</f>
        <v>0</v>
      </c>
      <c r="D253" s="248">
        <f>VLOOKUP($A253,[3]Data!$B$4:$J$600,8)</f>
        <v>0</v>
      </c>
      <c r="E253" s="248">
        <f>VLOOKUP($A253,[3]Data!$B$4:$J$600,7)</f>
        <v>0</v>
      </c>
      <c r="F253" s="248">
        <f>VLOOKUP($A253,[3]Data!$B$4:$J$600,2)</f>
        <v>0</v>
      </c>
      <c r="G253" s="248">
        <f>VLOOKUP($A253,[3]Data!$B$4:$J$600,5)</f>
        <v>0</v>
      </c>
      <c r="H253" s="238" t="s">
        <v>349</v>
      </c>
      <c r="I253" s="248">
        <v>39</v>
      </c>
      <c r="J253" s="250">
        <f t="shared" si="18"/>
        <v>0</v>
      </c>
      <c r="K253" s="245">
        <v>0</v>
      </c>
      <c r="L253" s="219">
        <v>0</v>
      </c>
      <c r="M253" s="186">
        <f>'Contract Usage'!B290</f>
        <v>3.1093151564345991</v>
      </c>
      <c r="N253" s="245"/>
      <c r="P253" s="550"/>
      <c r="Q253" s="551"/>
      <c r="R253" s="224"/>
      <c r="S253" s="224"/>
    </row>
    <row r="254" spans="1:19" ht="13.15" customHeight="1">
      <c r="A254" s="258">
        <f t="shared" si="15"/>
        <v>41244</v>
      </c>
      <c r="B254" s="248">
        <f>VLOOKUP($A254,[3]Data!$B$4:$J$600,3)</f>
        <v>0</v>
      </c>
      <c r="C254" s="248">
        <f>VLOOKUP($A254,[3]Data!$B$4:$J$600,9)</f>
        <v>0</v>
      </c>
      <c r="D254" s="248">
        <f>VLOOKUP($A254,[3]Data!$B$4:$J$600,8)</f>
        <v>0</v>
      </c>
      <c r="E254" s="248">
        <f>VLOOKUP($A254,[3]Data!$B$4:$J$600,7)</f>
        <v>0</v>
      </c>
      <c r="F254" s="248">
        <f>VLOOKUP($A254,[3]Data!$B$4:$J$600,2)</f>
        <v>0</v>
      </c>
      <c r="G254" s="248">
        <f>VLOOKUP($A254,[3]Data!$B$4:$J$600,5)</f>
        <v>0</v>
      </c>
      <c r="H254" s="238" t="s">
        <v>349</v>
      </c>
      <c r="I254" s="248">
        <v>39</v>
      </c>
      <c r="J254" s="250">
        <f t="shared" si="18"/>
        <v>0</v>
      </c>
      <c r="K254" s="245">
        <v>0</v>
      </c>
      <c r="L254" s="219">
        <v>0</v>
      </c>
      <c r="M254" s="186">
        <f>'Contract Usage'!B291</f>
        <v>0.82995636353819147</v>
      </c>
      <c r="N254" s="245"/>
      <c r="P254" s="550"/>
      <c r="Q254" s="551"/>
      <c r="R254" s="224"/>
      <c r="S254" s="224"/>
    </row>
    <row r="255" spans="1:19" ht="13.15" customHeight="1">
      <c r="A255" s="258">
        <f t="shared" si="15"/>
        <v>41245</v>
      </c>
      <c r="B255" s="248">
        <f>VLOOKUP($A255,[3]Data!$B$4:$J$600,3)</f>
        <v>0</v>
      </c>
      <c r="C255" s="248">
        <f>VLOOKUP($A255,[3]Data!$B$4:$J$600,9)</f>
        <v>0</v>
      </c>
      <c r="D255" s="248">
        <f>VLOOKUP($A255,[3]Data!$B$4:$J$600,8)</f>
        <v>0</v>
      </c>
      <c r="E255" s="248">
        <f>VLOOKUP($A255,[3]Data!$B$4:$J$600,7)</f>
        <v>0</v>
      </c>
      <c r="F255" s="248">
        <f>VLOOKUP($A255,[3]Data!$B$4:$J$600,2)</f>
        <v>0</v>
      </c>
      <c r="G255" s="248">
        <f>VLOOKUP($A255,[3]Data!$B$4:$J$600,5)</f>
        <v>0</v>
      </c>
      <c r="H255" s="238" t="s">
        <v>349</v>
      </c>
      <c r="I255" s="248">
        <v>39</v>
      </c>
      <c r="J255" s="250">
        <f t="shared" si="18"/>
        <v>0</v>
      </c>
      <c r="K255" s="245">
        <v>0</v>
      </c>
      <c r="L255" s="219">
        <v>0</v>
      </c>
      <c r="M255" s="186">
        <f>'Contract Usage'!B292</f>
        <v>0.82995636353819147</v>
      </c>
      <c r="N255" s="245"/>
      <c r="P255" s="550"/>
      <c r="Q255" s="551"/>
      <c r="R255" s="224"/>
      <c r="S255" s="224"/>
    </row>
    <row r="256" spans="1:19" ht="13.15" customHeight="1">
      <c r="A256" s="258">
        <f t="shared" si="15"/>
        <v>41246</v>
      </c>
      <c r="B256" s="248">
        <f>VLOOKUP($A256,[3]Data!$B$4:$J$600,3)</f>
        <v>0</v>
      </c>
      <c r="C256" s="248">
        <f>VLOOKUP($A256,[3]Data!$B$4:$J$600,9)</f>
        <v>0</v>
      </c>
      <c r="D256" s="248">
        <f>VLOOKUP($A256,[3]Data!$B$4:$J$600,8)</f>
        <v>0</v>
      </c>
      <c r="E256" s="248">
        <f>VLOOKUP($A256,[3]Data!$B$4:$J$600,7)</f>
        <v>0</v>
      </c>
      <c r="F256" s="248">
        <f>VLOOKUP($A256,[3]Data!$B$4:$J$600,2)</f>
        <v>0</v>
      </c>
      <c r="G256" s="248">
        <f>VLOOKUP($A256,[3]Data!$B$4:$J$600,5)</f>
        <v>0</v>
      </c>
      <c r="H256" s="238" t="s">
        <v>349</v>
      </c>
      <c r="I256" s="248">
        <v>39</v>
      </c>
      <c r="J256" s="250">
        <f t="shared" si="18"/>
        <v>0</v>
      </c>
      <c r="K256" s="245">
        <v>0</v>
      </c>
      <c r="L256" s="219">
        <v>0</v>
      </c>
      <c r="M256" s="186">
        <f>'Contract Usage'!B293</f>
        <v>0.82995636353819147</v>
      </c>
      <c r="N256" s="245"/>
      <c r="P256" s="550"/>
      <c r="Q256" s="551"/>
      <c r="R256" s="224"/>
      <c r="S256" s="224"/>
    </row>
    <row r="257" spans="1:19" ht="13.15" customHeight="1">
      <c r="A257" s="258">
        <f t="shared" si="15"/>
        <v>41247</v>
      </c>
      <c r="B257" s="248">
        <f>VLOOKUP($A257,[3]Data!$B$4:$J$600,3)</f>
        <v>0</v>
      </c>
      <c r="C257" s="248">
        <f>VLOOKUP($A257,[3]Data!$B$4:$J$600,9)</f>
        <v>0</v>
      </c>
      <c r="D257" s="248">
        <f>VLOOKUP($A257,[3]Data!$B$4:$J$600,8)</f>
        <v>0</v>
      </c>
      <c r="E257" s="248">
        <f>VLOOKUP($A257,[3]Data!$B$4:$J$600,7)</f>
        <v>0</v>
      </c>
      <c r="F257" s="248">
        <f>VLOOKUP($A257,[3]Data!$B$4:$J$600,2)</f>
        <v>0</v>
      </c>
      <c r="G257" s="248">
        <f>VLOOKUP($A257,[3]Data!$B$4:$J$600,5)</f>
        <v>0</v>
      </c>
      <c r="H257" s="238" t="s">
        <v>349</v>
      </c>
      <c r="I257" s="248">
        <v>39</v>
      </c>
      <c r="J257" s="250">
        <f t="shared" si="18"/>
        <v>0</v>
      </c>
      <c r="K257" s="245">
        <v>0</v>
      </c>
      <c r="L257" s="219">
        <v>0</v>
      </c>
      <c r="M257" s="186">
        <f>'Contract Usage'!B294</f>
        <v>0.82995636353819147</v>
      </c>
      <c r="N257" s="245"/>
      <c r="P257" s="550"/>
      <c r="Q257" s="551"/>
      <c r="R257" s="224"/>
      <c r="S257" s="224"/>
    </row>
    <row r="258" spans="1:19" ht="13.15" customHeight="1">
      <c r="A258" s="258">
        <f t="shared" si="15"/>
        <v>41248</v>
      </c>
      <c r="B258" s="248">
        <f>VLOOKUP($A258,[3]Data!$B$4:$J$600,3)</f>
        <v>0</v>
      </c>
      <c r="C258" s="248">
        <f>VLOOKUP($A258,[3]Data!$B$4:$J$600,9)</f>
        <v>0</v>
      </c>
      <c r="D258" s="248">
        <f>VLOOKUP($A258,[3]Data!$B$4:$J$600,8)</f>
        <v>0</v>
      </c>
      <c r="E258" s="248">
        <f>VLOOKUP($A258,[3]Data!$B$4:$J$600,7)</f>
        <v>0</v>
      </c>
      <c r="F258" s="248">
        <f>VLOOKUP($A258,[3]Data!$B$4:$J$600,2)</f>
        <v>0</v>
      </c>
      <c r="G258" s="248">
        <f>VLOOKUP($A258,[3]Data!$B$4:$J$600,5)</f>
        <v>0</v>
      </c>
      <c r="H258" s="238" t="s">
        <v>349</v>
      </c>
      <c r="I258" s="248">
        <v>39</v>
      </c>
      <c r="J258" s="250">
        <f t="shared" si="18"/>
        <v>0</v>
      </c>
      <c r="K258" s="245">
        <v>0</v>
      </c>
      <c r="L258" s="219">
        <v>0</v>
      </c>
      <c r="M258" s="186">
        <f>'Contract Usage'!B295</f>
        <v>0.82995636353819147</v>
      </c>
      <c r="N258" s="245"/>
      <c r="P258" s="550"/>
      <c r="Q258" s="551"/>
      <c r="R258" s="224"/>
      <c r="S258" s="224"/>
    </row>
    <row r="259" spans="1:19" ht="13.15" customHeight="1">
      <c r="A259" s="258">
        <f t="shared" si="15"/>
        <v>41249</v>
      </c>
      <c r="B259" s="248">
        <f>VLOOKUP($A259,[3]Data!$B$4:$J$600,3)</f>
        <v>0</v>
      </c>
      <c r="C259" s="248">
        <f>VLOOKUP($A259,[3]Data!$B$4:$J$600,9)</f>
        <v>0</v>
      </c>
      <c r="D259" s="248">
        <f>VLOOKUP($A259,[3]Data!$B$4:$J$600,8)</f>
        <v>0</v>
      </c>
      <c r="E259" s="248">
        <f>VLOOKUP($A259,[3]Data!$B$4:$J$600,7)</f>
        <v>0</v>
      </c>
      <c r="F259" s="248">
        <f>VLOOKUP($A259,[3]Data!$B$4:$J$600,2)</f>
        <v>0</v>
      </c>
      <c r="G259" s="248">
        <f>VLOOKUP($A259,[3]Data!$B$4:$J$600,5)</f>
        <v>0</v>
      </c>
      <c r="H259" s="238" t="s">
        <v>349</v>
      </c>
      <c r="I259" s="248">
        <v>39</v>
      </c>
      <c r="J259" s="250">
        <f t="shared" si="18"/>
        <v>0</v>
      </c>
      <c r="K259" s="245">
        <v>0</v>
      </c>
      <c r="L259" s="219">
        <v>0</v>
      </c>
      <c r="M259" s="186">
        <f>'Contract Usage'!B296</f>
        <v>0.82995636353819147</v>
      </c>
      <c r="N259" s="245"/>
      <c r="P259" s="550"/>
      <c r="Q259" s="551"/>
      <c r="R259" s="224"/>
      <c r="S259" s="224"/>
    </row>
    <row r="260" spans="1:19" ht="13.15" customHeight="1">
      <c r="A260" s="258">
        <f t="shared" si="15"/>
        <v>41250</v>
      </c>
      <c r="B260" s="248">
        <f>VLOOKUP($A260,[3]Data!$B$4:$J$600,3)</f>
        <v>0</v>
      </c>
      <c r="C260" s="248">
        <f>VLOOKUP($A260,[3]Data!$B$4:$J$600,9)</f>
        <v>0</v>
      </c>
      <c r="D260" s="248">
        <f>VLOOKUP($A260,[3]Data!$B$4:$J$600,8)</f>
        <v>0</v>
      </c>
      <c r="E260" s="248">
        <f>VLOOKUP($A260,[3]Data!$B$4:$J$600,7)</f>
        <v>0</v>
      </c>
      <c r="F260" s="248">
        <f>VLOOKUP($A260,[3]Data!$B$4:$J$600,2)</f>
        <v>0</v>
      </c>
      <c r="G260" s="248">
        <f>VLOOKUP($A260,[3]Data!$B$4:$J$600,5)</f>
        <v>0</v>
      </c>
      <c r="H260" s="238" t="s">
        <v>349</v>
      </c>
      <c r="I260" s="248">
        <v>39</v>
      </c>
      <c r="J260" s="250">
        <f t="shared" si="18"/>
        <v>0</v>
      </c>
      <c r="K260" s="245">
        <v>0</v>
      </c>
      <c r="L260" s="219">
        <v>0</v>
      </c>
      <c r="M260" s="186">
        <f>'Contract Usage'!B297</f>
        <v>0.82995636353819147</v>
      </c>
      <c r="N260" s="245"/>
      <c r="P260" s="550"/>
      <c r="Q260" s="551"/>
      <c r="R260" s="224"/>
      <c r="S260" s="224"/>
    </row>
    <row r="261" spans="1:19" ht="13.15" customHeight="1">
      <c r="A261" s="258">
        <f t="shared" si="15"/>
        <v>41251</v>
      </c>
      <c r="B261" s="248">
        <f>VLOOKUP($A261,[3]Data!$B$4:$J$600,3)</f>
        <v>0</v>
      </c>
      <c r="C261" s="248">
        <f>VLOOKUP($A261,[3]Data!$B$4:$J$600,9)</f>
        <v>0</v>
      </c>
      <c r="D261" s="248">
        <f>VLOOKUP($A261,[3]Data!$B$4:$J$600,8)</f>
        <v>0</v>
      </c>
      <c r="E261" s="248">
        <f>VLOOKUP($A261,[3]Data!$B$4:$J$600,7)</f>
        <v>0</v>
      </c>
      <c r="F261" s="248">
        <f>VLOOKUP($A261,[3]Data!$B$4:$J$600,2)</f>
        <v>0</v>
      </c>
      <c r="G261" s="248">
        <f>VLOOKUP($A261,[3]Data!$B$4:$J$600,5)</f>
        <v>0</v>
      </c>
      <c r="H261" s="238" t="s">
        <v>349</v>
      </c>
      <c r="I261" s="248">
        <v>39</v>
      </c>
      <c r="J261" s="250">
        <f t="shared" si="18"/>
        <v>0</v>
      </c>
      <c r="K261" s="245">
        <v>0</v>
      </c>
      <c r="L261" s="219">
        <v>0</v>
      </c>
      <c r="M261" s="186">
        <f>'Contract Usage'!B298</f>
        <v>0.82995636353819147</v>
      </c>
      <c r="N261" s="245"/>
      <c r="P261" s="550"/>
      <c r="Q261" s="551"/>
      <c r="R261" s="224"/>
      <c r="S261" s="224"/>
    </row>
    <row r="262" spans="1:19" ht="13.15" customHeight="1">
      <c r="A262" s="258">
        <f t="shared" si="15"/>
        <v>41252</v>
      </c>
      <c r="B262" s="248">
        <f>VLOOKUP($A262,[3]Data!$B$4:$J$600,3)</f>
        <v>0</v>
      </c>
      <c r="C262" s="248">
        <f>VLOOKUP($A262,[3]Data!$B$4:$J$600,9)</f>
        <v>0</v>
      </c>
      <c r="D262" s="248">
        <f>VLOOKUP($A262,[3]Data!$B$4:$J$600,8)</f>
        <v>0</v>
      </c>
      <c r="E262" s="248">
        <f>VLOOKUP($A262,[3]Data!$B$4:$J$600,7)</f>
        <v>0</v>
      </c>
      <c r="F262" s="248">
        <f>VLOOKUP($A262,[3]Data!$B$4:$J$600,2)</f>
        <v>0</v>
      </c>
      <c r="G262" s="248">
        <f>VLOOKUP($A262,[3]Data!$B$4:$J$600,5)</f>
        <v>0</v>
      </c>
      <c r="H262" s="238" t="s">
        <v>349</v>
      </c>
      <c r="I262" s="248">
        <v>39</v>
      </c>
      <c r="J262" s="250">
        <f t="shared" si="18"/>
        <v>0</v>
      </c>
      <c r="K262" s="245">
        <v>0</v>
      </c>
      <c r="L262" s="219">
        <v>0</v>
      </c>
      <c r="M262" s="186">
        <f>'Contract Usage'!B299</f>
        <v>0.82995636353819147</v>
      </c>
      <c r="N262" s="245"/>
      <c r="Q262" s="551"/>
      <c r="R262" s="224"/>
      <c r="S262" s="224"/>
    </row>
    <row r="263" spans="1:19" ht="13.15" customHeight="1">
      <c r="A263" s="258">
        <f t="shared" si="15"/>
        <v>41253</v>
      </c>
      <c r="B263" s="248">
        <f>VLOOKUP($A263,[3]Data!$B$4:$J$600,3)</f>
        <v>0</v>
      </c>
      <c r="C263" s="248">
        <f>VLOOKUP($A263,[3]Data!$B$4:$J$600,9)</f>
        <v>0</v>
      </c>
      <c r="D263" s="248">
        <f>VLOOKUP($A263,[3]Data!$B$4:$J$600,8)</f>
        <v>0</v>
      </c>
      <c r="E263" s="248">
        <f>VLOOKUP($A263,[3]Data!$B$4:$J$600,7)</f>
        <v>0</v>
      </c>
      <c r="F263" s="248">
        <f>VLOOKUP($A263,[3]Data!$B$4:$J$600,2)</f>
        <v>0</v>
      </c>
      <c r="G263" s="248">
        <f>VLOOKUP($A263,[3]Data!$B$4:$J$600,5)</f>
        <v>0</v>
      </c>
      <c r="H263" s="238" t="s">
        <v>349</v>
      </c>
      <c r="I263" s="248">
        <v>39</v>
      </c>
      <c r="J263" s="250">
        <f t="shared" si="18"/>
        <v>0</v>
      </c>
      <c r="K263" s="245">
        <v>0</v>
      </c>
      <c r="L263" s="219">
        <v>0</v>
      </c>
      <c r="M263" s="186">
        <f>'Contract Usage'!B300</f>
        <v>0.82995636353819147</v>
      </c>
      <c r="N263" s="245"/>
      <c r="Q263" s="551"/>
      <c r="R263" s="224"/>
      <c r="S263" s="224"/>
    </row>
    <row r="264" spans="1:19" ht="13.15" customHeight="1">
      <c r="A264" s="258">
        <f t="shared" ref="A264:A327" si="19">A263+1</f>
        <v>41254</v>
      </c>
      <c r="B264" s="248">
        <f>VLOOKUP($A264,[3]Data!$B$4:$J$600,3)</f>
        <v>0</v>
      </c>
      <c r="C264" s="248">
        <f>VLOOKUP($A264,[3]Data!$B$4:$J$600,9)</f>
        <v>0</v>
      </c>
      <c r="D264" s="248">
        <f>VLOOKUP($A264,[3]Data!$B$4:$J$600,8)</f>
        <v>0</v>
      </c>
      <c r="E264" s="248">
        <f>VLOOKUP($A264,[3]Data!$B$4:$J$600,7)</f>
        <v>0</v>
      </c>
      <c r="F264" s="248">
        <f>VLOOKUP($A264,[3]Data!$B$4:$J$600,2)</f>
        <v>0</v>
      </c>
      <c r="G264" s="248">
        <f>VLOOKUP($A264,[3]Data!$B$4:$J$600,5)</f>
        <v>0</v>
      </c>
      <c r="H264" s="238" t="s">
        <v>349</v>
      </c>
      <c r="I264" s="248">
        <v>39</v>
      </c>
      <c r="J264" s="250">
        <f t="shared" si="18"/>
        <v>0</v>
      </c>
      <c r="K264" s="245">
        <v>0</v>
      </c>
      <c r="L264" s="219">
        <v>0</v>
      </c>
      <c r="M264" s="186">
        <f>'Contract Usage'!B301</f>
        <v>0.82995636353819147</v>
      </c>
      <c r="N264" s="245"/>
      <c r="Q264" s="551"/>
      <c r="R264" s="224"/>
      <c r="S264" s="224"/>
    </row>
    <row r="265" spans="1:19" ht="13.15" customHeight="1">
      <c r="A265" s="258">
        <f t="shared" si="19"/>
        <v>41255</v>
      </c>
      <c r="B265" s="248">
        <f>VLOOKUP($A265,[3]Data!$B$4:$J$600,3)</f>
        <v>0</v>
      </c>
      <c r="C265" s="248">
        <f>VLOOKUP($A265,[3]Data!$B$4:$J$600,9)</f>
        <v>0</v>
      </c>
      <c r="D265" s="248">
        <f>VLOOKUP($A265,[3]Data!$B$4:$J$600,8)</f>
        <v>0</v>
      </c>
      <c r="E265" s="248">
        <f>VLOOKUP($A265,[3]Data!$B$4:$J$600,7)</f>
        <v>0</v>
      </c>
      <c r="F265" s="248">
        <f>VLOOKUP($A265,[3]Data!$B$4:$J$600,2)</f>
        <v>0</v>
      </c>
      <c r="G265" s="248">
        <f>VLOOKUP($A265,[3]Data!$B$4:$J$600,5)</f>
        <v>0</v>
      </c>
      <c r="H265" s="238" t="s">
        <v>349</v>
      </c>
      <c r="I265" s="248">
        <v>39</v>
      </c>
      <c r="J265" s="250">
        <f t="shared" si="18"/>
        <v>0</v>
      </c>
      <c r="K265" s="245">
        <v>0</v>
      </c>
      <c r="L265" s="219">
        <v>0</v>
      </c>
      <c r="M265" s="186">
        <f>'Contract Usage'!B302</f>
        <v>0.82995636353819147</v>
      </c>
      <c r="N265" s="245"/>
      <c r="Q265" s="551"/>
      <c r="R265" s="224"/>
      <c r="S265" s="224"/>
    </row>
    <row r="266" spans="1:19" ht="13.15" customHeight="1">
      <c r="A266" s="258">
        <f t="shared" si="19"/>
        <v>41256</v>
      </c>
      <c r="B266" s="248">
        <f>VLOOKUP($A266,[3]Data!$B$4:$J$600,3)</f>
        <v>0</v>
      </c>
      <c r="C266" s="248">
        <f>VLOOKUP($A266,[3]Data!$B$4:$J$600,9)</f>
        <v>0</v>
      </c>
      <c r="D266" s="248">
        <f>VLOOKUP($A266,[3]Data!$B$4:$J$600,8)</f>
        <v>0</v>
      </c>
      <c r="E266" s="248">
        <f>VLOOKUP($A266,[3]Data!$B$4:$J$600,7)</f>
        <v>0</v>
      </c>
      <c r="F266" s="248">
        <f>VLOOKUP($A266,[3]Data!$B$4:$J$600,2)</f>
        <v>0</v>
      </c>
      <c r="G266" s="248">
        <f>VLOOKUP($A266,[3]Data!$B$4:$J$600,5)</f>
        <v>0</v>
      </c>
      <c r="H266" s="238" t="s">
        <v>349</v>
      </c>
      <c r="I266" s="248">
        <v>39</v>
      </c>
      <c r="J266" s="250">
        <f t="shared" si="18"/>
        <v>0</v>
      </c>
      <c r="K266" s="245">
        <v>0</v>
      </c>
      <c r="L266" s="219">
        <v>0</v>
      </c>
      <c r="M266" s="186">
        <f>'Contract Usage'!B303</f>
        <v>0.82995636353819147</v>
      </c>
      <c r="N266" s="245"/>
      <c r="Q266" s="551"/>
      <c r="R266" s="224"/>
      <c r="S266" s="224"/>
    </row>
    <row r="267" spans="1:19" ht="13.15" customHeight="1">
      <c r="A267" s="258">
        <f t="shared" si="19"/>
        <v>41257</v>
      </c>
      <c r="B267" s="248">
        <f>VLOOKUP($A267,[3]Data!$B$4:$J$600,3)</f>
        <v>0</v>
      </c>
      <c r="C267" s="248">
        <f>VLOOKUP($A267,[3]Data!$B$4:$J$600,9)</f>
        <v>0</v>
      </c>
      <c r="D267" s="248">
        <f>VLOOKUP($A267,[3]Data!$B$4:$J$600,8)</f>
        <v>0</v>
      </c>
      <c r="E267" s="248">
        <f>VLOOKUP($A267,[3]Data!$B$4:$J$600,7)</f>
        <v>0</v>
      </c>
      <c r="F267" s="248">
        <f>VLOOKUP($A267,[3]Data!$B$4:$J$600,2)</f>
        <v>0</v>
      </c>
      <c r="G267" s="248">
        <f>VLOOKUP($A267,[3]Data!$B$4:$J$600,5)</f>
        <v>0</v>
      </c>
      <c r="H267" s="238" t="s">
        <v>349</v>
      </c>
      <c r="I267" s="248">
        <v>39</v>
      </c>
      <c r="J267" s="250">
        <f t="shared" si="18"/>
        <v>0</v>
      </c>
      <c r="K267" s="245">
        <v>0</v>
      </c>
      <c r="L267" s="219">
        <v>0</v>
      </c>
      <c r="M267" s="186">
        <f>'Contract Usage'!B304</f>
        <v>0.82995636353819147</v>
      </c>
      <c r="N267" s="245"/>
      <c r="Q267" s="551"/>
      <c r="R267" s="224"/>
      <c r="S267" s="224"/>
    </row>
    <row r="268" spans="1:19" ht="13.15" customHeight="1">
      <c r="A268" s="258">
        <f t="shared" si="19"/>
        <v>41258</v>
      </c>
      <c r="B268" s="248">
        <f>VLOOKUP($A268,[3]Data!$B$4:$J$600,3)</f>
        <v>0</v>
      </c>
      <c r="C268" s="248">
        <f>VLOOKUP($A268,[3]Data!$B$4:$J$600,9)</f>
        <v>0</v>
      </c>
      <c r="D268" s="248">
        <f>VLOOKUP($A268,[3]Data!$B$4:$J$600,8)</f>
        <v>0</v>
      </c>
      <c r="E268" s="248">
        <f>VLOOKUP($A268,[3]Data!$B$4:$J$600,7)</f>
        <v>0</v>
      </c>
      <c r="F268" s="248">
        <f>VLOOKUP($A268,[3]Data!$B$4:$J$600,2)</f>
        <v>0</v>
      </c>
      <c r="G268" s="248">
        <f>VLOOKUP($A268,[3]Data!$B$4:$J$600,5)</f>
        <v>0</v>
      </c>
      <c r="H268" s="238" t="s">
        <v>349</v>
      </c>
      <c r="I268" s="248">
        <v>39</v>
      </c>
      <c r="J268" s="250">
        <f t="shared" si="18"/>
        <v>0</v>
      </c>
      <c r="K268" s="245">
        <v>0</v>
      </c>
      <c r="L268" s="219">
        <v>0</v>
      </c>
      <c r="M268" s="186">
        <f>'Contract Usage'!B305</f>
        <v>0.82995636353819147</v>
      </c>
      <c r="N268" s="245"/>
      <c r="Q268" s="551"/>
      <c r="R268" s="224"/>
      <c r="S268" s="224"/>
    </row>
    <row r="269" spans="1:19" ht="13.15" customHeight="1">
      <c r="A269" s="258">
        <f t="shared" si="19"/>
        <v>41259</v>
      </c>
      <c r="B269" s="248">
        <f>VLOOKUP($A269,[3]Data!$B$4:$J$600,3)</f>
        <v>0</v>
      </c>
      <c r="C269" s="248">
        <f>VLOOKUP($A269,[3]Data!$B$4:$J$600,9)</f>
        <v>0</v>
      </c>
      <c r="D269" s="248">
        <f>VLOOKUP($A269,[3]Data!$B$4:$J$600,8)</f>
        <v>0</v>
      </c>
      <c r="E269" s="248">
        <f>VLOOKUP($A269,[3]Data!$B$4:$J$600,7)</f>
        <v>0</v>
      </c>
      <c r="F269" s="248">
        <f>VLOOKUP($A269,[3]Data!$B$4:$J$600,2)</f>
        <v>0</v>
      </c>
      <c r="G269" s="248">
        <f>VLOOKUP($A269,[3]Data!$B$4:$J$600,5)</f>
        <v>0</v>
      </c>
      <c r="H269" s="238" t="s">
        <v>349</v>
      </c>
      <c r="I269" s="248">
        <v>39</v>
      </c>
      <c r="J269" s="250">
        <f t="shared" si="18"/>
        <v>0</v>
      </c>
      <c r="K269" s="245">
        <v>0</v>
      </c>
      <c r="L269" s="219">
        <v>0</v>
      </c>
      <c r="M269" s="186">
        <f>'Contract Usage'!B306</f>
        <v>0.82995636353819147</v>
      </c>
      <c r="N269" s="245"/>
      <c r="Q269" s="551"/>
      <c r="R269" s="224"/>
      <c r="S269" s="224"/>
    </row>
    <row r="270" spans="1:19" ht="13.15" customHeight="1">
      <c r="A270" s="258">
        <f t="shared" si="19"/>
        <v>41260</v>
      </c>
      <c r="B270" s="248">
        <f>VLOOKUP($A270,[3]Data!$B$4:$J$600,3)</f>
        <v>0</v>
      </c>
      <c r="C270" s="248">
        <f>VLOOKUP($A270,[3]Data!$B$4:$J$600,9)</f>
        <v>0</v>
      </c>
      <c r="D270" s="248">
        <f>VLOOKUP($A270,[3]Data!$B$4:$J$600,8)</f>
        <v>0</v>
      </c>
      <c r="E270" s="248">
        <f>VLOOKUP($A270,[3]Data!$B$4:$J$600,7)</f>
        <v>0</v>
      </c>
      <c r="F270" s="248">
        <f>VLOOKUP($A270,[3]Data!$B$4:$J$600,2)</f>
        <v>0</v>
      </c>
      <c r="G270" s="248">
        <f>VLOOKUP($A270,[3]Data!$B$4:$J$600,5)</f>
        <v>0</v>
      </c>
      <c r="H270" s="238" t="s">
        <v>349</v>
      </c>
      <c r="I270" s="248">
        <v>39</v>
      </c>
      <c r="J270" s="250">
        <f t="shared" si="18"/>
        <v>0</v>
      </c>
      <c r="K270" s="245">
        <v>0</v>
      </c>
      <c r="L270" s="219">
        <v>0</v>
      </c>
      <c r="M270" s="186">
        <f>'Contract Usage'!B307</f>
        <v>0.82995636353819147</v>
      </c>
      <c r="N270" s="245"/>
      <c r="Q270" s="551"/>
      <c r="R270" s="224"/>
      <c r="S270" s="224"/>
    </row>
    <row r="271" spans="1:19" ht="13.15" customHeight="1">
      <c r="A271" s="258">
        <f t="shared" si="19"/>
        <v>41261</v>
      </c>
      <c r="B271" s="248">
        <f>VLOOKUP($A271,[3]Data!$B$4:$J$600,3)</f>
        <v>0</v>
      </c>
      <c r="C271" s="248">
        <f>VLOOKUP($A271,[3]Data!$B$4:$J$600,9)</f>
        <v>0</v>
      </c>
      <c r="D271" s="248">
        <f>VLOOKUP($A271,[3]Data!$B$4:$J$600,8)</f>
        <v>0</v>
      </c>
      <c r="E271" s="248">
        <f>VLOOKUP($A271,[3]Data!$B$4:$J$600,7)</f>
        <v>0</v>
      </c>
      <c r="F271" s="248">
        <f>VLOOKUP($A271,[3]Data!$B$4:$J$600,2)</f>
        <v>0</v>
      </c>
      <c r="G271" s="248">
        <f>VLOOKUP($A271,[3]Data!$B$4:$J$600,5)</f>
        <v>0</v>
      </c>
      <c r="H271" s="238" t="s">
        <v>349</v>
      </c>
      <c r="I271" s="248">
        <v>39</v>
      </c>
      <c r="J271" s="250">
        <f t="shared" si="18"/>
        <v>0</v>
      </c>
      <c r="K271" s="245">
        <v>0</v>
      </c>
      <c r="L271" s="219">
        <v>0</v>
      </c>
      <c r="M271" s="186">
        <f>'Contract Usage'!B308</f>
        <v>0.82995636353819147</v>
      </c>
      <c r="N271" s="245"/>
      <c r="Q271" s="551"/>
      <c r="R271" s="224"/>
      <c r="S271" s="224"/>
    </row>
    <row r="272" spans="1:19" ht="13.15" customHeight="1">
      <c r="A272" s="258">
        <f t="shared" si="19"/>
        <v>41262</v>
      </c>
      <c r="B272" s="248">
        <f>VLOOKUP($A272,[3]Data!$B$4:$J$600,3)</f>
        <v>0</v>
      </c>
      <c r="C272" s="248">
        <f>VLOOKUP($A272,[3]Data!$B$4:$J$600,9)</f>
        <v>0</v>
      </c>
      <c r="D272" s="248">
        <f>VLOOKUP($A272,[3]Data!$B$4:$J$600,8)</f>
        <v>0</v>
      </c>
      <c r="E272" s="248">
        <f>VLOOKUP($A272,[3]Data!$B$4:$J$600,7)</f>
        <v>0</v>
      </c>
      <c r="F272" s="248">
        <f>VLOOKUP($A272,[3]Data!$B$4:$J$600,2)</f>
        <v>0</v>
      </c>
      <c r="G272" s="248">
        <f>VLOOKUP($A272,[3]Data!$B$4:$J$600,5)</f>
        <v>0</v>
      </c>
      <c r="H272" s="238" t="s">
        <v>349</v>
      </c>
      <c r="I272" s="248">
        <v>39</v>
      </c>
      <c r="J272" s="250">
        <f t="shared" si="18"/>
        <v>0</v>
      </c>
      <c r="K272" s="245">
        <v>0</v>
      </c>
      <c r="L272" s="219">
        <v>0</v>
      </c>
      <c r="M272" s="186">
        <f>'Contract Usage'!B309</f>
        <v>0.82995636353819147</v>
      </c>
      <c r="N272" s="245"/>
      <c r="Q272" s="218"/>
      <c r="R272" s="224"/>
      <c r="S272" s="224"/>
    </row>
    <row r="273" spans="1:19" ht="13.15" customHeight="1">
      <c r="A273" s="258">
        <f t="shared" si="19"/>
        <v>41263</v>
      </c>
      <c r="B273" s="248">
        <f>VLOOKUP($A273,[3]Data!$B$4:$J$600,3)</f>
        <v>0</v>
      </c>
      <c r="C273" s="248">
        <f>VLOOKUP($A273,[3]Data!$B$4:$J$600,9)</f>
        <v>0</v>
      </c>
      <c r="D273" s="248">
        <f>VLOOKUP($A273,[3]Data!$B$4:$J$600,8)</f>
        <v>0</v>
      </c>
      <c r="E273" s="248">
        <f>VLOOKUP($A273,[3]Data!$B$4:$J$600,7)</f>
        <v>0</v>
      </c>
      <c r="F273" s="248">
        <f>VLOOKUP($A273,[3]Data!$B$4:$J$600,2)</f>
        <v>0</v>
      </c>
      <c r="G273" s="248">
        <f>VLOOKUP($A273,[3]Data!$B$4:$J$600,5)</f>
        <v>0</v>
      </c>
      <c r="H273" s="238" t="s">
        <v>349</v>
      </c>
      <c r="I273" s="248">
        <v>39</v>
      </c>
      <c r="J273" s="250">
        <f t="shared" si="18"/>
        <v>0</v>
      </c>
      <c r="K273" s="245">
        <v>0</v>
      </c>
      <c r="L273" s="219">
        <v>0</v>
      </c>
      <c r="M273" s="186">
        <f>'Contract Usage'!B310</f>
        <v>0.82995636353819147</v>
      </c>
      <c r="N273" s="245"/>
      <c r="Q273" s="218"/>
      <c r="R273" s="224"/>
      <c r="S273" s="224"/>
    </row>
    <row r="274" spans="1:19" ht="13.15" customHeight="1">
      <c r="A274" s="258">
        <f t="shared" si="19"/>
        <v>41264</v>
      </c>
      <c r="B274" s="248">
        <f>VLOOKUP($A274,[3]Data!$B$4:$J$600,3)</f>
        <v>0</v>
      </c>
      <c r="C274" s="248">
        <f>VLOOKUP($A274,[3]Data!$B$4:$J$600,9)</f>
        <v>0</v>
      </c>
      <c r="D274" s="248">
        <f>VLOOKUP($A274,[3]Data!$B$4:$J$600,8)</f>
        <v>0</v>
      </c>
      <c r="E274" s="248">
        <f>VLOOKUP($A274,[3]Data!$B$4:$J$600,7)</f>
        <v>0</v>
      </c>
      <c r="F274" s="248">
        <f>VLOOKUP($A274,[3]Data!$B$4:$J$600,2)</f>
        <v>0</v>
      </c>
      <c r="G274" s="248">
        <f>VLOOKUP($A274,[3]Data!$B$4:$J$600,5)</f>
        <v>0</v>
      </c>
      <c r="H274" s="238" t="s">
        <v>349</v>
      </c>
      <c r="I274" s="248">
        <v>39</v>
      </c>
      <c r="J274" s="250">
        <f t="shared" si="18"/>
        <v>0</v>
      </c>
      <c r="K274" s="245">
        <v>0</v>
      </c>
      <c r="L274" s="219">
        <v>0</v>
      </c>
      <c r="M274" s="186">
        <f>'Contract Usage'!B311</f>
        <v>0.82995636353819147</v>
      </c>
      <c r="N274" s="245"/>
      <c r="Q274" s="218"/>
      <c r="R274" s="224"/>
      <c r="S274" s="224"/>
    </row>
    <row r="275" spans="1:19" ht="13.15" customHeight="1">
      <c r="A275" s="258">
        <f t="shared" si="19"/>
        <v>41265</v>
      </c>
      <c r="B275" s="248">
        <f>VLOOKUP($A275,[3]Data!$B$4:$J$600,3)</f>
        <v>0</v>
      </c>
      <c r="C275" s="248">
        <f>VLOOKUP($A275,[3]Data!$B$4:$J$600,9)</f>
        <v>0</v>
      </c>
      <c r="D275" s="248">
        <f>VLOOKUP($A275,[3]Data!$B$4:$J$600,8)</f>
        <v>0</v>
      </c>
      <c r="E275" s="248">
        <f>VLOOKUP($A275,[3]Data!$B$4:$J$600,7)</f>
        <v>0</v>
      </c>
      <c r="F275" s="248">
        <f>VLOOKUP($A275,[3]Data!$B$4:$J$600,2)</f>
        <v>0</v>
      </c>
      <c r="G275" s="248">
        <f>VLOOKUP($A275,[3]Data!$B$4:$J$600,5)</f>
        <v>0</v>
      </c>
      <c r="H275" s="238" t="s">
        <v>349</v>
      </c>
      <c r="I275" s="248">
        <v>39</v>
      </c>
      <c r="J275" s="250">
        <f t="shared" si="18"/>
        <v>0</v>
      </c>
      <c r="K275" s="245">
        <v>0</v>
      </c>
      <c r="L275" s="219">
        <v>0</v>
      </c>
      <c r="M275" s="186">
        <f>'Contract Usage'!B312</f>
        <v>0.82995636353819147</v>
      </c>
      <c r="N275" s="245"/>
      <c r="Q275" s="218"/>
      <c r="R275" s="224"/>
      <c r="S275" s="224"/>
    </row>
    <row r="276" spans="1:19" ht="13.15" customHeight="1">
      <c r="A276" s="258">
        <f t="shared" si="19"/>
        <v>41266</v>
      </c>
      <c r="B276" s="248">
        <f>VLOOKUP($A276,[3]Data!$B$4:$J$600,3)</f>
        <v>0</v>
      </c>
      <c r="C276" s="248">
        <f>VLOOKUP($A276,[3]Data!$B$4:$J$600,9)</f>
        <v>0</v>
      </c>
      <c r="D276" s="248">
        <f>VLOOKUP($A276,[3]Data!$B$4:$J$600,8)</f>
        <v>0</v>
      </c>
      <c r="E276" s="248">
        <f>VLOOKUP($A276,[3]Data!$B$4:$J$600,7)</f>
        <v>0</v>
      </c>
      <c r="F276" s="248">
        <f>VLOOKUP($A276,[3]Data!$B$4:$J$600,2)</f>
        <v>0</v>
      </c>
      <c r="G276" s="248">
        <f>VLOOKUP($A276,[3]Data!$B$4:$J$600,5)</f>
        <v>0</v>
      </c>
      <c r="H276" s="238" t="s">
        <v>349</v>
      </c>
      <c r="I276" s="248">
        <v>39</v>
      </c>
      <c r="J276" s="250">
        <f t="shared" si="18"/>
        <v>0</v>
      </c>
      <c r="K276" s="245">
        <v>0</v>
      </c>
      <c r="L276" s="219">
        <v>0</v>
      </c>
      <c r="M276" s="186">
        <f>'Contract Usage'!B313</f>
        <v>0.82995636353819147</v>
      </c>
      <c r="N276" s="245"/>
      <c r="Q276" s="218"/>
      <c r="R276" s="224"/>
      <c r="S276" s="224"/>
    </row>
    <row r="277" spans="1:19" ht="13.15" customHeight="1">
      <c r="A277" s="258">
        <f t="shared" si="19"/>
        <v>41267</v>
      </c>
      <c r="B277" s="248">
        <f>VLOOKUP($A277,[3]Data!$B$4:$J$600,3)</f>
        <v>0</v>
      </c>
      <c r="C277" s="248">
        <f>VLOOKUP($A277,[3]Data!$B$4:$J$600,9)</f>
        <v>0</v>
      </c>
      <c r="D277" s="248">
        <f>VLOOKUP($A277,[3]Data!$B$4:$J$600,8)</f>
        <v>0</v>
      </c>
      <c r="E277" s="248">
        <f>VLOOKUP($A277,[3]Data!$B$4:$J$600,7)</f>
        <v>0</v>
      </c>
      <c r="F277" s="248">
        <f>VLOOKUP($A277,[3]Data!$B$4:$J$600,2)</f>
        <v>0</v>
      </c>
      <c r="G277" s="248">
        <f>VLOOKUP($A277,[3]Data!$B$4:$J$600,5)</f>
        <v>0</v>
      </c>
      <c r="H277" s="238" t="s">
        <v>349</v>
      </c>
      <c r="I277" s="248">
        <v>39</v>
      </c>
      <c r="J277" s="250">
        <f t="shared" ref="J277:J340" si="20">+C277-D277</f>
        <v>0</v>
      </c>
      <c r="K277" s="245">
        <v>0</v>
      </c>
      <c r="L277" s="219">
        <v>0</v>
      </c>
      <c r="M277" s="186">
        <f>'Contract Usage'!B314</f>
        <v>0.82995636353819147</v>
      </c>
      <c r="N277" s="245"/>
      <c r="Q277" s="218"/>
      <c r="R277" s="224"/>
      <c r="S277" s="224"/>
    </row>
    <row r="278" spans="1:19" ht="13.15" customHeight="1">
      <c r="A278" s="258">
        <f t="shared" si="19"/>
        <v>41268</v>
      </c>
      <c r="B278" s="248">
        <f>VLOOKUP($A278,[3]Data!$B$4:$J$600,3)</f>
        <v>0</v>
      </c>
      <c r="C278" s="248">
        <f>VLOOKUP($A278,[3]Data!$B$4:$J$600,9)</f>
        <v>0</v>
      </c>
      <c r="D278" s="248">
        <f>VLOOKUP($A278,[3]Data!$B$4:$J$600,8)</f>
        <v>0</v>
      </c>
      <c r="E278" s="248">
        <f>VLOOKUP($A278,[3]Data!$B$4:$J$600,7)</f>
        <v>0</v>
      </c>
      <c r="F278" s="248">
        <f>VLOOKUP($A278,[3]Data!$B$4:$J$600,2)</f>
        <v>0</v>
      </c>
      <c r="G278" s="248">
        <f>VLOOKUP($A278,[3]Data!$B$4:$J$600,5)</f>
        <v>0</v>
      </c>
      <c r="H278" s="238" t="s">
        <v>349</v>
      </c>
      <c r="I278" s="248">
        <v>39</v>
      </c>
      <c r="J278" s="250">
        <f t="shared" si="20"/>
        <v>0</v>
      </c>
      <c r="K278" s="245">
        <v>0</v>
      </c>
      <c r="L278" s="219">
        <v>0</v>
      </c>
      <c r="M278" s="186">
        <f>'Contract Usage'!B315</f>
        <v>0.82995636353819147</v>
      </c>
      <c r="N278" s="245"/>
      <c r="Q278" s="218"/>
      <c r="R278" s="224"/>
      <c r="S278" s="224"/>
    </row>
    <row r="279" spans="1:19" ht="13.15" customHeight="1">
      <c r="A279" s="258">
        <f t="shared" si="19"/>
        <v>41269</v>
      </c>
      <c r="B279" s="248">
        <f>VLOOKUP($A279,[3]Data!$B$4:$J$600,3)</f>
        <v>0</v>
      </c>
      <c r="C279" s="248">
        <f>VLOOKUP($A279,[3]Data!$B$4:$J$600,9)</f>
        <v>0</v>
      </c>
      <c r="D279" s="248">
        <f>VLOOKUP($A279,[3]Data!$B$4:$J$600,8)</f>
        <v>0</v>
      </c>
      <c r="E279" s="248">
        <f>VLOOKUP($A279,[3]Data!$B$4:$J$600,7)</f>
        <v>0</v>
      </c>
      <c r="F279" s="248">
        <f>VLOOKUP($A279,[3]Data!$B$4:$J$600,2)</f>
        <v>0</v>
      </c>
      <c r="G279" s="248">
        <f>VLOOKUP($A279,[3]Data!$B$4:$J$600,5)</f>
        <v>0</v>
      </c>
      <c r="H279" s="238" t="s">
        <v>349</v>
      </c>
      <c r="I279" s="248">
        <v>39</v>
      </c>
      <c r="J279" s="250">
        <f t="shared" si="20"/>
        <v>0</v>
      </c>
      <c r="K279" s="245">
        <v>0</v>
      </c>
      <c r="L279" s="219">
        <v>0</v>
      </c>
      <c r="M279" s="186">
        <f>'Contract Usage'!B316</f>
        <v>0.82995636353819147</v>
      </c>
      <c r="N279" s="245"/>
      <c r="Q279" s="218"/>
      <c r="R279" s="224"/>
      <c r="S279" s="224"/>
    </row>
    <row r="280" spans="1:19" ht="13.15" customHeight="1">
      <c r="A280" s="258">
        <f t="shared" si="19"/>
        <v>41270</v>
      </c>
      <c r="B280" s="248">
        <f>VLOOKUP($A280,[3]Data!$B$4:$J$600,3)</f>
        <v>0</v>
      </c>
      <c r="C280" s="248">
        <f>VLOOKUP($A280,[3]Data!$B$4:$J$600,9)</f>
        <v>0</v>
      </c>
      <c r="D280" s="248">
        <f>VLOOKUP($A280,[3]Data!$B$4:$J$600,8)</f>
        <v>0</v>
      </c>
      <c r="E280" s="248">
        <f>VLOOKUP($A280,[3]Data!$B$4:$J$600,7)</f>
        <v>0</v>
      </c>
      <c r="F280" s="248">
        <f>VLOOKUP($A280,[3]Data!$B$4:$J$600,2)</f>
        <v>0</v>
      </c>
      <c r="G280" s="248">
        <f>VLOOKUP($A280,[3]Data!$B$4:$J$600,5)</f>
        <v>0</v>
      </c>
      <c r="H280" s="238" t="s">
        <v>349</v>
      </c>
      <c r="I280" s="248">
        <v>39</v>
      </c>
      <c r="J280" s="250">
        <f t="shared" si="20"/>
        <v>0</v>
      </c>
      <c r="K280" s="245">
        <v>0</v>
      </c>
      <c r="L280" s="219">
        <v>0</v>
      </c>
      <c r="M280" s="186">
        <f>'Contract Usage'!B317</f>
        <v>0.82995636353819147</v>
      </c>
      <c r="N280" s="245"/>
      <c r="Q280" s="218"/>
      <c r="R280" s="224"/>
      <c r="S280" s="224"/>
    </row>
    <row r="281" spans="1:19" ht="13.15" customHeight="1">
      <c r="A281" s="258">
        <f t="shared" si="19"/>
        <v>41271</v>
      </c>
      <c r="B281" s="248">
        <f>VLOOKUP($A281,[3]Data!$B$4:$J$600,3)</f>
        <v>0</v>
      </c>
      <c r="C281" s="248">
        <f>VLOOKUP($A281,[3]Data!$B$4:$J$600,9)</f>
        <v>0</v>
      </c>
      <c r="D281" s="248">
        <f>VLOOKUP($A281,[3]Data!$B$4:$J$600,8)</f>
        <v>0</v>
      </c>
      <c r="E281" s="248">
        <f>VLOOKUP($A281,[3]Data!$B$4:$J$600,7)</f>
        <v>0</v>
      </c>
      <c r="F281" s="248">
        <f>VLOOKUP($A281,[3]Data!$B$4:$J$600,2)</f>
        <v>0</v>
      </c>
      <c r="G281" s="248">
        <f>VLOOKUP($A281,[3]Data!$B$4:$J$600,5)</f>
        <v>0</v>
      </c>
      <c r="H281" s="238" t="s">
        <v>349</v>
      </c>
      <c r="I281" s="248">
        <v>39</v>
      </c>
      <c r="J281" s="250">
        <f t="shared" si="20"/>
        <v>0</v>
      </c>
      <c r="K281" s="245">
        <v>0</v>
      </c>
      <c r="L281" s="219">
        <v>0</v>
      </c>
      <c r="M281" s="186">
        <f>'Contract Usage'!B318</f>
        <v>0.82995636353819147</v>
      </c>
      <c r="N281" s="245"/>
      <c r="Q281" s="218"/>
      <c r="R281" s="224"/>
      <c r="S281" s="224"/>
    </row>
    <row r="282" spans="1:19" ht="13.15" customHeight="1">
      <c r="A282" s="258">
        <f t="shared" si="19"/>
        <v>41272</v>
      </c>
      <c r="B282" s="248">
        <f>VLOOKUP($A282,[3]Data!$B$4:$J$600,3)</f>
        <v>0</v>
      </c>
      <c r="C282" s="248">
        <f>VLOOKUP($A282,[3]Data!$B$4:$J$600,9)</f>
        <v>0</v>
      </c>
      <c r="D282" s="248">
        <f>VLOOKUP($A282,[3]Data!$B$4:$J$600,8)</f>
        <v>0</v>
      </c>
      <c r="E282" s="248">
        <f>VLOOKUP($A282,[3]Data!$B$4:$J$600,7)</f>
        <v>0</v>
      </c>
      <c r="F282" s="248">
        <f>VLOOKUP($A282,[3]Data!$B$4:$J$600,2)</f>
        <v>0</v>
      </c>
      <c r="G282" s="248">
        <f>VLOOKUP($A282,[3]Data!$B$4:$J$600,5)</f>
        <v>0</v>
      </c>
      <c r="H282" s="238" t="s">
        <v>349</v>
      </c>
      <c r="I282" s="248">
        <v>39</v>
      </c>
      <c r="J282" s="250">
        <f t="shared" si="20"/>
        <v>0</v>
      </c>
      <c r="K282" s="245">
        <v>0</v>
      </c>
      <c r="L282" s="219">
        <v>0</v>
      </c>
      <c r="M282" s="186">
        <f>'Contract Usage'!B319</f>
        <v>0.82995636353819147</v>
      </c>
      <c r="N282" s="245"/>
      <c r="Q282" s="218"/>
      <c r="R282" s="224"/>
      <c r="S282" s="224"/>
    </row>
    <row r="283" spans="1:19" ht="13.15" customHeight="1">
      <c r="A283" s="258">
        <f t="shared" si="19"/>
        <v>41273</v>
      </c>
      <c r="B283" s="248">
        <f>VLOOKUP($A283,[3]Data!$B$4:$J$600,3)</f>
        <v>0</v>
      </c>
      <c r="C283" s="248">
        <f>VLOOKUP($A283,[3]Data!$B$4:$J$600,9)</f>
        <v>0</v>
      </c>
      <c r="D283" s="248">
        <f>VLOOKUP($A283,[3]Data!$B$4:$J$600,8)</f>
        <v>0</v>
      </c>
      <c r="E283" s="248">
        <f>VLOOKUP($A283,[3]Data!$B$4:$J$600,7)</f>
        <v>0</v>
      </c>
      <c r="F283" s="248">
        <f>VLOOKUP($A283,[3]Data!$B$4:$J$600,2)</f>
        <v>0</v>
      </c>
      <c r="G283" s="248">
        <f>VLOOKUP($A283,[3]Data!$B$4:$J$600,5)</f>
        <v>0</v>
      </c>
      <c r="H283" s="238" t="s">
        <v>349</v>
      </c>
      <c r="I283" s="248">
        <v>39</v>
      </c>
      <c r="J283" s="250">
        <f t="shared" si="20"/>
        <v>0</v>
      </c>
      <c r="K283" s="245">
        <v>0</v>
      </c>
      <c r="L283" s="219">
        <v>0</v>
      </c>
      <c r="M283" s="186">
        <f>'Contract Usage'!B320</f>
        <v>0.82995636353819147</v>
      </c>
      <c r="N283" s="245"/>
      <c r="Q283" s="218"/>
      <c r="R283" s="224"/>
      <c r="S283" s="224"/>
    </row>
    <row r="284" spans="1:19" ht="13.15" customHeight="1">
      <c r="A284" s="258">
        <f t="shared" si="19"/>
        <v>41274</v>
      </c>
      <c r="B284" s="248">
        <f>VLOOKUP($A284,[3]Data!$B$4:$J$600,3)</f>
        <v>0</v>
      </c>
      <c r="C284" s="248">
        <f>VLOOKUP($A284,[3]Data!$B$4:$J$600,9)</f>
        <v>0</v>
      </c>
      <c r="D284" s="248">
        <f>VLOOKUP($A284,[3]Data!$B$4:$J$600,8)</f>
        <v>0</v>
      </c>
      <c r="E284" s="248">
        <f>VLOOKUP($A284,[3]Data!$B$4:$J$600,7)</f>
        <v>0</v>
      </c>
      <c r="F284" s="248">
        <f>VLOOKUP($A284,[3]Data!$B$4:$J$600,2)</f>
        <v>0</v>
      </c>
      <c r="G284" s="248">
        <f>VLOOKUP($A284,[3]Data!$B$4:$J$600,5)</f>
        <v>0</v>
      </c>
      <c r="H284" s="238" t="s">
        <v>349</v>
      </c>
      <c r="I284" s="248">
        <v>39</v>
      </c>
      <c r="J284" s="250">
        <f t="shared" si="20"/>
        <v>0</v>
      </c>
      <c r="K284" s="245">
        <v>0</v>
      </c>
      <c r="L284" s="219">
        <v>0</v>
      </c>
      <c r="M284" s="186">
        <f>'Contract Usage'!B321</f>
        <v>0.82995636353819147</v>
      </c>
      <c r="N284" s="245"/>
      <c r="Q284" s="218"/>
      <c r="R284" s="224"/>
      <c r="S284" s="224"/>
    </row>
    <row r="285" spans="1:19" ht="13.15" customHeight="1">
      <c r="A285" s="258">
        <f t="shared" si="19"/>
        <v>41275</v>
      </c>
      <c r="B285" s="248">
        <f>VLOOKUP($A285,[3]Data!$B$4:$J$600,3)</f>
        <v>0</v>
      </c>
      <c r="C285" s="248">
        <f>VLOOKUP($A285,[3]Data!$B$4:$J$600,9)</f>
        <v>0</v>
      </c>
      <c r="D285" s="248">
        <f>VLOOKUP($A285,[3]Data!$B$4:$J$600,8)</f>
        <v>0</v>
      </c>
      <c r="E285" s="248">
        <f>VLOOKUP($A285,[3]Data!$B$4:$J$600,7)</f>
        <v>0</v>
      </c>
      <c r="F285" s="248">
        <f>VLOOKUP($A285,[3]Data!$B$4:$J$600,2)</f>
        <v>0</v>
      </c>
      <c r="G285" s="248">
        <f>VLOOKUP($A285,[3]Data!$B$4:$J$600,5)</f>
        <v>0</v>
      </c>
      <c r="H285" s="238" t="s">
        <v>349</v>
      </c>
      <c r="I285" s="248">
        <v>39</v>
      </c>
      <c r="J285" s="250">
        <f t="shared" si="20"/>
        <v>0</v>
      </c>
      <c r="K285" s="245">
        <v>0</v>
      </c>
      <c r="L285" s="219">
        <v>0</v>
      </c>
      <c r="M285" s="186">
        <f>'Contract Usage'!B322</f>
        <v>1.5592961851205593</v>
      </c>
      <c r="N285" s="245"/>
      <c r="Q285" s="218"/>
      <c r="R285" s="224"/>
      <c r="S285" s="224"/>
    </row>
    <row r="286" spans="1:19" ht="13.15" customHeight="1">
      <c r="A286" s="258">
        <f t="shared" si="19"/>
        <v>41276</v>
      </c>
      <c r="B286" s="248">
        <f>VLOOKUP($A286,[3]Data!$B$4:$J$600,3)</f>
        <v>0</v>
      </c>
      <c r="C286" s="248">
        <f>VLOOKUP($A286,[3]Data!$B$4:$J$600,9)</f>
        <v>0</v>
      </c>
      <c r="D286" s="248">
        <f>VLOOKUP($A286,[3]Data!$B$4:$J$600,8)</f>
        <v>0</v>
      </c>
      <c r="E286" s="248">
        <f>VLOOKUP($A286,[3]Data!$B$4:$J$600,7)</f>
        <v>0</v>
      </c>
      <c r="F286" s="248">
        <f>VLOOKUP($A286,[3]Data!$B$4:$J$600,2)</f>
        <v>0</v>
      </c>
      <c r="G286" s="248">
        <f>VLOOKUP($A286,[3]Data!$B$4:$J$600,5)</f>
        <v>0</v>
      </c>
      <c r="H286" s="238" t="s">
        <v>349</v>
      </c>
      <c r="I286" s="248">
        <v>39</v>
      </c>
      <c r="J286" s="250">
        <f t="shared" si="20"/>
        <v>0</v>
      </c>
      <c r="K286" s="245">
        <v>0</v>
      </c>
      <c r="L286" s="219">
        <v>0</v>
      </c>
      <c r="M286" s="186">
        <f>'Contract Usage'!B323</f>
        <v>1.5592961851205593</v>
      </c>
      <c r="N286" s="245"/>
      <c r="Q286" s="218"/>
      <c r="R286" s="224"/>
      <c r="S286" s="224"/>
    </row>
    <row r="287" spans="1:19" ht="13.15" customHeight="1">
      <c r="A287" s="258">
        <f t="shared" si="19"/>
        <v>41277</v>
      </c>
      <c r="B287" s="248">
        <f>VLOOKUP($A287,[3]Data!$B$4:$J$600,3)</f>
        <v>0</v>
      </c>
      <c r="C287" s="248">
        <f>VLOOKUP($A287,[3]Data!$B$4:$J$600,9)</f>
        <v>0</v>
      </c>
      <c r="D287" s="248">
        <f>VLOOKUP($A287,[3]Data!$B$4:$J$600,8)</f>
        <v>0</v>
      </c>
      <c r="E287" s="248">
        <f>VLOOKUP($A287,[3]Data!$B$4:$J$600,7)</f>
        <v>0</v>
      </c>
      <c r="F287" s="248">
        <f>VLOOKUP($A287,[3]Data!$B$4:$J$600,2)</f>
        <v>0</v>
      </c>
      <c r="G287" s="248">
        <f>VLOOKUP($A287,[3]Data!$B$4:$J$600,5)</f>
        <v>0</v>
      </c>
      <c r="H287" s="238" t="s">
        <v>349</v>
      </c>
      <c r="I287" s="248">
        <v>39</v>
      </c>
      <c r="J287" s="250">
        <f t="shared" si="20"/>
        <v>0</v>
      </c>
      <c r="K287" s="245">
        <v>0</v>
      </c>
      <c r="L287" s="219">
        <v>0</v>
      </c>
      <c r="M287" s="186">
        <f>'Contract Usage'!B324</f>
        <v>1.5592961851205593</v>
      </c>
      <c r="N287" s="245"/>
      <c r="Q287" s="218"/>
      <c r="R287" s="224"/>
      <c r="S287" s="224"/>
    </row>
    <row r="288" spans="1:19" ht="13.15" customHeight="1">
      <c r="A288" s="258">
        <f t="shared" si="19"/>
        <v>41278</v>
      </c>
      <c r="B288" s="248">
        <f>VLOOKUP($A288,[3]Data!$B$4:$J$600,3)</f>
        <v>0</v>
      </c>
      <c r="C288" s="248">
        <f>VLOOKUP($A288,[3]Data!$B$4:$J$600,9)</f>
        <v>0</v>
      </c>
      <c r="D288" s="248">
        <f>VLOOKUP($A288,[3]Data!$B$4:$J$600,8)</f>
        <v>0</v>
      </c>
      <c r="E288" s="248">
        <f>VLOOKUP($A288,[3]Data!$B$4:$J$600,7)</f>
        <v>0</v>
      </c>
      <c r="F288" s="248">
        <f>VLOOKUP($A288,[3]Data!$B$4:$J$600,2)</f>
        <v>0</v>
      </c>
      <c r="G288" s="248">
        <f>VLOOKUP($A288,[3]Data!$B$4:$J$600,5)</f>
        <v>0</v>
      </c>
      <c r="H288" s="238" t="s">
        <v>349</v>
      </c>
      <c r="I288" s="248">
        <v>39</v>
      </c>
      <c r="J288" s="250">
        <f t="shared" si="20"/>
        <v>0</v>
      </c>
      <c r="K288" s="245">
        <v>0</v>
      </c>
      <c r="L288" s="219">
        <v>0</v>
      </c>
      <c r="M288" s="186">
        <f>'Contract Usage'!B325</f>
        <v>1.5592961851205593</v>
      </c>
      <c r="N288" s="245"/>
      <c r="Q288" s="218"/>
      <c r="R288" s="224"/>
      <c r="S288" s="224"/>
    </row>
    <row r="289" spans="1:19" ht="13.15" customHeight="1">
      <c r="A289" s="258">
        <f t="shared" si="19"/>
        <v>41279</v>
      </c>
      <c r="B289" s="248">
        <f>VLOOKUP($A289,[3]Data!$B$4:$J$600,3)</f>
        <v>0</v>
      </c>
      <c r="C289" s="248">
        <f>VLOOKUP($A289,[3]Data!$B$4:$J$600,9)</f>
        <v>0</v>
      </c>
      <c r="D289" s="248">
        <f>VLOOKUP($A289,[3]Data!$B$4:$J$600,8)</f>
        <v>0</v>
      </c>
      <c r="E289" s="248">
        <f>VLOOKUP($A289,[3]Data!$B$4:$J$600,7)</f>
        <v>0</v>
      </c>
      <c r="F289" s="248">
        <f>VLOOKUP($A289,[3]Data!$B$4:$J$600,2)</f>
        <v>0</v>
      </c>
      <c r="G289" s="248">
        <f>VLOOKUP($A289,[3]Data!$B$4:$J$600,5)</f>
        <v>0</v>
      </c>
      <c r="H289" s="238" t="s">
        <v>349</v>
      </c>
      <c r="I289" s="248">
        <v>39</v>
      </c>
      <c r="J289" s="250">
        <f t="shared" si="20"/>
        <v>0</v>
      </c>
      <c r="K289" s="245">
        <v>0</v>
      </c>
      <c r="L289" s="219">
        <v>0</v>
      </c>
      <c r="M289" s="186">
        <f>'Contract Usage'!B326</f>
        <v>1.5592961851205593</v>
      </c>
      <c r="N289" s="245"/>
      <c r="Q289" s="218"/>
      <c r="R289" s="224"/>
      <c r="S289" s="224"/>
    </row>
    <row r="290" spans="1:19" ht="13.15" customHeight="1">
      <c r="A290" s="258">
        <f t="shared" si="19"/>
        <v>41280</v>
      </c>
      <c r="B290" s="248">
        <f>VLOOKUP($A290,[3]Data!$B$4:$J$600,3)</f>
        <v>0</v>
      </c>
      <c r="C290" s="248">
        <f>VLOOKUP($A290,[3]Data!$B$4:$J$600,9)</f>
        <v>0</v>
      </c>
      <c r="D290" s="248">
        <f>VLOOKUP($A290,[3]Data!$B$4:$J$600,8)</f>
        <v>0</v>
      </c>
      <c r="E290" s="248">
        <f>VLOOKUP($A290,[3]Data!$B$4:$J$600,7)</f>
        <v>0</v>
      </c>
      <c r="F290" s="248">
        <f>VLOOKUP($A290,[3]Data!$B$4:$J$600,2)</f>
        <v>0</v>
      </c>
      <c r="G290" s="248">
        <f>VLOOKUP($A290,[3]Data!$B$4:$J$600,5)</f>
        <v>0</v>
      </c>
      <c r="H290" s="238" t="s">
        <v>349</v>
      </c>
      <c r="I290" s="248">
        <v>39</v>
      </c>
      <c r="J290" s="250">
        <f t="shared" si="20"/>
        <v>0</v>
      </c>
      <c r="K290" s="245">
        <v>0</v>
      </c>
      <c r="L290" s="219">
        <v>0</v>
      </c>
      <c r="M290" s="186">
        <f>'Contract Usage'!B327</f>
        <v>1.5592961851205593</v>
      </c>
      <c r="N290" s="245"/>
      <c r="Q290" s="218"/>
      <c r="R290" s="224"/>
      <c r="S290" s="224"/>
    </row>
    <row r="291" spans="1:19" ht="13.15" customHeight="1">
      <c r="A291" s="258">
        <f t="shared" si="19"/>
        <v>41281</v>
      </c>
      <c r="B291" s="248">
        <f>VLOOKUP($A291,[3]Data!$B$4:$J$600,3)</f>
        <v>0</v>
      </c>
      <c r="C291" s="248">
        <f>VLOOKUP($A291,[3]Data!$B$4:$J$600,9)</f>
        <v>0</v>
      </c>
      <c r="D291" s="248">
        <f>VLOOKUP($A291,[3]Data!$B$4:$J$600,8)</f>
        <v>0</v>
      </c>
      <c r="E291" s="248">
        <f>VLOOKUP($A291,[3]Data!$B$4:$J$600,7)</f>
        <v>0</v>
      </c>
      <c r="F291" s="248">
        <f>VLOOKUP($A291,[3]Data!$B$4:$J$600,2)</f>
        <v>0</v>
      </c>
      <c r="G291" s="248">
        <f>VLOOKUP($A291,[3]Data!$B$4:$J$600,5)</f>
        <v>0</v>
      </c>
      <c r="H291" s="238" t="s">
        <v>349</v>
      </c>
      <c r="I291" s="248">
        <v>39</v>
      </c>
      <c r="J291" s="250">
        <f t="shared" si="20"/>
        <v>0</v>
      </c>
      <c r="K291" s="245">
        <v>0</v>
      </c>
      <c r="L291" s="219">
        <v>0</v>
      </c>
      <c r="M291" s="186">
        <f>'Contract Usage'!B328</f>
        <v>1.5592961851205593</v>
      </c>
      <c r="N291" s="245"/>
      <c r="Q291" s="218"/>
      <c r="R291" s="224"/>
      <c r="S291" s="224"/>
    </row>
    <row r="292" spans="1:19" ht="13.15" customHeight="1">
      <c r="A292" s="258">
        <f t="shared" si="19"/>
        <v>41282</v>
      </c>
      <c r="B292" s="248">
        <f>VLOOKUP($A292,[3]Data!$B$4:$J$600,3)</f>
        <v>0</v>
      </c>
      <c r="C292" s="248">
        <f>VLOOKUP($A292,[3]Data!$B$4:$J$600,9)</f>
        <v>0</v>
      </c>
      <c r="D292" s="248">
        <f>VLOOKUP($A292,[3]Data!$B$4:$J$600,8)</f>
        <v>0</v>
      </c>
      <c r="E292" s="248">
        <f>VLOOKUP($A292,[3]Data!$B$4:$J$600,7)</f>
        <v>0</v>
      </c>
      <c r="F292" s="248">
        <f>VLOOKUP($A292,[3]Data!$B$4:$J$600,2)</f>
        <v>0</v>
      </c>
      <c r="G292" s="248">
        <f>VLOOKUP($A292,[3]Data!$B$4:$J$600,5)</f>
        <v>0</v>
      </c>
      <c r="H292" s="238" t="s">
        <v>349</v>
      </c>
      <c r="I292" s="248">
        <v>39</v>
      </c>
      <c r="J292" s="250">
        <f t="shared" si="20"/>
        <v>0</v>
      </c>
      <c r="K292" s="245">
        <v>0</v>
      </c>
      <c r="L292" s="219">
        <v>0</v>
      </c>
      <c r="M292" s="186">
        <f>'Contract Usage'!B329</f>
        <v>1.5592961851205593</v>
      </c>
      <c r="N292" s="245"/>
      <c r="Q292" s="218"/>
      <c r="R292" s="224"/>
      <c r="S292" s="224"/>
    </row>
    <row r="293" spans="1:19" ht="13.15" customHeight="1">
      <c r="A293" s="258">
        <f t="shared" si="19"/>
        <v>41283</v>
      </c>
      <c r="B293" s="248">
        <f>VLOOKUP($A293,[3]Data!$B$4:$J$600,3)</f>
        <v>0</v>
      </c>
      <c r="C293" s="248">
        <f>VLOOKUP($A293,[3]Data!$B$4:$J$600,9)</f>
        <v>0</v>
      </c>
      <c r="D293" s="248">
        <f>VLOOKUP($A293,[3]Data!$B$4:$J$600,8)</f>
        <v>0</v>
      </c>
      <c r="E293" s="248">
        <f>VLOOKUP($A293,[3]Data!$B$4:$J$600,7)</f>
        <v>0</v>
      </c>
      <c r="F293" s="248">
        <f>VLOOKUP($A293,[3]Data!$B$4:$J$600,2)</f>
        <v>0</v>
      </c>
      <c r="G293" s="248">
        <f>VLOOKUP($A293,[3]Data!$B$4:$J$600,5)</f>
        <v>0</v>
      </c>
      <c r="H293" s="238" t="s">
        <v>349</v>
      </c>
      <c r="I293" s="248">
        <v>39</v>
      </c>
      <c r="J293" s="250">
        <f t="shared" si="20"/>
        <v>0</v>
      </c>
      <c r="K293" s="245">
        <v>0</v>
      </c>
      <c r="L293" s="219">
        <v>0</v>
      </c>
      <c r="M293" s="186">
        <f>'Contract Usage'!B330</f>
        <v>1.5592961851205593</v>
      </c>
      <c r="N293" s="245"/>
      <c r="Q293" s="218"/>
      <c r="R293" s="224"/>
      <c r="S293" s="224"/>
    </row>
    <row r="294" spans="1:19" ht="13.15" customHeight="1">
      <c r="A294" s="258">
        <f t="shared" si="19"/>
        <v>41284</v>
      </c>
      <c r="B294" s="248">
        <f>VLOOKUP($A294,[3]Data!$B$4:$J$600,3)</f>
        <v>0</v>
      </c>
      <c r="C294" s="248">
        <f>VLOOKUP($A294,[3]Data!$B$4:$J$600,9)</f>
        <v>0</v>
      </c>
      <c r="D294" s="248">
        <f>VLOOKUP($A294,[3]Data!$B$4:$J$600,8)</f>
        <v>0</v>
      </c>
      <c r="E294" s="248">
        <f>VLOOKUP($A294,[3]Data!$B$4:$J$600,7)</f>
        <v>0</v>
      </c>
      <c r="F294" s="248">
        <f>VLOOKUP($A294,[3]Data!$B$4:$J$600,2)</f>
        <v>0</v>
      </c>
      <c r="G294" s="248">
        <f>VLOOKUP($A294,[3]Data!$B$4:$J$600,5)</f>
        <v>0</v>
      </c>
      <c r="H294" s="238" t="s">
        <v>349</v>
      </c>
      <c r="I294" s="248">
        <v>39</v>
      </c>
      <c r="J294" s="250">
        <f t="shared" si="20"/>
        <v>0</v>
      </c>
      <c r="K294" s="245">
        <v>0</v>
      </c>
      <c r="L294" s="219">
        <v>0</v>
      </c>
      <c r="M294" s="186">
        <f>'Contract Usage'!B331</f>
        <v>1.5592961851205593</v>
      </c>
      <c r="N294" s="245"/>
      <c r="Q294" s="218"/>
      <c r="R294" s="224"/>
      <c r="S294" s="224"/>
    </row>
    <row r="295" spans="1:19" ht="13.15" customHeight="1">
      <c r="A295" s="258">
        <f t="shared" si="19"/>
        <v>41285</v>
      </c>
      <c r="B295" s="248">
        <f>VLOOKUP($A295,[3]Data!$B$4:$J$600,3)</f>
        <v>0</v>
      </c>
      <c r="C295" s="248">
        <f>VLOOKUP($A295,[3]Data!$B$4:$J$600,9)</f>
        <v>0</v>
      </c>
      <c r="D295" s="248">
        <f>VLOOKUP($A295,[3]Data!$B$4:$J$600,8)</f>
        <v>0</v>
      </c>
      <c r="E295" s="248">
        <f>VLOOKUP($A295,[3]Data!$B$4:$J$600,7)</f>
        <v>0</v>
      </c>
      <c r="F295" s="248">
        <f>VLOOKUP($A295,[3]Data!$B$4:$J$600,2)</f>
        <v>0</v>
      </c>
      <c r="G295" s="248">
        <f>VLOOKUP($A295,[3]Data!$B$4:$J$600,5)</f>
        <v>0</v>
      </c>
      <c r="H295" s="238" t="s">
        <v>349</v>
      </c>
      <c r="I295" s="248">
        <v>39</v>
      </c>
      <c r="J295" s="250">
        <f t="shared" si="20"/>
        <v>0</v>
      </c>
      <c r="K295" s="245">
        <v>0</v>
      </c>
      <c r="L295" s="219">
        <v>0</v>
      </c>
      <c r="M295" s="186">
        <f>'Contract Usage'!B332</f>
        <v>1.5592961851205593</v>
      </c>
      <c r="N295" s="245"/>
      <c r="Q295" s="218"/>
      <c r="R295" s="224"/>
      <c r="S295" s="224"/>
    </row>
    <row r="296" spans="1:19" ht="13.15" customHeight="1">
      <c r="A296" s="258">
        <f t="shared" si="19"/>
        <v>41286</v>
      </c>
      <c r="B296" s="248">
        <f>VLOOKUP($A296,[3]Data!$B$4:$J$600,3)</f>
        <v>0</v>
      </c>
      <c r="C296" s="248">
        <f>VLOOKUP($A296,[3]Data!$B$4:$J$600,9)</f>
        <v>0</v>
      </c>
      <c r="D296" s="248">
        <f>VLOOKUP($A296,[3]Data!$B$4:$J$600,8)</f>
        <v>0</v>
      </c>
      <c r="E296" s="248">
        <f>VLOOKUP($A296,[3]Data!$B$4:$J$600,7)</f>
        <v>0</v>
      </c>
      <c r="F296" s="248">
        <f>VLOOKUP($A296,[3]Data!$B$4:$J$600,2)</f>
        <v>0</v>
      </c>
      <c r="G296" s="248">
        <f>VLOOKUP($A296,[3]Data!$B$4:$J$600,5)</f>
        <v>0</v>
      </c>
      <c r="H296" s="238" t="s">
        <v>349</v>
      </c>
      <c r="I296" s="248">
        <v>39</v>
      </c>
      <c r="J296" s="250">
        <f t="shared" si="20"/>
        <v>0</v>
      </c>
      <c r="K296" s="245">
        <v>0</v>
      </c>
      <c r="L296" s="219">
        <v>0</v>
      </c>
      <c r="M296" s="186">
        <f>'Contract Usage'!B333</f>
        <v>1.5592961851205593</v>
      </c>
      <c r="N296" s="245"/>
      <c r="Q296" s="218"/>
      <c r="R296" s="224"/>
      <c r="S296" s="224"/>
    </row>
    <row r="297" spans="1:19" ht="13.15" customHeight="1">
      <c r="A297" s="258">
        <f t="shared" si="19"/>
        <v>41287</v>
      </c>
      <c r="B297" s="248">
        <f>VLOOKUP($A297,[3]Data!$B$4:$J$600,3)</f>
        <v>0</v>
      </c>
      <c r="C297" s="248">
        <f>VLOOKUP($A297,[3]Data!$B$4:$J$600,9)</f>
        <v>0</v>
      </c>
      <c r="D297" s="248">
        <f>VLOOKUP($A297,[3]Data!$B$4:$J$600,8)</f>
        <v>0</v>
      </c>
      <c r="E297" s="248">
        <f>VLOOKUP($A297,[3]Data!$B$4:$J$600,7)</f>
        <v>0</v>
      </c>
      <c r="F297" s="248">
        <f>VLOOKUP($A297,[3]Data!$B$4:$J$600,2)</f>
        <v>0</v>
      </c>
      <c r="G297" s="248">
        <f>VLOOKUP($A297,[3]Data!$B$4:$J$600,5)</f>
        <v>0</v>
      </c>
      <c r="H297" s="238" t="s">
        <v>349</v>
      </c>
      <c r="I297" s="248">
        <v>39</v>
      </c>
      <c r="J297" s="250">
        <f t="shared" si="20"/>
        <v>0</v>
      </c>
      <c r="K297" s="245">
        <v>0</v>
      </c>
      <c r="L297" s="219">
        <v>0</v>
      </c>
      <c r="M297" s="186">
        <f>'Contract Usage'!B334</f>
        <v>1.5592961851205593</v>
      </c>
      <c r="N297" s="245"/>
      <c r="Q297" s="218"/>
      <c r="R297" s="224"/>
      <c r="S297" s="224"/>
    </row>
    <row r="298" spans="1:19" ht="13.15" customHeight="1">
      <c r="A298" s="258">
        <f t="shared" si="19"/>
        <v>41288</v>
      </c>
      <c r="B298" s="248">
        <f>VLOOKUP($A298,[3]Data!$B$4:$J$600,3)</f>
        <v>0</v>
      </c>
      <c r="C298" s="248">
        <f>VLOOKUP($A298,[3]Data!$B$4:$J$600,9)</f>
        <v>0</v>
      </c>
      <c r="D298" s="248">
        <f>VLOOKUP($A298,[3]Data!$B$4:$J$600,8)</f>
        <v>0</v>
      </c>
      <c r="E298" s="248">
        <f>VLOOKUP($A298,[3]Data!$B$4:$J$600,7)</f>
        <v>0</v>
      </c>
      <c r="F298" s="248">
        <f>VLOOKUP($A298,[3]Data!$B$4:$J$600,2)</f>
        <v>0</v>
      </c>
      <c r="G298" s="248">
        <f>VLOOKUP($A298,[3]Data!$B$4:$J$600,5)</f>
        <v>0</v>
      </c>
      <c r="H298" s="238" t="s">
        <v>349</v>
      </c>
      <c r="I298" s="248">
        <v>39</v>
      </c>
      <c r="J298" s="250">
        <f t="shared" si="20"/>
        <v>0</v>
      </c>
      <c r="K298" s="245">
        <v>0</v>
      </c>
      <c r="L298" s="219">
        <v>0</v>
      </c>
      <c r="M298" s="186">
        <f>'Contract Usage'!B335</f>
        <v>1.5592961851205593</v>
      </c>
      <c r="N298" s="245"/>
      <c r="Q298" s="218"/>
      <c r="R298" s="224"/>
      <c r="S298" s="224"/>
    </row>
    <row r="299" spans="1:19" ht="13.15" customHeight="1">
      <c r="A299" s="258">
        <f t="shared" si="19"/>
        <v>41289</v>
      </c>
      <c r="B299" s="248">
        <f>VLOOKUP($A299,[3]Data!$B$4:$J$600,3)</f>
        <v>0</v>
      </c>
      <c r="C299" s="248">
        <f>VLOOKUP($A299,[3]Data!$B$4:$J$600,9)</f>
        <v>0</v>
      </c>
      <c r="D299" s="248">
        <f>VLOOKUP($A299,[3]Data!$B$4:$J$600,8)</f>
        <v>0</v>
      </c>
      <c r="E299" s="248">
        <f>VLOOKUP($A299,[3]Data!$B$4:$J$600,7)</f>
        <v>0</v>
      </c>
      <c r="F299" s="248">
        <f>VLOOKUP($A299,[3]Data!$B$4:$J$600,2)</f>
        <v>0</v>
      </c>
      <c r="G299" s="248">
        <f>VLOOKUP($A299,[3]Data!$B$4:$J$600,5)</f>
        <v>0</v>
      </c>
      <c r="H299" s="238" t="s">
        <v>349</v>
      </c>
      <c r="I299" s="248">
        <v>39</v>
      </c>
      <c r="J299" s="250">
        <f t="shared" si="20"/>
        <v>0</v>
      </c>
      <c r="K299" s="245">
        <v>0</v>
      </c>
      <c r="L299" s="219">
        <v>0</v>
      </c>
      <c r="M299" s="186">
        <f>'Contract Usage'!B336</f>
        <v>1.5592961851205593</v>
      </c>
      <c r="N299" s="245"/>
      <c r="Q299" s="218"/>
      <c r="R299" s="224"/>
      <c r="S299" s="224"/>
    </row>
    <row r="300" spans="1:19" ht="13.15" customHeight="1">
      <c r="A300" s="258">
        <f t="shared" si="19"/>
        <v>41290</v>
      </c>
      <c r="B300" s="248">
        <f>VLOOKUP($A300,[3]Data!$B$4:$J$600,3)</f>
        <v>0</v>
      </c>
      <c r="C300" s="248">
        <f>VLOOKUP($A300,[3]Data!$B$4:$J$600,9)</f>
        <v>0</v>
      </c>
      <c r="D300" s="248">
        <f>VLOOKUP($A300,[3]Data!$B$4:$J$600,8)</f>
        <v>0</v>
      </c>
      <c r="E300" s="248">
        <f>VLOOKUP($A300,[3]Data!$B$4:$J$600,7)</f>
        <v>0</v>
      </c>
      <c r="F300" s="248">
        <f>VLOOKUP($A300,[3]Data!$B$4:$J$600,2)</f>
        <v>0</v>
      </c>
      <c r="G300" s="248">
        <f>VLOOKUP($A300,[3]Data!$B$4:$J$600,5)</f>
        <v>0</v>
      </c>
      <c r="H300" s="238" t="s">
        <v>349</v>
      </c>
      <c r="I300" s="248">
        <v>39</v>
      </c>
      <c r="J300" s="250">
        <f t="shared" si="20"/>
        <v>0</v>
      </c>
      <c r="K300" s="245">
        <v>0</v>
      </c>
      <c r="L300" s="219">
        <v>0</v>
      </c>
      <c r="M300" s="186">
        <f>'Contract Usage'!B337</f>
        <v>1.5592961851205593</v>
      </c>
      <c r="N300" s="245"/>
      <c r="Q300" s="218"/>
      <c r="R300" s="224"/>
      <c r="S300" s="224"/>
    </row>
    <row r="301" spans="1:19" ht="13.15" customHeight="1">
      <c r="A301" s="258">
        <f t="shared" si="19"/>
        <v>41291</v>
      </c>
      <c r="B301" s="248">
        <f>VLOOKUP($A301,[3]Data!$B$4:$J$600,3)</f>
        <v>0</v>
      </c>
      <c r="C301" s="248">
        <f>VLOOKUP($A301,[3]Data!$B$4:$J$600,9)</f>
        <v>0</v>
      </c>
      <c r="D301" s="248">
        <f>VLOOKUP($A301,[3]Data!$B$4:$J$600,8)</f>
        <v>0</v>
      </c>
      <c r="E301" s="248">
        <f>VLOOKUP($A301,[3]Data!$B$4:$J$600,7)</f>
        <v>0</v>
      </c>
      <c r="F301" s="248">
        <f>VLOOKUP($A301,[3]Data!$B$4:$J$600,2)</f>
        <v>0</v>
      </c>
      <c r="G301" s="248">
        <f>VLOOKUP($A301,[3]Data!$B$4:$J$600,5)</f>
        <v>0</v>
      </c>
      <c r="H301" s="238" t="s">
        <v>349</v>
      </c>
      <c r="I301" s="248">
        <v>39</v>
      </c>
      <c r="J301" s="250">
        <f t="shared" si="20"/>
        <v>0</v>
      </c>
      <c r="K301" s="245">
        <v>0</v>
      </c>
      <c r="L301" s="219">
        <v>0</v>
      </c>
      <c r="M301" s="186">
        <f>'Contract Usage'!B338</f>
        <v>1.5592961851205593</v>
      </c>
      <c r="N301" s="245"/>
      <c r="Q301" s="218"/>
      <c r="R301" s="224"/>
      <c r="S301" s="224"/>
    </row>
    <row r="302" spans="1:19" ht="13.15" customHeight="1">
      <c r="A302" s="258">
        <f t="shared" si="19"/>
        <v>41292</v>
      </c>
      <c r="B302" s="248">
        <f>VLOOKUP($A302,[3]Data!$B$4:$J$600,3)</f>
        <v>0</v>
      </c>
      <c r="C302" s="248">
        <f>VLOOKUP($A302,[3]Data!$B$4:$J$600,9)</f>
        <v>0</v>
      </c>
      <c r="D302" s="248">
        <f>VLOOKUP($A302,[3]Data!$B$4:$J$600,8)</f>
        <v>0</v>
      </c>
      <c r="E302" s="248">
        <f>VLOOKUP($A302,[3]Data!$B$4:$J$600,7)</f>
        <v>0</v>
      </c>
      <c r="F302" s="248">
        <f>VLOOKUP($A302,[3]Data!$B$4:$J$600,2)</f>
        <v>0</v>
      </c>
      <c r="G302" s="248">
        <f>VLOOKUP($A302,[3]Data!$B$4:$J$600,5)</f>
        <v>0</v>
      </c>
      <c r="H302" s="238" t="s">
        <v>349</v>
      </c>
      <c r="I302" s="248">
        <v>39</v>
      </c>
      <c r="J302" s="250">
        <f t="shared" si="20"/>
        <v>0</v>
      </c>
      <c r="K302" s="245">
        <v>0</v>
      </c>
      <c r="L302" s="219">
        <v>0</v>
      </c>
      <c r="M302" s="186">
        <f>'Contract Usage'!B339</f>
        <v>1.5592961851205593</v>
      </c>
      <c r="N302" s="245"/>
      <c r="Q302" s="218"/>
      <c r="R302" s="224"/>
      <c r="S302" s="224"/>
    </row>
    <row r="303" spans="1:19" ht="13.15" customHeight="1">
      <c r="A303" s="258">
        <f t="shared" si="19"/>
        <v>41293</v>
      </c>
      <c r="B303" s="248">
        <f>VLOOKUP($A303,[3]Data!$B$4:$J$600,3)</f>
        <v>0</v>
      </c>
      <c r="C303" s="248">
        <f>VLOOKUP($A303,[3]Data!$B$4:$J$600,9)</f>
        <v>0</v>
      </c>
      <c r="D303" s="248">
        <f>VLOOKUP($A303,[3]Data!$B$4:$J$600,8)</f>
        <v>0</v>
      </c>
      <c r="E303" s="248">
        <f>VLOOKUP($A303,[3]Data!$B$4:$J$600,7)</f>
        <v>0</v>
      </c>
      <c r="F303" s="248">
        <f>VLOOKUP($A303,[3]Data!$B$4:$J$600,2)</f>
        <v>0</v>
      </c>
      <c r="G303" s="248">
        <f>VLOOKUP($A303,[3]Data!$B$4:$J$600,5)</f>
        <v>0</v>
      </c>
      <c r="H303" s="238" t="s">
        <v>349</v>
      </c>
      <c r="I303" s="248">
        <v>39</v>
      </c>
      <c r="J303" s="250">
        <f t="shared" si="20"/>
        <v>0</v>
      </c>
      <c r="K303" s="245">
        <v>0</v>
      </c>
      <c r="L303" s="219">
        <v>0</v>
      </c>
      <c r="M303" s="186">
        <f>'Contract Usage'!B340</f>
        <v>1.5592961851205593</v>
      </c>
      <c r="N303" s="245"/>
      <c r="Q303" s="218"/>
      <c r="R303" s="224"/>
      <c r="S303" s="224"/>
    </row>
    <row r="304" spans="1:19" ht="13.15" customHeight="1">
      <c r="A304" s="258">
        <f t="shared" si="19"/>
        <v>41294</v>
      </c>
      <c r="B304" s="248">
        <f>VLOOKUP($A304,[3]Data!$B$4:$J$600,3)</f>
        <v>0</v>
      </c>
      <c r="C304" s="248">
        <f>VLOOKUP($A304,[3]Data!$B$4:$J$600,9)</f>
        <v>0</v>
      </c>
      <c r="D304" s="248">
        <f>VLOOKUP($A304,[3]Data!$B$4:$J$600,8)</f>
        <v>0</v>
      </c>
      <c r="E304" s="248">
        <f>VLOOKUP($A304,[3]Data!$B$4:$J$600,7)</f>
        <v>0</v>
      </c>
      <c r="F304" s="248">
        <f>VLOOKUP($A304,[3]Data!$B$4:$J$600,2)</f>
        <v>0</v>
      </c>
      <c r="G304" s="248">
        <f>VLOOKUP($A304,[3]Data!$B$4:$J$600,5)</f>
        <v>0</v>
      </c>
      <c r="H304" s="238" t="s">
        <v>349</v>
      </c>
      <c r="I304" s="248">
        <v>39</v>
      </c>
      <c r="J304" s="250">
        <f t="shared" si="20"/>
        <v>0</v>
      </c>
      <c r="K304" s="245">
        <v>0</v>
      </c>
      <c r="L304" s="219">
        <v>0</v>
      </c>
      <c r="M304" s="186">
        <f>'Contract Usage'!B341</f>
        <v>1.5592961851205593</v>
      </c>
      <c r="N304" s="245"/>
      <c r="Q304" s="218"/>
      <c r="R304" s="224"/>
      <c r="S304" s="224"/>
    </row>
    <row r="305" spans="1:19" ht="13.15" customHeight="1">
      <c r="A305" s="258">
        <f t="shared" si="19"/>
        <v>41295</v>
      </c>
      <c r="B305" s="248">
        <f>VLOOKUP($A305,[3]Data!$B$4:$J$600,3)</f>
        <v>0</v>
      </c>
      <c r="C305" s="248">
        <f>VLOOKUP($A305,[3]Data!$B$4:$J$600,9)</f>
        <v>0</v>
      </c>
      <c r="D305" s="248">
        <f>VLOOKUP($A305,[3]Data!$B$4:$J$600,8)</f>
        <v>0</v>
      </c>
      <c r="E305" s="248">
        <f>VLOOKUP($A305,[3]Data!$B$4:$J$600,7)</f>
        <v>0</v>
      </c>
      <c r="F305" s="248">
        <f>VLOOKUP($A305,[3]Data!$B$4:$J$600,2)</f>
        <v>0</v>
      </c>
      <c r="G305" s="248">
        <f>VLOOKUP($A305,[3]Data!$B$4:$J$600,5)</f>
        <v>0</v>
      </c>
      <c r="H305" s="238" t="s">
        <v>349</v>
      </c>
      <c r="I305" s="248">
        <v>39</v>
      </c>
      <c r="J305" s="250">
        <f t="shared" si="20"/>
        <v>0</v>
      </c>
      <c r="K305" s="245">
        <v>0</v>
      </c>
      <c r="L305" s="219">
        <v>0</v>
      </c>
      <c r="M305" s="186">
        <f>'Contract Usage'!B342</f>
        <v>1.5592961851205593</v>
      </c>
      <c r="N305" s="245"/>
      <c r="Q305" s="218"/>
      <c r="R305" s="224"/>
      <c r="S305" s="224"/>
    </row>
    <row r="306" spans="1:19" ht="13.15" customHeight="1">
      <c r="A306" s="258">
        <f t="shared" si="19"/>
        <v>41296</v>
      </c>
      <c r="B306" s="248">
        <f>VLOOKUP($A306,[3]Data!$B$4:$J$600,3)</f>
        <v>0</v>
      </c>
      <c r="C306" s="248">
        <f>VLOOKUP($A306,[3]Data!$B$4:$J$600,9)</f>
        <v>0</v>
      </c>
      <c r="D306" s="248">
        <f>VLOOKUP($A306,[3]Data!$B$4:$J$600,8)</f>
        <v>0</v>
      </c>
      <c r="E306" s="248">
        <f>VLOOKUP($A306,[3]Data!$B$4:$J$600,7)</f>
        <v>0</v>
      </c>
      <c r="F306" s="248">
        <f>VLOOKUP($A306,[3]Data!$B$4:$J$600,2)</f>
        <v>0</v>
      </c>
      <c r="G306" s="248">
        <f>VLOOKUP($A306,[3]Data!$B$4:$J$600,5)</f>
        <v>0</v>
      </c>
      <c r="H306" s="238" t="s">
        <v>349</v>
      </c>
      <c r="I306" s="248">
        <v>39</v>
      </c>
      <c r="J306" s="250">
        <f t="shared" si="20"/>
        <v>0</v>
      </c>
      <c r="K306" s="245">
        <v>0</v>
      </c>
      <c r="L306" s="219">
        <v>0</v>
      </c>
      <c r="M306" s="186">
        <f>'Contract Usage'!B343</f>
        <v>1.5592961851205593</v>
      </c>
      <c r="N306" s="245"/>
      <c r="Q306" s="218"/>
      <c r="R306" s="224"/>
      <c r="S306" s="224"/>
    </row>
    <row r="307" spans="1:19" ht="13.15" customHeight="1">
      <c r="A307" s="258">
        <f t="shared" si="19"/>
        <v>41297</v>
      </c>
      <c r="B307" s="248">
        <f>VLOOKUP($A307,[3]Data!$B$4:$J$600,3)</f>
        <v>0</v>
      </c>
      <c r="C307" s="248">
        <f>VLOOKUP($A307,[3]Data!$B$4:$J$600,9)</f>
        <v>0</v>
      </c>
      <c r="D307" s="248">
        <f>VLOOKUP($A307,[3]Data!$B$4:$J$600,8)</f>
        <v>0</v>
      </c>
      <c r="E307" s="248">
        <f>VLOOKUP($A307,[3]Data!$B$4:$J$600,7)</f>
        <v>0</v>
      </c>
      <c r="F307" s="248">
        <f>VLOOKUP($A307,[3]Data!$B$4:$J$600,2)</f>
        <v>0</v>
      </c>
      <c r="G307" s="248">
        <f>VLOOKUP($A307,[3]Data!$B$4:$J$600,5)</f>
        <v>0</v>
      </c>
      <c r="H307" s="238" t="s">
        <v>349</v>
      </c>
      <c r="I307" s="248">
        <v>39</v>
      </c>
      <c r="J307" s="250">
        <f t="shared" si="20"/>
        <v>0</v>
      </c>
      <c r="K307" s="245">
        <v>0</v>
      </c>
      <c r="L307" s="219">
        <v>0</v>
      </c>
      <c r="M307" s="186">
        <f>'Contract Usage'!B344</f>
        <v>1.5592961851205593</v>
      </c>
      <c r="N307" s="245"/>
      <c r="Q307" s="218"/>
      <c r="R307" s="224"/>
      <c r="S307" s="224"/>
    </row>
    <row r="308" spans="1:19" ht="13.15" customHeight="1">
      <c r="A308" s="258">
        <f t="shared" si="19"/>
        <v>41298</v>
      </c>
      <c r="B308" s="248">
        <f>VLOOKUP($A308,[3]Data!$B$4:$J$600,3)</f>
        <v>0</v>
      </c>
      <c r="C308" s="248">
        <f>VLOOKUP($A308,[3]Data!$B$4:$J$600,9)</f>
        <v>0</v>
      </c>
      <c r="D308" s="248">
        <f>VLOOKUP($A308,[3]Data!$B$4:$J$600,8)</f>
        <v>0</v>
      </c>
      <c r="E308" s="248">
        <f>VLOOKUP($A308,[3]Data!$B$4:$J$600,7)</f>
        <v>0</v>
      </c>
      <c r="F308" s="248">
        <f>VLOOKUP($A308,[3]Data!$B$4:$J$600,2)</f>
        <v>0</v>
      </c>
      <c r="G308" s="248">
        <f>VLOOKUP($A308,[3]Data!$B$4:$J$600,5)</f>
        <v>0</v>
      </c>
      <c r="H308" s="238" t="s">
        <v>349</v>
      </c>
      <c r="I308" s="248">
        <v>39</v>
      </c>
      <c r="J308" s="250">
        <f t="shared" si="20"/>
        <v>0</v>
      </c>
      <c r="K308" s="245">
        <v>0</v>
      </c>
      <c r="L308" s="219">
        <v>0</v>
      </c>
      <c r="M308" s="186">
        <f>'Contract Usage'!B345</f>
        <v>1.5592961851205593</v>
      </c>
      <c r="N308" s="245"/>
      <c r="Q308" s="218"/>
      <c r="R308" s="224"/>
      <c r="S308" s="224"/>
    </row>
    <row r="309" spans="1:19" ht="13.15" customHeight="1">
      <c r="A309" s="258">
        <f t="shared" si="19"/>
        <v>41299</v>
      </c>
      <c r="B309" s="248">
        <f>VLOOKUP($A309,[3]Data!$B$4:$J$600,3)</f>
        <v>0</v>
      </c>
      <c r="C309" s="248">
        <f>VLOOKUP($A309,[3]Data!$B$4:$J$600,9)</f>
        <v>0</v>
      </c>
      <c r="D309" s="248">
        <f>VLOOKUP($A309,[3]Data!$B$4:$J$600,8)</f>
        <v>0</v>
      </c>
      <c r="E309" s="248">
        <f>VLOOKUP($A309,[3]Data!$B$4:$J$600,7)</f>
        <v>0</v>
      </c>
      <c r="F309" s="248">
        <f>VLOOKUP($A309,[3]Data!$B$4:$J$600,2)</f>
        <v>0</v>
      </c>
      <c r="G309" s="248">
        <f>VLOOKUP($A309,[3]Data!$B$4:$J$600,5)</f>
        <v>0</v>
      </c>
      <c r="H309" s="238" t="s">
        <v>349</v>
      </c>
      <c r="I309" s="248">
        <v>39</v>
      </c>
      <c r="J309" s="250">
        <f t="shared" si="20"/>
        <v>0</v>
      </c>
      <c r="K309" s="245">
        <v>0</v>
      </c>
      <c r="L309" s="219">
        <v>0</v>
      </c>
      <c r="M309" s="186">
        <f>'Contract Usage'!B346</f>
        <v>1.5592961851205593</v>
      </c>
      <c r="N309" s="245"/>
      <c r="Q309" s="218"/>
      <c r="R309" s="224"/>
      <c r="S309" s="224"/>
    </row>
    <row r="310" spans="1:19" ht="13.15" customHeight="1">
      <c r="A310" s="258">
        <f t="shared" si="19"/>
        <v>41300</v>
      </c>
      <c r="B310" s="248">
        <f>VLOOKUP($A310,[3]Data!$B$4:$J$600,3)</f>
        <v>0</v>
      </c>
      <c r="C310" s="248">
        <f>VLOOKUP($A310,[3]Data!$B$4:$J$600,9)</f>
        <v>0</v>
      </c>
      <c r="D310" s="248">
        <f>VLOOKUP($A310,[3]Data!$B$4:$J$600,8)</f>
        <v>0</v>
      </c>
      <c r="E310" s="248">
        <f>VLOOKUP($A310,[3]Data!$B$4:$J$600,7)</f>
        <v>0</v>
      </c>
      <c r="F310" s="248">
        <f>VLOOKUP($A310,[3]Data!$B$4:$J$600,2)</f>
        <v>0</v>
      </c>
      <c r="G310" s="248">
        <f>VLOOKUP($A310,[3]Data!$B$4:$J$600,5)</f>
        <v>0</v>
      </c>
      <c r="H310" s="238" t="s">
        <v>349</v>
      </c>
      <c r="I310" s="248">
        <v>39</v>
      </c>
      <c r="J310" s="250">
        <f t="shared" si="20"/>
        <v>0</v>
      </c>
      <c r="K310" s="245">
        <v>0</v>
      </c>
      <c r="L310" s="219">
        <v>0</v>
      </c>
      <c r="M310" s="186">
        <f>'Contract Usage'!B347</f>
        <v>1.5592961851205593</v>
      </c>
      <c r="N310" s="245"/>
      <c r="Q310" s="218"/>
      <c r="R310" s="224"/>
      <c r="S310" s="224"/>
    </row>
    <row r="311" spans="1:19" ht="13.15" customHeight="1">
      <c r="A311" s="258">
        <f t="shared" si="19"/>
        <v>41301</v>
      </c>
      <c r="B311" s="248">
        <f>VLOOKUP($A311,[3]Data!$B$4:$J$600,3)</f>
        <v>0</v>
      </c>
      <c r="C311" s="248">
        <f>VLOOKUP($A311,[3]Data!$B$4:$J$600,9)</f>
        <v>0</v>
      </c>
      <c r="D311" s="248">
        <f>VLOOKUP($A311,[3]Data!$B$4:$J$600,8)</f>
        <v>0</v>
      </c>
      <c r="E311" s="248">
        <f>VLOOKUP($A311,[3]Data!$B$4:$J$600,7)</f>
        <v>0</v>
      </c>
      <c r="F311" s="248">
        <f>VLOOKUP($A311,[3]Data!$B$4:$J$600,2)</f>
        <v>0</v>
      </c>
      <c r="G311" s="248">
        <f>VLOOKUP($A311,[3]Data!$B$4:$J$600,5)</f>
        <v>0</v>
      </c>
      <c r="H311" s="238" t="s">
        <v>349</v>
      </c>
      <c r="I311" s="248">
        <v>39</v>
      </c>
      <c r="J311" s="250">
        <f t="shared" si="20"/>
        <v>0</v>
      </c>
      <c r="K311" s="245">
        <v>0</v>
      </c>
      <c r="L311" s="219">
        <v>0</v>
      </c>
      <c r="M311" s="186">
        <f>'Contract Usage'!B348</f>
        <v>1.5592961851205593</v>
      </c>
      <c r="N311" s="245"/>
      <c r="Q311" s="218"/>
      <c r="R311" s="224"/>
      <c r="S311" s="224"/>
    </row>
    <row r="312" spans="1:19" ht="13.15" customHeight="1">
      <c r="A312" s="258">
        <f t="shared" si="19"/>
        <v>41302</v>
      </c>
      <c r="B312" s="248">
        <f>VLOOKUP($A312,[3]Data!$B$4:$J$600,3)</f>
        <v>0</v>
      </c>
      <c r="C312" s="248">
        <f>VLOOKUP($A312,[3]Data!$B$4:$J$600,9)</f>
        <v>0</v>
      </c>
      <c r="D312" s="248">
        <f>VLOOKUP($A312,[3]Data!$B$4:$J$600,8)</f>
        <v>0</v>
      </c>
      <c r="E312" s="248">
        <f>VLOOKUP($A312,[3]Data!$B$4:$J$600,7)</f>
        <v>0</v>
      </c>
      <c r="F312" s="248">
        <f>VLOOKUP($A312,[3]Data!$B$4:$J$600,2)</f>
        <v>0</v>
      </c>
      <c r="G312" s="248">
        <f>VLOOKUP($A312,[3]Data!$B$4:$J$600,5)</f>
        <v>0</v>
      </c>
      <c r="H312" s="238" t="s">
        <v>349</v>
      </c>
      <c r="I312" s="248">
        <v>39</v>
      </c>
      <c r="J312" s="250">
        <f t="shared" si="20"/>
        <v>0</v>
      </c>
      <c r="K312" s="245">
        <v>0</v>
      </c>
      <c r="L312" s="219">
        <v>0</v>
      </c>
      <c r="M312" s="186">
        <f>'Contract Usage'!B349</f>
        <v>1.5592961851205593</v>
      </c>
      <c r="N312" s="245"/>
      <c r="Q312" s="218"/>
      <c r="R312" s="224"/>
      <c r="S312" s="224"/>
    </row>
    <row r="313" spans="1:19" ht="13.15" customHeight="1">
      <c r="A313" s="258">
        <f t="shared" si="19"/>
        <v>41303</v>
      </c>
      <c r="B313" s="248">
        <f>VLOOKUP($A313,[3]Data!$B$4:$J$600,3)</f>
        <v>0</v>
      </c>
      <c r="C313" s="248">
        <f>VLOOKUP($A313,[3]Data!$B$4:$J$600,9)</f>
        <v>0</v>
      </c>
      <c r="D313" s="248">
        <f>VLOOKUP($A313,[3]Data!$B$4:$J$600,8)</f>
        <v>0</v>
      </c>
      <c r="E313" s="248">
        <f>VLOOKUP($A313,[3]Data!$B$4:$J$600,7)</f>
        <v>0</v>
      </c>
      <c r="F313" s="248">
        <f>VLOOKUP($A313,[3]Data!$B$4:$J$600,2)</f>
        <v>0</v>
      </c>
      <c r="G313" s="248">
        <f>VLOOKUP($A313,[3]Data!$B$4:$J$600,5)</f>
        <v>0</v>
      </c>
      <c r="H313" s="238" t="s">
        <v>349</v>
      </c>
      <c r="I313" s="248">
        <v>39</v>
      </c>
      <c r="J313" s="250">
        <f t="shared" si="20"/>
        <v>0</v>
      </c>
      <c r="K313" s="245">
        <v>0</v>
      </c>
      <c r="L313" s="219">
        <v>0</v>
      </c>
      <c r="M313" s="186">
        <f>'Contract Usage'!B350</f>
        <v>1.5592961851205593</v>
      </c>
      <c r="N313" s="245"/>
      <c r="Q313" s="218"/>
      <c r="R313" s="224"/>
      <c r="S313" s="224"/>
    </row>
    <row r="314" spans="1:19" ht="13.15" customHeight="1">
      <c r="A314" s="258">
        <f t="shared" si="19"/>
        <v>41304</v>
      </c>
      <c r="B314" s="248">
        <f>VLOOKUP($A314,[3]Data!$B$4:$J$600,3)</f>
        <v>0</v>
      </c>
      <c r="C314" s="248">
        <f>VLOOKUP($A314,[3]Data!$B$4:$J$600,9)</f>
        <v>0</v>
      </c>
      <c r="D314" s="248">
        <f>VLOOKUP($A314,[3]Data!$B$4:$J$600,8)</f>
        <v>0</v>
      </c>
      <c r="E314" s="248">
        <f>VLOOKUP($A314,[3]Data!$B$4:$J$600,7)</f>
        <v>0</v>
      </c>
      <c r="F314" s="248">
        <f>VLOOKUP($A314,[3]Data!$B$4:$J$600,2)</f>
        <v>0</v>
      </c>
      <c r="G314" s="248">
        <f>VLOOKUP($A314,[3]Data!$B$4:$J$600,5)</f>
        <v>0</v>
      </c>
      <c r="H314" s="238" t="s">
        <v>349</v>
      </c>
      <c r="I314" s="248">
        <v>39</v>
      </c>
      <c r="J314" s="250">
        <f t="shared" si="20"/>
        <v>0</v>
      </c>
      <c r="K314" s="245">
        <v>0</v>
      </c>
      <c r="L314" s="219">
        <v>0</v>
      </c>
      <c r="M314" s="186">
        <f>'Contract Usage'!B351</f>
        <v>1.5592961851205593</v>
      </c>
      <c r="N314" s="245"/>
      <c r="Q314" s="218"/>
      <c r="R314" s="224"/>
      <c r="S314" s="224"/>
    </row>
    <row r="315" spans="1:19" ht="13.15" customHeight="1">
      <c r="A315" s="258">
        <f t="shared" si="19"/>
        <v>41305</v>
      </c>
      <c r="B315" s="248">
        <f>VLOOKUP($A315,[3]Data!$B$4:$J$600,3)</f>
        <v>0</v>
      </c>
      <c r="C315" s="248">
        <f>VLOOKUP($A315,[3]Data!$B$4:$J$600,9)</f>
        <v>0</v>
      </c>
      <c r="D315" s="248">
        <f>VLOOKUP($A315,[3]Data!$B$4:$J$600,8)</f>
        <v>0</v>
      </c>
      <c r="E315" s="248">
        <f>VLOOKUP($A315,[3]Data!$B$4:$J$600,7)</f>
        <v>0</v>
      </c>
      <c r="F315" s="248">
        <f>VLOOKUP($A315,[3]Data!$B$4:$J$600,2)</f>
        <v>0</v>
      </c>
      <c r="G315" s="248">
        <f>VLOOKUP($A315,[3]Data!$B$4:$J$600,5)</f>
        <v>0</v>
      </c>
      <c r="H315" s="238" t="s">
        <v>349</v>
      </c>
      <c r="I315" s="248">
        <v>39</v>
      </c>
      <c r="J315" s="250">
        <f t="shared" si="20"/>
        <v>0</v>
      </c>
      <c r="K315" s="245">
        <v>0</v>
      </c>
      <c r="L315" s="219">
        <v>0</v>
      </c>
      <c r="M315" s="186">
        <f>'Contract Usage'!B352</f>
        <v>1.5592961851205593</v>
      </c>
      <c r="N315" s="245"/>
      <c r="Q315" s="218"/>
      <c r="R315" s="224"/>
      <c r="S315" s="224"/>
    </row>
    <row r="316" spans="1:19" ht="13.15" customHeight="1">
      <c r="A316" s="258">
        <f t="shared" si="19"/>
        <v>41306</v>
      </c>
      <c r="B316" s="248">
        <f>VLOOKUP($A316,[3]Data!$B$4:$J$600,3)</f>
        <v>0</v>
      </c>
      <c r="C316" s="248">
        <f>VLOOKUP($A316,[3]Data!$B$4:$J$600,9)</f>
        <v>0</v>
      </c>
      <c r="D316" s="248">
        <f>VLOOKUP($A316,[3]Data!$B$4:$J$600,8)</f>
        <v>0</v>
      </c>
      <c r="E316" s="248">
        <f>VLOOKUP($A316,[3]Data!$B$4:$J$600,7)</f>
        <v>0</v>
      </c>
      <c r="F316" s="248">
        <f>VLOOKUP($A316,[3]Data!$B$4:$J$600,2)</f>
        <v>0</v>
      </c>
      <c r="G316" s="248">
        <f>VLOOKUP($A316,[3]Data!$B$4:$J$600,5)</f>
        <v>0</v>
      </c>
      <c r="H316" s="238" t="s">
        <v>349</v>
      </c>
      <c r="I316" s="248">
        <v>39</v>
      </c>
      <c r="J316" s="250">
        <f t="shared" si="20"/>
        <v>0</v>
      </c>
      <c r="K316" s="245">
        <v>0</v>
      </c>
      <c r="L316" s="219">
        <v>0</v>
      </c>
      <c r="M316" s="186">
        <f>'Contract Usage'!B353</f>
        <v>1.5354954677420372</v>
      </c>
      <c r="N316" s="245"/>
      <c r="Q316" s="218"/>
      <c r="R316" s="224"/>
      <c r="S316" s="224"/>
    </row>
    <row r="317" spans="1:19" ht="13.15" customHeight="1">
      <c r="A317" s="258">
        <f t="shared" si="19"/>
        <v>41307</v>
      </c>
      <c r="B317" s="248">
        <f>VLOOKUP($A317,[3]Data!$B$4:$J$600,3)</f>
        <v>0</v>
      </c>
      <c r="C317" s="248">
        <f>VLOOKUP($A317,[3]Data!$B$4:$J$600,9)</f>
        <v>0</v>
      </c>
      <c r="D317" s="248">
        <f>VLOOKUP($A317,[3]Data!$B$4:$J$600,8)</f>
        <v>0</v>
      </c>
      <c r="E317" s="248">
        <f>VLOOKUP($A317,[3]Data!$B$4:$J$600,7)</f>
        <v>0</v>
      </c>
      <c r="F317" s="248">
        <f>VLOOKUP($A317,[3]Data!$B$4:$J$600,2)</f>
        <v>0</v>
      </c>
      <c r="G317" s="248">
        <f>VLOOKUP($A317,[3]Data!$B$4:$J$600,5)</f>
        <v>0</v>
      </c>
      <c r="H317" s="238" t="s">
        <v>349</v>
      </c>
      <c r="I317" s="248">
        <v>39</v>
      </c>
      <c r="J317" s="250">
        <f t="shared" si="20"/>
        <v>0</v>
      </c>
      <c r="K317" s="245">
        <v>0</v>
      </c>
      <c r="L317" s="219">
        <v>0</v>
      </c>
      <c r="M317" s="186">
        <f>'Contract Usage'!B354</f>
        <v>1.5354954677420372</v>
      </c>
      <c r="N317" s="245"/>
      <c r="Q317" s="218"/>
      <c r="R317" s="224"/>
      <c r="S317" s="224"/>
    </row>
    <row r="318" spans="1:19" ht="13.15" customHeight="1">
      <c r="A318" s="258">
        <f t="shared" si="19"/>
        <v>41308</v>
      </c>
      <c r="B318" s="248">
        <f>VLOOKUP($A318,[3]Data!$B$4:$J$600,3)</f>
        <v>0</v>
      </c>
      <c r="C318" s="248">
        <f>VLOOKUP($A318,[3]Data!$B$4:$J$600,9)</f>
        <v>0</v>
      </c>
      <c r="D318" s="248">
        <f>VLOOKUP($A318,[3]Data!$B$4:$J$600,8)</f>
        <v>0</v>
      </c>
      <c r="E318" s="248">
        <f>VLOOKUP($A318,[3]Data!$B$4:$J$600,7)</f>
        <v>0</v>
      </c>
      <c r="F318" s="248">
        <f>VLOOKUP($A318,[3]Data!$B$4:$J$600,2)</f>
        <v>0</v>
      </c>
      <c r="G318" s="248">
        <f>VLOOKUP($A318,[3]Data!$B$4:$J$600,5)</f>
        <v>0</v>
      </c>
      <c r="H318" s="238" t="s">
        <v>349</v>
      </c>
      <c r="I318" s="248">
        <v>39</v>
      </c>
      <c r="J318" s="250">
        <f t="shared" si="20"/>
        <v>0</v>
      </c>
      <c r="K318" s="245">
        <v>0</v>
      </c>
      <c r="L318" s="219">
        <v>0</v>
      </c>
      <c r="M318" s="186">
        <f>'Contract Usage'!B355</f>
        <v>1.5354954677420372</v>
      </c>
      <c r="N318" s="245"/>
      <c r="Q318" s="218"/>
      <c r="R318" s="224"/>
      <c r="S318" s="224"/>
    </row>
    <row r="319" spans="1:19" ht="13.15" customHeight="1">
      <c r="A319" s="258">
        <f t="shared" si="19"/>
        <v>41309</v>
      </c>
      <c r="B319" s="248">
        <f>VLOOKUP($A319,[3]Data!$B$4:$J$600,3)</f>
        <v>0</v>
      </c>
      <c r="C319" s="248">
        <f>VLOOKUP($A319,[3]Data!$B$4:$J$600,9)</f>
        <v>0</v>
      </c>
      <c r="D319" s="248">
        <f>VLOOKUP($A319,[3]Data!$B$4:$J$600,8)</f>
        <v>0</v>
      </c>
      <c r="E319" s="248">
        <f>VLOOKUP($A319,[3]Data!$B$4:$J$600,7)</f>
        <v>0</v>
      </c>
      <c r="F319" s="248">
        <f>VLOOKUP($A319,[3]Data!$B$4:$J$600,2)</f>
        <v>0</v>
      </c>
      <c r="G319" s="248">
        <f>VLOOKUP($A319,[3]Data!$B$4:$J$600,5)</f>
        <v>0</v>
      </c>
      <c r="H319" s="238" t="s">
        <v>349</v>
      </c>
      <c r="I319" s="248">
        <v>39</v>
      </c>
      <c r="J319" s="250">
        <f t="shared" si="20"/>
        <v>0</v>
      </c>
      <c r="K319" s="245">
        <v>0</v>
      </c>
      <c r="L319" s="219">
        <v>0</v>
      </c>
      <c r="M319" s="186">
        <f>'Contract Usage'!B356</f>
        <v>1.5354954677420372</v>
      </c>
      <c r="N319" s="245"/>
      <c r="Q319" s="218"/>
      <c r="R319" s="224"/>
      <c r="S319" s="224"/>
    </row>
    <row r="320" spans="1:19" ht="13.15" customHeight="1">
      <c r="A320" s="258">
        <f t="shared" si="19"/>
        <v>41310</v>
      </c>
      <c r="B320" s="248">
        <f>VLOOKUP($A320,[3]Data!$B$4:$J$600,3)</f>
        <v>0</v>
      </c>
      <c r="C320" s="248">
        <f>VLOOKUP($A320,[3]Data!$B$4:$J$600,9)</f>
        <v>0</v>
      </c>
      <c r="D320" s="248">
        <f>VLOOKUP($A320,[3]Data!$B$4:$J$600,8)</f>
        <v>0</v>
      </c>
      <c r="E320" s="248">
        <f>VLOOKUP($A320,[3]Data!$B$4:$J$600,7)</f>
        <v>0</v>
      </c>
      <c r="F320" s="248">
        <f>VLOOKUP($A320,[3]Data!$B$4:$J$600,2)</f>
        <v>0</v>
      </c>
      <c r="G320" s="248">
        <f>VLOOKUP($A320,[3]Data!$B$4:$J$600,5)</f>
        <v>0</v>
      </c>
      <c r="H320" s="238" t="s">
        <v>349</v>
      </c>
      <c r="I320" s="248">
        <v>39</v>
      </c>
      <c r="J320" s="250">
        <f t="shared" si="20"/>
        <v>0</v>
      </c>
      <c r="K320" s="245">
        <v>0</v>
      </c>
      <c r="L320" s="219">
        <v>0</v>
      </c>
      <c r="M320" s="186">
        <f>'Contract Usage'!B357</f>
        <v>1.5354954677420372</v>
      </c>
      <c r="N320" s="245"/>
      <c r="Q320" s="218"/>
      <c r="R320" s="224"/>
      <c r="S320" s="224"/>
    </row>
    <row r="321" spans="1:19" ht="13.15" customHeight="1">
      <c r="A321" s="258">
        <f t="shared" si="19"/>
        <v>41311</v>
      </c>
      <c r="B321" s="248">
        <f>VLOOKUP($A321,[3]Data!$B$4:$J$600,3)</f>
        <v>0</v>
      </c>
      <c r="C321" s="248">
        <f>VLOOKUP($A321,[3]Data!$B$4:$J$600,9)</f>
        <v>0</v>
      </c>
      <c r="D321" s="248">
        <f>VLOOKUP($A321,[3]Data!$B$4:$J$600,8)</f>
        <v>0</v>
      </c>
      <c r="E321" s="248">
        <f>VLOOKUP($A321,[3]Data!$B$4:$J$600,7)</f>
        <v>0</v>
      </c>
      <c r="F321" s="248">
        <f>VLOOKUP($A321,[3]Data!$B$4:$J$600,2)</f>
        <v>0</v>
      </c>
      <c r="G321" s="248">
        <f>VLOOKUP($A321,[3]Data!$B$4:$J$600,5)</f>
        <v>0</v>
      </c>
      <c r="H321" s="238" t="s">
        <v>349</v>
      </c>
      <c r="I321" s="248">
        <v>39</v>
      </c>
      <c r="J321" s="250">
        <f t="shared" si="20"/>
        <v>0</v>
      </c>
      <c r="K321" s="245">
        <v>0</v>
      </c>
      <c r="L321" s="219">
        <v>0</v>
      </c>
      <c r="M321" s="186">
        <f>'Contract Usage'!B358</f>
        <v>1.5354954677420372</v>
      </c>
      <c r="N321" s="245"/>
      <c r="Q321" s="218"/>
      <c r="R321" s="224"/>
      <c r="S321" s="224"/>
    </row>
    <row r="322" spans="1:19" ht="13.15" customHeight="1">
      <c r="A322" s="258">
        <f t="shared" si="19"/>
        <v>41312</v>
      </c>
      <c r="B322" s="248">
        <f>VLOOKUP($A322,[3]Data!$B$4:$J$600,3)</f>
        <v>0</v>
      </c>
      <c r="C322" s="248">
        <f>VLOOKUP($A322,[3]Data!$B$4:$J$600,9)</f>
        <v>0</v>
      </c>
      <c r="D322" s="248">
        <f>VLOOKUP($A322,[3]Data!$B$4:$J$600,8)</f>
        <v>0</v>
      </c>
      <c r="E322" s="248">
        <f>VLOOKUP($A322,[3]Data!$B$4:$J$600,7)</f>
        <v>0</v>
      </c>
      <c r="F322" s="248">
        <f>VLOOKUP($A322,[3]Data!$B$4:$J$600,2)</f>
        <v>0</v>
      </c>
      <c r="G322" s="248">
        <f>VLOOKUP($A322,[3]Data!$B$4:$J$600,5)</f>
        <v>0</v>
      </c>
      <c r="H322" s="238" t="s">
        <v>349</v>
      </c>
      <c r="I322" s="248">
        <v>39</v>
      </c>
      <c r="J322" s="250">
        <f t="shared" si="20"/>
        <v>0</v>
      </c>
      <c r="K322" s="245">
        <v>0</v>
      </c>
      <c r="L322" s="219">
        <v>0</v>
      </c>
      <c r="M322" s="186">
        <f>'Contract Usage'!B359</f>
        <v>1.5354954677420372</v>
      </c>
      <c r="N322" s="245"/>
      <c r="Q322" s="218"/>
      <c r="R322" s="224"/>
      <c r="S322" s="224"/>
    </row>
    <row r="323" spans="1:19" ht="13.15" customHeight="1">
      <c r="A323" s="258">
        <f t="shared" si="19"/>
        <v>41313</v>
      </c>
      <c r="B323" s="248">
        <f>VLOOKUP($A323,[3]Data!$B$4:$J$600,3)</f>
        <v>0</v>
      </c>
      <c r="C323" s="248">
        <f>VLOOKUP($A323,[3]Data!$B$4:$J$600,9)</f>
        <v>0</v>
      </c>
      <c r="D323" s="248">
        <f>VLOOKUP($A323,[3]Data!$B$4:$J$600,8)</f>
        <v>0</v>
      </c>
      <c r="E323" s="248">
        <f>VLOOKUP($A323,[3]Data!$B$4:$J$600,7)</f>
        <v>0</v>
      </c>
      <c r="F323" s="248">
        <f>VLOOKUP($A323,[3]Data!$B$4:$J$600,2)</f>
        <v>0</v>
      </c>
      <c r="G323" s="248">
        <f>VLOOKUP($A323,[3]Data!$B$4:$J$600,5)</f>
        <v>0</v>
      </c>
      <c r="H323" s="238" t="s">
        <v>349</v>
      </c>
      <c r="I323" s="248">
        <v>39</v>
      </c>
      <c r="J323" s="250">
        <f t="shared" si="20"/>
        <v>0</v>
      </c>
      <c r="K323" s="245">
        <v>0</v>
      </c>
      <c r="L323" s="219">
        <v>0</v>
      </c>
      <c r="M323" s="186">
        <f>'Contract Usage'!B360</f>
        <v>1.5354954677420372</v>
      </c>
      <c r="N323" s="245"/>
      <c r="Q323" s="218"/>
      <c r="R323" s="224"/>
      <c r="S323" s="224"/>
    </row>
    <row r="324" spans="1:19" ht="13.15" customHeight="1">
      <c r="A324" s="258">
        <f t="shared" si="19"/>
        <v>41314</v>
      </c>
      <c r="B324" s="248">
        <f>VLOOKUP($A324,[3]Data!$B$4:$J$600,3)</f>
        <v>0</v>
      </c>
      <c r="C324" s="248">
        <f>VLOOKUP($A324,[3]Data!$B$4:$J$600,9)</f>
        <v>0</v>
      </c>
      <c r="D324" s="248">
        <f>VLOOKUP($A324,[3]Data!$B$4:$J$600,8)</f>
        <v>0</v>
      </c>
      <c r="E324" s="248">
        <f>VLOOKUP($A324,[3]Data!$B$4:$J$600,7)</f>
        <v>0</v>
      </c>
      <c r="F324" s="248">
        <f>VLOOKUP($A324,[3]Data!$B$4:$J$600,2)</f>
        <v>0</v>
      </c>
      <c r="G324" s="248">
        <f>VLOOKUP($A324,[3]Data!$B$4:$J$600,5)</f>
        <v>0</v>
      </c>
      <c r="H324" s="238" t="s">
        <v>349</v>
      </c>
      <c r="I324" s="248">
        <v>39</v>
      </c>
      <c r="J324" s="250">
        <f t="shared" si="20"/>
        <v>0</v>
      </c>
      <c r="K324" s="245">
        <v>0</v>
      </c>
      <c r="L324" s="219">
        <v>0</v>
      </c>
      <c r="M324" s="186">
        <f>'Contract Usage'!B361</f>
        <v>1.5354954677420372</v>
      </c>
      <c r="N324" s="245"/>
      <c r="Q324" s="218"/>
      <c r="R324" s="224"/>
      <c r="S324" s="224"/>
    </row>
    <row r="325" spans="1:19" ht="13.15" customHeight="1">
      <c r="A325" s="258">
        <f t="shared" si="19"/>
        <v>41315</v>
      </c>
      <c r="B325" s="248">
        <f>VLOOKUP($A325,[3]Data!$B$4:$J$600,3)</f>
        <v>0</v>
      </c>
      <c r="C325" s="248">
        <f>VLOOKUP($A325,[3]Data!$B$4:$J$600,9)</f>
        <v>0</v>
      </c>
      <c r="D325" s="248">
        <f>VLOOKUP($A325,[3]Data!$B$4:$J$600,8)</f>
        <v>0</v>
      </c>
      <c r="E325" s="248">
        <f>VLOOKUP($A325,[3]Data!$B$4:$J$600,7)</f>
        <v>0</v>
      </c>
      <c r="F325" s="248">
        <f>VLOOKUP($A325,[3]Data!$B$4:$J$600,2)</f>
        <v>0</v>
      </c>
      <c r="G325" s="248">
        <f>VLOOKUP($A325,[3]Data!$B$4:$J$600,5)</f>
        <v>0</v>
      </c>
      <c r="H325" s="238" t="s">
        <v>349</v>
      </c>
      <c r="I325" s="248">
        <v>39</v>
      </c>
      <c r="J325" s="250">
        <f t="shared" si="20"/>
        <v>0</v>
      </c>
      <c r="K325" s="245">
        <v>0</v>
      </c>
      <c r="L325" s="219">
        <v>0</v>
      </c>
      <c r="M325" s="186">
        <f>'Contract Usage'!B362</f>
        <v>1.5354954677420372</v>
      </c>
      <c r="N325" s="245"/>
      <c r="Q325" s="218"/>
      <c r="R325" s="224"/>
      <c r="S325" s="224"/>
    </row>
    <row r="326" spans="1:19" ht="13.15" customHeight="1">
      <c r="A326" s="258">
        <f t="shared" si="19"/>
        <v>41316</v>
      </c>
      <c r="B326" s="248">
        <f>VLOOKUP($A326,[3]Data!$B$4:$J$600,3)</f>
        <v>0</v>
      </c>
      <c r="C326" s="248">
        <f>VLOOKUP($A326,[3]Data!$B$4:$J$600,9)</f>
        <v>0</v>
      </c>
      <c r="D326" s="248">
        <f>VLOOKUP($A326,[3]Data!$B$4:$J$600,8)</f>
        <v>0</v>
      </c>
      <c r="E326" s="248">
        <f>VLOOKUP($A326,[3]Data!$B$4:$J$600,7)</f>
        <v>0</v>
      </c>
      <c r="F326" s="248">
        <f>VLOOKUP($A326,[3]Data!$B$4:$J$600,2)</f>
        <v>0</v>
      </c>
      <c r="G326" s="248">
        <f>VLOOKUP($A326,[3]Data!$B$4:$J$600,5)</f>
        <v>0</v>
      </c>
      <c r="H326" s="238" t="s">
        <v>349</v>
      </c>
      <c r="I326" s="248">
        <v>39</v>
      </c>
      <c r="J326" s="250">
        <f t="shared" si="20"/>
        <v>0</v>
      </c>
      <c r="K326" s="245">
        <v>0</v>
      </c>
      <c r="L326" s="219">
        <v>0</v>
      </c>
      <c r="M326" s="186">
        <f>'Contract Usage'!B363</f>
        <v>1.5354954677420372</v>
      </c>
      <c r="N326" s="245"/>
      <c r="Q326" s="218"/>
      <c r="R326" s="224"/>
      <c r="S326" s="224"/>
    </row>
    <row r="327" spans="1:19" ht="13.15" customHeight="1">
      <c r="A327" s="258">
        <f t="shared" si="19"/>
        <v>41317</v>
      </c>
      <c r="B327" s="248">
        <f>VLOOKUP($A327,[3]Data!$B$4:$J$600,3)</f>
        <v>0</v>
      </c>
      <c r="C327" s="248">
        <f>VLOOKUP($A327,[3]Data!$B$4:$J$600,9)</f>
        <v>0</v>
      </c>
      <c r="D327" s="248">
        <f>VLOOKUP($A327,[3]Data!$B$4:$J$600,8)</f>
        <v>0</v>
      </c>
      <c r="E327" s="248">
        <f>VLOOKUP($A327,[3]Data!$B$4:$J$600,7)</f>
        <v>0</v>
      </c>
      <c r="F327" s="248">
        <f>VLOOKUP($A327,[3]Data!$B$4:$J$600,2)</f>
        <v>0</v>
      </c>
      <c r="G327" s="248">
        <f>VLOOKUP($A327,[3]Data!$B$4:$J$600,5)</f>
        <v>0</v>
      </c>
      <c r="H327" s="238" t="s">
        <v>349</v>
      </c>
      <c r="I327" s="248">
        <v>39</v>
      </c>
      <c r="J327" s="250">
        <f t="shared" si="20"/>
        <v>0</v>
      </c>
      <c r="K327" s="245">
        <v>0</v>
      </c>
      <c r="L327" s="219">
        <v>0</v>
      </c>
      <c r="M327" s="186">
        <f>'Contract Usage'!B364</f>
        <v>1.5354954677420372</v>
      </c>
      <c r="N327" s="245"/>
      <c r="Q327" s="218"/>
      <c r="R327" s="224"/>
      <c r="S327" s="224"/>
    </row>
    <row r="328" spans="1:19" ht="13.15" customHeight="1">
      <c r="A328" s="258">
        <f t="shared" ref="A328:A375" si="21">A327+1</f>
        <v>41318</v>
      </c>
      <c r="B328" s="248">
        <f>VLOOKUP($A328,[3]Data!$B$4:$J$600,3)</f>
        <v>0</v>
      </c>
      <c r="C328" s="248">
        <f>VLOOKUP($A328,[3]Data!$B$4:$J$600,9)</f>
        <v>0</v>
      </c>
      <c r="D328" s="248">
        <f>VLOOKUP($A328,[3]Data!$B$4:$J$600,8)</f>
        <v>0</v>
      </c>
      <c r="E328" s="248">
        <f>VLOOKUP($A328,[3]Data!$B$4:$J$600,7)</f>
        <v>0</v>
      </c>
      <c r="F328" s="248">
        <f>VLOOKUP($A328,[3]Data!$B$4:$J$600,2)</f>
        <v>0</v>
      </c>
      <c r="G328" s="248">
        <f>VLOOKUP($A328,[3]Data!$B$4:$J$600,5)</f>
        <v>0</v>
      </c>
      <c r="H328" s="238" t="s">
        <v>349</v>
      </c>
      <c r="I328" s="248">
        <v>39</v>
      </c>
      <c r="J328" s="250">
        <f t="shared" si="20"/>
        <v>0</v>
      </c>
      <c r="K328" s="245">
        <v>0</v>
      </c>
      <c r="L328" s="219">
        <v>0</v>
      </c>
      <c r="M328" s="186">
        <f>'Contract Usage'!B365</f>
        <v>1.5354954677420372</v>
      </c>
      <c r="N328" s="245"/>
      <c r="Q328" s="218"/>
      <c r="R328" s="224"/>
      <c r="S328" s="224"/>
    </row>
    <row r="329" spans="1:19" ht="13.15" customHeight="1">
      <c r="A329" s="258">
        <f t="shared" si="21"/>
        <v>41319</v>
      </c>
      <c r="B329" s="248">
        <f>VLOOKUP($A329,[3]Data!$B$4:$J$600,3)</f>
        <v>0</v>
      </c>
      <c r="C329" s="248">
        <f>VLOOKUP($A329,[3]Data!$B$4:$J$600,9)</f>
        <v>0</v>
      </c>
      <c r="D329" s="248">
        <f>VLOOKUP($A329,[3]Data!$B$4:$J$600,8)</f>
        <v>0</v>
      </c>
      <c r="E329" s="248">
        <f>VLOOKUP($A329,[3]Data!$B$4:$J$600,7)</f>
        <v>0</v>
      </c>
      <c r="F329" s="248">
        <f>VLOOKUP($A329,[3]Data!$B$4:$J$600,2)</f>
        <v>0</v>
      </c>
      <c r="G329" s="248">
        <f>VLOOKUP($A329,[3]Data!$B$4:$J$600,5)</f>
        <v>0</v>
      </c>
      <c r="H329" s="238" t="s">
        <v>349</v>
      </c>
      <c r="I329" s="248">
        <v>39</v>
      </c>
      <c r="J329" s="250">
        <f t="shared" si="20"/>
        <v>0</v>
      </c>
      <c r="K329" s="245">
        <v>0</v>
      </c>
      <c r="L329" s="219">
        <v>0</v>
      </c>
      <c r="M329" s="186">
        <f>'Contract Usage'!B366</f>
        <v>1.5354954677420372</v>
      </c>
      <c r="N329" s="245"/>
      <c r="Q329" s="218"/>
      <c r="R329" s="224"/>
      <c r="S329" s="224"/>
    </row>
    <row r="330" spans="1:19" ht="13.15" customHeight="1">
      <c r="A330" s="258">
        <f t="shared" si="21"/>
        <v>41320</v>
      </c>
      <c r="B330" s="248">
        <f>VLOOKUP($A330,[3]Data!$B$4:$J$600,3)</f>
        <v>0</v>
      </c>
      <c r="C330" s="248">
        <f>VLOOKUP($A330,[3]Data!$B$4:$J$600,9)</f>
        <v>0</v>
      </c>
      <c r="D330" s="248">
        <f>VLOOKUP($A330,[3]Data!$B$4:$J$600,8)</f>
        <v>0</v>
      </c>
      <c r="E330" s="248">
        <f>VLOOKUP($A330,[3]Data!$B$4:$J$600,7)</f>
        <v>0</v>
      </c>
      <c r="F330" s="248">
        <f>VLOOKUP($A330,[3]Data!$B$4:$J$600,2)</f>
        <v>0</v>
      </c>
      <c r="G330" s="248">
        <f>VLOOKUP($A330,[3]Data!$B$4:$J$600,5)</f>
        <v>0</v>
      </c>
      <c r="H330" s="238" t="s">
        <v>349</v>
      </c>
      <c r="I330" s="248">
        <v>39</v>
      </c>
      <c r="J330" s="250">
        <f t="shared" si="20"/>
        <v>0</v>
      </c>
      <c r="K330" s="245">
        <v>0</v>
      </c>
      <c r="L330" s="219">
        <v>0</v>
      </c>
      <c r="M330" s="186">
        <f>'Contract Usage'!B367</f>
        <v>1.5354954677420372</v>
      </c>
      <c r="N330" s="245"/>
      <c r="Q330" s="218"/>
      <c r="R330" s="224"/>
      <c r="S330" s="224"/>
    </row>
    <row r="331" spans="1:19" ht="13.15" customHeight="1">
      <c r="A331" s="258">
        <f t="shared" si="21"/>
        <v>41321</v>
      </c>
      <c r="B331" s="248">
        <f>VLOOKUP($A331,[3]Data!$B$4:$J$600,3)</f>
        <v>0</v>
      </c>
      <c r="C331" s="248">
        <f>VLOOKUP($A331,[3]Data!$B$4:$J$600,9)</f>
        <v>0</v>
      </c>
      <c r="D331" s="248">
        <f>VLOOKUP($A331,[3]Data!$B$4:$J$600,8)</f>
        <v>0</v>
      </c>
      <c r="E331" s="248">
        <f>VLOOKUP($A331,[3]Data!$B$4:$J$600,7)</f>
        <v>0</v>
      </c>
      <c r="F331" s="248">
        <f>VLOOKUP($A331,[3]Data!$B$4:$J$600,2)</f>
        <v>0</v>
      </c>
      <c r="G331" s="248">
        <f>VLOOKUP($A331,[3]Data!$B$4:$J$600,5)</f>
        <v>0</v>
      </c>
      <c r="H331" s="238" t="s">
        <v>349</v>
      </c>
      <c r="I331" s="248">
        <v>39</v>
      </c>
      <c r="J331" s="250">
        <f t="shared" si="20"/>
        <v>0</v>
      </c>
      <c r="K331" s="245">
        <v>0</v>
      </c>
      <c r="L331" s="219">
        <v>0</v>
      </c>
      <c r="M331" s="186">
        <f>'Contract Usage'!B368</f>
        <v>1.5354954677420372</v>
      </c>
      <c r="N331" s="245"/>
      <c r="Q331" s="218"/>
      <c r="R331" s="224"/>
      <c r="S331" s="224"/>
    </row>
    <row r="332" spans="1:19" ht="13.15" customHeight="1">
      <c r="A332" s="258">
        <f t="shared" si="21"/>
        <v>41322</v>
      </c>
      <c r="B332" s="248">
        <f>VLOOKUP($A332,[3]Data!$B$4:$J$600,3)</f>
        <v>0</v>
      </c>
      <c r="C332" s="248">
        <f>VLOOKUP($A332,[3]Data!$B$4:$J$600,9)</f>
        <v>0</v>
      </c>
      <c r="D332" s="248">
        <f>VLOOKUP($A332,[3]Data!$B$4:$J$600,8)</f>
        <v>0</v>
      </c>
      <c r="E332" s="248">
        <f>VLOOKUP($A332,[3]Data!$B$4:$J$600,7)</f>
        <v>0</v>
      </c>
      <c r="F332" s="248">
        <f>VLOOKUP($A332,[3]Data!$B$4:$J$600,2)</f>
        <v>0</v>
      </c>
      <c r="G332" s="248">
        <f>VLOOKUP($A332,[3]Data!$B$4:$J$600,5)</f>
        <v>0</v>
      </c>
      <c r="H332" s="238" t="s">
        <v>349</v>
      </c>
      <c r="I332" s="248">
        <v>39</v>
      </c>
      <c r="J332" s="250">
        <f t="shared" si="20"/>
        <v>0</v>
      </c>
      <c r="K332" s="245">
        <v>0</v>
      </c>
      <c r="L332" s="219">
        <v>0</v>
      </c>
      <c r="M332" s="186">
        <f>'Contract Usage'!B369</f>
        <v>1.5354954677420372</v>
      </c>
      <c r="N332" s="245"/>
      <c r="Q332" s="218"/>
      <c r="R332" s="224"/>
      <c r="S332" s="224"/>
    </row>
    <row r="333" spans="1:19" ht="13.15" customHeight="1">
      <c r="A333" s="258">
        <f t="shared" si="21"/>
        <v>41323</v>
      </c>
      <c r="B333" s="248">
        <f>VLOOKUP($A333,[3]Data!$B$4:$J$600,3)</f>
        <v>0</v>
      </c>
      <c r="C333" s="248">
        <f>VLOOKUP($A333,[3]Data!$B$4:$J$600,9)</f>
        <v>0</v>
      </c>
      <c r="D333" s="248">
        <f>VLOOKUP($A333,[3]Data!$B$4:$J$600,8)</f>
        <v>0</v>
      </c>
      <c r="E333" s="248">
        <f>VLOOKUP($A333,[3]Data!$B$4:$J$600,7)</f>
        <v>0</v>
      </c>
      <c r="F333" s="248">
        <f>VLOOKUP($A333,[3]Data!$B$4:$J$600,2)</f>
        <v>0</v>
      </c>
      <c r="G333" s="248">
        <f>VLOOKUP($A333,[3]Data!$B$4:$J$600,5)</f>
        <v>0</v>
      </c>
      <c r="H333" s="238" t="s">
        <v>349</v>
      </c>
      <c r="I333" s="248">
        <v>39</v>
      </c>
      <c r="J333" s="250">
        <f t="shared" si="20"/>
        <v>0</v>
      </c>
      <c r="K333" s="245">
        <v>0</v>
      </c>
      <c r="L333" s="219">
        <v>0</v>
      </c>
      <c r="M333" s="186">
        <f>'Contract Usage'!B370</f>
        <v>1.5354954677420372</v>
      </c>
      <c r="N333" s="245"/>
      <c r="Q333" s="218"/>
      <c r="R333" s="224"/>
      <c r="S333" s="224"/>
    </row>
    <row r="334" spans="1:19" ht="13.15" customHeight="1">
      <c r="A334" s="258">
        <f t="shared" si="21"/>
        <v>41324</v>
      </c>
      <c r="B334" s="248">
        <f>VLOOKUP($A334,[3]Data!$B$4:$J$600,3)</f>
        <v>0</v>
      </c>
      <c r="C334" s="248">
        <f>VLOOKUP($A334,[3]Data!$B$4:$J$600,9)</f>
        <v>0</v>
      </c>
      <c r="D334" s="248">
        <f>VLOOKUP($A334,[3]Data!$B$4:$J$600,8)</f>
        <v>0</v>
      </c>
      <c r="E334" s="248">
        <f>VLOOKUP($A334,[3]Data!$B$4:$J$600,7)</f>
        <v>0</v>
      </c>
      <c r="F334" s="248">
        <f>VLOOKUP($A334,[3]Data!$B$4:$J$600,2)</f>
        <v>0</v>
      </c>
      <c r="G334" s="248">
        <f>VLOOKUP($A334,[3]Data!$B$4:$J$600,5)</f>
        <v>0</v>
      </c>
      <c r="H334" s="238" t="s">
        <v>349</v>
      </c>
      <c r="I334" s="248">
        <v>39</v>
      </c>
      <c r="J334" s="250">
        <f t="shared" si="20"/>
        <v>0</v>
      </c>
      <c r="K334" s="245">
        <v>0</v>
      </c>
      <c r="L334" s="219">
        <v>0</v>
      </c>
      <c r="M334" s="186">
        <f>'Contract Usage'!B371</f>
        <v>1.5354954677420372</v>
      </c>
      <c r="N334" s="245"/>
      <c r="Q334" s="218"/>
      <c r="R334" s="224"/>
      <c r="S334" s="224"/>
    </row>
    <row r="335" spans="1:19" ht="13.15" customHeight="1">
      <c r="A335" s="258">
        <f t="shared" si="21"/>
        <v>41325</v>
      </c>
      <c r="B335" s="248">
        <f>VLOOKUP($A335,[3]Data!$B$4:$J$600,3)</f>
        <v>0</v>
      </c>
      <c r="C335" s="248">
        <f>VLOOKUP($A335,[3]Data!$B$4:$J$600,9)</f>
        <v>0</v>
      </c>
      <c r="D335" s="248">
        <f>VLOOKUP($A335,[3]Data!$B$4:$J$600,8)</f>
        <v>0</v>
      </c>
      <c r="E335" s="248">
        <f>VLOOKUP($A335,[3]Data!$B$4:$J$600,7)</f>
        <v>0</v>
      </c>
      <c r="F335" s="248">
        <f>VLOOKUP($A335,[3]Data!$B$4:$J$600,2)</f>
        <v>0</v>
      </c>
      <c r="G335" s="248">
        <f>VLOOKUP($A335,[3]Data!$B$4:$J$600,5)</f>
        <v>0</v>
      </c>
      <c r="H335" s="238" t="s">
        <v>349</v>
      </c>
      <c r="I335" s="248">
        <v>39</v>
      </c>
      <c r="J335" s="250">
        <f t="shared" si="20"/>
        <v>0</v>
      </c>
      <c r="K335" s="245">
        <v>0</v>
      </c>
      <c r="L335" s="219">
        <v>0</v>
      </c>
      <c r="M335" s="186">
        <f>'Contract Usage'!B372</f>
        <v>1.5354954677420372</v>
      </c>
      <c r="N335" s="245"/>
      <c r="Q335" s="218"/>
      <c r="R335" s="224"/>
      <c r="S335" s="224"/>
    </row>
    <row r="336" spans="1:19" ht="13.15" customHeight="1">
      <c r="A336" s="258">
        <f t="shared" si="21"/>
        <v>41326</v>
      </c>
      <c r="B336" s="248">
        <f>VLOOKUP($A336,[3]Data!$B$4:$J$600,3)</f>
        <v>0</v>
      </c>
      <c r="C336" s="248">
        <f>VLOOKUP($A336,[3]Data!$B$4:$J$600,9)</f>
        <v>0</v>
      </c>
      <c r="D336" s="248">
        <f>VLOOKUP($A336,[3]Data!$B$4:$J$600,8)</f>
        <v>0</v>
      </c>
      <c r="E336" s="248">
        <f>VLOOKUP($A336,[3]Data!$B$4:$J$600,7)</f>
        <v>0</v>
      </c>
      <c r="F336" s="248">
        <f>VLOOKUP($A336,[3]Data!$B$4:$J$600,2)</f>
        <v>0</v>
      </c>
      <c r="G336" s="248">
        <f>VLOOKUP($A336,[3]Data!$B$4:$J$600,5)</f>
        <v>0</v>
      </c>
      <c r="H336" s="238" t="s">
        <v>349</v>
      </c>
      <c r="I336" s="248">
        <v>39</v>
      </c>
      <c r="J336" s="250">
        <f t="shared" si="20"/>
        <v>0</v>
      </c>
      <c r="K336" s="245">
        <v>0</v>
      </c>
      <c r="L336" s="219">
        <v>0</v>
      </c>
      <c r="M336" s="186">
        <f>'Contract Usage'!B373</f>
        <v>1.5354954677420372</v>
      </c>
      <c r="N336" s="245"/>
      <c r="Q336" s="218"/>
      <c r="R336" s="224"/>
      <c r="S336" s="224"/>
    </row>
    <row r="337" spans="1:19" ht="13.15" customHeight="1">
      <c r="A337" s="258">
        <f t="shared" si="21"/>
        <v>41327</v>
      </c>
      <c r="B337" s="248">
        <f>VLOOKUP($A337,[3]Data!$B$4:$J$600,3)</f>
        <v>0</v>
      </c>
      <c r="C337" s="248">
        <f>VLOOKUP($A337,[3]Data!$B$4:$J$600,9)</f>
        <v>0</v>
      </c>
      <c r="D337" s="248">
        <f>VLOOKUP($A337,[3]Data!$B$4:$J$600,8)</f>
        <v>0</v>
      </c>
      <c r="E337" s="248">
        <f>VLOOKUP($A337,[3]Data!$B$4:$J$600,7)</f>
        <v>0</v>
      </c>
      <c r="F337" s="248">
        <f>VLOOKUP($A337,[3]Data!$B$4:$J$600,2)</f>
        <v>0</v>
      </c>
      <c r="G337" s="248">
        <f>VLOOKUP($A337,[3]Data!$B$4:$J$600,5)</f>
        <v>0</v>
      </c>
      <c r="H337" s="238" t="s">
        <v>349</v>
      </c>
      <c r="I337" s="248">
        <v>39</v>
      </c>
      <c r="J337" s="250">
        <f t="shared" si="20"/>
        <v>0</v>
      </c>
      <c r="K337" s="245">
        <v>0</v>
      </c>
      <c r="L337" s="219">
        <v>0</v>
      </c>
      <c r="M337" s="186">
        <f>'Contract Usage'!B374</f>
        <v>1.5354954677420372</v>
      </c>
      <c r="N337" s="245"/>
      <c r="Q337" s="218"/>
      <c r="R337" s="224"/>
      <c r="S337" s="224"/>
    </row>
    <row r="338" spans="1:19" ht="13.15" customHeight="1">
      <c r="A338" s="258">
        <f t="shared" si="21"/>
        <v>41328</v>
      </c>
      <c r="B338" s="248">
        <f>VLOOKUP($A338,[3]Data!$B$4:$J$600,3)</f>
        <v>0</v>
      </c>
      <c r="C338" s="248">
        <f>VLOOKUP($A338,[3]Data!$B$4:$J$600,9)</f>
        <v>0</v>
      </c>
      <c r="D338" s="248">
        <f>VLOOKUP($A338,[3]Data!$B$4:$J$600,8)</f>
        <v>0</v>
      </c>
      <c r="E338" s="248">
        <f>VLOOKUP($A338,[3]Data!$B$4:$J$600,7)</f>
        <v>0</v>
      </c>
      <c r="F338" s="248">
        <f>VLOOKUP($A338,[3]Data!$B$4:$J$600,2)</f>
        <v>0</v>
      </c>
      <c r="G338" s="248">
        <f>VLOOKUP($A338,[3]Data!$B$4:$J$600,5)</f>
        <v>0</v>
      </c>
      <c r="H338" s="238" t="s">
        <v>349</v>
      </c>
      <c r="I338" s="248">
        <v>39</v>
      </c>
      <c r="J338" s="250">
        <f t="shared" si="20"/>
        <v>0</v>
      </c>
      <c r="K338" s="245">
        <v>0</v>
      </c>
      <c r="L338" s="219">
        <v>0</v>
      </c>
      <c r="M338" s="186">
        <f>'Contract Usage'!B375</f>
        <v>1.5354954677420372</v>
      </c>
      <c r="N338" s="245"/>
      <c r="Q338" s="218"/>
      <c r="R338" s="224"/>
      <c r="S338" s="224"/>
    </row>
    <row r="339" spans="1:19" ht="13.15" customHeight="1">
      <c r="A339" s="258">
        <f t="shared" si="21"/>
        <v>41329</v>
      </c>
      <c r="B339" s="248">
        <f>VLOOKUP($A339,[3]Data!$B$4:$J$600,3)</f>
        <v>0</v>
      </c>
      <c r="C339" s="248">
        <f>VLOOKUP($A339,[3]Data!$B$4:$J$600,9)</f>
        <v>0</v>
      </c>
      <c r="D339" s="248">
        <f>VLOOKUP($A339,[3]Data!$B$4:$J$600,8)</f>
        <v>0</v>
      </c>
      <c r="E339" s="248">
        <f>VLOOKUP($A339,[3]Data!$B$4:$J$600,7)</f>
        <v>0</v>
      </c>
      <c r="F339" s="248">
        <f>VLOOKUP($A339,[3]Data!$B$4:$J$600,2)</f>
        <v>0</v>
      </c>
      <c r="G339" s="248">
        <f>VLOOKUP($A339,[3]Data!$B$4:$J$600,5)</f>
        <v>0</v>
      </c>
      <c r="H339" s="238" t="s">
        <v>349</v>
      </c>
      <c r="I339" s="248">
        <v>39</v>
      </c>
      <c r="J339" s="250">
        <f t="shared" si="20"/>
        <v>0</v>
      </c>
      <c r="K339" s="245">
        <v>0</v>
      </c>
      <c r="L339" s="219">
        <v>0</v>
      </c>
      <c r="M339" s="186">
        <f>'Contract Usage'!B376</f>
        <v>1.5354954677420372</v>
      </c>
      <c r="N339" s="245"/>
      <c r="Q339" s="218"/>
      <c r="R339" s="224"/>
      <c r="S339" s="224"/>
    </row>
    <row r="340" spans="1:19" ht="13.15" customHeight="1">
      <c r="A340" s="258">
        <f t="shared" si="21"/>
        <v>41330</v>
      </c>
      <c r="B340" s="248">
        <f>VLOOKUP($A340,[3]Data!$B$4:$J$600,3)</f>
        <v>0</v>
      </c>
      <c r="C340" s="248">
        <f>VLOOKUP($A340,[3]Data!$B$4:$J$600,9)</f>
        <v>0</v>
      </c>
      <c r="D340" s="248">
        <f>VLOOKUP($A340,[3]Data!$B$4:$J$600,8)</f>
        <v>0</v>
      </c>
      <c r="E340" s="248">
        <f>VLOOKUP($A340,[3]Data!$B$4:$J$600,7)</f>
        <v>0</v>
      </c>
      <c r="F340" s="248">
        <f>VLOOKUP($A340,[3]Data!$B$4:$J$600,2)</f>
        <v>0</v>
      </c>
      <c r="G340" s="248">
        <f>VLOOKUP($A340,[3]Data!$B$4:$J$600,5)</f>
        <v>0</v>
      </c>
      <c r="H340" s="238" t="s">
        <v>349</v>
      </c>
      <c r="I340" s="248">
        <v>39</v>
      </c>
      <c r="J340" s="250">
        <f t="shared" si="20"/>
        <v>0</v>
      </c>
      <c r="K340" s="245">
        <v>0</v>
      </c>
      <c r="L340" s="219">
        <v>0</v>
      </c>
      <c r="M340" s="186">
        <f>'Contract Usage'!B377</f>
        <v>1.5354954677420372</v>
      </c>
      <c r="N340" s="245"/>
      <c r="Q340" s="218"/>
      <c r="R340" s="224"/>
      <c r="S340" s="224"/>
    </row>
    <row r="341" spans="1:19" ht="13.15" customHeight="1">
      <c r="A341" s="258">
        <f t="shared" si="21"/>
        <v>41331</v>
      </c>
      <c r="B341" s="248">
        <f>VLOOKUP($A341,[3]Data!$B$4:$J$600,3)</f>
        <v>0</v>
      </c>
      <c r="C341" s="248">
        <f>VLOOKUP($A341,[3]Data!$B$4:$J$600,9)</f>
        <v>0</v>
      </c>
      <c r="D341" s="248">
        <f>VLOOKUP($A341,[3]Data!$B$4:$J$600,8)</f>
        <v>0</v>
      </c>
      <c r="E341" s="248">
        <f>VLOOKUP($A341,[3]Data!$B$4:$J$600,7)</f>
        <v>0</v>
      </c>
      <c r="F341" s="248">
        <f>VLOOKUP($A341,[3]Data!$B$4:$J$600,2)</f>
        <v>0</v>
      </c>
      <c r="G341" s="248">
        <f>VLOOKUP($A341,[3]Data!$B$4:$J$600,5)</f>
        <v>0</v>
      </c>
      <c r="H341" s="238" t="s">
        <v>349</v>
      </c>
      <c r="I341" s="248">
        <v>39</v>
      </c>
      <c r="J341" s="250">
        <f t="shared" ref="J341:J386" si="22">+C341-D341</f>
        <v>0</v>
      </c>
      <c r="K341" s="245">
        <v>0</v>
      </c>
      <c r="L341" s="219">
        <v>0</v>
      </c>
      <c r="M341" s="186">
        <f>'Contract Usage'!B378</f>
        <v>1.5354954677420372</v>
      </c>
      <c r="N341" s="245"/>
      <c r="Q341" s="218"/>
      <c r="R341" s="224"/>
      <c r="S341" s="224"/>
    </row>
    <row r="342" spans="1:19" ht="13.15" customHeight="1">
      <c r="A342" s="258">
        <f t="shared" si="21"/>
        <v>41332</v>
      </c>
      <c r="B342" s="248">
        <f>VLOOKUP($A342,[3]Data!$B$4:$J$600,3)</f>
        <v>0</v>
      </c>
      <c r="C342" s="248">
        <f>VLOOKUP($A342,[3]Data!$B$4:$J$600,9)</f>
        <v>0</v>
      </c>
      <c r="D342" s="248">
        <f>VLOOKUP($A342,[3]Data!$B$4:$J$600,8)</f>
        <v>0</v>
      </c>
      <c r="E342" s="248">
        <f>VLOOKUP($A342,[3]Data!$B$4:$J$600,7)</f>
        <v>0</v>
      </c>
      <c r="F342" s="248">
        <f>VLOOKUP($A342,[3]Data!$B$4:$J$600,2)</f>
        <v>0</v>
      </c>
      <c r="G342" s="248">
        <f>VLOOKUP($A342,[3]Data!$B$4:$J$600,5)</f>
        <v>0</v>
      </c>
      <c r="H342" s="238" t="s">
        <v>349</v>
      </c>
      <c r="I342" s="248">
        <v>39</v>
      </c>
      <c r="J342" s="250">
        <f t="shared" si="22"/>
        <v>0</v>
      </c>
      <c r="K342" s="245">
        <v>0</v>
      </c>
      <c r="L342" s="219">
        <v>0</v>
      </c>
      <c r="M342" s="186">
        <f>'Contract Usage'!B379</f>
        <v>1.5354954677420372</v>
      </c>
      <c r="N342" s="245"/>
      <c r="Q342" s="218"/>
      <c r="R342" s="224"/>
      <c r="S342" s="224"/>
    </row>
    <row r="343" spans="1:19" ht="13.15" customHeight="1">
      <c r="A343" s="258">
        <f t="shared" si="21"/>
        <v>41333</v>
      </c>
      <c r="B343" s="248">
        <f>VLOOKUP($A343,[3]Data!$B$4:$J$600,3)</f>
        <v>0</v>
      </c>
      <c r="C343" s="248">
        <f>VLOOKUP($A343,[3]Data!$B$4:$J$600,9)</f>
        <v>0</v>
      </c>
      <c r="D343" s="248">
        <f>VLOOKUP($A343,[3]Data!$B$4:$J$600,8)</f>
        <v>0</v>
      </c>
      <c r="E343" s="248">
        <f>VLOOKUP($A343,[3]Data!$B$4:$J$600,7)</f>
        <v>0</v>
      </c>
      <c r="F343" s="248">
        <f>VLOOKUP($A343,[3]Data!$B$4:$J$600,2)</f>
        <v>0</v>
      </c>
      <c r="G343" s="248">
        <f>VLOOKUP($A343,[3]Data!$B$4:$J$600,5)</f>
        <v>0</v>
      </c>
      <c r="H343" s="238" t="s">
        <v>349</v>
      </c>
      <c r="I343" s="248">
        <v>39</v>
      </c>
      <c r="J343" s="250">
        <f t="shared" si="22"/>
        <v>0</v>
      </c>
      <c r="K343" s="245">
        <v>0</v>
      </c>
      <c r="L343" s="219">
        <v>0</v>
      </c>
      <c r="M343" s="186">
        <f>'Contract Usage'!B380</f>
        <v>1.5354954677420372</v>
      </c>
      <c r="N343" s="245"/>
      <c r="Q343" s="218"/>
      <c r="R343" s="224"/>
      <c r="S343" s="224"/>
    </row>
    <row r="344" spans="1:19" ht="13.15" customHeight="1">
      <c r="A344" s="258">
        <f t="shared" si="21"/>
        <v>41334</v>
      </c>
      <c r="B344" s="248">
        <f>VLOOKUP($A344,[3]Data!$B$4:$J$600,3)</f>
        <v>0</v>
      </c>
      <c r="C344" s="248">
        <f>VLOOKUP($A344,[3]Data!$B$4:$J$600,9)</f>
        <v>0</v>
      </c>
      <c r="D344" s="248">
        <f>VLOOKUP($A344,[3]Data!$B$4:$J$600,8)</f>
        <v>0</v>
      </c>
      <c r="E344" s="248">
        <f>VLOOKUP($A344,[3]Data!$B$4:$J$600,7)</f>
        <v>0</v>
      </c>
      <c r="F344" s="248">
        <f>VLOOKUP($A344,[3]Data!$B$4:$J$600,2)</f>
        <v>0</v>
      </c>
      <c r="G344" s="248">
        <f>VLOOKUP($A344,[3]Data!$B$4:$J$600,5)</f>
        <v>0</v>
      </c>
      <c r="H344" s="238" t="s">
        <v>349</v>
      </c>
      <c r="I344" s="248">
        <v>39</v>
      </c>
      <c r="J344" s="250">
        <f t="shared" si="22"/>
        <v>0</v>
      </c>
      <c r="K344" s="245">
        <v>0</v>
      </c>
      <c r="L344" s="219">
        <v>0</v>
      </c>
      <c r="M344" s="186">
        <f>'Contract Usage'!B381</f>
        <v>1.5354954677420372</v>
      </c>
      <c r="N344" s="245"/>
      <c r="Q344" s="218"/>
      <c r="R344" s="224"/>
      <c r="S344" s="224"/>
    </row>
    <row r="345" spans="1:19" ht="13.15" customHeight="1">
      <c r="A345" s="258">
        <f t="shared" si="21"/>
        <v>41335</v>
      </c>
      <c r="B345" s="248">
        <f>VLOOKUP($A345,[3]Data!$B$4:$J$600,3)</f>
        <v>0</v>
      </c>
      <c r="C345" s="248">
        <f>VLOOKUP($A345,[3]Data!$B$4:$J$600,9)</f>
        <v>0</v>
      </c>
      <c r="D345" s="248">
        <f>VLOOKUP($A345,[3]Data!$B$4:$J$600,8)</f>
        <v>0</v>
      </c>
      <c r="E345" s="248">
        <f>VLOOKUP($A345,[3]Data!$B$4:$J$600,7)</f>
        <v>0</v>
      </c>
      <c r="F345" s="248">
        <f>VLOOKUP($A345,[3]Data!$B$4:$J$600,2)</f>
        <v>0</v>
      </c>
      <c r="G345" s="248">
        <f>VLOOKUP($A345,[3]Data!$B$4:$J$600,5)</f>
        <v>0</v>
      </c>
      <c r="H345" s="238" t="s">
        <v>349</v>
      </c>
      <c r="I345" s="248">
        <v>39</v>
      </c>
      <c r="J345" s="250">
        <f t="shared" si="22"/>
        <v>0</v>
      </c>
      <c r="K345" s="245">
        <v>0</v>
      </c>
      <c r="L345" s="219">
        <v>0</v>
      </c>
      <c r="M345" s="186"/>
      <c r="N345" s="245"/>
      <c r="Q345" s="218"/>
      <c r="R345" s="224"/>
      <c r="S345" s="224"/>
    </row>
    <row r="346" spans="1:19" ht="13.15" customHeight="1">
      <c r="A346" s="258">
        <f t="shared" si="21"/>
        <v>41336</v>
      </c>
      <c r="B346" s="248">
        <f>VLOOKUP($A346,[3]Data!$B$4:$J$600,3)</f>
        <v>0</v>
      </c>
      <c r="C346" s="248">
        <f>VLOOKUP($A346,[3]Data!$B$4:$J$600,9)</f>
        <v>0</v>
      </c>
      <c r="D346" s="248">
        <f>VLOOKUP($A346,[3]Data!$B$4:$J$600,8)</f>
        <v>0</v>
      </c>
      <c r="E346" s="248">
        <f>VLOOKUP($A346,[3]Data!$B$4:$J$600,7)</f>
        <v>0</v>
      </c>
      <c r="F346" s="248">
        <f>VLOOKUP($A346,[3]Data!$B$4:$J$600,2)</f>
        <v>0</v>
      </c>
      <c r="G346" s="248">
        <f>VLOOKUP($A346,[3]Data!$B$4:$J$600,5)</f>
        <v>0</v>
      </c>
      <c r="H346" s="238" t="s">
        <v>349</v>
      </c>
      <c r="I346" s="248">
        <v>39</v>
      </c>
      <c r="J346" s="250">
        <f t="shared" si="22"/>
        <v>0</v>
      </c>
      <c r="K346" s="245">
        <v>0</v>
      </c>
      <c r="L346" s="219">
        <v>0</v>
      </c>
      <c r="M346" s="186"/>
      <c r="N346" s="245"/>
      <c r="Q346" s="218"/>
      <c r="R346" s="224"/>
      <c r="S346" s="224"/>
    </row>
    <row r="347" spans="1:19" ht="13.15" customHeight="1">
      <c r="A347" s="258">
        <f t="shared" si="21"/>
        <v>41337</v>
      </c>
      <c r="B347" s="248">
        <f>VLOOKUP($A347,[3]Data!$B$4:$J$600,3)</f>
        <v>0</v>
      </c>
      <c r="C347" s="248">
        <f>VLOOKUP($A347,[3]Data!$B$4:$J$600,9)</f>
        <v>0</v>
      </c>
      <c r="D347" s="248">
        <f>VLOOKUP($A347,[3]Data!$B$4:$J$600,8)</f>
        <v>0</v>
      </c>
      <c r="E347" s="248">
        <f>VLOOKUP($A347,[3]Data!$B$4:$J$600,7)</f>
        <v>0</v>
      </c>
      <c r="F347" s="248">
        <f>VLOOKUP($A347,[3]Data!$B$4:$J$600,2)</f>
        <v>0</v>
      </c>
      <c r="G347" s="248">
        <f>VLOOKUP($A347,[3]Data!$B$4:$J$600,5)</f>
        <v>0</v>
      </c>
      <c r="H347" s="238" t="s">
        <v>349</v>
      </c>
      <c r="I347" s="248">
        <v>39</v>
      </c>
      <c r="J347" s="250">
        <f t="shared" si="22"/>
        <v>0</v>
      </c>
      <c r="K347" s="245">
        <v>0</v>
      </c>
      <c r="L347" s="219">
        <v>0</v>
      </c>
      <c r="M347" s="186"/>
      <c r="N347" s="245"/>
      <c r="Q347" s="218"/>
      <c r="R347" s="224"/>
      <c r="S347" s="224"/>
    </row>
    <row r="348" spans="1:19" ht="13.15" customHeight="1">
      <c r="A348" s="258">
        <f t="shared" si="21"/>
        <v>41338</v>
      </c>
      <c r="B348" s="248">
        <f>VLOOKUP($A348,[3]Data!$B$4:$J$600,3)</f>
        <v>0</v>
      </c>
      <c r="C348" s="248">
        <f>VLOOKUP($A348,[3]Data!$B$4:$J$600,9)</f>
        <v>0</v>
      </c>
      <c r="D348" s="248">
        <f>VLOOKUP($A348,[3]Data!$B$4:$J$600,8)</f>
        <v>0</v>
      </c>
      <c r="E348" s="248">
        <f>VLOOKUP($A348,[3]Data!$B$4:$J$600,7)</f>
        <v>0</v>
      </c>
      <c r="F348" s="248">
        <f>VLOOKUP($A348,[3]Data!$B$4:$J$600,2)</f>
        <v>0</v>
      </c>
      <c r="G348" s="248">
        <f>VLOOKUP($A348,[3]Data!$B$4:$J$600,5)</f>
        <v>0</v>
      </c>
      <c r="H348" s="238" t="s">
        <v>349</v>
      </c>
      <c r="I348" s="248">
        <v>39</v>
      </c>
      <c r="J348" s="250">
        <f t="shared" si="22"/>
        <v>0</v>
      </c>
      <c r="K348" s="245">
        <v>0</v>
      </c>
      <c r="L348" s="219">
        <v>0</v>
      </c>
      <c r="M348" s="186"/>
      <c r="N348" s="245"/>
      <c r="Q348" s="218"/>
      <c r="R348" s="224"/>
      <c r="S348" s="224"/>
    </row>
    <row r="349" spans="1:19" ht="13.15" customHeight="1">
      <c r="A349" s="258">
        <f t="shared" si="21"/>
        <v>41339</v>
      </c>
      <c r="B349" s="248">
        <f>VLOOKUP($A349,[3]Data!$B$4:$J$600,3)</f>
        <v>0</v>
      </c>
      <c r="C349" s="248">
        <f>VLOOKUP($A349,[3]Data!$B$4:$J$600,9)</f>
        <v>0</v>
      </c>
      <c r="D349" s="248">
        <f>VLOOKUP($A349,[3]Data!$B$4:$J$600,8)</f>
        <v>0</v>
      </c>
      <c r="E349" s="248">
        <f>VLOOKUP($A349,[3]Data!$B$4:$J$600,7)</f>
        <v>0</v>
      </c>
      <c r="F349" s="248">
        <f>VLOOKUP($A349,[3]Data!$B$4:$J$600,2)</f>
        <v>0</v>
      </c>
      <c r="G349" s="248">
        <f>VLOOKUP($A349,[3]Data!$B$4:$J$600,5)</f>
        <v>0</v>
      </c>
      <c r="H349" s="238" t="s">
        <v>349</v>
      </c>
      <c r="I349" s="248">
        <v>39</v>
      </c>
      <c r="J349" s="250">
        <f t="shared" si="22"/>
        <v>0</v>
      </c>
      <c r="K349" s="245">
        <v>0</v>
      </c>
      <c r="L349" s="219">
        <v>0</v>
      </c>
      <c r="M349" s="186"/>
      <c r="N349" s="245"/>
      <c r="Q349" s="218"/>
      <c r="R349" s="224"/>
      <c r="S349" s="224"/>
    </row>
    <row r="350" spans="1:19" ht="13.15" customHeight="1">
      <c r="A350" s="258">
        <f t="shared" si="21"/>
        <v>41340</v>
      </c>
      <c r="B350" s="248">
        <f>VLOOKUP($A350,[3]Data!$B$4:$J$600,3)</f>
        <v>0</v>
      </c>
      <c r="C350" s="248">
        <f>VLOOKUP($A350,[3]Data!$B$4:$J$600,9)</f>
        <v>0</v>
      </c>
      <c r="D350" s="248">
        <f>VLOOKUP($A350,[3]Data!$B$4:$J$600,8)</f>
        <v>0</v>
      </c>
      <c r="E350" s="248">
        <f>VLOOKUP($A350,[3]Data!$B$4:$J$600,7)</f>
        <v>0</v>
      </c>
      <c r="F350" s="248">
        <f>VLOOKUP($A350,[3]Data!$B$4:$J$600,2)</f>
        <v>0</v>
      </c>
      <c r="G350" s="248">
        <f>VLOOKUP($A350,[3]Data!$B$4:$J$600,5)</f>
        <v>0</v>
      </c>
      <c r="H350" s="238" t="s">
        <v>349</v>
      </c>
      <c r="I350" s="248">
        <v>39</v>
      </c>
      <c r="J350" s="250">
        <f t="shared" si="22"/>
        <v>0</v>
      </c>
      <c r="K350" s="245">
        <v>0</v>
      </c>
      <c r="L350" s="219">
        <v>0</v>
      </c>
      <c r="M350" s="186"/>
      <c r="N350" s="245"/>
      <c r="Q350" s="218"/>
      <c r="R350" s="224"/>
      <c r="S350" s="224"/>
    </row>
    <row r="351" spans="1:19" ht="13.15" customHeight="1">
      <c r="A351" s="258">
        <f t="shared" si="21"/>
        <v>41341</v>
      </c>
      <c r="B351" s="248">
        <f>VLOOKUP($A351,[3]Data!$B$4:$J$600,3)</f>
        <v>0</v>
      </c>
      <c r="C351" s="248">
        <f>VLOOKUP($A351,[3]Data!$B$4:$J$600,9)</f>
        <v>0</v>
      </c>
      <c r="D351" s="248">
        <f>VLOOKUP($A351,[3]Data!$B$4:$J$600,8)</f>
        <v>0</v>
      </c>
      <c r="E351" s="248">
        <f>VLOOKUP($A351,[3]Data!$B$4:$J$600,7)</f>
        <v>0</v>
      </c>
      <c r="F351" s="248">
        <f>VLOOKUP($A351,[3]Data!$B$4:$J$600,2)</f>
        <v>0</v>
      </c>
      <c r="G351" s="248">
        <f>VLOOKUP($A351,[3]Data!$B$4:$J$600,5)</f>
        <v>0</v>
      </c>
      <c r="H351" s="238" t="s">
        <v>349</v>
      </c>
      <c r="I351" s="248">
        <v>39</v>
      </c>
      <c r="J351" s="250">
        <f t="shared" si="22"/>
        <v>0</v>
      </c>
      <c r="K351" s="245">
        <v>0</v>
      </c>
      <c r="L351" s="219">
        <v>0</v>
      </c>
      <c r="M351" s="186"/>
      <c r="N351" s="245"/>
      <c r="Q351" s="218"/>
      <c r="R351" s="224"/>
      <c r="S351" s="224"/>
    </row>
    <row r="352" spans="1:19" ht="13.15" customHeight="1">
      <c r="A352" s="258">
        <f t="shared" si="21"/>
        <v>41342</v>
      </c>
      <c r="B352" s="248">
        <f>VLOOKUP($A352,[3]Data!$B$4:$J$600,3)</f>
        <v>0</v>
      </c>
      <c r="C352" s="248">
        <f>VLOOKUP($A352,[3]Data!$B$4:$J$600,9)</f>
        <v>0</v>
      </c>
      <c r="D352" s="248">
        <f>VLOOKUP($A352,[3]Data!$B$4:$J$600,8)</f>
        <v>0</v>
      </c>
      <c r="E352" s="248">
        <f>VLOOKUP($A352,[3]Data!$B$4:$J$600,7)</f>
        <v>0</v>
      </c>
      <c r="F352" s="248">
        <f>VLOOKUP($A352,[3]Data!$B$4:$J$600,2)</f>
        <v>0</v>
      </c>
      <c r="G352" s="248">
        <f>VLOOKUP($A352,[3]Data!$B$4:$J$600,5)</f>
        <v>0</v>
      </c>
      <c r="H352" s="238" t="s">
        <v>349</v>
      </c>
      <c r="I352" s="248">
        <v>39</v>
      </c>
      <c r="J352" s="250">
        <f t="shared" si="22"/>
        <v>0</v>
      </c>
      <c r="K352" s="245">
        <v>0</v>
      </c>
      <c r="L352" s="219">
        <v>0</v>
      </c>
      <c r="M352" s="186"/>
      <c r="N352" s="245"/>
      <c r="Q352" s="218"/>
      <c r="R352" s="224"/>
      <c r="S352" s="224"/>
    </row>
    <row r="353" spans="1:19" ht="13.15" customHeight="1">
      <c r="A353" s="258">
        <f t="shared" si="21"/>
        <v>41343</v>
      </c>
      <c r="B353" s="248">
        <f>VLOOKUP($A353,[3]Data!$B$4:$J$600,3)</f>
        <v>0</v>
      </c>
      <c r="C353" s="248">
        <f>VLOOKUP($A353,[3]Data!$B$4:$J$600,9)</f>
        <v>0</v>
      </c>
      <c r="D353" s="248">
        <f>VLOOKUP($A353,[3]Data!$B$4:$J$600,8)</f>
        <v>0</v>
      </c>
      <c r="E353" s="248">
        <f>VLOOKUP($A353,[3]Data!$B$4:$J$600,7)</f>
        <v>0</v>
      </c>
      <c r="F353" s="248">
        <f>VLOOKUP($A353,[3]Data!$B$4:$J$600,2)</f>
        <v>0</v>
      </c>
      <c r="G353" s="248">
        <f>VLOOKUP($A353,[3]Data!$B$4:$J$600,5)</f>
        <v>0</v>
      </c>
      <c r="H353" s="238" t="s">
        <v>349</v>
      </c>
      <c r="I353" s="248">
        <v>39</v>
      </c>
      <c r="J353" s="250">
        <f t="shared" si="22"/>
        <v>0</v>
      </c>
      <c r="K353" s="245">
        <v>0</v>
      </c>
      <c r="L353" s="219">
        <v>0</v>
      </c>
      <c r="M353" s="186"/>
      <c r="N353" s="245"/>
      <c r="Q353" s="218"/>
      <c r="R353" s="224"/>
      <c r="S353" s="224"/>
    </row>
    <row r="354" spans="1:19" ht="13.15" customHeight="1">
      <c r="A354" s="258">
        <f t="shared" si="21"/>
        <v>41344</v>
      </c>
      <c r="B354" s="248">
        <f>VLOOKUP($A354,[3]Data!$B$4:$J$600,3)</f>
        <v>0</v>
      </c>
      <c r="C354" s="248">
        <f>VLOOKUP($A354,[3]Data!$B$4:$J$600,9)</f>
        <v>0</v>
      </c>
      <c r="D354" s="248">
        <f>VLOOKUP($A354,[3]Data!$B$4:$J$600,8)</f>
        <v>0</v>
      </c>
      <c r="E354" s="248">
        <f>VLOOKUP($A354,[3]Data!$B$4:$J$600,7)</f>
        <v>0</v>
      </c>
      <c r="F354" s="248">
        <f>VLOOKUP($A354,[3]Data!$B$4:$J$600,2)</f>
        <v>0</v>
      </c>
      <c r="G354" s="248">
        <f>VLOOKUP($A354,[3]Data!$B$4:$J$600,5)</f>
        <v>0</v>
      </c>
      <c r="H354" s="238" t="s">
        <v>349</v>
      </c>
      <c r="I354" s="248">
        <v>39</v>
      </c>
      <c r="J354" s="250">
        <f t="shared" si="22"/>
        <v>0</v>
      </c>
      <c r="K354" s="245">
        <v>0</v>
      </c>
      <c r="L354" s="219">
        <v>0</v>
      </c>
      <c r="M354" s="186"/>
      <c r="N354" s="245"/>
      <c r="Q354" s="218"/>
      <c r="R354" s="224"/>
      <c r="S354" s="224"/>
    </row>
    <row r="355" spans="1:19" ht="13.15" customHeight="1">
      <c r="A355" s="258">
        <f t="shared" si="21"/>
        <v>41345</v>
      </c>
      <c r="B355" s="248">
        <f>VLOOKUP($A355,[3]Data!$B$4:$J$600,3)</f>
        <v>0</v>
      </c>
      <c r="C355" s="248">
        <f>VLOOKUP($A355,[3]Data!$B$4:$J$600,9)</f>
        <v>0</v>
      </c>
      <c r="D355" s="248">
        <f>VLOOKUP($A355,[3]Data!$B$4:$J$600,8)</f>
        <v>0</v>
      </c>
      <c r="E355" s="248">
        <f>VLOOKUP($A355,[3]Data!$B$4:$J$600,7)</f>
        <v>0</v>
      </c>
      <c r="F355" s="248">
        <f>VLOOKUP($A355,[3]Data!$B$4:$J$600,2)</f>
        <v>0</v>
      </c>
      <c r="G355" s="248">
        <f>VLOOKUP($A355,[3]Data!$B$4:$J$600,5)</f>
        <v>0</v>
      </c>
      <c r="H355" s="238" t="s">
        <v>349</v>
      </c>
      <c r="I355" s="248">
        <v>39</v>
      </c>
      <c r="J355" s="250">
        <f t="shared" si="22"/>
        <v>0</v>
      </c>
      <c r="K355" s="245">
        <v>0</v>
      </c>
      <c r="L355" s="219">
        <v>0</v>
      </c>
      <c r="M355" s="186"/>
      <c r="N355" s="245"/>
      <c r="Q355" s="218"/>
      <c r="R355" s="224"/>
      <c r="S355" s="224"/>
    </row>
    <row r="356" spans="1:19" ht="13.15" customHeight="1">
      <c r="A356" s="258">
        <f t="shared" si="21"/>
        <v>41346</v>
      </c>
      <c r="B356" s="248">
        <f>VLOOKUP($A356,[3]Data!$B$4:$J$600,3)</f>
        <v>0</v>
      </c>
      <c r="C356" s="248">
        <f>VLOOKUP($A356,[3]Data!$B$4:$J$600,9)</f>
        <v>0</v>
      </c>
      <c r="D356" s="248">
        <f>VLOOKUP($A356,[3]Data!$B$4:$J$600,8)</f>
        <v>0</v>
      </c>
      <c r="E356" s="248">
        <f>VLOOKUP($A356,[3]Data!$B$4:$J$600,7)</f>
        <v>0</v>
      </c>
      <c r="F356" s="248">
        <f>VLOOKUP($A356,[3]Data!$B$4:$J$600,2)</f>
        <v>0</v>
      </c>
      <c r="G356" s="248">
        <f>VLOOKUP($A356,[3]Data!$B$4:$J$600,5)</f>
        <v>0</v>
      </c>
      <c r="H356" s="238" t="s">
        <v>349</v>
      </c>
      <c r="I356" s="248">
        <v>39</v>
      </c>
      <c r="J356" s="250">
        <f t="shared" si="22"/>
        <v>0</v>
      </c>
      <c r="K356" s="245">
        <v>0</v>
      </c>
      <c r="L356" s="219">
        <v>0</v>
      </c>
      <c r="M356" s="186"/>
      <c r="N356" s="245"/>
      <c r="Q356" s="218"/>
      <c r="R356" s="224"/>
      <c r="S356" s="224"/>
    </row>
    <row r="357" spans="1:19" ht="13.15" customHeight="1">
      <c r="A357" s="258">
        <f t="shared" si="21"/>
        <v>41347</v>
      </c>
      <c r="B357" s="248">
        <f>VLOOKUP($A357,[3]Data!$B$4:$J$600,3)</f>
        <v>0</v>
      </c>
      <c r="C357" s="248">
        <f>VLOOKUP($A357,[3]Data!$B$4:$J$600,9)</f>
        <v>0</v>
      </c>
      <c r="D357" s="248">
        <f>VLOOKUP($A357,[3]Data!$B$4:$J$600,8)</f>
        <v>0</v>
      </c>
      <c r="E357" s="248">
        <f>VLOOKUP($A357,[3]Data!$B$4:$J$600,7)</f>
        <v>0</v>
      </c>
      <c r="F357" s="248">
        <f>VLOOKUP($A357,[3]Data!$B$4:$J$600,2)</f>
        <v>0</v>
      </c>
      <c r="G357" s="248">
        <f>VLOOKUP($A357,[3]Data!$B$4:$J$600,5)</f>
        <v>0</v>
      </c>
      <c r="H357" s="238" t="s">
        <v>349</v>
      </c>
      <c r="I357" s="248">
        <v>39</v>
      </c>
      <c r="J357" s="250">
        <f t="shared" si="22"/>
        <v>0</v>
      </c>
      <c r="K357" s="245">
        <v>0</v>
      </c>
      <c r="L357" s="219">
        <v>0</v>
      </c>
      <c r="M357" s="186"/>
      <c r="N357" s="245"/>
      <c r="Q357" s="218"/>
      <c r="R357" s="224"/>
      <c r="S357" s="224"/>
    </row>
    <row r="358" spans="1:19" ht="13.15" customHeight="1">
      <c r="A358" s="258">
        <f t="shared" si="21"/>
        <v>41348</v>
      </c>
      <c r="B358" s="248">
        <f>VLOOKUP($A358,[3]Data!$B$4:$J$600,3)</f>
        <v>0</v>
      </c>
      <c r="C358" s="248">
        <f>VLOOKUP($A358,[3]Data!$B$4:$J$600,9)</f>
        <v>0</v>
      </c>
      <c r="D358" s="248">
        <f>VLOOKUP($A358,[3]Data!$B$4:$J$600,8)</f>
        <v>0</v>
      </c>
      <c r="E358" s="248">
        <f>VLOOKUP($A358,[3]Data!$B$4:$J$600,7)</f>
        <v>0</v>
      </c>
      <c r="F358" s="248">
        <f>VLOOKUP($A358,[3]Data!$B$4:$J$600,2)</f>
        <v>0</v>
      </c>
      <c r="G358" s="248">
        <f>VLOOKUP($A358,[3]Data!$B$4:$J$600,5)</f>
        <v>0</v>
      </c>
      <c r="H358" s="238" t="s">
        <v>349</v>
      </c>
      <c r="I358" s="248">
        <v>39</v>
      </c>
      <c r="J358" s="250">
        <f t="shared" si="22"/>
        <v>0</v>
      </c>
      <c r="K358" s="245">
        <v>0</v>
      </c>
      <c r="L358" s="219">
        <v>0</v>
      </c>
      <c r="M358" s="186"/>
      <c r="N358" s="245"/>
      <c r="Q358" s="218"/>
      <c r="R358" s="224"/>
      <c r="S358" s="224"/>
    </row>
    <row r="359" spans="1:19" ht="13.15" customHeight="1">
      <c r="A359" s="258">
        <f t="shared" si="21"/>
        <v>41349</v>
      </c>
      <c r="B359" s="248">
        <f>VLOOKUP($A359,[3]Data!$B$4:$J$600,3)</f>
        <v>0</v>
      </c>
      <c r="C359" s="248">
        <f>VLOOKUP($A359,[3]Data!$B$4:$J$600,9)</f>
        <v>0</v>
      </c>
      <c r="D359" s="248">
        <f>VLOOKUP($A359,[3]Data!$B$4:$J$600,8)</f>
        <v>0</v>
      </c>
      <c r="E359" s="248">
        <f>VLOOKUP($A359,[3]Data!$B$4:$J$600,7)</f>
        <v>0</v>
      </c>
      <c r="F359" s="248">
        <f>VLOOKUP($A359,[3]Data!$B$4:$J$600,2)</f>
        <v>0</v>
      </c>
      <c r="G359" s="248">
        <f>VLOOKUP($A359,[3]Data!$B$4:$J$600,5)</f>
        <v>0</v>
      </c>
      <c r="H359" s="238" t="s">
        <v>349</v>
      </c>
      <c r="I359" s="248">
        <v>39</v>
      </c>
      <c r="J359" s="250">
        <f t="shared" si="22"/>
        <v>0</v>
      </c>
      <c r="K359" s="245">
        <v>0</v>
      </c>
      <c r="L359" s="219">
        <v>0</v>
      </c>
      <c r="M359" s="186"/>
      <c r="N359" s="245"/>
      <c r="Q359" s="218"/>
      <c r="R359" s="224"/>
      <c r="S359" s="224"/>
    </row>
    <row r="360" spans="1:19" ht="13.15" customHeight="1">
      <c r="A360" s="258">
        <f t="shared" si="21"/>
        <v>41350</v>
      </c>
      <c r="B360" s="248">
        <f>VLOOKUP($A360,[3]Data!$B$4:$J$600,3)</f>
        <v>0</v>
      </c>
      <c r="C360" s="248">
        <f>VLOOKUP($A360,[3]Data!$B$4:$J$600,9)</f>
        <v>0</v>
      </c>
      <c r="D360" s="248">
        <f>VLOOKUP($A360,[3]Data!$B$4:$J$600,8)</f>
        <v>0</v>
      </c>
      <c r="E360" s="248">
        <f>VLOOKUP($A360,[3]Data!$B$4:$J$600,7)</f>
        <v>0</v>
      </c>
      <c r="F360" s="248">
        <f>VLOOKUP($A360,[3]Data!$B$4:$J$600,2)</f>
        <v>0</v>
      </c>
      <c r="G360" s="248">
        <f>VLOOKUP($A360,[3]Data!$B$4:$J$600,5)</f>
        <v>0</v>
      </c>
      <c r="H360" s="238" t="s">
        <v>349</v>
      </c>
      <c r="I360" s="248">
        <v>39</v>
      </c>
      <c r="J360" s="250">
        <f t="shared" si="22"/>
        <v>0</v>
      </c>
      <c r="K360" s="245">
        <v>0</v>
      </c>
      <c r="L360" s="219">
        <v>0</v>
      </c>
      <c r="M360" s="186"/>
      <c r="N360" s="245"/>
      <c r="Q360" s="218"/>
      <c r="R360" s="224"/>
      <c r="S360" s="224"/>
    </row>
    <row r="361" spans="1:19" ht="13.15" customHeight="1">
      <c r="A361" s="258">
        <f t="shared" si="21"/>
        <v>41351</v>
      </c>
      <c r="B361" s="248">
        <f>VLOOKUP($A361,[3]Data!$B$4:$J$600,3)</f>
        <v>0</v>
      </c>
      <c r="C361" s="248">
        <f>VLOOKUP($A361,[3]Data!$B$4:$J$600,9)</f>
        <v>0</v>
      </c>
      <c r="D361" s="248">
        <f>VLOOKUP($A361,[3]Data!$B$4:$J$600,8)</f>
        <v>0</v>
      </c>
      <c r="E361" s="248">
        <f>VLOOKUP($A361,[3]Data!$B$4:$J$600,7)</f>
        <v>0</v>
      </c>
      <c r="F361" s="248">
        <f>VLOOKUP($A361,[3]Data!$B$4:$J$600,2)</f>
        <v>0</v>
      </c>
      <c r="G361" s="248">
        <f>VLOOKUP($A361,[3]Data!$B$4:$J$600,5)</f>
        <v>0</v>
      </c>
      <c r="H361" s="238" t="s">
        <v>349</v>
      </c>
      <c r="I361" s="248">
        <v>39</v>
      </c>
      <c r="J361" s="250">
        <f t="shared" si="22"/>
        <v>0</v>
      </c>
      <c r="K361" s="245">
        <v>0</v>
      </c>
      <c r="L361" s="219">
        <v>0</v>
      </c>
      <c r="M361" s="186"/>
      <c r="N361" s="245"/>
      <c r="Q361" s="218"/>
      <c r="R361" s="224"/>
      <c r="S361" s="224"/>
    </row>
    <row r="362" spans="1:19" ht="13.15" customHeight="1">
      <c r="A362" s="258">
        <f t="shared" si="21"/>
        <v>41352</v>
      </c>
      <c r="B362" s="248">
        <f>VLOOKUP($A362,[3]Data!$B$4:$J$600,3)</f>
        <v>0</v>
      </c>
      <c r="C362" s="248">
        <f>VLOOKUP($A362,[3]Data!$B$4:$J$600,9)</f>
        <v>0</v>
      </c>
      <c r="D362" s="248">
        <f>VLOOKUP($A362,[3]Data!$B$4:$J$600,8)</f>
        <v>0</v>
      </c>
      <c r="E362" s="248">
        <f>VLOOKUP($A362,[3]Data!$B$4:$J$600,7)</f>
        <v>0</v>
      </c>
      <c r="F362" s="248">
        <f>VLOOKUP($A362,[3]Data!$B$4:$J$600,2)</f>
        <v>0</v>
      </c>
      <c r="G362" s="248">
        <f>VLOOKUP($A362,[3]Data!$B$4:$J$600,5)</f>
        <v>0</v>
      </c>
      <c r="H362" s="238" t="s">
        <v>349</v>
      </c>
      <c r="I362" s="248">
        <v>39</v>
      </c>
      <c r="J362" s="250">
        <f t="shared" si="22"/>
        <v>0</v>
      </c>
      <c r="K362" s="245">
        <v>0</v>
      </c>
      <c r="L362" s="219">
        <v>0</v>
      </c>
      <c r="M362" s="186"/>
      <c r="N362" s="245"/>
      <c r="Q362" s="218"/>
      <c r="R362" s="224"/>
      <c r="S362" s="224"/>
    </row>
    <row r="363" spans="1:19" ht="13.15" customHeight="1">
      <c r="A363" s="258">
        <f t="shared" si="21"/>
        <v>41353</v>
      </c>
      <c r="B363" s="248">
        <f>VLOOKUP($A363,[3]Data!$B$4:$J$600,3)</f>
        <v>0</v>
      </c>
      <c r="C363" s="248">
        <f>VLOOKUP($A363,[3]Data!$B$4:$J$600,9)</f>
        <v>0</v>
      </c>
      <c r="D363" s="248">
        <f>VLOOKUP($A363,[3]Data!$B$4:$J$600,8)</f>
        <v>0</v>
      </c>
      <c r="E363" s="248">
        <f>VLOOKUP($A363,[3]Data!$B$4:$J$600,7)</f>
        <v>0</v>
      </c>
      <c r="F363" s="248">
        <f>VLOOKUP($A363,[3]Data!$B$4:$J$600,2)</f>
        <v>0</v>
      </c>
      <c r="G363" s="248">
        <f>VLOOKUP($A363,[3]Data!$B$4:$J$600,5)</f>
        <v>0</v>
      </c>
      <c r="H363" s="238" t="s">
        <v>349</v>
      </c>
      <c r="I363" s="248">
        <v>39</v>
      </c>
      <c r="J363" s="250">
        <f t="shared" si="22"/>
        <v>0</v>
      </c>
      <c r="K363" s="245">
        <v>0</v>
      </c>
      <c r="L363" s="219">
        <v>0</v>
      </c>
      <c r="M363" s="186"/>
      <c r="N363" s="245"/>
      <c r="Q363" s="218"/>
      <c r="R363" s="224"/>
      <c r="S363" s="224"/>
    </row>
    <row r="364" spans="1:19" ht="13.15" customHeight="1">
      <c r="A364" s="258">
        <f t="shared" si="21"/>
        <v>41354</v>
      </c>
      <c r="B364" s="248">
        <f>VLOOKUP($A364,[3]Data!$B$4:$J$600,3)</f>
        <v>0</v>
      </c>
      <c r="C364" s="248">
        <f>VLOOKUP($A364,[3]Data!$B$4:$J$600,9)</f>
        <v>0</v>
      </c>
      <c r="D364" s="248">
        <f>VLOOKUP($A364,[3]Data!$B$4:$J$600,8)</f>
        <v>0</v>
      </c>
      <c r="E364" s="248">
        <f>VLOOKUP($A364,[3]Data!$B$4:$J$600,7)</f>
        <v>0</v>
      </c>
      <c r="F364" s="248">
        <f>VLOOKUP($A364,[3]Data!$B$4:$J$600,2)</f>
        <v>0</v>
      </c>
      <c r="G364" s="248">
        <f>VLOOKUP($A364,[3]Data!$B$4:$J$600,5)</f>
        <v>0</v>
      </c>
      <c r="H364" s="238" t="s">
        <v>349</v>
      </c>
      <c r="I364" s="248">
        <v>39</v>
      </c>
      <c r="J364" s="250">
        <f t="shared" si="22"/>
        <v>0</v>
      </c>
      <c r="K364" s="245">
        <v>0</v>
      </c>
      <c r="L364" s="219">
        <v>0</v>
      </c>
      <c r="M364" s="186"/>
      <c r="N364" s="245"/>
      <c r="Q364" s="218"/>
      <c r="R364" s="224"/>
      <c r="S364" s="224"/>
    </row>
    <row r="365" spans="1:19" ht="13.15" customHeight="1">
      <c r="A365" s="258">
        <f t="shared" si="21"/>
        <v>41355</v>
      </c>
      <c r="B365" s="248">
        <f>VLOOKUP($A365,[3]Data!$B$4:$J$600,3)</f>
        <v>0</v>
      </c>
      <c r="C365" s="248">
        <f>VLOOKUP($A365,[3]Data!$B$4:$J$600,9)</f>
        <v>0</v>
      </c>
      <c r="D365" s="248">
        <f>VLOOKUP($A365,[3]Data!$B$4:$J$600,8)</f>
        <v>0</v>
      </c>
      <c r="E365" s="248">
        <f>VLOOKUP($A365,[3]Data!$B$4:$J$600,7)</f>
        <v>0</v>
      </c>
      <c r="F365" s="248">
        <f>VLOOKUP($A365,[3]Data!$B$4:$J$600,2)</f>
        <v>0</v>
      </c>
      <c r="G365" s="248">
        <f>VLOOKUP($A365,[3]Data!$B$4:$J$600,5)</f>
        <v>0</v>
      </c>
      <c r="H365" s="238" t="s">
        <v>349</v>
      </c>
      <c r="I365" s="248">
        <v>39</v>
      </c>
      <c r="J365" s="250">
        <f t="shared" si="22"/>
        <v>0</v>
      </c>
      <c r="K365" s="245">
        <v>0</v>
      </c>
      <c r="L365" s="219">
        <v>0</v>
      </c>
      <c r="M365" s="186"/>
      <c r="N365" s="245"/>
      <c r="Q365" s="218"/>
      <c r="R365" s="224"/>
      <c r="S365" s="224"/>
    </row>
    <row r="366" spans="1:19" ht="13.15" customHeight="1">
      <c r="A366" s="258">
        <f t="shared" si="21"/>
        <v>41356</v>
      </c>
      <c r="B366" s="248">
        <f>VLOOKUP($A366,[3]Data!$B$4:$J$600,3)</f>
        <v>0</v>
      </c>
      <c r="C366" s="248">
        <f>VLOOKUP($A366,[3]Data!$B$4:$J$600,9)</f>
        <v>0</v>
      </c>
      <c r="D366" s="248">
        <f>VLOOKUP($A366,[3]Data!$B$4:$J$600,8)</f>
        <v>0</v>
      </c>
      <c r="E366" s="248">
        <f>VLOOKUP($A366,[3]Data!$B$4:$J$600,7)</f>
        <v>0</v>
      </c>
      <c r="F366" s="248">
        <f>VLOOKUP($A366,[3]Data!$B$4:$J$600,2)</f>
        <v>0</v>
      </c>
      <c r="G366" s="248">
        <f>VLOOKUP($A366,[3]Data!$B$4:$J$600,5)</f>
        <v>0</v>
      </c>
      <c r="H366" s="238" t="s">
        <v>349</v>
      </c>
      <c r="I366" s="248">
        <v>39</v>
      </c>
      <c r="J366" s="250">
        <f t="shared" si="22"/>
        <v>0</v>
      </c>
      <c r="K366" s="245">
        <v>0</v>
      </c>
      <c r="L366" s="219">
        <v>0</v>
      </c>
      <c r="M366" s="186"/>
      <c r="N366" s="245"/>
      <c r="Q366" s="218"/>
      <c r="R366" s="224"/>
      <c r="S366" s="224"/>
    </row>
    <row r="367" spans="1:19" ht="13.15" customHeight="1">
      <c r="A367" s="258">
        <f t="shared" si="21"/>
        <v>41357</v>
      </c>
      <c r="B367" s="248">
        <f>VLOOKUP($A367,[3]Data!$B$4:$J$600,3)</f>
        <v>0</v>
      </c>
      <c r="C367" s="248">
        <f>VLOOKUP($A367,[3]Data!$B$4:$J$600,9)</f>
        <v>0</v>
      </c>
      <c r="D367" s="248">
        <f>VLOOKUP($A367,[3]Data!$B$4:$J$600,8)</f>
        <v>0</v>
      </c>
      <c r="E367" s="248">
        <f>VLOOKUP($A367,[3]Data!$B$4:$J$600,7)</f>
        <v>0</v>
      </c>
      <c r="F367" s="248">
        <f>VLOOKUP($A367,[3]Data!$B$4:$J$600,2)</f>
        <v>0</v>
      </c>
      <c r="G367" s="248">
        <f>VLOOKUP($A367,[3]Data!$B$4:$J$600,5)</f>
        <v>0</v>
      </c>
      <c r="H367" s="238" t="s">
        <v>349</v>
      </c>
      <c r="I367" s="248">
        <v>39</v>
      </c>
      <c r="J367" s="250">
        <f t="shared" si="22"/>
        <v>0</v>
      </c>
      <c r="K367" s="245">
        <v>0</v>
      </c>
      <c r="L367" s="219">
        <v>0</v>
      </c>
      <c r="M367" s="186"/>
      <c r="N367" s="245"/>
      <c r="Q367" s="218"/>
      <c r="R367" s="224"/>
      <c r="S367" s="224"/>
    </row>
    <row r="368" spans="1:19" ht="13.15" customHeight="1">
      <c r="A368" s="258">
        <f t="shared" si="21"/>
        <v>41358</v>
      </c>
      <c r="B368" s="248">
        <f>VLOOKUP($A368,[3]Data!$B$4:$J$600,3)</f>
        <v>0</v>
      </c>
      <c r="C368" s="248">
        <f>VLOOKUP($A368,[3]Data!$B$4:$J$600,9)</f>
        <v>0</v>
      </c>
      <c r="D368" s="248">
        <f>VLOOKUP($A368,[3]Data!$B$4:$J$600,8)</f>
        <v>0</v>
      </c>
      <c r="E368" s="248">
        <f>VLOOKUP($A368,[3]Data!$B$4:$J$600,7)</f>
        <v>0</v>
      </c>
      <c r="F368" s="248">
        <f>VLOOKUP($A368,[3]Data!$B$4:$J$600,2)</f>
        <v>0</v>
      </c>
      <c r="G368" s="248">
        <f>VLOOKUP($A368,[3]Data!$B$4:$J$600,5)</f>
        <v>0</v>
      </c>
      <c r="H368" s="238" t="s">
        <v>349</v>
      </c>
      <c r="I368" s="248">
        <v>39</v>
      </c>
      <c r="J368" s="250">
        <f t="shared" si="22"/>
        <v>0</v>
      </c>
      <c r="K368" s="245">
        <v>0</v>
      </c>
      <c r="L368" s="219">
        <v>0</v>
      </c>
      <c r="M368" s="186"/>
      <c r="N368" s="245"/>
      <c r="Q368" s="218"/>
      <c r="R368" s="224"/>
      <c r="S368" s="224"/>
    </row>
    <row r="369" spans="1:19" ht="13.15" customHeight="1">
      <c r="A369" s="258">
        <f t="shared" si="21"/>
        <v>41359</v>
      </c>
      <c r="B369" s="248">
        <f>VLOOKUP($A369,[3]Data!$B$4:$J$600,3)</f>
        <v>0</v>
      </c>
      <c r="C369" s="248">
        <f>VLOOKUP($A369,[3]Data!$B$4:$J$600,9)</f>
        <v>0</v>
      </c>
      <c r="D369" s="248">
        <f>VLOOKUP($A369,[3]Data!$B$4:$J$600,8)</f>
        <v>0</v>
      </c>
      <c r="E369" s="248">
        <f>VLOOKUP($A369,[3]Data!$B$4:$J$600,7)</f>
        <v>0</v>
      </c>
      <c r="F369" s="248">
        <f>VLOOKUP($A369,[3]Data!$B$4:$J$600,2)</f>
        <v>0</v>
      </c>
      <c r="G369" s="248">
        <f>VLOOKUP($A369,[3]Data!$B$4:$J$600,5)</f>
        <v>0</v>
      </c>
      <c r="H369" s="238" t="s">
        <v>349</v>
      </c>
      <c r="I369" s="248">
        <v>39</v>
      </c>
      <c r="J369" s="250">
        <f t="shared" si="22"/>
        <v>0</v>
      </c>
      <c r="K369" s="245">
        <v>0</v>
      </c>
      <c r="L369" s="219">
        <v>0</v>
      </c>
      <c r="M369" s="186"/>
      <c r="N369" s="245"/>
      <c r="Q369" s="218"/>
      <c r="R369" s="224"/>
      <c r="S369" s="224"/>
    </row>
    <row r="370" spans="1:19" ht="13.15" customHeight="1">
      <c r="A370" s="258">
        <f t="shared" si="21"/>
        <v>41360</v>
      </c>
      <c r="B370" s="248">
        <f>VLOOKUP($A370,[3]Data!$B$4:$J$600,3)</f>
        <v>0</v>
      </c>
      <c r="C370" s="248">
        <f>VLOOKUP($A370,[3]Data!$B$4:$J$600,9)</f>
        <v>0</v>
      </c>
      <c r="D370" s="248">
        <f>VLOOKUP($A370,[3]Data!$B$4:$J$600,8)</f>
        <v>0</v>
      </c>
      <c r="E370" s="248">
        <f>VLOOKUP($A370,[3]Data!$B$4:$J$600,7)</f>
        <v>0</v>
      </c>
      <c r="F370" s="248">
        <f>VLOOKUP($A370,[3]Data!$B$4:$J$600,2)</f>
        <v>0</v>
      </c>
      <c r="G370" s="248">
        <f>VLOOKUP($A370,[3]Data!$B$4:$J$600,5)</f>
        <v>0</v>
      </c>
      <c r="H370" s="238" t="s">
        <v>349</v>
      </c>
      <c r="I370" s="248">
        <v>39</v>
      </c>
      <c r="J370" s="250">
        <f t="shared" si="22"/>
        <v>0</v>
      </c>
      <c r="K370" s="245">
        <v>0</v>
      </c>
      <c r="L370" s="219">
        <v>0</v>
      </c>
      <c r="M370" s="186"/>
      <c r="N370" s="245"/>
      <c r="Q370" s="218"/>
      <c r="R370" s="224"/>
      <c r="S370" s="224"/>
    </row>
    <row r="371" spans="1:19" ht="13.15" customHeight="1">
      <c r="A371" s="258">
        <f t="shared" si="21"/>
        <v>41361</v>
      </c>
      <c r="B371" s="248">
        <f>VLOOKUP($A371,[3]Data!$B$4:$J$600,3)</f>
        <v>0</v>
      </c>
      <c r="C371" s="248">
        <f>VLOOKUP($A371,[3]Data!$B$4:$J$600,9)</f>
        <v>0</v>
      </c>
      <c r="D371" s="248">
        <f>VLOOKUP($A371,[3]Data!$B$4:$J$600,8)</f>
        <v>0</v>
      </c>
      <c r="E371" s="248">
        <f>VLOOKUP($A371,[3]Data!$B$4:$J$600,7)</f>
        <v>0</v>
      </c>
      <c r="F371" s="248">
        <f>VLOOKUP($A371,[3]Data!$B$4:$J$600,2)</f>
        <v>0</v>
      </c>
      <c r="G371" s="248">
        <f>VLOOKUP($A371,[3]Data!$B$4:$J$600,5)</f>
        <v>0</v>
      </c>
      <c r="H371" s="238" t="s">
        <v>349</v>
      </c>
      <c r="I371" s="248">
        <v>39</v>
      </c>
      <c r="J371" s="250">
        <f t="shared" si="22"/>
        <v>0</v>
      </c>
      <c r="K371" s="245">
        <v>0</v>
      </c>
      <c r="L371" s="219">
        <v>0</v>
      </c>
      <c r="M371" s="186"/>
      <c r="N371" s="245"/>
      <c r="Q371" s="218"/>
      <c r="R371" s="224"/>
      <c r="S371" s="224"/>
    </row>
    <row r="372" spans="1:19" ht="13.15" customHeight="1">
      <c r="A372" s="258">
        <f t="shared" si="21"/>
        <v>41362</v>
      </c>
      <c r="B372" s="248">
        <f>VLOOKUP($A372,[3]Data!$B$4:$J$600,3)</f>
        <v>0</v>
      </c>
      <c r="C372" s="248">
        <f>VLOOKUP($A372,[3]Data!$B$4:$J$600,9)</f>
        <v>0</v>
      </c>
      <c r="D372" s="248">
        <f>VLOOKUP($A372,[3]Data!$B$4:$J$600,8)</f>
        <v>0</v>
      </c>
      <c r="E372" s="248">
        <f>VLOOKUP($A372,[3]Data!$B$4:$J$600,7)</f>
        <v>0</v>
      </c>
      <c r="F372" s="248">
        <f>VLOOKUP($A372,[3]Data!$B$4:$J$600,2)</f>
        <v>0</v>
      </c>
      <c r="G372" s="248">
        <f>VLOOKUP($A372,[3]Data!$B$4:$J$600,5)</f>
        <v>0</v>
      </c>
      <c r="H372" s="238" t="s">
        <v>349</v>
      </c>
      <c r="I372" s="248">
        <v>39</v>
      </c>
      <c r="J372" s="250">
        <f t="shared" si="22"/>
        <v>0</v>
      </c>
      <c r="K372" s="245">
        <v>0</v>
      </c>
      <c r="L372" s="219">
        <v>0</v>
      </c>
      <c r="M372" s="186"/>
      <c r="N372" s="245"/>
      <c r="Q372" s="218"/>
      <c r="R372" s="224"/>
      <c r="S372" s="224"/>
    </row>
    <row r="373" spans="1:19" ht="13.15" customHeight="1">
      <c r="A373" s="258">
        <f t="shared" si="21"/>
        <v>41363</v>
      </c>
      <c r="B373" s="248">
        <f>VLOOKUP($A373,[3]Data!$B$4:$J$600,3)</f>
        <v>0</v>
      </c>
      <c r="C373" s="248">
        <f>VLOOKUP($A373,[3]Data!$B$4:$J$600,9)</f>
        <v>0</v>
      </c>
      <c r="D373" s="248">
        <f>VLOOKUP($A373,[3]Data!$B$4:$J$600,8)</f>
        <v>0</v>
      </c>
      <c r="E373" s="248">
        <f>VLOOKUP($A373,[3]Data!$B$4:$J$600,7)</f>
        <v>0</v>
      </c>
      <c r="F373" s="248">
        <f>VLOOKUP($A373,[3]Data!$B$4:$J$600,2)</f>
        <v>0</v>
      </c>
      <c r="G373" s="248">
        <f>VLOOKUP($A373,[3]Data!$B$4:$J$600,5)</f>
        <v>0</v>
      </c>
      <c r="H373" s="238" t="s">
        <v>349</v>
      </c>
      <c r="I373" s="248">
        <v>39</v>
      </c>
      <c r="J373" s="250">
        <f t="shared" si="22"/>
        <v>0</v>
      </c>
      <c r="K373" s="245">
        <v>0</v>
      </c>
      <c r="L373" s="219">
        <v>0</v>
      </c>
      <c r="M373" s="186"/>
      <c r="N373" s="245"/>
      <c r="Q373" s="218"/>
      <c r="R373" s="224"/>
      <c r="S373" s="224"/>
    </row>
    <row r="374" spans="1:19" ht="13.15" customHeight="1">
      <c r="A374" s="258">
        <f t="shared" si="21"/>
        <v>41364</v>
      </c>
      <c r="B374" s="248">
        <f>VLOOKUP($A374,[3]Data!$B$4:$J$600,3)</f>
        <v>0</v>
      </c>
      <c r="C374" s="248">
        <f>VLOOKUP($A374,[3]Data!$B$4:$J$600,9)</f>
        <v>0</v>
      </c>
      <c r="D374" s="248">
        <f>VLOOKUP($A374,[3]Data!$B$4:$J$600,8)</f>
        <v>0</v>
      </c>
      <c r="E374" s="248">
        <f>VLOOKUP($A374,[3]Data!$B$4:$J$600,7)</f>
        <v>0</v>
      </c>
      <c r="F374" s="248">
        <f>VLOOKUP($A374,[3]Data!$B$4:$J$600,2)</f>
        <v>0</v>
      </c>
      <c r="G374" s="248">
        <f>VLOOKUP($A374,[3]Data!$B$4:$J$600,5)</f>
        <v>0</v>
      </c>
      <c r="H374" s="238" t="s">
        <v>349</v>
      </c>
      <c r="I374" s="248">
        <v>39</v>
      </c>
      <c r="J374" s="250">
        <f t="shared" si="22"/>
        <v>0</v>
      </c>
      <c r="K374" s="245">
        <v>0</v>
      </c>
      <c r="L374" s="219">
        <v>0</v>
      </c>
      <c r="M374" s="186"/>
      <c r="N374" s="245"/>
      <c r="Q374" s="218"/>
      <c r="R374" s="224"/>
      <c r="S374" s="224"/>
    </row>
    <row r="375" spans="1:19" ht="13.15" customHeight="1">
      <c r="A375" s="258">
        <f t="shared" si="21"/>
        <v>41365</v>
      </c>
      <c r="B375" s="248">
        <f>VLOOKUP($A375,[3]Data!$B$4:$J$600,3)</f>
        <v>0</v>
      </c>
      <c r="C375" s="248">
        <f>VLOOKUP($A375,[3]Data!$B$4:$J$600,9)</f>
        <v>0</v>
      </c>
      <c r="D375" s="248">
        <f>VLOOKUP($A375,[3]Data!$B$4:$J$600,8)</f>
        <v>0</v>
      </c>
      <c r="E375" s="248">
        <f>VLOOKUP($A375,[3]Data!$B$4:$J$600,7)</f>
        <v>0</v>
      </c>
      <c r="F375" s="248">
        <f>VLOOKUP($A375,[3]Data!$B$4:$J$600,2)</f>
        <v>0</v>
      </c>
      <c r="G375" s="248">
        <f>VLOOKUP($A375,[3]Data!$B$4:$J$600,5)</f>
        <v>0</v>
      </c>
      <c r="H375" s="238" t="s">
        <v>349</v>
      </c>
      <c r="I375" s="248">
        <v>39</v>
      </c>
      <c r="J375" s="250">
        <f t="shared" si="22"/>
        <v>0</v>
      </c>
      <c r="K375" s="245">
        <v>0</v>
      </c>
      <c r="L375" s="219">
        <v>0</v>
      </c>
      <c r="M375" s="186"/>
      <c r="N375" s="245"/>
      <c r="Q375" s="218"/>
      <c r="R375" s="224"/>
      <c r="S375" s="224"/>
    </row>
    <row r="376" spans="1:19" ht="13.15" customHeight="1">
      <c r="A376" s="258">
        <f t="shared" ref="A376:A386" si="23">A375+1</f>
        <v>41366</v>
      </c>
      <c r="B376" s="248">
        <f>VLOOKUP($A376,[3]Data!$B$4:$J$600,3)</f>
        <v>0</v>
      </c>
      <c r="C376" s="248">
        <f>VLOOKUP($A376,[3]Data!$B$4:$J$600,9)</f>
        <v>0</v>
      </c>
      <c r="D376" s="248">
        <f>VLOOKUP($A376,[3]Data!$B$4:$J$600,8)</f>
        <v>0</v>
      </c>
      <c r="E376" s="248">
        <f>VLOOKUP($A376,[3]Data!$B$4:$J$600,7)</f>
        <v>0</v>
      </c>
      <c r="F376" s="248">
        <f>VLOOKUP($A376,[3]Data!$B$4:$J$600,2)</f>
        <v>0</v>
      </c>
      <c r="G376" s="248">
        <f>VLOOKUP($A376,[3]Data!$B$4:$J$600,5)</f>
        <v>0</v>
      </c>
      <c r="H376" s="238" t="s">
        <v>349</v>
      </c>
      <c r="I376" s="248">
        <v>39</v>
      </c>
      <c r="J376" s="250">
        <f t="shared" si="22"/>
        <v>0</v>
      </c>
      <c r="K376" s="245">
        <v>0</v>
      </c>
      <c r="L376" s="219">
        <v>0</v>
      </c>
      <c r="M376" s="186"/>
      <c r="N376" s="245"/>
      <c r="Q376" s="218"/>
      <c r="R376" s="224"/>
      <c r="S376" s="224"/>
    </row>
    <row r="377" spans="1:19" ht="13.15" customHeight="1">
      <c r="A377" s="258">
        <f t="shared" si="23"/>
        <v>41367</v>
      </c>
      <c r="B377" s="248">
        <f>VLOOKUP($A377,[3]Data!$B$4:$J$600,3)</f>
        <v>0</v>
      </c>
      <c r="C377" s="248">
        <f>VLOOKUP($A377,[3]Data!$B$4:$J$600,9)</f>
        <v>0</v>
      </c>
      <c r="D377" s="248">
        <f>VLOOKUP($A377,[3]Data!$B$4:$J$600,8)</f>
        <v>0</v>
      </c>
      <c r="E377" s="248">
        <f>VLOOKUP($A377,[3]Data!$B$4:$J$600,7)</f>
        <v>0</v>
      </c>
      <c r="F377" s="248">
        <f>VLOOKUP($A377,[3]Data!$B$4:$J$600,2)</f>
        <v>0</v>
      </c>
      <c r="G377" s="248">
        <f>VLOOKUP($A377,[3]Data!$B$4:$J$600,5)</f>
        <v>0</v>
      </c>
      <c r="H377" s="238" t="s">
        <v>349</v>
      </c>
      <c r="I377" s="248">
        <v>39</v>
      </c>
      <c r="J377" s="250">
        <f t="shared" si="22"/>
        <v>0</v>
      </c>
      <c r="K377" s="245">
        <v>0</v>
      </c>
      <c r="L377" s="219">
        <v>0</v>
      </c>
      <c r="M377" s="186"/>
      <c r="N377" s="245"/>
      <c r="Q377" s="218"/>
      <c r="R377" s="224"/>
      <c r="S377" s="224"/>
    </row>
    <row r="378" spans="1:19" ht="13.15" customHeight="1">
      <c r="A378" s="258">
        <f t="shared" si="23"/>
        <v>41368</v>
      </c>
      <c r="B378" s="248">
        <f>VLOOKUP($A378,[3]Data!$B$4:$J$600,3)</f>
        <v>0</v>
      </c>
      <c r="C378" s="248">
        <f>VLOOKUP($A378,[3]Data!$B$4:$J$600,9)</f>
        <v>0</v>
      </c>
      <c r="D378" s="248">
        <f>VLOOKUP($A378,[3]Data!$B$4:$J$600,8)</f>
        <v>0</v>
      </c>
      <c r="E378" s="248">
        <f>VLOOKUP($A378,[3]Data!$B$4:$J$600,7)</f>
        <v>0</v>
      </c>
      <c r="F378" s="248">
        <f>VLOOKUP($A378,[3]Data!$B$4:$J$600,2)</f>
        <v>0</v>
      </c>
      <c r="G378" s="248">
        <f>VLOOKUP($A378,[3]Data!$B$4:$J$600,5)</f>
        <v>0</v>
      </c>
      <c r="H378" s="238" t="s">
        <v>349</v>
      </c>
      <c r="I378" s="248">
        <v>39</v>
      </c>
      <c r="J378" s="250">
        <f t="shared" si="22"/>
        <v>0</v>
      </c>
      <c r="K378" s="245">
        <v>0</v>
      </c>
      <c r="L378" s="219">
        <v>0</v>
      </c>
      <c r="M378" s="186"/>
      <c r="N378" s="245"/>
      <c r="Q378" s="218"/>
      <c r="R378" s="224"/>
      <c r="S378" s="224"/>
    </row>
    <row r="379" spans="1:19" ht="13.15" customHeight="1">
      <c r="A379" s="258">
        <f t="shared" si="23"/>
        <v>41369</v>
      </c>
      <c r="B379" s="248">
        <f>VLOOKUP($A379,[3]Data!$B$4:$J$600,3)</f>
        <v>0</v>
      </c>
      <c r="C379" s="248">
        <f>VLOOKUP($A379,[3]Data!$B$4:$J$600,9)</f>
        <v>0</v>
      </c>
      <c r="D379" s="248">
        <f>VLOOKUP($A379,[3]Data!$B$4:$J$600,8)</f>
        <v>0</v>
      </c>
      <c r="E379" s="248">
        <f>VLOOKUP($A379,[3]Data!$B$4:$J$600,7)</f>
        <v>0</v>
      </c>
      <c r="F379" s="248">
        <f>VLOOKUP($A379,[3]Data!$B$4:$J$600,2)</f>
        <v>0</v>
      </c>
      <c r="G379" s="248">
        <f>VLOOKUP($A379,[3]Data!$B$4:$J$600,5)</f>
        <v>0</v>
      </c>
      <c r="H379" s="238" t="s">
        <v>349</v>
      </c>
      <c r="I379" s="248">
        <v>39</v>
      </c>
      <c r="J379" s="250">
        <f t="shared" si="22"/>
        <v>0</v>
      </c>
      <c r="K379" s="245">
        <v>0</v>
      </c>
      <c r="L379" s="219">
        <v>0</v>
      </c>
      <c r="M379" s="186"/>
      <c r="N379" s="245"/>
      <c r="Q379" s="218"/>
      <c r="R379" s="224"/>
      <c r="S379" s="224"/>
    </row>
    <row r="380" spans="1:19" ht="13.15" customHeight="1">
      <c r="A380" s="258">
        <f t="shared" si="23"/>
        <v>41370</v>
      </c>
      <c r="B380" s="248">
        <f>VLOOKUP($A380,[3]Data!$B$4:$J$600,3)</f>
        <v>0</v>
      </c>
      <c r="C380" s="248">
        <f>VLOOKUP($A380,[3]Data!$B$4:$J$600,9)</f>
        <v>0</v>
      </c>
      <c r="D380" s="248">
        <f>VLOOKUP($A380,[3]Data!$B$4:$J$600,8)</f>
        <v>0</v>
      </c>
      <c r="E380" s="248">
        <f>VLOOKUP($A380,[3]Data!$B$4:$J$600,7)</f>
        <v>0</v>
      </c>
      <c r="F380" s="248">
        <f>VLOOKUP($A380,[3]Data!$B$4:$J$600,2)</f>
        <v>0</v>
      </c>
      <c r="G380" s="248">
        <f>VLOOKUP($A380,[3]Data!$B$4:$J$600,5)</f>
        <v>0</v>
      </c>
      <c r="H380" s="238" t="s">
        <v>349</v>
      </c>
      <c r="I380" s="248">
        <v>39</v>
      </c>
      <c r="J380" s="250">
        <f t="shared" si="22"/>
        <v>0</v>
      </c>
      <c r="K380" s="245">
        <v>0</v>
      </c>
      <c r="L380" s="219">
        <v>0</v>
      </c>
      <c r="M380" s="186"/>
      <c r="N380" s="245"/>
      <c r="Q380" s="218"/>
      <c r="R380" s="224"/>
      <c r="S380" s="224"/>
    </row>
    <row r="381" spans="1:19" ht="13.15" customHeight="1">
      <c r="A381" s="258">
        <f t="shared" si="23"/>
        <v>41371</v>
      </c>
      <c r="B381" s="248">
        <f>VLOOKUP($A381,[3]Data!$B$4:$J$600,3)</f>
        <v>0</v>
      </c>
      <c r="C381" s="248">
        <f>VLOOKUP($A381,[3]Data!$B$4:$J$600,9)</f>
        <v>0</v>
      </c>
      <c r="D381" s="248">
        <f>VLOOKUP($A381,[3]Data!$B$4:$J$600,8)</f>
        <v>0</v>
      </c>
      <c r="E381" s="248">
        <f>VLOOKUP($A381,[3]Data!$B$4:$J$600,7)</f>
        <v>0</v>
      </c>
      <c r="F381" s="248">
        <f>VLOOKUP($A381,[3]Data!$B$4:$J$600,2)</f>
        <v>0</v>
      </c>
      <c r="G381" s="248">
        <f>VLOOKUP($A381,[3]Data!$B$4:$J$600,5)</f>
        <v>0</v>
      </c>
      <c r="H381" s="238" t="s">
        <v>349</v>
      </c>
      <c r="I381" s="248">
        <v>39</v>
      </c>
      <c r="J381" s="250">
        <f t="shared" si="22"/>
        <v>0</v>
      </c>
      <c r="K381" s="245">
        <v>0</v>
      </c>
      <c r="L381" s="219">
        <v>0</v>
      </c>
      <c r="M381" s="186"/>
      <c r="N381" s="245"/>
      <c r="Q381" s="218"/>
      <c r="R381" s="224"/>
      <c r="S381" s="224"/>
    </row>
    <row r="382" spans="1:19" ht="13.15" customHeight="1">
      <c r="A382" s="258">
        <f t="shared" si="23"/>
        <v>41372</v>
      </c>
      <c r="B382" s="248">
        <f>VLOOKUP($A382,[3]Data!$B$4:$J$600,3)</f>
        <v>0</v>
      </c>
      <c r="C382" s="248">
        <f>VLOOKUP($A382,[3]Data!$B$4:$J$600,9)</f>
        <v>0</v>
      </c>
      <c r="D382" s="248">
        <f>VLOOKUP($A382,[3]Data!$B$4:$J$600,8)</f>
        <v>0</v>
      </c>
      <c r="E382" s="248">
        <f>VLOOKUP($A382,[3]Data!$B$4:$J$600,7)</f>
        <v>0</v>
      </c>
      <c r="F382" s="248">
        <f>VLOOKUP($A382,[3]Data!$B$4:$J$600,2)</f>
        <v>0</v>
      </c>
      <c r="G382" s="248">
        <f>VLOOKUP($A382,[3]Data!$B$4:$J$600,5)</f>
        <v>0</v>
      </c>
      <c r="H382" s="238" t="s">
        <v>349</v>
      </c>
      <c r="I382" s="248">
        <v>39</v>
      </c>
      <c r="J382" s="250">
        <f t="shared" si="22"/>
        <v>0</v>
      </c>
      <c r="K382" s="245">
        <v>0</v>
      </c>
      <c r="L382" s="219">
        <v>0</v>
      </c>
      <c r="M382" s="186"/>
      <c r="N382" s="245"/>
      <c r="Q382" s="218"/>
      <c r="R382" s="224"/>
      <c r="S382" s="224"/>
    </row>
    <row r="383" spans="1:19" ht="13.15" customHeight="1">
      <c r="A383" s="258">
        <f t="shared" si="23"/>
        <v>41373</v>
      </c>
      <c r="B383" s="248">
        <f>VLOOKUP($A383,[3]Data!$B$4:$J$600,3)</f>
        <v>0</v>
      </c>
      <c r="C383" s="248">
        <f>VLOOKUP($A383,[3]Data!$B$4:$J$600,9)</f>
        <v>0</v>
      </c>
      <c r="D383" s="248">
        <f>VLOOKUP($A383,[3]Data!$B$4:$J$600,8)</f>
        <v>0</v>
      </c>
      <c r="E383" s="248">
        <f>VLOOKUP($A383,[3]Data!$B$4:$J$600,7)</f>
        <v>0</v>
      </c>
      <c r="F383" s="248">
        <f>VLOOKUP($A383,[3]Data!$B$4:$J$600,2)</f>
        <v>0</v>
      </c>
      <c r="G383" s="248">
        <f>VLOOKUP($A383,[3]Data!$B$4:$J$600,5)</f>
        <v>0</v>
      </c>
      <c r="H383" s="238" t="s">
        <v>349</v>
      </c>
      <c r="I383" s="248">
        <v>39</v>
      </c>
      <c r="J383" s="250">
        <f t="shared" si="22"/>
        <v>0</v>
      </c>
      <c r="K383" s="245">
        <v>0</v>
      </c>
      <c r="L383" s="219">
        <v>0</v>
      </c>
      <c r="M383" s="186"/>
      <c r="N383" s="245"/>
      <c r="Q383" s="218"/>
      <c r="R383" s="224"/>
      <c r="S383" s="224"/>
    </row>
    <row r="384" spans="1:19" ht="13.15" customHeight="1">
      <c r="A384" s="258">
        <f t="shared" si="23"/>
        <v>41374</v>
      </c>
      <c r="B384" s="248">
        <f>VLOOKUP($A384,[3]Data!$B$4:$J$600,3)</f>
        <v>0</v>
      </c>
      <c r="C384" s="248">
        <f>VLOOKUP($A384,[3]Data!$B$4:$J$600,9)</f>
        <v>0</v>
      </c>
      <c r="D384" s="248">
        <f>VLOOKUP($A384,[3]Data!$B$4:$J$600,8)</f>
        <v>0</v>
      </c>
      <c r="E384" s="248">
        <f>VLOOKUP($A384,[3]Data!$B$4:$J$600,7)</f>
        <v>0</v>
      </c>
      <c r="F384" s="248">
        <f>VLOOKUP($A384,[3]Data!$B$4:$J$600,2)</f>
        <v>0</v>
      </c>
      <c r="G384" s="248">
        <f>VLOOKUP($A384,[3]Data!$B$4:$J$600,5)</f>
        <v>0</v>
      </c>
      <c r="H384" s="238" t="s">
        <v>349</v>
      </c>
      <c r="I384" s="248">
        <v>39</v>
      </c>
      <c r="J384" s="250">
        <f t="shared" si="22"/>
        <v>0</v>
      </c>
      <c r="K384" s="245">
        <v>0</v>
      </c>
      <c r="L384" s="219">
        <v>0</v>
      </c>
      <c r="M384" s="186"/>
      <c r="N384" s="245"/>
      <c r="Q384" s="218"/>
      <c r="R384" s="224"/>
      <c r="S384" s="224"/>
    </row>
    <row r="385" spans="1:19" ht="13.15" customHeight="1">
      <c r="A385" s="258">
        <f t="shared" si="23"/>
        <v>41375</v>
      </c>
      <c r="B385" s="248">
        <f>VLOOKUP($A385,[3]Data!$B$4:$J$600,3)</f>
        <v>0</v>
      </c>
      <c r="C385" s="248">
        <f>VLOOKUP($A385,[3]Data!$B$4:$J$600,9)</f>
        <v>0</v>
      </c>
      <c r="D385" s="248">
        <f>VLOOKUP($A385,[3]Data!$B$4:$J$600,8)</f>
        <v>0</v>
      </c>
      <c r="E385" s="248">
        <f>VLOOKUP($A385,[3]Data!$B$4:$J$600,7)</f>
        <v>0</v>
      </c>
      <c r="F385" s="248">
        <f>VLOOKUP($A385,[3]Data!$B$4:$J$600,2)</f>
        <v>0</v>
      </c>
      <c r="G385" s="248">
        <f>VLOOKUP($A385,[3]Data!$B$4:$J$600,5)</f>
        <v>0</v>
      </c>
      <c r="H385" s="238" t="s">
        <v>349</v>
      </c>
      <c r="I385" s="248">
        <v>39</v>
      </c>
      <c r="J385" s="250">
        <f t="shared" si="22"/>
        <v>0</v>
      </c>
      <c r="K385" s="245">
        <v>0</v>
      </c>
      <c r="L385" s="219">
        <v>0</v>
      </c>
      <c r="M385" s="186"/>
      <c r="N385" s="245"/>
      <c r="Q385" s="218"/>
      <c r="R385" s="224"/>
      <c r="S385" s="224"/>
    </row>
    <row r="386" spans="1:19" ht="13.15" customHeight="1">
      <c r="A386" s="258">
        <f t="shared" si="23"/>
        <v>41376</v>
      </c>
      <c r="B386" s="248">
        <f>VLOOKUP($A386,[3]Data!$B$4:$J$600,3)</f>
        <v>0</v>
      </c>
      <c r="C386" s="248">
        <f>VLOOKUP($A386,[3]Data!$B$4:$J$600,9)</f>
        <v>0</v>
      </c>
      <c r="D386" s="248">
        <f>VLOOKUP($A386,[3]Data!$B$4:$J$600,8)</f>
        <v>0</v>
      </c>
      <c r="E386" s="248">
        <f>VLOOKUP($A386,[3]Data!$B$4:$J$600,7)</f>
        <v>0</v>
      </c>
      <c r="F386" s="248">
        <f>VLOOKUP($A386,[3]Data!$B$4:$J$600,2)</f>
        <v>0</v>
      </c>
      <c r="G386" s="248">
        <f>VLOOKUP($A386,[3]Data!$B$4:$J$600,5)</f>
        <v>0</v>
      </c>
      <c r="H386" s="238" t="s">
        <v>349</v>
      </c>
      <c r="I386" s="248">
        <v>39</v>
      </c>
      <c r="J386" s="250">
        <f t="shared" si="22"/>
        <v>0</v>
      </c>
      <c r="K386" s="245">
        <v>0</v>
      </c>
      <c r="L386" s="219">
        <v>0</v>
      </c>
      <c r="M386" s="186"/>
      <c r="N386" s="245"/>
      <c r="Q386" s="218"/>
      <c r="R386" s="224"/>
      <c r="S386" s="224"/>
    </row>
    <row r="387" spans="1:19" ht="13.15" customHeight="1">
      <c r="C387" s="248"/>
      <c r="D387" s="248"/>
      <c r="E387" s="246"/>
      <c r="F387" s="246"/>
      <c r="G387" s="248"/>
      <c r="I387" s="246"/>
      <c r="J387" s="248"/>
      <c r="K387" s="245"/>
      <c r="L387" s="251"/>
      <c r="M387" s="186"/>
      <c r="N387" s="245"/>
      <c r="Q387" s="218"/>
      <c r="R387" s="224"/>
      <c r="S387" s="224"/>
    </row>
    <row r="388" spans="1:19" ht="13.15" customHeight="1">
      <c r="C388" s="248"/>
      <c r="D388" s="248"/>
      <c r="E388" s="246"/>
      <c r="F388" s="246"/>
      <c r="G388" s="248"/>
      <c r="I388" s="246"/>
      <c r="J388" s="248"/>
      <c r="K388" s="245"/>
      <c r="L388" s="251"/>
      <c r="M388" s="186"/>
      <c r="N388" s="245"/>
      <c r="Q388" s="218"/>
      <c r="R388" s="224"/>
      <c r="S388" s="224"/>
    </row>
    <row r="389" spans="1:19" ht="13.15" customHeight="1">
      <c r="C389" s="248"/>
      <c r="D389" s="248"/>
      <c r="E389" s="246"/>
      <c r="F389" s="246"/>
      <c r="G389" s="248"/>
      <c r="I389" s="246"/>
      <c r="J389" s="248"/>
      <c r="K389" s="245"/>
      <c r="L389" s="251"/>
      <c r="M389" s="186"/>
      <c r="N389" s="245"/>
      <c r="Q389" s="218"/>
      <c r="R389" s="224"/>
      <c r="S389" s="224"/>
    </row>
    <row r="390" spans="1:19" ht="13.15" customHeight="1">
      <c r="C390" s="248"/>
      <c r="D390" s="248"/>
      <c r="E390" s="246"/>
      <c r="F390" s="246"/>
      <c r="G390" s="248"/>
      <c r="I390" s="246"/>
      <c r="J390" s="248"/>
      <c r="K390" s="245"/>
      <c r="L390" s="251"/>
      <c r="M390" s="186"/>
      <c r="N390" s="245"/>
      <c r="Q390" s="218"/>
      <c r="R390" s="224"/>
      <c r="S390" s="224"/>
    </row>
    <row r="391" spans="1:19" ht="13.15" customHeight="1">
      <c r="C391" s="248"/>
      <c r="D391" s="248"/>
      <c r="E391" s="246"/>
      <c r="F391" s="246"/>
      <c r="G391" s="248"/>
      <c r="I391" s="246"/>
      <c r="J391" s="248"/>
      <c r="K391" s="245"/>
      <c r="L391" s="251"/>
      <c r="M391" s="186"/>
      <c r="N391" s="245"/>
      <c r="Q391" s="218"/>
      <c r="R391" s="224"/>
      <c r="S391" s="224"/>
    </row>
    <row r="392" spans="1:19" ht="13.15" customHeight="1">
      <c r="C392" s="248"/>
      <c r="D392" s="248"/>
      <c r="E392" s="246"/>
      <c r="F392" s="246"/>
      <c r="G392" s="248"/>
      <c r="I392" s="246"/>
      <c r="J392" s="248"/>
      <c r="K392" s="245"/>
      <c r="L392" s="251"/>
      <c r="M392" s="186"/>
      <c r="N392" s="245"/>
      <c r="Q392" s="218"/>
      <c r="R392" s="224"/>
      <c r="S392" s="224"/>
    </row>
    <row r="393" spans="1:19" ht="13.15" customHeight="1">
      <c r="C393" s="248"/>
      <c r="D393" s="248"/>
      <c r="E393" s="246"/>
      <c r="F393" s="246"/>
      <c r="G393" s="248"/>
      <c r="I393" s="246"/>
      <c r="J393" s="248"/>
      <c r="K393" s="245"/>
      <c r="L393" s="251"/>
      <c r="M393" s="186"/>
      <c r="N393" s="245"/>
      <c r="Q393" s="218"/>
      <c r="R393" s="224"/>
      <c r="S393" s="224"/>
    </row>
    <row r="394" spans="1:19" ht="13.15" customHeight="1">
      <c r="C394" s="248"/>
      <c r="D394" s="248"/>
      <c r="E394" s="246"/>
      <c r="F394" s="246"/>
      <c r="G394" s="248"/>
      <c r="I394" s="246"/>
      <c r="J394" s="248"/>
      <c r="K394" s="245"/>
      <c r="L394" s="251"/>
      <c r="M394" s="186"/>
      <c r="N394" s="245"/>
      <c r="Q394" s="218"/>
      <c r="R394" s="224"/>
      <c r="S394" s="224"/>
    </row>
    <row r="395" spans="1:19" ht="13.15" customHeight="1">
      <c r="C395" s="248"/>
      <c r="D395" s="248"/>
      <c r="E395" s="246"/>
      <c r="F395" s="246"/>
      <c r="G395" s="248"/>
      <c r="I395" s="246"/>
      <c r="J395" s="248"/>
      <c r="K395" s="245"/>
      <c r="L395" s="251"/>
      <c r="M395" s="186"/>
      <c r="N395" s="245"/>
      <c r="Q395" s="218"/>
      <c r="R395" s="224"/>
      <c r="S395" s="224"/>
    </row>
    <row r="396" spans="1:19" ht="13.15" customHeight="1">
      <c r="C396" s="248"/>
      <c r="D396" s="248"/>
      <c r="E396" s="246"/>
      <c r="F396" s="246"/>
      <c r="G396" s="248"/>
      <c r="I396" s="246"/>
      <c r="J396" s="248"/>
      <c r="K396" s="245"/>
      <c r="L396" s="251"/>
      <c r="M396" s="186"/>
      <c r="N396" s="245"/>
      <c r="Q396" s="218"/>
      <c r="R396" s="224"/>
      <c r="S396" s="224"/>
    </row>
    <row r="397" spans="1:19" ht="13.15" customHeight="1">
      <c r="C397" s="248"/>
      <c r="D397" s="248"/>
      <c r="E397" s="246"/>
      <c r="F397" s="246"/>
      <c r="G397" s="248"/>
      <c r="I397" s="246"/>
      <c r="J397" s="248"/>
      <c r="K397" s="245"/>
      <c r="L397" s="251"/>
      <c r="M397" s="186"/>
      <c r="N397" s="245"/>
      <c r="Q397" s="218"/>
      <c r="R397" s="224"/>
      <c r="S397" s="224"/>
    </row>
    <row r="398" spans="1:19" ht="13.15" customHeight="1">
      <c r="C398" s="248"/>
      <c r="D398" s="248"/>
      <c r="E398" s="246"/>
      <c r="F398" s="246"/>
      <c r="G398" s="248"/>
      <c r="I398" s="246"/>
      <c r="J398" s="248"/>
      <c r="K398" s="245"/>
      <c r="L398" s="251"/>
      <c r="M398" s="186"/>
      <c r="N398" s="245"/>
      <c r="Q398" s="218"/>
      <c r="R398" s="224"/>
      <c r="S398" s="224"/>
    </row>
    <row r="399" spans="1:19" ht="13.15" customHeight="1">
      <c r="C399" s="248"/>
      <c r="D399" s="248"/>
      <c r="E399" s="246"/>
      <c r="F399" s="246"/>
      <c r="G399" s="248"/>
      <c r="I399" s="246"/>
      <c r="J399" s="248"/>
      <c r="K399" s="245"/>
      <c r="M399" s="186"/>
      <c r="N399" s="245"/>
      <c r="Q399" s="218"/>
      <c r="R399" s="224"/>
      <c r="S399" s="224"/>
    </row>
    <row r="400" spans="1:19" ht="13.15" customHeight="1">
      <c r="C400" s="248"/>
      <c r="D400" s="248"/>
      <c r="E400" s="246"/>
      <c r="F400" s="246"/>
      <c r="G400" s="248"/>
      <c r="I400" s="246"/>
      <c r="J400" s="248"/>
      <c r="K400" s="245"/>
      <c r="M400" s="186"/>
      <c r="N400" s="245"/>
      <c r="Q400" s="218"/>
      <c r="R400" s="224"/>
      <c r="S400" s="224"/>
    </row>
    <row r="401" spans="3:19" ht="13.15" customHeight="1">
      <c r="C401" s="248"/>
      <c r="D401" s="248"/>
      <c r="E401" s="246"/>
      <c r="F401" s="246"/>
      <c r="G401" s="248"/>
      <c r="I401" s="246"/>
      <c r="J401" s="248"/>
      <c r="K401" s="245"/>
      <c r="M401" s="186"/>
      <c r="N401" s="245"/>
      <c r="Q401" s="218"/>
      <c r="R401" s="224"/>
      <c r="S401" s="224"/>
    </row>
    <row r="402" spans="3:19" ht="13.15" customHeight="1">
      <c r="C402" s="248"/>
      <c r="D402" s="248"/>
      <c r="E402" s="246"/>
      <c r="F402" s="246"/>
      <c r="G402" s="248"/>
      <c r="I402" s="246"/>
      <c r="J402" s="248"/>
      <c r="K402" s="245"/>
      <c r="M402" s="186"/>
      <c r="N402" s="245"/>
      <c r="Q402" s="218"/>
      <c r="R402" s="224"/>
      <c r="S402" s="224"/>
    </row>
    <row r="403" spans="3:19" ht="13.15" customHeight="1">
      <c r="C403" s="248"/>
      <c r="D403" s="248"/>
      <c r="E403" s="246"/>
      <c r="F403" s="246"/>
      <c r="G403" s="248"/>
      <c r="I403" s="246"/>
      <c r="J403" s="248"/>
      <c r="K403" s="245"/>
      <c r="M403" s="186"/>
      <c r="N403" s="245"/>
      <c r="Q403" s="218"/>
      <c r="R403" s="224"/>
      <c r="S403" s="224"/>
    </row>
    <row r="404" spans="3:19" ht="13.15" customHeight="1">
      <c r="C404" s="248"/>
      <c r="D404" s="248"/>
      <c r="E404" s="246"/>
      <c r="F404" s="246"/>
      <c r="G404" s="248"/>
      <c r="I404" s="246"/>
      <c r="J404" s="248"/>
      <c r="K404" s="245"/>
      <c r="M404" s="186"/>
      <c r="N404" s="245"/>
      <c r="Q404" s="218"/>
      <c r="R404" s="224"/>
      <c r="S404" s="224"/>
    </row>
    <row r="405" spans="3:19" ht="13.15" customHeight="1">
      <c r="C405" s="248"/>
      <c r="D405" s="248"/>
      <c r="E405" s="246"/>
      <c r="F405" s="246"/>
      <c r="G405" s="248"/>
      <c r="I405" s="246"/>
      <c r="J405" s="248"/>
      <c r="K405" s="245"/>
      <c r="M405" s="186"/>
      <c r="N405" s="245"/>
      <c r="Q405" s="218"/>
      <c r="R405" s="224"/>
      <c r="S405" s="224"/>
    </row>
    <row r="406" spans="3:19" ht="13.15" customHeight="1">
      <c r="C406" s="248"/>
      <c r="D406" s="248"/>
      <c r="E406" s="246"/>
      <c r="F406" s="246"/>
      <c r="G406" s="248"/>
      <c r="I406" s="246"/>
      <c r="J406" s="248"/>
      <c r="K406" s="245"/>
      <c r="M406" s="186"/>
      <c r="N406" s="245"/>
      <c r="Q406" s="218"/>
      <c r="R406" s="224"/>
      <c r="S406" s="224"/>
    </row>
    <row r="407" spans="3:19" ht="13.15" customHeight="1">
      <c r="C407" s="248"/>
      <c r="D407" s="248"/>
      <c r="E407" s="246"/>
      <c r="F407" s="246"/>
      <c r="G407" s="248"/>
      <c r="I407" s="246"/>
      <c r="J407" s="248"/>
      <c r="K407" s="245"/>
      <c r="M407" s="186"/>
      <c r="N407" s="245"/>
      <c r="Q407" s="218"/>
      <c r="R407" s="224"/>
      <c r="S407" s="224"/>
    </row>
    <row r="408" spans="3:19" ht="13.15" customHeight="1">
      <c r="C408" s="248"/>
      <c r="D408" s="248"/>
      <c r="E408" s="246"/>
      <c r="F408" s="246"/>
      <c r="G408" s="248"/>
      <c r="I408" s="246"/>
      <c r="J408" s="248"/>
      <c r="K408" s="245"/>
      <c r="M408" s="186"/>
      <c r="N408" s="245"/>
      <c r="Q408" s="218"/>
      <c r="R408" s="224"/>
      <c r="S408" s="224"/>
    </row>
    <row r="409" spans="3:19" ht="13.15" customHeight="1">
      <c r="C409" s="248"/>
      <c r="D409" s="248"/>
      <c r="E409" s="246"/>
      <c r="F409" s="246"/>
      <c r="G409" s="248"/>
      <c r="I409" s="246"/>
      <c r="J409" s="248"/>
      <c r="K409" s="245"/>
      <c r="M409" s="186"/>
      <c r="N409" s="245"/>
      <c r="Q409" s="218"/>
      <c r="R409" s="224"/>
      <c r="S409" s="224"/>
    </row>
    <row r="410" spans="3:19" ht="13.15" customHeight="1">
      <c r="C410" s="248"/>
      <c r="D410" s="248"/>
      <c r="E410" s="246"/>
      <c r="F410" s="246"/>
      <c r="G410" s="248"/>
      <c r="I410" s="246"/>
      <c r="J410" s="248"/>
      <c r="K410" s="245"/>
      <c r="M410" s="186"/>
      <c r="N410" s="245"/>
      <c r="Q410" s="218"/>
      <c r="R410" s="224"/>
      <c r="S410" s="224"/>
    </row>
    <row r="411" spans="3:19" ht="13.15" customHeight="1">
      <c r="C411" s="248"/>
      <c r="D411" s="248"/>
      <c r="E411" s="246"/>
      <c r="F411" s="246"/>
      <c r="G411" s="248"/>
      <c r="I411" s="246"/>
      <c r="J411" s="248"/>
      <c r="K411" s="245"/>
      <c r="M411" s="186"/>
      <c r="N411" s="245"/>
      <c r="Q411" s="218"/>
      <c r="R411" s="224"/>
      <c r="S411" s="224"/>
    </row>
    <row r="412" spans="3:19" ht="13.15" customHeight="1">
      <c r="C412" s="248"/>
      <c r="D412" s="248"/>
      <c r="E412" s="246"/>
      <c r="F412" s="246"/>
      <c r="G412" s="248"/>
      <c r="I412" s="246"/>
      <c r="J412" s="248"/>
      <c r="K412" s="245"/>
      <c r="M412" s="186"/>
      <c r="N412" s="245"/>
      <c r="Q412" s="218"/>
      <c r="R412" s="224"/>
      <c r="S412" s="224"/>
    </row>
    <row r="413" spans="3:19" ht="13.15" customHeight="1">
      <c r="C413" s="248"/>
      <c r="D413" s="248"/>
      <c r="E413" s="246"/>
      <c r="F413" s="246"/>
      <c r="G413" s="248"/>
      <c r="I413" s="246"/>
      <c r="J413" s="248"/>
      <c r="K413" s="245"/>
      <c r="M413" s="186"/>
      <c r="N413" s="245"/>
      <c r="Q413" s="218"/>
      <c r="R413" s="224"/>
      <c r="S413" s="224"/>
    </row>
    <row r="414" spans="3:19" ht="13.15" customHeight="1">
      <c r="C414" s="248"/>
      <c r="D414" s="248"/>
      <c r="E414" s="246"/>
      <c r="F414" s="246"/>
      <c r="G414" s="248"/>
      <c r="I414" s="246"/>
      <c r="J414" s="248"/>
      <c r="K414" s="245"/>
      <c r="M414" s="186"/>
      <c r="N414" s="245"/>
      <c r="Q414" s="218"/>
      <c r="R414" s="224"/>
      <c r="S414" s="224"/>
    </row>
    <row r="415" spans="3:19" ht="13.15" customHeight="1">
      <c r="C415" s="248"/>
      <c r="D415" s="248"/>
      <c r="E415" s="246"/>
      <c r="F415" s="246"/>
      <c r="G415" s="248"/>
      <c r="I415" s="246"/>
      <c r="J415" s="248"/>
      <c r="K415" s="245"/>
      <c r="M415" s="186"/>
      <c r="N415" s="245"/>
      <c r="Q415" s="218"/>
      <c r="R415" s="224"/>
      <c r="S415" s="224"/>
    </row>
    <row r="416" spans="3:19" ht="13.15" customHeight="1">
      <c r="C416" s="248"/>
      <c r="D416" s="248"/>
      <c r="E416" s="246"/>
      <c r="F416" s="246"/>
      <c r="G416" s="248"/>
      <c r="I416" s="246"/>
      <c r="J416" s="248"/>
      <c r="K416" s="245"/>
      <c r="M416" s="186"/>
      <c r="N416" s="245"/>
      <c r="Q416" s="218"/>
      <c r="R416" s="224"/>
      <c r="S416" s="224"/>
    </row>
    <row r="417" spans="3:19" ht="13.15" customHeight="1">
      <c r="C417" s="248"/>
      <c r="D417" s="248"/>
      <c r="E417" s="246"/>
      <c r="F417" s="246"/>
      <c r="G417" s="248"/>
      <c r="I417" s="246"/>
      <c r="J417" s="248"/>
      <c r="K417" s="245"/>
      <c r="M417" s="186"/>
      <c r="N417" s="245"/>
      <c r="Q417" s="218"/>
      <c r="R417" s="224"/>
      <c r="S417" s="224"/>
    </row>
    <row r="418" spans="3:19" ht="13.15" customHeight="1">
      <c r="C418" s="248"/>
      <c r="D418" s="248"/>
      <c r="E418" s="246"/>
      <c r="F418" s="246"/>
      <c r="G418" s="248"/>
      <c r="I418" s="246"/>
      <c r="J418" s="248"/>
      <c r="K418" s="245"/>
      <c r="M418" s="186"/>
      <c r="N418" s="245"/>
      <c r="Q418" s="218"/>
      <c r="R418" s="224"/>
      <c r="S418" s="224"/>
    </row>
    <row r="419" spans="3:19" ht="13.15" customHeight="1">
      <c r="C419" s="248"/>
      <c r="D419" s="248"/>
      <c r="E419" s="246"/>
      <c r="F419" s="246"/>
      <c r="G419" s="248"/>
      <c r="I419" s="246"/>
      <c r="J419" s="248"/>
      <c r="K419" s="245"/>
      <c r="M419" s="186"/>
      <c r="N419" s="245"/>
      <c r="Q419" s="218"/>
      <c r="R419" s="224"/>
      <c r="S419" s="224"/>
    </row>
    <row r="420" spans="3:19">
      <c r="C420" s="248"/>
      <c r="D420" s="248"/>
      <c r="E420" s="246"/>
      <c r="F420" s="246"/>
      <c r="G420" s="248"/>
      <c r="I420" s="246"/>
      <c r="J420" s="248"/>
      <c r="K420" s="245"/>
      <c r="M420" s="186"/>
      <c r="N420" s="245"/>
      <c r="Q420" s="218"/>
      <c r="R420" s="224"/>
      <c r="S420" s="224"/>
    </row>
    <row r="421" spans="3:19">
      <c r="C421" s="248"/>
      <c r="D421" s="248"/>
      <c r="E421" s="246"/>
      <c r="F421" s="246"/>
      <c r="G421" s="248"/>
      <c r="I421" s="246"/>
      <c r="J421" s="248"/>
      <c r="K421" s="245"/>
      <c r="M421" s="186"/>
      <c r="N421" s="245"/>
      <c r="Q421" s="218"/>
      <c r="R421" s="224"/>
      <c r="S421" s="224"/>
    </row>
    <row r="422" spans="3:19">
      <c r="C422" s="248"/>
      <c r="D422" s="248"/>
      <c r="E422" s="246"/>
      <c r="F422" s="246"/>
      <c r="G422" s="248"/>
      <c r="I422" s="246"/>
      <c r="J422" s="248"/>
      <c r="K422" s="245"/>
      <c r="M422" s="186"/>
      <c r="N422" s="245"/>
      <c r="Q422" s="218"/>
      <c r="R422" s="224"/>
      <c r="S422" s="224"/>
    </row>
    <row r="423" spans="3:19">
      <c r="C423" s="248"/>
      <c r="D423" s="248"/>
      <c r="E423" s="246"/>
      <c r="F423" s="246"/>
      <c r="G423" s="248"/>
      <c r="I423" s="246"/>
      <c r="J423" s="248"/>
      <c r="K423" s="245"/>
      <c r="M423" s="186"/>
      <c r="N423" s="245"/>
      <c r="Q423" s="218"/>
      <c r="R423" s="224"/>
      <c r="S423" s="224"/>
    </row>
    <row r="424" spans="3:19">
      <c r="C424" s="248"/>
      <c r="D424" s="248"/>
      <c r="E424" s="246"/>
      <c r="F424" s="246"/>
      <c r="G424" s="248"/>
      <c r="I424" s="246"/>
      <c r="J424" s="248"/>
      <c r="K424" s="245"/>
      <c r="M424" s="186"/>
      <c r="N424" s="245"/>
      <c r="Q424" s="218"/>
      <c r="R424" s="224"/>
      <c r="S424" s="224"/>
    </row>
    <row r="425" spans="3:19">
      <c r="C425" s="248"/>
      <c r="D425" s="248"/>
      <c r="E425" s="246"/>
      <c r="F425" s="246"/>
      <c r="G425" s="248"/>
      <c r="I425" s="246"/>
      <c r="J425" s="248"/>
      <c r="K425" s="245"/>
      <c r="M425" s="186"/>
      <c r="N425" s="245"/>
      <c r="Q425" s="218"/>
      <c r="R425" s="224"/>
      <c r="S425" s="224"/>
    </row>
    <row r="426" spans="3:19">
      <c r="C426" s="248"/>
      <c r="D426" s="248"/>
      <c r="E426" s="246"/>
      <c r="F426" s="246"/>
      <c r="G426" s="248"/>
      <c r="I426" s="246"/>
      <c r="J426" s="248"/>
      <c r="K426" s="245"/>
      <c r="M426" s="186"/>
      <c r="N426" s="245"/>
      <c r="Q426" s="218"/>
      <c r="R426" s="224"/>
      <c r="S426" s="224"/>
    </row>
    <row r="427" spans="3:19">
      <c r="C427" s="248"/>
      <c r="D427" s="248"/>
      <c r="E427" s="246"/>
      <c r="F427" s="246"/>
      <c r="G427" s="248"/>
      <c r="I427" s="246"/>
      <c r="J427" s="248"/>
      <c r="K427" s="245"/>
      <c r="M427" s="186"/>
      <c r="N427" s="245"/>
      <c r="Q427" s="218"/>
      <c r="R427" s="224"/>
      <c r="S427" s="224"/>
    </row>
    <row r="428" spans="3:19">
      <c r="C428" s="248"/>
      <c r="D428" s="248"/>
      <c r="E428" s="246"/>
      <c r="F428" s="246"/>
      <c r="G428" s="248"/>
      <c r="I428" s="246"/>
      <c r="J428" s="248"/>
      <c r="K428" s="245"/>
      <c r="M428" s="186"/>
      <c r="N428" s="245"/>
      <c r="Q428" s="218"/>
      <c r="R428" s="224"/>
      <c r="S428" s="224"/>
    </row>
    <row r="429" spans="3:19">
      <c r="Q429" s="218"/>
      <c r="R429" s="224"/>
      <c r="S429" s="224"/>
    </row>
    <row r="430" spans="3:19">
      <c r="Q430" s="218"/>
      <c r="R430" s="224"/>
      <c r="S430" s="224"/>
    </row>
    <row r="431" spans="3:19">
      <c r="Q431" s="218"/>
      <c r="R431" s="224"/>
      <c r="S431" s="224"/>
    </row>
    <row r="432" spans="3:19">
      <c r="Q432" s="218"/>
      <c r="R432" s="224"/>
      <c r="S432" s="224"/>
    </row>
    <row r="433" spans="17:19">
      <c r="Q433" s="218"/>
      <c r="R433" s="224"/>
      <c r="S433" s="224"/>
    </row>
    <row r="434" spans="17:19">
      <c r="Q434" s="218"/>
      <c r="R434" s="224"/>
      <c r="S434" s="224"/>
    </row>
    <row r="435" spans="17:19">
      <c r="Q435" s="218"/>
      <c r="R435" s="224"/>
      <c r="S435" s="224"/>
    </row>
    <row r="436" spans="17:19">
      <c r="Q436" s="218"/>
      <c r="R436" s="224"/>
      <c r="S436" s="224"/>
    </row>
    <row r="437" spans="17:19">
      <c r="Q437" s="218"/>
      <c r="R437" s="224"/>
      <c r="S437" s="224"/>
    </row>
    <row r="438" spans="17:19">
      <c r="Q438" s="218"/>
      <c r="R438" s="224"/>
      <c r="S438" s="224"/>
    </row>
    <row r="439" spans="17:19">
      <c r="Q439" s="218"/>
      <c r="R439" s="224"/>
      <c r="S439" s="224"/>
    </row>
    <row r="440" spans="17:19">
      <c r="Q440" s="218"/>
      <c r="R440" s="224"/>
      <c r="S440" s="224"/>
    </row>
    <row r="441" spans="17:19">
      <c r="Q441" s="218"/>
      <c r="R441" s="224"/>
      <c r="S441" s="224"/>
    </row>
    <row r="442" spans="17:19">
      <c r="Q442" s="218"/>
      <c r="R442" s="224"/>
      <c r="S442" s="224"/>
    </row>
    <row r="443" spans="17:19">
      <c r="Q443" s="218"/>
      <c r="R443" s="224"/>
      <c r="S443" s="224"/>
    </row>
    <row r="444" spans="17:19">
      <c r="Q444" s="218"/>
      <c r="R444" s="224"/>
      <c r="S444" s="224"/>
    </row>
    <row r="445" spans="17:19">
      <c r="Q445" s="218"/>
      <c r="R445" s="224"/>
      <c r="S445" s="224"/>
    </row>
    <row r="446" spans="17:19">
      <c r="Q446" s="218"/>
      <c r="R446" s="224"/>
      <c r="S446" s="224"/>
    </row>
    <row r="447" spans="17:19">
      <c r="Q447" s="218"/>
      <c r="R447" s="224"/>
      <c r="S447" s="224"/>
    </row>
    <row r="448" spans="17:19">
      <c r="Q448" s="218"/>
      <c r="R448" s="224"/>
      <c r="S448" s="224"/>
    </row>
    <row r="449" spans="17:19">
      <c r="Q449" s="218"/>
      <c r="R449" s="224"/>
      <c r="S449" s="224"/>
    </row>
    <row r="450" spans="17:19">
      <c r="Q450" s="218"/>
      <c r="R450" s="224"/>
      <c r="S450" s="224"/>
    </row>
    <row r="451" spans="17:19">
      <c r="Q451" s="218"/>
      <c r="R451" s="224"/>
      <c r="S451" s="224"/>
    </row>
    <row r="452" spans="17:19">
      <c r="Q452" s="218"/>
      <c r="R452" s="224"/>
      <c r="S452" s="224"/>
    </row>
    <row r="453" spans="17:19">
      <c r="Q453" s="218"/>
      <c r="R453" s="224"/>
      <c r="S453" s="224"/>
    </row>
    <row r="454" spans="17:19">
      <c r="Q454" s="218"/>
      <c r="R454" s="224"/>
      <c r="S454" s="224"/>
    </row>
    <row r="455" spans="17:19">
      <c r="Q455" s="218"/>
      <c r="R455" s="224"/>
      <c r="S455" s="224"/>
    </row>
    <row r="456" spans="17:19">
      <c r="Q456" s="218"/>
      <c r="R456" s="224"/>
      <c r="S456" s="224"/>
    </row>
    <row r="457" spans="17:19">
      <c r="Q457" s="218"/>
      <c r="R457" s="224"/>
      <c r="S457" s="224"/>
    </row>
    <row r="458" spans="17:19">
      <c r="Q458" s="218"/>
      <c r="R458" s="224"/>
      <c r="S458" s="224"/>
    </row>
    <row r="459" spans="17:19">
      <c r="Q459" s="218"/>
      <c r="R459" s="224"/>
      <c r="S459" s="224"/>
    </row>
    <row r="460" spans="17:19">
      <c r="Q460" s="218"/>
      <c r="R460" s="224"/>
      <c r="S460" s="224"/>
    </row>
    <row r="461" spans="17:19">
      <c r="Q461" s="218"/>
      <c r="R461" s="224"/>
      <c r="S461" s="224"/>
    </row>
    <row r="462" spans="17:19">
      <c r="Q462" s="218"/>
      <c r="R462" s="224"/>
      <c r="S462" s="224"/>
    </row>
    <row r="463" spans="17:19">
      <c r="Q463" s="218"/>
      <c r="R463" s="224"/>
      <c r="S463" s="224"/>
    </row>
    <row r="464" spans="17:19">
      <c r="Q464" s="218"/>
      <c r="R464" s="224"/>
      <c r="S464" s="224"/>
    </row>
    <row r="465" spans="17:19">
      <c r="Q465" s="218"/>
      <c r="R465" s="224"/>
      <c r="S465" s="224"/>
    </row>
    <row r="466" spans="17:19">
      <c r="Q466" s="218"/>
      <c r="R466" s="224"/>
      <c r="S466" s="224"/>
    </row>
    <row r="467" spans="17:19">
      <c r="Q467" s="218"/>
      <c r="R467" s="224"/>
      <c r="S467" s="224"/>
    </row>
    <row r="468" spans="17:19">
      <c r="Q468" s="218"/>
      <c r="R468" s="224"/>
      <c r="S468" s="224"/>
    </row>
    <row r="469" spans="17:19">
      <c r="Q469" s="218"/>
      <c r="R469" s="224"/>
      <c r="S469" s="224"/>
    </row>
    <row r="470" spans="17:19">
      <c r="Q470" s="218"/>
      <c r="R470" s="224"/>
      <c r="S470" s="224"/>
    </row>
    <row r="471" spans="17:19">
      <c r="Q471" s="218"/>
      <c r="R471" s="224"/>
      <c r="S471" s="224"/>
    </row>
    <row r="472" spans="17:19">
      <c r="Q472" s="218"/>
      <c r="R472" s="224"/>
      <c r="S472" s="224"/>
    </row>
    <row r="473" spans="17:19">
      <c r="Q473" s="218"/>
      <c r="R473" s="224"/>
      <c r="S473" s="224"/>
    </row>
    <row r="474" spans="17:19">
      <c r="Q474" s="218"/>
      <c r="R474" s="224"/>
      <c r="S474" s="224"/>
    </row>
    <row r="475" spans="17:19">
      <c r="Q475" s="218"/>
      <c r="R475" s="224"/>
      <c r="S475" s="224"/>
    </row>
    <row r="476" spans="17:19">
      <c r="Q476" s="218"/>
      <c r="R476" s="224"/>
      <c r="S476" s="224"/>
    </row>
    <row r="477" spans="17:19">
      <c r="Q477" s="218"/>
      <c r="R477" s="224"/>
      <c r="S477" s="224"/>
    </row>
    <row r="478" spans="17:19">
      <c r="Q478" s="218"/>
      <c r="R478" s="224"/>
      <c r="S478" s="224"/>
    </row>
    <row r="479" spans="17:19">
      <c r="Q479" s="218"/>
      <c r="R479" s="224"/>
      <c r="S479" s="224"/>
    </row>
    <row r="480" spans="17:19">
      <c r="Q480" s="218"/>
      <c r="R480" s="224"/>
      <c r="S480" s="224"/>
    </row>
    <row r="481" spans="17:19">
      <c r="Q481" s="218"/>
      <c r="R481" s="224"/>
      <c r="S481" s="224"/>
    </row>
    <row r="482" spans="17:19">
      <c r="Q482" s="218"/>
      <c r="R482" s="224"/>
      <c r="S482" s="224"/>
    </row>
    <row r="483" spans="17:19">
      <c r="Q483" s="218"/>
      <c r="R483" s="224"/>
      <c r="S483" s="224"/>
    </row>
    <row r="484" spans="17:19">
      <c r="Q484" s="218"/>
      <c r="R484" s="224"/>
      <c r="S484" s="224"/>
    </row>
    <row r="485" spans="17:19">
      <c r="Q485" s="218"/>
      <c r="R485" s="224"/>
      <c r="S485" s="224"/>
    </row>
    <row r="486" spans="17:19">
      <c r="Q486" s="218"/>
      <c r="R486" s="224"/>
      <c r="S486" s="224"/>
    </row>
    <row r="487" spans="17:19">
      <c r="Q487" s="218"/>
      <c r="R487" s="224"/>
      <c r="S487" s="224"/>
    </row>
    <row r="488" spans="17:19">
      <c r="Q488" s="218"/>
      <c r="R488" s="224"/>
      <c r="S488" s="224"/>
    </row>
    <row r="489" spans="17:19">
      <c r="Q489" s="218"/>
      <c r="R489" s="224"/>
      <c r="S489" s="224"/>
    </row>
    <row r="490" spans="17:19">
      <c r="Q490" s="218"/>
      <c r="R490" s="252"/>
      <c r="S490" s="224"/>
    </row>
    <row r="491" spans="17:19">
      <c r="Q491" s="218"/>
      <c r="S491" s="224"/>
    </row>
    <row r="492" spans="17:19">
      <c r="Q492" s="218"/>
      <c r="S492" s="224"/>
    </row>
    <row r="493" spans="17:19">
      <c r="Q493" s="218"/>
      <c r="S493" s="224"/>
    </row>
    <row r="494" spans="17:19">
      <c r="Q494" s="218"/>
      <c r="S494" s="224"/>
    </row>
    <row r="495" spans="17:19">
      <c r="Q495" s="218"/>
      <c r="S495" s="224"/>
    </row>
    <row r="496" spans="17:19">
      <c r="Q496" s="218"/>
      <c r="S496" s="224"/>
    </row>
    <row r="497" spans="17:19">
      <c r="Q497" s="218"/>
      <c r="S497" s="224"/>
    </row>
    <row r="498" spans="17:19">
      <c r="Q498" s="218"/>
      <c r="S498" s="224"/>
    </row>
    <row r="499" spans="17:19">
      <c r="Q499" s="218"/>
      <c r="S499" s="224"/>
    </row>
    <row r="500" spans="17:19">
      <c r="Q500" s="218"/>
      <c r="S500" s="224"/>
    </row>
    <row r="501" spans="17:19">
      <c r="Q501" s="218"/>
      <c r="S501" s="224"/>
    </row>
    <row r="502" spans="17:19">
      <c r="Q502" s="218"/>
      <c r="S502" s="224"/>
    </row>
    <row r="503" spans="17:19">
      <c r="Q503" s="218"/>
      <c r="S503" s="224"/>
    </row>
    <row r="504" spans="17:19">
      <c r="Q504" s="218"/>
      <c r="S504" s="224"/>
    </row>
    <row r="505" spans="17:19">
      <c r="Q505" s="218"/>
      <c r="S505" s="224"/>
    </row>
    <row r="506" spans="17:19">
      <c r="Q506" s="218"/>
      <c r="S506" s="224"/>
    </row>
    <row r="507" spans="17:19">
      <c r="Q507" s="218"/>
      <c r="S507" s="224"/>
    </row>
    <row r="508" spans="17:19">
      <c r="Q508" s="218"/>
      <c r="S508" s="224"/>
    </row>
    <row r="509" spans="17:19">
      <c r="Q509" s="218"/>
      <c r="S509" s="224"/>
    </row>
    <row r="510" spans="17:19">
      <c r="Q510" s="218"/>
      <c r="S510" s="224"/>
    </row>
    <row r="511" spans="17:19">
      <c r="Q511" s="218"/>
      <c r="S511" s="224"/>
    </row>
    <row r="512" spans="17:19">
      <c r="Q512" s="218"/>
      <c r="S512" s="224"/>
    </row>
    <row r="513" spans="17:19">
      <c r="Q513" s="218"/>
      <c r="S513" s="224"/>
    </row>
    <row r="514" spans="17:19">
      <c r="Q514" s="218"/>
      <c r="S514" s="224"/>
    </row>
    <row r="515" spans="17:19">
      <c r="Q515" s="218"/>
      <c r="S515" s="224"/>
    </row>
    <row r="516" spans="17:19">
      <c r="Q516" s="218"/>
      <c r="S516" s="224"/>
    </row>
    <row r="517" spans="17:19">
      <c r="Q517" s="218"/>
      <c r="S517" s="224"/>
    </row>
    <row r="518" spans="17:19">
      <c r="Q518" s="218"/>
      <c r="S518" s="224"/>
    </row>
    <row r="519" spans="17:19">
      <c r="Q519" s="218"/>
      <c r="S519" s="224"/>
    </row>
    <row r="520" spans="17:19">
      <c r="Q520" s="218"/>
      <c r="S520" s="224"/>
    </row>
    <row r="521" spans="17:19">
      <c r="Q521" s="218"/>
      <c r="S521" s="224"/>
    </row>
    <row r="522" spans="17:19">
      <c r="Q522" s="218"/>
      <c r="S522" s="224"/>
    </row>
    <row r="523" spans="17:19">
      <c r="Q523" s="218"/>
      <c r="S523" s="224"/>
    </row>
    <row r="524" spans="17:19">
      <c r="Q524" s="218"/>
      <c r="S524" s="224"/>
    </row>
    <row r="525" spans="17:19">
      <c r="Q525" s="218"/>
      <c r="S525" s="224"/>
    </row>
    <row r="526" spans="17:19">
      <c r="Q526" s="218"/>
      <c r="S526" s="224"/>
    </row>
    <row r="527" spans="17:19">
      <c r="Q527" s="218"/>
      <c r="S527" s="224"/>
    </row>
    <row r="528" spans="17:19">
      <c r="Q528" s="218"/>
      <c r="S528" s="224"/>
    </row>
    <row r="529" spans="17:19">
      <c r="Q529" s="218"/>
      <c r="S529" s="224"/>
    </row>
    <row r="530" spans="17:19">
      <c r="Q530" s="218"/>
      <c r="S530" s="224"/>
    </row>
    <row r="531" spans="17:19">
      <c r="Q531" s="218"/>
      <c r="S531" s="224"/>
    </row>
    <row r="532" spans="17:19">
      <c r="Q532" s="218"/>
      <c r="S532" s="224"/>
    </row>
    <row r="533" spans="17:19">
      <c r="Q533" s="218"/>
      <c r="S533" s="224"/>
    </row>
    <row r="534" spans="17:19">
      <c r="Q534" s="218"/>
      <c r="S534" s="224"/>
    </row>
    <row r="535" spans="17:19">
      <c r="Q535" s="218"/>
      <c r="S535" s="224"/>
    </row>
    <row r="536" spans="17:19">
      <c r="Q536" s="218"/>
      <c r="S536" s="224"/>
    </row>
    <row r="537" spans="17:19">
      <c r="Q537" s="218"/>
      <c r="S537" s="224"/>
    </row>
    <row r="538" spans="17:19">
      <c r="Q538" s="218"/>
      <c r="S538" s="224"/>
    </row>
    <row r="539" spans="17:19">
      <c r="Q539" s="218"/>
      <c r="S539" s="224"/>
    </row>
    <row r="540" spans="17:19">
      <c r="Q540" s="218"/>
      <c r="S540" s="224"/>
    </row>
    <row r="541" spans="17:19">
      <c r="Q541" s="218"/>
      <c r="S541" s="224"/>
    </row>
    <row r="542" spans="17:19">
      <c r="Q542" s="218"/>
      <c r="S542" s="224"/>
    </row>
    <row r="543" spans="17:19">
      <c r="Q543" s="218"/>
      <c r="S543" s="224"/>
    </row>
    <row r="544" spans="17:19">
      <c r="Q544" s="218"/>
      <c r="S544" s="224"/>
    </row>
    <row r="545" spans="17:19">
      <c r="Q545" s="218"/>
      <c r="S545" s="224"/>
    </row>
    <row r="546" spans="17:19">
      <c r="Q546" s="218"/>
      <c r="S546" s="224"/>
    </row>
    <row r="547" spans="17:19">
      <c r="Q547" s="218"/>
      <c r="S547" s="224"/>
    </row>
    <row r="548" spans="17:19">
      <c r="Q548" s="218"/>
      <c r="S548" s="224"/>
    </row>
    <row r="549" spans="17:19">
      <c r="Q549" s="218"/>
      <c r="S549" s="224"/>
    </row>
    <row r="550" spans="17:19">
      <c r="Q550" s="218"/>
      <c r="S550" s="224"/>
    </row>
    <row r="551" spans="17:19">
      <c r="Q551" s="218"/>
      <c r="S551" s="224"/>
    </row>
    <row r="552" spans="17:19">
      <c r="Q552" s="218"/>
      <c r="S552" s="224"/>
    </row>
    <row r="553" spans="17:19">
      <c r="Q553" s="218"/>
      <c r="S553" s="224"/>
    </row>
    <row r="554" spans="17:19">
      <c r="Q554" s="218"/>
      <c r="S554" s="224"/>
    </row>
    <row r="555" spans="17:19">
      <c r="Q555" s="218"/>
      <c r="S555" s="224"/>
    </row>
    <row r="556" spans="17:19">
      <c r="Q556" s="218"/>
      <c r="S556" s="224"/>
    </row>
    <row r="557" spans="17:19">
      <c r="Q557" s="218"/>
      <c r="S557" s="224"/>
    </row>
    <row r="558" spans="17:19">
      <c r="Q558" s="218"/>
      <c r="S558" s="224"/>
    </row>
    <row r="559" spans="17:19">
      <c r="Q559" s="218"/>
      <c r="S559" s="224"/>
    </row>
    <row r="560" spans="17:19">
      <c r="Q560" s="218"/>
      <c r="S560" s="224"/>
    </row>
    <row r="561" spans="17:19">
      <c r="Q561" s="218"/>
      <c r="S561" s="224"/>
    </row>
    <row r="562" spans="17:19">
      <c r="Q562" s="218"/>
      <c r="S562" s="224"/>
    </row>
    <row r="563" spans="17:19">
      <c r="Q563" s="218"/>
      <c r="S563" s="224"/>
    </row>
    <row r="564" spans="17:19">
      <c r="Q564" s="218"/>
      <c r="S564" s="224"/>
    </row>
    <row r="565" spans="17:19">
      <c r="Q565" s="218"/>
      <c r="S565" s="224"/>
    </row>
    <row r="566" spans="17:19">
      <c r="Q566" s="218"/>
      <c r="S566" s="224"/>
    </row>
    <row r="567" spans="17:19">
      <c r="Q567" s="218"/>
      <c r="S567" s="224"/>
    </row>
    <row r="568" spans="17:19">
      <c r="Q568" s="218"/>
      <c r="S568" s="224"/>
    </row>
    <row r="569" spans="17:19">
      <c r="Q569" s="218"/>
      <c r="S569" s="224"/>
    </row>
    <row r="570" spans="17:19">
      <c r="Q570" s="218"/>
      <c r="S570" s="224"/>
    </row>
    <row r="571" spans="17:19">
      <c r="Q571" s="218"/>
      <c r="S571" s="224"/>
    </row>
    <row r="572" spans="17:19">
      <c r="Q572" s="218"/>
      <c r="S572" s="224"/>
    </row>
    <row r="573" spans="17:19">
      <c r="Q573" s="218"/>
      <c r="S573" s="224"/>
    </row>
    <row r="574" spans="17:19">
      <c r="Q574" s="218"/>
      <c r="S574" s="224"/>
    </row>
    <row r="575" spans="17:19">
      <c r="Q575" s="218"/>
      <c r="S575" s="224"/>
    </row>
    <row r="576" spans="17:19">
      <c r="Q576" s="218"/>
      <c r="S576" s="224"/>
    </row>
    <row r="577" spans="17:19">
      <c r="Q577" s="218"/>
      <c r="S577" s="224"/>
    </row>
    <row r="578" spans="17:19">
      <c r="Q578" s="218"/>
      <c r="S578" s="224"/>
    </row>
    <row r="579" spans="17:19">
      <c r="Q579" s="218"/>
      <c r="S579" s="224"/>
    </row>
    <row r="580" spans="17:19">
      <c r="Q580" s="218"/>
      <c r="S580" s="224"/>
    </row>
    <row r="581" spans="17:19">
      <c r="Q581" s="218"/>
      <c r="S581" s="224"/>
    </row>
    <row r="582" spans="17:19">
      <c r="Q582" s="218"/>
      <c r="S582" s="224"/>
    </row>
    <row r="583" spans="17:19">
      <c r="Q583" s="218"/>
      <c r="S583" s="224"/>
    </row>
    <row r="584" spans="17:19">
      <c r="Q584" s="218"/>
      <c r="S584" s="224"/>
    </row>
    <row r="585" spans="17:19">
      <c r="Q585" s="218"/>
      <c r="S585" s="224"/>
    </row>
    <row r="586" spans="17:19">
      <c r="Q586" s="218"/>
      <c r="S586" s="224"/>
    </row>
    <row r="587" spans="17:19">
      <c r="Q587" s="218"/>
      <c r="S587" s="224"/>
    </row>
    <row r="588" spans="17:19">
      <c r="Q588" s="218"/>
      <c r="S588" s="224"/>
    </row>
    <row r="589" spans="17:19">
      <c r="Q589" s="218"/>
      <c r="S589" s="224"/>
    </row>
    <row r="590" spans="17:19">
      <c r="Q590" s="218"/>
      <c r="S590" s="224"/>
    </row>
    <row r="591" spans="17:19">
      <c r="Q591" s="218"/>
      <c r="S591" s="224"/>
    </row>
    <row r="592" spans="17:19">
      <c r="Q592" s="218"/>
      <c r="S592" s="224"/>
    </row>
    <row r="593" spans="17:19">
      <c r="Q593" s="218"/>
      <c r="S593" s="224"/>
    </row>
    <row r="594" spans="17:19">
      <c r="Q594" s="218"/>
      <c r="S594" s="224"/>
    </row>
    <row r="595" spans="17:19">
      <c r="Q595" s="218"/>
      <c r="S595" s="224"/>
    </row>
    <row r="596" spans="17:19">
      <c r="Q596" s="218"/>
      <c r="S596" s="224"/>
    </row>
    <row r="597" spans="17:19">
      <c r="Q597" s="218"/>
      <c r="S597" s="224"/>
    </row>
    <row r="598" spans="17:19">
      <c r="Q598" s="218"/>
      <c r="S598" s="224"/>
    </row>
    <row r="599" spans="17:19">
      <c r="Q599" s="218"/>
      <c r="S599" s="224"/>
    </row>
    <row r="600" spans="17:19">
      <c r="Q600" s="218"/>
      <c r="S600" s="224"/>
    </row>
    <row r="601" spans="17:19">
      <c r="Q601" s="218"/>
      <c r="S601" s="224"/>
    </row>
    <row r="602" spans="17:19">
      <c r="Q602" s="218"/>
      <c r="S602" s="224"/>
    </row>
    <row r="603" spans="17:19">
      <c r="Q603" s="218"/>
      <c r="S603" s="224"/>
    </row>
    <row r="604" spans="17:19">
      <c r="Q604" s="218"/>
      <c r="S604" s="224"/>
    </row>
    <row r="605" spans="17:19">
      <c r="Q605" s="218"/>
      <c r="S605" s="224"/>
    </row>
    <row r="606" spans="17:19">
      <c r="Q606" s="218"/>
      <c r="S606" s="224"/>
    </row>
    <row r="607" spans="17:19">
      <c r="Q607" s="218"/>
      <c r="S607" s="224"/>
    </row>
    <row r="608" spans="17:19">
      <c r="Q608" s="218"/>
      <c r="S608" s="224"/>
    </row>
    <row r="609" spans="17:19">
      <c r="Q609" s="218"/>
      <c r="S609" s="224"/>
    </row>
    <row r="610" spans="17:19">
      <c r="Q610" s="218"/>
      <c r="S610" s="224"/>
    </row>
    <row r="611" spans="17:19">
      <c r="Q611" s="218"/>
      <c r="S611" s="224"/>
    </row>
    <row r="612" spans="17:19">
      <c r="Q612" s="218"/>
      <c r="S612" s="224"/>
    </row>
    <row r="613" spans="17:19">
      <c r="Q613" s="218"/>
      <c r="S613" s="224"/>
    </row>
    <row r="614" spans="17:19">
      <c r="Q614" s="218"/>
      <c r="S614" s="224"/>
    </row>
    <row r="615" spans="17:19">
      <c r="Q615" s="218"/>
      <c r="S615" s="224"/>
    </row>
    <row r="616" spans="17:19">
      <c r="Q616" s="218"/>
      <c r="S616" s="224"/>
    </row>
    <row r="617" spans="17:19">
      <c r="Q617" s="218"/>
      <c r="S617" s="224"/>
    </row>
    <row r="618" spans="17:19">
      <c r="Q618" s="218"/>
      <c r="S618" s="224"/>
    </row>
    <row r="619" spans="17:19">
      <c r="Q619" s="218"/>
      <c r="S619" s="224"/>
    </row>
    <row r="620" spans="17:19">
      <c r="Q620" s="218"/>
      <c r="S620" s="224"/>
    </row>
    <row r="621" spans="17:19">
      <c r="Q621" s="218"/>
      <c r="S621" s="224"/>
    </row>
    <row r="622" spans="17:19">
      <c r="Q622" s="218"/>
      <c r="S622" s="224"/>
    </row>
    <row r="623" spans="17:19">
      <c r="Q623" s="218"/>
      <c r="S623" s="224"/>
    </row>
    <row r="624" spans="17:19">
      <c r="Q624" s="218"/>
      <c r="S624" s="224"/>
    </row>
    <row r="625" spans="17:19">
      <c r="Q625" s="218"/>
      <c r="S625" s="224"/>
    </row>
    <row r="626" spans="17:19">
      <c r="Q626" s="218"/>
      <c r="S626" s="224"/>
    </row>
    <row r="627" spans="17:19">
      <c r="Q627" s="218"/>
      <c r="S627" s="224"/>
    </row>
    <row r="628" spans="17:19">
      <c r="Q628" s="218"/>
      <c r="S628" s="224"/>
    </row>
    <row r="629" spans="17:19">
      <c r="Q629" s="218"/>
      <c r="S629" s="224"/>
    </row>
    <row r="630" spans="17:19">
      <c r="Q630" s="218"/>
      <c r="S630" s="224"/>
    </row>
    <row r="631" spans="17:19">
      <c r="Q631" s="218"/>
      <c r="S631" s="224"/>
    </row>
    <row r="632" spans="17:19">
      <c r="Q632" s="218"/>
      <c r="S632" s="224"/>
    </row>
    <row r="633" spans="17:19">
      <c r="Q633" s="218"/>
      <c r="S633" s="224"/>
    </row>
    <row r="634" spans="17:19">
      <c r="Q634" s="218"/>
      <c r="S634" s="224"/>
    </row>
    <row r="635" spans="17:19">
      <c r="Q635" s="218"/>
      <c r="S635" s="224"/>
    </row>
    <row r="636" spans="17:19">
      <c r="Q636" s="218"/>
      <c r="S636" s="224"/>
    </row>
    <row r="637" spans="17:19">
      <c r="Q637" s="218"/>
      <c r="S637" s="224"/>
    </row>
    <row r="638" spans="17:19">
      <c r="Q638" s="218"/>
      <c r="S638" s="224"/>
    </row>
    <row r="639" spans="17:19">
      <c r="Q639" s="218"/>
      <c r="S639" s="224"/>
    </row>
    <row r="640" spans="17:19">
      <c r="Q640" s="218"/>
      <c r="S640" s="224"/>
    </row>
    <row r="641" spans="17:19">
      <c r="Q641" s="218"/>
      <c r="S641" s="224"/>
    </row>
    <row r="642" spans="17:19">
      <c r="Q642" s="218"/>
      <c r="S642" s="224"/>
    </row>
    <row r="643" spans="17:19">
      <c r="Q643" s="218"/>
      <c r="S643" s="224"/>
    </row>
    <row r="644" spans="17:19">
      <c r="Q644" s="218"/>
      <c r="S644" s="224"/>
    </row>
    <row r="645" spans="17:19">
      <c r="Q645" s="218"/>
      <c r="S645" s="224"/>
    </row>
    <row r="646" spans="17:19">
      <c r="Q646" s="218"/>
      <c r="S646" s="224"/>
    </row>
    <row r="647" spans="17:19">
      <c r="Q647" s="218"/>
      <c r="S647" s="224"/>
    </row>
    <row r="648" spans="17:19">
      <c r="Q648" s="218"/>
      <c r="S648" s="224"/>
    </row>
    <row r="649" spans="17:19">
      <c r="Q649" s="218"/>
      <c r="S649" s="224"/>
    </row>
    <row r="650" spans="17:19">
      <c r="Q650" s="218"/>
      <c r="S650" s="224"/>
    </row>
    <row r="651" spans="17:19">
      <c r="Q651" s="218"/>
      <c r="S651" s="224"/>
    </row>
    <row r="652" spans="17:19">
      <c r="Q652" s="218"/>
      <c r="S652" s="224"/>
    </row>
    <row r="653" spans="17:19">
      <c r="Q653" s="218"/>
      <c r="S653" s="224"/>
    </row>
    <row r="654" spans="17:19">
      <c r="Q654" s="218"/>
      <c r="S654" s="224"/>
    </row>
    <row r="655" spans="17:19">
      <c r="Q655" s="218"/>
      <c r="S655" s="224"/>
    </row>
    <row r="656" spans="17:19">
      <c r="Q656" s="218"/>
      <c r="S656" s="224"/>
    </row>
    <row r="657" spans="17:19">
      <c r="Q657" s="218"/>
      <c r="S657" s="224"/>
    </row>
    <row r="658" spans="17:19">
      <c r="Q658" s="218"/>
      <c r="S658" s="224"/>
    </row>
    <row r="659" spans="17:19">
      <c r="Q659" s="218"/>
      <c r="S659" s="224"/>
    </row>
    <row r="660" spans="17:19">
      <c r="Q660" s="218"/>
      <c r="S660" s="224"/>
    </row>
    <row r="661" spans="17:19">
      <c r="Q661" s="218"/>
      <c r="S661" s="224"/>
    </row>
    <row r="662" spans="17:19">
      <c r="Q662" s="218"/>
      <c r="S662" s="224"/>
    </row>
    <row r="663" spans="17:19">
      <c r="Q663" s="218"/>
      <c r="S663" s="224"/>
    </row>
    <row r="664" spans="17:19">
      <c r="Q664" s="218"/>
      <c r="S664" s="224"/>
    </row>
    <row r="665" spans="17:19">
      <c r="Q665" s="218"/>
      <c r="S665" s="224"/>
    </row>
    <row r="666" spans="17:19">
      <c r="Q666" s="218"/>
      <c r="S666" s="224"/>
    </row>
    <row r="667" spans="17:19">
      <c r="Q667" s="218"/>
      <c r="S667" s="224"/>
    </row>
    <row r="668" spans="17:19">
      <c r="Q668" s="218"/>
      <c r="S668" s="224"/>
    </row>
    <row r="669" spans="17:19">
      <c r="Q669" s="218"/>
      <c r="S669" s="224"/>
    </row>
    <row r="670" spans="17:19">
      <c r="Q670" s="218"/>
      <c r="S670" s="224"/>
    </row>
    <row r="671" spans="17:19">
      <c r="Q671" s="218"/>
      <c r="S671" s="224"/>
    </row>
    <row r="672" spans="17:19">
      <c r="Q672" s="218"/>
      <c r="S672" s="224"/>
    </row>
    <row r="673" spans="17:19">
      <c r="Q673" s="218"/>
      <c r="S673" s="224"/>
    </row>
    <row r="674" spans="17:19">
      <c r="Q674" s="218"/>
      <c r="S674" s="224"/>
    </row>
    <row r="675" spans="17:19">
      <c r="Q675" s="218"/>
      <c r="S675" s="224"/>
    </row>
    <row r="676" spans="17:19">
      <c r="Q676" s="218"/>
      <c r="S676" s="224"/>
    </row>
    <row r="677" spans="17:19">
      <c r="Q677" s="218"/>
      <c r="S677" s="224"/>
    </row>
    <row r="678" spans="17:19">
      <c r="Q678" s="218"/>
      <c r="S678" s="224"/>
    </row>
    <row r="679" spans="17:19">
      <c r="Q679" s="218"/>
      <c r="S679" s="224"/>
    </row>
    <row r="680" spans="17:19">
      <c r="Q680" s="218"/>
      <c r="S680" s="224"/>
    </row>
    <row r="681" spans="17:19">
      <c r="Q681" s="218"/>
      <c r="S681" s="224"/>
    </row>
    <row r="682" spans="17:19">
      <c r="Q682" s="218"/>
      <c r="S682" s="224"/>
    </row>
    <row r="683" spans="17:19">
      <c r="Q683" s="218"/>
      <c r="S683" s="224"/>
    </row>
    <row r="684" spans="17:19">
      <c r="Q684" s="218"/>
      <c r="S684" s="224"/>
    </row>
    <row r="685" spans="17:19">
      <c r="Q685" s="218"/>
      <c r="S685" s="224"/>
    </row>
    <row r="686" spans="17:19">
      <c r="Q686" s="218"/>
      <c r="S686" s="224"/>
    </row>
    <row r="687" spans="17:19">
      <c r="Q687" s="218"/>
      <c r="S687" s="224"/>
    </row>
    <row r="688" spans="17:19">
      <c r="Q688" s="218"/>
      <c r="S688" s="224"/>
    </row>
    <row r="689" spans="17:19">
      <c r="Q689" s="218"/>
      <c r="S689" s="224"/>
    </row>
    <row r="690" spans="17:19">
      <c r="Q690" s="218"/>
      <c r="S690" s="224"/>
    </row>
    <row r="691" spans="17:19">
      <c r="Q691" s="218"/>
      <c r="S691" s="224"/>
    </row>
    <row r="692" spans="17:19">
      <c r="Q692" s="218"/>
      <c r="S692" s="224"/>
    </row>
    <row r="693" spans="17:19">
      <c r="Q693" s="218"/>
      <c r="S693" s="224"/>
    </row>
    <row r="694" spans="17:19">
      <c r="Q694" s="218"/>
      <c r="S694" s="224"/>
    </row>
    <row r="695" spans="17:19">
      <c r="Q695" s="218"/>
      <c r="S695" s="224"/>
    </row>
    <row r="696" spans="17:19">
      <c r="Q696" s="218"/>
      <c r="S696" s="224"/>
    </row>
    <row r="697" spans="17:19">
      <c r="Q697" s="218"/>
      <c r="S697" s="224"/>
    </row>
    <row r="698" spans="17:19">
      <c r="Q698" s="218"/>
      <c r="S698" s="224"/>
    </row>
    <row r="699" spans="17:19">
      <c r="Q699" s="218"/>
      <c r="S699" s="224"/>
    </row>
    <row r="700" spans="17:19">
      <c r="Q700" s="218"/>
      <c r="S700" s="224"/>
    </row>
    <row r="701" spans="17:19">
      <c r="Q701" s="218"/>
      <c r="S701" s="224"/>
    </row>
    <row r="702" spans="17:19">
      <c r="Q702" s="218"/>
      <c r="S702" s="224"/>
    </row>
    <row r="703" spans="17:19">
      <c r="Q703" s="218"/>
      <c r="S703" s="224"/>
    </row>
    <row r="704" spans="17:19">
      <c r="Q704" s="218"/>
      <c r="S704" s="224"/>
    </row>
    <row r="705" spans="17:19">
      <c r="Q705" s="218"/>
      <c r="S705" s="224"/>
    </row>
    <row r="706" spans="17:19">
      <c r="Q706" s="218"/>
      <c r="S706" s="224"/>
    </row>
    <row r="707" spans="17:19">
      <c r="Q707" s="218"/>
      <c r="S707" s="224"/>
    </row>
    <row r="708" spans="17:19">
      <c r="Q708" s="218"/>
      <c r="S708" s="224"/>
    </row>
    <row r="709" spans="17:19">
      <c r="Q709" s="218"/>
      <c r="S709" s="224"/>
    </row>
    <row r="710" spans="17:19">
      <c r="Q710" s="218"/>
      <c r="S710" s="224"/>
    </row>
    <row r="711" spans="17:19">
      <c r="Q711" s="218"/>
      <c r="S711" s="224"/>
    </row>
    <row r="712" spans="17:19">
      <c r="Q712" s="218"/>
      <c r="S712" s="224"/>
    </row>
    <row r="713" spans="17:19">
      <c r="Q713" s="218"/>
      <c r="S713" s="224"/>
    </row>
    <row r="714" spans="17:19">
      <c r="Q714" s="218"/>
      <c r="S714" s="224"/>
    </row>
    <row r="715" spans="17:19">
      <c r="Q715" s="218"/>
      <c r="S715" s="224"/>
    </row>
    <row r="716" spans="17:19">
      <c r="Q716" s="218"/>
      <c r="S716" s="224"/>
    </row>
    <row r="717" spans="17:19">
      <c r="Q717" s="218"/>
      <c r="S717" s="224"/>
    </row>
    <row r="718" spans="17:19">
      <c r="Q718" s="218"/>
      <c r="S718" s="224"/>
    </row>
    <row r="719" spans="17:19">
      <c r="Q719" s="218"/>
      <c r="S719" s="224"/>
    </row>
    <row r="720" spans="17:19">
      <c r="Q720" s="218"/>
      <c r="S720" s="224"/>
    </row>
    <row r="721" spans="17:19">
      <c r="Q721" s="218"/>
      <c r="S721" s="224"/>
    </row>
    <row r="722" spans="17:19">
      <c r="Q722" s="218"/>
      <c r="S722" s="224"/>
    </row>
    <row r="723" spans="17:19">
      <c r="Q723" s="218"/>
      <c r="S723" s="224"/>
    </row>
    <row r="724" spans="17:19">
      <c r="Q724" s="218"/>
      <c r="S724" s="224"/>
    </row>
    <row r="725" spans="17:19">
      <c r="Q725" s="218"/>
      <c r="S725" s="224"/>
    </row>
    <row r="726" spans="17:19">
      <c r="Q726" s="218"/>
      <c r="S726" s="224"/>
    </row>
    <row r="727" spans="17:19">
      <c r="Q727" s="218"/>
      <c r="S727" s="224"/>
    </row>
    <row r="728" spans="17:19">
      <c r="Q728" s="218"/>
      <c r="S728" s="224"/>
    </row>
    <row r="729" spans="17:19">
      <c r="Q729" s="218"/>
      <c r="S729" s="224"/>
    </row>
    <row r="730" spans="17:19">
      <c r="Q730" s="218"/>
      <c r="S730" s="224"/>
    </row>
    <row r="731" spans="17:19">
      <c r="Q731" s="218"/>
      <c r="S731" s="224"/>
    </row>
    <row r="732" spans="17:19">
      <c r="Q732" s="218"/>
      <c r="S732" s="224"/>
    </row>
    <row r="733" spans="17:19">
      <c r="Q733" s="218"/>
      <c r="S733" s="224"/>
    </row>
    <row r="734" spans="17:19">
      <c r="Q734" s="218"/>
      <c r="S734" s="224"/>
    </row>
    <row r="735" spans="17:19">
      <c r="Q735" s="218"/>
      <c r="S735" s="224"/>
    </row>
    <row r="736" spans="17:19">
      <c r="Q736" s="218"/>
      <c r="S736" s="224"/>
    </row>
    <row r="737" spans="17:19">
      <c r="Q737" s="218"/>
      <c r="S737" s="224"/>
    </row>
    <row r="738" spans="17:19">
      <c r="Q738" s="218"/>
      <c r="S738" s="224"/>
    </row>
    <row r="739" spans="17:19">
      <c r="Q739" s="218"/>
      <c r="S739" s="224"/>
    </row>
    <row r="740" spans="17:19">
      <c r="Q740" s="218"/>
      <c r="S740" s="224"/>
    </row>
    <row r="741" spans="17:19">
      <c r="Q741" s="218"/>
      <c r="S741" s="224"/>
    </row>
    <row r="742" spans="17:19">
      <c r="Q742" s="218"/>
      <c r="S742" s="224"/>
    </row>
    <row r="743" spans="17:19">
      <c r="Q743" s="218"/>
      <c r="S743" s="224"/>
    </row>
    <row r="744" spans="17:19">
      <c r="Q744" s="218"/>
      <c r="S744" s="224"/>
    </row>
    <row r="745" spans="17:19">
      <c r="Q745" s="218"/>
      <c r="S745" s="224"/>
    </row>
    <row r="746" spans="17:19">
      <c r="Q746" s="218"/>
      <c r="S746" s="224"/>
    </row>
    <row r="747" spans="17:19">
      <c r="Q747" s="218"/>
      <c r="S747" s="224"/>
    </row>
    <row r="748" spans="17:19">
      <c r="Q748" s="218"/>
      <c r="S748" s="224"/>
    </row>
    <row r="749" spans="17:19">
      <c r="Q749" s="218"/>
      <c r="S749" s="224"/>
    </row>
    <row r="750" spans="17:19">
      <c r="Q750" s="218"/>
      <c r="S750" s="224"/>
    </row>
    <row r="751" spans="17:19">
      <c r="Q751" s="218"/>
      <c r="S751" s="224"/>
    </row>
    <row r="752" spans="17:19">
      <c r="Q752" s="218"/>
      <c r="S752" s="224"/>
    </row>
    <row r="753" spans="17:19">
      <c r="Q753" s="218"/>
      <c r="S753" s="224"/>
    </row>
    <row r="754" spans="17:19">
      <c r="Q754" s="218"/>
      <c r="S754" s="224"/>
    </row>
    <row r="755" spans="17:19">
      <c r="Q755" s="218"/>
      <c r="S755" s="224"/>
    </row>
    <row r="756" spans="17:19">
      <c r="Q756" s="218"/>
      <c r="S756" s="224"/>
    </row>
    <row r="757" spans="17:19">
      <c r="Q757" s="218"/>
      <c r="S757" s="224"/>
    </row>
    <row r="758" spans="17:19">
      <c r="Q758" s="218"/>
      <c r="S758" s="224"/>
    </row>
    <row r="759" spans="17:19">
      <c r="Q759" s="218"/>
      <c r="S759" s="224"/>
    </row>
    <row r="760" spans="17:19">
      <c r="Q760" s="218"/>
      <c r="S760" s="224"/>
    </row>
    <row r="761" spans="17:19">
      <c r="Q761" s="218"/>
      <c r="S761" s="224"/>
    </row>
    <row r="762" spans="17:19">
      <c r="Q762" s="218"/>
      <c r="S762" s="224"/>
    </row>
    <row r="763" spans="17:19">
      <c r="Q763" s="218"/>
      <c r="S763" s="224"/>
    </row>
    <row r="764" spans="17:19">
      <c r="Q764" s="218"/>
      <c r="S764" s="224"/>
    </row>
    <row r="765" spans="17:19">
      <c r="Q765" s="218"/>
      <c r="S765" s="224"/>
    </row>
    <row r="766" spans="17:19">
      <c r="Q766" s="218"/>
      <c r="S766" s="224"/>
    </row>
    <row r="767" spans="17:19">
      <c r="Q767" s="218"/>
      <c r="S767" s="224"/>
    </row>
    <row r="768" spans="17:19">
      <c r="Q768" s="218"/>
      <c r="S768" s="224"/>
    </row>
    <row r="769" spans="17:19">
      <c r="Q769" s="218"/>
      <c r="S769" s="224"/>
    </row>
    <row r="770" spans="17:19">
      <c r="Q770" s="218"/>
      <c r="S770" s="224"/>
    </row>
    <row r="771" spans="17:19">
      <c r="Q771" s="218"/>
      <c r="S771" s="224"/>
    </row>
    <row r="772" spans="17:19">
      <c r="Q772" s="218"/>
      <c r="S772" s="224"/>
    </row>
    <row r="773" spans="17:19">
      <c r="Q773" s="218"/>
      <c r="S773" s="224"/>
    </row>
    <row r="774" spans="17:19">
      <c r="Q774" s="218"/>
      <c r="S774" s="224"/>
    </row>
    <row r="775" spans="17:19">
      <c r="Q775" s="218"/>
      <c r="S775" s="224"/>
    </row>
    <row r="776" spans="17:19">
      <c r="Q776" s="218"/>
      <c r="S776" s="224"/>
    </row>
    <row r="777" spans="17:19">
      <c r="Q777" s="218"/>
      <c r="S777" s="224"/>
    </row>
    <row r="778" spans="17:19">
      <c r="Q778" s="218"/>
      <c r="S778" s="224"/>
    </row>
    <row r="779" spans="17:19">
      <c r="Q779" s="218"/>
      <c r="S779" s="224"/>
    </row>
    <row r="780" spans="17:19">
      <c r="Q780" s="218"/>
      <c r="S780" s="224"/>
    </row>
    <row r="781" spans="17:19">
      <c r="Q781" s="218"/>
      <c r="S781" s="224"/>
    </row>
    <row r="782" spans="17:19">
      <c r="Q782" s="218"/>
      <c r="S782" s="224"/>
    </row>
    <row r="783" spans="17:19">
      <c r="Q783" s="218"/>
      <c r="S783" s="224"/>
    </row>
    <row r="784" spans="17:19">
      <c r="Q784" s="218"/>
      <c r="S784" s="224"/>
    </row>
    <row r="785" spans="17:19">
      <c r="Q785" s="218"/>
      <c r="S785" s="224"/>
    </row>
    <row r="786" spans="17:19">
      <c r="Q786" s="218"/>
      <c r="S786" s="224"/>
    </row>
    <row r="787" spans="17:19">
      <c r="Q787" s="218"/>
      <c r="S787" s="224"/>
    </row>
    <row r="788" spans="17:19">
      <c r="Q788" s="218"/>
      <c r="S788" s="224"/>
    </row>
    <row r="789" spans="17:19">
      <c r="Q789" s="218"/>
      <c r="S789" s="224"/>
    </row>
    <row r="790" spans="17:19">
      <c r="Q790" s="218"/>
      <c r="S790" s="224"/>
    </row>
    <row r="791" spans="17:19">
      <c r="Q791" s="218"/>
      <c r="S791" s="224"/>
    </row>
    <row r="792" spans="17:19">
      <c r="Q792" s="218"/>
      <c r="S792" s="224"/>
    </row>
    <row r="793" spans="17:19">
      <c r="Q793" s="218"/>
      <c r="S793" s="224"/>
    </row>
    <row r="794" spans="17:19">
      <c r="Q794" s="218"/>
      <c r="S794" s="224"/>
    </row>
    <row r="795" spans="17:19">
      <c r="Q795" s="218"/>
      <c r="S795" s="224"/>
    </row>
    <row r="796" spans="17:19">
      <c r="Q796" s="218"/>
      <c r="S796" s="224"/>
    </row>
    <row r="797" spans="17:19">
      <c r="Q797" s="218"/>
      <c r="S797" s="224"/>
    </row>
    <row r="798" spans="17:19">
      <c r="Q798" s="218"/>
      <c r="S798" s="224"/>
    </row>
    <row r="799" spans="17:19">
      <c r="Q799" s="218"/>
      <c r="S799" s="224"/>
    </row>
    <row r="800" spans="17:19">
      <c r="Q800" s="218"/>
      <c r="S800" s="224"/>
    </row>
    <row r="801" spans="17:19">
      <c r="Q801" s="218"/>
      <c r="S801" s="224"/>
    </row>
    <row r="802" spans="17:19">
      <c r="Q802" s="218"/>
      <c r="S802" s="224"/>
    </row>
    <row r="803" spans="17:19">
      <c r="Q803" s="218"/>
      <c r="S803" s="224"/>
    </row>
    <row r="804" spans="17:19">
      <c r="Q804" s="218"/>
      <c r="S804" s="224"/>
    </row>
    <row r="805" spans="17:19">
      <c r="Q805" s="218"/>
      <c r="S805" s="224"/>
    </row>
    <row r="806" spans="17:19">
      <c r="Q806" s="218"/>
      <c r="S806" s="224"/>
    </row>
    <row r="807" spans="17:19">
      <c r="Q807" s="218"/>
      <c r="S807" s="224"/>
    </row>
    <row r="808" spans="17:19">
      <c r="Q808" s="218"/>
      <c r="S808" s="224"/>
    </row>
    <row r="809" spans="17:19">
      <c r="Q809" s="218"/>
      <c r="S809" s="224"/>
    </row>
    <row r="810" spans="17:19">
      <c r="Q810" s="218"/>
      <c r="S810" s="224"/>
    </row>
    <row r="811" spans="17:19">
      <c r="Q811" s="218"/>
      <c r="S811" s="224"/>
    </row>
    <row r="812" spans="17:19">
      <c r="Q812" s="218"/>
      <c r="S812" s="224"/>
    </row>
    <row r="813" spans="17:19">
      <c r="Q813" s="218"/>
      <c r="S813" s="224"/>
    </row>
    <row r="814" spans="17:19">
      <c r="Q814" s="218"/>
      <c r="S814" s="224"/>
    </row>
    <row r="815" spans="17:19">
      <c r="Q815" s="218"/>
      <c r="S815" s="224"/>
    </row>
    <row r="816" spans="17:19">
      <c r="Q816" s="218"/>
      <c r="S816" s="224"/>
    </row>
    <row r="817" spans="17:19">
      <c r="Q817" s="218"/>
      <c r="S817" s="224"/>
    </row>
    <row r="818" spans="17:19">
      <c r="Q818" s="218"/>
      <c r="S818" s="224"/>
    </row>
    <row r="819" spans="17:19">
      <c r="Q819" s="218"/>
      <c r="S819" s="224"/>
    </row>
    <row r="820" spans="17:19">
      <c r="Q820" s="218"/>
      <c r="S820" s="224"/>
    </row>
    <row r="821" spans="17:19">
      <c r="Q821" s="218"/>
      <c r="S821" s="224"/>
    </row>
    <row r="822" spans="17:19">
      <c r="Q822" s="218"/>
      <c r="S822" s="224"/>
    </row>
    <row r="823" spans="17:19">
      <c r="Q823" s="218"/>
      <c r="S823" s="224"/>
    </row>
    <row r="824" spans="17:19">
      <c r="Q824" s="218"/>
      <c r="S824" s="224"/>
    </row>
    <row r="825" spans="17:19">
      <c r="Q825" s="218"/>
      <c r="S825" s="224"/>
    </row>
    <row r="826" spans="17:19">
      <c r="Q826" s="218"/>
      <c r="S826" s="224"/>
    </row>
    <row r="827" spans="17:19">
      <c r="Q827" s="218"/>
      <c r="S827" s="224"/>
    </row>
    <row r="828" spans="17:19">
      <c r="Q828" s="218"/>
      <c r="S828" s="224"/>
    </row>
    <row r="829" spans="17:19">
      <c r="Q829" s="218"/>
      <c r="S829" s="224"/>
    </row>
    <row r="830" spans="17:19">
      <c r="Q830" s="218"/>
      <c r="S830" s="224"/>
    </row>
    <row r="831" spans="17:19">
      <c r="Q831" s="218"/>
      <c r="S831" s="224"/>
    </row>
    <row r="832" spans="17:19">
      <c r="Q832" s="218"/>
      <c r="S832" s="224"/>
    </row>
    <row r="833" spans="17:19">
      <c r="Q833" s="218"/>
      <c r="S833" s="224"/>
    </row>
    <row r="834" spans="17:19">
      <c r="Q834" s="218"/>
      <c r="S834" s="224"/>
    </row>
    <row r="835" spans="17:19">
      <c r="Q835" s="218"/>
      <c r="S835" s="224"/>
    </row>
    <row r="836" spans="17:19">
      <c r="Q836" s="218"/>
      <c r="S836" s="224"/>
    </row>
    <row r="837" spans="17:19">
      <c r="Q837" s="218"/>
      <c r="S837" s="224"/>
    </row>
    <row r="838" spans="17:19">
      <c r="Q838" s="218"/>
      <c r="S838" s="224"/>
    </row>
    <row r="839" spans="17:19">
      <c r="Q839" s="218"/>
      <c r="S839" s="224"/>
    </row>
    <row r="840" spans="17:19">
      <c r="Q840" s="218"/>
      <c r="S840" s="224"/>
    </row>
    <row r="841" spans="17:19">
      <c r="Q841" s="218"/>
      <c r="S841" s="224"/>
    </row>
    <row r="842" spans="17:19">
      <c r="Q842" s="218"/>
      <c r="S842" s="224"/>
    </row>
    <row r="843" spans="17:19">
      <c r="Q843" s="218"/>
      <c r="S843" s="224"/>
    </row>
    <row r="844" spans="17:19">
      <c r="Q844" s="218"/>
      <c r="S844" s="224"/>
    </row>
    <row r="845" spans="17:19">
      <c r="Q845" s="218"/>
      <c r="S845" s="224"/>
    </row>
    <row r="846" spans="17:19">
      <c r="Q846" s="218"/>
      <c r="S846" s="224"/>
    </row>
    <row r="847" spans="17:19">
      <c r="Q847" s="218"/>
      <c r="S847" s="224"/>
    </row>
    <row r="848" spans="17:19">
      <c r="Q848" s="218"/>
      <c r="S848" s="224"/>
    </row>
    <row r="849" spans="17:19">
      <c r="Q849" s="218"/>
      <c r="S849" s="224"/>
    </row>
    <row r="850" spans="17:19">
      <c r="Q850" s="218"/>
      <c r="S850" s="224"/>
    </row>
    <row r="851" spans="17:19">
      <c r="Q851" s="218"/>
      <c r="S851" s="224"/>
    </row>
    <row r="852" spans="17:19">
      <c r="Q852" s="218"/>
      <c r="S852" s="224"/>
    </row>
    <row r="853" spans="17:19">
      <c r="Q853" s="218"/>
      <c r="S853" s="224"/>
    </row>
    <row r="854" spans="17:19">
      <c r="Q854" s="218"/>
      <c r="S854" s="224"/>
    </row>
    <row r="855" spans="17:19">
      <c r="Q855" s="218"/>
      <c r="S855" s="224"/>
    </row>
    <row r="856" spans="17:19">
      <c r="Q856" s="218"/>
      <c r="S856" s="224"/>
    </row>
    <row r="857" spans="17:19">
      <c r="Q857" s="218"/>
      <c r="S857" s="224"/>
    </row>
    <row r="858" spans="17:19">
      <c r="Q858" s="218"/>
      <c r="S858" s="224"/>
    </row>
    <row r="859" spans="17:19">
      <c r="Q859" s="218"/>
      <c r="S859" s="224"/>
    </row>
    <row r="860" spans="17:19">
      <c r="Q860" s="218"/>
      <c r="S860" s="224"/>
    </row>
    <row r="861" spans="17:19">
      <c r="Q861" s="218"/>
      <c r="S861" s="224"/>
    </row>
    <row r="862" spans="17:19">
      <c r="Q862" s="218"/>
      <c r="S862" s="224"/>
    </row>
    <row r="863" spans="17:19">
      <c r="Q863" s="218"/>
      <c r="S863" s="224"/>
    </row>
    <row r="864" spans="17:19">
      <c r="Q864" s="218"/>
      <c r="S864" s="224"/>
    </row>
    <row r="865" spans="17:19">
      <c r="Q865" s="218"/>
      <c r="S865" s="224"/>
    </row>
    <row r="866" spans="17:19">
      <c r="Q866" s="218"/>
      <c r="S866" s="224"/>
    </row>
    <row r="867" spans="17:19">
      <c r="Q867" s="218"/>
      <c r="S867" s="224"/>
    </row>
    <row r="868" spans="17:19">
      <c r="Q868" s="218"/>
      <c r="S868" s="224"/>
    </row>
    <row r="869" spans="17:19">
      <c r="Q869" s="218"/>
      <c r="S869" s="224"/>
    </row>
    <row r="870" spans="17:19">
      <c r="Q870" s="218"/>
      <c r="S870" s="224"/>
    </row>
    <row r="871" spans="17:19">
      <c r="Q871" s="218"/>
      <c r="S871" s="224"/>
    </row>
    <row r="872" spans="17:19">
      <c r="Q872" s="218"/>
      <c r="S872" s="224"/>
    </row>
    <row r="873" spans="17:19">
      <c r="Q873" s="218"/>
      <c r="S873" s="224"/>
    </row>
    <row r="874" spans="17:19">
      <c r="Q874" s="218"/>
      <c r="S874" s="224"/>
    </row>
    <row r="875" spans="17:19">
      <c r="Q875" s="218"/>
      <c r="S875" s="224"/>
    </row>
    <row r="876" spans="17:19">
      <c r="Q876" s="218"/>
      <c r="S876" s="224"/>
    </row>
    <row r="877" spans="17:19">
      <c r="Q877" s="218"/>
      <c r="S877" s="224"/>
    </row>
    <row r="878" spans="17:19">
      <c r="Q878" s="218"/>
      <c r="S878" s="224"/>
    </row>
    <row r="879" spans="17:19">
      <c r="Q879" s="218"/>
      <c r="S879" s="224"/>
    </row>
    <row r="880" spans="17:19">
      <c r="Q880" s="218"/>
      <c r="S880" s="224"/>
    </row>
    <row r="881" spans="17:19">
      <c r="Q881" s="218"/>
      <c r="S881" s="224"/>
    </row>
    <row r="882" spans="17:19">
      <c r="Q882" s="218"/>
      <c r="S882" s="224"/>
    </row>
    <row r="883" spans="17:19">
      <c r="Q883" s="218"/>
      <c r="S883" s="224"/>
    </row>
    <row r="884" spans="17:19">
      <c r="Q884" s="218"/>
      <c r="S884" s="224"/>
    </row>
    <row r="885" spans="17:19">
      <c r="Q885" s="218"/>
      <c r="S885" s="224"/>
    </row>
    <row r="886" spans="17:19">
      <c r="Q886" s="218"/>
      <c r="S886" s="224"/>
    </row>
    <row r="887" spans="17:19">
      <c r="Q887" s="218"/>
      <c r="S887" s="224"/>
    </row>
    <row r="888" spans="17:19">
      <c r="Q888" s="218"/>
      <c r="S888" s="224"/>
    </row>
    <row r="889" spans="17:19">
      <c r="Q889" s="218"/>
      <c r="S889" s="224"/>
    </row>
    <row r="890" spans="17:19">
      <c r="Q890" s="218"/>
      <c r="S890" s="224"/>
    </row>
    <row r="891" spans="17:19">
      <c r="Q891" s="218"/>
      <c r="S891" s="224"/>
    </row>
    <row r="892" spans="17:19">
      <c r="Q892" s="218"/>
      <c r="S892" s="224"/>
    </row>
    <row r="893" spans="17:19">
      <c r="Q893" s="218"/>
      <c r="S893" s="224"/>
    </row>
    <row r="894" spans="17:19">
      <c r="Q894" s="218"/>
      <c r="S894" s="224"/>
    </row>
    <row r="895" spans="17:19">
      <c r="Q895" s="218"/>
      <c r="S895" s="224"/>
    </row>
    <row r="896" spans="17:19">
      <c r="Q896" s="218"/>
      <c r="S896" s="224"/>
    </row>
    <row r="897" spans="17:19">
      <c r="Q897" s="218"/>
      <c r="S897" s="224"/>
    </row>
    <row r="898" spans="17:19">
      <c r="Q898" s="218"/>
      <c r="S898" s="224"/>
    </row>
    <row r="899" spans="17:19">
      <c r="Q899" s="218"/>
      <c r="S899" s="224"/>
    </row>
    <row r="900" spans="17:19">
      <c r="Q900" s="218"/>
      <c r="S900" s="224"/>
    </row>
    <row r="901" spans="17:19">
      <c r="Q901" s="218"/>
      <c r="S901" s="224"/>
    </row>
    <row r="902" spans="17:19">
      <c r="Q902" s="218"/>
      <c r="S902" s="224"/>
    </row>
    <row r="903" spans="17:19">
      <c r="Q903" s="218"/>
      <c r="S903" s="224"/>
    </row>
    <row r="904" spans="17:19">
      <c r="Q904" s="218"/>
      <c r="S904" s="224"/>
    </row>
    <row r="905" spans="17:19">
      <c r="Q905" s="218"/>
      <c r="S905" s="224"/>
    </row>
    <row r="906" spans="17:19">
      <c r="Q906" s="218"/>
      <c r="S906" s="224"/>
    </row>
    <row r="907" spans="17:19">
      <c r="Q907" s="218"/>
      <c r="S907" s="224"/>
    </row>
    <row r="908" spans="17:19">
      <c r="Q908" s="218"/>
      <c r="S908" s="224"/>
    </row>
    <row r="909" spans="17:19">
      <c r="Q909" s="218"/>
      <c r="S909" s="224"/>
    </row>
    <row r="910" spans="17:19">
      <c r="Q910" s="218"/>
      <c r="S910" s="224"/>
    </row>
    <row r="911" spans="17:19">
      <c r="Q911" s="218"/>
      <c r="S911" s="224"/>
    </row>
    <row r="912" spans="17:19">
      <c r="Q912" s="218"/>
      <c r="S912" s="224"/>
    </row>
    <row r="913" spans="17:19">
      <c r="Q913" s="218"/>
      <c r="S913" s="224"/>
    </row>
    <row r="914" spans="17:19">
      <c r="Q914" s="218"/>
      <c r="S914" s="224"/>
    </row>
    <row r="915" spans="17:19">
      <c r="Q915" s="218"/>
      <c r="S915" s="224"/>
    </row>
    <row r="916" spans="17:19">
      <c r="Q916" s="218"/>
      <c r="S916" s="224"/>
    </row>
    <row r="917" spans="17:19">
      <c r="Q917" s="218"/>
      <c r="S917" s="224"/>
    </row>
    <row r="918" spans="17:19">
      <c r="Q918" s="218"/>
      <c r="S918" s="224"/>
    </row>
    <row r="919" spans="17:19">
      <c r="Q919" s="218"/>
      <c r="S919" s="224"/>
    </row>
    <row r="920" spans="17:19">
      <c r="Q920" s="218"/>
      <c r="S920" s="224"/>
    </row>
    <row r="921" spans="17:19">
      <c r="Q921" s="218"/>
      <c r="S921" s="224"/>
    </row>
    <row r="922" spans="17:19">
      <c r="Q922" s="218"/>
      <c r="S922" s="224"/>
    </row>
    <row r="923" spans="17:19">
      <c r="Q923" s="218"/>
      <c r="S923" s="224"/>
    </row>
    <row r="924" spans="17:19">
      <c r="Q924" s="218"/>
      <c r="S924" s="224"/>
    </row>
    <row r="925" spans="17:19">
      <c r="Q925" s="218"/>
      <c r="S925" s="224"/>
    </row>
    <row r="926" spans="17:19">
      <c r="Q926" s="218"/>
      <c r="S926" s="224"/>
    </row>
    <row r="927" spans="17:19">
      <c r="Q927" s="218"/>
      <c r="S927" s="224"/>
    </row>
    <row r="928" spans="17:19">
      <c r="Q928" s="218"/>
      <c r="S928" s="224"/>
    </row>
    <row r="929" spans="17:19">
      <c r="Q929" s="218"/>
      <c r="S929" s="224"/>
    </row>
    <row r="930" spans="17:19">
      <c r="Q930" s="218"/>
      <c r="S930" s="224"/>
    </row>
    <row r="931" spans="17:19">
      <c r="Q931" s="218"/>
      <c r="S931" s="224"/>
    </row>
    <row r="932" spans="17:19">
      <c r="Q932" s="218"/>
      <c r="S932" s="224"/>
    </row>
    <row r="933" spans="17:19">
      <c r="Q933" s="218"/>
      <c r="S933" s="224"/>
    </row>
    <row r="934" spans="17:19">
      <c r="Q934" s="218"/>
      <c r="S934" s="224"/>
    </row>
    <row r="935" spans="17:19">
      <c r="Q935" s="218"/>
      <c r="S935" s="224"/>
    </row>
    <row r="936" spans="17:19">
      <c r="Q936" s="218"/>
      <c r="S936" s="224"/>
    </row>
    <row r="937" spans="17:19">
      <c r="Q937" s="218"/>
      <c r="S937" s="224"/>
    </row>
    <row r="938" spans="17:19">
      <c r="Q938" s="218"/>
      <c r="S938" s="224"/>
    </row>
    <row r="939" spans="17:19">
      <c r="Q939" s="218"/>
      <c r="S939" s="224"/>
    </row>
    <row r="940" spans="17:19">
      <c r="Q940" s="218"/>
      <c r="S940" s="224"/>
    </row>
    <row r="941" spans="17:19">
      <c r="Q941" s="218"/>
      <c r="S941" s="224"/>
    </row>
    <row r="942" spans="17:19">
      <c r="Q942" s="218"/>
      <c r="S942" s="224"/>
    </row>
    <row r="943" spans="17:19">
      <c r="Q943" s="218"/>
      <c r="S943" s="224"/>
    </row>
    <row r="944" spans="17:19">
      <c r="Q944" s="218"/>
      <c r="S944" s="224"/>
    </row>
    <row r="945" spans="17:19">
      <c r="Q945" s="218"/>
      <c r="S945" s="224"/>
    </row>
    <row r="946" spans="17:19">
      <c r="Q946" s="218"/>
      <c r="S946" s="224"/>
    </row>
    <row r="947" spans="17:19">
      <c r="Q947" s="218"/>
      <c r="S947" s="224"/>
    </row>
    <row r="948" spans="17:19">
      <c r="Q948" s="218"/>
      <c r="S948" s="224"/>
    </row>
    <row r="949" spans="17:19">
      <c r="Q949" s="218"/>
      <c r="S949" s="224"/>
    </row>
    <row r="950" spans="17:19">
      <c r="Q950" s="218"/>
      <c r="S950" s="224"/>
    </row>
    <row r="951" spans="17:19">
      <c r="Q951" s="218"/>
      <c r="S951" s="224"/>
    </row>
    <row r="952" spans="17:19">
      <c r="Q952" s="218"/>
      <c r="S952" s="224"/>
    </row>
    <row r="953" spans="17:19">
      <c r="Q953" s="218"/>
      <c r="S953" s="224"/>
    </row>
    <row r="954" spans="17:19">
      <c r="Q954" s="218"/>
      <c r="S954" s="224"/>
    </row>
    <row r="955" spans="17:19">
      <c r="Q955" s="218"/>
      <c r="S955" s="224"/>
    </row>
    <row r="956" spans="17:19">
      <c r="Q956" s="218"/>
      <c r="S956" s="224"/>
    </row>
    <row r="957" spans="17:19">
      <c r="Q957" s="218"/>
      <c r="S957" s="224"/>
    </row>
    <row r="958" spans="17:19">
      <c r="Q958" s="218"/>
      <c r="S958" s="224"/>
    </row>
    <row r="959" spans="17:19">
      <c r="Q959" s="218"/>
      <c r="S959" s="224"/>
    </row>
    <row r="960" spans="17:19">
      <c r="Q960" s="218"/>
      <c r="S960" s="224"/>
    </row>
    <row r="961" spans="17:19">
      <c r="Q961" s="218"/>
      <c r="S961" s="224"/>
    </row>
    <row r="962" spans="17:19">
      <c r="Q962" s="218"/>
      <c r="S962" s="224"/>
    </row>
    <row r="963" spans="17:19">
      <c r="Q963" s="218"/>
      <c r="S963" s="224"/>
    </row>
    <row r="964" spans="17:19">
      <c r="Q964" s="218"/>
      <c r="S964" s="224"/>
    </row>
    <row r="965" spans="17:19">
      <c r="Q965" s="218"/>
      <c r="S965" s="224"/>
    </row>
    <row r="966" spans="17:19">
      <c r="Q966" s="218"/>
      <c r="S966" s="224"/>
    </row>
    <row r="967" spans="17:19">
      <c r="Q967" s="218"/>
      <c r="S967" s="224"/>
    </row>
    <row r="968" spans="17:19">
      <c r="Q968" s="218"/>
      <c r="S968" s="224"/>
    </row>
    <row r="969" spans="17:19">
      <c r="Q969" s="218"/>
      <c r="S969" s="224"/>
    </row>
    <row r="970" spans="17:19">
      <c r="Q970" s="218"/>
      <c r="S970" s="224"/>
    </row>
    <row r="971" spans="17:19">
      <c r="Q971" s="218"/>
      <c r="S971" s="224"/>
    </row>
    <row r="972" spans="17:19">
      <c r="Q972" s="218"/>
      <c r="S972" s="224"/>
    </row>
    <row r="973" spans="17:19">
      <c r="Q973" s="218"/>
      <c r="S973" s="224"/>
    </row>
    <row r="974" spans="17:19">
      <c r="Q974" s="218"/>
      <c r="S974" s="224"/>
    </row>
    <row r="975" spans="17:19">
      <c r="Q975" s="218"/>
      <c r="S975" s="224"/>
    </row>
    <row r="976" spans="17:19">
      <c r="Q976" s="218"/>
      <c r="S976" s="224"/>
    </row>
    <row r="977" spans="17:19">
      <c r="Q977" s="218"/>
      <c r="S977" s="224"/>
    </row>
    <row r="978" spans="17:19">
      <c r="Q978" s="218"/>
      <c r="S978" s="224"/>
    </row>
    <row r="979" spans="17:19">
      <c r="Q979" s="218"/>
      <c r="S979" s="224"/>
    </row>
    <row r="980" spans="17:19">
      <c r="Q980" s="218"/>
      <c r="S980" s="224"/>
    </row>
    <row r="981" spans="17:19">
      <c r="Q981" s="218"/>
      <c r="S981" s="224"/>
    </row>
    <row r="982" spans="17:19">
      <c r="Q982" s="218"/>
      <c r="S982" s="224"/>
    </row>
    <row r="983" spans="17:19">
      <c r="Q983" s="218"/>
      <c r="S983" s="224"/>
    </row>
    <row r="984" spans="17:19">
      <c r="Q984" s="218"/>
      <c r="S984" s="224"/>
    </row>
    <row r="985" spans="17:19">
      <c r="Q985" s="218"/>
      <c r="S985" s="224"/>
    </row>
    <row r="986" spans="17:19">
      <c r="Q986" s="218"/>
      <c r="S986" s="224"/>
    </row>
    <row r="987" spans="17:19">
      <c r="Q987" s="218"/>
      <c r="S987" s="224"/>
    </row>
    <row r="988" spans="17:19">
      <c r="Q988" s="218"/>
      <c r="S988" s="224"/>
    </row>
    <row r="989" spans="17:19">
      <c r="Q989" s="218"/>
      <c r="S989" s="224"/>
    </row>
    <row r="990" spans="17:19">
      <c r="Q990" s="218"/>
      <c r="S990" s="224"/>
    </row>
    <row r="991" spans="17:19">
      <c r="Q991" s="218"/>
      <c r="S991" s="224"/>
    </row>
    <row r="992" spans="17:19">
      <c r="Q992" s="218"/>
      <c r="S992" s="224"/>
    </row>
    <row r="993" spans="17:19">
      <c r="Q993" s="218"/>
      <c r="S993" s="224"/>
    </row>
    <row r="994" spans="17:19">
      <c r="Q994" s="218"/>
      <c r="S994" s="224"/>
    </row>
    <row r="995" spans="17:19">
      <c r="Q995" s="218"/>
      <c r="S995" s="224"/>
    </row>
    <row r="996" spans="17:19">
      <c r="Q996" s="218"/>
      <c r="S996" s="224"/>
    </row>
    <row r="997" spans="17:19">
      <c r="Q997" s="218"/>
      <c r="S997" s="224"/>
    </row>
    <row r="998" spans="17:19">
      <c r="Q998" s="218"/>
      <c r="S998" s="224"/>
    </row>
    <row r="999" spans="17:19">
      <c r="Q999" s="218"/>
      <c r="S999" s="224"/>
    </row>
    <row r="1000" spans="17:19">
      <c r="Q1000" s="218"/>
      <c r="S1000" s="224"/>
    </row>
    <row r="1001" spans="17:19">
      <c r="Q1001" s="218"/>
      <c r="S1001" s="224"/>
    </row>
    <row r="1002" spans="17:19">
      <c r="Q1002" s="218"/>
      <c r="S1002" s="224"/>
    </row>
    <row r="1003" spans="17:19">
      <c r="Q1003" s="218"/>
      <c r="S1003" s="224"/>
    </row>
    <row r="1004" spans="17:19">
      <c r="Q1004" s="218"/>
      <c r="S1004" s="224"/>
    </row>
    <row r="1005" spans="17:19">
      <c r="Q1005" s="218"/>
      <c r="S1005" s="224"/>
    </row>
    <row r="1006" spans="17:19">
      <c r="Q1006" s="218"/>
      <c r="S1006" s="224"/>
    </row>
    <row r="1007" spans="17:19">
      <c r="Q1007" s="218"/>
      <c r="S1007" s="224"/>
    </row>
    <row r="1008" spans="17:19">
      <c r="Q1008" s="218"/>
      <c r="S1008" s="224"/>
    </row>
    <row r="1009" spans="17:19">
      <c r="Q1009" s="218"/>
      <c r="S1009" s="224"/>
    </row>
    <row r="1010" spans="17:19">
      <c r="Q1010" s="218"/>
      <c r="S1010" s="224"/>
    </row>
    <row r="1011" spans="17:19">
      <c r="Q1011" s="218"/>
      <c r="S1011" s="224"/>
    </row>
    <row r="1012" spans="17:19">
      <c r="Q1012" s="218"/>
      <c r="S1012" s="224"/>
    </row>
    <row r="1013" spans="17:19">
      <c r="Q1013" s="218"/>
      <c r="S1013" s="224"/>
    </row>
    <row r="1014" spans="17:19">
      <c r="Q1014" s="218"/>
      <c r="S1014" s="224"/>
    </row>
    <row r="1015" spans="17:19">
      <c r="Q1015" s="218"/>
      <c r="S1015" s="224"/>
    </row>
    <row r="1016" spans="17:19">
      <c r="Q1016" s="218"/>
      <c r="S1016" s="224"/>
    </row>
    <row r="1017" spans="17:19">
      <c r="Q1017" s="218"/>
      <c r="S1017" s="224"/>
    </row>
    <row r="1018" spans="17:19">
      <c r="Q1018" s="218"/>
      <c r="S1018" s="224"/>
    </row>
    <row r="1019" spans="17:19">
      <c r="Q1019" s="218"/>
      <c r="S1019" s="224"/>
    </row>
    <row r="1020" spans="17:19">
      <c r="Q1020" s="218"/>
      <c r="S1020" s="224"/>
    </row>
    <row r="1021" spans="17:19">
      <c r="Q1021" s="218"/>
      <c r="S1021" s="224"/>
    </row>
    <row r="1022" spans="17:19">
      <c r="Q1022" s="218"/>
      <c r="S1022" s="224"/>
    </row>
    <row r="1023" spans="17:19">
      <c r="Q1023" s="218"/>
      <c r="S1023" s="224"/>
    </row>
    <row r="1024" spans="17:19">
      <c r="Q1024" s="218"/>
      <c r="S1024" s="224"/>
    </row>
    <row r="1025" spans="17:19">
      <c r="Q1025" s="218"/>
      <c r="S1025" s="224"/>
    </row>
    <row r="1026" spans="17:19">
      <c r="Q1026" s="218"/>
      <c r="S1026" s="224"/>
    </row>
    <row r="1027" spans="17:19">
      <c r="Q1027" s="218"/>
      <c r="S1027" s="224"/>
    </row>
    <row r="1028" spans="17:19">
      <c r="Q1028" s="218"/>
      <c r="S1028" s="224"/>
    </row>
    <row r="1029" spans="17:19">
      <c r="Q1029" s="218"/>
      <c r="S1029" s="224"/>
    </row>
    <row r="1030" spans="17:19">
      <c r="Q1030" s="218"/>
      <c r="S1030" s="224"/>
    </row>
    <row r="1031" spans="17:19">
      <c r="Q1031" s="218"/>
      <c r="S1031" s="224"/>
    </row>
    <row r="1032" spans="17:19">
      <c r="Q1032" s="218"/>
      <c r="S1032" s="224"/>
    </row>
    <row r="1033" spans="17:19">
      <c r="Q1033" s="218"/>
      <c r="S1033" s="224"/>
    </row>
    <row r="1034" spans="17:19">
      <c r="Q1034" s="218"/>
      <c r="S1034" s="224"/>
    </row>
    <row r="1035" spans="17:19">
      <c r="Q1035" s="218"/>
      <c r="S1035" s="224"/>
    </row>
    <row r="1036" spans="17:19">
      <c r="Q1036" s="218"/>
      <c r="S1036" s="224"/>
    </row>
    <row r="1037" spans="17:19">
      <c r="Q1037" s="218"/>
      <c r="S1037" s="224"/>
    </row>
    <row r="1038" spans="17:19">
      <c r="Q1038" s="218"/>
      <c r="S1038" s="224"/>
    </row>
    <row r="1039" spans="17:19">
      <c r="Q1039" s="218"/>
      <c r="S1039" s="224"/>
    </row>
    <row r="1040" spans="17:19">
      <c r="Q1040" s="218"/>
      <c r="S1040" s="224"/>
    </row>
    <row r="1041" spans="17:19">
      <c r="Q1041" s="218"/>
      <c r="S1041" s="224"/>
    </row>
    <row r="1042" spans="17:19">
      <c r="Q1042" s="218"/>
      <c r="S1042" s="224"/>
    </row>
    <row r="1043" spans="17:19">
      <c r="Q1043" s="218"/>
      <c r="S1043" s="224"/>
    </row>
    <row r="1044" spans="17:19">
      <c r="Q1044" s="218"/>
      <c r="S1044" s="224"/>
    </row>
    <row r="1045" spans="17:19">
      <c r="Q1045" s="218"/>
      <c r="S1045" s="224"/>
    </row>
    <row r="1046" spans="17:19">
      <c r="Q1046" s="218"/>
      <c r="S1046" s="224"/>
    </row>
    <row r="1047" spans="17:19">
      <c r="Q1047" s="218"/>
      <c r="S1047" s="224"/>
    </row>
    <row r="1048" spans="17:19">
      <c r="Q1048" s="218"/>
      <c r="S1048" s="224"/>
    </row>
    <row r="1049" spans="17:19">
      <c r="Q1049" s="218"/>
      <c r="S1049" s="224"/>
    </row>
    <row r="1050" spans="17:19">
      <c r="Q1050" s="218"/>
      <c r="S1050" s="224"/>
    </row>
    <row r="1051" spans="17:19">
      <c r="Q1051" s="218"/>
      <c r="S1051" s="224"/>
    </row>
    <row r="1052" spans="17:19">
      <c r="Q1052" s="218"/>
      <c r="S1052" s="224"/>
    </row>
    <row r="1053" spans="17:19">
      <c r="Q1053" s="218"/>
      <c r="S1053" s="224"/>
    </row>
    <row r="1054" spans="17:19">
      <c r="Q1054" s="218"/>
      <c r="S1054" s="224"/>
    </row>
    <row r="1055" spans="17:19">
      <c r="Q1055" s="218"/>
      <c r="S1055" s="224"/>
    </row>
    <row r="1056" spans="17:19">
      <c r="Q1056" s="218"/>
      <c r="S1056" s="224"/>
    </row>
    <row r="1057" spans="17:19">
      <c r="Q1057" s="218"/>
      <c r="S1057" s="224"/>
    </row>
    <row r="1058" spans="17:19">
      <c r="Q1058" s="218"/>
      <c r="S1058" s="224"/>
    </row>
    <row r="1059" spans="17:19">
      <c r="Q1059" s="218"/>
      <c r="S1059" s="224"/>
    </row>
    <row r="1060" spans="17:19">
      <c r="Q1060" s="218"/>
      <c r="S1060" s="224"/>
    </row>
    <row r="1061" spans="17:19">
      <c r="Q1061" s="218"/>
      <c r="S1061" s="224"/>
    </row>
    <row r="1062" spans="17:19">
      <c r="Q1062" s="218"/>
      <c r="S1062" s="224"/>
    </row>
    <row r="1063" spans="17:19">
      <c r="Q1063" s="218"/>
      <c r="S1063" s="224"/>
    </row>
    <row r="1064" spans="17:19">
      <c r="Q1064" s="218"/>
      <c r="S1064" s="224"/>
    </row>
    <row r="1065" spans="17:19">
      <c r="Q1065" s="218"/>
      <c r="S1065" s="224"/>
    </row>
    <row r="1066" spans="17:19">
      <c r="Q1066" s="218"/>
      <c r="S1066" s="224"/>
    </row>
    <row r="1067" spans="17:19">
      <c r="Q1067" s="218"/>
      <c r="S1067" s="224"/>
    </row>
    <row r="1068" spans="17:19">
      <c r="Q1068" s="218"/>
      <c r="S1068" s="224"/>
    </row>
    <row r="1069" spans="17:19">
      <c r="Q1069" s="218"/>
      <c r="S1069" s="224"/>
    </row>
    <row r="1070" spans="17:19">
      <c r="Q1070" s="218"/>
      <c r="S1070" s="224"/>
    </row>
    <row r="1071" spans="17:19">
      <c r="Q1071" s="218"/>
      <c r="S1071" s="224"/>
    </row>
    <row r="1072" spans="17:19">
      <c r="Q1072" s="218"/>
      <c r="S1072" s="224"/>
    </row>
    <row r="1073" spans="17:19">
      <c r="Q1073" s="218"/>
      <c r="S1073" s="224"/>
    </row>
    <row r="1074" spans="17:19">
      <c r="Q1074" s="218"/>
      <c r="S1074" s="224"/>
    </row>
    <row r="1075" spans="17:19">
      <c r="Q1075" s="218"/>
      <c r="S1075" s="224"/>
    </row>
    <row r="1076" spans="17:19">
      <c r="Q1076" s="218"/>
      <c r="S1076" s="224"/>
    </row>
    <row r="1077" spans="17:19">
      <c r="Q1077" s="218"/>
      <c r="S1077" s="224"/>
    </row>
    <row r="1078" spans="17:19">
      <c r="Q1078" s="218"/>
      <c r="S1078" s="224"/>
    </row>
    <row r="1079" spans="17:19">
      <c r="Q1079" s="218"/>
      <c r="S1079" s="224"/>
    </row>
    <row r="1080" spans="17:19">
      <c r="Q1080" s="218"/>
      <c r="S1080" s="224"/>
    </row>
    <row r="1081" spans="17:19">
      <c r="Q1081" s="218"/>
      <c r="S1081" s="224"/>
    </row>
    <row r="1082" spans="17:19">
      <c r="Q1082" s="218"/>
      <c r="S1082" s="224"/>
    </row>
    <row r="1083" spans="17:19">
      <c r="Q1083" s="218"/>
      <c r="S1083" s="224"/>
    </row>
    <row r="1084" spans="17:19">
      <c r="Q1084" s="218"/>
      <c r="S1084" s="224"/>
    </row>
    <row r="1085" spans="17:19">
      <c r="Q1085" s="218"/>
      <c r="S1085" s="224"/>
    </row>
    <row r="1086" spans="17:19">
      <c r="Q1086" s="218"/>
      <c r="S1086" s="224"/>
    </row>
    <row r="1087" spans="17:19">
      <c r="Q1087" s="218"/>
      <c r="S1087" s="224"/>
    </row>
    <row r="1088" spans="17:19">
      <c r="Q1088" s="218"/>
      <c r="S1088" s="224"/>
    </row>
    <row r="1089" spans="17:19">
      <c r="Q1089" s="218"/>
      <c r="S1089" s="224"/>
    </row>
    <row r="1090" spans="17:19">
      <c r="Q1090" s="218"/>
      <c r="S1090" s="224"/>
    </row>
    <row r="1091" spans="17:19">
      <c r="Q1091" s="218"/>
      <c r="S1091" s="224"/>
    </row>
    <row r="1092" spans="17:19">
      <c r="Q1092" s="218"/>
      <c r="S1092" s="224"/>
    </row>
    <row r="1093" spans="17:19">
      <c r="Q1093" s="218"/>
      <c r="S1093" s="224"/>
    </row>
    <row r="1094" spans="17:19">
      <c r="Q1094" s="218"/>
      <c r="S1094" s="224"/>
    </row>
    <row r="1095" spans="17:19">
      <c r="Q1095" s="218"/>
      <c r="S1095" s="224"/>
    </row>
    <row r="1096" spans="17:19">
      <c r="Q1096" s="218"/>
      <c r="S1096" s="224"/>
    </row>
    <row r="1097" spans="17:19">
      <c r="Q1097" s="218"/>
      <c r="S1097" s="224"/>
    </row>
    <row r="1098" spans="17:19">
      <c r="Q1098" s="218"/>
      <c r="S1098" s="224"/>
    </row>
    <row r="1099" spans="17:19">
      <c r="Q1099" s="218"/>
      <c r="S1099" s="224"/>
    </row>
    <row r="1100" spans="17:19">
      <c r="Q1100" s="218"/>
      <c r="S1100" s="224"/>
    </row>
    <row r="1101" spans="17:19">
      <c r="Q1101" s="218"/>
      <c r="S1101" s="224"/>
    </row>
    <row r="1102" spans="17:19">
      <c r="Q1102" s="218"/>
      <c r="S1102" s="224"/>
    </row>
    <row r="1103" spans="17:19">
      <c r="Q1103" s="218"/>
      <c r="S1103" s="224"/>
    </row>
    <row r="1104" spans="17:19">
      <c r="Q1104" s="218"/>
      <c r="S1104" s="224"/>
    </row>
    <row r="1105" spans="17:19">
      <c r="Q1105" s="218"/>
      <c r="S1105" s="224"/>
    </row>
    <row r="1106" spans="17:19">
      <c r="Q1106" s="218"/>
      <c r="S1106" s="224"/>
    </row>
    <row r="1107" spans="17:19">
      <c r="Q1107" s="218"/>
      <c r="S1107" s="224"/>
    </row>
    <row r="1108" spans="17:19">
      <c r="Q1108" s="218"/>
      <c r="S1108" s="224"/>
    </row>
    <row r="1109" spans="17:19">
      <c r="Q1109" s="218"/>
      <c r="S1109" s="224"/>
    </row>
    <row r="1110" spans="17:19">
      <c r="Q1110" s="218"/>
      <c r="S1110" s="224"/>
    </row>
    <row r="1111" spans="17:19">
      <c r="Q1111" s="218"/>
      <c r="S1111" s="224"/>
    </row>
    <row r="1112" spans="17:19">
      <c r="Q1112" s="218"/>
      <c r="S1112" s="224"/>
    </row>
    <row r="1113" spans="17:19">
      <c r="Q1113" s="218"/>
      <c r="S1113" s="224"/>
    </row>
    <row r="1114" spans="17:19">
      <c r="Q1114" s="218"/>
      <c r="S1114" s="224"/>
    </row>
    <row r="1115" spans="17:19">
      <c r="Q1115" s="218"/>
      <c r="S1115" s="224"/>
    </row>
    <row r="1116" spans="17:19">
      <c r="Q1116" s="218"/>
      <c r="S1116" s="224"/>
    </row>
    <row r="1117" spans="17:19">
      <c r="Q1117" s="218"/>
      <c r="S1117" s="224"/>
    </row>
    <row r="1118" spans="17:19">
      <c r="Q1118" s="218"/>
      <c r="S1118" s="224"/>
    </row>
    <row r="1119" spans="17:19">
      <c r="Q1119" s="218"/>
      <c r="S1119" s="224"/>
    </row>
    <row r="1120" spans="17:19">
      <c r="Q1120" s="218"/>
      <c r="S1120" s="224"/>
    </row>
    <row r="1121" spans="17:19">
      <c r="Q1121" s="218"/>
      <c r="S1121" s="224"/>
    </row>
    <row r="1122" spans="17:19">
      <c r="Q1122" s="218"/>
      <c r="S1122" s="224"/>
    </row>
    <row r="1123" spans="17:19">
      <c r="Q1123" s="218"/>
      <c r="S1123" s="224"/>
    </row>
    <row r="1124" spans="17:19">
      <c r="Q1124" s="218"/>
      <c r="S1124" s="224"/>
    </row>
    <row r="1125" spans="17:19">
      <c r="Q1125" s="218"/>
      <c r="S1125" s="224"/>
    </row>
    <row r="1126" spans="17:19">
      <c r="Q1126" s="218"/>
      <c r="S1126" s="224"/>
    </row>
    <row r="1127" spans="17:19">
      <c r="Q1127" s="218"/>
      <c r="S1127" s="224"/>
    </row>
    <row r="1128" spans="17:19">
      <c r="Q1128" s="218"/>
      <c r="S1128" s="224"/>
    </row>
    <row r="1129" spans="17:19">
      <c r="Q1129" s="218"/>
      <c r="S1129" s="224"/>
    </row>
    <row r="1130" spans="17:19">
      <c r="Q1130" s="218"/>
      <c r="S1130" s="224"/>
    </row>
    <row r="1131" spans="17:19">
      <c r="Q1131" s="218"/>
      <c r="S1131" s="224"/>
    </row>
    <row r="1132" spans="17:19">
      <c r="Q1132" s="218"/>
      <c r="S1132" s="224"/>
    </row>
    <row r="1133" spans="17:19">
      <c r="Q1133" s="218"/>
      <c r="S1133" s="224"/>
    </row>
    <row r="1134" spans="17:19">
      <c r="Q1134" s="218"/>
      <c r="S1134" s="224"/>
    </row>
    <row r="1135" spans="17:19">
      <c r="Q1135" s="218"/>
      <c r="S1135" s="224"/>
    </row>
    <row r="1136" spans="17:19">
      <c r="Q1136" s="218"/>
      <c r="S1136" s="224"/>
    </row>
    <row r="1137" spans="17:19">
      <c r="Q1137" s="218"/>
      <c r="S1137" s="224"/>
    </row>
    <row r="1138" spans="17:19">
      <c r="Q1138" s="218"/>
      <c r="S1138" s="224"/>
    </row>
    <row r="1139" spans="17:19">
      <c r="Q1139" s="218"/>
      <c r="S1139" s="224"/>
    </row>
    <row r="1140" spans="17:19">
      <c r="Q1140" s="218"/>
      <c r="S1140" s="224"/>
    </row>
    <row r="1141" spans="17:19">
      <c r="Q1141" s="218"/>
      <c r="S1141" s="224"/>
    </row>
    <row r="1142" spans="17:19">
      <c r="Q1142" s="218"/>
      <c r="S1142" s="224"/>
    </row>
    <row r="1143" spans="17:19">
      <c r="Q1143" s="218"/>
      <c r="S1143" s="224"/>
    </row>
    <row r="1144" spans="17:19">
      <c r="Q1144" s="218"/>
      <c r="S1144" s="224"/>
    </row>
    <row r="1145" spans="17:19">
      <c r="Q1145" s="218"/>
      <c r="S1145" s="224"/>
    </row>
    <row r="1146" spans="17:19">
      <c r="Q1146" s="218"/>
      <c r="S1146" s="224"/>
    </row>
    <row r="1147" spans="17:19">
      <c r="Q1147" s="218"/>
      <c r="S1147" s="224"/>
    </row>
    <row r="1148" spans="17:19">
      <c r="Q1148" s="218"/>
      <c r="S1148" s="224"/>
    </row>
    <row r="1149" spans="17:19">
      <c r="Q1149" s="218"/>
      <c r="S1149" s="224"/>
    </row>
    <row r="1150" spans="17:19">
      <c r="Q1150" s="218"/>
      <c r="S1150" s="224"/>
    </row>
    <row r="1151" spans="17:19">
      <c r="Q1151" s="218"/>
      <c r="S1151" s="224"/>
    </row>
    <row r="1152" spans="17:19">
      <c r="Q1152" s="218"/>
      <c r="S1152" s="224"/>
    </row>
    <row r="1153" spans="17:19">
      <c r="Q1153" s="218"/>
      <c r="S1153" s="224"/>
    </row>
    <row r="1154" spans="17:19">
      <c r="Q1154" s="218"/>
      <c r="S1154" s="224"/>
    </row>
    <row r="1155" spans="17:19">
      <c r="Q1155" s="218"/>
      <c r="S1155" s="224"/>
    </row>
    <row r="1156" spans="17:19">
      <c r="Q1156" s="218"/>
      <c r="S1156" s="224"/>
    </row>
    <row r="1157" spans="17:19">
      <c r="Q1157" s="218"/>
      <c r="S1157" s="224"/>
    </row>
    <row r="1158" spans="17:19">
      <c r="Q1158" s="218"/>
      <c r="S1158" s="224"/>
    </row>
    <row r="1159" spans="17:19">
      <c r="Q1159" s="218"/>
      <c r="S1159" s="224"/>
    </row>
    <row r="1160" spans="17:19">
      <c r="Q1160" s="218"/>
      <c r="S1160" s="224"/>
    </row>
    <row r="1161" spans="17:19">
      <c r="Q1161" s="218"/>
      <c r="S1161" s="224"/>
    </row>
    <row r="1162" spans="17:19">
      <c r="Q1162" s="218"/>
      <c r="S1162" s="224"/>
    </row>
    <row r="1163" spans="17:19">
      <c r="Q1163" s="218"/>
      <c r="S1163" s="224"/>
    </row>
    <row r="1164" spans="17:19">
      <c r="Q1164" s="218"/>
      <c r="S1164" s="224"/>
    </row>
    <row r="1165" spans="17:19">
      <c r="Q1165" s="218"/>
      <c r="S1165" s="224"/>
    </row>
    <row r="1166" spans="17:19">
      <c r="Q1166" s="218"/>
      <c r="S1166" s="224"/>
    </row>
    <row r="1167" spans="17:19">
      <c r="Q1167" s="218"/>
      <c r="S1167" s="224"/>
    </row>
    <row r="1168" spans="17:19">
      <c r="Q1168" s="218"/>
      <c r="S1168" s="224"/>
    </row>
    <row r="1169" spans="17:19">
      <c r="Q1169" s="218"/>
      <c r="S1169" s="224"/>
    </row>
    <row r="1170" spans="17:19">
      <c r="Q1170" s="218"/>
      <c r="S1170" s="224"/>
    </row>
    <row r="1171" spans="17:19">
      <c r="Q1171" s="218"/>
      <c r="S1171" s="224"/>
    </row>
    <row r="1172" spans="17:19">
      <c r="Q1172" s="218"/>
      <c r="S1172" s="224"/>
    </row>
    <row r="1173" spans="17:19">
      <c r="Q1173" s="218"/>
      <c r="S1173" s="224"/>
    </row>
    <row r="1174" spans="17:19">
      <c r="Q1174" s="218"/>
      <c r="S1174" s="224"/>
    </row>
    <row r="1175" spans="17:19">
      <c r="Q1175" s="218"/>
      <c r="S1175" s="224"/>
    </row>
    <row r="1176" spans="17:19">
      <c r="Q1176" s="218"/>
      <c r="S1176" s="224"/>
    </row>
    <row r="1177" spans="17:19">
      <c r="Q1177" s="218"/>
      <c r="S1177" s="224"/>
    </row>
    <row r="1178" spans="17:19">
      <c r="Q1178" s="218"/>
      <c r="S1178" s="224"/>
    </row>
    <row r="1179" spans="17:19">
      <c r="Q1179" s="218"/>
      <c r="S1179" s="224"/>
    </row>
    <row r="1180" spans="17:19">
      <c r="Q1180" s="218"/>
      <c r="S1180" s="224"/>
    </row>
    <row r="1181" spans="17:19">
      <c r="Q1181" s="218"/>
      <c r="S1181" s="224"/>
    </row>
    <row r="1182" spans="17:19">
      <c r="Q1182" s="218"/>
      <c r="S1182" s="224"/>
    </row>
    <row r="1183" spans="17:19">
      <c r="Q1183" s="218"/>
      <c r="S1183" s="224"/>
    </row>
    <row r="1184" spans="17:19">
      <c r="Q1184" s="218"/>
      <c r="S1184" s="224"/>
    </row>
    <row r="1185" spans="17:19">
      <c r="Q1185" s="218"/>
      <c r="S1185" s="224"/>
    </row>
    <row r="1186" spans="17:19">
      <c r="Q1186" s="218"/>
      <c r="S1186" s="224"/>
    </row>
    <row r="1187" spans="17:19">
      <c r="Q1187" s="218"/>
      <c r="S1187" s="224"/>
    </row>
    <row r="1188" spans="17:19">
      <c r="Q1188" s="218"/>
      <c r="S1188" s="224"/>
    </row>
    <row r="1189" spans="17:19">
      <c r="Q1189" s="218"/>
      <c r="S1189" s="224"/>
    </row>
    <row r="1190" spans="17:19">
      <c r="Q1190" s="218"/>
      <c r="S1190" s="224"/>
    </row>
    <row r="1191" spans="17:19">
      <c r="Q1191" s="218"/>
      <c r="S1191" s="224"/>
    </row>
    <row r="1192" spans="17:19">
      <c r="Q1192" s="218"/>
      <c r="S1192" s="224"/>
    </row>
    <row r="1193" spans="17:19">
      <c r="Q1193" s="218"/>
      <c r="S1193" s="224"/>
    </row>
    <row r="1194" spans="17:19">
      <c r="Q1194" s="218"/>
      <c r="S1194" s="224"/>
    </row>
    <row r="1195" spans="17:19">
      <c r="Q1195" s="218"/>
      <c r="S1195" s="224"/>
    </row>
    <row r="1196" spans="17:19">
      <c r="Q1196" s="218"/>
      <c r="S1196" s="224"/>
    </row>
    <row r="1197" spans="17:19">
      <c r="Q1197" s="218"/>
      <c r="S1197" s="224"/>
    </row>
    <row r="1198" spans="17:19">
      <c r="Q1198" s="218"/>
      <c r="S1198" s="224"/>
    </row>
    <row r="1199" spans="17:19">
      <c r="Q1199" s="218"/>
      <c r="S1199" s="224"/>
    </row>
    <row r="1200" spans="17:19">
      <c r="Q1200" s="218"/>
      <c r="S1200" s="224"/>
    </row>
    <row r="1201" spans="17:19">
      <c r="Q1201" s="218"/>
      <c r="S1201" s="224"/>
    </row>
    <row r="1202" spans="17:19">
      <c r="Q1202" s="218"/>
      <c r="S1202" s="224"/>
    </row>
    <row r="1203" spans="17:19">
      <c r="Q1203" s="218"/>
      <c r="S1203" s="224"/>
    </row>
    <row r="1204" spans="17:19">
      <c r="Q1204" s="218"/>
      <c r="S1204" s="224"/>
    </row>
    <row r="1205" spans="17:19">
      <c r="Q1205" s="218"/>
      <c r="S1205" s="224"/>
    </row>
    <row r="1206" spans="17:19">
      <c r="Q1206" s="218"/>
      <c r="S1206" s="224"/>
    </row>
    <row r="1207" spans="17:19">
      <c r="Q1207" s="218"/>
      <c r="S1207" s="224"/>
    </row>
    <row r="1208" spans="17:19">
      <c r="Q1208" s="218"/>
      <c r="S1208" s="224"/>
    </row>
    <row r="1209" spans="17:19">
      <c r="Q1209" s="218"/>
      <c r="S1209" s="224"/>
    </row>
    <row r="1210" spans="17:19">
      <c r="Q1210" s="218"/>
      <c r="S1210" s="224"/>
    </row>
    <row r="1211" spans="17:19">
      <c r="Q1211" s="218"/>
      <c r="S1211" s="224"/>
    </row>
    <row r="1212" spans="17:19">
      <c r="Q1212" s="218"/>
      <c r="S1212" s="224"/>
    </row>
    <row r="1213" spans="17:19">
      <c r="Q1213" s="218"/>
      <c r="S1213" s="224"/>
    </row>
    <row r="1214" spans="17:19">
      <c r="Q1214" s="218"/>
      <c r="S1214" s="224"/>
    </row>
    <row r="1215" spans="17:19">
      <c r="Q1215" s="218"/>
      <c r="S1215" s="224"/>
    </row>
    <row r="1216" spans="17:19">
      <c r="Q1216" s="218"/>
      <c r="S1216" s="224"/>
    </row>
    <row r="1217" spans="17:19">
      <c r="Q1217" s="218"/>
      <c r="S1217" s="224"/>
    </row>
    <row r="1218" spans="17:19">
      <c r="Q1218" s="218"/>
      <c r="S1218" s="224"/>
    </row>
    <row r="1219" spans="17:19">
      <c r="Q1219" s="218"/>
      <c r="S1219" s="224"/>
    </row>
    <row r="1220" spans="17:19">
      <c r="Q1220" s="218"/>
      <c r="S1220" s="224"/>
    </row>
    <row r="1221" spans="17:19">
      <c r="Q1221" s="218"/>
      <c r="S1221" s="224"/>
    </row>
    <row r="1222" spans="17:19">
      <c r="Q1222" s="218"/>
      <c r="S1222" s="224"/>
    </row>
    <row r="1223" spans="17:19">
      <c r="Q1223" s="218"/>
      <c r="S1223" s="224"/>
    </row>
    <row r="1224" spans="17:19">
      <c r="Q1224" s="218"/>
      <c r="S1224" s="224"/>
    </row>
    <row r="1225" spans="17:19">
      <c r="Q1225" s="218"/>
      <c r="S1225" s="224"/>
    </row>
    <row r="1226" spans="17:19">
      <c r="Q1226" s="218"/>
      <c r="S1226" s="224"/>
    </row>
    <row r="1227" spans="17:19">
      <c r="Q1227" s="218"/>
      <c r="S1227" s="224"/>
    </row>
    <row r="1228" spans="17:19">
      <c r="Q1228" s="218"/>
      <c r="S1228" s="224"/>
    </row>
    <row r="1229" spans="17:19">
      <c r="Q1229" s="218"/>
      <c r="S1229" s="224"/>
    </row>
    <row r="1230" spans="17:19">
      <c r="Q1230" s="218"/>
      <c r="S1230" s="224"/>
    </row>
    <row r="1231" spans="17:19">
      <c r="Q1231" s="218"/>
      <c r="S1231" s="224"/>
    </row>
    <row r="1232" spans="17:19">
      <c r="Q1232" s="218"/>
      <c r="S1232" s="224"/>
    </row>
    <row r="1233" spans="17:19">
      <c r="Q1233" s="218"/>
      <c r="S1233" s="224"/>
    </row>
    <row r="1234" spans="17:19">
      <c r="Q1234" s="218"/>
      <c r="S1234" s="224"/>
    </row>
    <row r="1235" spans="17:19">
      <c r="Q1235" s="218"/>
      <c r="S1235" s="224"/>
    </row>
    <row r="1236" spans="17:19">
      <c r="Q1236" s="218"/>
      <c r="S1236" s="224"/>
    </row>
    <row r="1237" spans="17:19">
      <c r="Q1237" s="218"/>
      <c r="S1237" s="224"/>
    </row>
    <row r="1238" spans="17:19">
      <c r="Q1238" s="218"/>
      <c r="S1238" s="224"/>
    </row>
    <row r="1239" spans="17:19">
      <c r="Q1239" s="218"/>
      <c r="S1239" s="224"/>
    </row>
    <row r="1240" spans="17:19">
      <c r="Q1240" s="218"/>
      <c r="S1240" s="224"/>
    </row>
    <row r="1241" spans="17:19">
      <c r="Q1241" s="218"/>
      <c r="S1241" s="224"/>
    </row>
    <row r="1242" spans="17:19">
      <c r="Q1242" s="218"/>
      <c r="S1242" s="224"/>
    </row>
    <row r="1243" spans="17:19">
      <c r="Q1243" s="218"/>
      <c r="S1243" s="224"/>
    </row>
    <row r="1244" spans="17:19">
      <c r="Q1244" s="218"/>
      <c r="S1244" s="224"/>
    </row>
    <row r="1245" spans="17:19">
      <c r="Q1245" s="218"/>
      <c r="S1245" s="224"/>
    </row>
    <row r="1246" spans="17:19">
      <c r="Q1246" s="218"/>
      <c r="S1246" s="224"/>
    </row>
    <row r="1247" spans="17:19">
      <c r="Q1247" s="218"/>
      <c r="S1247" s="224"/>
    </row>
    <row r="1248" spans="17:19">
      <c r="Q1248" s="218"/>
      <c r="S1248" s="224"/>
    </row>
    <row r="1249" spans="17:19">
      <c r="Q1249" s="218"/>
      <c r="S1249" s="224"/>
    </row>
    <row r="1250" spans="17:19">
      <c r="Q1250" s="218"/>
      <c r="S1250" s="224"/>
    </row>
    <row r="1251" spans="17:19">
      <c r="Q1251" s="218"/>
      <c r="S1251" s="224"/>
    </row>
    <row r="1252" spans="17:19">
      <c r="Q1252" s="218"/>
      <c r="S1252" s="224"/>
    </row>
    <row r="1253" spans="17:19">
      <c r="Q1253" s="218"/>
      <c r="S1253" s="224"/>
    </row>
    <row r="1254" spans="17:19">
      <c r="Q1254" s="218"/>
      <c r="S1254" s="224"/>
    </row>
    <row r="1255" spans="17:19">
      <c r="Q1255" s="218"/>
      <c r="S1255" s="224"/>
    </row>
    <row r="1256" spans="17:19">
      <c r="Q1256" s="218"/>
      <c r="S1256" s="224"/>
    </row>
    <row r="1257" spans="17:19">
      <c r="Q1257" s="218"/>
      <c r="S1257" s="224"/>
    </row>
    <row r="1258" spans="17:19">
      <c r="Q1258" s="218"/>
      <c r="S1258" s="224"/>
    </row>
    <row r="1259" spans="17:19">
      <c r="Q1259" s="218"/>
      <c r="S1259" s="224"/>
    </row>
    <row r="1260" spans="17:19">
      <c r="Q1260" s="218"/>
      <c r="S1260" s="224"/>
    </row>
    <row r="1261" spans="17:19">
      <c r="Q1261" s="218"/>
      <c r="S1261" s="224"/>
    </row>
    <row r="1262" spans="17:19">
      <c r="Q1262" s="218"/>
      <c r="S1262" s="224"/>
    </row>
    <row r="1263" spans="17:19">
      <c r="Q1263" s="218"/>
      <c r="S1263" s="224"/>
    </row>
    <row r="1264" spans="17:19">
      <c r="Q1264" s="218"/>
      <c r="S1264" s="224"/>
    </row>
    <row r="1265" spans="17:19">
      <c r="Q1265" s="218"/>
      <c r="S1265" s="224"/>
    </row>
    <row r="1266" spans="17:19">
      <c r="Q1266" s="218"/>
      <c r="S1266" s="224"/>
    </row>
    <row r="1267" spans="17:19">
      <c r="Q1267" s="218"/>
      <c r="S1267" s="224"/>
    </row>
    <row r="1268" spans="17:19">
      <c r="Q1268" s="218"/>
      <c r="S1268" s="224"/>
    </row>
    <row r="1269" spans="17:19">
      <c r="Q1269" s="218"/>
      <c r="S1269" s="224"/>
    </row>
    <row r="1270" spans="17:19">
      <c r="Q1270" s="218"/>
      <c r="S1270" s="224"/>
    </row>
    <row r="1271" spans="17:19">
      <c r="Q1271" s="218"/>
      <c r="S1271" s="224"/>
    </row>
    <row r="1272" spans="17:19">
      <c r="Q1272" s="218"/>
      <c r="S1272" s="224"/>
    </row>
    <row r="1273" spans="17:19">
      <c r="Q1273" s="218"/>
      <c r="S1273" s="224"/>
    </row>
    <row r="1274" spans="17:19">
      <c r="Q1274" s="218"/>
      <c r="S1274" s="224"/>
    </row>
    <row r="1275" spans="17:19">
      <c r="Q1275" s="218"/>
      <c r="S1275" s="224"/>
    </row>
    <row r="1276" spans="17:19">
      <c r="Q1276" s="218"/>
      <c r="S1276" s="224"/>
    </row>
    <row r="1277" spans="17:19">
      <c r="Q1277" s="218"/>
      <c r="S1277" s="224"/>
    </row>
    <row r="1278" spans="17:19">
      <c r="Q1278" s="218"/>
      <c r="S1278" s="224"/>
    </row>
    <row r="1279" spans="17:19">
      <c r="Q1279" s="218"/>
      <c r="S1279" s="224"/>
    </row>
    <row r="1280" spans="17:19">
      <c r="Q1280" s="218"/>
      <c r="S1280" s="224"/>
    </row>
    <row r="1281" spans="17:19">
      <c r="Q1281" s="218"/>
      <c r="S1281" s="224"/>
    </row>
    <row r="1282" spans="17:19">
      <c r="Q1282" s="218"/>
      <c r="S1282" s="224"/>
    </row>
    <row r="1283" spans="17:19">
      <c r="Q1283" s="218"/>
      <c r="S1283" s="224"/>
    </row>
    <row r="1284" spans="17:19">
      <c r="Q1284" s="218"/>
      <c r="S1284" s="224"/>
    </row>
    <row r="1285" spans="17:19">
      <c r="Q1285" s="218"/>
      <c r="S1285" s="224"/>
    </row>
    <row r="1286" spans="17:19">
      <c r="Q1286" s="218"/>
      <c r="S1286" s="224"/>
    </row>
    <row r="1287" spans="17:19">
      <c r="Q1287" s="218"/>
      <c r="S1287" s="224"/>
    </row>
    <row r="1288" spans="17:19">
      <c r="Q1288" s="218"/>
      <c r="S1288" s="224"/>
    </row>
    <row r="1289" spans="17:19">
      <c r="Q1289" s="218"/>
      <c r="S1289" s="224"/>
    </row>
    <row r="1290" spans="17:19">
      <c r="Q1290" s="218"/>
      <c r="S1290" s="224"/>
    </row>
    <row r="1291" spans="17:19">
      <c r="Q1291" s="218"/>
      <c r="S1291" s="224"/>
    </row>
    <row r="1292" spans="17:19">
      <c r="Q1292" s="218"/>
      <c r="S1292" s="224"/>
    </row>
    <row r="1293" spans="17:19">
      <c r="Q1293" s="218"/>
      <c r="S1293" s="224"/>
    </row>
    <row r="1294" spans="17:19">
      <c r="Q1294" s="218"/>
      <c r="S1294" s="224"/>
    </row>
    <row r="1295" spans="17:19">
      <c r="Q1295" s="218"/>
      <c r="S1295" s="224"/>
    </row>
    <row r="1296" spans="17:19">
      <c r="Q1296" s="218"/>
      <c r="S1296" s="224"/>
    </row>
    <row r="1297" spans="17:19">
      <c r="Q1297" s="218"/>
      <c r="S1297" s="224"/>
    </row>
    <row r="1298" spans="17:19">
      <c r="Q1298" s="218"/>
      <c r="S1298" s="224"/>
    </row>
    <row r="1299" spans="17:19">
      <c r="Q1299" s="218"/>
      <c r="S1299" s="224"/>
    </row>
    <row r="1300" spans="17:19">
      <c r="Q1300" s="218"/>
      <c r="S1300" s="224"/>
    </row>
    <row r="1301" spans="17:19">
      <c r="Q1301" s="218"/>
      <c r="S1301" s="224"/>
    </row>
    <row r="1302" spans="17:19">
      <c r="Q1302" s="218"/>
      <c r="S1302" s="224"/>
    </row>
    <row r="1303" spans="17:19">
      <c r="Q1303" s="218"/>
      <c r="S1303" s="224"/>
    </row>
    <row r="1304" spans="17:19">
      <c r="Q1304" s="218"/>
      <c r="S1304" s="224"/>
    </row>
    <row r="1305" spans="17:19">
      <c r="Q1305" s="218"/>
      <c r="S1305" s="224"/>
    </row>
    <row r="1306" spans="17:19">
      <c r="Q1306" s="218"/>
      <c r="S1306" s="224"/>
    </row>
    <row r="1307" spans="17:19">
      <c r="Q1307" s="218"/>
      <c r="S1307" s="224"/>
    </row>
    <row r="1308" spans="17:19">
      <c r="Q1308" s="218"/>
      <c r="S1308" s="224"/>
    </row>
    <row r="1309" spans="17:19">
      <c r="Q1309" s="218"/>
      <c r="S1309" s="224"/>
    </row>
    <row r="1310" spans="17:19">
      <c r="Q1310" s="218"/>
      <c r="S1310" s="224"/>
    </row>
    <row r="1311" spans="17:19">
      <c r="Q1311" s="218"/>
      <c r="S1311" s="224"/>
    </row>
    <row r="1312" spans="17:19">
      <c r="Q1312" s="218"/>
      <c r="S1312" s="224"/>
    </row>
    <row r="1313" spans="17:19">
      <c r="Q1313" s="218"/>
      <c r="S1313" s="224"/>
    </row>
    <row r="1314" spans="17:19">
      <c r="Q1314" s="218"/>
      <c r="S1314" s="224"/>
    </row>
    <row r="1315" spans="17:19">
      <c r="Q1315" s="218"/>
      <c r="S1315" s="224"/>
    </row>
    <row r="1316" spans="17:19">
      <c r="Q1316" s="218"/>
      <c r="S1316" s="224"/>
    </row>
    <row r="1317" spans="17:19">
      <c r="Q1317" s="218"/>
      <c r="S1317" s="224"/>
    </row>
    <row r="1318" spans="17:19">
      <c r="Q1318" s="218"/>
      <c r="S1318" s="224"/>
    </row>
    <row r="1319" spans="17:19">
      <c r="Q1319" s="218"/>
      <c r="S1319" s="224"/>
    </row>
    <row r="1320" spans="17:19">
      <c r="Q1320" s="218"/>
      <c r="S1320" s="224"/>
    </row>
    <row r="1321" spans="17:19">
      <c r="Q1321" s="218"/>
      <c r="S1321" s="224"/>
    </row>
    <row r="1322" spans="17:19">
      <c r="Q1322" s="218"/>
      <c r="S1322" s="224"/>
    </row>
    <row r="1323" spans="17:19">
      <c r="Q1323" s="218"/>
      <c r="S1323" s="224"/>
    </row>
    <row r="1324" spans="17:19">
      <c r="Q1324" s="218"/>
      <c r="S1324" s="224"/>
    </row>
    <row r="1325" spans="17:19">
      <c r="Q1325" s="218"/>
      <c r="S1325" s="224"/>
    </row>
    <row r="1326" spans="17:19">
      <c r="Q1326" s="218"/>
      <c r="S1326" s="224"/>
    </row>
    <row r="1327" spans="17:19">
      <c r="Q1327" s="218"/>
      <c r="S1327" s="224"/>
    </row>
    <row r="1328" spans="17:19">
      <c r="Q1328" s="218"/>
      <c r="S1328" s="224"/>
    </row>
    <row r="1329" spans="17:19">
      <c r="Q1329" s="218"/>
      <c r="S1329" s="224"/>
    </row>
    <row r="1330" spans="17:19">
      <c r="Q1330" s="218"/>
      <c r="S1330" s="224"/>
    </row>
    <row r="1331" spans="17:19">
      <c r="Q1331" s="218"/>
      <c r="S1331" s="224"/>
    </row>
    <row r="1332" spans="17:19">
      <c r="Q1332" s="218"/>
      <c r="S1332" s="224"/>
    </row>
    <row r="1333" spans="17:19">
      <c r="Q1333" s="218"/>
      <c r="S1333" s="224"/>
    </row>
    <row r="1334" spans="17:19">
      <c r="Q1334" s="218"/>
      <c r="S1334" s="224"/>
    </row>
    <row r="1335" spans="17:19">
      <c r="Q1335" s="218"/>
      <c r="S1335" s="224"/>
    </row>
    <row r="1336" spans="17:19">
      <c r="Q1336" s="218"/>
      <c r="S1336" s="224"/>
    </row>
    <row r="1337" spans="17:19">
      <c r="Q1337" s="218"/>
      <c r="S1337" s="224"/>
    </row>
    <row r="1338" spans="17:19">
      <c r="Q1338" s="218"/>
      <c r="S1338" s="224"/>
    </row>
    <row r="1339" spans="17:19">
      <c r="Q1339" s="218"/>
      <c r="S1339" s="224"/>
    </row>
    <row r="1340" spans="17:19">
      <c r="Q1340" s="218"/>
      <c r="S1340" s="224"/>
    </row>
    <row r="1341" spans="17:19">
      <c r="Q1341" s="218"/>
      <c r="S1341" s="224"/>
    </row>
    <row r="1342" spans="17:19">
      <c r="Q1342" s="218"/>
      <c r="S1342" s="224"/>
    </row>
    <row r="1343" spans="17:19">
      <c r="Q1343" s="218"/>
      <c r="S1343" s="224"/>
    </row>
    <row r="1344" spans="17:19">
      <c r="Q1344" s="218"/>
      <c r="S1344" s="224"/>
    </row>
    <row r="1345" spans="17:19">
      <c r="Q1345" s="218"/>
      <c r="S1345" s="224"/>
    </row>
    <row r="1346" spans="17:19">
      <c r="Q1346" s="218"/>
      <c r="S1346" s="224"/>
    </row>
    <row r="1347" spans="17:19">
      <c r="Q1347" s="218"/>
      <c r="S1347" s="224"/>
    </row>
    <row r="1348" spans="17:19">
      <c r="Q1348" s="218"/>
      <c r="S1348" s="224"/>
    </row>
    <row r="1349" spans="17:19">
      <c r="Q1349" s="218"/>
      <c r="S1349" s="224"/>
    </row>
    <row r="1350" spans="17:19">
      <c r="Q1350" s="218"/>
      <c r="S1350" s="224"/>
    </row>
    <row r="1351" spans="17:19">
      <c r="Q1351" s="218"/>
      <c r="S1351" s="224"/>
    </row>
    <row r="1352" spans="17:19">
      <c r="Q1352" s="218"/>
      <c r="S1352" s="224"/>
    </row>
    <row r="1353" spans="17:19">
      <c r="Q1353" s="218"/>
      <c r="S1353" s="224"/>
    </row>
    <row r="1354" spans="17:19">
      <c r="Q1354" s="218"/>
      <c r="S1354" s="224"/>
    </row>
    <row r="1355" spans="17:19">
      <c r="Q1355" s="218"/>
      <c r="S1355" s="224"/>
    </row>
    <row r="1356" spans="17:19">
      <c r="Q1356" s="218"/>
      <c r="S1356" s="224"/>
    </row>
    <row r="1357" spans="17:19">
      <c r="Q1357" s="218"/>
      <c r="S1357" s="224"/>
    </row>
    <row r="1358" spans="17:19">
      <c r="Q1358" s="218"/>
      <c r="S1358" s="224"/>
    </row>
    <row r="1359" spans="17:19">
      <c r="Q1359" s="218"/>
      <c r="S1359" s="224"/>
    </row>
    <row r="1360" spans="17:19">
      <c r="Q1360" s="218"/>
      <c r="S1360" s="224"/>
    </row>
    <row r="1361" spans="17:19">
      <c r="Q1361" s="218"/>
      <c r="S1361" s="224"/>
    </row>
    <row r="1362" spans="17:19">
      <c r="Q1362" s="218"/>
      <c r="S1362" s="224"/>
    </row>
    <row r="1363" spans="17:19">
      <c r="Q1363" s="218"/>
      <c r="S1363" s="224"/>
    </row>
    <row r="1364" spans="17:19">
      <c r="Q1364" s="218"/>
      <c r="S1364" s="224"/>
    </row>
    <row r="1365" spans="17:19">
      <c r="Q1365" s="218"/>
      <c r="S1365" s="224"/>
    </row>
    <row r="1366" spans="17:19">
      <c r="Q1366" s="218"/>
      <c r="S1366" s="224"/>
    </row>
    <row r="1367" spans="17:19">
      <c r="Q1367" s="218"/>
      <c r="S1367" s="224"/>
    </row>
    <row r="1368" spans="17:19">
      <c r="Q1368" s="218"/>
      <c r="S1368" s="224"/>
    </row>
    <row r="1369" spans="17:19">
      <c r="Q1369" s="218"/>
      <c r="S1369" s="224"/>
    </row>
    <row r="1370" spans="17:19">
      <c r="Q1370" s="218"/>
      <c r="S1370" s="224"/>
    </row>
    <row r="1371" spans="17:19">
      <c r="Q1371" s="218"/>
      <c r="S1371" s="224"/>
    </row>
    <row r="1372" spans="17:19">
      <c r="Q1372" s="218"/>
      <c r="S1372" s="224"/>
    </row>
    <row r="1373" spans="17:19">
      <c r="Q1373" s="218"/>
      <c r="S1373" s="224"/>
    </row>
    <row r="1374" spans="17:19">
      <c r="Q1374" s="218"/>
      <c r="S1374" s="224"/>
    </row>
    <row r="1375" spans="17:19">
      <c r="Q1375" s="218"/>
      <c r="S1375" s="224"/>
    </row>
    <row r="1376" spans="17:19">
      <c r="Q1376" s="218"/>
      <c r="S1376" s="224"/>
    </row>
    <row r="1377" spans="17:19">
      <c r="Q1377" s="218"/>
      <c r="S1377" s="224"/>
    </row>
    <row r="1378" spans="17:19">
      <c r="Q1378" s="218"/>
      <c r="S1378" s="224"/>
    </row>
    <row r="1379" spans="17:19">
      <c r="Q1379" s="218"/>
      <c r="S1379" s="224"/>
    </row>
    <row r="1380" spans="17:19">
      <c r="Q1380" s="218"/>
      <c r="S1380" s="224"/>
    </row>
    <row r="1381" spans="17:19">
      <c r="Q1381" s="218"/>
      <c r="S1381" s="224"/>
    </row>
    <row r="1382" spans="17:19">
      <c r="Q1382" s="218"/>
      <c r="S1382" s="224"/>
    </row>
    <row r="1383" spans="17:19">
      <c r="Q1383" s="218"/>
      <c r="S1383" s="224"/>
    </row>
    <row r="1384" spans="17:19">
      <c r="Q1384" s="218"/>
      <c r="S1384" s="224"/>
    </row>
    <row r="1385" spans="17:19">
      <c r="Q1385" s="218"/>
      <c r="S1385" s="224"/>
    </row>
    <row r="1386" spans="17:19">
      <c r="Q1386" s="218"/>
      <c r="S1386" s="224"/>
    </row>
    <row r="1387" spans="17:19">
      <c r="Q1387" s="218"/>
      <c r="S1387" s="224"/>
    </row>
    <row r="1388" spans="17:19">
      <c r="Q1388" s="218"/>
      <c r="S1388" s="224"/>
    </row>
    <row r="1389" spans="17:19">
      <c r="Q1389" s="218"/>
      <c r="S1389" s="224"/>
    </row>
    <row r="1390" spans="17:19">
      <c r="Q1390" s="218"/>
      <c r="S1390" s="224"/>
    </row>
    <row r="1391" spans="17:19">
      <c r="Q1391" s="218"/>
      <c r="S1391" s="224"/>
    </row>
    <row r="1392" spans="17:19">
      <c r="Q1392" s="218"/>
      <c r="S1392" s="224"/>
    </row>
    <row r="1393" spans="17:19">
      <c r="Q1393" s="218"/>
      <c r="S1393" s="224"/>
    </row>
    <row r="1394" spans="17:19">
      <c r="Q1394" s="218"/>
      <c r="S1394" s="224"/>
    </row>
    <row r="1395" spans="17:19">
      <c r="Q1395" s="218"/>
      <c r="S1395" s="224"/>
    </row>
    <row r="1396" spans="17:19">
      <c r="Q1396" s="218"/>
      <c r="S1396" s="224"/>
    </row>
    <row r="1397" spans="17:19">
      <c r="Q1397" s="218"/>
      <c r="S1397" s="224"/>
    </row>
    <row r="1398" spans="17:19">
      <c r="Q1398" s="218"/>
      <c r="S1398" s="224"/>
    </row>
    <row r="1399" spans="17:19">
      <c r="Q1399" s="218"/>
      <c r="S1399" s="224"/>
    </row>
    <row r="1400" spans="17:19">
      <c r="Q1400" s="218"/>
      <c r="S1400" s="224"/>
    </row>
    <row r="1401" spans="17:19">
      <c r="Q1401" s="218"/>
      <c r="S1401" s="224"/>
    </row>
    <row r="1402" spans="17:19">
      <c r="Q1402" s="218"/>
      <c r="S1402" s="224"/>
    </row>
    <row r="1403" spans="17:19">
      <c r="Q1403" s="218"/>
      <c r="S1403" s="224"/>
    </row>
    <row r="1404" spans="17:19">
      <c r="Q1404" s="218"/>
      <c r="S1404" s="224"/>
    </row>
    <row r="1405" spans="17:19">
      <c r="Q1405" s="218"/>
      <c r="S1405" s="224"/>
    </row>
    <row r="1406" spans="17:19">
      <c r="Q1406" s="218"/>
      <c r="S1406" s="224"/>
    </row>
    <row r="1407" spans="17:19">
      <c r="Q1407" s="218"/>
      <c r="S1407" s="224"/>
    </row>
    <row r="1408" spans="17:19">
      <c r="Q1408" s="218"/>
      <c r="S1408" s="224"/>
    </row>
    <row r="1409" spans="17:19">
      <c r="Q1409" s="218"/>
      <c r="S1409" s="224"/>
    </row>
    <row r="1410" spans="17:19">
      <c r="Q1410" s="218"/>
      <c r="S1410" s="224"/>
    </row>
    <row r="1411" spans="17:19">
      <c r="Q1411" s="218"/>
      <c r="S1411" s="224"/>
    </row>
    <row r="1412" spans="17:19">
      <c r="Q1412" s="218"/>
      <c r="S1412" s="224"/>
    </row>
    <row r="1413" spans="17:19">
      <c r="Q1413" s="218"/>
      <c r="S1413" s="224"/>
    </row>
    <row r="1414" spans="17:19">
      <c r="Q1414" s="218"/>
      <c r="S1414" s="224"/>
    </row>
    <row r="1415" spans="17:19">
      <c r="Q1415" s="218"/>
      <c r="S1415" s="224"/>
    </row>
    <row r="1416" spans="17:19">
      <c r="Q1416" s="218"/>
      <c r="S1416" s="224"/>
    </row>
    <row r="1417" spans="17:19">
      <c r="Q1417" s="218"/>
      <c r="S1417" s="224"/>
    </row>
    <row r="1418" spans="17:19">
      <c r="Q1418" s="218"/>
      <c r="S1418" s="224"/>
    </row>
    <row r="1419" spans="17:19">
      <c r="Q1419" s="218"/>
      <c r="S1419" s="224"/>
    </row>
    <row r="1420" spans="17:19">
      <c r="Q1420" s="218"/>
      <c r="S1420" s="224"/>
    </row>
    <row r="1421" spans="17:19">
      <c r="Q1421" s="218"/>
      <c r="S1421" s="224"/>
    </row>
    <row r="1422" spans="17:19">
      <c r="Q1422" s="218"/>
      <c r="S1422" s="224"/>
    </row>
    <row r="1423" spans="17:19">
      <c r="Q1423" s="218"/>
      <c r="S1423" s="224"/>
    </row>
    <row r="1424" spans="17:19">
      <c r="Q1424" s="218"/>
      <c r="S1424" s="224"/>
    </row>
    <row r="1425" spans="17:19">
      <c r="Q1425" s="218"/>
      <c r="S1425" s="224"/>
    </row>
    <row r="1426" spans="17:19">
      <c r="Q1426" s="218"/>
      <c r="S1426" s="224"/>
    </row>
    <row r="1427" spans="17:19">
      <c r="Q1427" s="218"/>
      <c r="S1427" s="224"/>
    </row>
    <row r="1428" spans="17:19">
      <c r="Q1428" s="218"/>
      <c r="S1428" s="224"/>
    </row>
    <row r="1429" spans="17:19">
      <c r="Q1429" s="218"/>
      <c r="S1429" s="224"/>
    </row>
    <row r="1430" spans="17:19">
      <c r="Q1430" s="218"/>
      <c r="S1430" s="224"/>
    </row>
    <row r="1431" spans="17:19">
      <c r="Q1431" s="218"/>
      <c r="S1431" s="224"/>
    </row>
    <row r="1432" spans="17:19">
      <c r="Q1432" s="218"/>
      <c r="S1432" s="224"/>
    </row>
    <row r="1433" spans="17:19">
      <c r="Q1433" s="218"/>
      <c r="S1433" s="224"/>
    </row>
    <row r="1434" spans="17:19">
      <c r="Q1434" s="218"/>
      <c r="S1434" s="224"/>
    </row>
    <row r="1435" spans="17:19">
      <c r="Q1435" s="218"/>
      <c r="S1435" s="224"/>
    </row>
    <row r="1436" spans="17:19">
      <c r="Q1436" s="218"/>
      <c r="S1436" s="224"/>
    </row>
    <row r="1437" spans="17:19">
      <c r="Q1437" s="218"/>
      <c r="S1437" s="224"/>
    </row>
    <row r="1438" spans="17:19">
      <c r="Q1438" s="218"/>
      <c r="S1438" s="224"/>
    </row>
    <row r="1439" spans="17:19">
      <c r="Q1439" s="218"/>
      <c r="S1439" s="224"/>
    </row>
    <row r="1440" spans="17:19">
      <c r="Q1440" s="218"/>
      <c r="S1440" s="224"/>
    </row>
    <row r="1441" spans="17:19">
      <c r="Q1441" s="218"/>
      <c r="S1441" s="224"/>
    </row>
    <row r="1442" spans="17:19">
      <c r="Q1442" s="218"/>
      <c r="S1442" s="224"/>
    </row>
    <row r="1443" spans="17:19">
      <c r="Q1443" s="218"/>
      <c r="S1443" s="224"/>
    </row>
    <row r="1444" spans="17:19">
      <c r="Q1444" s="218"/>
      <c r="S1444" s="224"/>
    </row>
    <row r="1445" spans="17:19">
      <c r="Q1445" s="218"/>
      <c r="S1445" s="224"/>
    </row>
    <row r="1446" spans="17:19">
      <c r="Q1446" s="218"/>
      <c r="S1446" s="224"/>
    </row>
    <row r="1447" spans="17:19">
      <c r="Q1447" s="218"/>
      <c r="S1447" s="224"/>
    </row>
    <row r="1448" spans="17:19">
      <c r="Q1448" s="218"/>
      <c r="S1448" s="224"/>
    </row>
    <row r="1449" spans="17:19">
      <c r="Q1449" s="218"/>
      <c r="S1449" s="224"/>
    </row>
    <row r="1450" spans="17:19">
      <c r="Q1450" s="218"/>
      <c r="S1450" s="224"/>
    </row>
    <row r="1451" spans="17:19">
      <c r="Q1451" s="218"/>
      <c r="S1451" s="224"/>
    </row>
    <row r="1452" spans="17:19">
      <c r="Q1452" s="218"/>
      <c r="S1452" s="224"/>
    </row>
    <row r="1453" spans="17:19">
      <c r="Q1453" s="218"/>
      <c r="S1453" s="224"/>
    </row>
    <row r="1454" spans="17:19">
      <c r="Q1454" s="218"/>
      <c r="S1454" s="224"/>
    </row>
    <row r="1455" spans="17:19">
      <c r="Q1455" s="218"/>
      <c r="S1455" s="224"/>
    </row>
    <row r="1456" spans="17:19">
      <c r="Q1456" s="218"/>
      <c r="S1456" s="224"/>
    </row>
    <row r="1457" spans="17:19">
      <c r="Q1457" s="218"/>
      <c r="S1457" s="224"/>
    </row>
    <row r="1458" spans="17:19">
      <c r="Q1458" s="218"/>
      <c r="S1458" s="224"/>
    </row>
    <row r="1459" spans="17:19">
      <c r="Q1459" s="218"/>
      <c r="S1459" s="224"/>
    </row>
    <row r="1460" spans="17:19">
      <c r="Q1460" s="218"/>
      <c r="S1460" s="224"/>
    </row>
    <row r="1461" spans="17:19">
      <c r="Q1461" s="218"/>
      <c r="S1461" s="224"/>
    </row>
    <row r="1462" spans="17:19">
      <c r="Q1462" s="218"/>
      <c r="S1462" s="224"/>
    </row>
    <row r="1463" spans="17:19">
      <c r="Q1463" s="218"/>
      <c r="S1463" s="224"/>
    </row>
    <row r="1464" spans="17:19">
      <c r="Q1464" s="218"/>
      <c r="S1464" s="224"/>
    </row>
    <row r="1465" spans="17:19">
      <c r="Q1465" s="218"/>
      <c r="S1465" s="224"/>
    </row>
    <row r="1466" spans="17:19">
      <c r="Q1466" s="218"/>
      <c r="S1466" s="224"/>
    </row>
    <row r="1467" spans="17:19">
      <c r="Q1467" s="218"/>
      <c r="S1467" s="224"/>
    </row>
    <row r="1468" spans="17:19">
      <c r="Q1468" s="218"/>
      <c r="S1468" s="224"/>
    </row>
    <row r="1469" spans="17:19">
      <c r="Q1469" s="218"/>
      <c r="S1469" s="224"/>
    </row>
    <row r="1470" spans="17:19">
      <c r="Q1470" s="218"/>
      <c r="S1470" s="224"/>
    </row>
    <row r="1471" spans="17:19">
      <c r="Q1471" s="218"/>
      <c r="S1471" s="224"/>
    </row>
    <row r="1472" spans="17:19">
      <c r="Q1472" s="218"/>
      <c r="S1472" s="224"/>
    </row>
    <row r="1473" spans="17:19">
      <c r="Q1473" s="218"/>
      <c r="S1473" s="224"/>
    </row>
    <row r="1474" spans="17:19">
      <c r="Q1474" s="218"/>
      <c r="S1474" s="224"/>
    </row>
    <row r="1475" spans="17:19">
      <c r="Q1475" s="218"/>
      <c r="S1475" s="224"/>
    </row>
    <row r="1476" spans="17:19">
      <c r="Q1476" s="218"/>
      <c r="S1476" s="224"/>
    </row>
    <row r="1477" spans="17:19">
      <c r="Q1477" s="218"/>
      <c r="S1477" s="224"/>
    </row>
    <row r="1478" spans="17:19">
      <c r="Q1478" s="218"/>
      <c r="S1478" s="224"/>
    </row>
    <row r="1479" spans="17:19">
      <c r="Q1479" s="218"/>
      <c r="S1479" s="224"/>
    </row>
    <row r="1480" spans="17:19">
      <c r="Q1480" s="218"/>
      <c r="S1480" s="224"/>
    </row>
    <row r="1481" spans="17:19">
      <c r="Q1481" s="218"/>
      <c r="S1481" s="224"/>
    </row>
    <row r="1482" spans="17:19">
      <c r="Q1482" s="218"/>
      <c r="S1482" s="224"/>
    </row>
    <row r="1483" spans="17:19">
      <c r="Q1483" s="218"/>
      <c r="S1483" s="224"/>
    </row>
    <row r="1484" spans="17:19">
      <c r="Q1484" s="218"/>
      <c r="S1484" s="224"/>
    </row>
    <row r="1485" spans="17:19">
      <c r="Q1485" s="218"/>
      <c r="S1485" s="224"/>
    </row>
    <row r="1486" spans="17:19">
      <c r="Q1486" s="218"/>
      <c r="S1486" s="224"/>
    </row>
    <row r="1487" spans="17:19">
      <c r="Q1487" s="218"/>
      <c r="S1487" s="224"/>
    </row>
    <row r="1488" spans="17:19">
      <c r="Q1488" s="218"/>
      <c r="S1488" s="224"/>
    </row>
    <row r="1489" spans="17:19">
      <c r="Q1489" s="218"/>
      <c r="S1489" s="224"/>
    </row>
    <row r="1490" spans="17:19">
      <c r="Q1490" s="218"/>
      <c r="S1490" s="224"/>
    </row>
    <row r="1491" spans="17:19">
      <c r="Q1491" s="218"/>
      <c r="S1491" s="224"/>
    </row>
    <row r="1492" spans="17:19">
      <c r="Q1492" s="218"/>
      <c r="S1492" s="224"/>
    </row>
    <row r="1493" spans="17:19">
      <c r="Q1493" s="218"/>
      <c r="S1493" s="224"/>
    </row>
    <row r="1494" spans="17:19">
      <c r="Q1494" s="218"/>
      <c r="S1494" s="224"/>
    </row>
    <row r="1495" spans="17:19">
      <c r="Q1495" s="218"/>
      <c r="S1495" s="224"/>
    </row>
    <row r="1496" spans="17:19">
      <c r="Q1496" s="218"/>
      <c r="S1496" s="224"/>
    </row>
    <row r="1497" spans="17:19">
      <c r="Q1497" s="218"/>
      <c r="S1497" s="224"/>
    </row>
    <row r="1498" spans="17:19">
      <c r="Q1498" s="218"/>
      <c r="S1498" s="224"/>
    </row>
    <row r="1499" spans="17:19">
      <c r="Q1499" s="218"/>
      <c r="S1499" s="224"/>
    </row>
    <row r="1500" spans="17:19">
      <c r="Q1500" s="218"/>
      <c r="S1500" s="224"/>
    </row>
    <row r="1501" spans="17:19">
      <c r="Q1501" s="218"/>
      <c r="S1501" s="224"/>
    </row>
    <row r="1502" spans="17:19">
      <c r="Q1502" s="218"/>
      <c r="S1502" s="224"/>
    </row>
    <row r="1503" spans="17:19">
      <c r="Q1503" s="218"/>
      <c r="S1503" s="224"/>
    </row>
    <row r="1504" spans="17:19">
      <c r="Q1504" s="218"/>
      <c r="S1504" s="224"/>
    </row>
    <row r="1505" spans="17:19">
      <c r="Q1505" s="218"/>
      <c r="S1505" s="224"/>
    </row>
    <row r="1506" spans="17:19">
      <c r="Q1506" s="218"/>
      <c r="S1506" s="224"/>
    </row>
    <row r="1507" spans="17:19">
      <c r="Q1507" s="218"/>
      <c r="S1507" s="224"/>
    </row>
    <row r="1508" spans="17:19">
      <c r="Q1508" s="218"/>
      <c r="S1508" s="224"/>
    </row>
    <row r="1509" spans="17:19">
      <c r="Q1509" s="218"/>
      <c r="S1509" s="224"/>
    </row>
    <row r="1510" spans="17:19">
      <c r="Q1510" s="218"/>
      <c r="S1510" s="224"/>
    </row>
    <row r="1511" spans="17:19">
      <c r="Q1511" s="218"/>
      <c r="S1511" s="224"/>
    </row>
    <row r="1512" spans="17:19">
      <c r="Q1512" s="218"/>
      <c r="S1512" s="224"/>
    </row>
    <row r="1513" spans="17:19">
      <c r="Q1513" s="218"/>
      <c r="S1513" s="224"/>
    </row>
    <row r="1514" spans="17:19">
      <c r="Q1514" s="218"/>
      <c r="S1514" s="224"/>
    </row>
    <row r="1515" spans="17:19">
      <c r="Q1515" s="218"/>
      <c r="S1515" s="224"/>
    </row>
    <row r="1516" spans="17:19">
      <c r="Q1516" s="218"/>
      <c r="S1516" s="224"/>
    </row>
    <row r="1517" spans="17:19">
      <c r="Q1517" s="218"/>
      <c r="S1517" s="224"/>
    </row>
    <row r="1518" spans="17:19">
      <c r="Q1518" s="218"/>
      <c r="S1518" s="224"/>
    </row>
    <row r="1519" spans="17:19">
      <c r="Q1519" s="218"/>
      <c r="S1519" s="224"/>
    </row>
    <row r="1520" spans="17:19">
      <c r="Q1520" s="218"/>
      <c r="S1520" s="224"/>
    </row>
    <row r="1521" spans="17:19">
      <c r="Q1521" s="218"/>
      <c r="S1521" s="224"/>
    </row>
    <row r="1522" spans="17:19">
      <c r="Q1522" s="218"/>
      <c r="S1522" s="224"/>
    </row>
    <row r="1523" spans="17:19">
      <c r="Q1523" s="218"/>
      <c r="S1523" s="224"/>
    </row>
    <row r="1524" spans="17:19">
      <c r="Q1524" s="218"/>
      <c r="S1524" s="224"/>
    </row>
    <row r="1525" spans="17:19">
      <c r="Q1525" s="218"/>
      <c r="S1525" s="224"/>
    </row>
    <row r="1526" spans="17:19">
      <c r="Q1526" s="218"/>
      <c r="S1526" s="224"/>
    </row>
    <row r="1527" spans="17:19">
      <c r="Q1527" s="218"/>
      <c r="S1527" s="224"/>
    </row>
    <row r="1528" spans="17:19">
      <c r="Q1528" s="218"/>
      <c r="S1528" s="224"/>
    </row>
    <row r="1529" spans="17:19">
      <c r="Q1529" s="218"/>
      <c r="S1529" s="224"/>
    </row>
    <row r="1530" spans="17:19">
      <c r="Q1530" s="218"/>
      <c r="S1530" s="224"/>
    </row>
    <row r="1531" spans="17:19">
      <c r="Q1531" s="218"/>
      <c r="S1531" s="224"/>
    </row>
    <row r="1532" spans="17:19">
      <c r="Q1532" s="218"/>
      <c r="S1532" s="224"/>
    </row>
    <row r="1533" spans="17:19">
      <c r="Q1533" s="218"/>
      <c r="S1533" s="224"/>
    </row>
    <row r="1534" spans="17:19">
      <c r="Q1534" s="218"/>
      <c r="S1534" s="224"/>
    </row>
    <row r="1535" spans="17:19">
      <c r="Q1535" s="218"/>
      <c r="S1535" s="224"/>
    </row>
    <row r="1536" spans="17:19">
      <c r="Q1536" s="218"/>
      <c r="S1536" s="224"/>
    </row>
    <row r="1537" spans="17:19">
      <c r="Q1537" s="218"/>
      <c r="S1537" s="224"/>
    </row>
    <row r="1538" spans="17:19">
      <c r="Q1538" s="218"/>
      <c r="S1538" s="224"/>
    </row>
    <row r="1539" spans="17:19">
      <c r="Q1539" s="218"/>
      <c r="S1539" s="224"/>
    </row>
    <row r="1540" spans="17:19">
      <c r="Q1540" s="218"/>
      <c r="S1540" s="224"/>
    </row>
    <row r="1541" spans="17:19">
      <c r="Q1541" s="218"/>
      <c r="S1541" s="224"/>
    </row>
    <row r="1542" spans="17:19">
      <c r="Q1542" s="218"/>
      <c r="S1542" s="224"/>
    </row>
    <row r="1543" spans="17:19">
      <c r="Q1543" s="218"/>
      <c r="S1543" s="224"/>
    </row>
    <row r="1544" spans="17:19">
      <c r="Q1544" s="218"/>
      <c r="S1544" s="224"/>
    </row>
    <row r="1545" spans="17:19">
      <c r="Q1545" s="218"/>
      <c r="S1545" s="224"/>
    </row>
    <row r="1546" spans="17:19">
      <c r="Q1546" s="218"/>
      <c r="S1546" s="224"/>
    </row>
    <row r="1547" spans="17:19">
      <c r="Q1547" s="218"/>
      <c r="S1547" s="224"/>
    </row>
    <row r="1548" spans="17:19">
      <c r="Q1548" s="218"/>
      <c r="S1548" s="224"/>
    </row>
    <row r="1549" spans="17:19">
      <c r="Q1549" s="218"/>
      <c r="S1549" s="224"/>
    </row>
    <row r="1550" spans="17:19">
      <c r="Q1550" s="218"/>
      <c r="S1550" s="224"/>
    </row>
    <row r="1551" spans="17:19">
      <c r="Q1551" s="218"/>
      <c r="S1551" s="224"/>
    </row>
    <row r="1552" spans="17:19">
      <c r="Q1552" s="218"/>
      <c r="S1552" s="224"/>
    </row>
    <row r="1553" spans="17:19">
      <c r="Q1553" s="218"/>
      <c r="S1553" s="224"/>
    </row>
    <row r="1554" spans="17:19">
      <c r="Q1554" s="218"/>
      <c r="S1554" s="224"/>
    </row>
    <row r="1555" spans="17:19">
      <c r="Q1555" s="218"/>
      <c r="S1555" s="224"/>
    </row>
    <row r="1556" spans="17:19">
      <c r="Q1556" s="218"/>
      <c r="S1556" s="224"/>
    </row>
    <row r="1557" spans="17:19">
      <c r="Q1557" s="218"/>
      <c r="S1557" s="224"/>
    </row>
    <row r="1558" spans="17:19">
      <c r="Q1558" s="218"/>
      <c r="S1558" s="224"/>
    </row>
    <row r="1559" spans="17:19">
      <c r="Q1559" s="218"/>
      <c r="S1559" s="224"/>
    </row>
    <row r="1560" spans="17:19">
      <c r="Q1560" s="218"/>
      <c r="S1560" s="224"/>
    </row>
    <row r="1561" spans="17:19">
      <c r="Q1561" s="218"/>
      <c r="S1561" s="224"/>
    </row>
    <row r="1562" spans="17:19">
      <c r="Q1562" s="218"/>
      <c r="S1562" s="224"/>
    </row>
    <row r="1563" spans="17:19">
      <c r="Q1563" s="218"/>
      <c r="S1563" s="224"/>
    </row>
    <row r="1564" spans="17:19">
      <c r="Q1564" s="218"/>
      <c r="S1564" s="224"/>
    </row>
    <row r="1565" spans="17:19">
      <c r="Q1565" s="218"/>
      <c r="S1565" s="224"/>
    </row>
    <row r="1566" spans="17:19">
      <c r="Q1566" s="218"/>
      <c r="S1566" s="224"/>
    </row>
    <row r="1567" spans="17:19">
      <c r="Q1567" s="218"/>
      <c r="S1567" s="224"/>
    </row>
    <row r="1568" spans="17:19">
      <c r="Q1568" s="218"/>
      <c r="S1568" s="224"/>
    </row>
    <row r="1569" spans="17:19">
      <c r="Q1569" s="218"/>
      <c r="S1569" s="224"/>
    </row>
    <row r="1570" spans="17:19">
      <c r="Q1570" s="218"/>
      <c r="S1570" s="224"/>
    </row>
    <row r="1571" spans="17:19">
      <c r="Q1571" s="218"/>
      <c r="S1571" s="224"/>
    </row>
    <row r="1572" spans="17:19">
      <c r="Q1572" s="218"/>
      <c r="S1572" s="224"/>
    </row>
    <row r="1573" spans="17:19">
      <c r="Q1573" s="218"/>
      <c r="S1573" s="224"/>
    </row>
    <row r="1574" spans="17:19">
      <c r="Q1574" s="218"/>
      <c r="S1574" s="224"/>
    </row>
    <row r="1575" spans="17:19">
      <c r="Q1575" s="218"/>
      <c r="S1575" s="224"/>
    </row>
    <row r="1576" spans="17:19">
      <c r="Q1576" s="218"/>
      <c r="S1576" s="224"/>
    </row>
    <row r="1577" spans="17:19">
      <c r="Q1577" s="218"/>
      <c r="S1577" s="224"/>
    </row>
    <row r="1578" spans="17:19">
      <c r="Q1578" s="218"/>
      <c r="S1578" s="224"/>
    </row>
    <row r="1579" spans="17:19">
      <c r="Q1579" s="218"/>
      <c r="S1579" s="224"/>
    </row>
    <row r="1580" spans="17:19">
      <c r="Q1580" s="218"/>
      <c r="S1580" s="224"/>
    </row>
    <row r="1581" spans="17:19">
      <c r="Q1581" s="218"/>
      <c r="S1581" s="224"/>
    </row>
    <row r="1582" spans="17:19">
      <c r="Q1582" s="218"/>
      <c r="S1582" s="224"/>
    </row>
    <row r="1583" spans="17:19">
      <c r="Q1583" s="218"/>
      <c r="S1583" s="224"/>
    </row>
    <row r="1584" spans="17:19">
      <c r="Q1584" s="218"/>
      <c r="S1584" s="224"/>
    </row>
    <row r="1585" spans="17:19">
      <c r="Q1585" s="218"/>
      <c r="S1585" s="224"/>
    </row>
    <row r="1586" spans="17:19">
      <c r="Q1586" s="218"/>
      <c r="S1586" s="224"/>
    </row>
    <row r="1587" spans="17:19">
      <c r="Q1587" s="218"/>
      <c r="S1587" s="224"/>
    </row>
    <row r="1588" spans="17:19">
      <c r="Q1588" s="218"/>
      <c r="S1588" s="224"/>
    </row>
    <row r="1589" spans="17:19">
      <c r="Q1589" s="218"/>
      <c r="S1589" s="224"/>
    </row>
    <row r="1590" spans="17:19">
      <c r="Q1590" s="218"/>
      <c r="S1590" s="224"/>
    </row>
    <row r="1591" spans="17:19">
      <c r="Q1591" s="218"/>
      <c r="S1591" s="224"/>
    </row>
    <row r="1592" spans="17:19">
      <c r="Q1592" s="218"/>
      <c r="S1592" s="224"/>
    </row>
    <row r="1593" spans="17:19">
      <c r="Q1593" s="218"/>
      <c r="S1593" s="224"/>
    </row>
    <row r="1594" spans="17:19">
      <c r="Q1594" s="218"/>
      <c r="S1594" s="224"/>
    </row>
    <row r="1595" spans="17:19">
      <c r="Q1595" s="218"/>
      <c r="S1595" s="224"/>
    </row>
    <row r="1596" spans="17:19">
      <c r="Q1596" s="218"/>
      <c r="S1596" s="224"/>
    </row>
    <row r="1597" spans="17:19">
      <c r="Q1597" s="218"/>
      <c r="S1597" s="224"/>
    </row>
    <row r="1598" spans="17:19">
      <c r="Q1598" s="218"/>
      <c r="S1598" s="224"/>
    </row>
    <row r="1599" spans="17:19">
      <c r="Q1599" s="218"/>
      <c r="S1599" s="224"/>
    </row>
    <row r="1600" spans="17:19">
      <c r="Q1600" s="218"/>
      <c r="S1600" s="224"/>
    </row>
    <row r="1601" spans="17:19">
      <c r="Q1601" s="218"/>
      <c r="S1601" s="224"/>
    </row>
    <row r="1602" spans="17:19">
      <c r="Q1602" s="218"/>
      <c r="S1602" s="224"/>
    </row>
    <row r="1603" spans="17:19">
      <c r="Q1603" s="218"/>
      <c r="S1603" s="224"/>
    </row>
    <row r="1604" spans="17:19">
      <c r="Q1604" s="218"/>
      <c r="S1604" s="224"/>
    </row>
    <row r="1605" spans="17:19">
      <c r="Q1605" s="218"/>
      <c r="S1605" s="224"/>
    </row>
    <row r="1606" spans="17:19">
      <c r="Q1606" s="218"/>
      <c r="S1606" s="224"/>
    </row>
    <row r="1607" spans="17:19">
      <c r="Q1607" s="218"/>
      <c r="S1607" s="224"/>
    </row>
    <row r="1608" spans="17:19">
      <c r="Q1608" s="218"/>
      <c r="S1608" s="224"/>
    </row>
    <row r="1609" spans="17:19">
      <c r="Q1609" s="218"/>
      <c r="S1609" s="224"/>
    </row>
    <row r="1610" spans="17:19">
      <c r="Q1610" s="218"/>
      <c r="S1610" s="224"/>
    </row>
    <row r="1611" spans="17:19">
      <c r="Q1611" s="218"/>
      <c r="S1611" s="224"/>
    </row>
    <row r="1612" spans="17:19">
      <c r="Q1612" s="218"/>
      <c r="S1612" s="224"/>
    </row>
    <row r="1613" spans="17:19">
      <c r="Q1613" s="218"/>
      <c r="S1613" s="224"/>
    </row>
    <row r="1614" spans="17:19">
      <c r="Q1614" s="218"/>
      <c r="S1614" s="224"/>
    </row>
    <row r="1615" spans="17:19">
      <c r="Q1615" s="218"/>
      <c r="S1615" s="224"/>
    </row>
    <row r="1616" spans="17:19">
      <c r="Q1616" s="218"/>
      <c r="S1616" s="224"/>
    </row>
    <row r="1617" spans="17:19">
      <c r="Q1617" s="218"/>
      <c r="S1617" s="224"/>
    </row>
    <row r="1618" spans="17:19">
      <c r="Q1618" s="218"/>
      <c r="S1618" s="224"/>
    </row>
    <row r="1619" spans="17:19">
      <c r="Q1619" s="218"/>
      <c r="S1619" s="224"/>
    </row>
    <row r="1620" spans="17:19">
      <c r="Q1620" s="218"/>
      <c r="S1620" s="224"/>
    </row>
    <row r="1621" spans="17:19">
      <c r="Q1621" s="218"/>
      <c r="S1621" s="224"/>
    </row>
    <row r="1622" spans="17:19">
      <c r="Q1622" s="218"/>
      <c r="S1622" s="224"/>
    </row>
    <row r="1623" spans="17:19">
      <c r="Q1623" s="218"/>
      <c r="S1623" s="224"/>
    </row>
    <row r="1624" spans="17:19">
      <c r="Q1624" s="218"/>
      <c r="S1624" s="224"/>
    </row>
    <row r="1625" spans="17:19">
      <c r="Q1625" s="218"/>
      <c r="S1625" s="224"/>
    </row>
    <row r="1626" spans="17:19">
      <c r="Q1626" s="218"/>
      <c r="S1626" s="224"/>
    </row>
    <row r="1627" spans="17:19">
      <c r="Q1627" s="218"/>
      <c r="S1627" s="224"/>
    </row>
    <row r="1628" spans="17:19">
      <c r="Q1628" s="218"/>
      <c r="S1628" s="224"/>
    </row>
    <row r="1629" spans="17:19">
      <c r="Q1629" s="218"/>
      <c r="S1629" s="224"/>
    </row>
    <row r="1630" spans="17:19">
      <c r="Q1630" s="218"/>
      <c r="S1630" s="224"/>
    </row>
    <row r="1631" spans="17:19">
      <c r="Q1631" s="218"/>
      <c r="S1631" s="224"/>
    </row>
    <row r="1632" spans="17:19">
      <c r="Q1632" s="218"/>
      <c r="S1632" s="224"/>
    </row>
    <row r="1633" spans="17:19">
      <c r="Q1633" s="218"/>
      <c r="S1633" s="224"/>
    </row>
    <row r="1634" spans="17:19">
      <c r="Q1634" s="218"/>
      <c r="S1634" s="224"/>
    </row>
    <row r="1635" spans="17:19">
      <c r="Q1635" s="218"/>
      <c r="S1635" s="224"/>
    </row>
    <row r="1636" spans="17:19">
      <c r="Q1636" s="218"/>
      <c r="S1636" s="224"/>
    </row>
    <row r="1637" spans="17:19">
      <c r="Q1637" s="218"/>
      <c r="S1637" s="224"/>
    </row>
    <row r="1638" spans="17:19">
      <c r="Q1638" s="218"/>
      <c r="S1638" s="224"/>
    </row>
    <row r="1639" spans="17:19">
      <c r="Q1639" s="218"/>
      <c r="S1639" s="224"/>
    </row>
    <row r="1640" spans="17:19">
      <c r="Q1640" s="218"/>
      <c r="S1640" s="224"/>
    </row>
    <row r="1641" spans="17:19">
      <c r="Q1641" s="218"/>
      <c r="S1641" s="224"/>
    </row>
    <row r="1642" spans="17:19">
      <c r="Q1642" s="218"/>
      <c r="S1642" s="224"/>
    </row>
    <row r="1643" spans="17:19">
      <c r="Q1643" s="218"/>
      <c r="S1643" s="224"/>
    </row>
    <row r="1644" spans="17:19">
      <c r="Q1644" s="218"/>
      <c r="S1644" s="224"/>
    </row>
    <row r="1645" spans="17:19">
      <c r="Q1645" s="218"/>
      <c r="S1645" s="224"/>
    </row>
    <row r="1646" spans="17:19">
      <c r="Q1646" s="218"/>
      <c r="S1646" s="224"/>
    </row>
    <row r="1647" spans="17:19">
      <c r="Q1647" s="218"/>
      <c r="S1647" s="224"/>
    </row>
    <row r="1648" spans="17:19">
      <c r="Q1648" s="218"/>
      <c r="S1648" s="224"/>
    </row>
    <row r="1649" spans="17:19">
      <c r="Q1649" s="218"/>
      <c r="S1649" s="224"/>
    </row>
    <row r="1650" spans="17:19">
      <c r="Q1650" s="218"/>
      <c r="S1650" s="224"/>
    </row>
    <row r="1651" spans="17:19">
      <c r="Q1651" s="218"/>
      <c r="S1651" s="224"/>
    </row>
    <row r="1652" spans="17:19">
      <c r="Q1652" s="218"/>
      <c r="S1652" s="224"/>
    </row>
    <row r="1653" spans="17:19">
      <c r="Q1653" s="218"/>
      <c r="S1653" s="224"/>
    </row>
    <row r="1654" spans="17:19">
      <c r="Q1654" s="218"/>
      <c r="S1654" s="224"/>
    </row>
    <row r="1655" spans="17:19">
      <c r="Q1655" s="218"/>
      <c r="S1655" s="224"/>
    </row>
    <row r="1656" spans="17:19">
      <c r="Q1656" s="218"/>
      <c r="S1656" s="224"/>
    </row>
    <row r="1657" spans="17:19">
      <c r="Q1657" s="218"/>
      <c r="S1657" s="224"/>
    </row>
    <row r="1658" spans="17:19">
      <c r="Q1658" s="218"/>
      <c r="S1658" s="224"/>
    </row>
    <row r="1659" spans="17:19">
      <c r="Q1659" s="218"/>
      <c r="S1659" s="224"/>
    </row>
    <row r="1660" spans="17:19">
      <c r="Q1660" s="218"/>
      <c r="S1660" s="224"/>
    </row>
    <row r="1661" spans="17:19">
      <c r="Q1661" s="218"/>
      <c r="S1661" s="224"/>
    </row>
    <row r="1662" spans="17:19">
      <c r="Q1662" s="218"/>
      <c r="S1662" s="224"/>
    </row>
    <row r="1663" spans="17:19">
      <c r="Q1663" s="218"/>
      <c r="S1663" s="224"/>
    </row>
    <row r="1664" spans="17:19">
      <c r="Q1664" s="218"/>
      <c r="S1664" s="224"/>
    </row>
    <row r="1665" spans="17:19">
      <c r="Q1665" s="218"/>
      <c r="S1665" s="224"/>
    </row>
    <row r="1666" spans="17:19">
      <c r="Q1666" s="218"/>
      <c r="S1666" s="224"/>
    </row>
    <row r="1667" spans="17:19">
      <c r="Q1667" s="218"/>
      <c r="S1667" s="224"/>
    </row>
    <row r="1668" spans="17:19">
      <c r="Q1668" s="218"/>
      <c r="S1668" s="224"/>
    </row>
    <row r="1669" spans="17:19">
      <c r="Q1669" s="218"/>
      <c r="S1669" s="224"/>
    </row>
    <row r="1670" spans="17:19">
      <c r="Q1670" s="218"/>
      <c r="S1670" s="224"/>
    </row>
    <row r="1671" spans="17:19">
      <c r="Q1671" s="218"/>
      <c r="S1671" s="224"/>
    </row>
    <row r="1672" spans="17:19">
      <c r="Q1672" s="218"/>
      <c r="S1672" s="224"/>
    </row>
    <row r="1673" spans="17:19">
      <c r="Q1673" s="218"/>
      <c r="S1673" s="224"/>
    </row>
    <row r="1674" spans="17:19">
      <c r="Q1674" s="218"/>
      <c r="S1674" s="224"/>
    </row>
    <row r="1675" spans="17:19">
      <c r="Q1675" s="218"/>
      <c r="S1675" s="224"/>
    </row>
    <row r="1676" spans="17:19">
      <c r="Q1676" s="218"/>
      <c r="S1676" s="224"/>
    </row>
    <row r="1677" spans="17:19">
      <c r="Q1677" s="218"/>
      <c r="S1677" s="224"/>
    </row>
    <row r="1678" spans="17:19">
      <c r="Q1678" s="218"/>
      <c r="S1678" s="224"/>
    </row>
    <row r="1679" spans="17:19">
      <c r="Q1679" s="218"/>
      <c r="S1679" s="224"/>
    </row>
    <row r="1680" spans="17:19">
      <c r="Q1680" s="218"/>
      <c r="S1680" s="224"/>
    </row>
    <row r="1681" spans="17:19">
      <c r="Q1681" s="218"/>
      <c r="S1681" s="224"/>
    </row>
    <row r="1682" spans="17:19">
      <c r="Q1682" s="218"/>
      <c r="S1682" s="224"/>
    </row>
    <row r="1683" spans="17:19">
      <c r="Q1683" s="218"/>
      <c r="S1683" s="224"/>
    </row>
    <row r="1684" spans="17:19">
      <c r="Q1684" s="218"/>
      <c r="S1684" s="224"/>
    </row>
    <row r="1685" spans="17:19">
      <c r="Q1685" s="218"/>
      <c r="S1685" s="224"/>
    </row>
    <row r="1686" spans="17:19">
      <c r="Q1686" s="218"/>
      <c r="S1686" s="224"/>
    </row>
    <row r="1687" spans="17:19">
      <c r="Q1687" s="218"/>
      <c r="S1687" s="224"/>
    </row>
    <row r="1688" spans="17:19">
      <c r="Q1688" s="218"/>
      <c r="S1688" s="224"/>
    </row>
    <row r="1689" spans="17:19">
      <c r="Q1689" s="218"/>
      <c r="S1689" s="224"/>
    </row>
    <row r="1690" spans="17:19">
      <c r="Q1690" s="218"/>
      <c r="S1690" s="224"/>
    </row>
    <row r="1691" spans="17:19">
      <c r="Q1691" s="218"/>
      <c r="S1691" s="224"/>
    </row>
    <row r="1692" spans="17:19">
      <c r="Q1692" s="218"/>
      <c r="S1692" s="224"/>
    </row>
    <row r="1693" spans="17:19">
      <c r="Q1693" s="218"/>
      <c r="S1693" s="224"/>
    </row>
    <row r="1694" spans="17:19">
      <c r="Q1694" s="218"/>
      <c r="S1694" s="224"/>
    </row>
    <row r="1695" spans="17:19">
      <c r="Q1695" s="218"/>
      <c r="S1695" s="224"/>
    </row>
    <row r="1696" spans="17:19">
      <c r="Q1696" s="218"/>
      <c r="S1696" s="224"/>
    </row>
    <row r="1697" spans="17:19">
      <c r="Q1697" s="218"/>
      <c r="S1697" s="224"/>
    </row>
    <row r="1698" spans="17:19">
      <c r="Q1698" s="218"/>
      <c r="S1698" s="224"/>
    </row>
    <row r="1699" spans="17:19">
      <c r="Q1699" s="218"/>
      <c r="S1699" s="224"/>
    </row>
    <row r="1700" spans="17:19">
      <c r="Q1700" s="218"/>
      <c r="S1700" s="224"/>
    </row>
    <row r="1701" spans="17:19">
      <c r="Q1701" s="218"/>
      <c r="S1701" s="224"/>
    </row>
    <row r="1702" spans="17:19">
      <c r="Q1702" s="218"/>
      <c r="S1702" s="224"/>
    </row>
    <row r="1703" spans="17:19">
      <c r="Q1703" s="218"/>
      <c r="S1703" s="224"/>
    </row>
    <row r="1704" spans="17:19">
      <c r="Q1704" s="218"/>
      <c r="S1704" s="224"/>
    </row>
    <row r="1705" spans="17:19">
      <c r="Q1705" s="218"/>
      <c r="S1705" s="224"/>
    </row>
    <row r="1706" spans="17:19">
      <c r="Q1706" s="218"/>
      <c r="S1706" s="224"/>
    </row>
    <row r="1707" spans="17:19">
      <c r="Q1707" s="218"/>
      <c r="S1707" s="224"/>
    </row>
    <row r="1708" spans="17:19">
      <c r="Q1708" s="218"/>
      <c r="S1708" s="224"/>
    </row>
    <row r="1709" spans="17:19">
      <c r="Q1709" s="218"/>
      <c r="S1709" s="224"/>
    </row>
    <row r="1710" spans="17:19">
      <c r="Q1710" s="218"/>
      <c r="S1710" s="224"/>
    </row>
    <row r="1711" spans="17:19">
      <c r="Q1711" s="218"/>
      <c r="S1711" s="224"/>
    </row>
    <row r="1712" spans="17:19">
      <c r="Q1712" s="218"/>
      <c r="S1712" s="224"/>
    </row>
    <row r="1713" spans="17:19">
      <c r="Q1713" s="218"/>
      <c r="S1713" s="224"/>
    </row>
    <row r="1714" spans="17:19">
      <c r="Q1714" s="218"/>
      <c r="S1714" s="224"/>
    </row>
    <row r="1715" spans="17:19">
      <c r="Q1715" s="218"/>
      <c r="S1715" s="224"/>
    </row>
    <row r="1716" spans="17:19">
      <c r="Q1716" s="218"/>
      <c r="S1716" s="224"/>
    </row>
    <row r="1717" spans="17:19">
      <c r="Q1717" s="218"/>
      <c r="S1717" s="224"/>
    </row>
    <row r="1718" spans="17:19">
      <c r="Q1718" s="218"/>
      <c r="S1718" s="224"/>
    </row>
    <row r="1719" spans="17:19">
      <c r="Q1719" s="218"/>
      <c r="S1719" s="224"/>
    </row>
    <row r="1720" spans="17:19">
      <c r="Q1720" s="218"/>
      <c r="S1720" s="224"/>
    </row>
    <row r="1721" spans="17:19">
      <c r="Q1721" s="218"/>
      <c r="S1721" s="224"/>
    </row>
    <row r="1722" spans="17:19">
      <c r="Q1722" s="218"/>
      <c r="S1722" s="224"/>
    </row>
    <row r="1723" spans="17:19">
      <c r="Q1723" s="218"/>
      <c r="S1723" s="224"/>
    </row>
    <row r="1724" spans="17:19">
      <c r="Q1724" s="218"/>
      <c r="S1724" s="224"/>
    </row>
    <row r="1725" spans="17:19">
      <c r="Q1725" s="218"/>
      <c r="S1725" s="224"/>
    </row>
    <row r="1726" spans="17:19">
      <c r="Q1726" s="218"/>
      <c r="S1726" s="224"/>
    </row>
    <row r="1727" spans="17:19">
      <c r="Q1727" s="218"/>
      <c r="S1727" s="224"/>
    </row>
    <row r="1728" spans="17:19">
      <c r="Q1728" s="218"/>
      <c r="S1728" s="224"/>
    </row>
    <row r="1729" spans="17:19">
      <c r="Q1729" s="218"/>
      <c r="S1729" s="224"/>
    </row>
    <row r="1730" spans="17:19">
      <c r="Q1730" s="218"/>
      <c r="S1730" s="224"/>
    </row>
    <row r="1731" spans="17:19">
      <c r="Q1731" s="218"/>
      <c r="S1731" s="224"/>
    </row>
    <row r="1732" spans="17:19">
      <c r="Q1732" s="218"/>
      <c r="S1732" s="224"/>
    </row>
    <row r="1733" spans="17:19">
      <c r="Q1733" s="218"/>
      <c r="S1733" s="224"/>
    </row>
    <row r="1734" spans="17:19">
      <c r="Q1734" s="218"/>
      <c r="S1734" s="224"/>
    </row>
    <row r="1735" spans="17:19">
      <c r="Q1735" s="218"/>
      <c r="S1735" s="224"/>
    </row>
    <row r="1736" spans="17:19">
      <c r="Q1736" s="218"/>
      <c r="S1736" s="224"/>
    </row>
    <row r="1737" spans="17:19">
      <c r="Q1737" s="218"/>
      <c r="S1737" s="224"/>
    </row>
    <row r="1738" spans="17:19">
      <c r="Q1738" s="218"/>
      <c r="S1738" s="224"/>
    </row>
    <row r="1739" spans="17:19">
      <c r="Q1739" s="218"/>
      <c r="S1739" s="224"/>
    </row>
    <row r="1740" spans="17:19">
      <c r="Q1740" s="218"/>
      <c r="S1740" s="224"/>
    </row>
    <row r="1741" spans="17:19">
      <c r="Q1741" s="218"/>
      <c r="S1741" s="224"/>
    </row>
    <row r="1742" spans="17:19">
      <c r="Q1742" s="218"/>
      <c r="S1742" s="224"/>
    </row>
    <row r="1743" spans="17:19">
      <c r="Q1743" s="218"/>
      <c r="S1743" s="224"/>
    </row>
    <row r="1744" spans="17:19">
      <c r="Q1744" s="218"/>
      <c r="S1744" s="224"/>
    </row>
    <row r="1745" spans="17:19">
      <c r="Q1745" s="218"/>
      <c r="S1745" s="224"/>
    </row>
    <row r="1746" spans="17:19">
      <c r="Q1746" s="218"/>
      <c r="S1746" s="224"/>
    </row>
    <row r="1747" spans="17:19">
      <c r="Q1747" s="218"/>
      <c r="S1747" s="224"/>
    </row>
    <row r="1748" spans="17:19">
      <c r="Q1748" s="218"/>
      <c r="S1748" s="224"/>
    </row>
    <row r="1749" spans="17:19">
      <c r="Q1749" s="218"/>
      <c r="S1749" s="224"/>
    </row>
    <row r="1750" spans="17:19">
      <c r="Q1750" s="218"/>
      <c r="S1750" s="224"/>
    </row>
    <row r="1751" spans="17:19">
      <c r="Q1751" s="218"/>
      <c r="S1751" s="224"/>
    </row>
    <row r="1752" spans="17:19">
      <c r="Q1752" s="218"/>
      <c r="S1752" s="224"/>
    </row>
    <row r="1753" spans="17:19">
      <c r="Q1753" s="218"/>
      <c r="S1753" s="224"/>
    </row>
    <row r="1754" spans="17:19">
      <c r="Q1754" s="218"/>
      <c r="S1754" s="224"/>
    </row>
    <row r="1755" spans="17:19">
      <c r="Q1755" s="218"/>
      <c r="S1755" s="224"/>
    </row>
    <row r="1756" spans="17:19">
      <c r="Q1756" s="218"/>
      <c r="S1756" s="224"/>
    </row>
    <row r="1757" spans="17:19">
      <c r="Q1757" s="218"/>
      <c r="S1757" s="224"/>
    </row>
    <row r="1758" spans="17:19">
      <c r="Q1758" s="218"/>
      <c r="S1758" s="224"/>
    </row>
    <row r="1759" spans="17:19">
      <c r="Q1759" s="218"/>
      <c r="S1759" s="224"/>
    </row>
    <row r="1760" spans="17:19">
      <c r="Q1760" s="218"/>
      <c r="S1760" s="224"/>
    </row>
    <row r="1761" spans="17:19">
      <c r="Q1761" s="218"/>
      <c r="S1761" s="224"/>
    </row>
    <row r="1762" spans="17:19">
      <c r="Q1762" s="218"/>
      <c r="S1762" s="224"/>
    </row>
    <row r="1763" spans="17:19">
      <c r="Q1763" s="218"/>
      <c r="S1763" s="224"/>
    </row>
    <row r="1764" spans="17:19">
      <c r="Q1764" s="218"/>
      <c r="S1764" s="224"/>
    </row>
    <row r="1765" spans="17:19">
      <c r="Q1765" s="218"/>
      <c r="S1765" s="224"/>
    </row>
    <row r="1766" spans="17:19">
      <c r="Q1766" s="218"/>
      <c r="S1766" s="224"/>
    </row>
    <row r="1767" spans="17:19">
      <c r="Q1767" s="218"/>
      <c r="S1767" s="224"/>
    </row>
    <row r="1768" spans="17:19">
      <c r="Q1768" s="218"/>
      <c r="S1768" s="224"/>
    </row>
    <row r="1769" spans="17:19">
      <c r="Q1769" s="218"/>
      <c r="S1769" s="224"/>
    </row>
    <row r="1770" spans="17:19">
      <c r="Q1770" s="218"/>
      <c r="S1770" s="224"/>
    </row>
    <row r="1771" spans="17:19">
      <c r="Q1771" s="218"/>
      <c r="S1771" s="224"/>
    </row>
    <row r="1772" spans="17:19">
      <c r="Q1772" s="218"/>
      <c r="S1772" s="224"/>
    </row>
    <row r="1773" spans="17:19">
      <c r="Q1773" s="218"/>
      <c r="S1773" s="224"/>
    </row>
    <row r="1774" spans="17:19">
      <c r="Q1774" s="218"/>
      <c r="S1774" s="224"/>
    </row>
    <row r="1775" spans="17:19">
      <c r="Q1775" s="218"/>
      <c r="S1775" s="224"/>
    </row>
    <row r="1776" spans="17:19">
      <c r="Q1776" s="218"/>
      <c r="S1776" s="224"/>
    </row>
    <row r="1777" spans="17:19">
      <c r="Q1777" s="218"/>
      <c r="S1777" s="224"/>
    </row>
    <row r="1778" spans="17:19">
      <c r="Q1778" s="218"/>
      <c r="S1778" s="224"/>
    </row>
    <row r="1779" spans="17:19">
      <c r="Q1779" s="218"/>
      <c r="S1779" s="224"/>
    </row>
    <row r="1780" spans="17:19">
      <c r="Q1780" s="218"/>
      <c r="S1780" s="224"/>
    </row>
    <row r="1781" spans="17:19">
      <c r="Q1781" s="218"/>
      <c r="S1781" s="224"/>
    </row>
    <row r="1782" spans="17:19">
      <c r="Q1782" s="218"/>
      <c r="S1782" s="224"/>
    </row>
    <row r="1783" spans="17:19">
      <c r="Q1783" s="218"/>
      <c r="S1783" s="224"/>
    </row>
    <row r="1784" spans="17:19">
      <c r="Q1784" s="218"/>
      <c r="S1784" s="224"/>
    </row>
    <row r="1785" spans="17:19">
      <c r="Q1785" s="218"/>
      <c r="S1785" s="224"/>
    </row>
    <row r="1786" spans="17:19">
      <c r="Q1786" s="218"/>
      <c r="S1786" s="224"/>
    </row>
    <row r="1787" spans="17:19">
      <c r="Q1787" s="218"/>
      <c r="S1787" s="224"/>
    </row>
    <row r="1788" spans="17:19">
      <c r="Q1788" s="218"/>
      <c r="S1788" s="224"/>
    </row>
    <row r="1789" spans="17:19">
      <c r="Q1789" s="218"/>
      <c r="S1789" s="224"/>
    </row>
    <row r="1790" spans="17:19">
      <c r="Q1790" s="218"/>
      <c r="S1790" s="224"/>
    </row>
    <row r="1791" spans="17:19">
      <c r="Q1791" s="218"/>
      <c r="S1791" s="224"/>
    </row>
    <row r="1792" spans="17:19">
      <c r="Q1792" s="218"/>
      <c r="S1792" s="224"/>
    </row>
    <row r="1793" spans="17:19">
      <c r="Q1793" s="218"/>
      <c r="S1793" s="224"/>
    </row>
    <row r="1794" spans="17:19">
      <c r="Q1794" s="218"/>
      <c r="S1794" s="224"/>
    </row>
    <row r="1795" spans="17:19">
      <c r="Q1795" s="218"/>
      <c r="S1795" s="224"/>
    </row>
    <row r="1796" spans="17:19">
      <c r="Q1796" s="218"/>
      <c r="S1796" s="224"/>
    </row>
    <row r="1797" spans="17:19">
      <c r="Q1797" s="218"/>
      <c r="S1797" s="224"/>
    </row>
    <row r="1798" spans="17:19">
      <c r="Q1798" s="218"/>
      <c r="S1798" s="224"/>
    </row>
    <row r="1799" spans="17:19">
      <c r="Q1799" s="218"/>
      <c r="S1799" s="224"/>
    </row>
    <row r="1800" spans="17:19">
      <c r="Q1800" s="218"/>
      <c r="S1800" s="224"/>
    </row>
    <row r="1801" spans="17:19">
      <c r="Q1801" s="218"/>
      <c r="S1801" s="224"/>
    </row>
    <row r="1802" spans="17:19">
      <c r="Q1802" s="218"/>
      <c r="S1802" s="224"/>
    </row>
    <row r="1803" spans="17:19">
      <c r="Q1803" s="218"/>
      <c r="S1803" s="224"/>
    </row>
    <row r="1804" spans="17:19">
      <c r="Q1804" s="218"/>
      <c r="S1804" s="224"/>
    </row>
    <row r="1805" spans="17:19">
      <c r="Q1805" s="218"/>
      <c r="S1805" s="224"/>
    </row>
    <row r="1806" spans="17:19">
      <c r="Q1806" s="218"/>
      <c r="S1806" s="224"/>
    </row>
    <row r="1807" spans="17:19">
      <c r="Q1807" s="218"/>
      <c r="S1807" s="224"/>
    </row>
    <row r="1808" spans="17:19">
      <c r="Q1808" s="218"/>
      <c r="S1808" s="224"/>
    </row>
    <row r="1809" spans="17:19">
      <c r="Q1809" s="218"/>
      <c r="S1809" s="224"/>
    </row>
    <row r="1810" spans="17:19">
      <c r="Q1810" s="218"/>
      <c r="S1810" s="224"/>
    </row>
    <row r="1811" spans="17:19">
      <c r="Q1811" s="218"/>
      <c r="S1811" s="224"/>
    </row>
    <row r="1812" spans="17:19">
      <c r="Q1812" s="218"/>
      <c r="S1812" s="224"/>
    </row>
    <row r="1813" spans="17:19">
      <c r="Q1813" s="218"/>
      <c r="S1813" s="224"/>
    </row>
    <row r="1814" spans="17:19">
      <c r="Q1814" s="218"/>
      <c r="S1814" s="224"/>
    </row>
    <row r="1815" spans="17:19">
      <c r="Q1815" s="218"/>
      <c r="S1815" s="224"/>
    </row>
    <row r="1816" spans="17:19">
      <c r="Q1816" s="218"/>
      <c r="S1816" s="224"/>
    </row>
    <row r="1817" spans="17:19">
      <c r="Q1817" s="218"/>
      <c r="S1817" s="224"/>
    </row>
    <row r="1818" spans="17:19">
      <c r="Q1818" s="218"/>
      <c r="S1818" s="224"/>
    </row>
    <row r="1819" spans="17:19">
      <c r="Q1819" s="218"/>
      <c r="S1819" s="224"/>
    </row>
    <row r="1820" spans="17:19">
      <c r="Q1820" s="218"/>
      <c r="S1820" s="224"/>
    </row>
    <row r="1821" spans="17:19">
      <c r="Q1821" s="218"/>
      <c r="S1821" s="224"/>
    </row>
    <row r="1822" spans="17:19">
      <c r="Q1822" s="218"/>
      <c r="S1822" s="224"/>
    </row>
    <row r="1823" spans="17:19">
      <c r="Q1823" s="218"/>
      <c r="S1823" s="224"/>
    </row>
    <row r="1824" spans="17:19">
      <c r="Q1824" s="218"/>
      <c r="S1824" s="224"/>
    </row>
    <row r="1825" spans="17:19">
      <c r="Q1825" s="218"/>
      <c r="S1825" s="224"/>
    </row>
    <row r="1826" spans="17:19">
      <c r="Q1826" s="218"/>
      <c r="S1826" s="224"/>
    </row>
    <row r="1827" spans="17:19">
      <c r="Q1827" s="218"/>
      <c r="S1827" s="224"/>
    </row>
    <row r="1828" spans="17:19">
      <c r="Q1828" s="218"/>
      <c r="S1828" s="224"/>
    </row>
    <row r="1829" spans="17:19">
      <c r="Q1829" s="218"/>
      <c r="S1829" s="224"/>
    </row>
    <row r="1830" spans="17:19">
      <c r="Q1830" s="218"/>
      <c r="S1830" s="224"/>
    </row>
    <row r="1831" spans="17:19">
      <c r="Q1831" s="218"/>
      <c r="S1831" s="224"/>
    </row>
    <row r="1832" spans="17:19">
      <c r="Q1832" s="218"/>
      <c r="S1832" s="224"/>
    </row>
    <row r="1833" spans="17:19">
      <c r="Q1833" s="218"/>
      <c r="S1833" s="224"/>
    </row>
    <row r="1834" spans="17:19">
      <c r="Q1834" s="218"/>
      <c r="S1834" s="224"/>
    </row>
    <row r="1835" spans="17:19">
      <c r="Q1835" s="218"/>
      <c r="S1835" s="224"/>
    </row>
    <row r="1836" spans="17:19">
      <c r="Q1836" s="218"/>
      <c r="S1836" s="224"/>
    </row>
    <row r="1837" spans="17:19">
      <c r="Q1837" s="218"/>
      <c r="S1837" s="224"/>
    </row>
    <row r="1838" spans="17:19">
      <c r="Q1838" s="218"/>
      <c r="S1838" s="224"/>
    </row>
    <row r="1839" spans="17:19">
      <c r="Q1839" s="218"/>
      <c r="S1839" s="224"/>
    </row>
    <row r="1840" spans="17:19">
      <c r="Q1840" s="218"/>
      <c r="S1840" s="224"/>
    </row>
    <row r="1841" spans="17:19">
      <c r="Q1841" s="218"/>
      <c r="S1841" s="224"/>
    </row>
    <row r="1842" spans="17:19">
      <c r="Q1842" s="218"/>
      <c r="S1842" s="224"/>
    </row>
    <row r="1843" spans="17:19">
      <c r="Q1843" s="218"/>
      <c r="S1843" s="224"/>
    </row>
    <row r="1844" spans="17:19">
      <c r="Q1844" s="218"/>
      <c r="S1844" s="224"/>
    </row>
    <row r="1845" spans="17:19">
      <c r="Q1845" s="218"/>
      <c r="S1845" s="224"/>
    </row>
    <row r="1846" spans="17:19">
      <c r="Q1846" s="218"/>
      <c r="S1846" s="224"/>
    </row>
    <row r="1847" spans="17:19">
      <c r="Q1847" s="218"/>
      <c r="S1847" s="224"/>
    </row>
    <row r="1848" spans="17:19">
      <c r="Q1848" s="218"/>
      <c r="S1848" s="224"/>
    </row>
    <row r="1849" spans="17:19">
      <c r="Q1849" s="218"/>
      <c r="S1849" s="224"/>
    </row>
    <row r="1850" spans="17:19">
      <c r="Q1850" s="218"/>
      <c r="S1850" s="224"/>
    </row>
    <row r="1851" spans="17:19">
      <c r="Q1851" s="218"/>
      <c r="S1851" s="224"/>
    </row>
    <row r="1852" spans="17:19">
      <c r="Q1852" s="218"/>
      <c r="S1852" s="224"/>
    </row>
    <row r="1853" spans="17:19">
      <c r="Q1853" s="218"/>
      <c r="S1853" s="224"/>
    </row>
    <row r="1854" spans="17:19">
      <c r="Q1854" s="218"/>
      <c r="S1854" s="224"/>
    </row>
    <row r="1855" spans="17:19">
      <c r="Q1855" s="218"/>
      <c r="S1855" s="224"/>
    </row>
    <row r="1856" spans="17:19">
      <c r="Q1856" s="218"/>
      <c r="S1856" s="224"/>
    </row>
    <row r="1857" spans="17:19">
      <c r="Q1857" s="218"/>
      <c r="S1857" s="224"/>
    </row>
    <row r="1858" spans="17:19">
      <c r="Q1858" s="218"/>
      <c r="S1858" s="224"/>
    </row>
    <row r="1859" spans="17:19">
      <c r="Q1859" s="218"/>
      <c r="S1859" s="224"/>
    </row>
    <row r="1860" spans="17:19">
      <c r="Q1860" s="218"/>
      <c r="S1860" s="224"/>
    </row>
    <row r="1861" spans="17:19">
      <c r="Q1861" s="218"/>
      <c r="S1861" s="224"/>
    </row>
    <row r="1862" spans="17:19">
      <c r="Q1862" s="218"/>
      <c r="S1862" s="224"/>
    </row>
    <row r="1863" spans="17:19">
      <c r="Q1863" s="218"/>
      <c r="S1863" s="224"/>
    </row>
    <row r="1864" spans="17:19">
      <c r="Q1864" s="218"/>
      <c r="S1864" s="224"/>
    </row>
    <row r="1865" spans="17:19">
      <c r="Q1865" s="218"/>
      <c r="S1865" s="224"/>
    </row>
    <row r="1866" spans="17:19">
      <c r="Q1866" s="218"/>
      <c r="S1866" s="224"/>
    </row>
    <row r="1867" spans="17:19">
      <c r="Q1867" s="218"/>
      <c r="S1867" s="224"/>
    </row>
    <row r="1868" spans="17:19">
      <c r="Q1868" s="218"/>
      <c r="S1868" s="224"/>
    </row>
    <row r="1869" spans="17:19">
      <c r="Q1869" s="218"/>
      <c r="S1869" s="224"/>
    </row>
    <row r="1870" spans="17:19">
      <c r="Q1870" s="218"/>
      <c r="S1870" s="224"/>
    </row>
    <row r="1871" spans="17:19">
      <c r="Q1871" s="218"/>
      <c r="S1871" s="224"/>
    </row>
    <row r="1872" spans="17:19">
      <c r="Q1872" s="218"/>
      <c r="S1872" s="224"/>
    </row>
    <row r="1873" spans="17:19">
      <c r="Q1873" s="218"/>
      <c r="S1873" s="224"/>
    </row>
    <row r="1874" spans="17:19">
      <c r="Q1874" s="218"/>
      <c r="S1874" s="224"/>
    </row>
    <row r="1875" spans="17:19">
      <c r="Q1875" s="218"/>
      <c r="S1875" s="224"/>
    </row>
    <row r="1876" spans="17:19">
      <c r="Q1876" s="218"/>
      <c r="S1876" s="224"/>
    </row>
    <row r="1877" spans="17:19">
      <c r="Q1877" s="218"/>
      <c r="S1877" s="224"/>
    </row>
    <row r="1878" spans="17:19">
      <c r="Q1878" s="218"/>
      <c r="S1878" s="224"/>
    </row>
    <row r="1879" spans="17:19">
      <c r="Q1879" s="218"/>
      <c r="S1879" s="224"/>
    </row>
    <row r="1880" spans="17:19">
      <c r="Q1880" s="218"/>
      <c r="S1880" s="224"/>
    </row>
    <row r="1881" spans="17:19">
      <c r="Q1881" s="218"/>
      <c r="S1881" s="224"/>
    </row>
    <row r="1882" spans="17:19">
      <c r="Q1882" s="218"/>
      <c r="S1882" s="224"/>
    </row>
    <row r="1883" spans="17:19">
      <c r="Q1883" s="218"/>
      <c r="S1883" s="224"/>
    </row>
    <row r="1884" spans="17:19">
      <c r="Q1884" s="218"/>
      <c r="S1884" s="224"/>
    </row>
    <row r="1885" spans="17:19">
      <c r="Q1885" s="218"/>
      <c r="S1885" s="224"/>
    </row>
    <row r="1886" spans="17:19">
      <c r="Q1886" s="218"/>
      <c r="S1886" s="224"/>
    </row>
    <row r="1887" spans="17:19">
      <c r="Q1887" s="218"/>
      <c r="S1887" s="224"/>
    </row>
    <row r="1888" spans="17:19">
      <c r="Q1888" s="218"/>
      <c r="S1888" s="224"/>
    </row>
    <row r="1889" spans="17:19">
      <c r="Q1889" s="218"/>
      <c r="S1889" s="224"/>
    </row>
    <row r="1890" spans="17:19">
      <c r="Q1890" s="218"/>
      <c r="S1890" s="224"/>
    </row>
    <row r="1891" spans="17:19">
      <c r="Q1891" s="218"/>
      <c r="S1891" s="224"/>
    </row>
    <row r="1892" spans="17:19">
      <c r="Q1892" s="218"/>
      <c r="S1892" s="224"/>
    </row>
    <row r="1893" spans="17:19">
      <c r="Q1893" s="218"/>
      <c r="S1893" s="224"/>
    </row>
    <row r="1894" spans="17:19">
      <c r="Q1894" s="218"/>
      <c r="S1894" s="224"/>
    </row>
    <row r="1895" spans="17:19">
      <c r="Q1895" s="218"/>
      <c r="S1895" s="224"/>
    </row>
    <row r="1896" spans="17:19">
      <c r="Q1896" s="218"/>
      <c r="S1896" s="224"/>
    </row>
    <row r="1897" spans="17:19">
      <c r="Q1897" s="218"/>
      <c r="S1897" s="224"/>
    </row>
    <row r="1898" spans="17:19">
      <c r="Q1898" s="218"/>
      <c r="S1898" s="224"/>
    </row>
    <row r="1899" spans="17:19">
      <c r="Q1899" s="218"/>
      <c r="S1899" s="224"/>
    </row>
    <row r="1900" spans="17:19">
      <c r="Q1900" s="218"/>
      <c r="S1900" s="224"/>
    </row>
    <row r="1901" spans="17:19">
      <c r="Q1901" s="218"/>
      <c r="S1901" s="224"/>
    </row>
    <row r="1902" spans="17:19">
      <c r="Q1902" s="218"/>
      <c r="S1902" s="224"/>
    </row>
    <row r="1903" spans="17:19">
      <c r="S1903" s="224"/>
    </row>
    <row r="1904" spans="17:19">
      <c r="S1904" s="224"/>
    </row>
    <row r="1905" spans="19:19">
      <c r="S1905" s="224"/>
    </row>
    <row r="1906" spans="19:19">
      <c r="S1906" s="224"/>
    </row>
    <row r="1907" spans="19:19">
      <c r="S1907" s="224"/>
    </row>
    <row r="1908" spans="19:19">
      <c r="S1908" s="224"/>
    </row>
    <row r="1909" spans="19:19">
      <c r="S1909" s="224"/>
    </row>
    <row r="1910" spans="19:19">
      <c r="S1910" s="224"/>
    </row>
    <row r="1911" spans="19:19">
      <c r="S1911" s="224"/>
    </row>
    <row r="1912" spans="19:19">
      <c r="S1912" s="224"/>
    </row>
    <row r="1913" spans="19:19">
      <c r="S1913" s="224"/>
    </row>
    <row r="1914" spans="19:19">
      <c r="S1914" s="224"/>
    </row>
    <row r="1915" spans="19:19">
      <c r="S1915" s="224"/>
    </row>
    <row r="1916" spans="19:19">
      <c r="S1916" s="224"/>
    </row>
    <row r="1917" spans="19:19">
      <c r="S1917" s="224"/>
    </row>
    <row r="1918" spans="19:19">
      <c r="S1918" s="224"/>
    </row>
    <row r="1919" spans="19:19">
      <c r="S1919" s="224"/>
    </row>
    <row r="1920" spans="19:19">
      <c r="S1920" s="224"/>
    </row>
    <row r="1921" spans="19:19">
      <c r="S1921" s="224"/>
    </row>
    <row r="1922" spans="19:19">
      <c r="S1922" s="224"/>
    </row>
    <row r="1923" spans="19:19">
      <c r="S1923" s="224"/>
    </row>
    <row r="1924" spans="19:19">
      <c r="S1924" s="224"/>
    </row>
    <row r="1925" spans="19:19">
      <c r="S1925" s="224"/>
    </row>
    <row r="1926" spans="19:19">
      <c r="S1926" s="224"/>
    </row>
    <row r="1927" spans="19:19">
      <c r="S1927" s="224"/>
    </row>
    <row r="1928" spans="19:19">
      <c r="S1928" s="224"/>
    </row>
    <row r="1929" spans="19:19">
      <c r="S1929" s="224"/>
    </row>
    <row r="1930" spans="19:19">
      <c r="S1930" s="224"/>
    </row>
    <row r="1931" spans="19:19">
      <c r="S1931" s="224"/>
    </row>
    <row r="1932" spans="19:19">
      <c r="S1932" s="224"/>
    </row>
    <row r="1933" spans="19:19">
      <c r="S1933" s="224"/>
    </row>
    <row r="1934" spans="19:19">
      <c r="S1934" s="224"/>
    </row>
    <row r="1935" spans="19:19">
      <c r="S1935" s="224"/>
    </row>
    <row r="1936" spans="19:19">
      <c r="S1936" s="224"/>
    </row>
    <row r="1937" spans="19:19">
      <c r="S1937" s="224"/>
    </row>
    <row r="1938" spans="19:19">
      <c r="S1938" s="224"/>
    </row>
    <row r="1939" spans="19:19">
      <c r="S1939" s="224"/>
    </row>
    <row r="1940" spans="19:19">
      <c r="S1940" s="224"/>
    </row>
    <row r="1941" spans="19:19">
      <c r="S1941" s="224"/>
    </row>
    <row r="1942" spans="19:19">
      <c r="S1942" s="224"/>
    </row>
    <row r="1943" spans="19:19">
      <c r="S1943" s="224"/>
    </row>
    <row r="1944" spans="19:19">
      <c r="S1944" s="224"/>
    </row>
    <row r="1945" spans="19:19">
      <c r="S1945" s="224"/>
    </row>
    <row r="1946" spans="19:19">
      <c r="S1946" s="224"/>
    </row>
    <row r="1947" spans="19:19">
      <c r="S1947" s="224"/>
    </row>
    <row r="1948" spans="19:19">
      <c r="S1948" s="224"/>
    </row>
    <row r="1949" spans="19:19">
      <c r="S1949" s="224"/>
    </row>
    <row r="1950" spans="19:19">
      <c r="S1950" s="224"/>
    </row>
    <row r="1951" spans="19:19">
      <c r="S1951" s="224"/>
    </row>
    <row r="1952" spans="19:19">
      <c r="S1952" s="224"/>
    </row>
    <row r="1953" spans="19:19">
      <c r="S1953" s="224"/>
    </row>
    <row r="1954" spans="19:19">
      <c r="S1954" s="224"/>
    </row>
    <row r="1955" spans="19:19">
      <c r="S1955" s="224"/>
    </row>
    <row r="1956" spans="19:19">
      <c r="S1956" s="224"/>
    </row>
    <row r="1957" spans="19:19">
      <c r="S1957" s="224"/>
    </row>
    <row r="1958" spans="19:19">
      <c r="S1958" s="224"/>
    </row>
    <row r="1959" spans="19:19">
      <c r="S1959" s="224"/>
    </row>
    <row r="1960" spans="19:19">
      <c r="S1960" s="224"/>
    </row>
    <row r="1961" spans="19:19">
      <c r="S1961" s="224"/>
    </row>
    <row r="1962" spans="19:19">
      <c r="S1962" s="224"/>
    </row>
    <row r="1963" spans="19:19">
      <c r="S1963" s="224"/>
    </row>
    <row r="1964" spans="19:19">
      <c r="S1964" s="224"/>
    </row>
    <row r="1965" spans="19:19">
      <c r="S1965" s="224"/>
    </row>
    <row r="1966" spans="19:19">
      <c r="S1966" s="224"/>
    </row>
    <row r="1967" spans="19:19">
      <c r="S1967" s="224"/>
    </row>
    <row r="1968" spans="19:19">
      <c r="S1968" s="224"/>
    </row>
    <row r="1969" spans="19:19">
      <c r="S1969" s="224"/>
    </row>
    <row r="1970" spans="19:19">
      <c r="S1970" s="224"/>
    </row>
    <row r="1971" spans="19:19">
      <c r="S1971" s="224"/>
    </row>
    <row r="1972" spans="19:19">
      <c r="S1972" s="224"/>
    </row>
    <row r="1973" spans="19:19">
      <c r="S1973" s="224"/>
    </row>
    <row r="1974" spans="19:19">
      <c r="S1974" s="224"/>
    </row>
    <row r="1975" spans="19:19">
      <c r="S1975" s="224"/>
    </row>
    <row r="1976" spans="19:19">
      <c r="S1976" s="224"/>
    </row>
    <row r="1977" spans="19:19">
      <c r="S1977" s="224"/>
    </row>
    <row r="1978" spans="19:19">
      <c r="S1978" s="224"/>
    </row>
    <row r="1979" spans="19:19">
      <c r="S1979" s="224"/>
    </row>
    <row r="1980" spans="19:19">
      <c r="S1980" s="224"/>
    </row>
    <row r="1981" spans="19:19">
      <c r="S1981" s="224"/>
    </row>
    <row r="1982" spans="19:19">
      <c r="S1982" s="224"/>
    </row>
    <row r="1983" spans="19:19">
      <c r="S1983" s="224"/>
    </row>
    <row r="1984" spans="19:19">
      <c r="S1984" s="224"/>
    </row>
    <row r="1985" spans="19:19">
      <c r="S1985" s="224"/>
    </row>
    <row r="1986" spans="19:19">
      <c r="S1986" s="224"/>
    </row>
    <row r="1987" spans="19:19">
      <c r="S1987" s="224"/>
    </row>
    <row r="1988" spans="19:19">
      <c r="S1988" s="224"/>
    </row>
    <row r="1989" spans="19:19">
      <c r="S1989" s="224"/>
    </row>
    <row r="1990" spans="19:19">
      <c r="S1990" s="224"/>
    </row>
    <row r="1991" spans="19:19">
      <c r="S1991" s="224"/>
    </row>
    <row r="1992" spans="19:19">
      <c r="S1992" s="224"/>
    </row>
    <row r="1993" spans="19:19">
      <c r="S1993" s="224"/>
    </row>
    <row r="1994" spans="19:19">
      <c r="S1994" s="224"/>
    </row>
    <row r="1995" spans="19:19">
      <c r="S1995" s="224"/>
    </row>
    <row r="1996" spans="19:19">
      <c r="S1996" s="224"/>
    </row>
    <row r="1997" spans="19:19">
      <c r="S1997" s="224"/>
    </row>
    <row r="1998" spans="19:19">
      <c r="S1998" s="224"/>
    </row>
    <row r="1999" spans="19:19">
      <c r="S1999" s="224"/>
    </row>
    <row r="2000" spans="19:19">
      <c r="S2000" s="224"/>
    </row>
    <row r="2001" spans="19:19">
      <c r="S2001" s="224"/>
    </row>
    <row r="2002" spans="19:19">
      <c r="S2002" s="224"/>
    </row>
    <row r="2003" spans="19:19">
      <c r="S2003" s="224"/>
    </row>
    <row r="2004" spans="19:19">
      <c r="S2004" s="224"/>
    </row>
    <row r="2005" spans="19:19">
      <c r="S2005" s="224"/>
    </row>
    <row r="2006" spans="19:19">
      <c r="S2006" s="224"/>
    </row>
    <row r="2007" spans="19:19">
      <c r="S2007" s="224"/>
    </row>
    <row r="2008" spans="19:19">
      <c r="S2008" s="224"/>
    </row>
    <row r="2009" spans="19:19">
      <c r="S2009" s="224"/>
    </row>
    <row r="2010" spans="19:19">
      <c r="S2010" s="224"/>
    </row>
    <row r="2011" spans="19:19">
      <c r="S2011" s="224"/>
    </row>
    <row r="2012" spans="19:19">
      <c r="S2012" s="224"/>
    </row>
    <row r="2013" spans="19:19">
      <c r="S2013" s="224"/>
    </row>
    <row r="2014" spans="19:19">
      <c r="S2014" s="224"/>
    </row>
    <row r="2015" spans="19:19">
      <c r="S2015" s="224"/>
    </row>
    <row r="2016" spans="19:19">
      <c r="S2016" s="224"/>
    </row>
    <row r="2017" spans="19:19">
      <c r="S2017" s="224"/>
    </row>
    <row r="2018" spans="19:19">
      <c r="S2018" s="224"/>
    </row>
    <row r="2019" spans="19:19">
      <c r="S2019" s="224"/>
    </row>
    <row r="2020" spans="19:19">
      <c r="S2020" s="224"/>
    </row>
    <row r="2021" spans="19:19">
      <c r="S2021" s="224"/>
    </row>
    <row r="2022" spans="19:19">
      <c r="S2022" s="224"/>
    </row>
    <row r="2023" spans="19:19">
      <c r="S2023" s="224"/>
    </row>
    <row r="2024" spans="19:19">
      <c r="S2024" s="224"/>
    </row>
    <row r="2025" spans="19:19">
      <c r="S2025" s="224"/>
    </row>
    <row r="2026" spans="19:19">
      <c r="S2026" s="224"/>
    </row>
    <row r="2027" spans="19:19">
      <c r="S2027" s="224"/>
    </row>
    <row r="2028" spans="19:19">
      <c r="S2028" s="224"/>
    </row>
    <row r="2029" spans="19:19">
      <c r="S2029" s="224"/>
    </row>
    <row r="2030" spans="19:19">
      <c r="S2030" s="224"/>
    </row>
    <row r="2031" spans="19:19">
      <c r="S2031" s="224"/>
    </row>
    <row r="2032" spans="19:19">
      <c r="S2032" s="224"/>
    </row>
    <row r="2033" spans="19:19">
      <c r="S2033" s="224"/>
    </row>
    <row r="2034" spans="19:19">
      <c r="S2034" s="224"/>
    </row>
    <row r="2035" spans="19:19">
      <c r="S2035" s="224"/>
    </row>
    <row r="2036" spans="19:19">
      <c r="S2036" s="224"/>
    </row>
    <row r="2037" spans="19:19">
      <c r="S2037" s="224"/>
    </row>
    <row r="2038" spans="19:19">
      <c r="S2038" s="224"/>
    </row>
    <row r="2039" spans="19:19">
      <c r="S2039" s="224"/>
    </row>
    <row r="2040" spans="19:19">
      <c r="S2040" s="224"/>
    </row>
    <row r="2041" spans="19:19">
      <c r="S2041" s="224"/>
    </row>
    <row r="2042" spans="19:19">
      <c r="S2042" s="224"/>
    </row>
    <row r="2043" spans="19:19">
      <c r="S2043" s="224"/>
    </row>
    <row r="2044" spans="19:19">
      <c r="S2044" s="224"/>
    </row>
    <row r="2045" spans="19:19">
      <c r="S2045" s="224"/>
    </row>
    <row r="2046" spans="19:19">
      <c r="S2046" s="224"/>
    </row>
    <row r="2047" spans="19:19">
      <c r="S2047" s="224"/>
    </row>
    <row r="2048" spans="19:19">
      <c r="S2048" s="224"/>
    </row>
    <row r="2049" spans="19:19">
      <c r="S2049" s="224"/>
    </row>
    <row r="2050" spans="19:19">
      <c r="S2050" s="224"/>
    </row>
    <row r="2051" spans="19:19">
      <c r="S2051" s="224"/>
    </row>
    <row r="2052" spans="19:19">
      <c r="S2052" s="224"/>
    </row>
    <row r="2053" spans="19:19">
      <c r="S2053" s="224"/>
    </row>
    <row r="2054" spans="19:19">
      <c r="S2054" s="224"/>
    </row>
    <row r="2055" spans="19:19">
      <c r="S2055" s="224"/>
    </row>
    <row r="2056" spans="19:19">
      <c r="S2056" s="224"/>
    </row>
    <row r="2057" spans="19:19">
      <c r="S2057" s="224"/>
    </row>
    <row r="2058" spans="19:19">
      <c r="S2058" s="224"/>
    </row>
    <row r="2059" spans="19:19">
      <c r="S2059" s="224"/>
    </row>
    <row r="2060" spans="19:19">
      <c r="S2060" s="224"/>
    </row>
    <row r="2061" spans="19:19">
      <c r="S2061" s="224"/>
    </row>
    <row r="2062" spans="19:19">
      <c r="S2062" s="224"/>
    </row>
    <row r="2063" spans="19:19">
      <c r="S2063" s="224"/>
    </row>
    <row r="2064" spans="19:19">
      <c r="S2064" s="224"/>
    </row>
    <row r="2065" spans="19:19">
      <c r="S2065" s="224"/>
    </row>
    <row r="2066" spans="19:19">
      <c r="S2066" s="224"/>
    </row>
    <row r="2067" spans="19:19">
      <c r="S2067" s="224"/>
    </row>
    <row r="2068" spans="19:19">
      <c r="S2068" s="224"/>
    </row>
    <row r="2069" spans="19:19">
      <c r="S2069" s="224"/>
    </row>
    <row r="2070" spans="19:19">
      <c r="S2070" s="224"/>
    </row>
    <row r="2071" spans="19:19">
      <c r="S2071" s="224"/>
    </row>
    <row r="2072" spans="19:19">
      <c r="S2072" s="224"/>
    </row>
    <row r="2073" spans="19:19">
      <c r="S2073" s="224"/>
    </row>
    <row r="2074" spans="19:19">
      <c r="S2074" s="224"/>
    </row>
    <row r="2075" spans="19:19">
      <c r="S2075" s="224"/>
    </row>
    <row r="2076" spans="19:19">
      <c r="S2076" s="224"/>
    </row>
    <row r="2077" spans="19:19">
      <c r="S2077" s="224"/>
    </row>
    <row r="2078" spans="19:19">
      <c r="S2078" s="224"/>
    </row>
    <row r="2079" spans="19:19">
      <c r="S2079" s="224"/>
    </row>
    <row r="2080" spans="19:19">
      <c r="S2080" s="224"/>
    </row>
    <row r="2081" spans="19:19">
      <c r="S2081" s="224"/>
    </row>
    <row r="2082" spans="19:19">
      <c r="S2082" s="224"/>
    </row>
    <row r="2083" spans="19:19">
      <c r="S2083" s="224"/>
    </row>
    <row r="2084" spans="19:19">
      <c r="S2084" s="224"/>
    </row>
    <row r="2085" spans="19:19">
      <c r="S2085" s="224"/>
    </row>
    <row r="2086" spans="19:19">
      <c r="S2086" s="224"/>
    </row>
    <row r="2087" spans="19:19">
      <c r="S2087" s="224"/>
    </row>
    <row r="2088" spans="19:19">
      <c r="S2088" s="224"/>
    </row>
    <row r="2089" spans="19:19">
      <c r="S2089" s="224"/>
    </row>
    <row r="2090" spans="19:19">
      <c r="S2090" s="224"/>
    </row>
    <row r="2091" spans="19:19">
      <c r="S2091" s="224"/>
    </row>
    <row r="2092" spans="19:19">
      <c r="S2092" s="224"/>
    </row>
    <row r="2093" spans="19:19">
      <c r="S2093" s="224"/>
    </row>
    <row r="2094" spans="19:19">
      <c r="S2094" s="224"/>
    </row>
    <row r="2095" spans="19:19">
      <c r="S2095" s="224"/>
    </row>
    <row r="2096" spans="19:19">
      <c r="S2096" s="224"/>
    </row>
    <row r="2097" spans="19:19">
      <c r="S2097" s="224"/>
    </row>
    <row r="2098" spans="19:19">
      <c r="S2098" s="224"/>
    </row>
    <row r="2099" spans="19:19">
      <c r="S2099" s="224"/>
    </row>
    <row r="2100" spans="19:19">
      <c r="S2100" s="224"/>
    </row>
    <row r="2101" spans="19:19">
      <c r="S2101" s="224"/>
    </row>
    <row r="2102" spans="19:19">
      <c r="S2102" s="224"/>
    </row>
    <row r="2103" spans="19:19">
      <c r="S2103" s="224"/>
    </row>
    <row r="2104" spans="19:19">
      <c r="S2104" s="224"/>
    </row>
    <row r="2105" spans="19:19">
      <c r="S2105" s="224"/>
    </row>
    <row r="2106" spans="19:19">
      <c r="S2106" s="224"/>
    </row>
    <row r="2107" spans="19:19">
      <c r="S2107" s="224"/>
    </row>
    <row r="2108" spans="19:19">
      <c r="S2108" s="224"/>
    </row>
    <row r="2109" spans="19:19">
      <c r="S2109" s="224"/>
    </row>
    <row r="2110" spans="19:19">
      <c r="S2110" s="224"/>
    </row>
    <row r="2111" spans="19:19">
      <c r="S2111" s="224"/>
    </row>
    <row r="2112" spans="19:19">
      <c r="S2112" s="224"/>
    </row>
    <row r="2113" spans="19:19">
      <c r="S2113" s="224"/>
    </row>
    <row r="2114" spans="19:19">
      <c r="S2114" s="224"/>
    </row>
    <row r="2115" spans="19:19">
      <c r="S2115" s="224"/>
    </row>
    <row r="2116" spans="19:19">
      <c r="S2116" s="224"/>
    </row>
    <row r="2117" spans="19:19">
      <c r="S2117" s="224"/>
    </row>
    <row r="2118" spans="19:19">
      <c r="S2118" s="224"/>
    </row>
    <row r="2119" spans="19:19">
      <c r="S2119" s="224"/>
    </row>
    <row r="2120" spans="19:19">
      <c r="S2120" s="224"/>
    </row>
    <row r="2121" spans="19:19">
      <c r="S2121" s="224"/>
    </row>
    <row r="2122" spans="19:19">
      <c r="S2122" s="224"/>
    </row>
    <row r="2123" spans="19:19">
      <c r="S2123" s="224"/>
    </row>
    <row r="2124" spans="19:19">
      <c r="S2124" s="224"/>
    </row>
    <row r="2125" spans="19:19">
      <c r="S2125" s="224"/>
    </row>
    <row r="2126" spans="19:19">
      <c r="S2126" s="224"/>
    </row>
    <row r="2127" spans="19:19">
      <c r="S2127" s="224"/>
    </row>
    <row r="2128" spans="19:19">
      <c r="S2128" s="224"/>
    </row>
    <row r="2129" spans="19:19">
      <c r="S2129" s="224"/>
    </row>
    <row r="2130" spans="19:19">
      <c r="S2130" s="224"/>
    </row>
    <row r="2131" spans="19:19">
      <c r="S2131" s="224"/>
    </row>
    <row r="2132" spans="19:19">
      <c r="S2132" s="224"/>
    </row>
    <row r="2133" spans="19:19">
      <c r="S2133" s="224"/>
    </row>
    <row r="2134" spans="19:19">
      <c r="S2134" s="224"/>
    </row>
    <row r="2135" spans="19:19">
      <c r="S2135" s="224"/>
    </row>
    <row r="2136" spans="19:19">
      <c r="S2136" s="224"/>
    </row>
    <row r="2137" spans="19:19">
      <c r="S2137" s="224"/>
    </row>
    <row r="2138" spans="19:19">
      <c r="S2138" s="224"/>
    </row>
    <row r="2139" spans="19:19">
      <c r="S2139" s="224"/>
    </row>
    <row r="2140" spans="19:19">
      <c r="S2140" s="224"/>
    </row>
    <row r="2141" spans="19:19">
      <c r="S2141" s="224"/>
    </row>
    <row r="2142" spans="19:19">
      <c r="S2142" s="224"/>
    </row>
    <row r="2143" spans="19:19">
      <c r="S2143" s="224"/>
    </row>
    <row r="2144" spans="19:19">
      <c r="S2144" s="224"/>
    </row>
    <row r="2145" spans="19:19">
      <c r="S2145" s="224"/>
    </row>
    <row r="2146" spans="19:19">
      <c r="S2146" s="224"/>
    </row>
    <row r="2147" spans="19:19">
      <c r="S2147" s="224"/>
    </row>
    <row r="2148" spans="19:19">
      <c r="S2148" s="224"/>
    </row>
    <row r="2149" spans="19:19">
      <c r="S2149" s="224"/>
    </row>
    <row r="2150" spans="19:19">
      <c r="S2150" s="224"/>
    </row>
    <row r="2151" spans="19:19">
      <c r="S2151" s="224"/>
    </row>
    <row r="2152" spans="19:19">
      <c r="S2152" s="224"/>
    </row>
    <row r="2153" spans="19:19">
      <c r="S2153" s="224"/>
    </row>
    <row r="2154" spans="19:19">
      <c r="S2154" s="224"/>
    </row>
    <row r="2155" spans="19:19">
      <c r="S2155" s="224"/>
    </row>
    <row r="2156" spans="19:19">
      <c r="S2156" s="224"/>
    </row>
    <row r="2157" spans="19:19">
      <c r="S2157" s="224"/>
    </row>
    <row r="2158" spans="19:19">
      <c r="S2158" s="224"/>
    </row>
    <row r="2159" spans="19:19">
      <c r="S2159" s="224"/>
    </row>
    <row r="2160" spans="19:19">
      <c r="S2160" s="224"/>
    </row>
    <row r="2161" spans="19:19">
      <c r="S2161" s="224"/>
    </row>
    <row r="2162" spans="19:19">
      <c r="S2162" s="224"/>
    </row>
    <row r="2163" spans="19:19">
      <c r="S2163" s="224"/>
    </row>
    <row r="2164" spans="19:19">
      <c r="S2164" s="224"/>
    </row>
    <row r="2165" spans="19:19">
      <c r="S2165" s="224"/>
    </row>
    <row r="2166" spans="19:19">
      <c r="S2166" s="224"/>
    </row>
    <row r="2167" spans="19:19">
      <c r="S2167" s="224"/>
    </row>
    <row r="2168" spans="19:19">
      <c r="S2168" s="224"/>
    </row>
    <row r="2169" spans="19:19">
      <c r="S2169" s="224"/>
    </row>
    <row r="2170" spans="19:19">
      <c r="S2170" s="224"/>
    </row>
    <row r="2171" spans="19:19">
      <c r="S2171" s="224"/>
    </row>
    <row r="2172" spans="19:19">
      <c r="S2172" s="224"/>
    </row>
    <row r="2173" spans="19:19">
      <c r="S2173" s="224"/>
    </row>
    <row r="2174" spans="19:19">
      <c r="S2174" s="224"/>
    </row>
    <row r="2175" spans="19:19">
      <c r="S2175" s="224"/>
    </row>
    <row r="2176" spans="19:19">
      <c r="S2176" s="224"/>
    </row>
    <row r="2177" spans="19:19">
      <c r="S2177" s="224"/>
    </row>
    <row r="2178" spans="19:19">
      <c r="S2178" s="224"/>
    </row>
    <row r="2179" spans="19:19">
      <c r="S2179" s="224"/>
    </row>
    <row r="2180" spans="19:19">
      <c r="S2180" s="224"/>
    </row>
    <row r="2181" spans="19:19">
      <c r="S2181" s="224"/>
    </row>
    <row r="2182" spans="19:19">
      <c r="S2182" s="224"/>
    </row>
    <row r="2183" spans="19:19">
      <c r="S2183" s="224"/>
    </row>
    <row r="2184" spans="19:19">
      <c r="S2184" s="224"/>
    </row>
    <row r="2185" spans="19:19">
      <c r="S2185" s="224"/>
    </row>
    <row r="2186" spans="19:19">
      <c r="S2186" s="224"/>
    </row>
    <row r="2187" spans="19:19">
      <c r="S2187" s="224"/>
    </row>
    <row r="2188" spans="19:19">
      <c r="S2188" s="224"/>
    </row>
    <row r="2189" spans="19:19">
      <c r="S2189" s="224"/>
    </row>
    <row r="2190" spans="19:19">
      <c r="S2190" s="252"/>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3"/>
  <dimension ref="A1:AC65"/>
  <sheetViews>
    <sheetView workbookViewId="0">
      <selection activeCell="Y2" sqref="Y2:Y30"/>
    </sheetView>
  </sheetViews>
  <sheetFormatPr defaultRowHeight="12"/>
  <sheetData>
    <row r="1" spans="1:27" ht="15">
      <c r="A1" s="553">
        <v>1</v>
      </c>
      <c r="B1">
        <v>3.6</v>
      </c>
      <c r="C1">
        <v>3.4</v>
      </c>
      <c r="D1">
        <v>2.56</v>
      </c>
      <c r="E1">
        <v>2.7</v>
      </c>
      <c r="F1">
        <v>2.54</v>
      </c>
      <c r="G1">
        <v>2.46</v>
      </c>
      <c r="H1">
        <v>2.25</v>
      </c>
      <c r="I1">
        <v>8.16</v>
      </c>
      <c r="J1">
        <v>43.58</v>
      </c>
      <c r="K1">
        <v>13.74</v>
      </c>
      <c r="L1">
        <v>6.71</v>
      </c>
      <c r="M1" t="s">
        <v>467</v>
      </c>
      <c r="O1" s="553" t="s">
        <v>469</v>
      </c>
      <c r="P1" t="s">
        <v>468</v>
      </c>
      <c r="Q1" t="s">
        <v>468</v>
      </c>
      <c r="R1" t="s">
        <v>468</v>
      </c>
      <c r="S1" t="s">
        <v>468</v>
      </c>
      <c r="T1" t="s">
        <v>468</v>
      </c>
      <c r="U1" t="s">
        <v>468</v>
      </c>
      <c r="V1" t="s">
        <v>468</v>
      </c>
      <c r="W1" t="s">
        <v>468</v>
      </c>
      <c r="X1" t="s">
        <v>468</v>
      </c>
      <c r="Y1" t="s">
        <v>468</v>
      </c>
      <c r="Z1" t="s">
        <v>468</v>
      </c>
      <c r="AA1" t="s">
        <v>468</v>
      </c>
    </row>
    <row r="2" spans="1:27" ht="15">
      <c r="A2" s="553">
        <v>2</v>
      </c>
      <c r="B2">
        <v>3.6</v>
      </c>
      <c r="C2">
        <v>3.36</v>
      </c>
      <c r="D2">
        <v>2.54</v>
      </c>
      <c r="E2">
        <v>2.7</v>
      </c>
      <c r="F2">
        <v>2.54</v>
      </c>
      <c r="G2">
        <v>2.2799999999999998</v>
      </c>
      <c r="H2">
        <v>2.14</v>
      </c>
      <c r="I2">
        <v>7.93</v>
      </c>
      <c r="J2">
        <v>41.08</v>
      </c>
      <c r="K2">
        <v>13.02</v>
      </c>
      <c r="L2">
        <v>6.71</v>
      </c>
      <c r="M2" t="s">
        <v>467</v>
      </c>
      <c r="O2" s="553">
        <v>1</v>
      </c>
      <c r="P2">
        <v>1.3</v>
      </c>
      <c r="Q2">
        <v>0</v>
      </c>
      <c r="R2">
        <v>0</v>
      </c>
      <c r="S2">
        <v>0</v>
      </c>
      <c r="T2">
        <v>0</v>
      </c>
      <c r="U2">
        <v>0</v>
      </c>
      <c r="V2">
        <v>0</v>
      </c>
      <c r="W2">
        <v>0</v>
      </c>
      <c r="X2">
        <v>9.5399999999999991</v>
      </c>
      <c r="Y2">
        <v>9.4700000000000006</v>
      </c>
      <c r="Z2" t="s">
        <v>467</v>
      </c>
      <c r="AA2" t="s">
        <v>467</v>
      </c>
    </row>
    <row r="3" spans="1:27" ht="15">
      <c r="A3" s="553">
        <v>3</v>
      </c>
      <c r="B3">
        <v>3.59</v>
      </c>
      <c r="C3">
        <v>3.22</v>
      </c>
      <c r="D3">
        <v>2.54</v>
      </c>
      <c r="E3">
        <v>2.7</v>
      </c>
      <c r="F3">
        <v>2.54</v>
      </c>
      <c r="G3">
        <v>2.0699999999999998</v>
      </c>
      <c r="H3">
        <v>2.11</v>
      </c>
      <c r="I3">
        <v>7.7</v>
      </c>
      <c r="J3">
        <v>38.78</v>
      </c>
      <c r="K3">
        <v>12.37</v>
      </c>
      <c r="L3">
        <v>7.44</v>
      </c>
      <c r="M3" t="s">
        <v>467</v>
      </c>
      <c r="O3" s="553">
        <v>2</v>
      </c>
      <c r="P3">
        <v>1.3</v>
      </c>
      <c r="Q3">
        <v>0</v>
      </c>
      <c r="R3">
        <v>0</v>
      </c>
      <c r="S3">
        <v>0</v>
      </c>
      <c r="T3">
        <v>0</v>
      </c>
      <c r="U3">
        <v>0</v>
      </c>
      <c r="V3">
        <v>0</v>
      </c>
      <c r="W3">
        <v>0</v>
      </c>
      <c r="X3">
        <v>9.6300000000000008</v>
      </c>
      <c r="Y3">
        <v>9.4600000000000009</v>
      </c>
      <c r="Z3" t="s">
        <v>467</v>
      </c>
      <c r="AA3" t="s">
        <v>467</v>
      </c>
    </row>
    <row r="4" spans="1:27" ht="15">
      <c r="A4" s="553">
        <v>4</v>
      </c>
      <c r="B4">
        <v>3.6</v>
      </c>
      <c r="C4">
        <v>3.22</v>
      </c>
      <c r="D4">
        <v>2.54</v>
      </c>
      <c r="E4">
        <v>2.7</v>
      </c>
      <c r="F4">
        <v>2.54</v>
      </c>
      <c r="G4">
        <v>1.95</v>
      </c>
      <c r="H4">
        <v>2.11</v>
      </c>
      <c r="I4">
        <v>7.89</v>
      </c>
      <c r="J4">
        <v>38.299999999999997</v>
      </c>
      <c r="K4">
        <v>11.58</v>
      </c>
      <c r="L4" t="s">
        <v>467</v>
      </c>
      <c r="M4" t="s">
        <v>467</v>
      </c>
      <c r="O4" s="553">
        <v>3</v>
      </c>
      <c r="P4">
        <v>1.3</v>
      </c>
      <c r="Q4">
        <v>0</v>
      </c>
      <c r="R4">
        <v>0</v>
      </c>
      <c r="S4">
        <v>0</v>
      </c>
      <c r="T4">
        <v>0</v>
      </c>
      <c r="U4">
        <v>0</v>
      </c>
      <c r="V4">
        <v>0</v>
      </c>
      <c r="W4">
        <v>0</v>
      </c>
      <c r="X4">
        <v>9.69</v>
      </c>
      <c r="Y4">
        <v>9.4600000000000009</v>
      </c>
      <c r="Z4" t="s">
        <v>467</v>
      </c>
      <c r="AA4" t="s">
        <v>467</v>
      </c>
    </row>
    <row r="5" spans="1:27" ht="15">
      <c r="A5" s="553">
        <v>5</v>
      </c>
      <c r="B5">
        <v>3.6</v>
      </c>
      <c r="C5">
        <v>3.22</v>
      </c>
      <c r="D5">
        <v>2.54</v>
      </c>
      <c r="E5">
        <v>2.7</v>
      </c>
      <c r="F5">
        <v>2.54</v>
      </c>
      <c r="G5">
        <v>1.87</v>
      </c>
      <c r="H5">
        <v>2.14</v>
      </c>
      <c r="I5">
        <v>7.91</v>
      </c>
      <c r="J5">
        <v>43.53</v>
      </c>
      <c r="K5">
        <v>10.97</v>
      </c>
      <c r="L5" t="s">
        <v>467</v>
      </c>
      <c r="M5" t="s">
        <v>467</v>
      </c>
      <c r="O5" s="553">
        <v>4</v>
      </c>
      <c r="P5">
        <v>1.3</v>
      </c>
      <c r="Q5">
        <v>0</v>
      </c>
      <c r="R5">
        <v>0</v>
      </c>
      <c r="S5">
        <v>0</v>
      </c>
      <c r="T5">
        <v>0</v>
      </c>
      <c r="U5">
        <v>0</v>
      </c>
      <c r="V5">
        <v>0</v>
      </c>
      <c r="W5">
        <v>3.42</v>
      </c>
      <c r="X5">
        <v>9.77</v>
      </c>
      <c r="Y5">
        <v>9.4600000000000009</v>
      </c>
      <c r="Z5" t="s">
        <v>467</v>
      </c>
      <c r="AA5" t="s">
        <v>467</v>
      </c>
    </row>
    <row r="6" spans="1:27" ht="15">
      <c r="A6" s="553">
        <v>6</v>
      </c>
      <c r="B6">
        <v>3.6</v>
      </c>
      <c r="C6">
        <v>3.22</v>
      </c>
      <c r="D6">
        <v>2.54</v>
      </c>
      <c r="E6">
        <v>2.7</v>
      </c>
      <c r="F6">
        <v>2.54</v>
      </c>
      <c r="G6">
        <v>1.83</v>
      </c>
      <c r="H6">
        <v>2.23</v>
      </c>
      <c r="I6">
        <v>7.79</v>
      </c>
      <c r="J6">
        <v>49.26</v>
      </c>
      <c r="K6">
        <v>10.41</v>
      </c>
      <c r="L6" t="s">
        <v>467</v>
      </c>
      <c r="M6" t="s">
        <v>467</v>
      </c>
      <c r="O6" s="553">
        <v>5</v>
      </c>
      <c r="P6">
        <v>1.3</v>
      </c>
      <c r="Q6">
        <v>0</v>
      </c>
      <c r="R6">
        <v>0</v>
      </c>
      <c r="S6">
        <v>0</v>
      </c>
      <c r="T6">
        <v>0</v>
      </c>
      <c r="U6">
        <v>0</v>
      </c>
      <c r="V6">
        <v>0</v>
      </c>
      <c r="W6">
        <v>3.42</v>
      </c>
      <c r="X6">
        <v>9.91</v>
      </c>
      <c r="Y6">
        <v>9.4600000000000009</v>
      </c>
      <c r="Z6" t="s">
        <v>467</v>
      </c>
      <c r="AA6" t="s">
        <v>467</v>
      </c>
    </row>
    <row r="7" spans="1:27" ht="15">
      <c r="A7" s="553">
        <v>7</v>
      </c>
      <c r="B7">
        <v>3.6</v>
      </c>
      <c r="C7">
        <v>3.22</v>
      </c>
      <c r="D7">
        <v>2.54</v>
      </c>
      <c r="E7">
        <v>2.7</v>
      </c>
      <c r="F7">
        <v>2.54</v>
      </c>
      <c r="G7">
        <v>1.75</v>
      </c>
      <c r="H7">
        <v>2.2400000000000002</v>
      </c>
      <c r="I7">
        <v>7.85</v>
      </c>
      <c r="J7">
        <v>54</v>
      </c>
      <c r="K7">
        <v>9.83</v>
      </c>
      <c r="L7" t="s">
        <v>467</v>
      </c>
      <c r="M7" t="s">
        <v>467</v>
      </c>
      <c r="O7" s="553">
        <v>6</v>
      </c>
      <c r="P7">
        <v>1.3</v>
      </c>
      <c r="Q7">
        <v>0</v>
      </c>
      <c r="R7">
        <v>0</v>
      </c>
      <c r="S7">
        <v>0</v>
      </c>
      <c r="T7">
        <v>0</v>
      </c>
      <c r="U7">
        <v>0</v>
      </c>
      <c r="V7">
        <v>0</v>
      </c>
      <c r="W7">
        <v>3.43</v>
      </c>
      <c r="X7">
        <v>10.130000000000001</v>
      </c>
      <c r="Y7">
        <v>9.4600000000000009</v>
      </c>
      <c r="Z7" t="s">
        <v>467</v>
      </c>
      <c r="AA7" t="s">
        <v>467</v>
      </c>
    </row>
    <row r="8" spans="1:27" ht="15">
      <c r="A8" s="553">
        <v>8</v>
      </c>
      <c r="B8">
        <v>3.73</v>
      </c>
      <c r="C8">
        <v>3.22</v>
      </c>
      <c r="D8">
        <v>2.54</v>
      </c>
      <c r="E8">
        <v>2.7</v>
      </c>
      <c r="F8">
        <v>2.54</v>
      </c>
      <c r="G8">
        <v>1.75</v>
      </c>
      <c r="H8">
        <v>2.35</v>
      </c>
      <c r="I8">
        <v>8.14</v>
      </c>
      <c r="J8">
        <v>55.52</v>
      </c>
      <c r="K8">
        <v>9.51</v>
      </c>
      <c r="L8" t="s">
        <v>467</v>
      </c>
      <c r="M8" t="s">
        <v>467</v>
      </c>
      <c r="O8" s="553">
        <v>7</v>
      </c>
      <c r="P8">
        <v>1.3</v>
      </c>
      <c r="Q8">
        <v>0</v>
      </c>
      <c r="R8">
        <v>0</v>
      </c>
      <c r="S8">
        <v>0</v>
      </c>
      <c r="T8">
        <v>0</v>
      </c>
      <c r="U8">
        <v>0</v>
      </c>
      <c r="V8">
        <v>0</v>
      </c>
      <c r="W8">
        <v>3.43</v>
      </c>
      <c r="X8">
        <v>10.33</v>
      </c>
      <c r="Y8">
        <v>9.4600000000000009</v>
      </c>
      <c r="Z8" t="s">
        <v>467</v>
      </c>
      <c r="AA8" t="s">
        <v>467</v>
      </c>
    </row>
    <row r="9" spans="1:27" ht="15">
      <c r="A9" s="553">
        <v>9</v>
      </c>
      <c r="B9">
        <v>3.8</v>
      </c>
      <c r="C9">
        <v>3.03</v>
      </c>
      <c r="D9">
        <v>2.54</v>
      </c>
      <c r="E9">
        <v>2.7</v>
      </c>
      <c r="F9">
        <v>2.54</v>
      </c>
      <c r="G9">
        <v>1.76</v>
      </c>
      <c r="H9">
        <v>2.74</v>
      </c>
      <c r="I9">
        <v>8.2200000000000006</v>
      </c>
      <c r="J9">
        <v>52.65</v>
      </c>
      <c r="K9">
        <v>9.64</v>
      </c>
      <c r="L9" t="s">
        <v>467</v>
      </c>
      <c r="M9" t="s">
        <v>467</v>
      </c>
      <c r="O9" s="553">
        <v>8</v>
      </c>
      <c r="P9">
        <v>1.3</v>
      </c>
      <c r="Q9">
        <v>0</v>
      </c>
      <c r="R9">
        <v>0</v>
      </c>
      <c r="S9">
        <v>0</v>
      </c>
      <c r="T9">
        <v>0</v>
      </c>
      <c r="U9">
        <v>0</v>
      </c>
      <c r="V9">
        <v>0</v>
      </c>
      <c r="W9">
        <v>3.44</v>
      </c>
      <c r="X9">
        <v>10.45</v>
      </c>
      <c r="Y9">
        <v>9.4600000000000009</v>
      </c>
      <c r="Z9" t="s">
        <v>467</v>
      </c>
      <c r="AA9" t="s">
        <v>467</v>
      </c>
    </row>
    <row r="10" spans="1:27" ht="15">
      <c r="A10" s="553">
        <v>10</v>
      </c>
      <c r="B10">
        <v>3.8</v>
      </c>
      <c r="C10">
        <v>2.87</v>
      </c>
      <c r="D10">
        <v>2.54</v>
      </c>
      <c r="E10">
        <v>2.7</v>
      </c>
      <c r="F10">
        <v>2.54</v>
      </c>
      <c r="G10">
        <v>1.82</v>
      </c>
      <c r="H10">
        <v>2.98</v>
      </c>
      <c r="I10">
        <v>8.4</v>
      </c>
      <c r="J10">
        <v>49.79</v>
      </c>
      <c r="K10">
        <v>9.23</v>
      </c>
      <c r="L10" t="s">
        <v>467</v>
      </c>
      <c r="M10" t="s">
        <v>467</v>
      </c>
      <c r="O10" s="553">
        <v>9</v>
      </c>
      <c r="P10">
        <v>1.3</v>
      </c>
      <c r="Q10">
        <v>0</v>
      </c>
      <c r="R10">
        <v>0</v>
      </c>
      <c r="S10">
        <v>0</v>
      </c>
      <c r="T10">
        <v>0</v>
      </c>
      <c r="U10">
        <v>0</v>
      </c>
      <c r="V10">
        <v>0</v>
      </c>
      <c r="W10">
        <v>3.44</v>
      </c>
      <c r="X10">
        <v>10.53</v>
      </c>
      <c r="Y10">
        <v>9.4700000000000006</v>
      </c>
      <c r="Z10" t="s">
        <v>467</v>
      </c>
      <c r="AA10" t="s">
        <v>467</v>
      </c>
    </row>
    <row r="11" spans="1:27" ht="15">
      <c r="A11" s="553">
        <v>11</v>
      </c>
      <c r="B11">
        <v>3.8</v>
      </c>
      <c r="C11">
        <v>2.87</v>
      </c>
      <c r="D11">
        <v>2.54</v>
      </c>
      <c r="E11">
        <v>2.7</v>
      </c>
      <c r="F11">
        <v>2.54</v>
      </c>
      <c r="G11">
        <v>1.86</v>
      </c>
      <c r="H11">
        <v>3.33</v>
      </c>
      <c r="I11">
        <v>8.61</v>
      </c>
      <c r="J11">
        <v>44.62</v>
      </c>
      <c r="K11">
        <v>9.14</v>
      </c>
      <c r="L11" t="s">
        <v>467</v>
      </c>
      <c r="M11" t="s">
        <v>467</v>
      </c>
      <c r="O11" s="553">
        <v>10</v>
      </c>
      <c r="P11">
        <v>1.3</v>
      </c>
      <c r="Q11">
        <v>0</v>
      </c>
      <c r="R11">
        <v>0</v>
      </c>
      <c r="S11">
        <v>0</v>
      </c>
      <c r="T11">
        <v>0</v>
      </c>
      <c r="U11">
        <v>0</v>
      </c>
      <c r="V11">
        <v>0</v>
      </c>
      <c r="W11">
        <v>3.45</v>
      </c>
      <c r="X11">
        <v>10.59</v>
      </c>
      <c r="Y11">
        <v>9.4700000000000006</v>
      </c>
      <c r="Z11" t="s">
        <v>467</v>
      </c>
      <c r="AA11" t="s">
        <v>467</v>
      </c>
    </row>
    <row r="12" spans="1:27" ht="15">
      <c r="A12" s="553">
        <v>12</v>
      </c>
      <c r="B12">
        <v>3.8</v>
      </c>
      <c r="C12">
        <v>2.87</v>
      </c>
      <c r="D12">
        <v>2.54</v>
      </c>
      <c r="E12">
        <v>2.7</v>
      </c>
      <c r="F12">
        <v>2.54</v>
      </c>
      <c r="G12">
        <v>1.87</v>
      </c>
      <c r="H12">
        <v>3.64</v>
      </c>
      <c r="I12">
        <v>9.09</v>
      </c>
      <c r="J12">
        <v>41.83</v>
      </c>
      <c r="K12">
        <v>8.9700000000000006</v>
      </c>
      <c r="L12" t="s">
        <v>467</v>
      </c>
      <c r="M12" t="s">
        <v>467</v>
      </c>
      <c r="O12" s="553">
        <v>11</v>
      </c>
      <c r="P12">
        <v>1.3</v>
      </c>
      <c r="Q12">
        <v>0</v>
      </c>
      <c r="R12">
        <v>0</v>
      </c>
      <c r="S12">
        <v>0</v>
      </c>
      <c r="T12">
        <v>0</v>
      </c>
      <c r="U12">
        <v>0</v>
      </c>
      <c r="V12">
        <v>0</v>
      </c>
      <c r="W12">
        <v>3.46</v>
      </c>
      <c r="X12">
        <v>10.58</v>
      </c>
      <c r="Y12">
        <v>9.4700000000000006</v>
      </c>
      <c r="Z12" t="s">
        <v>467</v>
      </c>
      <c r="AA12" t="s">
        <v>467</v>
      </c>
    </row>
    <row r="13" spans="1:27" ht="15">
      <c r="A13" s="553">
        <v>13</v>
      </c>
      <c r="B13">
        <v>3.8</v>
      </c>
      <c r="C13">
        <v>2.87</v>
      </c>
      <c r="D13">
        <v>2.54</v>
      </c>
      <c r="E13">
        <v>2.7</v>
      </c>
      <c r="F13">
        <v>2.54</v>
      </c>
      <c r="G13">
        <v>1.87</v>
      </c>
      <c r="H13">
        <v>3.98</v>
      </c>
      <c r="I13">
        <v>9.5500000000000007</v>
      </c>
      <c r="J13">
        <v>40.42</v>
      </c>
      <c r="K13">
        <v>8.67</v>
      </c>
      <c r="L13" t="s">
        <v>467</v>
      </c>
      <c r="M13" t="s">
        <v>467</v>
      </c>
      <c r="O13" s="553">
        <v>12</v>
      </c>
      <c r="P13">
        <v>1.29</v>
      </c>
      <c r="Q13">
        <v>0</v>
      </c>
      <c r="R13">
        <v>0</v>
      </c>
      <c r="S13">
        <v>0</v>
      </c>
      <c r="T13">
        <v>0</v>
      </c>
      <c r="U13">
        <v>0</v>
      </c>
      <c r="V13">
        <v>0</v>
      </c>
      <c r="W13">
        <v>3.47</v>
      </c>
      <c r="X13">
        <v>10.56</v>
      </c>
      <c r="Y13">
        <v>9.4700000000000006</v>
      </c>
      <c r="Z13" t="s">
        <v>467</v>
      </c>
      <c r="AA13" t="s">
        <v>467</v>
      </c>
    </row>
    <row r="14" spans="1:27" ht="15">
      <c r="A14" s="553">
        <v>14</v>
      </c>
      <c r="B14">
        <v>3.79</v>
      </c>
      <c r="C14">
        <v>2.87</v>
      </c>
      <c r="D14">
        <v>2.54</v>
      </c>
      <c r="E14">
        <v>2.7</v>
      </c>
      <c r="F14">
        <v>2.6</v>
      </c>
      <c r="G14">
        <v>1.87</v>
      </c>
      <c r="H14">
        <v>4.09</v>
      </c>
      <c r="I14">
        <v>9.83</v>
      </c>
      <c r="J14">
        <v>37.08</v>
      </c>
      <c r="K14">
        <v>8.48</v>
      </c>
      <c r="L14" t="s">
        <v>467</v>
      </c>
      <c r="M14" t="s">
        <v>467</v>
      </c>
      <c r="O14" s="553">
        <v>13</v>
      </c>
      <c r="P14">
        <v>1.29</v>
      </c>
      <c r="Q14">
        <v>0</v>
      </c>
      <c r="R14">
        <v>0</v>
      </c>
      <c r="S14">
        <v>0</v>
      </c>
      <c r="T14">
        <v>0</v>
      </c>
      <c r="U14">
        <v>0</v>
      </c>
      <c r="V14">
        <v>0</v>
      </c>
      <c r="W14">
        <v>3.47</v>
      </c>
      <c r="X14">
        <v>10.54</v>
      </c>
      <c r="Y14">
        <v>9.4600000000000009</v>
      </c>
      <c r="Z14" t="s">
        <v>467</v>
      </c>
      <c r="AA14" t="s">
        <v>467</v>
      </c>
    </row>
    <row r="15" spans="1:27" ht="15">
      <c r="A15" s="553">
        <v>15</v>
      </c>
      <c r="B15">
        <v>3.8</v>
      </c>
      <c r="C15">
        <v>2.87</v>
      </c>
      <c r="D15">
        <v>2.54</v>
      </c>
      <c r="E15">
        <v>2.7</v>
      </c>
      <c r="F15">
        <v>2.54</v>
      </c>
      <c r="G15">
        <v>1.87</v>
      </c>
      <c r="H15">
        <v>4.58</v>
      </c>
      <c r="I15">
        <v>9.66</v>
      </c>
      <c r="J15">
        <v>33.31</v>
      </c>
      <c r="K15">
        <v>8.23</v>
      </c>
      <c r="L15" t="s">
        <v>467</v>
      </c>
      <c r="M15" t="s">
        <v>467</v>
      </c>
      <c r="O15" s="553">
        <v>14</v>
      </c>
      <c r="P15">
        <v>1.29</v>
      </c>
      <c r="Q15">
        <v>0</v>
      </c>
      <c r="R15">
        <v>0</v>
      </c>
      <c r="S15">
        <v>0</v>
      </c>
      <c r="T15">
        <v>0</v>
      </c>
      <c r="U15">
        <v>0</v>
      </c>
      <c r="V15">
        <v>0</v>
      </c>
      <c r="W15">
        <v>3.48</v>
      </c>
      <c r="X15">
        <v>10.53</v>
      </c>
      <c r="Y15">
        <v>9.4700000000000006</v>
      </c>
      <c r="Z15" t="s">
        <v>467</v>
      </c>
      <c r="AA15" t="s">
        <v>467</v>
      </c>
    </row>
    <row r="16" spans="1:27" ht="15">
      <c r="A16" s="553">
        <v>16</v>
      </c>
      <c r="B16">
        <v>3.92</v>
      </c>
      <c r="C16">
        <v>2.87</v>
      </c>
      <c r="D16">
        <v>2.54</v>
      </c>
      <c r="E16">
        <v>2.7</v>
      </c>
      <c r="F16">
        <v>2.63</v>
      </c>
      <c r="G16">
        <v>1.98</v>
      </c>
      <c r="H16">
        <v>5.05</v>
      </c>
      <c r="I16">
        <v>9.48</v>
      </c>
      <c r="J16">
        <v>30.77</v>
      </c>
      <c r="K16">
        <v>7.87</v>
      </c>
      <c r="L16" t="s">
        <v>467</v>
      </c>
      <c r="M16" t="s">
        <v>467</v>
      </c>
      <c r="O16" s="553">
        <v>15</v>
      </c>
      <c r="P16">
        <v>1.29</v>
      </c>
      <c r="Q16">
        <v>0</v>
      </c>
      <c r="R16">
        <v>0</v>
      </c>
      <c r="S16">
        <v>0</v>
      </c>
      <c r="T16">
        <v>0</v>
      </c>
      <c r="U16">
        <v>0</v>
      </c>
      <c r="V16">
        <v>0</v>
      </c>
      <c r="W16">
        <v>3.49</v>
      </c>
      <c r="X16">
        <v>10.52</v>
      </c>
      <c r="Y16">
        <v>9.4700000000000006</v>
      </c>
      <c r="Z16" t="s">
        <v>467</v>
      </c>
      <c r="AA16" t="s">
        <v>467</v>
      </c>
    </row>
    <row r="17" spans="1:27" ht="15">
      <c r="A17" s="553">
        <v>17</v>
      </c>
      <c r="B17">
        <v>4.13</v>
      </c>
      <c r="C17">
        <v>2.82</v>
      </c>
      <c r="D17">
        <v>2.54</v>
      </c>
      <c r="E17">
        <v>2.7</v>
      </c>
      <c r="F17">
        <v>2.54</v>
      </c>
      <c r="G17">
        <v>1.98</v>
      </c>
      <c r="H17">
        <v>5.63</v>
      </c>
      <c r="I17">
        <v>9.48</v>
      </c>
      <c r="J17">
        <v>29.01</v>
      </c>
      <c r="K17">
        <v>7.58</v>
      </c>
      <c r="L17" t="s">
        <v>467</v>
      </c>
      <c r="M17" t="s">
        <v>467</v>
      </c>
      <c r="O17" s="553">
        <v>16</v>
      </c>
      <c r="P17">
        <v>1.29</v>
      </c>
      <c r="Q17">
        <v>0</v>
      </c>
      <c r="R17">
        <v>0</v>
      </c>
      <c r="S17">
        <v>0</v>
      </c>
      <c r="T17">
        <v>0</v>
      </c>
      <c r="U17">
        <v>0</v>
      </c>
      <c r="V17">
        <v>0</v>
      </c>
      <c r="W17">
        <v>3.5</v>
      </c>
      <c r="X17">
        <v>10.51</v>
      </c>
      <c r="Y17">
        <v>9.4700000000000006</v>
      </c>
      <c r="Z17" t="s">
        <v>467</v>
      </c>
      <c r="AA17" t="s">
        <v>467</v>
      </c>
    </row>
    <row r="18" spans="1:27" ht="15">
      <c r="A18" s="553">
        <v>18</v>
      </c>
      <c r="B18">
        <v>4.1900000000000004</v>
      </c>
      <c r="C18">
        <v>2.7</v>
      </c>
      <c r="D18">
        <v>2.54</v>
      </c>
      <c r="E18">
        <v>2.7</v>
      </c>
      <c r="F18">
        <v>2.62</v>
      </c>
      <c r="G18">
        <v>1.98</v>
      </c>
      <c r="H18">
        <v>6.22</v>
      </c>
      <c r="I18">
        <v>9.5500000000000007</v>
      </c>
      <c r="J18">
        <v>27.22</v>
      </c>
      <c r="K18">
        <v>7.25</v>
      </c>
      <c r="L18" t="s">
        <v>467</v>
      </c>
      <c r="M18" t="s">
        <v>467</v>
      </c>
      <c r="O18" s="553">
        <v>17</v>
      </c>
      <c r="P18">
        <v>1.29</v>
      </c>
      <c r="Q18">
        <v>0</v>
      </c>
      <c r="R18">
        <v>0</v>
      </c>
      <c r="S18">
        <v>0</v>
      </c>
      <c r="T18">
        <v>0</v>
      </c>
      <c r="U18">
        <v>0</v>
      </c>
      <c r="V18">
        <v>0</v>
      </c>
      <c r="W18">
        <v>3.5</v>
      </c>
      <c r="X18">
        <v>10.51</v>
      </c>
      <c r="Y18">
        <v>9.4700000000000006</v>
      </c>
      <c r="Z18" t="s">
        <v>467</v>
      </c>
      <c r="AA18" t="s">
        <v>467</v>
      </c>
    </row>
    <row r="19" spans="1:27" ht="15">
      <c r="A19" s="553">
        <v>19</v>
      </c>
      <c r="B19">
        <v>4.28</v>
      </c>
      <c r="C19">
        <v>2.7</v>
      </c>
      <c r="D19">
        <v>2.54</v>
      </c>
      <c r="E19">
        <v>2.7</v>
      </c>
      <c r="F19">
        <v>2.7</v>
      </c>
      <c r="G19">
        <v>1.98</v>
      </c>
      <c r="H19">
        <v>6.66</v>
      </c>
      <c r="I19">
        <v>10.36</v>
      </c>
      <c r="J19">
        <v>25.74</v>
      </c>
      <c r="K19">
        <v>7.01</v>
      </c>
      <c r="L19" t="s">
        <v>467</v>
      </c>
      <c r="M19" t="s">
        <v>467</v>
      </c>
      <c r="O19" s="553">
        <v>18</v>
      </c>
      <c r="P19">
        <v>1.29</v>
      </c>
      <c r="Q19">
        <v>0</v>
      </c>
      <c r="R19">
        <v>0</v>
      </c>
      <c r="S19">
        <v>0</v>
      </c>
      <c r="T19">
        <v>0</v>
      </c>
      <c r="U19">
        <v>0</v>
      </c>
      <c r="V19">
        <v>0</v>
      </c>
      <c r="W19">
        <v>3.51</v>
      </c>
      <c r="X19">
        <v>10.51</v>
      </c>
      <c r="Y19">
        <v>9.4700000000000006</v>
      </c>
      <c r="Z19" t="s">
        <v>467</v>
      </c>
      <c r="AA19" t="s">
        <v>467</v>
      </c>
    </row>
    <row r="20" spans="1:27" ht="15">
      <c r="A20" s="553">
        <v>20</v>
      </c>
      <c r="B20">
        <v>5.47</v>
      </c>
      <c r="C20">
        <v>2.7</v>
      </c>
      <c r="D20">
        <v>2.54</v>
      </c>
      <c r="E20">
        <v>2.7</v>
      </c>
      <c r="F20">
        <v>2.7</v>
      </c>
      <c r="G20">
        <v>1.98</v>
      </c>
      <c r="H20">
        <v>7.67</v>
      </c>
      <c r="I20">
        <v>11.8</v>
      </c>
      <c r="J20">
        <v>24.13</v>
      </c>
      <c r="K20">
        <v>6.7</v>
      </c>
      <c r="L20" t="s">
        <v>467</v>
      </c>
      <c r="M20" t="s">
        <v>467</v>
      </c>
      <c r="O20" s="553">
        <v>19</v>
      </c>
      <c r="P20">
        <v>1.29</v>
      </c>
      <c r="Q20">
        <v>0</v>
      </c>
      <c r="R20">
        <v>0</v>
      </c>
      <c r="S20">
        <v>0</v>
      </c>
      <c r="T20">
        <v>0</v>
      </c>
      <c r="U20">
        <v>0</v>
      </c>
      <c r="V20">
        <v>0</v>
      </c>
      <c r="W20">
        <v>3.53</v>
      </c>
      <c r="X20">
        <v>10.52</v>
      </c>
      <c r="Y20">
        <v>9.4700000000000006</v>
      </c>
      <c r="Z20" t="s">
        <v>467</v>
      </c>
      <c r="AA20" t="s">
        <v>467</v>
      </c>
    </row>
    <row r="21" spans="1:27" ht="15">
      <c r="A21" s="553">
        <v>21</v>
      </c>
      <c r="B21">
        <v>22.82</v>
      </c>
      <c r="C21">
        <v>2.7</v>
      </c>
      <c r="D21">
        <v>2.54</v>
      </c>
      <c r="E21">
        <v>2.7</v>
      </c>
      <c r="F21">
        <v>2.7</v>
      </c>
      <c r="G21">
        <v>1.98</v>
      </c>
      <c r="H21">
        <v>9.14</v>
      </c>
      <c r="I21">
        <v>13.28</v>
      </c>
      <c r="J21">
        <v>22.72</v>
      </c>
      <c r="K21">
        <v>6.72</v>
      </c>
      <c r="L21" t="s">
        <v>467</v>
      </c>
      <c r="M21" t="s">
        <v>467</v>
      </c>
      <c r="O21" s="553">
        <v>20</v>
      </c>
      <c r="P21">
        <v>1.29</v>
      </c>
      <c r="Q21">
        <v>0</v>
      </c>
      <c r="R21">
        <v>0</v>
      </c>
      <c r="S21">
        <v>0</v>
      </c>
      <c r="T21">
        <v>0</v>
      </c>
      <c r="U21">
        <v>0</v>
      </c>
      <c r="V21">
        <v>0</v>
      </c>
      <c r="W21">
        <v>3.54</v>
      </c>
      <c r="X21">
        <v>10.52</v>
      </c>
      <c r="Y21">
        <v>9.4600000000000009</v>
      </c>
      <c r="Z21" t="s">
        <v>467</v>
      </c>
      <c r="AA21" t="s">
        <v>467</v>
      </c>
    </row>
    <row r="22" spans="1:27" ht="15">
      <c r="A22" s="553">
        <v>22</v>
      </c>
      <c r="B22">
        <v>30.59</v>
      </c>
      <c r="C22">
        <v>2.7</v>
      </c>
      <c r="D22">
        <v>2.54</v>
      </c>
      <c r="E22">
        <v>2.7</v>
      </c>
      <c r="F22">
        <v>2.63</v>
      </c>
      <c r="G22">
        <v>1.98</v>
      </c>
      <c r="H22">
        <v>11</v>
      </c>
      <c r="I22">
        <v>18.95</v>
      </c>
      <c r="J22">
        <v>21.2</v>
      </c>
      <c r="K22">
        <v>7.02</v>
      </c>
      <c r="L22" t="s">
        <v>467</v>
      </c>
      <c r="M22" t="s">
        <v>467</v>
      </c>
      <c r="O22" s="553">
        <v>21</v>
      </c>
      <c r="P22">
        <v>1.29</v>
      </c>
      <c r="Q22">
        <v>0</v>
      </c>
      <c r="R22">
        <v>0</v>
      </c>
      <c r="S22">
        <v>0</v>
      </c>
      <c r="T22">
        <v>0</v>
      </c>
      <c r="U22">
        <v>0</v>
      </c>
      <c r="V22">
        <v>0</v>
      </c>
      <c r="W22">
        <v>3.55</v>
      </c>
      <c r="X22">
        <v>10.52</v>
      </c>
      <c r="Y22">
        <v>9.4499999999999993</v>
      </c>
      <c r="Z22" t="s">
        <v>467</v>
      </c>
      <c r="AA22" t="s">
        <v>467</v>
      </c>
    </row>
    <row r="23" spans="1:27" ht="15">
      <c r="A23" s="553">
        <v>23</v>
      </c>
      <c r="B23">
        <v>18.48</v>
      </c>
      <c r="C23">
        <v>2.7</v>
      </c>
      <c r="D23">
        <v>2.54</v>
      </c>
      <c r="E23">
        <v>2.7</v>
      </c>
      <c r="F23">
        <v>2.54</v>
      </c>
      <c r="G23">
        <v>1.99</v>
      </c>
      <c r="H23">
        <v>12.37</v>
      </c>
      <c r="I23">
        <v>28.01</v>
      </c>
      <c r="J23">
        <v>19.670000000000002</v>
      </c>
      <c r="K23">
        <v>6.74</v>
      </c>
      <c r="L23" t="s">
        <v>467</v>
      </c>
      <c r="M23" t="s">
        <v>467</v>
      </c>
      <c r="O23" s="553">
        <v>22</v>
      </c>
      <c r="P23">
        <v>1.29</v>
      </c>
      <c r="Q23">
        <v>0</v>
      </c>
      <c r="R23">
        <v>0</v>
      </c>
      <c r="S23">
        <v>0</v>
      </c>
      <c r="T23">
        <v>0</v>
      </c>
      <c r="U23">
        <v>0</v>
      </c>
      <c r="V23">
        <v>0</v>
      </c>
      <c r="W23">
        <v>3.57</v>
      </c>
      <c r="X23">
        <v>10.52</v>
      </c>
      <c r="Y23">
        <v>9.44</v>
      </c>
      <c r="Z23" t="s">
        <v>467</v>
      </c>
      <c r="AA23" t="s">
        <v>467</v>
      </c>
    </row>
    <row r="24" spans="1:27" ht="15">
      <c r="A24" s="553">
        <v>24</v>
      </c>
      <c r="B24">
        <v>4.01</v>
      </c>
      <c r="C24">
        <v>2.7</v>
      </c>
      <c r="D24">
        <v>2.54</v>
      </c>
      <c r="E24">
        <v>2.7</v>
      </c>
      <c r="F24">
        <v>2.54</v>
      </c>
      <c r="G24">
        <v>1.99</v>
      </c>
      <c r="H24">
        <v>12.51</v>
      </c>
      <c r="I24">
        <v>33.78</v>
      </c>
      <c r="J24">
        <v>18.38</v>
      </c>
      <c r="K24">
        <v>6.91</v>
      </c>
      <c r="L24" t="s">
        <v>467</v>
      </c>
      <c r="M24" t="s">
        <v>467</v>
      </c>
      <c r="O24" s="553">
        <v>23</v>
      </c>
      <c r="P24">
        <v>1.29</v>
      </c>
      <c r="Q24">
        <v>0</v>
      </c>
      <c r="R24">
        <v>0</v>
      </c>
      <c r="S24">
        <v>0</v>
      </c>
      <c r="T24">
        <v>0</v>
      </c>
      <c r="U24">
        <v>0</v>
      </c>
      <c r="V24">
        <v>0</v>
      </c>
      <c r="W24">
        <v>3.59</v>
      </c>
      <c r="X24">
        <v>10.52</v>
      </c>
      <c r="Y24">
        <v>9.43</v>
      </c>
      <c r="Z24" t="s">
        <v>467</v>
      </c>
      <c r="AA24" t="s">
        <v>467</v>
      </c>
    </row>
    <row r="25" spans="1:27" ht="15">
      <c r="A25" s="553">
        <v>25</v>
      </c>
      <c r="B25">
        <v>3.84</v>
      </c>
      <c r="C25">
        <v>2.76</v>
      </c>
      <c r="D25">
        <v>2.64</v>
      </c>
      <c r="E25">
        <v>2.7</v>
      </c>
      <c r="F25">
        <v>2.7</v>
      </c>
      <c r="G25">
        <v>1.99</v>
      </c>
      <c r="H25">
        <v>11.59</v>
      </c>
      <c r="I25">
        <v>27.24</v>
      </c>
      <c r="J25">
        <v>17.41</v>
      </c>
      <c r="K25">
        <v>6.81</v>
      </c>
      <c r="L25" t="s">
        <v>467</v>
      </c>
      <c r="M25" t="s">
        <v>467</v>
      </c>
      <c r="O25" s="553">
        <v>24</v>
      </c>
      <c r="P25">
        <v>1.29</v>
      </c>
      <c r="Q25">
        <v>0</v>
      </c>
      <c r="R25">
        <v>0</v>
      </c>
      <c r="S25">
        <v>0</v>
      </c>
      <c r="T25">
        <v>0</v>
      </c>
      <c r="U25">
        <v>0</v>
      </c>
      <c r="V25">
        <v>0</v>
      </c>
      <c r="W25">
        <v>3.62</v>
      </c>
      <c r="X25">
        <v>10.52</v>
      </c>
      <c r="Y25">
        <v>9.42</v>
      </c>
      <c r="Z25" t="s">
        <v>467</v>
      </c>
      <c r="AA25" t="s">
        <v>467</v>
      </c>
    </row>
    <row r="26" spans="1:27" ht="15">
      <c r="A26" s="553">
        <v>26</v>
      </c>
      <c r="B26">
        <v>3.8</v>
      </c>
      <c r="C26">
        <v>2.82</v>
      </c>
      <c r="D26">
        <v>2.7</v>
      </c>
      <c r="E26">
        <v>2.7</v>
      </c>
      <c r="F26">
        <v>2.64</v>
      </c>
      <c r="G26">
        <v>1.99</v>
      </c>
      <c r="H26">
        <v>10.56</v>
      </c>
      <c r="I26">
        <v>26.38</v>
      </c>
      <c r="J26">
        <v>16.63</v>
      </c>
      <c r="K26">
        <v>6.53</v>
      </c>
      <c r="L26" t="s">
        <v>467</v>
      </c>
      <c r="M26" t="s">
        <v>467</v>
      </c>
      <c r="O26" s="553">
        <v>25</v>
      </c>
      <c r="P26">
        <v>1.29</v>
      </c>
      <c r="Q26">
        <v>0</v>
      </c>
      <c r="R26">
        <v>0</v>
      </c>
      <c r="S26">
        <v>0</v>
      </c>
      <c r="T26">
        <v>0</v>
      </c>
      <c r="U26">
        <v>0</v>
      </c>
      <c r="V26">
        <v>0</v>
      </c>
      <c r="W26">
        <v>3.63</v>
      </c>
      <c r="X26">
        <v>10.53</v>
      </c>
      <c r="Y26">
        <v>9.41</v>
      </c>
      <c r="Z26" t="s">
        <v>467</v>
      </c>
      <c r="AA26" t="s">
        <v>467</v>
      </c>
    </row>
    <row r="27" spans="1:27" ht="15">
      <c r="A27" s="553">
        <v>27</v>
      </c>
      <c r="B27">
        <v>3.73</v>
      </c>
      <c r="C27">
        <v>2.73</v>
      </c>
      <c r="D27">
        <v>2.7</v>
      </c>
      <c r="E27">
        <v>2.7</v>
      </c>
      <c r="F27">
        <v>2.54</v>
      </c>
      <c r="G27">
        <v>1.99</v>
      </c>
      <c r="H27">
        <v>9.4700000000000006</v>
      </c>
      <c r="I27">
        <v>28.63</v>
      </c>
      <c r="J27">
        <v>15.9</v>
      </c>
      <c r="K27">
        <v>6.56</v>
      </c>
      <c r="L27" t="s">
        <v>467</v>
      </c>
      <c r="M27" t="s">
        <v>467</v>
      </c>
      <c r="O27" s="553">
        <v>26</v>
      </c>
      <c r="P27">
        <v>1.29</v>
      </c>
      <c r="Q27">
        <v>0</v>
      </c>
      <c r="R27">
        <v>0</v>
      </c>
      <c r="S27">
        <v>0</v>
      </c>
      <c r="T27">
        <v>0</v>
      </c>
      <c r="U27">
        <v>0</v>
      </c>
      <c r="V27">
        <v>0</v>
      </c>
      <c r="W27">
        <v>3.66</v>
      </c>
      <c r="X27">
        <v>10.53</v>
      </c>
      <c r="Y27">
        <v>9.39</v>
      </c>
      <c r="Z27" t="s">
        <v>467</v>
      </c>
      <c r="AA27" t="s">
        <v>467</v>
      </c>
    </row>
    <row r="28" spans="1:27" ht="15">
      <c r="A28" s="553">
        <v>28</v>
      </c>
      <c r="B28">
        <v>3.6</v>
      </c>
      <c r="C28">
        <v>2.7</v>
      </c>
      <c r="D28">
        <v>2.7</v>
      </c>
      <c r="E28">
        <v>2.7</v>
      </c>
      <c r="F28">
        <v>2.54</v>
      </c>
      <c r="G28">
        <v>1.99</v>
      </c>
      <c r="H28">
        <v>8.67</v>
      </c>
      <c r="I28">
        <v>36.39</v>
      </c>
      <c r="J28">
        <v>15</v>
      </c>
      <c r="K28">
        <v>6.77</v>
      </c>
      <c r="L28" t="s">
        <v>467</v>
      </c>
      <c r="M28" t="s">
        <v>467</v>
      </c>
      <c r="O28" s="553">
        <v>27</v>
      </c>
      <c r="P28">
        <v>1.29</v>
      </c>
      <c r="Q28">
        <v>0</v>
      </c>
      <c r="R28">
        <v>0</v>
      </c>
      <c r="S28">
        <v>0</v>
      </c>
      <c r="T28">
        <v>0</v>
      </c>
      <c r="U28">
        <v>0</v>
      </c>
      <c r="V28">
        <v>0</v>
      </c>
      <c r="W28">
        <v>3.68</v>
      </c>
      <c r="X28">
        <v>10.53</v>
      </c>
      <c r="Y28">
        <v>9.3800000000000008</v>
      </c>
      <c r="Z28" t="s">
        <v>467</v>
      </c>
      <c r="AA28" t="s">
        <v>467</v>
      </c>
    </row>
    <row r="29" spans="1:27" ht="15">
      <c r="A29" s="553">
        <v>29</v>
      </c>
      <c r="B29">
        <v>3.6</v>
      </c>
      <c r="C29">
        <v>2.7</v>
      </c>
      <c r="D29">
        <v>2.7</v>
      </c>
      <c r="E29">
        <v>2.64</v>
      </c>
      <c r="G29">
        <v>2.02</v>
      </c>
      <c r="H29">
        <v>8.2899999999999991</v>
      </c>
      <c r="I29">
        <v>46.7</v>
      </c>
      <c r="J29">
        <v>14.19</v>
      </c>
      <c r="K29">
        <v>6.74</v>
      </c>
      <c r="L29" t="s">
        <v>467</v>
      </c>
      <c r="M29" t="s">
        <v>467</v>
      </c>
      <c r="O29" s="553">
        <v>28</v>
      </c>
      <c r="P29">
        <v>1.29</v>
      </c>
      <c r="Q29">
        <v>0</v>
      </c>
      <c r="R29">
        <v>0</v>
      </c>
      <c r="S29">
        <v>0</v>
      </c>
      <c r="T29">
        <v>0</v>
      </c>
      <c r="U29">
        <v>0</v>
      </c>
      <c r="V29">
        <v>0</v>
      </c>
      <c r="W29">
        <v>3.71</v>
      </c>
      <c r="X29">
        <v>10.53</v>
      </c>
      <c r="Y29">
        <v>9.36</v>
      </c>
      <c r="Z29" t="s">
        <v>467</v>
      </c>
      <c r="AA29" t="s">
        <v>467</v>
      </c>
    </row>
    <row r="30" spans="1:27" ht="15">
      <c r="A30" s="553">
        <v>30</v>
      </c>
      <c r="B30">
        <v>3.6</v>
      </c>
      <c r="C30">
        <v>2.56</v>
      </c>
      <c r="D30">
        <v>2.7</v>
      </c>
      <c r="E30">
        <v>2.54</v>
      </c>
      <c r="G30">
        <v>2.1</v>
      </c>
      <c r="H30">
        <v>8.16</v>
      </c>
      <c r="I30">
        <v>48.52</v>
      </c>
      <c r="J30">
        <v>15.18</v>
      </c>
      <c r="K30">
        <v>6.68</v>
      </c>
      <c r="L30" t="s">
        <v>467</v>
      </c>
      <c r="M30" t="s">
        <v>467</v>
      </c>
      <c r="O30" s="553">
        <v>29</v>
      </c>
      <c r="P30">
        <v>1.29</v>
      </c>
      <c r="Q30">
        <v>0</v>
      </c>
      <c r="R30">
        <v>0</v>
      </c>
      <c r="S30">
        <v>0</v>
      </c>
      <c r="U30">
        <v>0</v>
      </c>
      <c r="V30">
        <v>0</v>
      </c>
      <c r="W30">
        <v>3.77</v>
      </c>
      <c r="X30">
        <v>10.53</v>
      </c>
      <c r="Y30">
        <v>9.35</v>
      </c>
      <c r="Z30" t="s">
        <v>467</v>
      </c>
      <c r="AA30" t="s">
        <v>467</v>
      </c>
    </row>
    <row r="31" spans="1:27" ht="15">
      <c r="A31" s="553">
        <v>31</v>
      </c>
      <c r="B31">
        <v>3.48</v>
      </c>
      <c r="D31">
        <v>2.7</v>
      </c>
      <c r="E31">
        <v>2.54</v>
      </c>
      <c r="G31">
        <v>2.16</v>
      </c>
      <c r="I31">
        <v>45.36</v>
      </c>
      <c r="K31">
        <v>6.69</v>
      </c>
      <c r="L31" t="s">
        <v>467</v>
      </c>
      <c r="O31" s="553">
        <v>30</v>
      </c>
      <c r="P31">
        <v>1.29</v>
      </c>
      <c r="Q31">
        <v>0</v>
      </c>
      <c r="R31">
        <v>0</v>
      </c>
      <c r="S31">
        <v>0</v>
      </c>
      <c r="U31">
        <v>0</v>
      </c>
      <c r="V31">
        <v>0</v>
      </c>
      <c r="W31">
        <v>3.82</v>
      </c>
      <c r="X31">
        <v>10.54</v>
      </c>
      <c r="Y31" t="s">
        <v>467</v>
      </c>
      <c r="Z31" t="s">
        <v>467</v>
      </c>
      <c r="AA31" t="s">
        <v>467</v>
      </c>
    </row>
    <row r="32" spans="1:27" ht="15">
      <c r="A32" s="553"/>
      <c r="B32" t="s">
        <v>468</v>
      </c>
      <c r="C32" t="s">
        <v>468</v>
      </c>
      <c r="D32" t="s">
        <v>468</v>
      </c>
      <c r="E32" t="s">
        <v>468</v>
      </c>
      <c r="F32" t="s">
        <v>468</v>
      </c>
      <c r="G32" t="s">
        <v>468</v>
      </c>
      <c r="H32" t="s">
        <v>468</v>
      </c>
      <c r="I32" t="s">
        <v>468</v>
      </c>
      <c r="J32" t="s">
        <v>468</v>
      </c>
      <c r="K32" t="s">
        <v>468</v>
      </c>
      <c r="L32" t="s">
        <v>468</v>
      </c>
      <c r="M32" t="s">
        <v>468</v>
      </c>
      <c r="O32" s="553">
        <v>31</v>
      </c>
      <c r="P32">
        <v>1.29</v>
      </c>
      <c r="R32">
        <v>0</v>
      </c>
      <c r="S32">
        <v>0</v>
      </c>
      <c r="U32">
        <v>0</v>
      </c>
      <c r="W32">
        <v>3.85</v>
      </c>
      <c r="Y32" t="s">
        <v>467</v>
      </c>
      <c r="Z32" t="s">
        <v>467</v>
      </c>
    </row>
    <row r="33" spans="1:29" ht="15">
      <c r="O33" s="553"/>
    </row>
    <row r="34" spans="1:29" ht="15">
      <c r="A34" s="553"/>
      <c r="O34" s="553"/>
      <c r="AC34" s="553"/>
    </row>
    <row r="35" spans="1:29" ht="15">
      <c r="A35" s="553"/>
      <c r="O35" s="553"/>
      <c r="AC35" s="553"/>
    </row>
    <row r="36" spans="1:29" ht="15">
      <c r="A36" s="553"/>
      <c r="O36" s="553"/>
      <c r="AC36" s="553"/>
    </row>
    <row r="37" spans="1:29" ht="15">
      <c r="A37" s="553"/>
      <c r="O37" s="553"/>
      <c r="AC37" s="553"/>
    </row>
    <row r="38" spans="1:29" ht="15">
      <c r="A38" s="553"/>
      <c r="O38" s="553"/>
      <c r="AC38" s="553"/>
    </row>
    <row r="39" spans="1:29" ht="15">
      <c r="A39" s="553"/>
      <c r="O39" s="553"/>
      <c r="AC39" s="553"/>
    </row>
    <row r="40" spans="1:29" ht="15">
      <c r="A40" s="553"/>
      <c r="O40" s="553"/>
      <c r="AC40" s="553"/>
    </row>
    <row r="41" spans="1:29" ht="15">
      <c r="A41" s="553"/>
      <c r="O41" s="553"/>
      <c r="AC41" s="553"/>
    </row>
    <row r="42" spans="1:29" ht="15">
      <c r="A42" s="553"/>
      <c r="O42" s="553"/>
      <c r="AC42" s="553"/>
    </row>
    <row r="43" spans="1:29" ht="15">
      <c r="A43" s="553"/>
      <c r="O43" s="553"/>
      <c r="AC43" s="553"/>
    </row>
    <row r="44" spans="1:29" ht="15">
      <c r="A44" s="553"/>
      <c r="O44" s="553"/>
      <c r="AC44" s="553"/>
    </row>
    <row r="45" spans="1:29" ht="15">
      <c r="A45" s="553"/>
      <c r="O45" s="553"/>
      <c r="AC45" s="553"/>
    </row>
    <row r="46" spans="1:29" ht="15">
      <c r="A46" s="553"/>
      <c r="O46" s="553"/>
      <c r="AC46" s="553"/>
    </row>
    <row r="47" spans="1:29" ht="15">
      <c r="A47" s="553"/>
      <c r="O47" s="553"/>
      <c r="AC47" s="553"/>
    </row>
    <row r="48" spans="1:29" ht="15">
      <c r="A48" s="553"/>
      <c r="O48" s="553"/>
      <c r="AC48" s="553"/>
    </row>
    <row r="49" spans="1:29" ht="15">
      <c r="A49" s="553"/>
      <c r="O49" s="553"/>
      <c r="AC49" s="553"/>
    </row>
    <row r="50" spans="1:29" ht="15">
      <c r="A50" s="553"/>
      <c r="O50" s="553"/>
      <c r="AC50" s="553"/>
    </row>
    <row r="51" spans="1:29" ht="15">
      <c r="A51" s="553"/>
      <c r="O51" s="553"/>
      <c r="AC51" s="553"/>
    </row>
    <row r="52" spans="1:29" ht="15">
      <c r="A52" s="553"/>
      <c r="O52" s="553"/>
      <c r="AC52" s="553"/>
    </row>
    <row r="53" spans="1:29" ht="15">
      <c r="A53" s="553"/>
      <c r="O53" s="553"/>
      <c r="AC53" s="553"/>
    </row>
    <row r="54" spans="1:29" ht="15">
      <c r="A54" s="553"/>
      <c r="O54" s="553"/>
      <c r="AC54" s="553"/>
    </row>
    <row r="55" spans="1:29" ht="15">
      <c r="A55" s="553"/>
      <c r="O55" s="553"/>
      <c r="AC55" s="553"/>
    </row>
    <row r="56" spans="1:29" ht="15">
      <c r="A56" s="553"/>
      <c r="O56" s="553"/>
      <c r="AC56" s="553"/>
    </row>
    <row r="57" spans="1:29" ht="15">
      <c r="A57" s="553"/>
      <c r="O57" s="553"/>
      <c r="AC57" s="553"/>
    </row>
    <row r="58" spans="1:29" ht="15">
      <c r="A58" s="553"/>
      <c r="O58" s="553"/>
      <c r="AC58" s="553"/>
    </row>
    <row r="59" spans="1:29" ht="15">
      <c r="A59" s="553"/>
      <c r="O59" s="553"/>
      <c r="AC59" s="553"/>
    </row>
    <row r="60" spans="1:29" ht="15">
      <c r="A60" s="553"/>
      <c r="O60" s="553"/>
      <c r="AC60" s="553"/>
    </row>
    <row r="61" spans="1:29" ht="15">
      <c r="A61" s="553"/>
      <c r="O61" s="553"/>
      <c r="AC61" s="553"/>
    </row>
    <row r="62" spans="1:29" ht="15">
      <c r="A62" s="553"/>
      <c r="O62" s="553"/>
      <c r="AC62" s="553"/>
    </row>
    <row r="63" spans="1:29" ht="15">
      <c r="A63" s="553"/>
      <c r="O63" s="553"/>
      <c r="AC63" s="553"/>
    </row>
    <row r="64" spans="1:29" ht="15">
      <c r="A64" s="553"/>
      <c r="O64" s="553"/>
      <c r="AC64" s="553"/>
    </row>
    <row r="65" spans="15:15" ht="15">
      <c r="O65" s="55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6" enableFormatConditionsCalculation="0">
    <tabColor indexed="11"/>
  </sheetPr>
  <dimension ref="A1:O2190"/>
  <sheetViews>
    <sheetView workbookViewId="0">
      <pane xSplit="1" ySplit="8" topLeftCell="B9" activePane="bottomRight" state="frozen"/>
      <selection pane="topRight" activeCell="B1" sqref="B1"/>
      <selection pane="bottomLeft" activeCell="A9" sqref="A9"/>
      <selection pane="bottomRight" activeCell="C102" sqref="C102"/>
    </sheetView>
  </sheetViews>
  <sheetFormatPr defaultRowHeight="12.75"/>
  <cols>
    <col min="1" max="1" width="10" style="171" customWidth="1"/>
    <col min="2" max="2" width="10.25" style="188" customWidth="1"/>
    <col min="3" max="4" width="8.625" style="155" customWidth="1"/>
    <col min="5" max="5" width="9" style="157"/>
    <col min="6" max="6" width="9" style="190"/>
    <col min="7" max="7" width="8.625" style="155" customWidth="1"/>
    <col min="8" max="8" width="54.25" style="195" customWidth="1"/>
    <col min="9" max="9" width="9" style="149"/>
    <col min="10" max="12" width="9" style="150"/>
    <col min="13" max="15" width="9" style="135"/>
    <col min="16" max="16384" width="9" style="134"/>
  </cols>
  <sheetData>
    <row r="1" spans="1:14" ht="13.15" customHeight="1">
      <c r="A1" s="197" t="s">
        <v>189</v>
      </c>
      <c r="B1" s="191"/>
      <c r="E1" s="154"/>
      <c r="F1" s="156"/>
      <c r="G1" s="157"/>
    </row>
    <row r="2" spans="1:14" ht="13.15" customHeight="1">
      <c r="A2" s="155"/>
      <c r="B2" s="155"/>
      <c r="E2" s="154"/>
      <c r="F2" s="156"/>
    </row>
    <row r="3" spans="1:14" ht="13.15" customHeight="1" thickBot="1">
      <c r="A3" s="159"/>
      <c r="B3" s="160"/>
      <c r="C3" s="161"/>
      <c r="D3" s="161"/>
      <c r="E3" s="162"/>
      <c r="F3" s="163"/>
      <c r="G3" s="161"/>
      <c r="K3" s="151"/>
      <c r="L3" s="151"/>
      <c r="N3" s="136"/>
    </row>
    <row r="4" spans="1:14" ht="13.15" customHeight="1">
      <c r="A4" s="167"/>
      <c r="B4" s="588" t="s">
        <v>185</v>
      </c>
      <c r="C4" s="589"/>
      <c r="D4" s="589"/>
      <c r="E4" s="589"/>
      <c r="F4" s="589"/>
      <c r="G4" s="590"/>
      <c r="N4" s="136"/>
    </row>
    <row r="5" spans="1:14" ht="13.15" customHeight="1">
      <c r="B5" s="172"/>
      <c r="C5" s="173"/>
      <c r="D5" s="173"/>
      <c r="E5" s="173"/>
      <c r="F5" s="174"/>
      <c r="G5" s="173"/>
      <c r="N5" s="136"/>
    </row>
    <row r="6" spans="1:14" ht="13.15" customHeight="1">
      <c r="B6" s="176"/>
      <c r="C6" s="177" t="s">
        <v>42</v>
      </c>
      <c r="D6" s="177" t="s">
        <v>159</v>
      </c>
      <c r="E6" s="177" t="s">
        <v>149</v>
      </c>
      <c r="F6" s="178" t="s">
        <v>167</v>
      </c>
      <c r="G6" s="177" t="s">
        <v>97</v>
      </c>
      <c r="N6" s="136"/>
    </row>
    <row r="7" spans="1:14" ht="13.15" customHeight="1">
      <c r="B7" s="176" t="s">
        <v>158</v>
      </c>
      <c r="C7" s="177" t="s">
        <v>186</v>
      </c>
      <c r="D7" s="177" t="s">
        <v>186</v>
      </c>
      <c r="E7" s="177" t="s">
        <v>150</v>
      </c>
      <c r="F7" s="178" t="s">
        <v>169</v>
      </c>
      <c r="G7" s="177" t="s">
        <v>161</v>
      </c>
      <c r="N7" s="136"/>
    </row>
    <row r="8" spans="1:14" ht="13.15" customHeight="1" thickBot="1">
      <c r="A8" s="179" t="s">
        <v>58</v>
      </c>
      <c r="B8" s="180" t="s">
        <v>162</v>
      </c>
      <c r="C8" s="181" t="s">
        <v>163</v>
      </c>
      <c r="D8" s="181" t="s">
        <v>163</v>
      </c>
      <c r="E8" s="182" t="s">
        <v>163</v>
      </c>
      <c r="F8" s="182" t="s">
        <v>163</v>
      </c>
      <c r="G8" s="181" t="s">
        <v>328</v>
      </c>
      <c r="H8" s="194" t="s">
        <v>188</v>
      </c>
      <c r="N8" s="136"/>
    </row>
    <row r="9" spans="1:14" ht="13.15" customHeight="1">
      <c r="B9" s="184"/>
      <c r="C9" s="185"/>
      <c r="D9" s="185"/>
      <c r="E9" s="186"/>
      <c r="F9" s="186"/>
      <c r="G9" s="185"/>
      <c r="H9" s="196"/>
      <c r="I9" s="192"/>
      <c r="J9" s="193"/>
      <c r="K9" s="193"/>
      <c r="N9" s="136"/>
    </row>
    <row r="10" spans="1:14" ht="13.15" customHeight="1">
      <c r="A10" s="187">
        <f>DATE(Input!$C$1,4,1)</f>
        <v>41000</v>
      </c>
      <c r="C10" s="188"/>
      <c r="D10" s="188"/>
      <c r="E10" s="188"/>
      <c r="F10" s="188"/>
      <c r="G10" s="554"/>
      <c r="H10" s="196"/>
      <c r="I10" s="192"/>
      <c r="J10" s="193"/>
      <c r="K10" s="193"/>
      <c r="N10" s="136"/>
    </row>
    <row r="11" spans="1:14" ht="13.15" customHeight="1">
      <c r="A11" s="189">
        <f t="shared" ref="A11:A74" si="0">A10+1</f>
        <v>41001</v>
      </c>
      <c r="C11" s="188"/>
      <c r="D11" s="188"/>
      <c r="E11" s="188"/>
      <c r="F11" s="188"/>
      <c r="G11" s="554"/>
      <c r="H11" s="196"/>
      <c r="I11" s="192"/>
      <c r="J11" s="193"/>
      <c r="K11" s="193"/>
      <c r="N11" s="136"/>
    </row>
    <row r="12" spans="1:14" ht="13.15" customHeight="1">
      <c r="A12" s="189">
        <f t="shared" si="0"/>
        <v>41002</v>
      </c>
      <c r="C12" s="188"/>
      <c r="D12" s="188"/>
      <c r="E12" s="188"/>
      <c r="F12" s="188"/>
      <c r="G12" s="554"/>
      <c r="H12" s="196"/>
      <c r="I12" s="192"/>
      <c r="J12" s="193"/>
      <c r="K12" s="193"/>
      <c r="N12" s="136"/>
    </row>
    <row r="13" spans="1:14" ht="13.15" customHeight="1">
      <c r="A13" s="189">
        <f t="shared" si="0"/>
        <v>41003</v>
      </c>
      <c r="C13" s="188"/>
      <c r="D13" s="188"/>
      <c r="E13" s="188"/>
      <c r="F13" s="188"/>
      <c r="G13" s="554"/>
      <c r="H13" s="196"/>
      <c r="I13" s="192"/>
      <c r="J13" s="193"/>
      <c r="K13" s="193"/>
      <c r="N13" s="136"/>
    </row>
    <row r="14" spans="1:14" ht="13.15" customHeight="1">
      <c r="A14" s="189">
        <f t="shared" si="0"/>
        <v>41004</v>
      </c>
      <c r="C14" s="188"/>
      <c r="D14" s="188"/>
      <c r="E14" s="188"/>
      <c r="F14" s="188"/>
      <c r="G14" s="554"/>
      <c r="H14" s="196"/>
      <c r="I14" s="192"/>
      <c r="J14" s="193"/>
      <c r="K14" s="193"/>
      <c r="N14" s="136"/>
    </row>
    <row r="15" spans="1:14" ht="13.15" customHeight="1">
      <c r="A15" s="189">
        <f t="shared" si="0"/>
        <v>41005</v>
      </c>
      <c r="C15" s="188"/>
      <c r="D15" s="188"/>
      <c r="E15" s="188"/>
      <c r="F15" s="188"/>
      <c r="G15" s="554"/>
      <c r="H15" s="196"/>
      <c r="I15" s="192"/>
      <c r="J15" s="193"/>
      <c r="K15" s="193"/>
      <c r="N15" s="136"/>
    </row>
    <row r="16" spans="1:14" ht="13.15" customHeight="1">
      <c r="A16" s="189">
        <f t="shared" si="0"/>
        <v>41006</v>
      </c>
      <c r="C16" s="188"/>
      <c r="D16" s="188"/>
      <c r="E16" s="188"/>
      <c r="F16" s="188"/>
      <c r="G16" s="554"/>
      <c r="H16" s="196"/>
      <c r="I16" s="192"/>
      <c r="J16" s="193"/>
      <c r="K16" s="193"/>
      <c r="N16" s="136"/>
    </row>
    <row r="17" spans="1:14" ht="13.15" customHeight="1">
      <c r="A17" s="189">
        <f t="shared" si="0"/>
        <v>41007</v>
      </c>
      <c r="C17" s="188"/>
      <c r="D17" s="188"/>
      <c r="E17" s="188"/>
      <c r="F17" s="188"/>
      <c r="G17" s="554"/>
      <c r="H17" s="196"/>
      <c r="I17" s="192"/>
      <c r="J17" s="193"/>
      <c r="K17" s="193"/>
      <c r="N17" s="136"/>
    </row>
    <row r="18" spans="1:14" ht="13.15" customHeight="1">
      <c r="A18" s="189">
        <f t="shared" si="0"/>
        <v>41008</v>
      </c>
      <c r="C18" s="188"/>
      <c r="D18" s="188"/>
      <c r="E18" s="188"/>
      <c r="F18" s="188"/>
      <c r="G18" s="554"/>
      <c r="H18" s="196"/>
      <c r="I18" s="192"/>
      <c r="J18" s="193"/>
      <c r="K18" s="193"/>
      <c r="N18" s="136"/>
    </row>
    <row r="19" spans="1:14" ht="13.15" customHeight="1">
      <c r="A19" s="189">
        <f t="shared" si="0"/>
        <v>41009</v>
      </c>
      <c r="C19" s="188"/>
      <c r="D19" s="188"/>
      <c r="E19" s="188"/>
      <c r="F19" s="188"/>
      <c r="G19" s="554"/>
      <c r="H19" s="196"/>
      <c r="I19" s="192"/>
      <c r="J19" s="193"/>
      <c r="K19" s="193"/>
      <c r="N19" s="136"/>
    </row>
    <row r="20" spans="1:14" ht="13.15" customHeight="1">
      <c r="A20" s="189">
        <f t="shared" si="0"/>
        <v>41010</v>
      </c>
      <c r="C20" s="188"/>
      <c r="D20" s="188"/>
      <c r="E20" s="188"/>
      <c r="F20" s="188"/>
      <c r="G20" s="554"/>
      <c r="H20" s="196"/>
      <c r="I20" s="192"/>
      <c r="J20" s="193"/>
      <c r="K20" s="193"/>
      <c r="N20" s="136"/>
    </row>
    <row r="21" spans="1:14" ht="13.15" customHeight="1">
      <c r="A21" s="189">
        <f t="shared" si="0"/>
        <v>41011</v>
      </c>
      <c r="C21" s="188"/>
      <c r="D21" s="188"/>
      <c r="E21" s="188"/>
      <c r="F21" s="188"/>
      <c r="G21" s="554"/>
      <c r="H21" s="196"/>
      <c r="I21" s="192"/>
      <c r="J21" s="193"/>
      <c r="K21" s="193"/>
      <c r="N21" s="136"/>
    </row>
    <row r="22" spans="1:14" ht="13.15" customHeight="1">
      <c r="A22" s="189">
        <f t="shared" si="0"/>
        <v>41012</v>
      </c>
      <c r="C22" s="188"/>
      <c r="D22" s="188"/>
      <c r="E22" s="188"/>
      <c r="F22" s="188"/>
      <c r="G22" s="554"/>
      <c r="H22" s="196"/>
      <c r="I22" s="192"/>
      <c r="J22" s="193"/>
      <c r="K22" s="193"/>
      <c r="N22" s="136"/>
    </row>
    <row r="23" spans="1:14" ht="13.15" customHeight="1">
      <c r="A23" s="189">
        <f t="shared" si="0"/>
        <v>41013</v>
      </c>
      <c r="C23" s="188"/>
      <c r="D23" s="188"/>
      <c r="E23" s="188"/>
      <c r="F23" s="188"/>
      <c r="G23" s="554"/>
      <c r="H23" s="196"/>
      <c r="I23" s="192"/>
      <c r="J23" s="193"/>
      <c r="K23" s="193"/>
      <c r="N23" s="136"/>
    </row>
    <row r="24" spans="1:14" ht="13.15" customHeight="1">
      <c r="A24" s="189">
        <f t="shared" si="0"/>
        <v>41014</v>
      </c>
      <c r="C24" s="188"/>
      <c r="D24" s="188"/>
      <c r="E24" s="188"/>
      <c r="F24" s="188"/>
      <c r="G24" s="554"/>
      <c r="H24" s="196"/>
      <c r="I24" s="192"/>
      <c r="J24" s="193"/>
      <c r="K24" s="193"/>
      <c r="N24" s="136"/>
    </row>
    <row r="25" spans="1:14" ht="13.15" customHeight="1">
      <c r="A25" s="189">
        <f t="shared" si="0"/>
        <v>41015</v>
      </c>
      <c r="C25" s="188"/>
      <c r="D25" s="188"/>
      <c r="E25" s="188"/>
      <c r="F25" s="188"/>
      <c r="G25" s="554"/>
      <c r="H25" s="196"/>
      <c r="I25" s="192"/>
      <c r="J25" s="193"/>
      <c r="K25" s="193"/>
      <c r="N25" s="136"/>
    </row>
    <row r="26" spans="1:14" ht="13.15" customHeight="1">
      <c r="A26" s="189">
        <f t="shared" si="0"/>
        <v>41016</v>
      </c>
      <c r="C26" s="188"/>
      <c r="D26" s="188"/>
      <c r="E26" s="188"/>
      <c r="F26" s="188"/>
      <c r="G26" s="554"/>
      <c r="H26" s="196"/>
      <c r="I26" s="192"/>
      <c r="J26" s="193"/>
      <c r="K26" s="193"/>
      <c r="N26" s="136"/>
    </row>
    <row r="27" spans="1:14" ht="13.15" customHeight="1">
      <c r="A27" s="189">
        <f t="shared" si="0"/>
        <v>41017</v>
      </c>
      <c r="C27" s="188"/>
      <c r="D27" s="188"/>
      <c r="E27" s="188"/>
      <c r="F27" s="188"/>
      <c r="G27" s="554"/>
      <c r="H27" s="196"/>
      <c r="I27" s="192"/>
      <c r="J27" s="193"/>
      <c r="K27" s="193"/>
      <c r="N27" s="136"/>
    </row>
    <row r="28" spans="1:14" ht="13.15" customHeight="1">
      <c r="A28" s="189">
        <f t="shared" si="0"/>
        <v>41018</v>
      </c>
      <c r="C28" s="188"/>
      <c r="D28" s="188"/>
      <c r="E28" s="188"/>
      <c r="F28" s="188"/>
      <c r="G28" s="554"/>
      <c r="H28" s="196"/>
      <c r="I28" s="192"/>
      <c r="J28" s="193"/>
      <c r="K28" s="193"/>
      <c r="N28" s="136"/>
    </row>
    <row r="29" spans="1:14" ht="13.15" customHeight="1">
      <c r="A29" s="189">
        <f t="shared" si="0"/>
        <v>41019</v>
      </c>
      <c r="C29" s="188"/>
      <c r="D29" s="188"/>
      <c r="E29" s="188"/>
      <c r="F29" s="188"/>
      <c r="G29" s="554"/>
      <c r="H29" s="196"/>
      <c r="I29" s="192"/>
      <c r="J29" s="193"/>
      <c r="K29" s="193"/>
      <c r="N29" s="136"/>
    </row>
    <row r="30" spans="1:14" ht="13.15" customHeight="1">
      <c r="A30" s="189">
        <f t="shared" si="0"/>
        <v>41020</v>
      </c>
      <c r="C30" s="188"/>
      <c r="D30" s="188"/>
      <c r="E30" s="188"/>
      <c r="F30" s="188"/>
      <c r="G30" s="554"/>
      <c r="H30" s="196"/>
      <c r="I30" s="192"/>
      <c r="J30" s="193"/>
      <c r="K30" s="193"/>
      <c r="N30" s="136"/>
    </row>
    <row r="31" spans="1:14" ht="13.15" customHeight="1">
      <c r="A31" s="189">
        <f t="shared" si="0"/>
        <v>41021</v>
      </c>
      <c r="C31" s="188"/>
      <c r="D31" s="188"/>
      <c r="E31" s="188"/>
      <c r="F31" s="188"/>
      <c r="G31" s="554"/>
      <c r="H31" s="196"/>
      <c r="I31" s="192"/>
      <c r="J31" s="193"/>
      <c r="K31" s="193"/>
      <c r="N31" s="136"/>
    </row>
    <row r="32" spans="1:14" ht="13.15" customHeight="1">
      <c r="A32" s="189">
        <f t="shared" si="0"/>
        <v>41022</v>
      </c>
      <c r="C32" s="188"/>
      <c r="D32" s="188"/>
      <c r="E32" s="188"/>
      <c r="F32" s="188"/>
      <c r="G32" s="554"/>
      <c r="H32" s="196"/>
      <c r="I32" s="192"/>
      <c r="J32" s="193"/>
      <c r="K32" s="193"/>
      <c r="N32" s="136"/>
    </row>
    <row r="33" spans="1:14" ht="13.15" customHeight="1">
      <c r="A33" s="189">
        <f t="shared" si="0"/>
        <v>41023</v>
      </c>
      <c r="C33" s="188"/>
      <c r="D33" s="188"/>
      <c r="E33" s="188"/>
      <c r="F33" s="188"/>
      <c r="G33" s="554"/>
      <c r="H33" s="196"/>
      <c r="I33" s="192"/>
      <c r="J33" s="193"/>
      <c r="K33" s="193"/>
      <c r="N33" s="136"/>
    </row>
    <row r="34" spans="1:14" ht="13.15" customHeight="1">
      <c r="A34" s="189">
        <f t="shared" si="0"/>
        <v>41024</v>
      </c>
      <c r="C34" s="188"/>
      <c r="D34" s="188"/>
      <c r="E34" s="188"/>
      <c r="F34" s="188"/>
      <c r="G34" s="554"/>
      <c r="H34" s="196"/>
      <c r="I34" s="192"/>
      <c r="J34" s="193"/>
      <c r="K34" s="193"/>
      <c r="N34" s="136"/>
    </row>
    <row r="35" spans="1:14" ht="13.15" customHeight="1">
      <c r="A35" s="189">
        <f t="shared" si="0"/>
        <v>41025</v>
      </c>
      <c r="C35" s="188"/>
      <c r="D35" s="188"/>
      <c r="E35" s="188"/>
      <c r="F35" s="188"/>
      <c r="G35" s="554"/>
      <c r="H35" s="196"/>
      <c r="I35" s="192"/>
      <c r="J35" s="193"/>
      <c r="K35" s="193"/>
      <c r="N35" s="136"/>
    </row>
    <row r="36" spans="1:14" ht="13.15" customHeight="1">
      <c r="A36" s="189">
        <f t="shared" si="0"/>
        <v>41026</v>
      </c>
      <c r="C36" s="188"/>
      <c r="D36" s="188"/>
      <c r="E36" s="188"/>
      <c r="F36" s="188"/>
      <c r="G36" s="554"/>
      <c r="H36" s="196"/>
      <c r="I36" s="192"/>
      <c r="J36" s="193"/>
      <c r="K36" s="193"/>
      <c r="N36" s="136"/>
    </row>
    <row r="37" spans="1:14" ht="13.15" customHeight="1">
      <c r="A37" s="189">
        <f t="shared" si="0"/>
        <v>41027</v>
      </c>
      <c r="C37" s="188"/>
      <c r="D37" s="188"/>
      <c r="E37" s="188"/>
      <c r="F37" s="188"/>
      <c r="G37" s="554"/>
      <c r="H37" s="196"/>
      <c r="I37" s="192"/>
      <c r="J37" s="193"/>
      <c r="K37" s="193"/>
      <c r="N37" s="136"/>
    </row>
    <row r="38" spans="1:14" ht="13.15" customHeight="1">
      <c r="A38" s="189">
        <f t="shared" si="0"/>
        <v>41028</v>
      </c>
      <c r="C38" s="188"/>
      <c r="D38" s="188"/>
      <c r="E38" s="188"/>
      <c r="F38" s="188"/>
      <c r="G38" s="554"/>
      <c r="H38" s="196"/>
      <c r="I38" s="192"/>
      <c r="J38" s="193"/>
      <c r="K38" s="193"/>
      <c r="N38" s="136"/>
    </row>
    <row r="39" spans="1:14" ht="13.15" customHeight="1">
      <c r="A39" s="189">
        <f t="shared" si="0"/>
        <v>41029</v>
      </c>
      <c r="C39" s="188"/>
      <c r="D39" s="188"/>
      <c r="E39" s="188"/>
      <c r="F39" s="188"/>
      <c r="G39" s="554"/>
      <c r="H39" s="196"/>
      <c r="I39" s="192"/>
      <c r="J39" s="193"/>
      <c r="K39" s="193"/>
      <c r="N39" s="136"/>
    </row>
    <row r="40" spans="1:14" ht="13.15" customHeight="1">
      <c r="A40" s="189">
        <f t="shared" si="0"/>
        <v>41030</v>
      </c>
      <c r="C40" s="188"/>
      <c r="D40" s="188"/>
      <c r="E40" s="188"/>
      <c r="F40" s="188"/>
      <c r="G40" s="554"/>
      <c r="H40" s="196"/>
      <c r="I40" s="192"/>
      <c r="J40" s="193"/>
      <c r="K40" s="193"/>
      <c r="N40" s="136"/>
    </row>
    <row r="41" spans="1:14" ht="13.15" customHeight="1">
      <c r="A41" s="189">
        <f t="shared" si="0"/>
        <v>41031</v>
      </c>
      <c r="C41" s="188"/>
      <c r="D41" s="188"/>
      <c r="E41" s="188"/>
      <c r="F41" s="188"/>
      <c r="G41" s="554"/>
      <c r="H41" s="196"/>
      <c r="I41" s="192"/>
      <c r="J41" s="193"/>
      <c r="K41" s="193"/>
      <c r="N41" s="136"/>
    </row>
    <row r="42" spans="1:14" ht="13.15" customHeight="1">
      <c r="A42" s="189">
        <f t="shared" si="0"/>
        <v>41032</v>
      </c>
      <c r="C42" s="188"/>
      <c r="D42" s="188"/>
      <c r="E42" s="188"/>
      <c r="F42" s="188"/>
      <c r="G42" s="554"/>
      <c r="H42" s="196"/>
      <c r="I42" s="192"/>
      <c r="J42" s="193"/>
      <c r="K42" s="193"/>
      <c r="N42" s="136"/>
    </row>
    <row r="43" spans="1:14" ht="13.15" customHeight="1">
      <c r="A43" s="189">
        <f t="shared" si="0"/>
        <v>41033</v>
      </c>
      <c r="C43" s="188"/>
      <c r="D43" s="188"/>
      <c r="E43" s="188"/>
      <c r="F43" s="188"/>
      <c r="G43" s="554"/>
      <c r="H43" s="196"/>
      <c r="I43" s="192"/>
      <c r="J43" s="193"/>
      <c r="K43" s="193"/>
      <c r="N43" s="136"/>
    </row>
    <row r="44" spans="1:14" ht="13.15" customHeight="1">
      <c r="A44" s="189">
        <f t="shared" si="0"/>
        <v>41034</v>
      </c>
      <c r="C44" s="188"/>
      <c r="D44" s="188"/>
      <c r="E44" s="188"/>
      <c r="F44" s="188"/>
      <c r="G44" s="554"/>
      <c r="H44" s="196"/>
      <c r="I44" s="192"/>
      <c r="J44" s="193"/>
      <c r="K44" s="193"/>
      <c r="N44" s="136"/>
    </row>
    <row r="45" spans="1:14" ht="13.15" customHeight="1">
      <c r="A45" s="189">
        <f t="shared" si="0"/>
        <v>41035</v>
      </c>
      <c r="C45" s="188"/>
      <c r="D45" s="188"/>
      <c r="E45" s="188"/>
      <c r="F45" s="188"/>
      <c r="G45" s="554"/>
      <c r="H45" s="196"/>
      <c r="I45" s="192"/>
      <c r="J45" s="193"/>
      <c r="K45" s="193"/>
      <c r="N45" s="136"/>
    </row>
    <row r="46" spans="1:14" ht="13.15" customHeight="1">
      <c r="A46" s="189">
        <f t="shared" si="0"/>
        <v>41036</v>
      </c>
      <c r="C46" s="188"/>
      <c r="D46" s="188"/>
      <c r="E46" s="188"/>
      <c r="F46" s="188"/>
      <c r="G46" s="554"/>
      <c r="H46" s="196"/>
      <c r="I46" s="192"/>
      <c r="J46" s="193"/>
      <c r="K46" s="193"/>
      <c r="N46" s="136"/>
    </row>
    <row r="47" spans="1:14" ht="13.15" customHeight="1">
      <c r="A47" s="189">
        <f t="shared" si="0"/>
        <v>41037</v>
      </c>
      <c r="C47" s="188"/>
      <c r="D47" s="188"/>
      <c r="E47" s="188"/>
      <c r="F47" s="188"/>
      <c r="G47" s="554"/>
      <c r="H47" s="196"/>
      <c r="I47" s="192"/>
      <c r="J47" s="193"/>
      <c r="K47" s="193"/>
      <c r="N47" s="136"/>
    </row>
    <row r="48" spans="1:14" ht="13.15" customHeight="1">
      <c r="A48" s="189">
        <f t="shared" si="0"/>
        <v>41038</v>
      </c>
      <c r="C48" s="188"/>
      <c r="D48" s="188"/>
      <c r="E48" s="188"/>
      <c r="F48" s="188"/>
      <c r="G48" s="554"/>
      <c r="H48" s="196"/>
      <c r="I48" s="192"/>
      <c r="J48" s="193"/>
      <c r="K48" s="193"/>
      <c r="N48" s="136"/>
    </row>
    <row r="49" spans="1:14" ht="13.15" customHeight="1">
      <c r="A49" s="189">
        <f t="shared" si="0"/>
        <v>41039</v>
      </c>
      <c r="C49" s="188"/>
      <c r="D49" s="188"/>
      <c r="E49" s="188"/>
      <c r="F49" s="188"/>
      <c r="G49" s="554"/>
      <c r="H49" s="196"/>
      <c r="I49" s="192"/>
      <c r="J49" s="193"/>
      <c r="K49" s="193"/>
      <c r="N49" s="136"/>
    </row>
    <row r="50" spans="1:14" ht="13.15" customHeight="1">
      <c r="A50" s="189">
        <f t="shared" si="0"/>
        <v>41040</v>
      </c>
      <c r="C50" s="188"/>
      <c r="D50" s="188"/>
      <c r="E50" s="188"/>
      <c r="F50" s="188"/>
      <c r="G50" s="554"/>
      <c r="H50" s="196"/>
      <c r="I50" s="192"/>
      <c r="J50" s="193"/>
      <c r="K50" s="193"/>
      <c r="N50" s="136"/>
    </row>
    <row r="51" spans="1:14" ht="13.15" customHeight="1">
      <c r="A51" s="189">
        <f t="shared" si="0"/>
        <v>41041</v>
      </c>
      <c r="C51" s="188"/>
      <c r="D51" s="188"/>
      <c r="E51" s="188"/>
      <c r="F51" s="188"/>
      <c r="G51" s="554"/>
      <c r="H51" s="196"/>
      <c r="I51" s="192"/>
      <c r="J51" s="193"/>
      <c r="K51" s="193"/>
      <c r="N51" s="136"/>
    </row>
    <row r="52" spans="1:14" ht="13.15" customHeight="1">
      <c r="A52" s="189">
        <f t="shared" si="0"/>
        <v>41042</v>
      </c>
      <c r="C52" s="188"/>
      <c r="D52" s="188"/>
      <c r="E52" s="188"/>
      <c r="F52" s="188"/>
      <c r="G52" s="554"/>
      <c r="H52" s="196"/>
      <c r="I52" s="192"/>
      <c r="J52" s="193"/>
      <c r="K52" s="193"/>
      <c r="N52" s="136"/>
    </row>
    <row r="53" spans="1:14" ht="13.15" customHeight="1">
      <c r="A53" s="189">
        <f t="shared" si="0"/>
        <v>41043</v>
      </c>
      <c r="C53" s="188"/>
      <c r="D53" s="188"/>
      <c r="E53" s="188"/>
      <c r="F53" s="188"/>
      <c r="G53" s="554"/>
      <c r="H53" s="196"/>
      <c r="I53" s="192"/>
      <c r="J53" s="193"/>
      <c r="K53" s="193"/>
      <c r="N53" s="136"/>
    </row>
    <row r="54" spans="1:14" ht="13.15" customHeight="1">
      <c r="A54" s="189">
        <f t="shared" si="0"/>
        <v>41044</v>
      </c>
      <c r="C54" s="188"/>
      <c r="D54" s="188"/>
      <c r="E54" s="188"/>
      <c r="F54" s="188"/>
      <c r="G54" s="554"/>
      <c r="H54" s="196"/>
      <c r="I54" s="192"/>
      <c r="J54" s="193"/>
      <c r="K54" s="193"/>
      <c r="N54" s="136"/>
    </row>
    <row r="55" spans="1:14" ht="13.15" customHeight="1">
      <c r="A55" s="189">
        <f t="shared" si="0"/>
        <v>41045</v>
      </c>
      <c r="C55" s="188"/>
      <c r="D55" s="188"/>
      <c r="E55" s="188"/>
      <c r="F55" s="188"/>
      <c r="G55" s="554"/>
      <c r="H55" s="196"/>
      <c r="I55" s="192"/>
      <c r="J55" s="193"/>
      <c r="K55" s="193"/>
      <c r="N55" s="136"/>
    </row>
    <row r="56" spans="1:14" ht="13.15" customHeight="1">
      <c r="A56" s="189">
        <f t="shared" si="0"/>
        <v>41046</v>
      </c>
      <c r="C56" s="188"/>
      <c r="D56" s="188"/>
      <c r="E56" s="188"/>
      <c r="F56" s="188"/>
      <c r="G56" s="554"/>
      <c r="H56" s="196"/>
      <c r="I56" s="192"/>
      <c r="J56" s="193"/>
      <c r="K56" s="193"/>
      <c r="N56" s="136"/>
    </row>
    <row r="57" spans="1:14" ht="13.15" customHeight="1">
      <c r="A57" s="189">
        <f t="shared" si="0"/>
        <v>41047</v>
      </c>
      <c r="C57" s="188"/>
      <c r="D57" s="188"/>
      <c r="E57" s="188"/>
      <c r="F57" s="188"/>
      <c r="G57" s="554"/>
      <c r="H57" s="196"/>
      <c r="I57" s="192"/>
      <c r="J57" s="193"/>
      <c r="K57" s="193"/>
      <c r="N57" s="136"/>
    </row>
    <row r="58" spans="1:14" ht="13.15" customHeight="1">
      <c r="A58" s="189">
        <f t="shared" si="0"/>
        <v>41048</v>
      </c>
      <c r="C58" s="188"/>
      <c r="D58" s="188"/>
      <c r="E58" s="188"/>
      <c r="F58" s="188"/>
      <c r="G58" s="554"/>
      <c r="H58" s="196"/>
      <c r="I58" s="192"/>
      <c r="J58" s="193"/>
      <c r="K58" s="193"/>
      <c r="N58" s="136"/>
    </row>
    <row r="59" spans="1:14" ht="13.15" customHeight="1">
      <c r="A59" s="189">
        <f t="shared" si="0"/>
        <v>41049</v>
      </c>
      <c r="C59" s="188"/>
      <c r="D59" s="188"/>
      <c r="E59" s="188"/>
      <c r="F59" s="188"/>
      <c r="G59" s="554"/>
      <c r="H59" s="196"/>
      <c r="I59" s="192"/>
      <c r="J59" s="193"/>
      <c r="K59" s="193"/>
      <c r="N59" s="136"/>
    </row>
    <row r="60" spans="1:14" ht="13.15" customHeight="1">
      <c r="A60" s="189">
        <f t="shared" si="0"/>
        <v>41050</v>
      </c>
      <c r="C60" s="188"/>
      <c r="D60" s="188"/>
      <c r="E60" s="188"/>
      <c r="F60" s="188"/>
      <c r="G60" s="554"/>
      <c r="H60" s="196"/>
      <c r="I60" s="192"/>
      <c r="J60" s="193"/>
      <c r="K60" s="193"/>
      <c r="N60" s="136"/>
    </row>
    <row r="61" spans="1:14" ht="13.15" customHeight="1">
      <c r="A61" s="189">
        <f t="shared" si="0"/>
        <v>41051</v>
      </c>
      <c r="C61" s="188"/>
      <c r="D61" s="188"/>
      <c r="E61" s="188"/>
      <c r="F61" s="188"/>
      <c r="G61" s="554"/>
      <c r="H61" s="196"/>
      <c r="I61" s="192"/>
      <c r="J61" s="193"/>
      <c r="K61" s="193"/>
      <c r="N61" s="136"/>
    </row>
    <row r="62" spans="1:14" ht="13.15" customHeight="1">
      <c r="A62" s="189">
        <f t="shared" si="0"/>
        <v>41052</v>
      </c>
      <c r="C62" s="188"/>
      <c r="D62" s="188"/>
      <c r="E62" s="188"/>
      <c r="F62" s="188"/>
      <c r="G62" s="554"/>
      <c r="H62" s="196"/>
      <c r="I62" s="192"/>
      <c r="J62" s="193"/>
      <c r="K62" s="193"/>
      <c r="N62" s="136"/>
    </row>
    <row r="63" spans="1:14" ht="13.15" customHeight="1">
      <c r="A63" s="189">
        <f t="shared" si="0"/>
        <v>41053</v>
      </c>
      <c r="C63" s="188"/>
      <c r="D63" s="188"/>
      <c r="E63" s="188"/>
      <c r="F63" s="188"/>
      <c r="G63" s="554"/>
      <c r="H63" s="196"/>
      <c r="I63" s="192"/>
      <c r="J63" s="193"/>
      <c r="K63" s="193"/>
      <c r="N63" s="136"/>
    </row>
    <row r="64" spans="1:14" ht="13.15" customHeight="1">
      <c r="A64" s="189">
        <f t="shared" si="0"/>
        <v>41054</v>
      </c>
      <c r="C64" s="188"/>
      <c r="D64" s="188"/>
      <c r="E64" s="188"/>
      <c r="F64" s="188"/>
      <c r="G64" s="554"/>
      <c r="H64" s="196"/>
      <c r="I64" s="192"/>
      <c r="J64" s="193"/>
      <c r="K64" s="193"/>
      <c r="N64" s="136"/>
    </row>
    <row r="65" spans="1:14" ht="13.15" customHeight="1">
      <c r="A65" s="189">
        <f t="shared" si="0"/>
        <v>41055</v>
      </c>
      <c r="C65" s="188"/>
      <c r="D65" s="188"/>
      <c r="E65" s="188"/>
      <c r="F65" s="188"/>
      <c r="G65" s="554"/>
      <c r="H65" s="196"/>
      <c r="I65" s="192"/>
      <c r="J65" s="193"/>
      <c r="K65" s="193"/>
      <c r="N65" s="136"/>
    </row>
    <row r="66" spans="1:14" ht="13.15" customHeight="1">
      <c r="A66" s="189">
        <f t="shared" si="0"/>
        <v>41056</v>
      </c>
      <c r="C66" s="188"/>
      <c r="D66" s="188"/>
      <c r="E66" s="188"/>
      <c r="F66" s="188"/>
      <c r="G66" s="554"/>
      <c r="H66" s="196"/>
      <c r="I66" s="192"/>
      <c r="J66" s="193"/>
      <c r="K66" s="193"/>
      <c r="N66" s="136"/>
    </row>
    <row r="67" spans="1:14" ht="13.15" customHeight="1">
      <c r="A67" s="189">
        <f t="shared" si="0"/>
        <v>41057</v>
      </c>
      <c r="C67" s="188"/>
      <c r="D67" s="188"/>
      <c r="E67" s="188"/>
      <c r="F67" s="188"/>
      <c r="G67" s="554"/>
      <c r="H67" s="196"/>
      <c r="I67" s="192"/>
      <c r="J67" s="193"/>
      <c r="K67" s="193"/>
      <c r="N67" s="136"/>
    </row>
    <row r="68" spans="1:14" ht="13.15" customHeight="1">
      <c r="A68" s="189">
        <f t="shared" si="0"/>
        <v>41058</v>
      </c>
      <c r="C68" s="188"/>
      <c r="D68" s="188"/>
      <c r="E68" s="188"/>
      <c r="F68" s="188"/>
      <c r="G68" s="554"/>
      <c r="H68" s="196"/>
      <c r="I68" s="192"/>
      <c r="J68" s="193"/>
      <c r="K68" s="193"/>
      <c r="N68" s="136"/>
    </row>
    <row r="69" spans="1:14" ht="13.15" customHeight="1">
      <c r="A69" s="189">
        <f t="shared" si="0"/>
        <v>41059</v>
      </c>
      <c r="C69" s="188"/>
      <c r="D69" s="188"/>
      <c r="E69" s="188"/>
      <c r="F69" s="188"/>
      <c r="G69" s="554"/>
      <c r="H69" s="196"/>
      <c r="I69" s="192"/>
      <c r="J69" s="193"/>
      <c r="K69" s="193"/>
      <c r="N69" s="136"/>
    </row>
    <row r="70" spans="1:14" ht="13.15" customHeight="1">
      <c r="A70" s="189">
        <f t="shared" si="0"/>
        <v>41060</v>
      </c>
      <c r="C70" s="188"/>
      <c r="D70" s="188"/>
      <c r="E70" s="188"/>
      <c r="F70" s="188"/>
      <c r="G70" s="554"/>
      <c r="H70" s="196"/>
      <c r="I70" s="192"/>
      <c r="J70" s="193"/>
      <c r="K70" s="193"/>
      <c r="N70" s="136"/>
    </row>
    <row r="71" spans="1:14" ht="13.15" customHeight="1">
      <c r="A71" s="189">
        <f t="shared" si="0"/>
        <v>41061</v>
      </c>
      <c r="C71" s="188"/>
      <c r="D71" s="188"/>
      <c r="E71" s="188"/>
      <c r="F71" s="188"/>
      <c r="G71" s="554"/>
      <c r="H71" s="196"/>
      <c r="I71" s="192"/>
      <c r="J71" s="193"/>
      <c r="K71" s="193"/>
      <c r="N71" s="136"/>
    </row>
    <row r="72" spans="1:14" ht="13.15" customHeight="1">
      <c r="A72" s="189">
        <f t="shared" si="0"/>
        <v>41062</v>
      </c>
      <c r="C72" s="188"/>
      <c r="D72" s="188"/>
      <c r="E72" s="188"/>
      <c r="F72" s="188"/>
      <c r="G72" s="554"/>
      <c r="H72" s="196"/>
      <c r="I72" s="192"/>
      <c r="J72" s="193"/>
      <c r="K72" s="193"/>
      <c r="N72" s="136"/>
    </row>
    <row r="73" spans="1:14" ht="13.15" customHeight="1">
      <c r="A73" s="189">
        <f t="shared" si="0"/>
        <v>41063</v>
      </c>
      <c r="C73" s="188"/>
      <c r="D73" s="188"/>
      <c r="E73" s="188"/>
      <c r="F73" s="188"/>
      <c r="G73" s="554"/>
      <c r="H73" s="196"/>
      <c r="I73" s="192"/>
      <c r="J73" s="193"/>
      <c r="K73" s="193"/>
      <c r="N73" s="136"/>
    </row>
    <row r="74" spans="1:14" ht="13.15" customHeight="1">
      <c r="A74" s="189">
        <f t="shared" si="0"/>
        <v>41064</v>
      </c>
      <c r="C74" s="188"/>
      <c r="D74" s="188"/>
      <c r="E74" s="188"/>
      <c r="F74" s="188"/>
      <c r="G74" s="554"/>
      <c r="H74" s="196"/>
      <c r="I74" s="192"/>
      <c r="J74" s="193"/>
      <c r="K74" s="193"/>
      <c r="N74" s="136"/>
    </row>
    <row r="75" spans="1:14" ht="13.15" customHeight="1">
      <c r="A75" s="189">
        <f t="shared" ref="A75:A138" si="1">A74+1</f>
        <v>41065</v>
      </c>
      <c r="C75" s="188"/>
      <c r="D75" s="188"/>
      <c r="E75" s="188"/>
      <c r="F75" s="188"/>
      <c r="G75" s="554"/>
      <c r="H75" s="196"/>
      <c r="I75" s="192"/>
      <c r="J75" s="193"/>
      <c r="K75" s="193"/>
      <c r="N75" s="136"/>
    </row>
    <row r="76" spans="1:14" ht="13.15" customHeight="1">
      <c r="A76" s="189">
        <f t="shared" si="1"/>
        <v>41066</v>
      </c>
      <c r="C76" s="188"/>
      <c r="D76" s="188"/>
      <c r="E76" s="188"/>
      <c r="F76" s="188"/>
      <c r="G76" s="554"/>
      <c r="H76" s="196"/>
      <c r="I76" s="192"/>
      <c r="J76" s="193"/>
      <c r="K76" s="193"/>
      <c r="N76" s="136"/>
    </row>
    <row r="77" spans="1:14" ht="13.15" customHeight="1">
      <c r="A77" s="189">
        <f t="shared" si="1"/>
        <v>41067</v>
      </c>
      <c r="C77" s="188"/>
      <c r="D77" s="188"/>
      <c r="E77" s="188"/>
      <c r="F77" s="188"/>
      <c r="G77" s="554"/>
      <c r="H77" s="196"/>
      <c r="I77" s="192"/>
      <c r="J77" s="193"/>
      <c r="K77" s="193"/>
      <c r="N77" s="136"/>
    </row>
    <row r="78" spans="1:14" ht="13.15" customHeight="1">
      <c r="A78" s="189">
        <f t="shared" si="1"/>
        <v>41068</v>
      </c>
      <c r="C78" s="188"/>
      <c r="D78" s="188"/>
      <c r="E78" s="188"/>
      <c r="F78" s="188"/>
      <c r="G78" s="554"/>
      <c r="H78" s="196"/>
      <c r="I78" s="192"/>
      <c r="J78" s="193"/>
      <c r="K78" s="193"/>
      <c r="N78" s="136"/>
    </row>
    <row r="79" spans="1:14" ht="13.15" customHeight="1">
      <c r="A79" s="189">
        <f t="shared" si="1"/>
        <v>41069</v>
      </c>
      <c r="C79" s="188"/>
      <c r="D79" s="188"/>
      <c r="E79" s="188"/>
      <c r="F79" s="188"/>
      <c r="G79" s="554"/>
      <c r="H79" s="196"/>
      <c r="I79" s="192"/>
      <c r="J79" s="193"/>
      <c r="K79" s="193"/>
      <c r="N79" s="136"/>
    </row>
    <row r="80" spans="1:14" ht="13.15" customHeight="1">
      <c r="A80" s="189">
        <f t="shared" si="1"/>
        <v>41070</v>
      </c>
      <c r="C80" s="188"/>
      <c r="D80" s="188"/>
      <c r="E80" s="188"/>
      <c r="F80" s="188"/>
      <c r="G80" s="554"/>
      <c r="H80" s="196"/>
      <c r="I80" s="192"/>
      <c r="J80" s="193"/>
      <c r="K80" s="193"/>
      <c r="N80" s="136"/>
    </row>
    <row r="81" spans="1:14" ht="13.15" customHeight="1">
      <c r="A81" s="189">
        <f t="shared" si="1"/>
        <v>41071</v>
      </c>
      <c r="C81" s="188"/>
      <c r="D81" s="188"/>
      <c r="E81" s="188"/>
      <c r="F81" s="188"/>
      <c r="G81" s="554"/>
      <c r="H81" s="196"/>
      <c r="I81" s="192"/>
      <c r="J81" s="193"/>
      <c r="K81" s="193"/>
      <c r="N81" s="136"/>
    </row>
    <row r="82" spans="1:14" ht="13.15" customHeight="1">
      <c r="A82" s="189">
        <f t="shared" si="1"/>
        <v>41072</v>
      </c>
      <c r="C82" s="188"/>
      <c r="D82" s="188"/>
      <c r="E82" s="188"/>
      <c r="F82" s="188"/>
      <c r="G82" s="554"/>
      <c r="H82" s="196"/>
      <c r="I82" s="192"/>
      <c r="J82" s="193"/>
      <c r="K82" s="193"/>
      <c r="N82" s="136"/>
    </row>
    <row r="83" spans="1:14" ht="13.15" customHeight="1">
      <c r="A83" s="189">
        <f t="shared" si="1"/>
        <v>41073</v>
      </c>
      <c r="C83" s="188"/>
      <c r="D83" s="188"/>
      <c r="E83" s="188"/>
      <c r="F83" s="188"/>
      <c r="G83" s="554"/>
      <c r="H83" s="196"/>
      <c r="I83" s="192"/>
      <c r="J83" s="193"/>
      <c r="K83" s="193"/>
      <c r="N83" s="136"/>
    </row>
    <row r="84" spans="1:14" ht="13.15" customHeight="1">
      <c r="A84" s="189">
        <f t="shared" si="1"/>
        <v>41074</v>
      </c>
      <c r="C84" s="188"/>
      <c r="D84" s="188"/>
      <c r="E84" s="188"/>
      <c r="F84" s="188"/>
      <c r="G84" s="554"/>
      <c r="H84" s="196"/>
      <c r="I84" s="192"/>
      <c r="J84" s="193"/>
      <c r="K84" s="193"/>
      <c r="N84" s="136"/>
    </row>
    <row r="85" spans="1:14" ht="13.15" customHeight="1">
      <c r="A85" s="189">
        <f t="shared" si="1"/>
        <v>41075</v>
      </c>
      <c r="C85" s="188"/>
      <c r="D85" s="188"/>
      <c r="E85" s="188"/>
      <c r="F85" s="188"/>
      <c r="G85" s="554"/>
      <c r="H85" s="196"/>
      <c r="I85" s="192"/>
      <c r="J85" s="193"/>
      <c r="K85" s="193"/>
      <c r="N85" s="136"/>
    </row>
    <row r="86" spans="1:14" ht="13.15" customHeight="1">
      <c r="A86" s="189">
        <f t="shared" si="1"/>
        <v>41076</v>
      </c>
      <c r="C86" s="188"/>
      <c r="D86" s="188"/>
      <c r="E86" s="188"/>
      <c r="F86" s="188"/>
      <c r="G86" s="554"/>
      <c r="H86" s="196"/>
      <c r="I86" s="192"/>
      <c r="J86" s="193"/>
      <c r="K86" s="193"/>
      <c r="N86" s="136"/>
    </row>
    <row r="87" spans="1:14" ht="13.15" customHeight="1">
      <c r="A87" s="189">
        <f t="shared" si="1"/>
        <v>41077</v>
      </c>
      <c r="C87" s="188"/>
      <c r="D87" s="188"/>
      <c r="E87" s="188"/>
      <c r="F87" s="188"/>
      <c r="G87" s="554"/>
      <c r="H87" s="196"/>
      <c r="I87" s="192"/>
      <c r="J87" s="193"/>
      <c r="K87" s="193"/>
      <c r="N87" s="136"/>
    </row>
    <row r="88" spans="1:14" ht="13.15" customHeight="1">
      <c r="A88" s="189">
        <f t="shared" si="1"/>
        <v>41078</v>
      </c>
      <c r="C88" s="188"/>
      <c r="D88" s="188"/>
      <c r="E88" s="188"/>
      <c r="F88" s="188"/>
      <c r="G88" s="554"/>
      <c r="H88" s="196"/>
      <c r="I88" s="192"/>
      <c r="J88" s="193"/>
      <c r="K88" s="193"/>
      <c r="N88" s="136"/>
    </row>
    <row r="89" spans="1:14" ht="13.15" customHeight="1">
      <c r="A89" s="189">
        <f t="shared" si="1"/>
        <v>41079</v>
      </c>
      <c r="C89" s="188"/>
      <c r="D89" s="188"/>
      <c r="E89" s="188"/>
      <c r="F89" s="188"/>
      <c r="G89" s="554"/>
      <c r="H89" s="196"/>
      <c r="I89" s="192"/>
      <c r="J89" s="193"/>
      <c r="K89" s="193"/>
      <c r="N89" s="136"/>
    </row>
    <row r="90" spans="1:14" ht="13.15" customHeight="1">
      <c r="A90" s="189">
        <f t="shared" si="1"/>
        <v>41080</v>
      </c>
      <c r="C90" s="188"/>
      <c r="D90" s="188"/>
      <c r="E90" s="188"/>
      <c r="F90" s="188"/>
      <c r="G90" s="554"/>
      <c r="H90" s="196"/>
      <c r="I90" s="192"/>
      <c r="J90" s="193"/>
      <c r="K90" s="193"/>
      <c r="N90" s="136"/>
    </row>
    <row r="91" spans="1:14" ht="13.15" customHeight="1">
      <c r="A91" s="189">
        <f t="shared" si="1"/>
        <v>41081</v>
      </c>
      <c r="C91" s="188"/>
      <c r="D91" s="188"/>
      <c r="E91" s="188"/>
      <c r="F91" s="188"/>
      <c r="G91" s="554"/>
      <c r="H91" s="196"/>
      <c r="I91" s="192"/>
      <c r="J91" s="193"/>
      <c r="K91" s="193"/>
      <c r="N91" s="136"/>
    </row>
    <row r="92" spans="1:14" ht="13.15" customHeight="1">
      <c r="A92" s="189">
        <f t="shared" si="1"/>
        <v>41082</v>
      </c>
      <c r="C92" s="188"/>
      <c r="D92" s="188"/>
      <c r="E92" s="188"/>
      <c r="F92" s="188"/>
      <c r="G92" s="554"/>
      <c r="H92" s="196"/>
      <c r="I92" s="192"/>
      <c r="J92" s="193"/>
      <c r="K92" s="193"/>
      <c r="N92" s="136"/>
    </row>
    <row r="93" spans="1:14" ht="13.15" customHeight="1">
      <c r="A93" s="189">
        <f t="shared" si="1"/>
        <v>41083</v>
      </c>
      <c r="C93" s="188"/>
      <c r="D93" s="188"/>
      <c r="E93" s="188"/>
      <c r="F93" s="188"/>
      <c r="G93" s="554"/>
      <c r="H93" s="196"/>
      <c r="I93" s="192"/>
      <c r="J93" s="193"/>
      <c r="K93" s="193"/>
      <c r="N93" s="136"/>
    </row>
    <row r="94" spans="1:14" ht="13.15" customHeight="1">
      <c r="A94" s="189">
        <f t="shared" si="1"/>
        <v>41084</v>
      </c>
      <c r="C94" s="188"/>
      <c r="D94" s="188"/>
      <c r="E94" s="188"/>
      <c r="F94" s="188"/>
      <c r="G94" s="554"/>
      <c r="H94" s="196"/>
      <c r="I94" s="192"/>
      <c r="J94" s="193"/>
      <c r="K94" s="193"/>
      <c r="N94" s="136"/>
    </row>
    <row r="95" spans="1:14" ht="13.15" customHeight="1">
      <c r="A95" s="189">
        <f t="shared" si="1"/>
        <v>41085</v>
      </c>
      <c r="C95" s="188"/>
      <c r="D95" s="188"/>
      <c r="E95" s="188"/>
      <c r="F95" s="188"/>
      <c r="G95" s="554"/>
      <c r="H95" s="196"/>
      <c r="I95" s="192"/>
      <c r="J95" s="193"/>
      <c r="K95" s="193"/>
      <c r="N95" s="136"/>
    </row>
    <row r="96" spans="1:14" ht="13.15" customHeight="1">
      <c r="A96" s="189">
        <f t="shared" si="1"/>
        <v>41086</v>
      </c>
      <c r="C96" s="188"/>
      <c r="D96" s="188"/>
      <c r="E96" s="188"/>
      <c r="F96" s="188"/>
      <c r="G96" s="554"/>
      <c r="H96" s="196"/>
      <c r="I96" s="192"/>
      <c r="J96" s="193"/>
      <c r="K96" s="193"/>
      <c r="N96" s="136"/>
    </row>
    <row r="97" spans="1:14" ht="13.15" customHeight="1">
      <c r="A97" s="189">
        <f t="shared" si="1"/>
        <v>41087</v>
      </c>
      <c r="C97" s="188"/>
      <c r="D97" s="188"/>
      <c r="E97" s="188"/>
      <c r="F97" s="188"/>
      <c r="G97" s="554"/>
      <c r="H97" s="196"/>
      <c r="I97" s="192"/>
      <c r="J97" s="193"/>
      <c r="K97" s="193"/>
      <c r="N97" s="136"/>
    </row>
    <row r="98" spans="1:14" ht="13.15" customHeight="1">
      <c r="A98" s="189">
        <f t="shared" si="1"/>
        <v>41088</v>
      </c>
      <c r="C98" s="188"/>
      <c r="D98" s="188"/>
      <c r="E98" s="188"/>
      <c r="F98" s="188"/>
      <c r="G98" s="554"/>
      <c r="H98" s="196"/>
      <c r="I98" s="192"/>
      <c r="J98" s="193"/>
      <c r="K98" s="193"/>
      <c r="N98" s="136"/>
    </row>
    <row r="99" spans="1:14" ht="13.15" customHeight="1">
      <c r="A99" s="189">
        <f t="shared" si="1"/>
        <v>41089</v>
      </c>
      <c r="C99" s="188"/>
      <c r="D99" s="188"/>
      <c r="E99" s="188"/>
      <c r="F99" s="188"/>
      <c r="G99" s="554"/>
      <c r="H99" s="196"/>
      <c r="I99" s="192"/>
      <c r="J99" s="193"/>
      <c r="K99" s="193"/>
      <c r="N99" s="136"/>
    </row>
    <row r="100" spans="1:14" ht="13.15" customHeight="1">
      <c r="A100" s="189">
        <f t="shared" si="1"/>
        <v>41090</v>
      </c>
      <c r="C100" s="188"/>
      <c r="D100" s="188"/>
      <c r="E100" s="188"/>
      <c r="F100" s="188"/>
      <c r="G100" s="554"/>
      <c r="H100" s="196"/>
      <c r="I100" s="192"/>
      <c r="J100" s="193"/>
      <c r="K100" s="193"/>
      <c r="N100" s="136"/>
    </row>
    <row r="101" spans="1:14" ht="13.15" customHeight="1">
      <c r="A101" s="189">
        <f t="shared" si="1"/>
        <v>41091</v>
      </c>
      <c r="C101" s="188"/>
      <c r="D101" s="188"/>
      <c r="E101" s="188"/>
      <c r="F101" s="188"/>
      <c r="G101" s="554"/>
      <c r="H101" s="196"/>
      <c r="I101" s="192"/>
      <c r="J101" s="193"/>
      <c r="K101" s="193"/>
      <c r="N101" s="136"/>
    </row>
    <row r="102" spans="1:14" ht="13.15" customHeight="1">
      <c r="A102" s="189">
        <f t="shared" si="1"/>
        <v>41092</v>
      </c>
      <c r="C102" s="188"/>
      <c r="D102" s="188"/>
      <c r="E102" s="188"/>
      <c r="F102" s="188"/>
      <c r="G102" s="554"/>
      <c r="H102" s="196"/>
      <c r="I102" s="192"/>
      <c r="J102" s="193"/>
      <c r="K102" s="193"/>
      <c r="N102" s="136"/>
    </row>
    <row r="103" spans="1:14" ht="13.15" customHeight="1">
      <c r="A103" s="189">
        <f t="shared" si="1"/>
        <v>41093</v>
      </c>
      <c r="C103" s="188"/>
      <c r="D103" s="188"/>
      <c r="E103" s="188"/>
      <c r="F103" s="188"/>
      <c r="G103" s="554"/>
      <c r="H103" s="196"/>
      <c r="I103" s="192"/>
      <c r="J103" s="193"/>
      <c r="K103" s="193"/>
      <c r="N103" s="136"/>
    </row>
    <row r="104" spans="1:14" ht="13.15" customHeight="1">
      <c r="A104" s="189">
        <f t="shared" si="1"/>
        <v>41094</v>
      </c>
      <c r="C104" s="188"/>
      <c r="D104" s="188"/>
      <c r="E104" s="188"/>
      <c r="F104" s="188"/>
      <c r="G104" s="554"/>
      <c r="H104" s="196"/>
      <c r="I104" s="192"/>
      <c r="J104" s="193"/>
      <c r="K104" s="193"/>
      <c r="N104" s="136"/>
    </row>
    <row r="105" spans="1:14" ht="13.15" customHeight="1">
      <c r="A105" s="189">
        <f t="shared" si="1"/>
        <v>41095</v>
      </c>
      <c r="C105" s="188"/>
      <c r="D105" s="188"/>
      <c r="E105" s="188"/>
      <c r="F105" s="188"/>
      <c r="G105" s="554"/>
      <c r="H105" s="196"/>
      <c r="I105" s="192"/>
      <c r="J105" s="193"/>
      <c r="K105" s="193"/>
      <c r="N105" s="136"/>
    </row>
    <row r="106" spans="1:14" ht="13.15" customHeight="1">
      <c r="A106" s="189">
        <f t="shared" si="1"/>
        <v>41096</v>
      </c>
      <c r="C106" s="188"/>
      <c r="D106" s="188"/>
      <c r="E106" s="188"/>
      <c r="F106" s="188"/>
      <c r="G106" s="554"/>
      <c r="H106" s="196"/>
      <c r="I106" s="192"/>
      <c r="J106" s="193"/>
      <c r="K106" s="193"/>
      <c r="N106" s="136"/>
    </row>
    <row r="107" spans="1:14" ht="13.15" customHeight="1">
      <c r="A107" s="189">
        <f t="shared" si="1"/>
        <v>41097</v>
      </c>
      <c r="C107" s="188"/>
      <c r="D107" s="188"/>
      <c r="E107" s="188"/>
      <c r="F107" s="188"/>
      <c r="G107" s="554"/>
      <c r="H107" s="196"/>
      <c r="I107" s="192"/>
      <c r="J107" s="193"/>
      <c r="K107" s="193"/>
      <c r="N107" s="136"/>
    </row>
    <row r="108" spans="1:14" ht="13.15" customHeight="1">
      <c r="A108" s="189">
        <f t="shared" si="1"/>
        <v>41098</v>
      </c>
      <c r="C108" s="188"/>
      <c r="D108" s="188"/>
      <c r="E108" s="188"/>
      <c r="F108" s="188"/>
      <c r="G108" s="554"/>
      <c r="H108" s="196"/>
      <c r="I108" s="192"/>
      <c r="J108" s="193"/>
      <c r="K108" s="193"/>
      <c r="N108" s="136"/>
    </row>
    <row r="109" spans="1:14" ht="13.15" customHeight="1">
      <c r="A109" s="189">
        <f t="shared" si="1"/>
        <v>41099</v>
      </c>
      <c r="C109" s="188"/>
      <c r="D109" s="188"/>
      <c r="E109" s="188"/>
      <c r="F109" s="188"/>
      <c r="G109" s="554"/>
      <c r="H109" s="196"/>
      <c r="I109" s="192"/>
      <c r="J109" s="193"/>
      <c r="K109" s="193"/>
      <c r="N109" s="136"/>
    </row>
    <row r="110" spans="1:14" ht="13.15" customHeight="1">
      <c r="A110" s="189">
        <f t="shared" si="1"/>
        <v>41100</v>
      </c>
      <c r="C110" s="188"/>
      <c r="D110" s="188"/>
      <c r="E110" s="188"/>
      <c r="F110" s="188"/>
      <c r="G110" s="554"/>
      <c r="H110" s="196"/>
      <c r="I110" s="192"/>
      <c r="J110" s="193"/>
      <c r="K110" s="193"/>
      <c r="N110" s="136"/>
    </row>
    <row r="111" spans="1:14" ht="13.15" customHeight="1">
      <c r="A111" s="189">
        <f t="shared" si="1"/>
        <v>41101</v>
      </c>
      <c r="C111" s="188"/>
      <c r="D111" s="188"/>
      <c r="E111" s="188"/>
      <c r="F111" s="188"/>
      <c r="G111" s="554"/>
      <c r="H111" s="196"/>
      <c r="I111" s="192"/>
      <c r="J111" s="193"/>
      <c r="K111" s="193"/>
      <c r="N111" s="136"/>
    </row>
    <row r="112" spans="1:14" ht="13.15" customHeight="1">
      <c r="A112" s="189">
        <f t="shared" si="1"/>
        <v>41102</v>
      </c>
      <c r="C112" s="188"/>
      <c r="D112" s="188"/>
      <c r="E112" s="188"/>
      <c r="F112" s="188"/>
      <c r="G112" s="554"/>
      <c r="H112" s="196"/>
      <c r="I112" s="192"/>
      <c r="J112" s="193"/>
      <c r="K112" s="193"/>
      <c r="N112" s="136"/>
    </row>
    <row r="113" spans="1:14" ht="13.15" customHeight="1">
      <c r="A113" s="189">
        <f t="shared" si="1"/>
        <v>41103</v>
      </c>
      <c r="C113" s="188"/>
      <c r="D113" s="188"/>
      <c r="E113" s="188"/>
      <c r="F113" s="188"/>
      <c r="G113" s="554"/>
      <c r="H113" s="196"/>
      <c r="I113" s="192"/>
      <c r="J113" s="193"/>
      <c r="K113" s="193"/>
      <c r="N113" s="136"/>
    </row>
    <row r="114" spans="1:14" ht="13.15" customHeight="1">
      <c r="A114" s="189">
        <f t="shared" si="1"/>
        <v>41104</v>
      </c>
      <c r="C114" s="188"/>
      <c r="D114" s="188"/>
      <c r="E114" s="188"/>
      <c r="F114" s="188"/>
      <c r="G114" s="554"/>
      <c r="H114" s="196"/>
      <c r="I114" s="192"/>
      <c r="J114" s="193"/>
      <c r="K114" s="193"/>
      <c r="N114" s="136"/>
    </row>
    <row r="115" spans="1:14" ht="13.15" customHeight="1">
      <c r="A115" s="189">
        <f t="shared" si="1"/>
        <v>41105</v>
      </c>
      <c r="C115" s="188"/>
      <c r="D115" s="188"/>
      <c r="E115" s="188"/>
      <c r="F115" s="188"/>
      <c r="G115" s="554"/>
      <c r="H115" s="196"/>
      <c r="I115" s="192"/>
      <c r="J115" s="193"/>
      <c r="K115" s="193"/>
      <c r="N115" s="136"/>
    </row>
    <row r="116" spans="1:14" ht="13.15" customHeight="1">
      <c r="A116" s="189">
        <f t="shared" si="1"/>
        <v>41106</v>
      </c>
      <c r="C116" s="188"/>
      <c r="D116" s="188"/>
      <c r="E116" s="188"/>
      <c r="F116" s="188"/>
      <c r="G116" s="554"/>
      <c r="H116" s="196"/>
      <c r="I116" s="192"/>
      <c r="J116" s="193"/>
      <c r="K116" s="193"/>
      <c r="N116" s="136"/>
    </row>
    <row r="117" spans="1:14" ht="13.15" customHeight="1">
      <c r="A117" s="189">
        <f t="shared" si="1"/>
        <v>41107</v>
      </c>
      <c r="C117" s="188"/>
      <c r="D117" s="188"/>
      <c r="E117" s="188"/>
      <c r="F117" s="188"/>
      <c r="G117" s="554"/>
      <c r="H117" s="196"/>
      <c r="I117" s="192"/>
      <c r="J117" s="193"/>
      <c r="K117" s="193"/>
      <c r="N117" s="136"/>
    </row>
    <row r="118" spans="1:14" ht="13.15" customHeight="1">
      <c r="A118" s="189">
        <f t="shared" si="1"/>
        <v>41108</v>
      </c>
      <c r="C118" s="188"/>
      <c r="D118" s="188"/>
      <c r="E118" s="188"/>
      <c r="F118" s="188"/>
      <c r="G118" s="554"/>
      <c r="H118" s="196"/>
      <c r="I118" s="192"/>
      <c r="J118" s="193"/>
      <c r="K118" s="193"/>
      <c r="N118" s="136"/>
    </row>
    <row r="119" spans="1:14" ht="13.15" customHeight="1">
      <c r="A119" s="189">
        <f t="shared" si="1"/>
        <v>41109</v>
      </c>
      <c r="C119" s="188"/>
      <c r="D119" s="188"/>
      <c r="E119" s="188"/>
      <c r="F119" s="188"/>
      <c r="G119" s="554"/>
      <c r="H119" s="196"/>
      <c r="I119" s="192"/>
      <c r="J119" s="193"/>
      <c r="K119" s="193"/>
      <c r="N119" s="136"/>
    </row>
    <row r="120" spans="1:14" ht="13.15" customHeight="1">
      <c r="A120" s="189">
        <f t="shared" si="1"/>
        <v>41110</v>
      </c>
      <c r="C120" s="188"/>
      <c r="D120" s="188"/>
      <c r="E120" s="188"/>
      <c r="F120" s="188"/>
      <c r="G120" s="554"/>
      <c r="H120" s="196"/>
      <c r="I120" s="192"/>
      <c r="J120" s="193"/>
      <c r="K120" s="193"/>
      <c r="N120" s="136"/>
    </row>
    <row r="121" spans="1:14" ht="13.15" customHeight="1">
      <c r="A121" s="189">
        <f t="shared" si="1"/>
        <v>41111</v>
      </c>
      <c r="C121" s="188"/>
      <c r="D121" s="188"/>
      <c r="E121" s="188"/>
      <c r="F121" s="188"/>
      <c r="G121" s="554"/>
      <c r="H121" s="196"/>
      <c r="I121" s="192"/>
      <c r="J121" s="193"/>
      <c r="K121" s="193"/>
      <c r="N121" s="136"/>
    </row>
    <row r="122" spans="1:14" ht="13.15" customHeight="1">
      <c r="A122" s="189">
        <f t="shared" si="1"/>
        <v>41112</v>
      </c>
      <c r="C122" s="188"/>
      <c r="D122" s="188"/>
      <c r="E122" s="188"/>
      <c r="F122" s="188"/>
      <c r="G122" s="554"/>
      <c r="H122" s="196"/>
      <c r="I122" s="192"/>
      <c r="J122" s="193"/>
      <c r="K122" s="193"/>
      <c r="N122" s="136"/>
    </row>
    <row r="123" spans="1:14" ht="13.15" customHeight="1">
      <c r="A123" s="189">
        <f t="shared" si="1"/>
        <v>41113</v>
      </c>
      <c r="C123" s="188"/>
      <c r="D123" s="188"/>
      <c r="E123" s="188"/>
      <c r="F123" s="188"/>
      <c r="G123" s="554"/>
      <c r="H123" s="196"/>
      <c r="I123" s="192"/>
      <c r="J123" s="193"/>
      <c r="K123" s="193"/>
      <c r="N123" s="136"/>
    </row>
    <row r="124" spans="1:14" ht="13.15" customHeight="1">
      <c r="A124" s="189">
        <f t="shared" si="1"/>
        <v>41114</v>
      </c>
      <c r="C124" s="188"/>
      <c r="D124" s="188"/>
      <c r="E124" s="188"/>
      <c r="F124" s="188"/>
      <c r="G124" s="554"/>
      <c r="H124" s="196"/>
      <c r="I124" s="192"/>
      <c r="J124" s="193"/>
      <c r="K124" s="193"/>
      <c r="N124" s="136"/>
    </row>
    <row r="125" spans="1:14" ht="13.15" customHeight="1">
      <c r="A125" s="189">
        <f t="shared" si="1"/>
        <v>41115</v>
      </c>
      <c r="C125" s="188"/>
      <c r="D125" s="188"/>
      <c r="E125" s="188"/>
      <c r="F125" s="188"/>
      <c r="G125" s="554"/>
      <c r="H125" s="196"/>
      <c r="I125" s="192"/>
      <c r="J125" s="193"/>
      <c r="K125" s="193"/>
      <c r="N125" s="136"/>
    </row>
    <row r="126" spans="1:14" ht="13.15" customHeight="1">
      <c r="A126" s="189">
        <f t="shared" si="1"/>
        <v>41116</v>
      </c>
      <c r="C126" s="188"/>
      <c r="D126" s="188"/>
      <c r="E126" s="188"/>
      <c r="F126" s="188"/>
      <c r="G126" s="554"/>
      <c r="H126" s="196"/>
      <c r="I126" s="192"/>
      <c r="J126" s="193"/>
      <c r="K126" s="193"/>
      <c r="N126" s="136"/>
    </row>
    <row r="127" spans="1:14" ht="13.15" customHeight="1">
      <c r="A127" s="189">
        <f t="shared" si="1"/>
        <v>41117</v>
      </c>
      <c r="C127" s="188"/>
      <c r="D127" s="188"/>
      <c r="E127" s="188"/>
      <c r="F127" s="188"/>
      <c r="G127" s="554"/>
      <c r="H127" s="196"/>
      <c r="I127" s="192"/>
      <c r="J127" s="193"/>
      <c r="K127" s="193"/>
      <c r="N127" s="136"/>
    </row>
    <row r="128" spans="1:14" ht="13.15" customHeight="1">
      <c r="A128" s="189">
        <f t="shared" si="1"/>
        <v>41118</v>
      </c>
      <c r="C128" s="188"/>
      <c r="D128" s="188"/>
      <c r="E128" s="188"/>
      <c r="F128" s="188"/>
      <c r="G128" s="554"/>
      <c r="H128" s="196"/>
      <c r="I128" s="192"/>
      <c r="J128" s="193"/>
      <c r="K128" s="193"/>
      <c r="N128" s="136"/>
    </row>
    <row r="129" spans="1:14" ht="13.15" customHeight="1">
      <c r="A129" s="189">
        <f t="shared" si="1"/>
        <v>41119</v>
      </c>
      <c r="C129" s="188"/>
      <c r="D129" s="188"/>
      <c r="E129" s="188"/>
      <c r="F129" s="188"/>
      <c r="G129" s="554"/>
      <c r="H129" s="196"/>
      <c r="I129" s="192"/>
      <c r="J129" s="193"/>
      <c r="K129" s="193"/>
      <c r="N129" s="136"/>
    </row>
    <row r="130" spans="1:14" ht="13.15" customHeight="1">
      <c r="A130" s="189">
        <f t="shared" si="1"/>
        <v>41120</v>
      </c>
      <c r="C130" s="188"/>
      <c r="D130" s="188"/>
      <c r="E130" s="188"/>
      <c r="F130" s="188"/>
      <c r="G130" s="554"/>
      <c r="H130" s="196"/>
      <c r="I130" s="192"/>
      <c r="J130" s="193"/>
      <c r="K130" s="193"/>
      <c r="N130" s="136"/>
    </row>
    <row r="131" spans="1:14" ht="13.15" customHeight="1">
      <c r="A131" s="189">
        <f t="shared" si="1"/>
        <v>41121</v>
      </c>
      <c r="C131" s="188"/>
      <c r="D131" s="188"/>
      <c r="E131" s="188"/>
      <c r="F131" s="188"/>
      <c r="G131" s="554"/>
      <c r="H131" s="196"/>
      <c r="I131" s="192"/>
      <c r="J131" s="193"/>
      <c r="K131" s="193"/>
      <c r="N131" s="136"/>
    </row>
    <row r="132" spans="1:14" ht="13.15" customHeight="1">
      <c r="A132" s="189">
        <f t="shared" si="1"/>
        <v>41122</v>
      </c>
      <c r="C132" s="188"/>
      <c r="D132" s="188"/>
      <c r="E132" s="188"/>
      <c r="F132" s="188"/>
      <c r="G132" s="554"/>
      <c r="H132" s="196"/>
      <c r="I132" s="192"/>
      <c r="J132" s="193"/>
      <c r="K132" s="193"/>
      <c r="N132" s="136"/>
    </row>
    <row r="133" spans="1:14" ht="13.15" customHeight="1">
      <c r="A133" s="189">
        <f t="shared" si="1"/>
        <v>41123</v>
      </c>
      <c r="C133" s="188"/>
      <c r="D133" s="188"/>
      <c r="E133" s="188"/>
      <c r="F133" s="188"/>
      <c r="G133" s="554"/>
      <c r="H133" s="196"/>
      <c r="I133" s="192"/>
      <c r="J133" s="193"/>
      <c r="K133" s="193"/>
      <c r="N133" s="136"/>
    </row>
    <row r="134" spans="1:14" ht="13.15" customHeight="1">
      <c r="A134" s="189">
        <f t="shared" si="1"/>
        <v>41124</v>
      </c>
      <c r="C134" s="188"/>
      <c r="D134" s="188"/>
      <c r="E134" s="188"/>
      <c r="F134" s="188"/>
      <c r="G134" s="554"/>
      <c r="H134" s="196"/>
      <c r="I134" s="192"/>
      <c r="J134" s="193"/>
      <c r="K134" s="193"/>
      <c r="N134" s="136"/>
    </row>
    <row r="135" spans="1:14" ht="13.15" customHeight="1">
      <c r="A135" s="189">
        <f t="shared" si="1"/>
        <v>41125</v>
      </c>
      <c r="C135" s="188"/>
      <c r="D135" s="188"/>
      <c r="E135" s="188"/>
      <c r="F135" s="188"/>
      <c r="G135" s="554"/>
      <c r="H135" s="196"/>
      <c r="I135" s="192"/>
      <c r="J135" s="193"/>
      <c r="K135" s="193"/>
      <c r="N135" s="136"/>
    </row>
    <row r="136" spans="1:14" ht="13.15" customHeight="1">
      <c r="A136" s="189">
        <f t="shared" si="1"/>
        <v>41126</v>
      </c>
      <c r="C136" s="188"/>
      <c r="D136" s="188"/>
      <c r="E136" s="188"/>
      <c r="F136" s="188"/>
      <c r="G136" s="554"/>
      <c r="H136" s="196"/>
      <c r="I136" s="192"/>
      <c r="J136" s="193"/>
      <c r="K136" s="193"/>
      <c r="N136" s="136"/>
    </row>
    <row r="137" spans="1:14" ht="13.15" customHeight="1">
      <c r="A137" s="189">
        <f t="shared" si="1"/>
        <v>41127</v>
      </c>
      <c r="C137" s="188"/>
      <c r="D137" s="188"/>
      <c r="E137" s="188"/>
      <c r="F137" s="188"/>
      <c r="G137" s="554"/>
      <c r="H137" s="196"/>
      <c r="I137" s="192"/>
      <c r="J137" s="193"/>
      <c r="K137" s="193"/>
      <c r="N137" s="136"/>
    </row>
    <row r="138" spans="1:14" ht="13.15" customHeight="1">
      <c r="A138" s="189">
        <f t="shared" si="1"/>
        <v>41128</v>
      </c>
      <c r="C138" s="188"/>
      <c r="D138" s="188"/>
      <c r="E138" s="188"/>
      <c r="F138" s="188"/>
      <c r="G138" s="554"/>
      <c r="H138" s="196"/>
      <c r="I138" s="192"/>
      <c r="J138" s="193"/>
      <c r="K138" s="193"/>
      <c r="N138" s="136"/>
    </row>
    <row r="139" spans="1:14" ht="13.15" customHeight="1">
      <c r="A139" s="189">
        <f t="shared" ref="A139:A202" si="2">A138+1</f>
        <v>41129</v>
      </c>
      <c r="C139" s="188"/>
      <c r="D139" s="188"/>
      <c r="E139" s="188"/>
      <c r="F139" s="188"/>
      <c r="G139" s="554"/>
      <c r="H139" s="196"/>
      <c r="I139" s="192"/>
      <c r="J139" s="193"/>
      <c r="K139" s="193"/>
      <c r="N139" s="136"/>
    </row>
    <row r="140" spans="1:14" ht="13.15" customHeight="1">
      <c r="A140" s="189">
        <f t="shared" si="2"/>
        <v>41130</v>
      </c>
      <c r="C140" s="188"/>
      <c r="D140" s="188"/>
      <c r="E140" s="188"/>
      <c r="F140" s="188"/>
      <c r="G140" s="554"/>
      <c r="H140" s="196"/>
      <c r="I140" s="192"/>
      <c r="J140" s="193"/>
      <c r="K140" s="193"/>
      <c r="N140" s="136"/>
    </row>
    <row r="141" spans="1:14" ht="13.15" customHeight="1">
      <c r="A141" s="189">
        <f t="shared" si="2"/>
        <v>41131</v>
      </c>
      <c r="C141" s="188"/>
      <c r="D141" s="188"/>
      <c r="E141" s="188"/>
      <c r="F141" s="188"/>
      <c r="G141" s="554"/>
      <c r="H141" s="196"/>
      <c r="I141" s="192"/>
      <c r="J141" s="193"/>
      <c r="K141" s="193"/>
      <c r="N141" s="136"/>
    </row>
    <row r="142" spans="1:14" ht="13.15" customHeight="1">
      <c r="A142" s="189">
        <f t="shared" si="2"/>
        <v>41132</v>
      </c>
      <c r="C142" s="188"/>
      <c r="D142" s="188"/>
      <c r="E142" s="188"/>
      <c r="F142" s="188"/>
      <c r="G142" s="554"/>
      <c r="H142" s="196"/>
      <c r="I142" s="192"/>
      <c r="J142" s="193"/>
      <c r="K142" s="193"/>
      <c r="N142" s="136"/>
    </row>
    <row r="143" spans="1:14" ht="13.15" customHeight="1">
      <c r="A143" s="189">
        <f t="shared" si="2"/>
        <v>41133</v>
      </c>
      <c r="C143" s="188"/>
      <c r="D143" s="188"/>
      <c r="E143" s="188"/>
      <c r="F143" s="188"/>
      <c r="G143" s="554"/>
      <c r="H143" s="196"/>
      <c r="I143" s="192"/>
      <c r="J143" s="193"/>
      <c r="K143" s="193"/>
      <c r="N143" s="136"/>
    </row>
    <row r="144" spans="1:14" ht="13.15" customHeight="1">
      <c r="A144" s="189">
        <f t="shared" si="2"/>
        <v>41134</v>
      </c>
      <c r="C144" s="188"/>
      <c r="D144" s="188"/>
      <c r="E144" s="188"/>
      <c r="F144" s="188"/>
      <c r="G144" s="554"/>
      <c r="H144" s="196"/>
      <c r="I144" s="192"/>
      <c r="J144" s="193"/>
      <c r="K144" s="193"/>
      <c r="N144" s="136"/>
    </row>
    <row r="145" spans="1:14" ht="13.15" customHeight="1">
      <c r="A145" s="189">
        <f t="shared" si="2"/>
        <v>41135</v>
      </c>
      <c r="C145" s="188"/>
      <c r="D145" s="188"/>
      <c r="E145" s="188"/>
      <c r="F145" s="188"/>
      <c r="G145" s="554"/>
      <c r="H145" s="196"/>
      <c r="I145" s="192"/>
      <c r="J145" s="193"/>
      <c r="K145" s="193"/>
      <c r="N145" s="136"/>
    </row>
    <row r="146" spans="1:14" ht="13.15" customHeight="1">
      <c r="A146" s="189">
        <f t="shared" si="2"/>
        <v>41136</v>
      </c>
      <c r="C146" s="188"/>
      <c r="D146" s="188"/>
      <c r="E146" s="188"/>
      <c r="F146" s="188"/>
      <c r="G146" s="554"/>
      <c r="H146" s="196"/>
      <c r="I146" s="192"/>
      <c r="J146" s="193"/>
      <c r="K146" s="193"/>
      <c r="N146" s="136"/>
    </row>
    <row r="147" spans="1:14" ht="13.15" customHeight="1">
      <c r="A147" s="189">
        <f t="shared" si="2"/>
        <v>41137</v>
      </c>
      <c r="C147" s="188"/>
      <c r="D147" s="188"/>
      <c r="E147" s="188"/>
      <c r="F147" s="188"/>
      <c r="G147" s="554"/>
      <c r="H147" s="196"/>
      <c r="I147" s="192"/>
      <c r="J147" s="193"/>
      <c r="K147" s="193"/>
      <c r="N147" s="136"/>
    </row>
    <row r="148" spans="1:14" ht="13.15" customHeight="1">
      <c r="A148" s="189">
        <f t="shared" si="2"/>
        <v>41138</v>
      </c>
      <c r="C148" s="188"/>
      <c r="D148" s="188"/>
      <c r="E148" s="188"/>
      <c r="F148" s="188"/>
      <c r="G148" s="554"/>
      <c r="H148" s="196"/>
      <c r="I148" s="192"/>
      <c r="J148" s="193"/>
      <c r="K148" s="193"/>
      <c r="N148" s="136"/>
    </row>
    <row r="149" spans="1:14" ht="13.15" customHeight="1">
      <c r="A149" s="189">
        <f t="shared" si="2"/>
        <v>41139</v>
      </c>
      <c r="C149" s="188"/>
      <c r="D149" s="188"/>
      <c r="E149" s="188"/>
      <c r="F149" s="188"/>
      <c r="G149" s="554"/>
      <c r="H149" s="196"/>
      <c r="I149" s="192"/>
      <c r="J149" s="193"/>
      <c r="K149" s="193"/>
      <c r="N149" s="136"/>
    </row>
    <row r="150" spans="1:14" ht="13.15" customHeight="1">
      <c r="A150" s="189">
        <f t="shared" si="2"/>
        <v>41140</v>
      </c>
      <c r="C150" s="188"/>
      <c r="D150" s="188"/>
      <c r="E150" s="188"/>
      <c r="F150" s="188"/>
      <c r="G150" s="554"/>
      <c r="H150" s="196"/>
      <c r="I150" s="192"/>
      <c r="J150" s="193"/>
      <c r="K150" s="193"/>
      <c r="N150" s="136"/>
    </row>
    <row r="151" spans="1:14" ht="13.15" customHeight="1">
      <c r="A151" s="189">
        <f t="shared" si="2"/>
        <v>41141</v>
      </c>
      <c r="C151" s="188"/>
      <c r="D151" s="188"/>
      <c r="E151" s="188"/>
      <c r="F151" s="188"/>
      <c r="G151" s="554"/>
      <c r="H151" s="196"/>
      <c r="I151" s="192"/>
      <c r="J151" s="193"/>
      <c r="K151" s="193"/>
      <c r="N151" s="136"/>
    </row>
    <row r="152" spans="1:14" ht="13.15" customHeight="1">
      <c r="A152" s="189">
        <f t="shared" si="2"/>
        <v>41142</v>
      </c>
      <c r="C152" s="188"/>
      <c r="D152" s="188"/>
      <c r="E152" s="188"/>
      <c r="F152" s="188"/>
      <c r="G152" s="554"/>
      <c r="H152" s="196"/>
      <c r="I152" s="192"/>
      <c r="J152" s="193"/>
      <c r="K152" s="193"/>
      <c r="N152" s="136"/>
    </row>
    <row r="153" spans="1:14" ht="13.15" customHeight="1">
      <c r="A153" s="189">
        <f t="shared" si="2"/>
        <v>41143</v>
      </c>
      <c r="C153" s="188"/>
      <c r="D153" s="188"/>
      <c r="E153" s="188"/>
      <c r="F153" s="188"/>
      <c r="G153" s="554"/>
      <c r="H153" s="196"/>
      <c r="I153" s="192"/>
      <c r="J153" s="193"/>
      <c r="K153" s="193"/>
      <c r="N153" s="136"/>
    </row>
    <row r="154" spans="1:14" ht="13.15" customHeight="1">
      <c r="A154" s="189">
        <f t="shared" si="2"/>
        <v>41144</v>
      </c>
      <c r="C154" s="188"/>
      <c r="D154" s="188"/>
      <c r="E154" s="188"/>
      <c r="F154" s="188"/>
      <c r="G154" s="554"/>
      <c r="H154" s="196"/>
      <c r="I154" s="192"/>
      <c r="J154" s="193"/>
      <c r="K154" s="193"/>
      <c r="N154" s="136"/>
    </row>
    <row r="155" spans="1:14" ht="13.15" customHeight="1">
      <c r="A155" s="189">
        <f t="shared" si="2"/>
        <v>41145</v>
      </c>
      <c r="C155" s="188"/>
      <c r="D155" s="188"/>
      <c r="E155" s="188"/>
      <c r="F155" s="188"/>
      <c r="G155" s="554"/>
      <c r="H155" s="196"/>
      <c r="I155" s="192"/>
      <c r="J155" s="193"/>
      <c r="K155" s="193"/>
      <c r="N155" s="136"/>
    </row>
    <row r="156" spans="1:14" ht="13.15" customHeight="1">
      <c r="A156" s="189">
        <f t="shared" si="2"/>
        <v>41146</v>
      </c>
      <c r="C156" s="188"/>
      <c r="D156" s="188"/>
      <c r="E156" s="188"/>
      <c r="F156" s="188"/>
      <c r="G156" s="554"/>
      <c r="H156" s="196"/>
      <c r="I156" s="192"/>
      <c r="J156" s="193"/>
      <c r="K156" s="193"/>
      <c r="N156" s="136"/>
    </row>
    <row r="157" spans="1:14" ht="13.15" customHeight="1">
      <c r="A157" s="189">
        <f t="shared" si="2"/>
        <v>41147</v>
      </c>
      <c r="C157" s="188"/>
      <c r="D157" s="188"/>
      <c r="E157" s="188"/>
      <c r="F157" s="188"/>
      <c r="G157" s="554"/>
      <c r="H157" s="196"/>
      <c r="I157" s="192"/>
      <c r="J157" s="193"/>
      <c r="K157" s="193"/>
      <c r="N157" s="136"/>
    </row>
    <row r="158" spans="1:14" ht="13.15" customHeight="1">
      <c r="A158" s="189">
        <f t="shared" si="2"/>
        <v>41148</v>
      </c>
      <c r="C158" s="188"/>
      <c r="D158" s="188"/>
      <c r="E158" s="188"/>
      <c r="F158" s="188"/>
      <c r="G158" s="554"/>
      <c r="H158" s="196"/>
      <c r="I158" s="192"/>
      <c r="J158" s="193"/>
      <c r="K158" s="193"/>
      <c r="N158" s="136"/>
    </row>
    <row r="159" spans="1:14" ht="13.15" customHeight="1">
      <c r="A159" s="189">
        <f t="shared" si="2"/>
        <v>41149</v>
      </c>
      <c r="C159" s="188"/>
      <c r="D159" s="188"/>
      <c r="E159" s="188"/>
      <c r="F159" s="188"/>
      <c r="G159" s="554"/>
      <c r="H159" s="196"/>
      <c r="I159" s="192"/>
      <c r="J159" s="193"/>
      <c r="K159" s="193"/>
      <c r="N159" s="136"/>
    </row>
    <row r="160" spans="1:14" ht="13.15" customHeight="1">
      <c r="A160" s="189">
        <f t="shared" si="2"/>
        <v>41150</v>
      </c>
      <c r="C160" s="188"/>
      <c r="D160" s="188"/>
      <c r="E160" s="188"/>
      <c r="F160" s="188"/>
      <c r="G160" s="554"/>
      <c r="H160" s="196"/>
      <c r="I160" s="192"/>
      <c r="J160" s="193"/>
      <c r="K160" s="193"/>
      <c r="N160" s="136"/>
    </row>
    <row r="161" spans="1:14" ht="13.15" customHeight="1">
      <c r="A161" s="189">
        <f t="shared" si="2"/>
        <v>41151</v>
      </c>
      <c r="C161" s="188"/>
      <c r="D161" s="188"/>
      <c r="E161" s="188"/>
      <c r="F161" s="188"/>
      <c r="G161" s="554"/>
      <c r="H161" s="196"/>
      <c r="I161" s="192"/>
      <c r="J161" s="193"/>
      <c r="K161" s="193"/>
      <c r="N161" s="136"/>
    </row>
    <row r="162" spans="1:14" ht="13.15" customHeight="1">
      <c r="A162" s="189">
        <f t="shared" si="2"/>
        <v>41152</v>
      </c>
      <c r="C162" s="188"/>
      <c r="D162" s="188"/>
      <c r="E162" s="188"/>
      <c r="F162" s="188"/>
      <c r="G162" s="554"/>
      <c r="H162" s="196"/>
      <c r="I162" s="192"/>
      <c r="J162" s="193"/>
      <c r="K162" s="193"/>
      <c r="N162" s="136"/>
    </row>
    <row r="163" spans="1:14" ht="13.15" customHeight="1">
      <c r="A163" s="189">
        <f t="shared" si="2"/>
        <v>41153</v>
      </c>
      <c r="C163" s="188"/>
      <c r="D163" s="188"/>
      <c r="E163" s="188"/>
      <c r="F163" s="188"/>
      <c r="G163" s="554"/>
      <c r="H163" s="196"/>
      <c r="I163" s="192"/>
      <c r="J163" s="193"/>
      <c r="K163" s="193"/>
      <c r="N163" s="136"/>
    </row>
    <row r="164" spans="1:14" ht="13.15" customHeight="1">
      <c r="A164" s="189">
        <f t="shared" si="2"/>
        <v>41154</v>
      </c>
      <c r="C164" s="188"/>
      <c r="D164" s="188"/>
      <c r="E164" s="188"/>
      <c r="F164" s="188"/>
      <c r="G164" s="554"/>
      <c r="H164" s="196"/>
      <c r="I164" s="192"/>
      <c r="J164" s="193"/>
      <c r="K164" s="193"/>
      <c r="N164" s="136"/>
    </row>
    <row r="165" spans="1:14" ht="13.15" customHeight="1">
      <c r="A165" s="189">
        <f t="shared" si="2"/>
        <v>41155</v>
      </c>
      <c r="C165" s="188"/>
      <c r="D165" s="188"/>
      <c r="E165" s="188"/>
      <c r="F165" s="188"/>
      <c r="G165" s="554"/>
      <c r="H165" s="196"/>
      <c r="I165" s="192"/>
      <c r="J165" s="193"/>
      <c r="K165" s="193"/>
      <c r="N165" s="136"/>
    </row>
    <row r="166" spans="1:14" ht="13.15" customHeight="1">
      <c r="A166" s="189">
        <f t="shared" si="2"/>
        <v>41156</v>
      </c>
      <c r="C166" s="188"/>
      <c r="D166" s="188"/>
      <c r="E166" s="188"/>
      <c r="F166" s="188"/>
      <c r="G166" s="554"/>
      <c r="H166" s="196"/>
      <c r="I166" s="192"/>
      <c r="J166" s="193"/>
      <c r="K166" s="193"/>
      <c r="N166" s="136"/>
    </row>
    <row r="167" spans="1:14" ht="13.15" customHeight="1">
      <c r="A167" s="189">
        <f t="shared" si="2"/>
        <v>41157</v>
      </c>
      <c r="C167" s="188"/>
      <c r="D167" s="188"/>
      <c r="E167" s="188"/>
      <c r="F167" s="188"/>
      <c r="G167" s="554"/>
      <c r="H167" s="196"/>
      <c r="I167" s="192"/>
      <c r="J167" s="193"/>
      <c r="K167" s="193"/>
      <c r="N167" s="136"/>
    </row>
    <row r="168" spans="1:14" ht="13.15" customHeight="1">
      <c r="A168" s="189">
        <f t="shared" si="2"/>
        <v>41158</v>
      </c>
      <c r="C168" s="188"/>
      <c r="D168" s="188"/>
      <c r="E168" s="188"/>
      <c r="F168" s="188"/>
      <c r="G168" s="554"/>
      <c r="H168" s="196"/>
      <c r="I168" s="192"/>
      <c r="J168" s="193"/>
      <c r="K168" s="193"/>
      <c r="N168" s="136"/>
    </row>
    <row r="169" spans="1:14" ht="13.15" customHeight="1">
      <c r="A169" s="189">
        <f t="shared" si="2"/>
        <v>41159</v>
      </c>
      <c r="C169" s="188"/>
      <c r="D169" s="188"/>
      <c r="E169" s="188"/>
      <c r="F169" s="188"/>
      <c r="G169" s="554"/>
      <c r="H169" s="196"/>
      <c r="I169" s="192"/>
      <c r="J169" s="193"/>
      <c r="K169" s="193"/>
      <c r="N169" s="136"/>
    </row>
    <row r="170" spans="1:14" ht="13.15" customHeight="1">
      <c r="A170" s="189">
        <f t="shared" si="2"/>
        <v>41160</v>
      </c>
      <c r="C170" s="188"/>
      <c r="D170" s="188"/>
      <c r="E170" s="188"/>
      <c r="F170" s="188"/>
      <c r="G170" s="554"/>
      <c r="H170" s="196"/>
      <c r="I170" s="192"/>
      <c r="J170" s="193"/>
      <c r="K170" s="193"/>
      <c r="N170" s="136"/>
    </row>
    <row r="171" spans="1:14" ht="13.15" customHeight="1">
      <c r="A171" s="189">
        <f t="shared" si="2"/>
        <v>41161</v>
      </c>
      <c r="C171" s="188"/>
      <c r="D171" s="188"/>
      <c r="E171" s="188"/>
      <c r="F171" s="188"/>
      <c r="G171" s="554"/>
      <c r="H171" s="196"/>
      <c r="I171" s="192"/>
      <c r="J171" s="193"/>
      <c r="K171" s="193"/>
      <c r="N171" s="136"/>
    </row>
    <row r="172" spans="1:14" ht="13.15" customHeight="1">
      <c r="A172" s="189">
        <f t="shared" si="2"/>
        <v>41162</v>
      </c>
      <c r="C172" s="188"/>
      <c r="D172" s="188"/>
      <c r="E172" s="188"/>
      <c r="F172" s="188"/>
      <c r="G172" s="554"/>
      <c r="H172" s="196"/>
      <c r="I172" s="192"/>
      <c r="J172" s="193"/>
      <c r="K172" s="193"/>
      <c r="L172" s="152"/>
      <c r="N172" s="136"/>
    </row>
    <row r="173" spans="1:14" ht="13.15" customHeight="1">
      <c r="A173" s="189">
        <f t="shared" si="2"/>
        <v>41163</v>
      </c>
      <c r="C173" s="188"/>
      <c r="D173" s="188"/>
      <c r="E173" s="188"/>
      <c r="F173" s="188"/>
      <c r="G173" s="554"/>
      <c r="H173" s="196"/>
      <c r="I173" s="192"/>
      <c r="J173" s="193"/>
      <c r="K173" s="193"/>
      <c r="L173" s="152"/>
      <c r="N173" s="136"/>
    </row>
    <row r="174" spans="1:14" ht="13.15" customHeight="1">
      <c r="A174" s="189">
        <f t="shared" si="2"/>
        <v>41164</v>
      </c>
      <c r="C174" s="188"/>
      <c r="D174" s="188"/>
      <c r="E174" s="188"/>
      <c r="F174" s="188"/>
      <c r="G174" s="554"/>
      <c r="H174" s="196"/>
      <c r="I174" s="192"/>
      <c r="J174" s="193"/>
      <c r="K174" s="193"/>
      <c r="L174" s="152"/>
      <c r="M174" s="136"/>
      <c r="N174" s="136"/>
    </row>
    <row r="175" spans="1:14" ht="13.15" customHeight="1">
      <c r="A175" s="189">
        <f t="shared" si="2"/>
        <v>41165</v>
      </c>
      <c r="C175" s="188"/>
      <c r="D175" s="188"/>
      <c r="E175" s="188"/>
      <c r="F175" s="188"/>
      <c r="G175" s="554"/>
      <c r="H175" s="196"/>
      <c r="I175" s="192"/>
      <c r="J175" s="193"/>
      <c r="K175" s="193"/>
      <c r="L175" s="152"/>
      <c r="M175" s="136"/>
      <c r="N175" s="136"/>
    </row>
    <row r="176" spans="1:14" ht="13.15" customHeight="1">
      <c r="A176" s="189">
        <f t="shared" si="2"/>
        <v>41166</v>
      </c>
      <c r="C176" s="188"/>
      <c r="D176" s="188"/>
      <c r="E176" s="188"/>
      <c r="F176" s="188"/>
      <c r="G176" s="554"/>
      <c r="H176" s="196"/>
      <c r="I176" s="192"/>
      <c r="J176" s="193"/>
      <c r="K176" s="193"/>
      <c r="L176" s="152"/>
      <c r="M176" s="136"/>
      <c r="N176" s="136"/>
    </row>
    <row r="177" spans="1:14" ht="13.15" customHeight="1">
      <c r="A177" s="189">
        <f t="shared" si="2"/>
        <v>41167</v>
      </c>
      <c r="C177" s="188"/>
      <c r="D177" s="188"/>
      <c r="E177" s="188"/>
      <c r="F177" s="188"/>
      <c r="G177" s="554"/>
      <c r="H177" s="196"/>
      <c r="I177" s="192"/>
      <c r="J177" s="193"/>
      <c r="K177" s="193"/>
      <c r="L177" s="152"/>
      <c r="M177" s="136"/>
      <c r="N177" s="136"/>
    </row>
    <row r="178" spans="1:14" ht="13.15" customHeight="1">
      <c r="A178" s="189">
        <f t="shared" si="2"/>
        <v>41168</v>
      </c>
      <c r="C178" s="188"/>
      <c r="D178" s="188"/>
      <c r="E178" s="188"/>
      <c r="F178" s="188"/>
      <c r="G178" s="554"/>
      <c r="H178" s="196"/>
      <c r="I178" s="192"/>
      <c r="J178" s="193"/>
      <c r="K178" s="193"/>
      <c r="L178" s="152"/>
      <c r="M178" s="136"/>
      <c r="N178" s="136"/>
    </row>
    <row r="179" spans="1:14" ht="13.15" customHeight="1">
      <c r="A179" s="189">
        <f t="shared" si="2"/>
        <v>41169</v>
      </c>
      <c r="C179" s="188"/>
      <c r="D179" s="188"/>
      <c r="E179" s="188"/>
      <c r="F179" s="188"/>
      <c r="G179" s="554"/>
      <c r="H179" s="196"/>
      <c r="I179" s="192"/>
      <c r="J179" s="193"/>
      <c r="K179" s="193"/>
      <c r="L179" s="152"/>
      <c r="M179" s="136"/>
      <c r="N179" s="136"/>
    </row>
    <row r="180" spans="1:14" ht="13.15" customHeight="1">
      <c r="A180" s="189">
        <f t="shared" si="2"/>
        <v>41170</v>
      </c>
      <c r="C180" s="188"/>
      <c r="D180" s="188"/>
      <c r="E180" s="188"/>
      <c r="F180" s="188"/>
      <c r="G180" s="554"/>
      <c r="H180" s="196"/>
      <c r="I180" s="192"/>
      <c r="J180" s="193"/>
      <c r="K180" s="193"/>
      <c r="L180" s="152"/>
      <c r="M180" s="136"/>
      <c r="N180" s="136"/>
    </row>
    <row r="181" spans="1:14" ht="13.15" customHeight="1">
      <c r="A181" s="189">
        <f t="shared" si="2"/>
        <v>41171</v>
      </c>
      <c r="C181" s="188"/>
      <c r="D181" s="188"/>
      <c r="E181" s="188"/>
      <c r="F181" s="188"/>
      <c r="G181" s="554"/>
      <c r="H181" s="196"/>
      <c r="I181" s="192"/>
      <c r="J181" s="193"/>
      <c r="K181" s="193"/>
      <c r="L181" s="152"/>
      <c r="M181" s="136"/>
      <c r="N181" s="136"/>
    </row>
    <row r="182" spans="1:14" ht="13.15" customHeight="1">
      <c r="A182" s="189">
        <f t="shared" si="2"/>
        <v>41172</v>
      </c>
      <c r="C182" s="188"/>
      <c r="D182" s="188"/>
      <c r="E182" s="188"/>
      <c r="F182" s="188"/>
      <c r="G182" s="554"/>
      <c r="H182" s="196"/>
      <c r="I182" s="192"/>
      <c r="J182" s="193"/>
      <c r="K182" s="193"/>
      <c r="L182" s="152"/>
      <c r="M182" s="136"/>
      <c r="N182" s="136"/>
    </row>
    <row r="183" spans="1:14" ht="13.15" customHeight="1">
      <c r="A183" s="189">
        <f t="shared" si="2"/>
        <v>41173</v>
      </c>
      <c r="C183" s="188"/>
      <c r="D183" s="188"/>
      <c r="E183" s="188"/>
      <c r="F183" s="188"/>
      <c r="G183" s="554"/>
      <c r="H183" s="196"/>
      <c r="I183" s="192"/>
      <c r="J183" s="193"/>
      <c r="K183" s="193"/>
      <c r="L183" s="152"/>
      <c r="M183" s="136"/>
      <c r="N183" s="136"/>
    </row>
    <row r="184" spans="1:14" ht="13.15" customHeight="1">
      <c r="A184" s="189">
        <f t="shared" si="2"/>
        <v>41174</v>
      </c>
      <c r="C184" s="188"/>
      <c r="D184" s="188"/>
      <c r="E184" s="188"/>
      <c r="F184" s="188"/>
      <c r="G184" s="554"/>
      <c r="H184" s="196"/>
      <c r="I184" s="192"/>
      <c r="J184" s="193"/>
      <c r="K184" s="193"/>
      <c r="L184" s="152"/>
      <c r="M184" s="136"/>
      <c r="N184" s="136"/>
    </row>
    <row r="185" spans="1:14" ht="13.15" customHeight="1">
      <c r="A185" s="189">
        <f t="shared" si="2"/>
        <v>41175</v>
      </c>
      <c r="C185" s="188"/>
      <c r="D185" s="188"/>
      <c r="E185" s="188"/>
      <c r="F185" s="188"/>
      <c r="G185" s="554"/>
      <c r="H185" s="196"/>
      <c r="I185" s="192"/>
      <c r="J185" s="193"/>
      <c r="K185" s="193"/>
      <c r="L185" s="152"/>
      <c r="M185" s="136"/>
      <c r="N185" s="136"/>
    </row>
    <row r="186" spans="1:14" ht="13.15" customHeight="1">
      <c r="A186" s="189">
        <f t="shared" si="2"/>
        <v>41176</v>
      </c>
      <c r="C186" s="188"/>
      <c r="D186" s="188"/>
      <c r="E186" s="188"/>
      <c r="F186" s="188"/>
      <c r="G186" s="554"/>
      <c r="H186" s="196"/>
      <c r="I186" s="192"/>
      <c r="J186" s="193"/>
      <c r="K186" s="193"/>
      <c r="L186" s="152"/>
      <c r="M186" s="136"/>
      <c r="N186" s="136"/>
    </row>
    <row r="187" spans="1:14" ht="13.15" customHeight="1">
      <c r="A187" s="189">
        <f t="shared" si="2"/>
        <v>41177</v>
      </c>
      <c r="C187" s="188"/>
      <c r="D187" s="188"/>
      <c r="E187" s="188"/>
      <c r="F187" s="188"/>
      <c r="G187" s="554"/>
      <c r="H187" s="196"/>
      <c r="I187" s="192"/>
      <c r="J187" s="193"/>
      <c r="K187" s="193"/>
      <c r="L187" s="152"/>
      <c r="M187" s="136"/>
      <c r="N187" s="136"/>
    </row>
    <row r="188" spans="1:14" ht="13.15" customHeight="1">
      <c r="A188" s="189">
        <f t="shared" si="2"/>
        <v>41178</v>
      </c>
      <c r="C188" s="188"/>
      <c r="D188" s="188"/>
      <c r="E188" s="188"/>
      <c r="F188" s="188"/>
      <c r="G188" s="554"/>
      <c r="H188" s="196"/>
      <c r="I188" s="192"/>
      <c r="J188" s="193"/>
      <c r="K188" s="193"/>
      <c r="L188" s="152"/>
      <c r="M188" s="136"/>
      <c r="N188" s="136"/>
    </row>
    <row r="189" spans="1:14" ht="13.15" customHeight="1">
      <c r="A189" s="189">
        <f t="shared" si="2"/>
        <v>41179</v>
      </c>
      <c r="C189" s="188"/>
      <c r="D189" s="188"/>
      <c r="E189" s="188"/>
      <c r="F189" s="188"/>
      <c r="G189" s="554"/>
      <c r="H189" s="196"/>
      <c r="I189" s="192"/>
      <c r="J189" s="193"/>
      <c r="K189" s="193"/>
      <c r="L189" s="152"/>
      <c r="M189" s="136"/>
      <c r="N189" s="136"/>
    </row>
    <row r="190" spans="1:14" ht="13.15" customHeight="1">
      <c r="A190" s="189">
        <f t="shared" si="2"/>
        <v>41180</v>
      </c>
      <c r="C190" s="188"/>
      <c r="D190" s="188"/>
      <c r="E190" s="188"/>
      <c r="F190" s="188"/>
      <c r="G190" s="554"/>
      <c r="H190" s="196"/>
      <c r="I190" s="192"/>
      <c r="J190" s="193"/>
      <c r="K190" s="193"/>
      <c r="L190" s="152"/>
      <c r="M190" s="136"/>
      <c r="N190" s="136"/>
    </row>
    <row r="191" spans="1:14" ht="13.15" customHeight="1">
      <c r="A191" s="189">
        <f t="shared" si="2"/>
        <v>41181</v>
      </c>
      <c r="C191" s="188"/>
      <c r="D191" s="188"/>
      <c r="E191" s="188"/>
      <c r="F191" s="188"/>
      <c r="G191" s="554"/>
      <c r="H191" s="196"/>
      <c r="I191" s="192"/>
      <c r="J191" s="193"/>
      <c r="K191" s="193"/>
      <c r="L191" s="152"/>
      <c r="M191" s="136"/>
      <c r="N191" s="136"/>
    </row>
    <row r="192" spans="1:14" ht="13.15" customHeight="1">
      <c r="A192" s="189">
        <f t="shared" si="2"/>
        <v>41182</v>
      </c>
      <c r="C192" s="188"/>
      <c r="D192" s="188"/>
      <c r="E192" s="188"/>
      <c r="F192" s="188"/>
      <c r="G192" s="554"/>
      <c r="H192" s="196"/>
      <c r="I192" s="192"/>
      <c r="J192" s="193"/>
      <c r="K192" s="193"/>
      <c r="L192" s="152"/>
      <c r="M192" s="136"/>
      <c r="N192" s="136"/>
    </row>
    <row r="193" spans="1:14" ht="13.15" customHeight="1">
      <c r="A193" s="189">
        <f t="shared" si="2"/>
        <v>41183</v>
      </c>
      <c r="B193" s="156"/>
      <c r="C193" s="156"/>
      <c r="D193" s="552"/>
      <c r="E193" s="188"/>
      <c r="F193" s="186"/>
      <c r="G193" s="554"/>
      <c r="H193" s="196"/>
      <c r="I193" s="192"/>
      <c r="J193" s="193"/>
      <c r="K193" s="193"/>
      <c r="L193" s="152"/>
      <c r="M193" s="136"/>
      <c r="N193" s="136"/>
    </row>
    <row r="194" spans="1:14" ht="13.15" customHeight="1">
      <c r="A194" s="189">
        <f t="shared" si="2"/>
        <v>41184</v>
      </c>
      <c r="B194" s="156"/>
      <c r="C194" s="156"/>
      <c r="D194" s="552"/>
      <c r="E194" s="188"/>
      <c r="F194" s="186"/>
      <c r="G194" s="554"/>
      <c r="H194" s="196"/>
      <c r="I194" s="192"/>
      <c r="J194" s="193"/>
      <c r="K194" s="193"/>
      <c r="L194" s="152"/>
      <c r="M194" s="136"/>
      <c r="N194" s="136"/>
    </row>
    <row r="195" spans="1:14" ht="13.15" customHeight="1">
      <c r="A195" s="189">
        <f t="shared" si="2"/>
        <v>41185</v>
      </c>
      <c r="B195" s="156"/>
      <c r="C195" s="156"/>
      <c r="D195" s="552"/>
      <c r="E195" s="186"/>
      <c r="F195" s="186"/>
      <c r="G195" s="554"/>
      <c r="H195" s="196"/>
      <c r="I195" s="192"/>
      <c r="J195" s="193"/>
      <c r="K195" s="193"/>
      <c r="L195" s="152"/>
      <c r="M195" s="136"/>
      <c r="N195" s="136"/>
    </row>
    <row r="196" spans="1:14" ht="13.15" customHeight="1">
      <c r="A196" s="189">
        <f t="shared" si="2"/>
        <v>41186</v>
      </c>
      <c r="B196" s="156"/>
      <c r="C196" s="156"/>
      <c r="D196" s="552"/>
      <c r="E196" s="186"/>
      <c r="F196" s="186"/>
      <c r="G196" s="554"/>
      <c r="H196" s="196"/>
      <c r="I196" s="192"/>
      <c r="J196" s="193"/>
      <c r="K196" s="193"/>
      <c r="L196" s="152"/>
      <c r="M196" s="136"/>
      <c r="N196" s="136"/>
    </row>
    <row r="197" spans="1:14" ht="13.15" customHeight="1">
      <c r="A197" s="189">
        <f t="shared" si="2"/>
        <v>41187</v>
      </c>
      <c r="B197" s="156"/>
      <c r="C197" s="156"/>
      <c r="D197" s="552"/>
      <c r="E197" s="186"/>
      <c r="F197" s="186"/>
      <c r="G197" s="554"/>
      <c r="H197" s="196"/>
      <c r="I197" s="192"/>
      <c r="J197" s="193"/>
      <c r="K197" s="193"/>
      <c r="L197" s="152"/>
      <c r="M197" s="136"/>
      <c r="N197" s="136"/>
    </row>
    <row r="198" spans="1:14" ht="13.15" customHeight="1">
      <c r="A198" s="189">
        <f t="shared" si="2"/>
        <v>41188</v>
      </c>
      <c r="B198" s="156"/>
      <c r="C198" s="156"/>
      <c r="D198" s="552"/>
      <c r="E198" s="186"/>
      <c r="F198" s="186"/>
      <c r="G198" s="554"/>
      <c r="H198" s="196"/>
      <c r="I198" s="192"/>
      <c r="J198" s="193"/>
      <c r="K198" s="193"/>
      <c r="L198" s="152"/>
      <c r="M198" s="136"/>
      <c r="N198" s="136"/>
    </row>
    <row r="199" spans="1:14" ht="13.15" customHeight="1">
      <c r="A199" s="189">
        <f t="shared" si="2"/>
        <v>41189</v>
      </c>
      <c r="B199" s="156"/>
      <c r="C199" s="156"/>
      <c r="D199" s="552"/>
      <c r="E199" s="186"/>
      <c r="F199" s="186"/>
      <c r="G199" s="554"/>
      <c r="H199" s="196"/>
      <c r="I199" s="192"/>
      <c r="J199" s="193"/>
      <c r="K199" s="193"/>
      <c r="L199" s="152"/>
      <c r="M199" s="136"/>
      <c r="N199" s="136"/>
    </row>
    <row r="200" spans="1:14" ht="13.15" customHeight="1">
      <c r="A200" s="189">
        <f t="shared" si="2"/>
        <v>41190</v>
      </c>
      <c r="B200" s="156"/>
      <c r="C200" s="156"/>
      <c r="D200" s="552"/>
      <c r="E200" s="186"/>
      <c r="F200" s="186"/>
      <c r="G200" s="554"/>
      <c r="H200" s="196"/>
      <c r="I200" s="192"/>
      <c r="J200" s="193"/>
      <c r="K200" s="193"/>
      <c r="L200" s="152"/>
      <c r="M200" s="136"/>
      <c r="N200" s="136"/>
    </row>
    <row r="201" spans="1:14" ht="13.15" customHeight="1">
      <c r="A201" s="189">
        <f t="shared" si="2"/>
        <v>41191</v>
      </c>
      <c r="B201" s="156"/>
      <c r="C201" s="156"/>
      <c r="D201" s="552"/>
      <c r="E201" s="186"/>
      <c r="F201" s="186"/>
      <c r="G201" s="554"/>
      <c r="H201" s="196"/>
      <c r="I201" s="192"/>
      <c r="J201" s="193"/>
      <c r="K201" s="193"/>
      <c r="L201" s="152"/>
      <c r="M201" s="136"/>
      <c r="N201" s="136"/>
    </row>
    <row r="202" spans="1:14" ht="13.15" customHeight="1">
      <c r="A202" s="189">
        <f t="shared" si="2"/>
        <v>41192</v>
      </c>
      <c r="B202" s="156"/>
      <c r="C202" s="156"/>
      <c r="D202" s="552"/>
      <c r="E202" s="186"/>
      <c r="F202" s="188"/>
      <c r="G202" s="554"/>
      <c r="H202" s="196"/>
      <c r="I202" s="192"/>
      <c r="J202" s="193"/>
      <c r="K202" s="193"/>
      <c r="L202" s="152"/>
      <c r="M202" s="136"/>
      <c r="N202" s="136"/>
    </row>
    <row r="203" spans="1:14" ht="13.15" customHeight="1">
      <c r="A203" s="189">
        <f t="shared" ref="A203:A266" si="3">A202+1</f>
        <v>41193</v>
      </c>
      <c r="B203" s="156"/>
      <c r="C203" s="156"/>
      <c r="D203" s="552"/>
      <c r="E203" s="186"/>
      <c r="F203" s="186"/>
      <c r="G203" s="554"/>
      <c r="H203" s="196"/>
      <c r="I203" s="192"/>
      <c r="J203" s="193"/>
      <c r="K203" s="193"/>
      <c r="L203" s="152"/>
      <c r="M203" s="136"/>
      <c r="N203" s="136"/>
    </row>
    <row r="204" spans="1:14" ht="13.15" customHeight="1">
      <c r="A204" s="189">
        <f t="shared" si="3"/>
        <v>41194</v>
      </c>
      <c r="B204" s="156"/>
      <c r="C204" s="156"/>
      <c r="D204" s="552"/>
      <c r="E204" s="186"/>
      <c r="F204" s="186"/>
      <c r="G204" s="554"/>
      <c r="H204" s="196"/>
      <c r="I204" s="192"/>
      <c r="J204" s="193"/>
      <c r="K204" s="193"/>
      <c r="L204" s="152"/>
      <c r="M204" s="136"/>
      <c r="N204" s="136"/>
    </row>
    <row r="205" spans="1:14" ht="13.15" customHeight="1">
      <c r="A205" s="189">
        <f t="shared" si="3"/>
        <v>41195</v>
      </c>
      <c r="B205" s="156"/>
      <c r="C205" s="156"/>
      <c r="D205" s="552"/>
      <c r="E205" s="186"/>
      <c r="F205" s="186"/>
      <c r="G205" s="554"/>
      <c r="H205" s="196"/>
      <c r="I205" s="192"/>
      <c r="J205" s="193"/>
      <c r="K205" s="193"/>
      <c r="L205" s="152"/>
      <c r="M205" s="136"/>
      <c r="N205" s="136"/>
    </row>
    <row r="206" spans="1:14" ht="13.15" customHeight="1">
      <c r="A206" s="189">
        <f t="shared" si="3"/>
        <v>41196</v>
      </c>
      <c r="B206" s="156"/>
      <c r="C206" s="156"/>
      <c r="D206" s="552"/>
      <c r="E206" s="186"/>
      <c r="F206" s="186"/>
      <c r="G206" s="554"/>
      <c r="H206" s="196"/>
      <c r="I206" s="192"/>
      <c r="J206" s="193"/>
      <c r="K206" s="193"/>
      <c r="L206" s="152"/>
      <c r="M206" s="136"/>
      <c r="N206" s="136"/>
    </row>
    <row r="207" spans="1:14" ht="13.15" customHeight="1">
      <c r="A207" s="189">
        <f t="shared" si="3"/>
        <v>41197</v>
      </c>
      <c r="B207" s="156"/>
      <c r="C207" s="156"/>
      <c r="D207" s="552"/>
      <c r="E207" s="186"/>
      <c r="F207" s="186"/>
      <c r="G207" s="554"/>
      <c r="H207" s="196"/>
      <c r="I207" s="192"/>
      <c r="J207" s="193"/>
      <c r="K207" s="193"/>
      <c r="L207" s="152"/>
      <c r="M207" s="136"/>
      <c r="N207" s="136"/>
    </row>
    <row r="208" spans="1:14" ht="13.15" customHeight="1">
      <c r="A208" s="189">
        <f t="shared" si="3"/>
        <v>41198</v>
      </c>
      <c r="B208" s="156"/>
      <c r="C208" s="156"/>
      <c r="D208" s="552"/>
      <c r="E208" s="186"/>
      <c r="F208" s="186"/>
      <c r="G208" s="554"/>
      <c r="H208" s="196"/>
      <c r="I208" s="192"/>
      <c r="J208" s="193"/>
      <c r="K208" s="193"/>
      <c r="L208" s="152"/>
      <c r="M208" s="136"/>
      <c r="N208" s="136"/>
    </row>
    <row r="209" spans="1:14" ht="13.15" customHeight="1">
      <c r="A209" s="189">
        <f t="shared" si="3"/>
        <v>41199</v>
      </c>
      <c r="B209" s="156"/>
      <c r="C209" s="156"/>
      <c r="D209" s="552"/>
      <c r="E209" s="186"/>
      <c r="F209" s="186"/>
      <c r="G209" s="554"/>
      <c r="H209" s="196"/>
      <c r="I209" s="192"/>
      <c r="J209" s="193"/>
      <c r="K209" s="193"/>
      <c r="L209" s="152"/>
      <c r="M209" s="136"/>
      <c r="N209" s="136"/>
    </row>
    <row r="210" spans="1:14" ht="13.15" customHeight="1">
      <c r="A210" s="189">
        <f t="shared" si="3"/>
        <v>41200</v>
      </c>
      <c r="B210" s="156"/>
      <c r="C210" s="156"/>
      <c r="D210" s="552"/>
      <c r="E210" s="186"/>
      <c r="F210" s="186"/>
      <c r="G210" s="554"/>
      <c r="H210" s="196"/>
      <c r="I210" s="192"/>
      <c r="J210" s="193"/>
      <c r="K210" s="193"/>
      <c r="L210" s="152"/>
      <c r="M210" s="136"/>
      <c r="N210" s="136"/>
    </row>
    <row r="211" spans="1:14" ht="13.15" customHeight="1">
      <c r="A211" s="189">
        <f t="shared" si="3"/>
        <v>41201</v>
      </c>
      <c r="B211" s="156"/>
      <c r="C211" s="156"/>
      <c r="D211" s="552"/>
      <c r="E211" s="186"/>
      <c r="F211" s="186"/>
      <c r="G211" s="554"/>
      <c r="H211" s="196"/>
      <c r="I211" s="192"/>
      <c r="J211" s="193"/>
      <c r="K211" s="193"/>
      <c r="L211" s="152"/>
      <c r="M211" s="136"/>
      <c r="N211" s="136"/>
    </row>
    <row r="212" spans="1:14" ht="13.15" customHeight="1">
      <c r="A212" s="189">
        <f t="shared" si="3"/>
        <v>41202</v>
      </c>
      <c r="B212" s="156"/>
      <c r="C212" s="156"/>
      <c r="D212" s="552"/>
      <c r="E212" s="186"/>
      <c r="F212" s="186"/>
      <c r="G212" s="554"/>
      <c r="H212" s="196"/>
      <c r="I212" s="192"/>
      <c r="J212" s="193"/>
      <c r="K212" s="193"/>
      <c r="L212" s="152"/>
      <c r="M212" s="136"/>
      <c r="N212" s="136"/>
    </row>
    <row r="213" spans="1:14" ht="13.15" customHeight="1">
      <c r="A213" s="189">
        <f t="shared" si="3"/>
        <v>41203</v>
      </c>
      <c r="B213" s="156"/>
      <c r="C213" s="156"/>
      <c r="D213" s="552"/>
      <c r="E213" s="186"/>
      <c r="F213" s="186"/>
      <c r="G213" s="554"/>
      <c r="H213" s="196"/>
      <c r="I213" s="553"/>
      <c r="J213" s="193"/>
      <c r="K213" s="193"/>
      <c r="L213" s="152"/>
      <c r="M213" s="136"/>
      <c r="N213" s="136"/>
    </row>
    <row r="214" spans="1:14" ht="13.15" customHeight="1">
      <c r="A214" s="189">
        <f t="shared" si="3"/>
        <v>41204</v>
      </c>
      <c r="B214" s="156"/>
      <c r="C214" s="156"/>
      <c r="D214" s="552"/>
      <c r="E214" s="186"/>
      <c r="F214" s="186"/>
      <c r="G214" s="554"/>
      <c r="H214" s="196"/>
      <c r="I214" s="192"/>
      <c r="J214" s="193"/>
      <c r="K214" s="193"/>
      <c r="L214" s="152"/>
      <c r="M214" s="136"/>
      <c r="N214" s="136"/>
    </row>
    <row r="215" spans="1:14" ht="13.15" customHeight="1">
      <c r="A215" s="189">
        <f t="shared" si="3"/>
        <v>41205</v>
      </c>
      <c r="B215" s="156"/>
      <c r="C215" s="156"/>
      <c r="D215" s="552"/>
      <c r="E215" s="186"/>
      <c r="F215" s="186"/>
      <c r="G215" s="554"/>
      <c r="H215" s="196"/>
      <c r="I215" s="192"/>
      <c r="J215" s="193"/>
      <c r="K215" s="193"/>
      <c r="L215" s="152"/>
      <c r="M215" s="136"/>
      <c r="N215" s="136"/>
    </row>
    <row r="216" spans="1:14" ht="13.15" customHeight="1">
      <c r="A216" s="189">
        <f t="shared" si="3"/>
        <v>41206</v>
      </c>
      <c r="B216" s="156"/>
      <c r="C216" s="156"/>
      <c r="D216" s="552"/>
      <c r="E216" s="186"/>
      <c r="F216" s="186"/>
      <c r="G216" s="554"/>
      <c r="H216" s="196"/>
      <c r="I216" s="192"/>
      <c r="J216" s="193"/>
      <c r="K216" s="193"/>
      <c r="L216" s="152"/>
      <c r="M216" s="136"/>
      <c r="N216" s="136"/>
    </row>
    <row r="217" spans="1:14" ht="13.15" customHeight="1">
      <c r="A217" s="189">
        <f t="shared" si="3"/>
        <v>41207</v>
      </c>
      <c r="B217" s="156"/>
      <c r="C217" s="156"/>
      <c r="D217" s="552"/>
      <c r="E217" s="186"/>
      <c r="F217" s="186"/>
      <c r="G217" s="554"/>
      <c r="H217" s="196"/>
      <c r="I217" s="192"/>
      <c r="J217" s="193"/>
      <c r="K217" s="193"/>
      <c r="L217" s="152"/>
      <c r="M217" s="136"/>
      <c r="N217" s="136"/>
    </row>
    <row r="218" spans="1:14" ht="13.15" customHeight="1">
      <c r="A218" s="189">
        <f t="shared" si="3"/>
        <v>41208</v>
      </c>
      <c r="B218" s="156"/>
      <c r="C218" s="156"/>
      <c r="D218" s="552"/>
      <c r="E218" s="186"/>
      <c r="F218" s="186"/>
      <c r="G218" s="554"/>
      <c r="H218" s="196"/>
      <c r="I218" s="192"/>
      <c r="J218" s="193"/>
      <c r="K218" s="193"/>
      <c r="L218" s="152"/>
      <c r="M218" s="136"/>
      <c r="N218" s="136"/>
    </row>
    <row r="219" spans="1:14" ht="13.15" customHeight="1">
      <c r="A219" s="189">
        <f t="shared" si="3"/>
        <v>41209</v>
      </c>
      <c r="B219" s="156"/>
      <c r="C219" s="156"/>
      <c r="D219" s="552"/>
      <c r="E219" s="186"/>
      <c r="F219" s="186"/>
      <c r="G219" s="554"/>
      <c r="H219" s="196"/>
      <c r="I219" s="192"/>
      <c r="J219" s="193"/>
      <c r="K219" s="193"/>
      <c r="L219" s="152"/>
      <c r="M219" s="136"/>
      <c r="N219" s="136"/>
    </row>
    <row r="220" spans="1:14" ht="13.15" customHeight="1">
      <c r="A220" s="189">
        <f t="shared" si="3"/>
        <v>41210</v>
      </c>
      <c r="B220" s="156"/>
      <c r="C220" s="156"/>
      <c r="D220" s="552"/>
      <c r="E220" s="186"/>
      <c r="F220" s="186"/>
      <c r="G220" s="554"/>
      <c r="H220" s="196"/>
      <c r="I220" s="192"/>
      <c r="J220" s="193"/>
      <c r="K220" s="193"/>
      <c r="L220" s="152"/>
      <c r="M220" s="136"/>
      <c r="N220" s="136"/>
    </row>
    <row r="221" spans="1:14" ht="13.15" customHeight="1">
      <c r="A221" s="189">
        <f t="shared" si="3"/>
        <v>41211</v>
      </c>
      <c r="B221" s="156"/>
      <c r="C221" s="156"/>
      <c r="D221" s="552"/>
      <c r="E221" s="186"/>
      <c r="F221" s="186"/>
      <c r="G221" s="554"/>
      <c r="H221" s="196"/>
      <c r="I221" s="192"/>
      <c r="J221" s="193"/>
      <c r="K221" s="193"/>
      <c r="L221" s="152"/>
      <c r="M221" s="136"/>
      <c r="N221" s="136"/>
    </row>
    <row r="222" spans="1:14" ht="13.15" customHeight="1">
      <c r="A222" s="189">
        <f t="shared" si="3"/>
        <v>41212</v>
      </c>
      <c r="B222" s="156"/>
      <c r="C222" s="156"/>
      <c r="D222" s="552"/>
      <c r="E222" s="186"/>
      <c r="F222" s="186"/>
      <c r="G222" s="554"/>
      <c r="H222" s="196"/>
      <c r="I222" s="192"/>
      <c r="J222" s="193"/>
      <c r="K222" s="193"/>
      <c r="L222" s="152"/>
      <c r="M222" s="136"/>
      <c r="N222" s="136"/>
    </row>
    <row r="223" spans="1:14" ht="13.15" customHeight="1">
      <c r="A223" s="189">
        <f t="shared" si="3"/>
        <v>41213</v>
      </c>
      <c r="B223" s="156"/>
      <c r="C223" s="156"/>
      <c r="D223" s="552"/>
      <c r="E223" s="186"/>
      <c r="F223" s="186"/>
      <c r="G223" s="554"/>
      <c r="H223" s="196"/>
      <c r="I223" s="192"/>
      <c r="J223" s="193"/>
      <c r="K223" s="193"/>
      <c r="L223" s="152"/>
      <c r="M223" s="136"/>
      <c r="N223" s="136"/>
    </row>
    <row r="224" spans="1:14" ht="13.15" customHeight="1">
      <c r="A224" s="189">
        <f t="shared" si="3"/>
        <v>41214</v>
      </c>
      <c r="B224" s="156"/>
      <c r="C224" s="156"/>
      <c r="D224" s="156"/>
      <c r="E224" s="186"/>
      <c r="F224" s="186"/>
      <c r="G224" s="188"/>
      <c r="H224" s="196"/>
      <c r="I224" s="192"/>
      <c r="J224" s="193"/>
      <c r="K224" s="193"/>
      <c r="L224" s="152"/>
      <c r="M224" s="136"/>
      <c r="N224" s="136"/>
    </row>
    <row r="225" spans="1:14" ht="13.15" customHeight="1">
      <c r="A225" s="189">
        <f t="shared" si="3"/>
        <v>41215</v>
      </c>
      <c r="B225" s="156"/>
      <c r="C225" s="156"/>
      <c r="D225" s="156"/>
      <c r="E225" s="186"/>
      <c r="F225" s="186"/>
      <c r="G225" s="188"/>
      <c r="H225" s="196"/>
      <c r="I225" s="192"/>
      <c r="J225" s="193"/>
      <c r="K225" s="193"/>
      <c r="L225" s="152"/>
      <c r="M225" s="136"/>
      <c r="N225" s="136"/>
    </row>
    <row r="226" spans="1:14" ht="13.15" customHeight="1">
      <c r="A226" s="189">
        <f t="shared" si="3"/>
        <v>41216</v>
      </c>
      <c r="B226" s="156"/>
      <c r="C226" s="156"/>
      <c r="D226" s="156"/>
      <c r="E226" s="186"/>
      <c r="F226" s="186"/>
      <c r="G226" s="188"/>
      <c r="H226" s="196"/>
      <c r="I226" s="192"/>
      <c r="J226" s="193"/>
      <c r="K226" s="193"/>
      <c r="L226" s="152"/>
      <c r="M226" s="136"/>
      <c r="N226" s="136"/>
    </row>
    <row r="227" spans="1:14" ht="13.15" customHeight="1">
      <c r="A227" s="189">
        <f t="shared" si="3"/>
        <v>41217</v>
      </c>
      <c r="B227" s="156"/>
      <c r="C227" s="156"/>
      <c r="D227" s="156"/>
      <c r="E227" s="186"/>
      <c r="F227" s="186"/>
      <c r="G227" s="188"/>
      <c r="H227" s="196"/>
      <c r="I227" s="192"/>
      <c r="J227" s="193"/>
      <c r="K227" s="193"/>
      <c r="L227" s="152"/>
      <c r="M227" s="136"/>
      <c r="N227" s="136"/>
    </row>
    <row r="228" spans="1:14" ht="13.15" customHeight="1">
      <c r="A228" s="189">
        <f t="shared" si="3"/>
        <v>41218</v>
      </c>
      <c r="B228" s="156"/>
      <c r="C228" s="156"/>
      <c r="D228" s="156"/>
      <c r="E228" s="186"/>
      <c r="F228" s="186"/>
      <c r="G228" s="188"/>
      <c r="H228" s="196"/>
      <c r="I228" s="192"/>
      <c r="J228" s="193"/>
      <c r="K228" s="193"/>
      <c r="L228" s="152"/>
      <c r="M228" s="136"/>
      <c r="N228" s="136"/>
    </row>
    <row r="229" spans="1:14" ht="13.15" customHeight="1">
      <c r="A229" s="189">
        <f t="shared" si="3"/>
        <v>41219</v>
      </c>
      <c r="B229" s="156"/>
      <c r="C229" s="156"/>
      <c r="D229" s="156"/>
      <c r="E229" s="186"/>
      <c r="F229" s="186"/>
      <c r="G229" s="188"/>
      <c r="H229" s="196"/>
      <c r="I229" s="192"/>
      <c r="J229" s="193"/>
      <c r="K229" s="193"/>
      <c r="L229" s="152"/>
      <c r="M229" s="136"/>
      <c r="N229" s="136"/>
    </row>
    <row r="230" spans="1:14" ht="13.15" customHeight="1">
      <c r="A230" s="189">
        <f t="shared" si="3"/>
        <v>41220</v>
      </c>
      <c r="B230" s="156"/>
      <c r="C230" s="156"/>
      <c r="D230" s="156"/>
      <c r="E230" s="186"/>
      <c r="F230" s="186"/>
      <c r="G230" s="188"/>
      <c r="H230" s="196"/>
      <c r="I230" s="192"/>
      <c r="J230" s="193"/>
      <c r="K230" s="193"/>
      <c r="L230" s="152"/>
      <c r="M230" s="136"/>
      <c r="N230" s="136"/>
    </row>
    <row r="231" spans="1:14" ht="13.15" customHeight="1">
      <c r="A231" s="189">
        <f t="shared" si="3"/>
        <v>41221</v>
      </c>
      <c r="B231" s="156"/>
      <c r="C231" s="156"/>
      <c r="D231" s="156"/>
      <c r="E231" s="186"/>
      <c r="F231" s="186"/>
      <c r="G231" s="188"/>
      <c r="H231" s="196"/>
      <c r="I231" s="192"/>
      <c r="J231" s="193"/>
      <c r="K231" s="193"/>
      <c r="L231" s="152"/>
      <c r="M231" s="136"/>
      <c r="N231" s="136"/>
    </row>
    <row r="232" spans="1:14" ht="13.15" customHeight="1">
      <c r="A232" s="189">
        <f t="shared" si="3"/>
        <v>41222</v>
      </c>
      <c r="B232" s="156"/>
      <c r="C232" s="156"/>
      <c r="D232" s="156"/>
      <c r="E232" s="186"/>
      <c r="F232" s="186"/>
      <c r="G232" s="188"/>
      <c r="H232" s="196"/>
      <c r="I232" s="192"/>
      <c r="J232" s="193"/>
      <c r="K232" s="193"/>
      <c r="L232" s="152"/>
      <c r="M232" s="136"/>
      <c r="N232" s="136"/>
    </row>
    <row r="233" spans="1:14" ht="13.15" customHeight="1">
      <c r="A233" s="189">
        <f t="shared" si="3"/>
        <v>41223</v>
      </c>
      <c r="B233" s="156"/>
      <c r="C233" s="156"/>
      <c r="D233" s="156"/>
      <c r="E233" s="186"/>
      <c r="F233" s="186"/>
      <c r="G233" s="188"/>
      <c r="H233" s="196"/>
      <c r="I233" s="192"/>
      <c r="J233" s="193"/>
      <c r="K233" s="193"/>
      <c r="L233" s="152"/>
      <c r="M233" s="136"/>
      <c r="N233" s="136"/>
    </row>
    <row r="234" spans="1:14" ht="13.15" customHeight="1">
      <c r="A234" s="189">
        <f t="shared" si="3"/>
        <v>41224</v>
      </c>
      <c r="B234" s="156"/>
      <c r="C234" s="156"/>
      <c r="D234" s="156"/>
      <c r="E234" s="186"/>
      <c r="F234" s="186"/>
      <c r="G234" s="188"/>
      <c r="H234" s="196"/>
      <c r="I234" s="192"/>
      <c r="J234" s="193"/>
      <c r="K234" s="193"/>
      <c r="L234" s="152"/>
      <c r="M234" s="136"/>
      <c r="N234" s="136"/>
    </row>
    <row r="235" spans="1:14" ht="13.15" customHeight="1">
      <c r="A235" s="189">
        <f t="shared" si="3"/>
        <v>41225</v>
      </c>
      <c r="B235" s="156"/>
      <c r="C235" s="156"/>
      <c r="D235" s="156"/>
      <c r="E235" s="186"/>
      <c r="F235" s="186"/>
      <c r="G235" s="188"/>
      <c r="H235" s="196"/>
      <c r="I235" s="192"/>
      <c r="J235" s="193"/>
      <c r="K235" s="193"/>
      <c r="L235" s="152"/>
      <c r="M235" s="136"/>
      <c r="N235" s="136"/>
    </row>
    <row r="236" spans="1:14" ht="13.15" customHeight="1">
      <c r="A236" s="189">
        <f t="shared" si="3"/>
        <v>41226</v>
      </c>
      <c r="B236" s="156"/>
      <c r="C236" s="156"/>
      <c r="D236" s="156"/>
      <c r="E236" s="186"/>
      <c r="F236" s="186"/>
      <c r="G236" s="188"/>
      <c r="H236" s="196"/>
      <c r="I236" s="192"/>
      <c r="J236" s="193"/>
      <c r="K236" s="193"/>
      <c r="L236" s="152"/>
      <c r="M236" s="136"/>
      <c r="N236" s="136"/>
    </row>
    <row r="237" spans="1:14" ht="13.15" customHeight="1">
      <c r="A237" s="189">
        <f t="shared" si="3"/>
        <v>41227</v>
      </c>
      <c r="B237" s="156"/>
      <c r="C237" s="156"/>
      <c r="D237" s="156"/>
      <c r="E237" s="186"/>
      <c r="F237" s="186"/>
      <c r="G237" s="188"/>
      <c r="H237" s="196"/>
      <c r="I237" s="192"/>
      <c r="J237" s="193"/>
      <c r="K237" s="193"/>
      <c r="L237" s="152"/>
      <c r="M237" s="136"/>
      <c r="N237" s="136"/>
    </row>
    <row r="238" spans="1:14" ht="13.15" customHeight="1">
      <c r="A238" s="189">
        <f t="shared" si="3"/>
        <v>41228</v>
      </c>
      <c r="B238" s="156"/>
      <c r="C238" s="156"/>
      <c r="D238" s="156"/>
      <c r="E238" s="186"/>
      <c r="F238" s="186"/>
      <c r="G238" s="188"/>
      <c r="H238" s="196"/>
      <c r="I238" s="192"/>
      <c r="J238" s="193"/>
      <c r="K238" s="193"/>
      <c r="L238" s="152"/>
      <c r="M238" s="136"/>
      <c r="N238" s="136"/>
    </row>
    <row r="239" spans="1:14" ht="13.15" customHeight="1">
      <c r="A239" s="189">
        <f t="shared" si="3"/>
        <v>41229</v>
      </c>
      <c r="B239" s="156"/>
      <c r="C239" s="156"/>
      <c r="D239" s="156"/>
      <c r="E239" s="186"/>
      <c r="F239" s="186"/>
      <c r="G239" s="188"/>
      <c r="H239" s="196"/>
      <c r="I239" s="192"/>
      <c r="J239" s="193"/>
      <c r="K239" s="193"/>
      <c r="L239" s="152"/>
      <c r="M239" s="136"/>
      <c r="N239" s="136"/>
    </row>
    <row r="240" spans="1:14" ht="13.15" customHeight="1">
      <c r="A240" s="189">
        <f t="shared" si="3"/>
        <v>41230</v>
      </c>
      <c r="B240" s="156"/>
      <c r="C240" s="156"/>
      <c r="D240" s="156"/>
      <c r="E240" s="186"/>
      <c r="F240" s="186"/>
      <c r="G240" s="188"/>
      <c r="H240" s="196"/>
      <c r="I240" s="192"/>
      <c r="J240" s="193"/>
      <c r="K240" s="193"/>
      <c r="L240" s="152"/>
      <c r="M240" s="136"/>
      <c r="N240" s="136"/>
    </row>
    <row r="241" spans="1:14" ht="13.15" customHeight="1">
      <c r="A241" s="189">
        <f t="shared" si="3"/>
        <v>41231</v>
      </c>
      <c r="B241" s="156"/>
      <c r="C241" s="156"/>
      <c r="D241" s="156"/>
      <c r="E241" s="186"/>
      <c r="F241" s="186"/>
      <c r="G241" s="188"/>
      <c r="H241" s="196"/>
      <c r="I241" s="192"/>
      <c r="J241" s="193"/>
      <c r="K241" s="193"/>
      <c r="L241" s="152"/>
      <c r="M241" s="136"/>
      <c r="N241" s="136"/>
    </row>
    <row r="242" spans="1:14" ht="13.15" customHeight="1">
      <c r="A242" s="189">
        <f t="shared" si="3"/>
        <v>41232</v>
      </c>
      <c r="B242" s="156"/>
      <c r="C242" s="156"/>
      <c r="D242" s="156"/>
      <c r="E242" s="186"/>
      <c r="F242" s="186"/>
      <c r="G242" s="188"/>
      <c r="H242" s="196"/>
      <c r="I242" s="192"/>
      <c r="J242" s="193"/>
      <c r="K242" s="193"/>
      <c r="L242" s="152"/>
      <c r="M242" s="136"/>
      <c r="N242" s="136"/>
    </row>
    <row r="243" spans="1:14" ht="13.15" customHeight="1">
      <c r="A243" s="189">
        <f t="shared" si="3"/>
        <v>41233</v>
      </c>
      <c r="B243" s="156"/>
      <c r="C243" s="156"/>
      <c r="D243" s="156"/>
      <c r="E243" s="186"/>
      <c r="F243" s="186"/>
      <c r="G243" s="188"/>
      <c r="H243" s="196"/>
      <c r="I243" s="192"/>
      <c r="J243" s="193"/>
      <c r="K243" s="193"/>
      <c r="L243" s="152"/>
      <c r="M243" s="136"/>
      <c r="N243" s="136"/>
    </row>
    <row r="244" spans="1:14" ht="13.15" customHeight="1">
      <c r="A244" s="189">
        <f t="shared" si="3"/>
        <v>41234</v>
      </c>
      <c r="B244" s="156"/>
      <c r="C244" s="156"/>
      <c r="D244" s="156"/>
      <c r="E244" s="186"/>
      <c r="F244" s="186"/>
      <c r="G244" s="188"/>
      <c r="H244" s="196"/>
      <c r="I244" s="192"/>
      <c r="J244" s="193"/>
      <c r="K244" s="193"/>
      <c r="L244" s="152"/>
      <c r="M244" s="136"/>
      <c r="N244" s="136"/>
    </row>
    <row r="245" spans="1:14" ht="13.15" customHeight="1">
      <c r="A245" s="189">
        <f t="shared" si="3"/>
        <v>41235</v>
      </c>
      <c r="B245" s="156"/>
      <c r="C245" s="156"/>
      <c r="D245" s="156"/>
      <c r="E245" s="186"/>
      <c r="F245" s="186"/>
      <c r="G245" s="188"/>
      <c r="H245" s="196"/>
      <c r="I245" s="192"/>
      <c r="J245" s="193"/>
      <c r="K245" s="193"/>
      <c r="L245" s="152"/>
      <c r="M245" s="136"/>
      <c r="N245" s="136"/>
    </row>
    <row r="246" spans="1:14" ht="13.15" customHeight="1">
      <c r="A246" s="189">
        <f t="shared" si="3"/>
        <v>41236</v>
      </c>
      <c r="B246" s="156"/>
      <c r="C246" s="156"/>
      <c r="D246" s="156"/>
      <c r="E246" s="186"/>
      <c r="F246" s="186"/>
      <c r="G246" s="188"/>
      <c r="H246" s="196"/>
      <c r="I246" s="192"/>
      <c r="J246" s="193"/>
      <c r="K246" s="193"/>
      <c r="L246" s="152"/>
      <c r="M246" s="136"/>
      <c r="N246" s="136"/>
    </row>
    <row r="247" spans="1:14" ht="13.15" customHeight="1">
      <c r="A247" s="189">
        <f t="shared" si="3"/>
        <v>41237</v>
      </c>
      <c r="B247" s="156"/>
      <c r="C247" s="156"/>
      <c r="D247" s="156"/>
      <c r="E247" s="186"/>
      <c r="F247" s="186"/>
      <c r="G247" s="188"/>
      <c r="H247" s="196"/>
      <c r="I247" s="192"/>
      <c r="J247" s="193"/>
      <c r="K247" s="193"/>
      <c r="L247" s="152"/>
      <c r="M247" s="136"/>
      <c r="N247" s="136"/>
    </row>
    <row r="248" spans="1:14" ht="13.15" customHeight="1">
      <c r="A248" s="189">
        <f t="shared" si="3"/>
        <v>41238</v>
      </c>
      <c r="B248" s="156"/>
      <c r="C248" s="156"/>
      <c r="D248" s="156"/>
      <c r="E248" s="186"/>
      <c r="F248" s="186"/>
      <c r="G248" s="188"/>
      <c r="H248" s="196"/>
      <c r="I248" s="192"/>
      <c r="J248" s="193"/>
      <c r="K248" s="193"/>
      <c r="L248" s="152"/>
      <c r="M248" s="136"/>
      <c r="N248" s="136"/>
    </row>
    <row r="249" spans="1:14" ht="13.15" customHeight="1">
      <c r="A249" s="189">
        <f t="shared" si="3"/>
        <v>41239</v>
      </c>
      <c r="B249" s="156"/>
      <c r="C249" s="156"/>
      <c r="D249" s="156"/>
      <c r="E249" s="186"/>
      <c r="F249" s="186"/>
      <c r="G249" s="188"/>
      <c r="H249" s="196"/>
      <c r="I249" s="553"/>
      <c r="J249" s="193"/>
      <c r="K249" s="193"/>
      <c r="L249" s="152"/>
      <c r="M249" s="136"/>
      <c r="N249" s="136"/>
    </row>
    <row r="250" spans="1:14" ht="13.15" customHeight="1">
      <c r="A250" s="189">
        <f t="shared" si="3"/>
        <v>41240</v>
      </c>
      <c r="B250" s="156"/>
      <c r="C250" s="156"/>
      <c r="D250" s="156"/>
      <c r="E250" s="186"/>
      <c r="F250" s="186"/>
      <c r="G250" s="188"/>
      <c r="I250" s="192"/>
      <c r="J250" s="193"/>
      <c r="K250" s="193"/>
      <c r="L250" s="152"/>
      <c r="M250" s="136"/>
      <c r="N250" s="136"/>
    </row>
    <row r="251" spans="1:14" ht="13.15" customHeight="1">
      <c r="A251" s="189">
        <f t="shared" si="3"/>
        <v>41241</v>
      </c>
      <c r="B251" s="156"/>
      <c r="C251" s="156"/>
      <c r="D251" s="156"/>
      <c r="E251" s="186"/>
      <c r="F251" s="186"/>
      <c r="G251" s="188"/>
      <c r="H251" s="196"/>
      <c r="I251" s="192"/>
      <c r="J251" s="193"/>
      <c r="K251" s="193"/>
      <c r="L251" s="152"/>
      <c r="M251" s="136"/>
      <c r="N251" s="136"/>
    </row>
    <row r="252" spans="1:14" ht="13.15" customHeight="1">
      <c r="A252" s="189">
        <f t="shared" si="3"/>
        <v>41242</v>
      </c>
      <c r="B252" s="156"/>
      <c r="C252" s="156"/>
      <c r="D252" s="156"/>
      <c r="E252" s="186"/>
      <c r="F252" s="186"/>
      <c r="G252" s="188"/>
      <c r="H252" s="196"/>
      <c r="I252" s="192"/>
      <c r="J252" s="193"/>
      <c r="K252" s="193"/>
      <c r="L252" s="152"/>
      <c r="M252" s="136"/>
      <c r="N252" s="136"/>
    </row>
    <row r="253" spans="1:14" ht="13.15" customHeight="1">
      <c r="A253" s="189">
        <f t="shared" si="3"/>
        <v>41243</v>
      </c>
      <c r="B253" s="156"/>
      <c r="C253" s="156"/>
      <c r="D253" s="156"/>
      <c r="E253" s="186"/>
      <c r="F253" s="186"/>
      <c r="G253" s="188"/>
      <c r="H253" s="196"/>
      <c r="I253" s="192"/>
      <c r="J253" s="193"/>
      <c r="K253" s="193"/>
      <c r="L253" s="152"/>
      <c r="M253" s="136"/>
      <c r="N253" s="136"/>
    </row>
    <row r="254" spans="1:14" ht="13.15" customHeight="1">
      <c r="A254" s="189">
        <f t="shared" si="3"/>
        <v>41244</v>
      </c>
      <c r="B254" s="156"/>
      <c r="C254" s="156"/>
      <c r="D254" s="156"/>
      <c r="E254" s="186"/>
      <c r="F254" s="186"/>
      <c r="G254" s="188"/>
      <c r="H254" s="196"/>
      <c r="I254" s="192"/>
      <c r="J254" s="193"/>
      <c r="K254" s="193"/>
      <c r="L254" s="152"/>
      <c r="M254" s="136"/>
      <c r="N254" s="136"/>
    </row>
    <row r="255" spans="1:14" ht="13.15" customHeight="1">
      <c r="A255" s="189">
        <f t="shared" si="3"/>
        <v>41245</v>
      </c>
      <c r="B255" s="156"/>
      <c r="C255" s="156"/>
      <c r="D255" s="156"/>
      <c r="E255" s="186"/>
      <c r="F255" s="186"/>
      <c r="G255" s="188"/>
      <c r="H255" s="196"/>
      <c r="I255" s="553"/>
      <c r="K255" s="193"/>
      <c r="L255" s="152"/>
      <c r="M255" s="136"/>
      <c r="N255" s="136"/>
    </row>
    <row r="256" spans="1:14" ht="13.15" customHeight="1">
      <c r="A256" s="189">
        <f t="shared" si="3"/>
        <v>41246</v>
      </c>
      <c r="B256" s="156"/>
      <c r="C256" s="156"/>
      <c r="D256" s="156"/>
      <c r="E256" s="186"/>
      <c r="F256" s="186"/>
      <c r="G256" s="188"/>
      <c r="H256" s="196"/>
      <c r="I256" s="193"/>
      <c r="J256" s="193"/>
      <c r="K256" s="193"/>
      <c r="L256" s="152"/>
      <c r="M256" s="136"/>
      <c r="N256" s="136"/>
    </row>
    <row r="257" spans="1:14" ht="13.15" customHeight="1">
      <c r="A257" s="189">
        <f t="shared" si="3"/>
        <v>41247</v>
      </c>
      <c r="B257" s="156"/>
      <c r="C257" s="156"/>
      <c r="D257" s="156"/>
      <c r="E257" s="186"/>
      <c r="F257" s="186"/>
      <c r="G257" s="188"/>
      <c r="H257" s="196"/>
      <c r="I257" s="192"/>
      <c r="J257" s="193"/>
      <c r="K257" s="193"/>
      <c r="L257" s="152"/>
      <c r="M257" s="136"/>
      <c r="N257" s="136"/>
    </row>
    <row r="258" spans="1:14" ht="13.15" customHeight="1">
      <c r="A258" s="189">
        <f t="shared" si="3"/>
        <v>41248</v>
      </c>
      <c r="B258" s="156"/>
      <c r="C258" s="156"/>
      <c r="D258" s="156"/>
      <c r="E258" s="186"/>
      <c r="F258" s="186"/>
      <c r="G258" s="188"/>
      <c r="H258" s="196"/>
      <c r="I258" s="192"/>
      <c r="J258" s="193"/>
      <c r="K258" s="193"/>
      <c r="L258" s="152"/>
      <c r="M258" s="136"/>
      <c r="N258" s="136"/>
    </row>
    <row r="259" spans="1:14" ht="13.15" customHeight="1">
      <c r="A259" s="189">
        <f t="shared" si="3"/>
        <v>41249</v>
      </c>
      <c r="B259" s="156"/>
      <c r="C259" s="156"/>
      <c r="D259" s="156"/>
      <c r="E259" s="186"/>
      <c r="F259" s="186"/>
      <c r="G259" s="188"/>
      <c r="H259" s="196"/>
      <c r="I259" s="192"/>
      <c r="J259" s="193"/>
      <c r="K259" s="193"/>
      <c r="L259" s="152"/>
      <c r="M259" s="136"/>
      <c r="N259" s="136"/>
    </row>
    <row r="260" spans="1:14" ht="13.15" customHeight="1">
      <c r="A260" s="189">
        <f t="shared" si="3"/>
        <v>41250</v>
      </c>
      <c r="B260" s="156"/>
      <c r="C260" s="156"/>
      <c r="D260" s="156"/>
      <c r="E260" s="186"/>
      <c r="F260" s="186"/>
      <c r="G260" s="188"/>
      <c r="H260" s="196"/>
      <c r="I260" s="192"/>
      <c r="J260" s="193"/>
      <c r="K260" s="193"/>
      <c r="L260" s="152"/>
      <c r="M260" s="136"/>
      <c r="N260" s="136"/>
    </row>
    <row r="261" spans="1:14" ht="13.15" customHeight="1">
      <c r="A261" s="189">
        <f t="shared" si="3"/>
        <v>41251</v>
      </c>
      <c r="B261" s="156"/>
      <c r="C261" s="156"/>
      <c r="D261" s="156"/>
      <c r="E261" s="186"/>
      <c r="F261" s="186"/>
      <c r="G261" s="188"/>
      <c r="H261" s="196"/>
      <c r="I261" s="192"/>
      <c r="J261" s="193"/>
      <c r="K261" s="193"/>
      <c r="L261" s="152"/>
      <c r="M261" s="136"/>
      <c r="N261" s="136"/>
    </row>
    <row r="262" spans="1:14" ht="13.15" customHeight="1">
      <c r="A262" s="189">
        <f t="shared" si="3"/>
        <v>41252</v>
      </c>
      <c r="B262" s="156"/>
      <c r="C262" s="156"/>
      <c r="D262" s="156"/>
      <c r="E262" s="186"/>
      <c r="F262" s="186"/>
      <c r="G262" s="188"/>
      <c r="H262" s="196"/>
      <c r="I262" s="192"/>
      <c r="J262" s="193"/>
      <c r="K262" s="193"/>
      <c r="L262" s="152"/>
      <c r="M262" s="136"/>
      <c r="N262" s="136"/>
    </row>
    <row r="263" spans="1:14" ht="13.15" customHeight="1">
      <c r="A263" s="189">
        <f t="shared" si="3"/>
        <v>41253</v>
      </c>
      <c r="B263" s="156"/>
      <c r="C263" s="156"/>
      <c r="D263" s="156"/>
      <c r="E263" s="186"/>
      <c r="F263" s="186"/>
      <c r="G263" s="188"/>
      <c r="H263" s="196"/>
      <c r="I263" s="192"/>
      <c r="J263" s="193"/>
      <c r="K263" s="193"/>
      <c r="L263" s="152"/>
      <c r="M263" s="136"/>
      <c r="N263" s="136"/>
    </row>
    <row r="264" spans="1:14" ht="13.15" customHeight="1">
      <c r="A264" s="189">
        <f t="shared" si="3"/>
        <v>41254</v>
      </c>
      <c r="B264" s="156"/>
      <c r="C264" s="156"/>
      <c r="D264" s="156"/>
      <c r="E264" s="186"/>
      <c r="F264" s="186"/>
      <c r="G264" s="188"/>
      <c r="H264" s="196"/>
      <c r="I264" s="192"/>
      <c r="J264" s="193"/>
      <c r="K264" s="193"/>
      <c r="L264" s="152"/>
      <c r="M264" s="136"/>
      <c r="N264" s="136"/>
    </row>
    <row r="265" spans="1:14" ht="13.15" customHeight="1">
      <c r="A265" s="189">
        <f t="shared" si="3"/>
        <v>41255</v>
      </c>
      <c r="B265" s="156"/>
      <c r="C265" s="156"/>
      <c r="D265" s="156"/>
      <c r="E265" s="186"/>
      <c r="F265" s="186"/>
      <c r="G265" s="188"/>
      <c r="H265" s="196"/>
      <c r="I265" s="192"/>
      <c r="J265" s="193"/>
      <c r="K265" s="193"/>
      <c r="L265" s="152"/>
      <c r="M265" s="136"/>
      <c r="N265" s="136"/>
    </row>
    <row r="266" spans="1:14" ht="13.15" customHeight="1">
      <c r="A266" s="189">
        <f t="shared" si="3"/>
        <v>41256</v>
      </c>
      <c r="B266" s="156"/>
      <c r="C266" s="156"/>
      <c r="D266" s="156"/>
      <c r="E266" s="186"/>
      <c r="F266" s="186"/>
      <c r="G266" s="188"/>
      <c r="H266" s="196"/>
      <c r="I266" s="192"/>
      <c r="J266" s="193"/>
      <c r="K266" s="193"/>
      <c r="L266" s="152"/>
      <c r="M266" s="136"/>
      <c r="N266" s="136"/>
    </row>
    <row r="267" spans="1:14" ht="13.15" customHeight="1">
      <c r="A267" s="189">
        <f t="shared" ref="A267:A330" si="4">A266+1</f>
        <v>41257</v>
      </c>
      <c r="B267" s="156"/>
      <c r="C267" s="156"/>
      <c r="D267" s="156"/>
      <c r="E267" s="186"/>
      <c r="F267" s="186"/>
      <c r="G267" s="188"/>
      <c r="H267" s="196"/>
      <c r="I267" s="192"/>
      <c r="J267" s="193"/>
      <c r="K267" s="193"/>
      <c r="L267" s="152"/>
      <c r="M267" s="136"/>
      <c r="N267" s="136"/>
    </row>
    <row r="268" spans="1:14" ht="13.15" customHeight="1">
      <c r="A268" s="189">
        <f t="shared" si="4"/>
        <v>41258</v>
      </c>
      <c r="B268" s="156"/>
      <c r="C268" s="156"/>
      <c r="D268" s="156"/>
      <c r="E268" s="186"/>
      <c r="F268" s="186"/>
      <c r="G268" s="188"/>
      <c r="H268" s="196"/>
      <c r="I268" s="192"/>
      <c r="J268" s="193"/>
      <c r="K268" s="193"/>
      <c r="L268" s="152"/>
      <c r="M268" s="136"/>
      <c r="N268" s="136"/>
    </row>
    <row r="269" spans="1:14" ht="13.15" customHeight="1">
      <c r="A269" s="189">
        <f t="shared" si="4"/>
        <v>41259</v>
      </c>
      <c r="B269" s="156"/>
      <c r="C269" s="156"/>
      <c r="D269" s="156"/>
      <c r="E269" s="186"/>
      <c r="F269" s="186"/>
      <c r="G269" s="188"/>
      <c r="H269" s="196"/>
      <c r="I269" s="192"/>
      <c r="J269" s="193"/>
      <c r="K269" s="193"/>
      <c r="L269" s="152"/>
      <c r="M269" s="136"/>
      <c r="N269" s="136"/>
    </row>
    <row r="270" spans="1:14" ht="13.15" customHeight="1">
      <c r="A270" s="189">
        <f t="shared" si="4"/>
        <v>41260</v>
      </c>
      <c r="B270" s="156"/>
      <c r="C270" s="156"/>
      <c r="D270" s="156"/>
      <c r="E270" s="186"/>
      <c r="F270" s="186"/>
      <c r="G270" s="188"/>
      <c r="H270" s="196"/>
      <c r="I270" s="192"/>
      <c r="J270" s="193"/>
      <c r="K270" s="193"/>
      <c r="L270" s="152"/>
      <c r="M270" s="136"/>
      <c r="N270" s="136"/>
    </row>
    <row r="271" spans="1:14" ht="13.15" customHeight="1">
      <c r="A271" s="189">
        <f t="shared" si="4"/>
        <v>41261</v>
      </c>
      <c r="B271" s="156"/>
      <c r="C271" s="156"/>
      <c r="D271" s="156"/>
      <c r="E271" s="186"/>
      <c r="F271" s="186"/>
      <c r="G271" s="188"/>
      <c r="H271" s="196"/>
      <c r="I271" s="192"/>
      <c r="J271" s="193"/>
      <c r="K271" s="193"/>
      <c r="L271" s="152"/>
      <c r="M271" s="136"/>
      <c r="N271" s="136"/>
    </row>
    <row r="272" spans="1:14" ht="13.15" customHeight="1">
      <c r="A272" s="189">
        <f t="shared" si="4"/>
        <v>41262</v>
      </c>
      <c r="B272" s="156"/>
      <c r="C272" s="156"/>
      <c r="D272" s="156"/>
      <c r="E272" s="186"/>
      <c r="F272" s="186"/>
      <c r="G272" s="188"/>
      <c r="H272" s="196"/>
      <c r="I272" s="192"/>
      <c r="J272" s="193"/>
      <c r="K272" s="193"/>
      <c r="L272" s="152"/>
      <c r="M272" s="136"/>
      <c r="N272" s="136"/>
    </row>
    <row r="273" spans="1:14" ht="13.15" customHeight="1">
      <c r="A273" s="189">
        <f t="shared" si="4"/>
        <v>41263</v>
      </c>
      <c r="B273" s="156"/>
      <c r="C273" s="156"/>
      <c r="D273" s="156"/>
      <c r="E273" s="186"/>
      <c r="F273" s="186"/>
      <c r="G273" s="188"/>
      <c r="H273" s="196"/>
      <c r="I273" s="192"/>
      <c r="J273" s="193"/>
      <c r="K273" s="193"/>
      <c r="L273" s="152"/>
      <c r="M273" s="136"/>
      <c r="N273" s="136"/>
    </row>
    <row r="274" spans="1:14" ht="13.15" customHeight="1">
      <c r="A274" s="189">
        <f t="shared" si="4"/>
        <v>41264</v>
      </c>
      <c r="B274" s="156"/>
      <c r="C274" s="156"/>
      <c r="D274" s="156"/>
      <c r="E274" s="186"/>
      <c r="F274" s="186"/>
      <c r="G274" s="188"/>
      <c r="H274" s="196"/>
      <c r="I274" s="192"/>
      <c r="J274" s="193"/>
      <c r="K274" s="193"/>
      <c r="L274" s="152"/>
      <c r="M274" s="136"/>
      <c r="N274" s="136"/>
    </row>
    <row r="275" spans="1:14" ht="13.15" customHeight="1">
      <c r="A275" s="189">
        <f t="shared" si="4"/>
        <v>41265</v>
      </c>
      <c r="B275" s="156"/>
      <c r="C275" s="156"/>
      <c r="D275" s="156"/>
      <c r="E275" s="186"/>
      <c r="F275" s="186"/>
      <c r="G275" s="188"/>
      <c r="H275" s="196"/>
      <c r="I275" s="192"/>
      <c r="J275" s="193"/>
      <c r="K275" s="193"/>
      <c r="L275" s="152"/>
      <c r="M275" s="136"/>
      <c r="N275" s="136"/>
    </row>
    <row r="276" spans="1:14" ht="13.15" customHeight="1">
      <c r="A276" s="189">
        <f t="shared" si="4"/>
        <v>41266</v>
      </c>
      <c r="B276" s="156"/>
      <c r="C276" s="156"/>
      <c r="D276" s="156"/>
      <c r="E276" s="186"/>
      <c r="F276" s="186"/>
      <c r="G276" s="188"/>
      <c r="H276" s="196"/>
      <c r="I276" s="192"/>
      <c r="J276" s="193"/>
      <c r="K276" s="193"/>
      <c r="L276" s="152"/>
      <c r="M276" s="136"/>
      <c r="N276" s="136"/>
    </row>
    <row r="277" spans="1:14" ht="13.15" customHeight="1">
      <c r="A277" s="189">
        <f t="shared" si="4"/>
        <v>41267</v>
      </c>
      <c r="B277" s="156"/>
      <c r="C277" s="156"/>
      <c r="D277" s="156"/>
      <c r="E277" s="186"/>
      <c r="F277" s="186"/>
      <c r="G277" s="188"/>
      <c r="H277" s="196"/>
      <c r="I277" s="192"/>
      <c r="J277" s="193"/>
      <c r="K277" s="193"/>
      <c r="L277" s="152"/>
      <c r="M277" s="136"/>
      <c r="N277" s="136"/>
    </row>
    <row r="278" spans="1:14" ht="13.15" customHeight="1">
      <c r="A278" s="189">
        <f t="shared" si="4"/>
        <v>41268</v>
      </c>
      <c r="B278" s="156"/>
      <c r="C278" s="156"/>
      <c r="D278" s="156"/>
      <c r="E278" s="186"/>
      <c r="F278" s="186"/>
      <c r="G278" s="188"/>
      <c r="H278" s="196"/>
      <c r="I278" s="192"/>
      <c r="J278" s="193"/>
      <c r="K278" s="193"/>
      <c r="L278" s="152"/>
      <c r="M278" s="136"/>
      <c r="N278" s="136"/>
    </row>
    <row r="279" spans="1:14" ht="13.15" customHeight="1">
      <c r="A279" s="189">
        <f t="shared" si="4"/>
        <v>41269</v>
      </c>
      <c r="B279" s="156"/>
      <c r="C279" s="156"/>
      <c r="D279" s="156"/>
      <c r="E279" s="186"/>
      <c r="F279" s="186"/>
      <c r="G279" s="188"/>
      <c r="H279" s="196"/>
      <c r="I279" s="192"/>
      <c r="J279" s="193"/>
      <c r="K279" s="193"/>
      <c r="L279" s="152"/>
      <c r="M279" s="136"/>
      <c r="N279" s="136"/>
    </row>
    <row r="280" spans="1:14" ht="13.15" customHeight="1">
      <c r="A280" s="189">
        <f t="shared" si="4"/>
        <v>41270</v>
      </c>
      <c r="B280" s="156"/>
      <c r="C280" s="156"/>
      <c r="D280" s="156"/>
      <c r="E280" s="186"/>
      <c r="F280" s="186"/>
      <c r="G280" s="188"/>
      <c r="H280" s="196"/>
      <c r="I280" s="192"/>
      <c r="J280" s="193"/>
      <c r="K280" s="193"/>
      <c r="L280" s="152"/>
      <c r="M280" s="136"/>
      <c r="N280" s="136"/>
    </row>
    <row r="281" spans="1:14" ht="13.15" customHeight="1">
      <c r="A281" s="189">
        <f t="shared" si="4"/>
        <v>41271</v>
      </c>
      <c r="B281" s="156"/>
      <c r="C281" s="156"/>
      <c r="D281" s="156"/>
      <c r="E281" s="186"/>
      <c r="F281" s="186"/>
      <c r="G281" s="188"/>
      <c r="H281" s="196"/>
      <c r="I281" s="192"/>
      <c r="J281" s="193"/>
      <c r="K281" s="193"/>
      <c r="L281" s="152"/>
      <c r="M281" s="136"/>
      <c r="N281" s="136"/>
    </row>
    <row r="282" spans="1:14" ht="13.15" customHeight="1">
      <c r="A282" s="189">
        <f t="shared" si="4"/>
        <v>41272</v>
      </c>
      <c r="B282" s="156"/>
      <c r="C282" s="156"/>
      <c r="D282" s="156"/>
      <c r="E282" s="186"/>
      <c r="F282" s="186"/>
      <c r="G282" s="188"/>
      <c r="H282" s="196"/>
      <c r="I282" s="192"/>
      <c r="J282" s="193"/>
      <c r="K282" s="193"/>
      <c r="L282" s="152"/>
      <c r="M282" s="136"/>
      <c r="N282" s="136"/>
    </row>
    <row r="283" spans="1:14" ht="13.15" customHeight="1">
      <c r="A283" s="189">
        <f t="shared" si="4"/>
        <v>41273</v>
      </c>
      <c r="B283" s="156"/>
      <c r="C283" s="156"/>
      <c r="D283" s="156"/>
      <c r="E283" s="186"/>
      <c r="F283" s="186"/>
      <c r="G283" s="188"/>
      <c r="H283" s="196"/>
      <c r="I283" s="192"/>
      <c r="J283" s="193"/>
      <c r="K283" s="193"/>
      <c r="L283" s="152"/>
      <c r="M283" s="136"/>
      <c r="N283" s="136"/>
    </row>
    <row r="284" spans="1:14" ht="13.15" customHeight="1">
      <c r="A284" s="189">
        <f t="shared" si="4"/>
        <v>41274</v>
      </c>
      <c r="B284" s="156"/>
      <c r="C284" s="156"/>
      <c r="D284" s="156"/>
      <c r="E284" s="186"/>
      <c r="F284" s="186"/>
      <c r="G284" s="188"/>
      <c r="H284" s="196"/>
      <c r="I284" s="192"/>
      <c r="J284" s="193"/>
      <c r="K284" s="193"/>
      <c r="L284" s="152"/>
      <c r="M284" s="136"/>
      <c r="N284" s="136"/>
    </row>
    <row r="285" spans="1:14" ht="13.15" customHeight="1">
      <c r="A285" s="189">
        <f t="shared" si="4"/>
        <v>41275</v>
      </c>
      <c r="B285" s="156"/>
      <c r="C285" s="156"/>
      <c r="D285" s="156"/>
      <c r="E285" s="186"/>
      <c r="F285" s="186"/>
      <c r="G285" s="188"/>
      <c r="H285" s="196"/>
      <c r="I285" s="192"/>
      <c r="J285" s="193"/>
      <c r="K285" s="193"/>
      <c r="L285" s="152"/>
      <c r="M285" s="136"/>
      <c r="N285" s="136"/>
    </row>
    <row r="286" spans="1:14" ht="13.15" customHeight="1">
      <c r="A286" s="189">
        <f t="shared" si="4"/>
        <v>41276</v>
      </c>
      <c r="B286" s="156"/>
      <c r="C286" s="156"/>
      <c r="D286" s="156"/>
      <c r="E286" s="186"/>
      <c r="F286" s="186"/>
      <c r="G286" s="188"/>
      <c r="H286" s="196"/>
      <c r="I286" s="192"/>
      <c r="J286" s="193"/>
      <c r="K286" s="193"/>
      <c r="L286" s="152"/>
      <c r="M286" s="136"/>
      <c r="N286" s="136"/>
    </row>
    <row r="287" spans="1:14" ht="13.15" customHeight="1">
      <c r="A287" s="189">
        <f t="shared" si="4"/>
        <v>41277</v>
      </c>
      <c r="B287" s="156"/>
      <c r="C287" s="156"/>
      <c r="D287" s="156"/>
      <c r="E287" s="186"/>
      <c r="F287" s="186"/>
      <c r="G287" s="188"/>
      <c r="H287" s="196"/>
      <c r="I287" s="192"/>
      <c r="J287" s="193"/>
      <c r="K287" s="193"/>
      <c r="L287" s="152"/>
      <c r="M287" s="136"/>
      <c r="N287" s="136"/>
    </row>
    <row r="288" spans="1:14" ht="13.15" customHeight="1">
      <c r="A288" s="189">
        <f t="shared" si="4"/>
        <v>41278</v>
      </c>
      <c r="B288" s="156"/>
      <c r="C288" s="156"/>
      <c r="D288" s="156"/>
      <c r="E288" s="186"/>
      <c r="F288" s="186"/>
      <c r="G288" s="188"/>
      <c r="H288" s="196"/>
      <c r="I288" s="192"/>
      <c r="J288" s="193"/>
      <c r="K288" s="193"/>
      <c r="L288" s="152"/>
      <c r="M288" s="136"/>
      <c r="N288" s="136"/>
    </row>
    <row r="289" spans="1:14" ht="13.15" customHeight="1">
      <c r="A289" s="189">
        <f t="shared" si="4"/>
        <v>41279</v>
      </c>
      <c r="B289" s="156"/>
      <c r="C289" s="156"/>
      <c r="D289" s="156"/>
      <c r="E289" s="186"/>
      <c r="F289" s="186"/>
      <c r="G289" s="188"/>
      <c r="H289" s="196"/>
      <c r="I289" s="192"/>
      <c r="J289" s="193"/>
      <c r="K289" s="193"/>
      <c r="L289" s="152"/>
      <c r="M289" s="136"/>
      <c r="N289" s="136"/>
    </row>
    <row r="290" spans="1:14" ht="13.15" customHeight="1">
      <c r="A290" s="189">
        <f t="shared" si="4"/>
        <v>41280</v>
      </c>
      <c r="B290" s="156"/>
      <c r="C290" s="156"/>
      <c r="D290" s="156"/>
      <c r="E290" s="186"/>
      <c r="F290" s="186"/>
      <c r="G290" s="188"/>
      <c r="H290" s="196"/>
      <c r="I290" s="192"/>
      <c r="J290" s="193"/>
      <c r="K290" s="193"/>
      <c r="L290" s="152"/>
      <c r="M290" s="136"/>
      <c r="N290" s="136"/>
    </row>
    <row r="291" spans="1:14" ht="13.15" customHeight="1">
      <c r="A291" s="189">
        <f t="shared" si="4"/>
        <v>41281</v>
      </c>
      <c r="B291" s="156"/>
      <c r="C291" s="156"/>
      <c r="D291" s="156"/>
      <c r="E291" s="186"/>
      <c r="F291" s="186"/>
      <c r="G291" s="188"/>
      <c r="H291" s="196"/>
      <c r="I291" s="192"/>
      <c r="J291" s="193"/>
      <c r="K291" s="193"/>
      <c r="L291" s="152"/>
      <c r="M291" s="136"/>
      <c r="N291" s="136"/>
    </row>
    <row r="292" spans="1:14" ht="13.15" customHeight="1">
      <c r="A292" s="189">
        <f t="shared" si="4"/>
        <v>41282</v>
      </c>
      <c r="B292" s="156"/>
      <c r="C292" s="156"/>
      <c r="D292" s="156"/>
      <c r="E292" s="186"/>
      <c r="F292" s="186"/>
      <c r="G292" s="188"/>
      <c r="H292" s="196"/>
      <c r="I292" s="192"/>
      <c r="J292" s="193"/>
      <c r="K292" s="193"/>
      <c r="L292" s="152"/>
      <c r="M292" s="136"/>
      <c r="N292" s="136"/>
    </row>
    <row r="293" spans="1:14" ht="13.15" customHeight="1">
      <c r="A293" s="189">
        <f t="shared" si="4"/>
        <v>41283</v>
      </c>
      <c r="B293" s="156"/>
      <c r="C293" s="156"/>
      <c r="D293" s="156"/>
      <c r="E293" s="186"/>
      <c r="F293" s="186"/>
      <c r="G293" s="188"/>
      <c r="H293" s="196"/>
      <c r="I293" s="192"/>
      <c r="J293" s="193"/>
      <c r="K293" s="193"/>
      <c r="L293" s="152"/>
      <c r="M293" s="136"/>
      <c r="N293" s="136"/>
    </row>
    <row r="294" spans="1:14" ht="13.15" customHeight="1">
      <c r="A294" s="189">
        <f t="shared" si="4"/>
        <v>41284</v>
      </c>
      <c r="B294" s="156"/>
      <c r="C294" s="156"/>
      <c r="D294" s="156"/>
      <c r="E294" s="186"/>
      <c r="F294" s="186"/>
      <c r="G294" s="188"/>
      <c r="H294" s="196"/>
      <c r="I294" s="192"/>
      <c r="J294" s="193"/>
      <c r="K294" s="193"/>
      <c r="L294" s="152"/>
      <c r="M294" s="136"/>
      <c r="N294" s="136"/>
    </row>
    <row r="295" spans="1:14" ht="13.15" customHeight="1">
      <c r="A295" s="189">
        <f t="shared" si="4"/>
        <v>41285</v>
      </c>
      <c r="B295" s="156"/>
      <c r="C295" s="156"/>
      <c r="D295" s="156"/>
      <c r="E295" s="186"/>
      <c r="F295" s="186"/>
      <c r="G295" s="188"/>
      <c r="H295" s="196"/>
      <c r="I295" s="192"/>
      <c r="J295" s="193"/>
      <c r="K295" s="193"/>
      <c r="L295" s="152"/>
      <c r="M295" s="136"/>
      <c r="N295" s="136"/>
    </row>
    <row r="296" spans="1:14" ht="13.15" customHeight="1">
      <c r="A296" s="189">
        <f t="shared" si="4"/>
        <v>41286</v>
      </c>
      <c r="B296" s="156"/>
      <c r="C296" s="156"/>
      <c r="D296" s="156"/>
      <c r="E296" s="186"/>
      <c r="F296" s="186"/>
      <c r="G296" s="188"/>
      <c r="H296" s="196"/>
      <c r="I296" s="192"/>
      <c r="J296" s="193"/>
      <c r="K296" s="193"/>
      <c r="L296" s="152"/>
      <c r="M296" s="136"/>
      <c r="N296" s="136"/>
    </row>
    <row r="297" spans="1:14" ht="13.15" customHeight="1">
      <c r="A297" s="189">
        <f t="shared" si="4"/>
        <v>41287</v>
      </c>
      <c r="B297" s="156"/>
      <c r="C297" s="156"/>
      <c r="D297" s="156"/>
      <c r="E297" s="186"/>
      <c r="F297" s="186"/>
      <c r="G297" s="188"/>
      <c r="H297" s="196"/>
      <c r="I297" s="192"/>
      <c r="J297" s="193"/>
      <c r="K297" s="193"/>
      <c r="L297" s="152"/>
      <c r="M297" s="136"/>
      <c r="N297" s="136"/>
    </row>
    <row r="298" spans="1:14" ht="13.15" customHeight="1">
      <c r="A298" s="189">
        <f t="shared" si="4"/>
        <v>41288</v>
      </c>
      <c r="B298" s="156"/>
      <c r="C298" s="156"/>
      <c r="D298" s="156"/>
      <c r="E298" s="186"/>
      <c r="F298" s="186"/>
      <c r="G298" s="188"/>
      <c r="H298" s="196"/>
      <c r="I298" s="192"/>
      <c r="J298" s="193"/>
      <c r="K298" s="193"/>
      <c r="L298" s="152"/>
      <c r="M298" s="136"/>
      <c r="N298" s="136"/>
    </row>
    <row r="299" spans="1:14" ht="13.15" customHeight="1">
      <c r="A299" s="189">
        <f t="shared" si="4"/>
        <v>41289</v>
      </c>
      <c r="B299" s="156"/>
      <c r="C299" s="156"/>
      <c r="D299" s="156"/>
      <c r="E299" s="186"/>
      <c r="F299" s="186"/>
      <c r="G299" s="188"/>
      <c r="H299" s="196"/>
      <c r="I299" s="192"/>
      <c r="J299" s="193"/>
      <c r="K299" s="193"/>
      <c r="L299" s="152"/>
      <c r="M299" s="136"/>
      <c r="N299" s="136"/>
    </row>
    <row r="300" spans="1:14" ht="13.15" customHeight="1">
      <c r="A300" s="189">
        <f t="shared" si="4"/>
        <v>41290</v>
      </c>
      <c r="B300" s="156"/>
      <c r="C300" s="156"/>
      <c r="D300" s="156"/>
      <c r="E300" s="186"/>
      <c r="F300" s="186"/>
      <c r="G300" s="188"/>
      <c r="H300" s="196"/>
      <c r="I300" s="192"/>
      <c r="J300" s="193"/>
      <c r="K300" s="193"/>
      <c r="L300" s="152"/>
      <c r="M300" s="136"/>
      <c r="N300" s="136"/>
    </row>
    <row r="301" spans="1:14" ht="13.15" customHeight="1">
      <c r="A301" s="189">
        <f t="shared" si="4"/>
        <v>41291</v>
      </c>
      <c r="B301" s="156"/>
      <c r="C301" s="156"/>
      <c r="D301" s="156"/>
      <c r="E301" s="186"/>
      <c r="F301" s="186"/>
      <c r="G301" s="188"/>
      <c r="H301" s="196"/>
      <c r="I301" s="553"/>
      <c r="J301" s="193"/>
      <c r="K301" s="193"/>
      <c r="L301" s="152"/>
      <c r="M301" s="136"/>
      <c r="N301" s="136"/>
    </row>
    <row r="302" spans="1:14" ht="13.15" customHeight="1">
      <c r="A302" s="189">
        <f t="shared" si="4"/>
        <v>41292</v>
      </c>
      <c r="B302" s="156"/>
      <c r="C302" s="156"/>
      <c r="D302" s="156"/>
      <c r="E302" s="186"/>
      <c r="F302" s="186"/>
      <c r="G302" s="188"/>
      <c r="H302" s="196"/>
      <c r="I302" s="553"/>
      <c r="J302" s="193"/>
      <c r="K302" s="193"/>
      <c r="L302" s="152"/>
      <c r="M302" s="136"/>
      <c r="N302" s="136"/>
    </row>
    <row r="303" spans="1:14" ht="13.15" customHeight="1">
      <c r="A303" s="189">
        <f t="shared" si="4"/>
        <v>41293</v>
      </c>
      <c r="B303" s="156"/>
      <c r="C303" s="156"/>
      <c r="D303" s="156"/>
      <c r="E303" s="186"/>
      <c r="F303" s="186"/>
      <c r="G303" s="188"/>
      <c r="H303" s="196"/>
      <c r="I303" s="192"/>
      <c r="J303" s="193"/>
      <c r="K303" s="193"/>
      <c r="L303" s="152"/>
      <c r="M303" s="136"/>
      <c r="N303" s="136"/>
    </row>
    <row r="304" spans="1:14" ht="13.15" customHeight="1">
      <c r="A304" s="189">
        <f t="shared" si="4"/>
        <v>41294</v>
      </c>
      <c r="B304" s="156"/>
      <c r="C304" s="156"/>
      <c r="D304" s="156"/>
      <c r="E304" s="186"/>
      <c r="F304" s="186"/>
      <c r="G304" s="188"/>
      <c r="H304" s="196"/>
      <c r="I304" s="192"/>
      <c r="J304" s="193"/>
      <c r="K304" s="193"/>
      <c r="L304" s="152"/>
      <c r="M304" s="136"/>
      <c r="N304" s="136"/>
    </row>
    <row r="305" spans="1:14" ht="13.15" customHeight="1">
      <c r="A305" s="189">
        <f t="shared" si="4"/>
        <v>41295</v>
      </c>
      <c r="B305" s="156"/>
      <c r="C305" s="156"/>
      <c r="D305" s="156"/>
      <c r="E305" s="186"/>
      <c r="F305" s="186"/>
      <c r="G305" s="188"/>
      <c r="H305" s="196"/>
      <c r="I305" s="192"/>
      <c r="J305" s="193"/>
      <c r="K305" s="193"/>
      <c r="L305" s="152"/>
      <c r="M305" s="136"/>
      <c r="N305" s="136"/>
    </row>
    <row r="306" spans="1:14" ht="13.15" customHeight="1">
      <c r="A306" s="189">
        <f t="shared" si="4"/>
        <v>41296</v>
      </c>
      <c r="C306" s="188"/>
      <c r="D306" s="188"/>
      <c r="E306" s="186"/>
      <c r="F306" s="186"/>
      <c r="G306" s="188"/>
      <c r="H306" s="196"/>
      <c r="I306" s="192"/>
      <c r="J306" s="193"/>
      <c r="K306" s="193"/>
      <c r="L306" s="152"/>
      <c r="M306" s="136"/>
      <c r="N306" s="136"/>
    </row>
    <row r="307" spans="1:14" ht="13.15" customHeight="1">
      <c r="A307" s="189">
        <f t="shared" si="4"/>
        <v>41297</v>
      </c>
      <c r="C307" s="188"/>
      <c r="D307" s="188"/>
      <c r="E307" s="186"/>
      <c r="F307" s="186"/>
      <c r="G307" s="188"/>
      <c r="H307" s="196"/>
      <c r="I307" s="192"/>
      <c r="J307" s="193"/>
      <c r="K307" s="193"/>
      <c r="L307" s="152"/>
      <c r="M307" s="136"/>
      <c r="N307" s="136"/>
    </row>
    <row r="308" spans="1:14" ht="13.15" customHeight="1">
      <c r="A308" s="189">
        <f t="shared" si="4"/>
        <v>41298</v>
      </c>
      <c r="C308" s="188"/>
      <c r="D308" s="188"/>
      <c r="E308" s="186"/>
      <c r="F308" s="186"/>
      <c r="G308" s="188"/>
      <c r="H308" s="196"/>
      <c r="I308" s="192"/>
      <c r="J308" s="193"/>
      <c r="K308" s="193"/>
      <c r="L308" s="152"/>
      <c r="M308" s="136"/>
      <c r="N308" s="136"/>
    </row>
    <row r="309" spans="1:14" ht="13.15" customHeight="1">
      <c r="A309" s="189">
        <f t="shared" si="4"/>
        <v>41299</v>
      </c>
      <c r="C309" s="188"/>
      <c r="D309" s="188"/>
      <c r="E309" s="186"/>
      <c r="F309" s="186"/>
      <c r="G309" s="188"/>
      <c r="H309" s="196"/>
      <c r="I309" s="192"/>
      <c r="J309" s="193"/>
      <c r="K309" s="193"/>
      <c r="L309" s="152"/>
      <c r="M309" s="136"/>
      <c r="N309" s="136"/>
    </row>
    <row r="310" spans="1:14" ht="13.15" customHeight="1">
      <c r="A310" s="189">
        <f t="shared" si="4"/>
        <v>41300</v>
      </c>
      <c r="C310" s="188"/>
      <c r="D310" s="188"/>
      <c r="E310" s="186"/>
      <c r="F310" s="186"/>
      <c r="G310" s="188"/>
      <c r="H310" s="196"/>
      <c r="I310" s="192"/>
      <c r="J310" s="193"/>
      <c r="K310" s="193"/>
      <c r="L310" s="152"/>
      <c r="M310" s="136"/>
      <c r="N310" s="136"/>
    </row>
    <row r="311" spans="1:14" ht="13.15" customHeight="1">
      <c r="A311" s="189">
        <f t="shared" si="4"/>
        <v>41301</v>
      </c>
      <c r="C311" s="188"/>
      <c r="D311" s="188"/>
      <c r="E311" s="186"/>
      <c r="F311" s="186"/>
      <c r="G311" s="188"/>
      <c r="H311" s="196"/>
      <c r="I311" s="192"/>
      <c r="J311" s="193"/>
      <c r="K311" s="193"/>
      <c r="L311" s="152"/>
      <c r="M311" s="136"/>
      <c r="N311" s="136"/>
    </row>
    <row r="312" spans="1:14" ht="13.15" customHeight="1">
      <c r="A312" s="189">
        <f t="shared" si="4"/>
        <v>41302</v>
      </c>
      <c r="C312" s="188"/>
      <c r="D312" s="188"/>
      <c r="E312" s="186"/>
      <c r="F312" s="186"/>
      <c r="G312" s="188"/>
      <c r="H312" s="196"/>
      <c r="I312" s="192"/>
      <c r="J312" s="193"/>
      <c r="K312" s="193"/>
      <c r="L312" s="152"/>
      <c r="M312" s="136"/>
      <c r="N312" s="136"/>
    </row>
    <row r="313" spans="1:14" ht="13.15" customHeight="1">
      <c r="A313" s="189">
        <f t="shared" si="4"/>
        <v>41303</v>
      </c>
      <c r="C313" s="188"/>
      <c r="D313" s="188"/>
      <c r="E313" s="186"/>
      <c r="F313" s="186"/>
      <c r="G313" s="188"/>
      <c r="H313" s="196"/>
      <c r="I313" s="192"/>
      <c r="J313" s="193"/>
      <c r="K313" s="193"/>
      <c r="L313" s="152"/>
      <c r="M313" s="136"/>
      <c r="N313" s="136"/>
    </row>
    <row r="314" spans="1:14" ht="13.15" customHeight="1">
      <c r="A314" s="189">
        <f t="shared" si="4"/>
        <v>41304</v>
      </c>
      <c r="C314" s="188"/>
      <c r="D314" s="188"/>
      <c r="E314" s="186"/>
      <c r="F314" s="186"/>
      <c r="G314" s="188"/>
      <c r="H314" s="196"/>
      <c r="I314" s="192"/>
      <c r="J314" s="193"/>
      <c r="K314" s="193"/>
      <c r="L314" s="152"/>
      <c r="M314" s="136"/>
      <c r="N314" s="136"/>
    </row>
    <row r="315" spans="1:14" ht="13.15" customHeight="1">
      <c r="A315" s="189">
        <f t="shared" si="4"/>
        <v>41305</v>
      </c>
      <c r="C315" s="188"/>
      <c r="D315" s="188"/>
      <c r="E315" s="186"/>
      <c r="F315" s="186"/>
      <c r="G315" s="188"/>
      <c r="H315" s="196"/>
      <c r="I315" s="192"/>
      <c r="J315" s="193"/>
      <c r="K315" s="193"/>
      <c r="L315" s="152"/>
      <c r="M315" s="136"/>
      <c r="N315" s="136"/>
    </row>
    <row r="316" spans="1:14" ht="13.15" customHeight="1">
      <c r="A316" s="189">
        <f t="shared" si="4"/>
        <v>41306</v>
      </c>
      <c r="C316" s="188"/>
      <c r="D316" s="188"/>
      <c r="E316" s="186"/>
      <c r="F316" s="186"/>
      <c r="G316" s="188"/>
      <c r="H316" s="196"/>
      <c r="I316" s="192"/>
      <c r="J316" s="193"/>
      <c r="K316" s="193"/>
      <c r="L316" s="152"/>
      <c r="M316" s="136"/>
      <c r="N316" s="136"/>
    </row>
    <row r="317" spans="1:14" ht="13.15" customHeight="1">
      <c r="A317" s="189">
        <f t="shared" si="4"/>
        <v>41307</v>
      </c>
      <c r="C317" s="188"/>
      <c r="D317" s="188"/>
      <c r="E317" s="186"/>
      <c r="F317" s="186"/>
      <c r="G317" s="188"/>
      <c r="H317" s="196"/>
      <c r="I317" s="192"/>
      <c r="J317" s="193"/>
      <c r="K317" s="193"/>
      <c r="L317" s="152"/>
      <c r="M317" s="136"/>
      <c r="N317" s="136"/>
    </row>
    <row r="318" spans="1:14" ht="13.15" customHeight="1">
      <c r="A318" s="189">
        <f t="shared" si="4"/>
        <v>41308</v>
      </c>
      <c r="C318" s="188"/>
      <c r="D318" s="188"/>
      <c r="E318" s="186"/>
      <c r="F318" s="186"/>
      <c r="G318" s="188"/>
      <c r="H318" s="196"/>
      <c r="I318" s="192"/>
      <c r="J318" s="193"/>
      <c r="K318" s="193"/>
      <c r="L318" s="152"/>
      <c r="M318" s="136"/>
      <c r="N318" s="136"/>
    </row>
    <row r="319" spans="1:14" ht="13.15" customHeight="1">
      <c r="A319" s="189">
        <f t="shared" si="4"/>
        <v>41309</v>
      </c>
      <c r="C319" s="188"/>
      <c r="D319" s="188"/>
      <c r="E319" s="186"/>
      <c r="F319" s="186"/>
      <c r="G319" s="188"/>
      <c r="H319" s="196"/>
      <c r="I319" s="192"/>
      <c r="J319" s="193"/>
      <c r="K319" s="193"/>
      <c r="L319" s="152"/>
      <c r="M319" s="136"/>
      <c r="N319" s="136"/>
    </row>
    <row r="320" spans="1:14" ht="13.15" customHeight="1">
      <c r="A320" s="189">
        <f t="shared" si="4"/>
        <v>41310</v>
      </c>
      <c r="C320" s="188"/>
      <c r="D320" s="188"/>
      <c r="E320" s="186"/>
      <c r="F320" s="186"/>
      <c r="G320" s="188"/>
      <c r="H320" s="196"/>
      <c r="I320" s="192"/>
      <c r="J320" s="193"/>
      <c r="K320" s="193"/>
      <c r="L320" s="152"/>
      <c r="M320" s="136"/>
      <c r="N320" s="136"/>
    </row>
    <row r="321" spans="1:14" ht="13.15" customHeight="1">
      <c r="A321" s="189">
        <f t="shared" si="4"/>
        <v>41311</v>
      </c>
      <c r="C321" s="188"/>
      <c r="D321" s="188"/>
      <c r="E321" s="186"/>
      <c r="F321" s="186"/>
      <c r="G321" s="188"/>
      <c r="H321" s="196"/>
      <c r="I321" s="192"/>
      <c r="J321" s="193"/>
      <c r="K321" s="193"/>
      <c r="L321" s="152"/>
      <c r="M321" s="136"/>
      <c r="N321" s="136"/>
    </row>
    <row r="322" spans="1:14" ht="13.15" customHeight="1">
      <c r="A322" s="189">
        <f t="shared" si="4"/>
        <v>41312</v>
      </c>
      <c r="C322" s="188"/>
      <c r="D322" s="188"/>
      <c r="E322" s="186"/>
      <c r="F322" s="186"/>
      <c r="G322" s="188"/>
      <c r="H322" s="196"/>
      <c r="I322" s="192"/>
      <c r="J322" s="193"/>
      <c r="K322" s="193"/>
      <c r="L322" s="152"/>
      <c r="M322" s="136"/>
      <c r="N322" s="136"/>
    </row>
    <row r="323" spans="1:14" ht="13.15" customHeight="1">
      <c r="A323" s="189">
        <f t="shared" si="4"/>
        <v>41313</v>
      </c>
      <c r="C323" s="188"/>
      <c r="D323" s="188"/>
      <c r="E323" s="186"/>
      <c r="F323" s="186"/>
      <c r="G323" s="188"/>
      <c r="H323" s="196"/>
      <c r="I323" s="192"/>
      <c r="J323" s="193"/>
      <c r="K323" s="193"/>
      <c r="L323" s="152"/>
      <c r="M323" s="136"/>
      <c r="N323" s="136"/>
    </row>
    <row r="324" spans="1:14" ht="13.15" customHeight="1">
      <c r="A324" s="189">
        <f t="shared" si="4"/>
        <v>41314</v>
      </c>
      <c r="C324" s="188"/>
      <c r="D324" s="188"/>
      <c r="E324" s="186"/>
      <c r="F324" s="186"/>
      <c r="G324" s="188"/>
      <c r="H324" s="196"/>
      <c r="I324" s="192"/>
      <c r="J324" s="193"/>
      <c r="K324" s="193"/>
      <c r="L324" s="152"/>
      <c r="M324" s="136"/>
      <c r="N324" s="136"/>
    </row>
    <row r="325" spans="1:14" ht="13.15" customHeight="1">
      <c r="A325" s="189">
        <f t="shared" si="4"/>
        <v>41315</v>
      </c>
      <c r="C325" s="188"/>
      <c r="D325" s="188"/>
      <c r="E325" s="186"/>
      <c r="F325" s="186"/>
      <c r="G325" s="188"/>
      <c r="H325" s="196"/>
      <c r="I325" s="192"/>
      <c r="J325" s="193"/>
      <c r="K325" s="193"/>
      <c r="L325" s="152"/>
      <c r="M325" s="136"/>
      <c r="N325" s="136"/>
    </row>
    <row r="326" spans="1:14" ht="13.15" customHeight="1">
      <c r="A326" s="189">
        <f t="shared" si="4"/>
        <v>41316</v>
      </c>
      <c r="C326" s="188"/>
      <c r="D326" s="188"/>
      <c r="E326" s="186"/>
      <c r="F326" s="186"/>
      <c r="G326" s="188"/>
      <c r="H326" s="196"/>
      <c r="I326" s="192"/>
      <c r="J326" s="193"/>
      <c r="K326" s="193"/>
      <c r="L326" s="152"/>
      <c r="M326" s="136"/>
      <c r="N326" s="136"/>
    </row>
    <row r="327" spans="1:14" ht="13.15" customHeight="1">
      <c r="A327" s="189">
        <f t="shared" si="4"/>
        <v>41317</v>
      </c>
      <c r="C327" s="188"/>
      <c r="D327" s="188"/>
      <c r="E327" s="186"/>
      <c r="F327" s="186"/>
      <c r="G327" s="188"/>
      <c r="H327" s="196"/>
      <c r="I327" s="192"/>
      <c r="J327" s="193"/>
      <c r="K327" s="193"/>
      <c r="L327" s="152"/>
      <c r="M327" s="136"/>
      <c r="N327" s="136"/>
    </row>
    <row r="328" spans="1:14" ht="13.15" customHeight="1">
      <c r="A328" s="189">
        <f t="shared" si="4"/>
        <v>41318</v>
      </c>
      <c r="C328" s="188"/>
      <c r="D328" s="188"/>
      <c r="E328" s="186"/>
      <c r="F328" s="186"/>
      <c r="G328" s="188"/>
      <c r="H328" s="196"/>
      <c r="I328" s="192"/>
      <c r="J328" s="193"/>
      <c r="K328" s="193"/>
      <c r="L328" s="152"/>
      <c r="M328" s="136"/>
      <c r="N328" s="136"/>
    </row>
    <row r="329" spans="1:14" ht="13.15" customHeight="1">
      <c r="A329" s="189">
        <f t="shared" si="4"/>
        <v>41319</v>
      </c>
      <c r="C329" s="188"/>
      <c r="D329" s="188"/>
      <c r="E329" s="186"/>
      <c r="F329" s="186"/>
      <c r="G329" s="188"/>
      <c r="H329" s="196"/>
      <c r="I329" s="192"/>
      <c r="J329" s="193"/>
      <c r="K329" s="193"/>
      <c r="L329" s="152"/>
      <c r="M329" s="136"/>
      <c r="N329" s="136"/>
    </row>
    <row r="330" spans="1:14" ht="13.15" customHeight="1">
      <c r="A330" s="189">
        <f t="shared" si="4"/>
        <v>41320</v>
      </c>
      <c r="C330" s="188"/>
      <c r="D330" s="188"/>
      <c r="E330" s="186"/>
      <c r="F330" s="186"/>
      <c r="G330" s="188"/>
      <c r="H330" s="196"/>
      <c r="I330" s="192"/>
      <c r="J330" s="193"/>
      <c r="K330" s="193"/>
      <c r="L330" s="152"/>
      <c r="M330" s="136"/>
      <c r="N330" s="136"/>
    </row>
    <row r="331" spans="1:14" ht="13.15" customHeight="1">
      <c r="A331" s="189">
        <f t="shared" ref="A331:A386" si="5">A330+1</f>
        <v>41321</v>
      </c>
      <c r="C331" s="188"/>
      <c r="D331" s="188"/>
      <c r="E331" s="186"/>
      <c r="F331" s="186"/>
      <c r="G331" s="188"/>
      <c r="H331" s="196"/>
      <c r="I331" s="192"/>
      <c r="J331" s="193"/>
      <c r="K331" s="193"/>
      <c r="L331" s="152"/>
      <c r="M331" s="136"/>
      <c r="N331" s="136"/>
    </row>
    <row r="332" spans="1:14" ht="13.15" customHeight="1">
      <c r="A332" s="189">
        <f t="shared" si="5"/>
        <v>41322</v>
      </c>
      <c r="C332" s="188"/>
      <c r="D332" s="188"/>
      <c r="E332" s="186"/>
      <c r="F332" s="186"/>
      <c r="G332" s="188"/>
      <c r="H332" s="196"/>
      <c r="I332" s="192"/>
      <c r="J332" s="193"/>
      <c r="K332" s="193"/>
      <c r="L332" s="152"/>
      <c r="M332" s="136"/>
      <c r="N332" s="136"/>
    </row>
    <row r="333" spans="1:14" ht="13.15" customHeight="1">
      <c r="A333" s="189">
        <f t="shared" si="5"/>
        <v>41323</v>
      </c>
      <c r="C333" s="188"/>
      <c r="D333" s="188"/>
      <c r="E333" s="186"/>
      <c r="F333" s="186"/>
      <c r="G333" s="188"/>
      <c r="H333" s="196"/>
      <c r="I333" s="192"/>
      <c r="J333" s="193"/>
      <c r="K333" s="193"/>
      <c r="L333" s="152"/>
      <c r="M333" s="136"/>
      <c r="N333" s="136"/>
    </row>
    <row r="334" spans="1:14" ht="13.15" customHeight="1">
      <c r="A334" s="189">
        <f t="shared" si="5"/>
        <v>41324</v>
      </c>
      <c r="C334" s="188"/>
      <c r="D334" s="188"/>
      <c r="E334" s="186"/>
      <c r="F334" s="186"/>
      <c r="G334" s="188"/>
      <c r="H334" s="196"/>
      <c r="I334" s="192"/>
      <c r="J334" s="193"/>
      <c r="K334" s="193"/>
      <c r="L334" s="152"/>
      <c r="M334" s="136"/>
      <c r="N334" s="136"/>
    </row>
    <row r="335" spans="1:14" ht="13.15" customHeight="1">
      <c r="A335" s="189">
        <f t="shared" si="5"/>
        <v>41325</v>
      </c>
      <c r="C335" s="188"/>
      <c r="D335" s="188"/>
      <c r="E335" s="186"/>
      <c r="F335" s="186"/>
      <c r="G335" s="188"/>
      <c r="H335" s="196"/>
      <c r="I335" s="192"/>
      <c r="J335" s="193"/>
      <c r="K335" s="193"/>
      <c r="L335" s="152"/>
      <c r="M335" s="136"/>
      <c r="N335" s="136"/>
    </row>
    <row r="336" spans="1:14" ht="13.15" customHeight="1">
      <c r="A336" s="189">
        <f t="shared" si="5"/>
        <v>41326</v>
      </c>
      <c r="C336" s="188"/>
      <c r="D336" s="188"/>
      <c r="E336" s="186"/>
      <c r="F336" s="186"/>
      <c r="G336" s="188"/>
      <c r="H336" s="196"/>
      <c r="I336" s="192"/>
      <c r="J336" s="193"/>
      <c r="K336" s="193"/>
      <c r="L336" s="152"/>
      <c r="M336" s="136"/>
      <c r="N336" s="136"/>
    </row>
    <row r="337" spans="1:14" ht="13.15" customHeight="1">
      <c r="A337" s="189">
        <f t="shared" si="5"/>
        <v>41327</v>
      </c>
      <c r="C337" s="188"/>
      <c r="D337" s="188"/>
      <c r="E337" s="186"/>
      <c r="F337" s="186"/>
      <c r="G337" s="188"/>
      <c r="H337" s="196"/>
      <c r="I337" s="192"/>
      <c r="J337" s="193"/>
      <c r="K337" s="193"/>
      <c r="L337" s="152"/>
      <c r="M337" s="136"/>
      <c r="N337" s="136"/>
    </row>
    <row r="338" spans="1:14" ht="13.15" customHeight="1">
      <c r="A338" s="189">
        <f t="shared" si="5"/>
        <v>41328</v>
      </c>
      <c r="C338" s="188"/>
      <c r="D338" s="188"/>
      <c r="E338" s="186"/>
      <c r="F338" s="186"/>
      <c r="G338" s="188"/>
      <c r="H338" s="196"/>
      <c r="I338" s="192"/>
      <c r="J338" s="193"/>
      <c r="K338" s="193"/>
      <c r="L338" s="152"/>
      <c r="M338" s="136"/>
      <c r="N338" s="136"/>
    </row>
    <row r="339" spans="1:14" ht="13.15" customHeight="1">
      <c r="A339" s="189">
        <f t="shared" si="5"/>
        <v>41329</v>
      </c>
      <c r="C339" s="188"/>
      <c r="D339" s="188"/>
      <c r="E339" s="186"/>
      <c r="F339" s="186"/>
      <c r="G339" s="188"/>
      <c r="H339" s="196"/>
      <c r="I339" s="192"/>
      <c r="J339" s="193"/>
      <c r="K339" s="193"/>
      <c r="L339" s="152"/>
      <c r="M339" s="136"/>
      <c r="N339" s="136"/>
    </row>
    <row r="340" spans="1:14" ht="13.15" customHeight="1">
      <c r="A340" s="189">
        <f t="shared" si="5"/>
        <v>41330</v>
      </c>
      <c r="C340" s="188"/>
      <c r="D340" s="188"/>
      <c r="E340" s="186"/>
      <c r="F340" s="186"/>
      <c r="G340" s="188"/>
      <c r="H340" s="196"/>
      <c r="I340" s="192"/>
      <c r="J340" s="193"/>
      <c r="K340" s="193"/>
      <c r="L340" s="152"/>
      <c r="M340" s="136"/>
      <c r="N340" s="136"/>
    </row>
    <row r="341" spans="1:14" ht="13.15" customHeight="1">
      <c r="A341" s="189">
        <f t="shared" si="5"/>
        <v>41331</v>
      </c>
      <c r="C341" s="188"/>
      <c r="D341" s="188"/>
      <c r="E341" s="186"/>
      <c r="F341" s="186"/>
      <c r="G341" s="188"/>
      <c r="H341" s="196"/>
      <c r="I341" s="192"/>
      <c r="J341" s="193"/>
      <c r="K341" s="193"/>
      <c r="L341" s="152"/>
      <c r="M341" s="136"/>
      <c r="N341" s="136"/>
    </row>
    <row r="342" spans="1:14" ht="13.15" customHeight="1">
      <c r="A342" s="189">
        <f t="shared" si="5"/>
        <v>41332</v>
      </c>
      <c r="C342" s="188"/>
      <c r="D342" s="188"/>
      <c r="E342" s="186"/>
      <c r="F342" s="186"/>
      <c r="G342" s="188"/>
      <c r="H342" s="196"/>
      <c r="I342" s="192"/>
      <c r="J342" s="193"/>
      <c r="K342" s="193"/>
      <c r="L342" s="152"/>
      <c r="M342" s="136"/>
      <c r="N342" s="136"/>
    </row>
    <row r="343" spans="1:14" ht="13.15" customHeight="1">
      <c r="A343" s="189">
        <f t="shared" si="5"/>
        <v>41333</v>
      </c>
      <c r="C343" s="188"/>
      <c r="D343" s="188"/>
      <c r="E343" s="186"/>
      <c r="F343" s="186"/>
      <c r="G343" s="188"/>
      <c r="H343" s="196"/>
      <c r="I343" s="192"/>
      <c r="J343" s="193"/>
      <c r="K343" s="193"/>
      <c r="L343" s="152"/>
      <c r="M343" s="136"/>
      <c r="N343" s="136"/>
    </row>
    <row r="344" spans="1:14" ht="13.15" customHeight="1">
      <c r="A344" s="189">
        <f t="shared" si="5"/>
        <v>41334</v>
      </c>
      <c r="C344" s="188"/>
      <c r="D344" s="188"/>
      <c r="E344" s="186"/>
      <c r="F344" s="186"/>
      <c r="G344" s="188"/>
      <c r="H344" s="196"/>
      <c r="I344" s="192"/>
      <c r="J344" s="193"/>
      <c r="K344" s="193"/>
      <c r="L344" s="152"/>
      <c r="M344" s="136"/>
      <c r="N344" s="136"/>
    </row>
    <row r="345" spans="1:14" ht="13.15" customHeight="1">
      <c r="A345" s="189">
        <f t="shared" si="5"/>
        <v>41335</v>
      </c>
      <c r="C345" s="188"/>
      <c r="D345" s="188"/>
      <c r="E345" s="186"/>
      <c r="F345" s="186"/>
      <c r="G345" s="188"/>
      <c r="H345" s="196"/>
      <c r="I345" s="192"/>
      <c r="J345" s="193"/>
      <c r="K345" s="193"/>
      <c r="L345" s="152"/>
      <c r="M345" s="136"/>
      <c r="N345" s="136"/>
    </row>
    <row r="346" spans="1:14" ht="13.15" customHeight="1">
      <c r="A346" s="189">
        <f t="shared" si="5"/>
        <v>41336</v>
      </c>
      <c r="C346" s="188"/>
      <c r="D346" s="188"/>
      <c r="E346" s="186"/>
      <c r="F346" s="186"/>
      <c r="G346" s="188"/>
      <c r="H346" s="196"/>
      <c r="I346" s="192"/>
      <c r="J346" s="193"/>
      <c r="K346" s="193"/>
      <c r="L346" s="152"/>
      <c r="M346" s="136"/>
      <c r="N346" s="136"/>
    </row>
    <row r="347" spans="1:14" ht="13.15" customHeight="1">
      <c r="A347" s="189">
        <f t="shared" si="5"/>
        <v>41337</v>
      </c>
      <c r="C347" s="188"/>
      <c r="D347" s="188"/>
      <c r="E347" s="186"/>
      <c r="F347" s="186"/>
      <c r="G347" s="188"/>
      <c r="H347" s="196"/>
      <c r="I347" s="192"/>
      <c r="J347" s="193"/>
      <c r="K347" s="193"/>
      <c r="L347" s="152"/>
      <c r="M347" s="136"/>
      <c r="N347" s="136"/>
    </row>
    <row r="348" spans="1:14" ht="13.15" customHeight="1">
      <c r="A348" s="189">
        <f t="shared" si="5"/>
        <v>41338</v>
      </c>
      <c r="C348" s="188"/>
      <c r="D348" s="188"/>
      <c r="E348" s="186"/>
      <c r="F348" s="186"/>
      <c r="G348" s="188"/>
      <c r="H348" s="196"/>
      <c r="I348" s="192"/>
      <c r="J348" s="193"/>
      <c r="K348" s="193"/>
      <c r="L348" s="152"/>
      <c r="M348" s="136"/>
      <c r="N348" s="136"/>
    </row>
    <row r="349" spans="1:14" ht="13.15" customHeight="1">
      <c r="A349" s="189">
        <f t="shared" si="5"/>
        <v>41339</v>
      </c>
      <c r="C349" s="188"/>
      <c r="D349" s="188"/>
      <c r="E349" s="186"/>
      <c r="F349" s="186"/>
      <c r="G349" s="188"/>
      <c r="H349" s="196"/>
      <c r="I349" s="192"/>
      <c r="J349" s="193"/>
      <c r="K349" s="193"/>
      <c r="L349" s="152"/>
      <c r="M349" s="136"/>
      <c r="N349" s="136"/>
    </row>
    <row r="350" spans="1:14" ht="13.15" customHeight="1">
      <c r="A350" s="189">
        <f t="shared" si="5"/>
        <v>41340</v>
      </c>
      <c r="C350" s="188"/>
      <c r="D350" s="188"/>
      <c r="E350" s="186"/>
      <c r="F350" s="186"/>
      <c r="G350" s="188"/>
      <c r="H350" s="196"/>
      <c r="I350" s="192"/>
      <c r="J350" s="193"/>
      <c r="K350" s="193"/>
      <c r="L350" s="152"/>
      <c r="M350" s="136"/>
      <c r="N350" s="136"/>
    </row>
    <row r="351" spans="1:14" ht="13.15" customHeight="1">
      <c r="A351" s="189">
        <f t="shared" si="5"/>
        <v>41341</v>
      </c>
      <c r="C351" s="188"/>
      <c r="D351" s="188"/>
      <c r="E351" s="186"/>
      <c r="F351" s="186"/>
      <c r="G351" s="188"/>
      <c r="H351" s="196"/>
      <c r="I351" s="192"/>
      <c r="J351" s="193"/>
      <c r="K351" s="193"/>
      <c r="L351" s="152"/>
      <c r="M351" s="136"/>
      <c r="N351" s="136"/>
    </row>
    <row r="352" spans="1:14" ht="13.15" customHeight="1">
      <c r="A352" s="189">
        <f t="shared" si="5"/>
        <v>41342</v>
      </c>
      <c r="C352" s="188"/>
      <c r="D352" s="188"/>
      <c r="E352" s="186"/>
      <c r="F352" s="186"/>
      <c r="G352" s="188"/>
      <c r="H352" s="196"/>
      <c r="I352" s="192"/>
      <c r="J352" s="193"/>
      <c r="K352" s="193"/>
      <c r="L352" s="152"/>
      <c r="M352" s="136"/>
      <c r="N352" s="136"/>
    </row>
    <row r="353" spans="1:14" ht="13.15" customHeight="1">
      <c r="A353" s="189">
        <f t="shared" si="5"/>
        <v>41343</v>
      </c>
      <c r="C353" s="188"/>
      <c r="D353" s="188"/>
      <c r="E353" s="186"/>
      <c r="F353" s="186"/>
      <c r="G353" s="188"/>
      <c r="H353" s="196"/>
      <c r="I353" s="192"/>
      <c r="J353" s="193"/>
      <c r="K353" s="193"/>
      <c r="L353" s="152"/>
      <c r="M353" s="136"/>
      <c r="N353" s="136"/>
    </row>
    <row r="354" spans="1:14" ht="13.15" customHeight="1">
      <c r="A354" s="189">
        <f t="shared" si="5"/>
        <v>41344</v>
      </c>
      <c r="C354" s="188"/>
      <c r="D354" s="188"/>
      <c r="E354" s="186"/>
      <c r="F354" s="186"/>
      <c r="G354" s="188"/>
      <c r="H354" s="196"/>
      <c r="I354" s="192"/>
      <c r="J354" s="193"/>
      <c r="K354" s="193"/>
      <c r="L354" s="152"/>
      <c r="M354" s="136"/>
      <c r="N354" s="136"/>
    </row>
    <row r="355" spans="1:14" ht="13.15" customHeight="1">
      <c r="A355" s="189">
        <f t="shared" si="5"/>
        <v>41345</v>
      </c>
      <c r="C355" s="188"/>
      <c r="D355" s="188"/>
      <c r="E355" s="186"/>
      <c r="F355" s="186"/>
      <c r="G355" s="188"/>
      <c r="H355" s="196"/>
      <c r="I355" s="192"/>
      <c r="J355" s="193"/>
      <c r="K355" s="193"/>
      <c r="L355" s="152"/>
      <c r="M355" s="136"/>
      <c r="N355" s="136"/>
    </row>
    <row r="356" spans="1:14" ht="13.15" customHeight="1">
      <c r="A356" s="189">
        <f t="shared" si="5"/>
        <v>41346</v>
      </c>
      <c r="C356" s="188"/>
      <c r="D356" s="188"/>
      <c r="E356" s="186"/>
      <c r="F356" s="186"/>
      <c r="G356" s="188"/>
      <c r="H356" s="196"/>
      <c r="I356" s="192"/>
      <c r="J356" s="193"/>
      <c r="K356" s="193"/>
      <c r="L356" s="152"/>
      <c r="M356" s="136"/>
      <c r="N356" s="136"/>
    </row>
    <row r="357" spans="1:14" ht="13.15" customHeight="1">
      <c r="A357" s="189">
        <f t="shared" si="5"/>
        <v>41347</v>
      </c>
      <c r="C357" s="188"/>
      <c r="D357" s="188"/>
      <c r="E357" s="186"/>
      <c r="F357" s="186"/>
      <c r="G357" s="188"/>
      <c r="H357" s="196"/>
      <c r="I357" s="192"/>
      <c r="J357" s="193"/>
      <c r="K357" s="193"/>
      <c r="L357" s="152"/>
      <c r="M357" s="136"/>
      <c r="N357" s="136"/>
    </row>
    <row r="358" spans="1:14" ht="13.15" customHeight="1">
      <c r="A358" s="189">
        <f t="shared" si="5"/>
        <v>41348</v>
      </c>
      <c r="C358" s="188"/>
      <c r="D358" s="188"/>
      <c r="E358" s="186"/>
      <c r="F358" s="186"/>
      <c r="G358" s="188"/>
      <c r="H358" s="196"/>
      <c r="I358" s="192"/>
      <c r="J358" s="193"/>
      <c r="K358" s="193"/>
      <c r="L358" s="152"/>
      <c r="M358" s="136"/>
      <c r="N358" s="136"/>
    </row>
    <row r="359" spans="1:14" ht="13.15" customHeight="1">
      <c r="A359" s="189">
        <f t="shared" si="5"/>
        <v>41349</v>
      </c>
      <c r="C359" s="188"/>
      <c r="D359" s="188"/>
      <c r="E359" s="186"/>
      <c r="F359" s="186"/>
      <c r="G359" s="188"/>
      <c r="H359" s="196"/>
      <c r="I359" s="192"/>
      <c r="J359" s="193"/>
      <c r="K359" s="193"/>
      <c r="L359" s="152"/>
      <c r="M359" s="136"/>
      <c r="N359" s="136"/>
    </row>
    <row r="360" spans="1:14" ht="13.15" customHeight="1">
      <c r="A360" s="189">
        <f t="shared" si="5"/>
        <v>41350</v>
      </c>
      <c r="C360" s="188"/>
      <c r="D360" s="188"/>
      <c r="E360" s="186"/>
      <c r="F360" s="186"/>
      <c r="G360" s="188"/>
      <c r="H360" s="196"/>
      <c r="I360" s="192"/>
      <c r="J360" s="193"/>
      <c r="K360" s="193"/>
      <c r="L360" s="152"/>
      <c r="M360" s="136"/>
      <c r="N360" s="136"/>
    </row>
    <row r="361" spans="1:14" ht="13.15" customHeight="1">
      <c r="A361" s="189">
        <f t="shared" si="5"/>
        <v>41351</v>
      </c>
      <c r="C361" s="188"/>
      <c r="D361" s="188"/>
      <c r="E361" s="186"/>
      <c r="F361" s="186"/>
      <c r="G361" s="188"/>
      <c r="H361" s="196"/>
      <c r="I361" s="192"/>
      <c r="J361" s="193"/>
      <c r="K361" s="193"/>
      <c r="L361" s="152"/>
      <c r="M361" s="136"/>
      <c r="N361" s="136"/>
    </row>
    <row r="362" spans="1:14" ht="13.15" customHeight="1">
      <c r="A362" s="189">
        <f t="shared" si="5"/>
        <v>41352</v>
      </c>
      <c r="C362" s="188"/>
      <c r="D362" s="188"/>
      <c r="E362" s="186"/>
      <c r="F362" s="186"/>
      <c r="G362" s="188"/>
      <c r="H362" s="196"/>
      <c r="I362" s="192"/>
      <c r="J362" s="193"/>
      <c r="K362" s="193"/>
      <c r="L362" s="152"/>
      <c r="M362" s="136"/>
      <c r="N362" s="136"/>
    </row>
    <row r="363" spans="1:14" ht="13.15" customHeight="1">
      <c r="A363" s="189">
        <f t="shared" si="5"/>
        <v>41353</v>
      </c>
      <c r="C363" s="188"/>
      <c r="D363" s="188"/>
      <c r="E363" s="186"/>
      <c r="F363" s="186"/>
      <c r="G363" s="188"/>
      <c r="H363" s="196"/>
      <c r="I363" s="192"/>
      <c r="J363" s="193"/>
      <c r="K363" s="193"/>
      <c r="L363" s="152"/>
      <c r="M363" s="136"/>
      <c r="N363" s="136"/>
    </row>
    <row r="364" spans="1:14" ht="13.15" customHeight="1">
      <c r="A364" s="189">
        <f t="shared" si="5"/>
        <v>41354</v>
      </c>
      <c r="C364" s="188"/>
      <c r="D364" s="188"/>
      <c r="E364" s="186"/>
      <c r="F364" s="186"/>
      <c r="G364" s="188"/>
      <c r="H364" s="196"/>
      <c r="I364" s="192"/>
      <c r="J364" s="193"/>
      <c r="K364" s="193"/>
      <c r="L364" s="152"/>
      <c r="M364" s="136"/>
      <c r="N364" s="136"/>
    </row>
    <row r="365" spans="1:14" ht="13.15" customHeight="1">
      <c r="A365" s="189">
        <f t="shared" si="5"/>
        <v>41355</v>
      </c>
      <c r="C365" s="188"/>
      <c r="D365" s="188"/>
      <c r="E365" s="186"/>
      <c r="F365" s="186"/>
      <c r="G365" s="188"/>
      <c r="H365" s="196"/>
      <c r="I365" s="192"/>
      <c r="J365" s="193"/>
      <c r="K365" s="193"/>
      <c r="L365" s="152"/>
      <c r="M365" s="136"/>
      <c r="N365" s="136"/>
    </row>
    <row r="366" spans="1:14" ht="13.15" customHeight="1">
      <c r="A366" s="189">
        <f t="shared" si="5"/>
        <v>41356</v>
      </c>
      <c r="C366" s="188"/>
      <c r="D366" s="188"/>
      <c r="E366" s="186"/>
      <c r="F366" s="186"/>
      <c r="G366" s="188"/>
      <c r="H366" s="196"/>
      <c r="I366" s="192"/>
      <c r="J366" s="193"/>
      <c r="K366" s="193"/>
      <c r="L366" s="152"/>
      <c r="M366" s="136"/>
      <c r="N366" s="136"/>
    </row>
    <row r="367" spans="1:14" ht="13.15" customHeight="1">
      <c r="A367" s="189">
        <f t="shared" si="5"/>
        <v>41357</v>
      </c>
      <c r="C367" s="188"/>
      <c r="D367" s="188"/>
      <c r="E367" s="186"/>
      <c r="F367" s="186"/>
      <c r="G367" s="188"/>
      <c r="H367" s="196"/>
      <c r="I367" s="192"/>
      <c r="J367" s="193"/>
      <c r="K367" s="193"/>
      <c r="L367" s="152"/>
      <c r="M367" s="136"/>
      <c r="N367" s="136"/>
    </row>
    <row r="368" spans="1:14" ht="13.15" customHeight="1">
      <c r="A368" s="189">
        <f t="shared" si="5"/>
        <v>41358</v>
      </c>
      <c r="C368" s="188"/>
      <c r="D368" s="188"/>
      <c r="E368" s="186"/>
      <c r="F368" s="186"/>
      <c r="G368" s="188"/>
      <c r="H368" s="196"/>
      <c r="I368" s="192"/>
      <c r="J368" s="193"/>
      <c r="K368" s="193"/>
      <c r="L368" s="152"/>
      <c r="M368" s="136"/>
      <c r="N368" s="136"/>
    </row>
    <row r="369" spans="1:14" ht="13.15" customHeight="1">
      <c r="A369" s="189">
        <f t="shared" si="5"/>
        <v>41359</v>
      </c>
      <c r="C369" s="188"/>
      <c r="D369" s="188"/>
      <c r="E369" s="186"/>
      <c r="F369" s="186"/>
      <c r="G369" s="188"/>
      <c r="H369" s="196"/>
      <c r="I369" s="192"/>
      <c r="J369" s="193"/>
      <c r="K369" s="193"/>
      <c r="L369" s="152"/>
      <c r="M369" s="136"/>
      <c r="N369" s="136"/>
    </row>
    <row r="370" spans="1:14" ht="13.15" customHeight="1">
      <c r="A370" s="189">
        <f t="shared" si="5"/>
        <v>41360</v>
      </c>
      <c r="C370" s="188"/>
      <c r="D370" s="188"/>
      <c r="E370" s="186"/>
      <c r="F370" s="186"/>
      <c r="G370" s="188"/>
      <c r="H370" s="196"/>
      <c r="I370" s="192"/>
      <c r="J370" s="193"/>
      <c r="K370" s="193"/>
      <c r="L370" s="152"/>
      <c r="M370" s="136"/>
      <c r="N370" s="136"/>
    </row>
    <row r="371" spans="1:14" ht="13.15" customHeight="1">
      <c r="A371" s="189">
        <f t="shared" si="5"/>
        <v>41361</v>
      </c>
      <c r="C371" s="188"/>
      <c r="D371" s="188"/>
      <c r="E371" s="186"/>
      <c r="F371" s="186"/>
      <c r="G371" s="188"/>
      <c r="H371" s="196"/>
      <c r="I371" s="192"/>
      <c r="J371" s="193"/>
      <c r="K371" s="193"/>
      <c r="L371" s="152"/>
      <c r="M371" s="136"/>
      <c r="N371" s="136"/>
    </row>
    <row r="372" spans="1:14" ht="13.15" customHeight="1">
      <c r="A372" s="189">
        <f t="shared" si="5"/>
        <v>41362</v>
      </c>
      <c r="C372" s="188"/>
      <c r="D372" s="188"/>
      <c r="E372" s="186"/>
      <c r="F372" s="186"/>
      <c r="G372" s="188"/>
      <c r="H372" s="196"/>
      <c r="I372" s="192"/>
      <c r="J372" s="193"/>
      <c r="K372" s="193"/>
      <c r="L372" s="152"/>
      <c r="M372" s="136"/>
      <c r="N372" s="136"/>
    </row>
    <row r="373" spans="1:14" ht="13.15" customHeight="1">
      <c r="A373" s="189">
        <f t="shared" si="5"/>
        <v>41363</v>
      </c>
      <c r="C373" s="188"/>
      <c r="D373" s="188"/>
      <c r="E373" s="186"/>
      <c r="F373" s="186"/>
      <c r="G373" s="188"/>
      <c r="H373" s="196"/>
      <c r="I373" s="192"/>
      <c r="J373" s="193"/>
      <c r="K373" s="193"/>
      <c r="L373" s="152"/>
      <c r="M373" s="136"/>
      <c r="N373" s="136"/>
    </row>
    <row r="374" spans="1:14" ht="13.15" customHeight="1">
      <c r="A374" s="189">
        <f t="shared" si="5"/>
        <v>41364</v>
      </c>
      <c r="C374" s="188"/>
      <c r="D374" s="188"/>
      <c r="E374" s="186"/>
      <c r="F374" s="186"/>
      <c r="G374" s="188"/>
      <c r="H374" s="196"/>
      <c r="I374" s="192"/>
      <c r="J374" s="193"/>
      <c r="K374" s="193"/>
      <c r="L374" s="152"/>
      <c r="M374" s="136"/>
      <c r="N374" s="136"/>
    </row>
    <row r="375" spans="1:14" ht="13.15" customHeight="1">
      <c r="A375" s="189">
        <f t="shared" si="5"/>
        <v>41365</v>
      </c>
      <c r="C375" s="188"/>
      <c r="D375" s="188"/>
      <c r="E375" s="186"/>
      <c r="F375" s="186"/>
      <c r="G375" s="188"/>
      <c r="H375" s="196"/>
      <c r="I375" s="192"/>
      <c r="J375" s="193"/>
      <c r="K375" s="193"/>
      <c r="L375" s="152"/>
      <c r="M375" s="136"/>
      <c r="N375" s="136"/>
    </row>
    <row r="376" spans="1:14" ht="13.15" customHeight="1">
      <c r="A376" s="189">
        <f t="shared" si="5"/>
        <v>41366</v>
      </c>
      <c r="C376" s="188"/>
      <c r="D376" s="188"/>
      <c r="E376" s="186"/>
      <c r="F376" s="186"/>
      <c r="G376" s="188"/>
      <c r="H376" s="196"/>
      <c r="I376" s="192"/>
      <c r="J376" s="193"/>
      <c r="K376" s="193"/>
      <c r="L376" s="152"/>
      <c r="M376" s="136"/>
      <c r="N376" s="136"/>
    </row>
    <row r="377" spans="1:14" ht="13.15" customHeight="1">
      <c r="A377" s="189">
        <f t="shared" si="5"/>
        <v>41367</v>
      </c>
      <c r="C377" s="188"/>
      <c r="D377" s="188"/>
      <c r="E377" s="186"/>
      <c r="F377" s="186"/>
      <c r="G377" s="188"/>
      <c r="H377" s="196"/>
      <c r="I377" s="192"/>
      <c r="J377" s="193"/>
      <c r="K377" s="193"/>
      <c r="L377" s="152"/>
      <c r="M377" s="136"/>
      <c r="N377" s="136"/>
    </row>
    <row r="378" spans="1:14" ht="13.15" customHeight="1">
      <c r="A378" s="189">
        <f t="shared" si="5"/>
        <v>41368</v>
      </c>
      <c r="C378" s="188"/>
      <c r="D378" s="188"/>
      <c r="E378" s="186"/>
      <c r="F378" s="186"/>
      <c r="G378" s="188"/>
      <c r="H378" s="196"/>
      <c r="I378" s="192"/>
      <c r="J378" s="193"/>
      <c r="K378" s="193"/>
      <c r="L378" s="152"/>
      <c r="M378" s="136"/>
      <c r="N378" s="136"/>
    </row>
    <row r="379" spans="1:14" ht="13.15" customHeight="1">
      <c r="A379" s="189">
        <f t="shared" si="5"/>
        <v>41369</v>
      </c>
      <c r="C379" s="188"/>
      <c r="D379" s="188"/>
      <c r="E379" s="186"/>
      <c r="F379" s="186"/>
      <c r="G379" s="188"/>
      <c r="H379" s="196"/>
      <c r="I379" s="192"/>
      <c r="J379" s="193"/>
      <c r="K379" s="193"/>
      <c r="L379" s="152"/>
      <c r="M379" s="136"/>
      <c r="N379" s="136"/>
    </row>
    <row r="380" spans="1:14" ht="13.15" customHeight="1">
      <c r="A380" s="189">
        <f t="shared" si="5"/>
        <v>41370</v>
      </c>
      <c r="C380" s="188"/>
      <c r="D380" s="188"/>
      <c r="E380" s="186"/>
      <c r="F380" s="186"/>
      <c r="G380" s="188"/>
      <c r="H380" s="196"/>
      <c r="I380" s="192"/>
      <c r="J380" s="193"/>
      <c r="K380" s="193"/>
      <c r="L380" s="152"/>
      <c r="M380" s="136"/>
      <c r="N380" s="136"/>
    </row>
    <row r="381" spans="1:14" ht="13.15" customHeight="1">
      <c r="A381" s="189">
        <f t="shared" si="5"/>
        <v>41371</v>
      </c>
      <c r="C381" s="188"/>
      <c r="D381" s="188"/>
      <c r="E381" s="186"/>
      <c r="F381" s="186"/>
      <c r="G381" s="188"/>
      <c r="H381" s="196"/>
      <c r="I381" s="192"/>
      <c r="J381" s="193"/>
      <c r="K381" s="193"/>
      <c r="L381" s="152"/>
      <c r="M381" s="136"/>
      <c r="N381" s="136"/>
    </row>
    <row r="382" spans="1:14" ht="13.15" customHeight="1">
      <c r="A382" s="189">
        <f t="shared" si="5"/>
        <v>41372</v>
      </c>
      <c r="C382" s="188"/>
      <c r="D382" s="188"/>
      <c r="E382" s="186"/>
      <c r="F382" s="186"/>
      <c r="G382" s="188"/>
      <c r="H382" s="196"/>
      <c r="I382" s="192"/>
      <c r="J382" s="193"/>
      <c r="K382" s="193"/>
      <c r="L382" s="152"/>
      <c r="M382" s="136"/>
      <c r="N382" s="136"/>
    </row>
    <row r="383" spans="1:14" ht="13.15" customHeight="1">
      <c r="A383" s="189">
        <f t="shared" si="5"/>
        <v>41373</v>
      </c>
      <c r="C383" s="188"/>
      <c r="D383" s="188"/>
      <c r="E383" s="186"/>
      <c r="F383" s="186"/>
      <c r="G383" s="188"/>
      <c r="H383" s="196"/>
      <c r="I383" s="192"/>
      <c r="J383" s="193"/>
      <c r="K383" s="193"/>
      <c r="L383" s="152"/>
      <c r="M383" s="136"/>
      <c r="N383" s="136"/>
    </row>
    <row r="384" spans="1:14" ht="13.15" customHeight="1">
      <c r="A384" s="189">
        <f t="shared" si="5"/>
        <v>41374</v>
      </c>
      <c r="C384" s="188"/>
      <c r="D384" s="188"/>
      <c r="E384" s="186"/>
      <c r="F384" s="186"/>
      <c r="G384" s="188"/>
      <c r="H384" s="196"/>
      <c r="I384" s="192"/>
      <c r="J384" s="193"/>
      <c r="K384" s="193"/>
      <c r="L384" s="152"/>
      <c r="M384" s="136"/>
      <c r="N384" s="136"/>
    </row>
    <row r="385" spans="1:14" ht="13.15" customHeight="1">
      <c r="A385" s="189">
        <f t="shared" si="5"/>
        <v>41375</v>
      </c>
      <c r="C385" s="188"/>
      <c r="D385" s="188"/>
      <c r="E385" s="186"/>
      <c r="F385" s="186"/>
      <c r="G385" s="188"/>
      <c r="H385" s="196"/>
      <c r="I385" s="192"/>
      <c r="J385" s="193"/>
      <c r="K385" s="193"/>
      <c r="L385" s="152"/>
      <c r="M385" s="136"/>
      <c r="N385" s="136"/>
    </row>
    <row r="386" spans="1:14" ht="13.15" customHeight="1">
      <c r="A386" s="189">
        <f t="shared" si="5"/>
        <v>41376</v>
      </c>
      <c r="C386" s="188"/>
      <c r="D386" s="188"/>
      <c r="E386" s="186"/>
      <c r="F386" s="186"/>
      <c r="G386" s="188"/>
      <c r="H386" s="196"/>
      <c r="I386" s="192"/>
      <c r="J386" s="193"/>
      <c r="K386" s="193"/>
      <c r="L386" s="152"/>
      <c r="M386" s="136"/>
      <c r="N386" s="136"/>
    </row>
    <row r="387" spans="1:14" ht="13.15" customHeight="1">
      <c r="C387" s="188"/>
      <c r="D387" s="188"/>
      <c r="E387" s="186"/>
      <c r="F387" s="186"/>
      <c r="G387" s="188"/>
      <c r="H387" s="196"/>
      <c r="I387" s="192"/>
      <c r="J387" s="193"/>
      <c r="K387" s="193"/>
      <c r="L387" s="152"/>
      <c r="M387" s="136"/>
      <c r="N387" s="136"/>
    </row>
    <row r="388" spans="1:14" ht="13.15" customHeight="1">
      <c r="C388" s="188"/>
      <c r="D388" s="188"/>
      <c r="E388" s="186"/>
      <c r="F388" s="186"/>
      <c r="G388" s="188"/>
      <c r="H388" s="196"/>
      <c r="I388" s="192"/>
      <c r="J388" s="193"/>
      <c r="K388" s="193"/>
      <c r="L388" s="152"/>
      <c r="M388" s="136"/>
      <c r="N388" s="136"/>
    </row>
    <row r="389" spans="1:14" ht="13.15" customHeight="1">
      <c r="C389" s="188"/>
      <c r="D389" s="188"/>
      <c r="E389" s="186"/>
      <c r="F389" s="186"/>
      <c r="G389" s="188"/>
      <c r="H389" s="196"/>
      <c r="I389" s="192"/>
      <c r="J389" s="193"/>
      <c r="K389" s="193"/>
      <c r="L389" s="152"/>
      <c r="M389" s="136"/>
      <c r="N389" s="136"/>
    </row>
    <row r="390" spans="1:14" ht="13.15" customHeight="1">
      <c r="C390" s="188"/>
      <c r="D390" s="188"/>
      <c r="E390" s="186"/>
      <c r="F390" s="186"/>
      <c r="G390" s="188"/>
      <c r="H390" s="196"/>
      <c r="I390" s="192"/>
      <c r="J390" s="193"/>
      <c r="K390" s="193"/>
      <c r="L390" s="152"/>
      <c r="M390" s="136"/>
      <c r="N390" s="136"/>
    </row>
    <row r="391" spans="1:14" ht="13.15" customHeight="1">
      <c r="C391" s="188"/>
      <c r="D391" s="188"/>
      <c r="E391" s="186"/>
      <c r="F391" s="186"/>
      <c r="G391" s="188"/>
      <c r="H391" s="196"/>
      <c r="I391" s="192"/>
      <c r="J391" s="193"/>
      <c r="K391" s="193"/>
      <c r="L391" s="152"/>
      <c r="M391" s="136"/>
      <c r="N391" s="136"/>
    </row>
    <row r="392" spans="1:14" ht="13.15" customHeight="1">
      <c r="C392" s="188"/>
      <c r="D392" s="188"/>
      <c r="E392" s="186"/>
      <c r="F392" s="186"/>
      <c r="G392" s="188"/>
      <c r="H392" s="196"/>
      <c r="I392" s="192"/>
      <c r="J392" s="193"/>
      <c r="K392" s="193"/>
      <c r="L392" s="152"/>
      <c r="M392" s="136"/>
      <c r="N392" s="136"/>
    </row>
    <row r="393" spans="1:14" ht="13.15" customHeight="1">
      <c r="C393" s="188"/>
      <c r="D393" s="188"/>
      <c r="E393" s="186"/>
      <c r="F393" s="186"/>
      <c r="G393" s="188"/>
      <c r="H393" s="196"/>
      <c r="I393" s="192"/>
      <c r="J393" s="193"/>
      <c r="K393" s="193"/>
      <c r="L393" s="152"/>
      <c r="M393" s="136"/>
      <c r="N393" s="136"/>
    </row>
    <row r="394" spans="1:14" ht="13.15" customHeight="1">
      <c r="C394" s="188"/>
      <c r="D394" s="188"/>
      <c r="E394" s="186"/>
      <c r="F394" s="186"/>
      <c r="G394" s="188"/>
      <c r="H394" s="196"/>
      <c r="I394" s="192"/>
      <c r="J394" s="193"/>
      <c r="K394" s="193"/>
      <c r="L394" s="152"/>
      <c r="M394" s="136"/>
      <c r="N394" s="136"/>
    </row>
    <row r="395" spans="1:14" ht="13.15" customHeight="1">
      <c r="C395" s="188"/>
      <c r="D395" s="188"/>
      <c r="E395" s="186"/>
      <c r="F395" s="186"/>
      <c r="G395" s="188"/>
      <c r="H395" s="196"/>
      <c r="I395" s="192"/>
      <c r="J395" s="193"/>
      <c r="K395" s="193"/>
      <c r="L395" s="152"/>
      <c r="M395" s="136"/>
      <c r="N395" s="136"/>
    </row>
    <row r="396" spans="1:14" ht="13.15" customHeight="1">
      <c r="C396" s="188"/>
      <c r="D396" s="188"/>
      <c r="E396" s="186"/>
      <c r="F396" s="186"/>
      <c r="G396" s="188"/>
      <c r="H396" s="196"/>
      <c r="I396" s="192"/>
      <c r="J396" s="193"/>
      <c r="K396" s="193"/>
      <c r="L396" s="152"/>
      <c r="M396" s="136"/>
      <c r="N396" s="136"/>
    </row>
    <row r="397" spans="1:14" ht="13.15" customHeight="1">
      <c r="C397" s="188"/>
      <c r="D397" s="188"/>
      <c r="E397" s="186"/>
      <c r="F397" s="186"/>
      <c r="G397" s="188"/>
      <c r="H397" s="196"/>
      <c r="I397" s="192"/>
      <c r="J397" s="193"/>
      <c r="K397" s="193"/>
      <c r="L397" s="152"/>
      <c r="M397" s="136"/>
      <c r="N397" s="136"/>
    </row>
    <row r="398" spans="1:14" ht="13.15" customHeight="1">
      <c r="C398" s="188"/>
      <c r="D398" s="188"/>
      <c r="E398" s="186"/>
      <c r="F398" s="186"/>
      <c r="G398" s="188"/>
      <c r="H398" s="196"/>
      <c r="I398" s="192"/>
      <c r="J398" s="193"/>
      <c r="K398" s="193"/>
      <c r="L398" s="152"/>
      <c r="M398" s="136"/>
      <c r="N398" s="136"/>
    </row>
    <row r="399" spans="1:14" ht="13.15" customHeight="1">
      <c r="C399" s="188"/>
      <c r="D399" s="188"/>
      <c r="E399" s="186"/>
      <c r="F399" s="186"/>
      <c r="G399" s="188"/>
      <c r="H399" s="196"/>
      <c r="I399" s="192"/>
      <c r="J399" s="193"/>
      <c r="K399" s="193"/>
      <c r="L399" s="152"/>
      <c r="M399" s="136"/>
      <c r="N399" s="136"/>
    </row>
    <row r="400" spans="1:14" ht="13.15" customHeight="1">
      <c r="C400" s="188"/>
      <c r="D400" s="188"/>
      <c r="E400" s="186"/>
      <c r="F400" s="186"/>
      <c r="G400" s="188"/>
      <c r="H400" s="196"/>
      <c r="I400" s="192"/>
      <c r="J400" s="193"/>
      <c r="K400" s="193"/>
      <c r="L400" s="152"/>
      <c r="M400" s="136"/>
      <c r="N400" s="136"/>
    </row>
    <row r="401" spans="3:14" ht="13.15" customHeight="1">
      <c r="C401" s="188"/>
      <c r="D401" s="188"/>
      <c r="E401" s="186"/>
      <c r="F401" s="186"/>
      <c r="G401" s="188"/>
      <c r="H401" s="196"/>
      <c r="I401" s="192"/>
      <c r="J401" s="193"/>
      <c r="K401" s="193"/>
      <c r="L401" s="152"/>
      <c r="M401" s="136"/>
      <c r="N401" s="136"/>
    </row>
    <row r="402" spans="3:14" ht="13.15" customHeight="1">
      <c r="C402" s="188"/>
      <c r="D402" s="188"/>
      <c r="E402" s="186"/>
      <c r="F402" s="186"/>
      <c r="G402" s="188"/>
      <c r="H402" s="196"/>
      <c r="I402" s="192"/>
      <c r="J402" s="193"/>
      <c r="K402" s="193"/>
      <c r="L402" s="152"/>
      <c r="M402" s="136"/>
      <c r="N402" s="136"/>
    </row>
    <row r="403" spans="3:14" ht="13.15" customHeight="1">
      <c r="C403" s="188"/>
      <c r="D403" s="188"/>
      <c r="E403" s="186"/>
      <c r="F403" s="186"/>
      <c r="G403" s="188"/>
      <c r="H403" s="196"/>
      <c r="I403" s="192"/>
      <c r="J403" s="193"/>
      <c r="K403" s="193"/>
      <c r="L403" s="152"/>
      <c r="M403" s="136"/>
      <c r="N403" s="136"/>
    </row>
    <row r="404" spans="3:14" ht="13.15" customHeight="1">
      <c r="C404" s="188"/>
      <c r="D404" s="188"/>
      <c r="E404" s="186"/>
      <c r="F404" s="186"/>
      <c r="G404" s="188"/>
      <c r="H404" s="196"/>
      <c r="I404" s="192"/>
      <c r="J404" s="193"/>
      <c r="K404" s="193"/>
      <c r="L404" s="152"/>
      <c r="M404" s="136"/>
      <c r="N404" s="136"/>
    </row>
    <row r="405" spans="3:14" ht="13.15" customHeight="1">
      <c r="C405" s="188"/>
      <c r="D405" s="188"/>
      <c r="E405" s="186"/>
      <c r="F405" s="186"/>
      <c r="G405" s="188"/>
      <c r="H405" s="196"/>
      <c r="I405" s="192"/>
      <c r="J405" s="193"/>
      <c r="K405" s="193"/>
      <c r="L405" s="152"/>
      <c r="M405" s="136"/>
      <c r="N405" s="136"/>
    </row>
    <row r="406" spans="3:14" ht="13.15" customHeight="1">
      <c r="C406" s="188"/>
      <c r="D406" s="188"/>
      <c r="E406" s="186"/>
      <c r="F406" s="186"/>
      <c r="G406" s="188"/>
      <c r="H406" s="196"/>
      <c r="I406" s="192"/>
      <c r="J406" s="193"/>
      <c r="K406" s="193"/>
      <c r="L406" s="152"/>
      <c r="M406" s="136"/>
      <c r="N406" s="136"/>
    </row>
    <row r="407" spans="3:14" ht="13.15" customHeight="1">
      <c r="C407" s="188"/>
      <c r="D407" s="188"/>
      <c r="E407" s="186"/>
      <c r="F407" s="186"/>
      <c r="G407" s="188"/>
      <c r="H407" s="196"/>
      <c r="I407" s="192"/>
      <c r="J407" s="193"/>
      <c r="K407" s="193"/>
      <c r="L407" s="152"/>
      <c r="M407" s="136"/>
      <c r="N407" s="136"/>
    </row>
    <row r="408" spans="3:14" ht="13.15" customHeight="1">
      <c r="C408" s="188"/>
      <c r="D408" s="188"/>
      <c r="E408" s="186"/>
      <c r="F408" s="186"/>
      <c r="G408" s="188"/>
      <c r="H408" s="196"/>
      <c r="I408" s="192"/>
      <c r="J408" s="193"/>
      <c r="K408" s="193"/>
      <c r="L408" s="152"/>
      <c r="M408" s="136"/>
      <c r="N408" s="136"/>
    </row>
    <row r="409" spans="3:14" ht="13.15" customHeight="1">
      <c r="C409" s="188"/>
      <c r="D409" s="188"/>
      <c r="E409" s="186"/>
      <c r="F409" s="186"/>
      <c r="G409" s="188"/>
      <c r="H409" s="196"/>
      <c r="I409" s="192"/>
      <c r="J409" s="193"/>
      <c r="K409" s="193"/>
      <c r="L409" s="152"/>
      <c r="M409" s="136"/>
      <c r="N409" s="136"/>
    </row>
    <row r="410" spans="3:14" ht="13.15" customHeight="1">
      <c r="C410" s="188"/>
      <c r="D410" s="188"/>
      <c r="E410" s="186"/>
      <c r="F410" s="186"/>
      <c r="G410" s="188"/>
      <c r="H410" s="196"/>
      <c r="I410" s="192"/>
      <c r="J410" s="193"/>
      <c r="K410" s="193"/>
      <c r="L410" s="152"/>
      <c r="M410" s="136"/>
      <c r="N410" s="136"/>
    </row>
    <row r="411" spans="3:14" ht="13.15" customHeight="1">
      <c r="C411" s="188"/>
      <c r="D411" s="188"/>
      <c r="E411" s="186"/>
      <c r="F411" s="186"/>
      <c r="G411" s="188"/>
      <c r="H411" s="196"/>
      <c r="I411" s="192"/>
      <c r="J411" s="193"/>
      <c r="K411" s="193"/>
      <c r="L411" s="152"/>
      <c r="M411" s="136"/>
      <c r="N411" s="136"/>
    </row>
    <row r="412" spans="3:14" ht="13.15" customHeight="1">
      <c r="C412" s="188"/>
      <c r="D412" s="188"/>
      <c r="E412" s="186"/>
      <c r="F412" s="186"/>
      <c r="G412" s="188"/>
      <c r="H412" s="196"/>
      <c r="I412" s="192"/>
      <c r="J412" s="193"/>
      <c r="K412" s="193"/>
      <c r="L412" s="152"/>
      <c r="M412" s="136"/>
      <c r="N412" s="136"/>
    </row>
    <row r="413" spans="3:14" ht="13.15" customHeight="1">
      <c r="C413" s="188"/>
      <c r="D413" s="188"/>
      <c r="E413" s="186"/>
      <c r="F413" s="186"/>
      <c r="G413" s="188"/>
      <c r="H413" s="196"/>
      <c r="I413" s="192"/>
      <c r="J413" s="193"/>
      <c r="K413" s="193"/>
      <c r="L413" s="152"/>
      <c r="M413" s="136"/>
      <c r="N413" s="136"/>
    </row>
    <row r="414" spans="3:14" ht="13.15" customHeight="1">
      <c r="C414" s="188"/>
      <c r="D414" s="188"/>
      <c r="E414" s="186"/>
      <c r="F414" s="186"/>
      <c r="G414" s="188"/>
      <c r="H414" s="196"/>
      <c r="I414" s="192"/>
      <c r="J414" s="193"/>
      <c r="K414" s="193"/>
      <c r="L414" s="152"/>
      <c r="M414" s="136"/>
      <c r="N414" s="136"/>
    </row>
    <row r="415" spans="3:14" ht="13.15" customHeight="1">
      <c r="C415" s="188"/>
      <c r="D415" s="188"/>
      <c r="E415" s="186"/>
      <c r="F415" s="186"/>
      <c r="G415" s="188"/>
      <c r="H415" s="196"/>
      <c r="I415" s="192"/>
      <c r="J415" s="193"/>
      <c r="K415" s="193"/>
      <c r="L415" s="152"/>
      <c r="M415" s="136"/>
      <c r="N415" s="136"/>
    </row>
    <row r="416" spans="3:14" ht="13.15" customHeight="1">
      <c r="C416" s="188"/>
      <c r="D416" s="188"/>
      <c r="E416" s="186"/>
      <c r="F416" s="186"/>
      <c r="G416" s="188"/>
      <c r="H416" s="196"/>
      <c r="I416" s="192"/>
      <c r="J416" s="193"/>
      <c r="K416" s="193"/>
      <c r="L416" s="152"/>
      <c r="M416" s="136"/>
      <c r="N416" s="136"/>
    </row>
    <row r="417" spans="3:14" ht="13.15" customHeight="1">
      <c r="C417" s="188"/>
      <c r="D417" s="188"/>
      <c r="E417" s="186"/>
      <c r="F417" s="186"/>
      <c r="G417" s="188"/>
      <c r="H417" s="196"/>
      <c r="I417" s="192"/>
      <c r="J417" s="193"/>
      <c r="K417" s="193"/>
      <c r="L417" s="152"/>
      <c r="M417" s="136"/>
      <c r="N417" s="136"/>
    </row>
    <row r="418" spans="3:14" ht="13.15" customHeight="1">
      <c r="C418" s="188"/>
      <c r="D418" s="188"/>
      <c r="E418" s="186"/>
      <c r="F418" s="186"/>
      <c r="G418" s="188"/>
      <c r="H418" s="196"/>
      <c r="I418" s="192"/>
      <c r="J418" s="193"/>
      <c r="K418" s="193"/>
      <c r="L418" s="152"/>
      <c r="M418" s="136"/>
      <c r="N418" s="136"/>
    </row>
    <row r="419" spans="3:14" ht="13.15" customHeight="1">
      <c r="C419" s="188"/>
      <c r="D419" s="188"/>
      <c r="E419" s="186"/>
      <c r="F419" s="186"/>
      <c r="G419" s="188"/>
      <c r="H419" s="196"/>
      <c r="I419" s="192"/>
      <c r="J419" s="193"/>
      <c r="K419" s="193"/>
      <c r="L419" s="152"/>
      <c r="M419" s="136"/>
      <c r="N419" s="136"/>
    </row>
    <row r="420" spans="3:14">
      <c r="C420" s="188"/>
      <c r="D420" s="188"/>
      <c r="E420" s="186"/>
      <c r="F420" s="186"/>
      <c r="G420" s="188"/>
      <c r="H420" s="196"/>
      <c r="I420" s="192"/>
      <c r="J420" s="193"/>
      <c r="K420" s="193"/>
      <c r="L420" s="152"/>
      <c r="M420" s="136"/>
      <c r="N420" s="136"/>
    </row>
    <row r="421" spans="3:14">
      <c r="C421" s="188"/>
      <c r="D421" s="188"/>
      <c r="E421" s="186"/>
      <c r="F421" s="186"/>
      <c r="G421" s="188"/>
      <c r="H421" s="196"/>
      <c r="I421" s="192"/>
      <c r="J421" s="193"/>
      <c r="K421" s="193"/>
      <c r="L421" s="152"/>
      <c r="M421" s="136"/>
      <c r="N421" s="136"/>
    </row>
    <row r="422" spans="3:14">
      <c r="C422" s="188"/>
      <c r="D422" s="188"/>
      <c r="E422" s="186"/>
      <c r="F422" s="186"/>
      <c r="G422" s="188"/>
      <c r="H422" s="196"/>
      <c r="I422" s="192"/>
      <c r="J422" s="193"/>
      <c r="K422" s="193"/>
      <c r="L422" s="152"/>
      <c r="M422" s="136"/>
      <c r="N422" s="136"/>
    </row>
    <row r="423" spans="3:14">
      <c r="C423" s="188"/>
      <c r="D423" s="188"/>
      <c r="E423" s="186"/>
      <c r="F423" s="186"/>
      <c r="G423" s="188"/>
      <c r="H423" s="196"/>
      <c r="I423" s="192"/>
      <c r="J423" s="193"/>
      <c r="K423" s="193"/>
      <c r="L423" s="152"/>
      <c r="M423" s="136"/>
      <c r="N423" s="136"/>
    </row>
    <row r="424" spans="3:14">
      <c r="C424" s="188"/>
      <c r="D424" s="188"/>
      <c r="E424" s="186"/>
      <c r="F424" s="186"/>
      <c r="G424" s="188"/>
      <c r="H424" s="196"/>
      <c r="I424" s="192"/>
      <c r="J424" s="193"/>
      <c r="K424" s="193"/>
      <c r="L424" s="152"/>
      <c r="M424" s="136"/>
      <c r="N424" s="136"/>
    </row>
    <row r="425" spans="3:14">
      <c r="C425" s="188"/>
      <c r="D425" s="188"/>
      <c r="E425" s="186"/>
      <c r="F425" s="186"/>
      <c r="G425" s="188"/>
      <c r="H425" s="196"/>
      <c r="I425" s="192"/>
      <c r="J425" s="193"/>
      <c r="K425" s="193"/>
      <c r="L425" s="152"/>
      <c r="M425" s="136"/>
      <c r="N425" s="136"/>
    </row>
    <row r="426" spans="3:14">
      <c r="C426" s="188"/>
      <c r="D426" s="188"/>
      <c r="E426" s="186"/>
      <c r="F426" s="186"/>
      <c r="G426" s="188"/>
      <c r="H426" s="196"/>
      <c r="I426" s="192"/>
      <c r="J426" s="193"/>
      <c r="K426" s="193"/>
      <c r="L426" s="152"/>
      <c r="M426" s="136"/>
      <c r="N426" s="136"/>
    </row>
    <row r="427" spans="3:14">
      <c r="C427" s="188"/>
      <c r="D427" s="188"/>
      <c r="E427" s="186"/>
      <c r="F427" s="186"/>
      <c r="G427" s="188"/>
      <c r="H427" s="196"/>
      <c r="I427" s="192"/>
      <c r="J427" s="193"/>
      <c r="K427" s="193"/>
      <c r="L427" s="152"/>
      <c r="M427" s="136"/>
      <c r="N427" s="136"/>
    </row>
    <row r="428" spans="3:14">
      <c r="C428" s="188"/>
      <c r="D428" s="188"/>
      <c r="E428" s="186"/>
      <c r="F428" s="186"/>
      <c r="G428" s="188"/>
      <c r="H428" s="196"/>
      <c r="I428" s="192"/>
      <c r="J428" s="193"/>
      <c r="K428" s="193"/>
      <c r="L428" s="152"/>
      <c r="M428" s="136"/>
      <c r="N428" s="136"/>
    </row>
    <row r="429" spans="3:14">
      <c r="C429" s="188"/>
      <c r="D429" s="188"/>
      <c r="E429" s="186"/>
      <c r="F429" s="186"/>
      <c r="G429" s="188"/>
      <c r="H429" s="196"/>
      <c r="I429" s="192"/>
      <c r="J429" s="193"/>
      <c r="K429" s="193"/>
      <c r="L429" s="152"/>
      <c r="M429" s="136"/>
      <c r="N429" s="136"/>
    </row>
    <row r="430" spans="3:14">
      <c r="C430" s="188"/>
      <c r="D430" s="188"/>
      <c r="E430" s="186"/>
      <c r="F430" s="186"/>
      <c r="G430" s="188"/>
      <c r="H430" s="196"/>
      <c r="I430" s="192"/>
      <c r="J430" s="193"/>
      <c r="K430" s="193"/>
      <c r="L430" s="152"/>
      <c r="M430" s="136"/>
      <c r="N430" s="136"/>
    </row>
    <row r="431" spans="3:14">
      <c r="C431" s="188"/>
      <c r="D431" s="188"/>
      <c r="E431" s="186"/>
      <c r="F431" s="186"/>
      <c r="G431" s="188"/>
      <c r="H431" s="196"/>
      <c r="I431" s="192"/>
      <c r="J431" s="193"/>
      <c r="K431" s="193"/>
      <c r="L431" s="152"/>
      <c r="M431" s="136"/>
      <c r="N431" s="136"/>
    </row>
    <row r="432" spans="3:14">
      <c r="C432" s="188"/>
      <c r="D432" s="188"/>
      <c r="E432" s="186"/>
      <c r="F432" s="186"/>
      <c r="G432" s="188"/>
      <c r="H432" s="196"/>
      <c r="I432" s="192"/>
      <c r="J432" s="193"/>
      <c r="K432" s="193"/>
      <c r="L432" s="152"/>
      <c r="M432" s="136"/>
      <c r="N432" s="136"/>
    </row>
    <row r="433" spans="3:14">
      <c r="C433" s="188"/>
      <c r="D433" s="188"/>
      <c r="E433" s="186"/>
      <c r="F433" s="186"/>
      <c r="G433" s="188"/>
      <c r="H433" s="196"/>
      <c r="I433" s="192"/>
      <c r="J433" s="193"/>
      <c r="K433" s="193"/>
      <c r="L433" s="152"/>
      <c r="M433" s="136"/>
      <c r="N433" s="136"/>
    </row>
    <row r="434" spans="3:14">
      <c r="C434" s="188"/>
      <c r="D434" s="188"/>
      <c r="E434" s="186"/>
      <c r="F434" s="186"/>
      <c r="G434" s="188"/>
      <c r="H434" s="196"/>
      <c r="I434" s="192"/>
      <c r="J434" s="193"/>
      <c r="K434" s="193"/>
      <c r="L434" s="152"/>
      <c r="M434" s="136"/>
      <c r="N434" s="136"/>
    </row>
    <row r="435" spans="3:14">
      <c r="C435" s="188"/>
      <c r="D435" s="188"/>
      <c r="E435" s="186"/>
      <c r="F435" s="186"/>
      <c r="G435" s="188"/>
      <c r="H435" s="196"/>
      <c r="I435" s="192"/>
      <c r="J435" s="193"/>
      <c r="K435" s="193"/>
      <c r="L435" s="152"/>
      <c r="M435" s="136"/>
      <c r="N435" s="136"/>
    </row>
    <row r="436" spans="3:14">
      <c r="C436" s="188"/>
      <c r="D436" s="188"/>
      <c r="E436" s="186"/>
      <c r="F436" s="186"/>
      <c r="G436" s="188"/>
      <c r="H436" s="196"/>
      <c r="I436" s="192"/>
      <c r="J436" s="193"/>
      <c r="K436" s="193"/>
      <c r="L436" s="152"/>
      <c r="M436" s="136"/>
      <c r="N436" s="136"/>
    </row>
    <row r="437" spans="3:14">
      <c r="C437" s="188"/>
      <c r="D437" s="188"/>
      <c r="E437" s="186"/>
      <c r="F437" s="186"/>
      <c r="G437" s="188"/>
      <c r="H437" s="196"/>
      <c r="I437" s="192"/>
      <c r="J437" s="193"/>
      <c r="K437" s="193"/>
      <c r="L437" s="152"/>
      <c r="M437" s="136"/>
      <c r="N437" s="136"/>
    </row>
    <row r="438" spans="3:14">
      <c r="C438" s="188"/>
      <c r="D438" s="188"/>
      <c r="E438" s="186"/>
      <c r="F438" s="186"/>
      <c r="G438" s="188"/>
      <c r="H438" s="196"/>
      <c r="I438" s="192"/>
      <c r="J438" s="193"/>
      <c r="K438" s="193"/>
      <c r="L438" s="152"/>
      <c r="M438" s="136"/>
      <c r="N438" s="136"/>
    </row>
    <row r="439" spans="3:14">
      <c r="C439" s="188"/>
      <c r="D439" s="188"/>
      <c r="E439" s="186"/>
      <c r="F439" s="186"/>
      <c r="G439" s="188"/>
      <c r="H439" s="196"/>
      <c r="I439" s="192"/>
      <c r="J439" s="193"/>
      <c r="K439" s="193"/>
      <c r="L439" s="152"/>
      <c r="M439" s="136"/>
      <c r="N439" s="136"/>
    </row>
    <row r="440" spans="3:14">
      <c r="C440" s="188"/>
      <c r="D440" s="188"/>
      <c r="E440" s="186"/>
      <c r="F440" s="186"/>
      <c r="G440" s="188"/>
      <c r="H440" s="196"/>
      <c r="I440" s="192"/>
      <c r="J440" s="193"/>
      <c r="K440" s="193"/>
      <c r="L440" s="152"/>
      <c r="M440" s="136"/>
      <c r="N440" s="136"/>
    </row>
    <row r="441" spans="3:14">
      <c r="C441" s="188"/>
      <c r="D441" s="188"/>
      <c r="E441" s="186"/>
      <c r="F441" s="186"/>
      <c r="G441" s="188"/>
      <c r="H441" s="196"/>
      <c r="I441" s="192"/>
      <c r="J441" s="193"/>
      <c r="K441" s="193"/>
      <c r="L441" s="152"/>
      <c r="M441" s="136"/>
      <c r="N441" s="136"/>
    </row>
    <row r="442" spans="3:14">
      <c r="C442" s="188"/>
      <c r="D442" s="188"/>
      <c r="E442" s="186"/>
      <c r="F442" s="186"/>
      <c r="G442" s="188"/>
      <c r="H442" s="196"/>
      <c r="I442" s="192"/>
      <c r="J442" s="193"/>
      <c r="K442" s="193"/>
      <c r="L442" s="152"/>
      <c r="M442" s="136"/>
      <c r="N442" s="136"/>
    </row>
    <row r="443" spans="3:14">
      <c r="C443" s="188"/>
      <c r="D443" s="188"/>
      <c r="E443" s="186"/>
      <c r="F443" s="186"/>
      <c r="G443" s="188"/>
      <c r="H443" s="196"/>
      <c r="I443" s="192"/>
      <c r="J443" s="193"/>
      <c r="K443" s="193"/>
      <c r="L443" s="152"/>
      <c r="M443" s="136"/>
      <c r="N443" s="136"/>
    </row>
    <row r="444" spans="3:14">
      <c r="C444" s="188"/>
      <c r="D444" s="188"/>
      <c r="E444" s="186"/>
      <c r="F444" s="186"/>
      <c r="G444" s="188"/>
      <c r="H444" s="196"/>
      <c r="I444" s="192"/>
      <c r="J444" s="193"/>
      <c r="K444" s="193"/>
      <c r="L444" s="152"/>
      <c r="M444" s="136"/>
      <c r="N444" s="136"/>
    </row>
    <row r="445" spans="3:14">
      <c r="C445" s="188"/>
      <c r="D445" s="188"/>
      <c r="E445" s="186"/>
      <c r="F445" s="186"/>
      <c r="G445" s="188"/>
      <c r="H445" s="196"/>
      <c r="I445" s="192"/>
      <c r="J445" s="193"/>
      <c r="K445" s="193"/>
      <c r="L445" s="152"/>
      <c r="M445" s="136"/>
      <c r="N445" s="136"/>
    </row>
    <row r="446" spans="3:14">
      <c r="C446" s="188"/>
      <c r="D446" s="188"/>
      <c r="E446" s="186"/>
      <c r="F446" s="186"/>
      <c r="G446" s="188"/>
      <c r="H446" s="196"/>
      <c r="I446" s="192"/>
      <c r="J446" s="193"/>
      <c r="K446" s="193"/>
      <c r="L446" s="152"/>
      <c r="M446" s="136"/>
      <c r="N446" s="136"/>
    </row>
    <row r="447" spans="3:14">
      <c r="C447" s="188"/>
      <c r="D447" s="188"/>
      <c r="E447" s="186"/>
      <c r="F447" s="186"/>
      <c r="G447" s="188"/>
      <c r="H447" s="196"/>
      <c r="I447" s="192"/>
      <c r="J447" s="193"/>
      <c r="K447" s="193"/>
      <c r="L447" s="152"/>
      <c r="M447" s="136"/>
      <c r="N447" s="136"/>
    </row>
    <row r="448" spans="3:14">
      <c r="C448" s="188"/>
      <c r="D448" s="188"/>
      <c r="E448" s="186"/>
      <c r="F448" s="186"/>
      <c r="G448" s="188"/>
      <c r="H448" s="196"/>
      <c r="I448" s="192"/>
      <c r="J448" s="193"/>
      <c r="K448" s="193"/>
      <c r="L448" s="152"/>
      <c r="M448" s="136"/>
      <c r="N448" s="136"/>
    </row>
    <row r="449" spans="3:14">
      <c r="C449" s="188"/>
      <c r="D449" s="188"/>
      <c r="E449" s="186"/>
      <c r="F449" s="186"/>
      <c r="G449" s="188"/>
      <c r="H449" s="196"/>
      <c r="I449" s="192"/>
      <c r="J449" s="193"/>
      <c r="K449" s="193"/>
      <c r="L449" s="152"/>
      <c r="M449" s="136"/>
      <c r="N449" s="136"/>
    </row>
    <row r="450" spans="3:14">
      <c r="C450" s="188"/>
      <c r="D450" s="188"/>
      <c r="E450" s="186"/>
      <c r="F450" s="186"/>
      <c r="G450" s="188"/>
      <c r="H450" s="196"/>
      <c r="I450" s="192"/>
      <c r="J450" s="193"/>
      <c r="K450" s="193"/>
      <c r="L450" s="152"/>
      <c r="M450" s="136"/>
      <c r="N450" s="136"/>
    </row>
    <row r="451" spans="3:14">
      <c r="C451" s="188"/>
      <c r="D451" s="188"/>
      <c r="E451" s="186"/>
      <c r="F451" s="186"/>
      <c r="G451" s="188"/>
      <c r="H451" s="196"/>
      <c r="I451" s="192"/>
      <c r="J451" s="193"/>
      <c r="K451" s="193"/>
      <c r="L451" s="152"/>
      <c r="M451" s="136"/>
      <c r="N451" s="136"/>
    </row>
    <row r="452" spans="3:14">
      <c r="C452" s="188"/>
      <c r="D452" s="188"/>
      <c r="E452" s="186"/>
      <c r="F452" s="186"/>
      <c r="G452" s="188"/>
      <c r="H452" s="196"/>
      <c r="I452" s="192"/>
      <c r="J452" s="193"/>
      <c r="K452" s="193"/>
      <c r="L452" s="152"/>
      <c r="M452" s="136"/>
      <c r="N452" s="136"/>
    </row>
    <row r="453" spans="3:14">
      <c r="C453" s="188"/>
      <c r="D453" s="188"/>
      <c r="E453" s="186"/>
      <c r="F453" s="186"/>
      <c r="G453" s="188"/>
      <c r="H453" s="196"/>
      <c r="I453" s="192"/>
      <c r="J453" s="193"/>
      <c r="K453" s="193"/>
      <c r="L453" s="152"/>
      <c r="M453" s="136"/>
      <c r="N453" s="136"/>
    </row>
    <row r="454" spans="3:14">
      <c r="C454" s="188"/>
      <c r="D454" s="188"/>
      <c r="E454" s="186"/>
      <c r="F454" s="186"/>
      <c r="G454" s="188"/>
      <c r="H454" s="196"/>
      <c r="I454" s="192"/>
      <c r="J454" s="193"/>
      <c r="K454" s="193"/>
      <c r="L454" s="152"/>
      <c r="M454" s="136"/>
      <c r="N454" s="136"/>
    </row>
    <row r="455" spans="3:14">
      <c r="C455" s="188"/>
      <c r="D455" s="188"/>
      <c r="E455" s="186"/>
      <c r="F455" s="186"/>
      <c r="G455" s="188"/>
      <c r="H455" s="196"/>
      <c r="I455" s="192"/>
      <c r="J455" s="193"/>
      <c r="K455" s="193"/>
      <c r="L455" s="152"/>
      <c r="M455" s="136"/>
      <c r="N455" s="136"/>
    </row>
    <row r="456" spans="3:14">
      <c r="C456" s="188"/>
      <c r="D456" s="188"/>
      <c r="E456" s="186"/>
      <c r="F456" s="186"/>
      <c r="G456" s="188"/>
      <c r="H456" s="196"/>
      <c r="I456" s="192"/>
      <c r="J456" s="193"/>
      <c r="K456" s="193"/>
      <c r="L456" s="152"/>
      <c r="M456" s="136"/>
      <c r="N456" s="136"/>
    </row>
    <row r="457" spans="3:14">
      <c r="C457" s="188"/>
      <c r="D457" s="188"/>
      <c r="E457" s="186"/>
      <c r="F457" s="186"/>
      <c r="G457" s="188"/>
      <c r="H457" s="196"/>
      <c r="I457" s="192"/>
      <c r="J457" s="193"/>
      <c r="K457" s="193"/>
      <c r="L457" s="152"/>
      <c r="M457" s="136"/>
      <c r="N457" s="136"/>
    </row>
    <row r="458" spans="3:14">
      <c r="C458" s="188"/>
      <c r="D458" s="188"/>
      <c r="E458" s="186"/>
      <c r="F458" s="186"/>
      <c r="G458" s="188"/>
      <c r="H458" s="196"/>
      <c r="I458" s="192"/>
      <c r="J458" s="193"/>
      <c r="K458" s="193"/>
      <c r="L458" s="152"/>
      <c r="M458" s="136"/>
      <c r="N458" s="136"/>
    </row>
    <row r="459" spans="3:14">
      <c r="C459" s="188"/>
      <c r="D459" s="188"/>
      <c r="E459" s="186"/>
      <c r="F459" s="186"/>
      <c r="G459" s="188"/>
      <c r="H459" s="196"/>
      <c r="I459" s="192"/>
      <c r="J459" s="193"/>
      <c r="K459" s="193"/>
      <c r="L459" s="152"/>
      <c r="M459" s="136"/>
      <c r="N459" s="136"/>
    </row>
    <row r="460" spans="3:14">
      <c r="C460" s="188"/>
      <c r="D460" s="188"/>
      <c r="E460" s="186"/>
      <c r="F460" s="186"/>
      <c r="G460" s="188"/>
      <c r="H460" s="196"/>
      <c r="I460" s="192"/>
      <c r="J460" s="193"/>
      <c r="K460" s="193"/>
      <c r="L460" s="152"/>
      <c r="M460" s="136"/>
      <c r="N460" s="136"/>
    </row>
    <row r="461" spans="3:14">
      <c r="C461" s="188"/>
      <c r="D461" s="188"/>
      <c r="E461" s="186"/>
      <c r="F461" s="186"/>
      <c r="G461" s="188"/>
      <c r="H461" s="196"/>
      <c r="I461" s="192"/>
      <c r="J461" s="193"/>
      <c r="K461" s="193"/>
      <c r="L461" s="152"/>
      <c r="M461" s="136"/>
      <c r="N461" s="136"/>
    </row>
    <row r="462" spans="3:14">
      <c r="C462" s="188"/>
      <c r="D462" s="188"/>
      <c r="E462" s="186"/>
      <c r="F462" s="186"/>
      <c r="G462" s="188"/>
      <c r="H462" s="196"/>
      <c r="I462" s="192"/>
      <c r="J462" s="193"/>
      <c r="K462" s="193"/>
      <c r="L462" s="152"/>
      <c r="M462" s="136"/>
      <c r="N462" s="136"/>
    </row>
    <row r="463" spans="3:14">
      <c r="C463" s="188"/>
      <c r="D463" s="188"/>
      <c r="E463" s="186"/>
      <c r="F463" s="186"/>
      <c r="G463" s="188"/>
      <c r="H463" s="196"/>
      <c r="I463" s="192"/>
      <c r="J463" s="193"/>
      <c r="K463" s="193"/>
      <c r="L463" s="152"/>
      <c r="M463" s="136"/>
      <c r="N463" s="136"/>
    </row>
    <row r="464" spans="3:14">
      <c r="C464" s="188"/>
      <c r="D464" s="188"/>
      <c r="E464" s="186"/>
      <c r="F464" s="186"/>
      <c r="G464" s="188"/>
      <c r="H464" s="196"/>
      <c r="I464" s="192"/>
      <c r="J464" s="193"/>
      <c r="K464" s="193"/>
      <c r="L464" s="152"/>
      <c r="M464" s="136"/>
      <c r="N464" s="136"/>
    </row>
    <row r="465" spans="3:14">
      <c r="C465" s="188"/>
      <c r="D465" s="188"/>
      <c r="E465" s="186"/>
      <c r="F465" s="186"/>
      <c r="G465" s="188"/>
      <c r="H465" s="196"/>
      <c r="I465" s="192"/>
      <c r="J465" s="193"/>
      <c r="K465" s="193"/>
      <c r="L465" s="152"/>
      <c r="M465" s="136"/>
      <c r="N465" s="136"/>
    </row>
    <row r="466" spans="3:14">
      <c r="C466" s="188"/>
      <c r="D466" s="188"/>
      <c r="E466" s="186"/>
      <c r="F466" s="186"/>
      <c r="G466" s="188"/>
      <c r="H466" s="196"/>
      <c r="I466" s="192"/>
      <c r="J466" s="193"/>
      <c r="K466" s="193"/>
      <c r="L466" s="152"/>
      <c r="M466" s="136"/>
      <c r="N466" s="136"/>
    </row>
    <row r="467" spans="3:14">
      <c r="C467" s="188"/>
      <c r="D467" s="188"/>
      <c r="E467" s="186"/>
      <c r="F467" s="186"/>
      <c r="G467" s="188"/>
      <c r="H467" s="196"/>
      <c r="I467" s="192"/>
      <c r="J467" s="193"/>
      <c r="K467" s="193"/>
      <c r="L467" s="152"/>
      <c r="M467" s="136"/>
      <c r="N467" s="136"/>
    </row>
    <row r="468" spans="3:14">
      <c r="C468" s="188"/>
      <c r="D468" s="188"/>
      <c r="E468" s="186"/>
      <c r="F468" s="186"/>
      <c r="G468" s="188"/>
      <c r="H468" s="196"/>
      <c r="I468" s="192"/>
      <c r="J468" s="193"/>
      <c r="K468" s="193"/>
      <c r="L468" s="152"/>
      <c r="M468" s="136"/>
      <c r="N468" s="136"/>
    </row>
    <row r="469" spans="3:14">
      <c r="C469" s="188"/>
      <c r="D469" s="188"/>
      <c r="E469" s="186"/>
      <c r="F469" s="186"/>
      <c r="G469" s="188"/>
      <c r="H469" s="196"/>
      <c r="I469" s="192"/>
      <c r="J469" s="193"/>
      <c r="K469" s="193"/>
      <c r="L469" s="152"/>
      <c r="M469" s="136"/>
      <c r="N469" s="136"/>
    </row>
    <row r="470" spans="3:14">
      <c r="C470" s="188"/>
      <c r="D470" s="188"/>
      <c r="E470" s="186"/>
      <c r="F470" s="186"/>
      <c r="G470" s="188"/>
      <c r="H470" s="196"/>
      <c r="I470" s="192"/>
      <c r="J470" s="193"/>
      <c r="K470" s="193"/>
      <c r="L470" s="152"/>
      <c r="M470" s="136"/>
      <c r="N470" s="136"/>
    </row>
    <row r="471" spans="3:14">
      <c r="C471" s="188"/>
      <c r="D471" s="188"/>
      <c r="E471" s="186"/>
      <c r="F471" s="186"/>
      <c r="G471" s="188"/>
      <c r="H471" s="196"/>
      <c r="I471" s="192"/>
      <c r="J471" s="193"/>
      <c r="K471" s="193"/>
      <c r="L471" s="152"/>
      <c r="M471" s="136"/>
      <c r="N471" s="136"/>
    </row>
    <row r="472" spans="3:14">
      <c r="C472" s="188"/>
      <c r="D472" s="188"/>
      <c r="E472" s="186"/>
      <c r="F472" s="186"/>
      <c r="G472" s="188"/>
      <c r="H472" s="196"/>
      <c r="I472" s="192"/>
      <c r="J472" s="193"/>
      <c r="K472" s="193"/>
      <c r="L472" s="152"/>
      <c r="M472" s="136"/>
      <c r="N472" s="136"/>
    </row>
    <row r="473" spans="3:14">
      <c r="C473" s="188"/>
      <c r="D473" s="188"/>
      <c r="E473" s="186"/>
      <c r="F473" s="186"/>
      <c r="G473" s="188"/>
      <c r="H473" s="196"/>
      <c r="I473" s="192"/>
      <c r="J473" s="193"/>
      <c r="K473" s="193"/>
      <c r="L473" s="152"/>
      <c r="M473" s="136"/>
      <c r="N473" s="136"/>
    </row>
    <row r="474" spans="3:14">
      <c r="C474" s="188"/>
      <c r="D474" s="188"/>
      <c r="E474" s="186"/>
      <c r="F474" s="186"/>
      <c r="G474" s="188"/>
      <c r="H474" s="196"/>
      <c r="I474" s="192"/>
      <c r="J474" s="193"/>
      <c r="K474" s="193"/>
      <c r="L474" s="152"/>
      <c r="M474" s="136"/>
      <c r="N474" s="136"/>
    </row>
    <row r="475" spans="3:14">
      <c r="C475" s="188"/>
      <c r="D475" s="188"/>
      <c r="E475" s="186"/>
      <c r="F475" s="186"/>
      <c r="G475" s="188"/>
      <c r="H475" s="196"/>
      <c r="I475" s="192"/>
      <c r="J475" s="193"/>
      <c r="K475" s="193"/>
      <c r="L475" s="152"/>
      <c r="M475" s="136"/>
      <c r="N475" s="136"/>
    </row>
    <row r="476" spans="3:14">
      <c r="C476" s="188"/>
      <c r="D476" s="188"/>
      <c r="E476" s="186"/>
      <c r="F476" s="186"/>
      <c r="G476" s="188"/>
      <c r="H476" s="196"/>
      <c r="I476" s="192"/>
      <c r="J476" s="193"/>
      <c r="K476" s="193"/>
      <c r="L476" s="152"/>
      <c r="M476" s="136"/>
      <c r="N476" s="136"/>
    </row>
    <row r="477" spans="3:14">
      <c r="C477" s="188"/>
      <c r="D477" s="188"/>
      <c r="E477" s="186"/>
      <c r="F477" s="186"/>
      <c r="G477" s="188"/>
      <c r="H477" s="196"/>
      <c r="I477" s="192"/>
      <c r="J477" s="193"/>
      <c r="K477" s="193"/>
      <c r="L477" s="152"/>
      <c r="M477" s="136"/>
      <c r="N477" s="136"/>
    </row>
    <row r="478" spans="3:14">
      <c r="C478" s="188"/>
      <c r="D478" s="188"/>
      <c r="E478" s="186"/>
      <c r="F478" s="186"/>
      <c r="G478" s="188"/>
      <c r="H478" s="196"/>
      <c r="I478" s="192"/>
      <c r="J478" s="193"/>
      <c r="K478" s="193"/>
      <c r="L478" s="152"/>
      <c r="M478" s="136"/>
      <c r="N478" s="136"/>
    </row>
    <row r="479" spans="3:14">
      <c r="C479" s="188"/>
      <c r="D479" s="188"/>
      <c r="E479" s="186"/>
      <c r="F479" s="186"/>
      <c r="G479" s="188"/>
      <c r="H479" s="196"/>
      <c r="I479" s="192"/>
      <c r="J479" s="193"/>
      <c r="K479" s="193"/>
      <c r="L479" s="152"/>
      <c r="M479" s="136"/>
      <c r="N479" s="136"/>
    </row>
    <row r="480" spans="3:14">
      <c r="C480" s="188"/>
      <c r="D480" s="188"/>
      <c r="E480" s="186"/>
      <c r="F480" s="186"/>
      <c r="G480" s="188"/>
      <c r="H480" s="196"/>
      <c r="I480" s="192"/>
      <c r="J480" s="193"/>
      <c r="K480" s="193"/>
      <c r="L480" s="152"/>
      <c r="M480" s="136"/>
      <c r="N480" s="136"/>
    </row>
    <row r="481" spans="3:14">
      <c r="C481" s="188"/>
      <c r="D481" s="188"/>
      <c r="E481" s="186"/>
      <c r="F481" s="186"/>
      <c r="G481" s="188"/>
      <c r="H481" s="196"/>
      <c r="I481" s="192"/>
      <c r="J481" s="193"/>
      <c r="K481" s="193"/>
      <c r="L481" s="152"/>
      <c r="M481" s="136"/>
      <c r="N481" s="136"/>
    </row>
    <row r="482" spans="3:14">
      <c r="C482" s="188"/>
      <c r="D482" s="188"/>
      <c r="E482" s="186"/>
      <c r="F482" s="186"/>
      <c r="G482" s="188"/>
      <c r="H482" s="196"/>
      <c r="I482" s="192"/>
      <c r="J482" s="193"/>
      <c r="K482" s="193"/>
      <c r="L482" s="152"/>
      <c r="M482" s="136"/>
      <c r="N482" s="136"/>
    </row>
    <row r="483" spans="3:14">
      <c r="C483" s="188"/>
      <c r="D483" s="188"/>
      <c r="E483" s="186"/>
      <c r="F483" s="186"/>
      <c r="G483" s="188"/>
      <c r="H483" s="196"/>
      <c r="I483" s="192"/>
      <c r="J483" s="193"/>
      <c r="K483" s="193"/>
      <c r="L483" s="152"/>
      <c r="M483" s="136"/>
      <c r="N483" s="136"/>
    </row>
    <row r="484" spans="3:14">
      <c r="C484" s="188"/>
      <c r="D484" s="188"/>
      <c r="E484" s="186"/>
      <c r="F484" s="186"/>
      <c r="G484" s="188"/>
      <c r="H484" s="196"/>
      <c r="I484" s="192"/>
      <c r="J484" s="193"/>
      <c r="K484" s="193"/>
      <c r="L484" s="152"/>
      <c r="M484" s="136"/>
      <c r="N484" s="136"/>
    </row>
    <row r="485" spans="3:14">
      <c r="C485" s="188"/>
      <c r="D485" s="188"/>
      <c r="E485" s="186"/>
      <c r="F485" s="186"/>
      <c r="G485" s="188"/>
      <c r="H485" s="196"/>
      <c r="I485" s="192"/>
      <c r="J485" s="193"/>
      <c r="K485" s="193"/>
      <c r="L485" s="152"/>
      <c r="M485" s="136"/>
      <c r="N485" s="136"/>
    </row>
    <row r="486" spans="3:14">
      <c r="C486" s="188"/>
      <c r="D486" s="188"/>
      <c r="E486" s="186"/>
      <c r="F486" s="186"/>
      <c r="G486" s="188"/>
      <c r="H486" s="196"/>
      <c r="I486" s="192"/>
      <c r="J486" s="193"/>
      <c r="K486" s="193"/>
      <c r="L486" s="152"/>
      <c r="M486" s="136"/>
      <c r="N486" s="136"/>
    </row>
    <row r="487" spans="3:14">
      <c r="C487" s="188"/>
      <c r="D487" s="188"/>
      <c r="E487" s="186"/>
      <c r="F487" s="186"/>
      <c r="G487" s="188"/>
      <c r="H487" s="196"/>
      <c r="I487" s="192"/>
      <c r="J487" s="193"/>
      <c r="K487" s="193"/>
      <c r="L487" s="152"/>
      <c r="M487" s="136"/>
      <c r="N487" s="136"/>
    </row>
    <row r="488" spans="3:14">
      <c r="C488" s="188"/>
      <c r="D488" s="188"/>
      <c r="E488" s="186"/>
      <c r="F488" s="186"/>
      <c r="G488" s="188"/>
      <c r="H488" s="196"/>
      <c r="I488" s="192"/>
      <c r="J488" s="193"/>
      <c r="K488" s="193"/>
      <c r="L488" s="153"/>
      <c r="M488" s="136"/>
      <c r="N488" s="136"/>
    </row>
    <row r="489" spans="3:14">
      <c r="C489" s="188"/>
      <c r="D489" s="188"/>
      <c r="E489" s="186"/>
      <c r="F489" s="186"/>
      <c r="G489" s="188"/>
      <c r="H489" s="196"/>
      <c r="I489" s="192"/>
      <c r="J489" s="193"/>
      <c r="K489" s="193"/>
      <c r="M489" s="136"/>
      <c r="N489" s="136"/>
    </row>
    <row r="490" spans="3:14">
      <c r="C490" s="188"/>
      <c r="D490" s="188"/>
      <c r="E490" s="186"/>
      <c r="F490" s="186"/>
      <c r="G490" s="188"/>
      <c r="H490" s="196"/>
      <c r="I490" s="192"/>
      <c r="J490" s="193"/>
      <c r="K490" s="193"/>
      <c r="M490" s="145"/>
      <c r="N490" s="136"/>
    </row>
    <row r="491" spans="3:14">
      <c r="C491" s="188"/>
      <c r="D491" s="188"/>
      <c r="E491" s="186"/>
      <c r="F491" s="186"/>
      <c r="G491" s="188"/>
      <c r="H491" s="196"/>
      <c r="I491" s="192"/>
      <c r="J491" s="193"/>
      <c r="K491" s="193"/>
      <c r="N491" s="136"/>
    </row>
    <row r="492" spans="3:14">
      <c r="C492" s="188"/>
      <c r="D492" s="188"/>
      <c r="E492" s="186"/>
      <c r="F492" s="186"/>
      <c r="G492" s="188"/>
      <c r="H492" s="196"/>
      <c r="I492" s="192"/>
      <c r="J492" s="193"/>
      <c r="K492" s="193"/>
      <c r="N492" s="136"/>
    </row>
    <row r="493" spans="3:14">
      <c r="C493" s="188"/>
      <c r="D493" s="188"/>
      <c r="E493" s="186"/>
      <c r="F493" s="186"/>
      <c r="G493" s="188"/>
      <c r="H493" s="196"/>
      <c r="I493" s="192"/>
      <c r="J493" s="193"/>
      <c r="K493" s="193"/>
      <c r="N493" s="136"/>
    </row>
    <row r="494" spans="3:14">
      <c r="C494" s="188"/>
      <c r="D494" s="188"/>
      <c r="E494" s="186"/>
      <c r="F494" s="186"/>
      <c r="G494" s="188"/>
      <c r="H494" s="196"/>
      <c r="I494" s="192"/>
      <c r="J494" s="193"/>
      <c r="K494" s="193"/>
      <c r="N494" s="136"/>
    </row>
    <row r="495" spans="3:14">
      <c r="C495" s="188"/>
      <c r="D495" s="188"/>
      <c r="E495" s="186"/>
      <c r="F495" s="186"/>
      <c r="G495" s="188"/>
      <c r="H495" s="196"/>
      <c r="I495" s="192"/>
      <c r="J495" s="193"/>
      <c r="K495" s="193"/>
      <c r="N495" s="136"/>
    </row>
    <row r="496" spans="3:14">
      <c r="C496" s="188"/>
      <c r="D496" s="188"/>
      <c r="E496" s="186"/>
      <c r="F496" s="186"/>
      <c r="G496" s="188"/>
      <c r="H496" s="196"/>
      <c r="I496" s="192"/>
      <c r="J496" s="193"/>
      <c r="K496" s="193"/>
      <c r="N496" s="136"/>
    </row>
    <row r="497" spans="3:14">
      <c r="C497" s="188"/>
      <c r="D497" s="188"/>
      <c r="E497" s="186"/>
      <c r="F497" s="186"/>
      <c r="G497" s="188"/>
      <c r="H497" s="196"/>
      <c r="I497" s="192"/>
      <c r="J497" s="193"/>
      <c r="K497" s="193"/>
      <c r="N497" s="136"/>
    </row>
    <row r="498" spans="3:14">
      <c r="C498" s="188"/>
      <c r="D498" s="188"/>
      <c r="E498" s="186"/>
      <c r="F498" s="186"/>
      <c r="G498" s="188"/>
      <c r="H498" s="196"/>
      <c r="I498" s="192"/>
      <c r="J498" s="193"/>
      <c r="K498" s="193"/>
      <c r="N498" s="136"/>
    </row>
    <row r="499" spans="3:14">
      <c r="C499" s="188"/>
      <c r="D499" s="188"/>
      <c r="E499" s="186"/>
      <c r="F499" s="186"/>
      <c r="G499" s="188"/>
      <c r="H499" s="196"/>
      <c r="I499" s="192"/>
      <c r="J499" s="193"/>
      <c r="K499" s="193"/>
      <c r="N499" s="136"/>
    </row>
    <row r="500" spans="3:14">
      <c r="C500" s="188"/>
      <c r="D500" s="188"/>
      <c r="E500" s="186"/>
      <c r="F500" s="186"/>
      <c r="G500" s="188"/>
      <c r="H500" s="196"/>
      <c r="I500" s="192"/>
      <c r="J500" s="193"/>
      <c r="K500" s="193"/>
      <c r="N500" s="136"/>
    </row>
    <row r="501" spans="3:14">
      <c r="C501" s="188"/>
      <c r="D501" s="188"/>
      <c r="E501" s="186"/>
      <c r="F501" s="186"/>
      <c r="G501" s="188"/>
      <c r="H501" s="196"/>
      <c r="I501" s="192"/>
      <c r="J501" s="193"/>
      <c r="K501" s="193"/>
      <c r="N501" s="136"/>
    </row>
    <row r="502" spans="3:14">
      <c r="C502" s="188"/>
      <c r="D502" s="188"/>
      <c r="E502" s="186"/>
      <c r="F502" s="186"/>
      <c r="G502" s="188"/>
      <c r="H502" s="196"/>
      <c r="I502" s="192"/>
      <c r="J502" s="193"/>
      <c r="K502" s="193"/>
      <c r="N502" s="136"/>
    </row>
    <row r="503" spans="3:14">
      <c r="C503" s="188"/>
      <c r="D503" s="188"/>
      <c r="E503" s="186"/>
      <c r="F503" s="186"/>
      <c r="G503" s="188"/>
      <c r="H503" s="196"/>
      <c r="I503" s="192"/>
      <c r="J503" s="193"/>
      <c r="K503" s="193"/>
      <c r="N503" s="136"/>
    </row>
    <row r="504" spans="3:14">
      <c r="C504" s="188"/>
      <c r="D504" s="188"/>
      <c r="E504" s="186"/>
      <c r="F504" s="186"/>
      <c r="G504" s="188"/>
      <c r="H504" s="196"/>
      <c r="I504" s="192"/>
      <c r="J504" s="193"/>
      <c r="K504" s="193"/>
      <c r="N504" s="136"/>
    </row>
    <row r="505" spans="3:14">
      <c r="C505" s="188"/>
      <c r="D505" s="188"/>
      <c r="E505" s="186"/>
      <c r="F505" s="186"/>
      <c r="G505" s="188"/>
      <c r="H505" s="196"/>
      <c r="I505" s="192"/>
      <c r="J505" s="193"/>
      <c r="K505" s="193"/>
      <c r="N505" s="136"/>
    </row>
    <row r="506" spans="3:14">
      <c r="C506" s="188"/>
      <c r="D506" s="188"/>
      <c r="E506" s="186"/>
      <c r="F506" s="186"/>
      <c r="G506" s="188"/>
      <c r="H506" s="196"/>
      <c r="I506" s="192"/>
      <c r="J506" s="193"/>
      <c r="K506" s="193"/>
      <c r="N506" s="136"/>
    </row>
    <row r="507" spans="3:14">
      <c r="C507" s="188"/>
      <c r="D507" s="188"/>
      <c r="E507" s="186"/>
      <c r="F507" s="186"/>
      <c r="G507" s="188"/>
      <c r="H507" s="196"/>
      <c r="I507" s="192"/>
      <c r="J507" s="193"/>
      <c r="K507" s="193"/>
      <c r="N507" s="136"/>
    </row>
    <row r="508" spans="3:14">
      <c r="C508" s="188"/>
      <c r="D508" s="188"/>
      <c r="E508" s="186"/>
      <c r="F508" s="186"/>
      <c r="G508" s="188"/>
      <c r="H508" s="196"/>
      <c r="I508" s="192"/>
      <c r="J508" s="193"/>
      <c r="K508" s="193"/>
      <c r="N508" s="136"/>
    </row>
    <row r="509" spans="3:14">
      <c r="C509" s="188"/>
      <c r="D509" s="188"/>
      <c r="E509" s="186"/>
      <c r="F509" s="186"/>
      <c r="G509" s="188"/>
      <c r="H509" s="196"/>
      <c r="I509" s="192"/>
      <c r="J509" s="193"/>
      <c r="K509" s="193"/>
      <c r="N509" s="136"/>
    </row>
    <row r="510" spans="3:14">
      <c r="C510" s="188"/>
      <c r="D510" s="188"/>
      <c r="E510" s="186"/>
      <c r="F510" s="186"/>
      <c r="G510" s="188"/>
      <c r="H510" s="196"/>
      <c r="I510" s="192"/>
      <c r="J510" s="193"/>
      <c r="K510" s="193"/>
      <c r="N510" s="136"/>
    </row>
    <row r="511" spans="3:14">
      <c r="C511" s="188"/>
      <c r="D511" s="188"/>
      <c r="E511" s="186"/>
      <c r="F511" s="186"/>
      <c r="G511" s="188"/>
      <c r="H511" s="196"/>
      <c r="I511" s="192"/>
      <c r="J511" s="193"/>
      <c r="K511" s="193"/>
      <c r="N511" s="136"/>
    </row>
    <row r="512" spans="3:14">
      <c r="C512" s="188"/>
      <c r="D512" s="188"/>
      <c r="E512" s="186"/>
      <c r="F512" s="186"/>
      <c r="G512" s="188"/>
      <c r="H512" s="196"/>
      <c r="I512" s="192"/>
      <c r="J512" s="193"/>
      <c r="K512" s="193"/>
      <c r="N512" s="136"/>
    </row>
    <row r="513" spans="3:14">
      <c r="C513" s="188"/>
      <c r="D513" s="188"/>
      <c r="E513" s="186"/>
      <c r="F513" s="186"/>
      <c r="G513" s="188"/>
      <c r="H513" s="196"/>
      <c r="I513" s="192"/>
      <c r="J513" s="193"/>
      <c r="K513" s="193"/>
      <c r="N513" s="136"/>
    </row>
    <row r="514" spans="3:14">
      <c r="C514" s="188"/>
      <c r="D514" s="188"/>
      <c r="E514" s="186"/>
      <c r="F514" s="186"/>
      <c r="G514" s="188"/>
      <c r="H514" s="196"/>
      <c r="I514" s="192"/>
      <c r="J514" s="193"/>
      <c r="K514" s="193"/>
      <c r="N514" s="136"/>
    </row>
    <row r="515" spans="3:14">
      <c r="C515" s="188"/>
      <c r="D515" s="188"/>
      <c r="E515" s="186"/>
      <c r="F515" s="186"/>
      <c r="G515" s="188"/>
      <c r="H515" s="196"/>
      <c r="I515" s="192"/>
      <c r="J515" s="193"/>
      <c r="K515" s="193"/>
      <c r="N515" s="136"/>
    </row>
    <row r="516" spans="3:14">
      <c r="C516" s="188"/>
      <c r="D516" s="188"/>
      <c r="E516" s="186"/>
      <c r="F516" s="186"/>
      <c r="G516" s="188"/>
      <c r="H516" s="196"/>
      <c r="I516" s="192"/>
      <c r="J516" s="193"/>
      <c r="K516" s="193"/>
      <c r="N516" s="136"/>
    </row>
    <row r="517" spans="3:14">
      <c r="C517" s="188"/>
      <c r="D517" s="188"/>
      <c r="E517" s="186"/>
      <c r="F517" s="186"/>
      <c r="G517" s="188"/>
      <c r="H517" s="196"/>
      <c r="I517" s="192"/>
      <c r="J517" s="193"/>
      <c r="K517" s="193"/>
      <c r="N517" s="136"/>
    </row>
    <row r="518" spans="3:14">
      <c r="C518" s="188"/>
      <c r="D518" s="188"/>
      <c r="E518" s="186"/>
      <c r="F518" s="186"/>
      <c r="G518" s="188"/>
      <c r="H518" s="196"/>
      <c r="I518" s="192"/>
      <c r="J518" s="193"/>
      <c r="K518" s="193"/>
      <c r="N518" s="136"/>
    </row>
    <row r="519" spans="3:14">
      <c r="C519" s="188"/>
      <c r="D519" s="188"/>
      <c r="E519" s="186"/>
      <c r="F519" s="186"/>
      <c r="G519" s="188"/>
      <c r="H519" s="196"/>
      <c r="I519" s="192"/>
      <c r="J519" s="193"/>
      <c r="K519" s="193"/>
      <c r="N519" s="136"/>
    </row>
    <row r="520" spans="3:14">
      <c r="C520" s="188"/>
      <c r="D520" s="188"/>
      <c r="E520" s="186"/>
      <c r="F520" s="186"/>
      <c r="G520" s="188"/>
      <c r="H520" s="196"/>
      <c r="I520" s="192"/>
      <c r="J520" s="193"/>
      <c r="K520" s="193"/>
      <c r="N520" s="136"/>
    </row>
    <row r="521" spans="3:14">
      <c r="C521" s="188"/>
      <c r="D521" s="188"/>
      <c r="E521" s="186"/>
      <c r="F521" s="186"/>
      <c r="G521" s="188"/>
      <c r="H521" s="196"/>
      <c r="I521" s="192"/>
      <c r="J521" s="193"/>
      <c r="K521" s="193"/>
      <c r="N521" s="136"/>
    </row>
    <row r="522" spans="3:14">
      <c r="C522" s="188"/>
      <c r="D522" s="188"/>
      <c r="E522" s="186"/>
      <c r="F522" s="186"/>
      <c r="G522" s="188"/>
      <c r="H522" s="196"/>
      <c r="I522" s="192"/>
      <c r="J522" s="193"/>
      <c r="K522" s="193"/>
      <c r="N522" s="136"/>
    </row>
    <row r="523" spans="3:14">
      <c r="C523" s="188"/>
      <c r="D523" s="188"/>
      <c r="E523" s="186"/>
      <c r="F523" s="186"/>
      <c r="G523" s="188"/>
      <c r="H523" s="196"/>
      <c r="I523" s="192"/>
      <c r="J523" s="193"/>
      <c r="K523" s="193"/>
      <c r="N523" s="136"/>
    </row>
    <row r="524" spans="3:14">
      <c r="C524" s="188"/>
      <c r="D524" s="188"/>
      <c r="E524" s="186"/>
      <c r="F524" s="186"/>
      <c r="G524" s="188"/>
      <c r="H524" s="196"/>
      <c r="I524" s="192"/>
      <c r="J524" s="193"/>
      <c r="K524" s="193"/>
      <c r="N524" s="136"/>
    </row>
    <row r="525" spans="3:14">
      <c r="C525" s="188"/>
      <c r="D525" s="188"/>
      <c r="E525" s="186"/>
      <c r="F525" s="186"/>
      <c r="G525" s="188"/>
      <c r="H525" s="196"/>
      <c r="I525" s="192"/>
      <c r="J525" s="193"/>
      <c r="K525" s="193"/>
      <c r="N525" s="136"/>
    </row>
    <row r="526" spans="3:14">
      <c r="C526" s="188"/>
      <c r="D526" s="188"/>
      <c r="E526" s="186"/>
      <c r="F526" s="186"/>
      <c r="G526" s="188"/>
      <c r="H526" s="196"/>
      <c r="I526" s="192"/>
      <c r="J526" s="193"/>
      <c r="K526" s="193"/>
      <c r="N526" s="136"/>
    </row>
    <row r="527" spans="3:14">
      <c r="C527" s="188"/>
      <c r="D527" s="188"/>
      <c r="E527" s="186"/>
      <c r="F527" s="186"/>
      <c r="G527" s="188"/>
      <c r="H527" s="196"/>
      <c r="I527" s="192"/>
      <c r="J527" s="193"/>
      <c r="K527" s="193"/>
      <c r="N527" s="136"/>
    </row>
    <row r="528" spans="3:14">
      <c r="C528" s="188"/>
      <c r="D528" s="188"/>
      <c r="E528" s="186"/>
      <c r="F528" s="186"/>
      <c r="G528" s="188"/>
      <c r="H528" s="196"/>
      <c r="I528" s="192"/>
      <c r="J528" s="193"/>
      <c r="K528" s="193"/>
      <c r="N528" s="136"/>
    </row>
    <row r="529" spans="3:14">
      <c r="C529" s="188"/>
      <c r="D529" s="188"/>
      <c r="E529" s="186"/>
      <c r="F529" s="186"/>
      <c r="G529" s="188"/>
      <c r="H529" s="196"/>
      <c r="I529" s="192"/>
      <c r="J529" s="193"/>
      <c r="K529" s="193"/>
      <c r="N529" s="136"/>
    </row>
    <row r="530" spans="3:14">
      <c r="C530" s="188"/>
      <c r="D530" s="188"/>
      <c r="E530" s="186"/>
      <c r="F530" s="186"/>
      <c r="G530" s="188"/>
      <c r="H530" s="196"/>
      <c r="I530" s="192"/>
      <c r="J530" s="193"/>
      <c r="K530" s="193"/>
      <c r="N530" s="136"/>
    </row>
    <row r="531" spans="3:14">
      <c r="C531" s="188"/>
      <c r="D531" s="188"/>
      <c r="E531" s="186"/>
      <c r="F531" s="186"/>
      <c r="G531" s="188"/>
      <c r="H531" s="196"/>
      <c r="I531" s="192"/>
      <c r="J531" s="193"/>
      <c r="K531" s="193"/>
      <c r="N531" s="136"/>
    </row>
    <row r="532" spans="3:14">
      <c r="C532" s="188"/>
      <c r="D532" s="188"/>
      <c r="E532" s="186"/>
      <c r="F532" s="186"/>
      <c r="G532" s="188"/>
      <c r="H532" s="196"/>
      <c r="I532" s="192"/>
      <c r="J532" s="193"/>
      <c r="K532" s="193"/>
      <c r="N532" s="136"/>
    </row>
    <row r="533" spans="3:14">
      <c r="C533" s="188"/>
      <c r="D533" s="188"/>
      <c r="E533" s="186"/>
      <c r="F533" s="186"/>
      <c r="G533" s="188"/>
      <c r="H533" s="196"/>
      <c r="I533" s="192"/>
      <c r="J533" s="193"/>
      <c r="K533" s="193"/>
      <c r="N533" s="136"/>
    </row>
    <row r="534" spans="3:14">
      <c r="C534" s="188"/>
      <c r="D534" s="188"/>
      <c r="E534" s="186"/>
      <c r="F534" s="186"/>
      <c r="G534" s="188"/>
      <c r="H534" s="196"/>
      <c r="I534" s="192"/>
      <c r="J534" s="193"/>
      <c r="K534" s="193"/>
      <c r="N534" s="136"/>
    </row>
    <row r="535" spans="3:14">
      <c r="C535" s="188"/>
      <c r="D535" s="188"/>
      <c r="E535" s="186"/>
      <c r="F535" s="186"/>
      <c r="G535" s="188"/>
      <c r="H535" s="196"/>
      <c r="I535" s="192"/>
      <c r="J535" s="193"/>
      <c r="K535" s="193"/>
      <c r="N535" s="136"/>
    </row>
    <row r="536" spans="3:14">
      <c r="C536" s="188"/>
      <c r="D536" s="188"/>
      <c r="E536" s="186"/>
      <c r="F536" s="186"/>
      <c r="G536" s="188"/>
      <c r="H536" s="196"/>
      <c r="I536" s="192"/>
      <c r="J536" s="193"/>
      <c r="K536" s="193"/>
      <c r="N536" s="136"/>
    </row>
    <row r="537" spans="3:14">
      <c r="C537" s="188"/>
      <c r="D537" s="188"/>
      <c r="E537" s="186"/>
      <c r="F537" s="186"/>
      <c r="G537" s="188"/>
      <c r="H537" s="196"/>
      <c r="I537" s="192"/>
      <c r="J537" s="193"/>
      <c r="K537" s="193"/>
      <c r="N537" s="136"/>
    </row>
    <row r="538" spans="3:14">
      <c r="C538" s="188"/>
      <c r="D538" s="188"/>
      <c r="E538" s="186"/>
      <c r="F538" s="186"/>
      <c r="G538" s="188"/>
      <c r="H538" s="196"/>
      <c r="I538" s="192"/>
      <c r="J538" s="193"/>
      <c r="K538" s="193"/>
      <c r="N538" s="136"/>
    </row>
    <row r="539" spans="3:14">
      <c r="C539" s="188"/>
      <c r="D539" s="188"/>
      <c r="E539" s="186"/>
      <c r="F539" s="186"/>
      <c r="G539" s="188"/>
      <c r="H539" s="196"/>
      <c r="I539" s="192"/>
      <c r="J539" s="193"/>
      <c r="K539" s="193"/>
      <c r="N539" s="136"/>
    </row>
    <row r="540" spans="3:14">
      <c r="C540" s="188"/>
      <c r="D540" s="188"/>
      <c r="E540" s="186"/>
      <c r="F540" s="186"/>
      <c r="G540" s="188"/>
      <c r="H540" s="196"/>
      <c r="I540" s="192"/>
      <c r="J540" s="193"/>
      <c r="K540" s="193"/>
      <c r="N540" s="136"/>
    </row>
    <row r="541" spans="3:14">
      <c r="C541" s="188"/>
      <c r="D541" s="188"/>
      <c r="E541" s="186"/>
      <c r="F541" s="186"/>
      <c r="G541" s="188"/>
      <c r="H541" s="196"/>
      <c r="I541" s="192"/>
      <c r="J541" s="193"/>
      <c r="K541" s="193"/>
      <c r="N541" s="136"/>
    </row>
    <row r="542" spans="3:14">
      <c r="C542" s="188"/>
      <c r="D542" s="188"/>
      <c r="E542" s="186"/>
      <c r="F542" s="186"/>
      <c r="G542" s="188"/>
      <c r="H542" s="196"/>
      <c r="I542" s="192"/>
      <c r="J542" s="193"/>
      <c r="K542" s="193"/>
      <c r="N542" s="136"/>
    </row>
    <row r="543" spans="3:14">
      <c r="C543" s="188"/>
      <c r="D543" s="188"/>
      <c r="E543" s="186"/>
      <c r="F543" s="186"/>
      <c r="G543" s="188"/>
      <c r="H543" s="196"/>
      <c r="I543" s="192"/>
      <c r="J543" s="193"/>
      <c r="K543" s="193"/>
      <c r="N543" s="136"/>
    </row>
    <row r="544" spans="3:14">
      <c r="C544" s="188"/>
      <c r="D544" s="188"/>
      <c r="E544" s="186"/>
      <c r="F544" s="186"/>
      <c r="G544" s="188"/>
      <c r="H544" s="196"/>
      <c r="I544" s="192"/>
      <c r="J544" s="193"/>
      <c r="K544" s="193"/>
      <c r="N544" s="136"/>
    </row>
    <row r="545" spans="3:14">
      <c r="C545" s="188"/>
      <c r="D545" s="188"/>
      <c r="E545" s="186"/>
      <c r="F545" s="186"/>
      <c r="G545" s="188"/>
      <c r="H545" s="196"/>
      <c r="I545" s="192"/>
      <c r="J545" s="193"/>
      <c r="K545" s="193"/>
      <c r="N545" s="136"/>
    </row>
    <row r="546" spans="3:14">
      <c r="C546" s="188"/>
      <c r="D546" s="188"/>
      <c r="E546" s="186"/>
      <c r="F546" s="186"/>
      <c r="G546" s="188"/>
      <c r="H546" s="196"/>
      <c r="I546" s="192"/>
      <c r="J546" s="193"/>
      <c r="K546" s="193"/>
      <c r="N546" s="136"/>
    </row>
    <row r="547" spans="3:14">
      <c r="C547" s="188"/>
      <c r="D547" s="188"/>
      <c r="E547" s="186"/>
      <c r="F547" s="186"/>
      <c r="G547" s="188"/>
      <c r="H547" s="196"/>
      <c r="I547" s="192"/>
      <c r="J547" s="193"/>
      <c r="K547" s="193"/>
      <c r="N547" s="136"/>
    </row>
    <row r="548" spans="3:14">
      <c r="C548" s="188"/>
      <c r="D548" s="188"/>
      <c r="E548" s="186"/>
      <c r="F548" s="186"/>
      <c r="G548" s="188"/>
      <c r="H548" s="196"/>
      <c r="I548" s="192"/>
      <c r="J548" s="193"/>
      <c r="K548" s="193"/>
      <c r="N548" s="136"/>
    </row>
    <row r="549" spans="3:14">
      <c r="C549" s="188"/>
      <c r="D549" s="188"/>
      <c r="E549" s="186"/>
      <c r="F549" s="186"/>
      <c r="G549" s="188"/>
      <c r="H549" s="196"/>
      <c r="I549" s="192"/>
      <c r="J549" s="193"/>
      <c r="K549" s="193"/>
      <c r="N549" s="136"/>
    </row>
    <row r="550" spans="3:14">
      <c r="C550" s="188"/>
      <c r="D550" s="188"/>
      <c r="E550" s="186"/>
      <c r="F550" s="186"/>
      <c r="G550" s="188"/>
      <c r="H550" s="196"/>
      <c r="I550" s="192"/>
      <c r="J550" s="193"/>
      <c r="K550" s="193"/>
      <c r="N550" s="136"/>
    </row>
    <row r="551" spans="3:14">
      <c r="C551" s="188"/>
      <c r="D551" s="188"/>
      <c r="E551" s="186"/>
      <c r="F551" s="186"/>
      <c r="G551" s="188"/>
      <c r="H551" s="196"/>
      <c r="I551" s="192"/>
      <c r="J551" s="193"/>
      <c r="K551" s="193"/>
      <c r="N551" s="136"/>
    </row>
    <row r="552" spans="3:14">
      <c r="C552" s="188"/>
      <c r="D552" s="188"/>
      <c r="E552" s="186"/>
      <c r="F552" s="186"/>
      <c r="G552" s="188"/>
      <c r="H552" s="196"/>
      <c r="I552" s="192"/>
      <c r="J552" s="193"/>
      <c r="K552" s="193"/>
      <c r="N552" s="136"/>
    </row>
    <row r="553" spans="3:14">
      <c r="C553" s="188"/>
      <c r="D553" s="188"/>
      <c r="E553" s="186"/>
      <c r="F553" s="186"/>
      <c r="G553" s="188"/>
      <c r="H553" s="196"/>
      <c r="I553" s="192"/>
      <c r="J553" s="193"/>
      <c r="K553" s="193"/>
      <c r="N553" s="136"/>
    </row>
    <row r="554" spans="3:14">
      <c r="C554" s="188"/>
      <c r="D554" s="188"/>
      <c r="E554" s="186"/>
      <c r="F554" s="186"/>
      <c r="G554" s="188"/>
      <c r="H554" s="196"/>
      <c r="I554" s="192"/>
      <c r="J554" s="193"/>
      <c r="K554" s="193"/>
      <c r="N554" s="136"/>
    </row>
    <row r="555" spans="3:14">
      <c r="C555" s="188"/>
      <c r="D555" s="188"/>
      <c r="E555" s="186"/>
      <c r="F555" s="186"/>
      <c r="G555" s="188"/>
      <c r="H555" s="196"/>
      <c r="I555" s="192"/>
      <c r="J555" s="193"/>
      <c r="K555" s="193"/>
      <c r="N555" s="136"/>
    </row>
    <row r="556" spans="3:14">
      <c r="C556" s="188"/>
      <c r="D556" s="188"/>
      <c r="E556" s="186"/>
      <c r="F556" s="186"/>
      <c r="G556" s="188"/>
      <c r="H556" s="196"/>
      <c r="I556" s="192"/>
      <c r="J556" s="193"/>
      <c r="K556" s="193"/>
      <c r="N556" s="136"/>
    </row>
    <row r="557" spans="3:14">
      <c r="C557" s="188"/>
      <c r="D557" s="188"/>
      <c r="E557" s="186"/>
      <c r="F557" s="186"/>
      <c r="G557" s="188"/>
      <c r="H557" s="196"/>
      <c r="I557" s="192"/>
      <c r="J557" s="193"/>
      <c r="K557" s="193"/>
      <c r="N557" s="136"/>
    </row>
    <row r="558" spans="3:14">
      <c r="C558" s="188"/>
      <c r="D558" s="188"/>
      <c r="E558" s="186"/>
      <c r="F558" s="186"/>
      <c r="G558" s="188"/>
      <c r="H558" s="196"/>
      <c r="I558" s="192"/>
      <c r="J558" s="193"/>
      <c r="K558" s="193"/>
      <c r="N558" s="136"/>
    </row>
    <row r="559" spans="3:14">
      <c r="C559" s="188"/>
      <c r="D559" s="188"/>
      <c r="E559" s="186"/>
      <c r="F559" s="186"/>
      <c r="G559" s="188"/>
      <c r="H559" s="196"/>
      <c r="I559" s="192"/>
      <c r="J559" s="193"/>
      <c r="K559" s="193"/>
      <c r="N559" s="136"/>
    </row>
    <row r="560" spans="3:14">
      <c r="C560" s="188"/>
      <c r="D560" s="188"/>
      <c r="E560" s="186"/>
      <c r="F560" s="186"/>
      <c r="G560" s="188"/>
      <c r="H560" s="196"/>
      <c r="I560" s="192"/>
      <c r="J560" s="193"/>
      <c r="K560" s="193"/>
      <c r="N560" s="136"/>
    </row>
    <row r="561" spans="3:14">
      <c r="C561" s="188"/>
      <c r="D561" s="188"/>
      <c r="E561" s="186"/>
      <c r="F561" s="186"/>
      <c r="G561" s="188"/>
      <c r="H561" s="196"/>
      <c r="I561" s="192"/>
      <c r="J561" s="193"/>
      <c r="K561" s="193"/>
      <c r="N561" s="136"/>
    </row>
    <row r="562" spans="3:14">
      <c r="C562" s="188"/>
      <c r="D562" s="188"/>
      <c r="E562" s="186"/>
      <c r="F562" s="186"/>
      <c r="G562" s="188"/>
      <c r="H562" s="196"/>
      <c r="I562" s="192"/>
      <c r="J562" s="193"/>
      <c r="K562" s="193"/>
      <c r="N562" s="136"/>
    </row>
    <row r="563" spans="3:14">
      <c r="C563" s="188"/>
      <c r="D563" s="188"/>
      <c r="E563" s="186"/>
      <c r="F563" s="186"/>
      <c r="G563" s="188"/>
      <c r="H563" s="196"/>
      <c r="I563" s="192"/>
      <c r="J563" s="193"/>
      <c r="K563" s="193"/>
      <c r="N563" s="136"/>
    </row>
    <row r="564" spans="3:14">
      <c r="C564" s="188"/>
      <c r="D564" s="188"/>
      <c r="E564" s="186"/>
      <c r="F564" s="186"/>
      <c r="G564" s="188"/>
      <c r="H564" s="196"/>
      <c r="I564" s="192"/>
      <c r="J564" s="193"/>
      <c r="K564" s="193"/>
      <c r="N564" s="136"/>
    </row>
    <row r="565" spans="3:14">
      <c r="C565" s="188"/>
      <c r="D565" s="188"/>
      <c r="E565" s="186"/>
      <c r="F565" s="186"/>
      <c r="G565" s="188"/>
      <c r="H565" s="196"/>
      <c r="I565" s="192"/>
      <c r="J565" s="193"/>
      <c r="K565" s="193"/>
      <c r="N565" s="136"/>
    </row>
    <row r="566" spans="3:14">
      <c r="C566" s="188"/>
      <c r="D566" s="188"/>
      <c r="E566" s="186"/>
      <c r="F566" s="186"/>
      <c r="G566" s="188"/>
      <c r="H566" s="196"/>
      <c r="I566" s="192"/>
      <c r="J566" s="193"/>
      <c r="K566" s="193"/>
      <c r="N566" s="136"/>
    </row>
    <row r="567" spans="3:14">
      <c r="C567" s="188"/>
      <c r="D567" s="188"/>
      <c r="E567" s="186"/>
      <c r="F567" s="186"/>
      <c r="G567" s="188"/>
      <c r="H567" s="196"/>
      <c r="I567" s="192"/>
      <c r="J567" s="193"/>
      <c r="K567" s="193"/>
      <c r="N567" s="136"/>
    </row>
    <row r="568" spans="3:14">
      <c r="C568" s="188"/>
      <c r="D568" s="188"/>
      <c r="E568" s="186"/>
      <c r="F568" s="186"/>
      <c r="G568" s="188"/>
      <c r="H568" s="196"/>
      <c r="I568" s="192"/>
      <c r="J568" s="193"/>
      <c r="K568" s="193"/>
      <c r="N568" s="136"/>
    </row>
    <row r="569" spans="3:14">
      <c r="C569" s="188"/>
      <c r="D569" s="188"/>
      <c r="E569" s="186"/>
      <c r="F569" s="186"/>
      <c r="G569" s="188"/>
      <c r="H569" s="196"/>
      <c r="I569" s="192"/>
      <c r="J569" s="193"/>
      <c r="K569" s="193"/>
      <c r="N569" s="136"/>
    </row>
    <row r="570" spans="3:14">
      <c r="C570" s="188"/>
      <c r="D570" s="188"/>
      <c r="E570" s="186"/>
      <c r="F570" s="186"/>
      <c r="G570" s="188"/>
      <c r="H570" s="196"/>
      <c r="I570" s="192"/>
      <c r="J570" s="193"/>
      <c r="K570" s="193"/>
      <c r="N570" s="136"/>
    </row>
    <row r="571" spans="3:14">
      <c r="C571" s="188"/>
      <c r="D571" s="188"/>
      <c r="E571" s="186"/>
      <c r="F571" s="186"/>
      <c r="G571" s="188"/>
      <c r="H571" s="196"/>
      <c r="I571" s="192"/>
      <c r="J571" s="193"/>
      <c r="K571" s="193"/>
      <c r="N571" s="136"/>
    </row>
    <row r="572" spans="3:14">
      <c r="C572" s="188"/>
      <c r="D572" s="188"/>
      <c r="E572" s="186"/>
      <c r="F572" s="186"/>
      <c r="G572" s="188"/>
      <c r="H572" s="196"/>
      <c r="I572" s="192"/>
      <c r="J572" s="193"/>
      <c r="K572" s="193"/>
      <c r="N572" s="136"/>
    </row>
    <row r="573" spans="3:14">
      <c r="C573" s="188"/>
      <c r="D573" s="188"/>
      <c r="E573" s="186"/>
      <c r="F573" s="186"/>
      <c r="G573" s="188"/>
      <c r="H573" s="196"/>
      <c r="I573" s="192"/>
      <c r="J573" s="193"/>
      <c r="K573" s="193"/>
      <c r="N573" s="136"/>
    </row>
    <row r="574" spans="3:14">
      <c r="C574" s="188"/>
      <c r="D574" s="188"/>
      <c r="E574" s="186"/>
      <c r="F574" s="186"/>
      <c r="G574" s="188"/>
      <c r="H574" s="196"/>
      <c r="I574" s="192"/>
      <c r="J574" s="193"/>
      <c r="K574" s="193"/>
      <c r="N574" s="136"/>
    </row>
    <row r="575" spans="3:14">
      <c r="C575" s="188"/>
      <c r="D575" s="188"/>
      <c r="E575" s="186"/>
      <c r="F575" s="186"/>
      <c r="G575" s="188"/>
      <c r="H575" s="196"/>
      <c r="I575" s="192"/>
      <c r="J575" s="193"/>
      <c r="K575" s="193"/>
      <c r="N575" s="136"/>
    </row>
    <row r="576" spans="3:14">
      <c r="C576" s="188"/>
      <c r="D576" s="188"/>
      <c r="E576" s="186"/>
      <c r="F576" s="186"/>
      <c r="G576" s="188"/>
      <c r="H576" s="196"/>
      <c r="I576" s="192"/>
      <c r="J576" s="193"/>
      <c r="K576" s="193"/>
      <c r="N576" s="136"/>
    </row>
    <row r="577" spans="3:14">
      <c r="C577" s="188"/>
      <c r="D577" s="188"/>
      <c r="E577" s="186"/>
      <c r="F577" s="186"/>
      <c r="G577" s="188"/>
      <c r="H577" s="196"/>
      <c r="I577" s="192"/>
      <c r="J577" s="193"/>
      <c r="K577" s="193"/>
      <c r="N577" s="136"/>
    </row>
    <row r="578" spans="3:14">
      <c r="C578" s="188"/>
      <c r="D578" s="188"/>
      <c r="E578" s="186"/>
      <c r="F578" s="186"/>
      <c r="G578" s="188"/>
      <c r="H578" s="196"/>
      <c r="I578" s="192"/>
      <c r="J578" s="193"/>
      <c r="K578" s="193"/>
      <c r="N578" s="136"/>
    </row>
    <row r="579" spans="3:14">
      <c r="C579" s="188"/>
      <c r="D579" s="188"/>
      <c r="E579" s="186"/>
      <c r="F579" s="186"/>
      <c r="G579" s="188"/>
      <c r="H579" s="196"/>
      <c r="I579" s="192"/>
      <c r="J579" s="193"/>
      <c r="K579" s="193"/>
      <c r="N579" s="136"/>
    </row>
    <row r="580" spans="3:14">
      <c r="C580" s="188"/>
      <c r="D580" s="188"/>
      <c r="E580" s="186"/>
      <c r="F580" s="186"/>
      <c r="G580" s="188"/>
      <c r="H580" s="196"/>
      <c r="I580" s="192"/>
      <c r="J580" s="193"/>
      <c r="K580" s="193"/>
      <c r="N580" s="136"/>
    </row>
    <row r="581" spans="3:14">
      <c r="C581" s="188"/>
      <c r="D581" s="188"/>
      <c r="E581" s="186"/>
      <c r="F581" s="186"/>
      <c r="G581" s="188"/>
      <c r="H581" s="196"/>
      <c r="I581" s="192"/>
      <c r="J581" s="193"/>
      <c r="K581" s="193"/>
      <c r="N581" s="136"/>
    </row>
    <row r="582" spans="3:14">
      <c r="C582" s="188"/>
      <c r="D582" s="188"/>
      <c r="E582" s="186"/>
      <c r="F582" s="186"/>
      <c r="G582" s="188"/>
      <c r="H582" s="196"/>
      <c r="I582" s="192"/>
      <c r="J582" s="193"/>
      <c r="K582" s="193"/>
      <c r="N582" s="136"/>
    </row>
    <row r="583" spans="3:14">
      <c r="C583" s="188"/>
      <c r="D583" s="188"/>
      <c r="E583" s="186"/>
      <c r="F583" s="186"/>
      <c r="G583" s="188"/>
      <c r="H583" s="196"/>
      <c r="I583" s="192"/>
      <c r="J583" s="193"/>
      <c r="K583" s="193"/>
      <c r="N583" s="136"/>
    </row>
    <row r="584" spans="3:14">
      <c r="C584" s="188"/>
      <c r="D584" s="188"/>
      <c r="E584" s="186"/>
      <c r="F584" s="186"/>
      <c r="G584" s="188"/>
      <c r="H584" s="196"/>
      <c r="I584" s="192"/>
      <c r="J584" s="193"/>
      <c r="K584" s="193"/>
      <c r="N584" s="136"/>
    </row>
    <row r="585" spans="3:14">
      <c r="C585" s="188"/>
      <c r="D585" s="188"/>
      <c r="E585" s="186"/>
      <c r="F585" s="186"/>
      <c r="G585" s="188"/>
      <c r="H585" s="196"/>
      <c r="I585" s="192"/>
      <c r="J585" s="193"/>
      <c r="K585" s="193"/>
      <c r="N585" s="136"/>
    </row>
    <row r="586" spans="3:14">
      <c r="C586" s="188"/>
      <c r="D586" s="188"/>
      <c r="E586" s="186"/>
      <c r="F586" s="186"/>
      <c r="G586" s="188"/>
      <c r="H586" s="196"/>
      <c r="I586" s="192"/>
      <c r="J586" s="193"/>
      <c r="K586" s="193"/>
      <c r="N586" s="136"/>
    </row>
    <row r="587" spans="3:14">
      <c r="C587" s="188"/>
      <c r="D587" s="188"/>
      <c r="E587" s="186"/>
      <c r="F587" s="186"/>
      <c r="G587" s="188"/>
      <c r="H587" s="196"/>
      <c r="I587" s="192"/>
      <c r="J587" s="193"/>
      <c r="K587" s="193"/>
      <c r="N587" s="136"/>
    </row>
    <row r="588" spans="3:14">
      <c r="C588" s="188"/>
      <c r="D588" s="188"/>
      <c r="E588" s="186"/>
      <c r="F588" s="186"/>
      <c r="G588" s="188"/>
      <c r="H588" s="196"/>
      <c r="I588" s="192"/>
      <c r="J588" s="193"/>
      <c r="K588" s="193"/>
      <c r="N588" s="136"/>
    </row>
    <row r="589" spans="3:14">
      <c r="C589" s="188"/>
      <c r="D589" s="188"/>
      <c r="E589" s="186"/>
      <c r="F589" s="186"/>
      <c r="G589" s="188"/>
      <c r="H589" s="196"/>
      <c r="I589" s="192"/>
      <c r="J589" s="193"/>
      <c r="K589" s="193"/>
      <c r="N589" s="136"/>
    </row>
    <row r="590" spans="3:14">
      <c r="C590" s="188"/>
      <c r="D590" s="188"/>
      <c r="E590" s="186"/>
      <c r="F590" s="186"/>
      <c r="G590" s="188"/>
      <c r="H590" s="196"/>
      <c r="I590" s="192"/>
      <c r="J590" s="193"/>
      <c r="K590" s="193"/>
      <c r="N590" s="136"/>
    </row>
    <row r="591" spans="3:14">
      <c r="C591" s="188"/>
      <c r="D591" s="188"/>
      <c r="E591" s="186"/>
      <c r="F591" s="186"/>
      <c r="G591" s="188"/>
      <c r="H591" s="196"/>
      <c r="I591" s="192"/>
      <c r="J591" s="193"/>
      <c r="K591" s="193"/>
      <c r="N591" s="136"/>
    </row>
    <row r="592" spans="3:14">
      <c r="C592" s="188"/>
      <c r="D592" s="188"/>
      <c r="E592" s="186"/>
      <c r="F592" s="186"/>
      <c r="G592" s="188"/>
      <c r="H592" s="196"/>
      <c r="I592" s="192"/>
      <c r="J592" s="193"/>
      <c r="K592" s="193"/>
      <c r="N592" s="136"/>
    </row>
    <row r="593" spans="3:14">
      <c r="C593" s="188"/>
      <c r="D593" s="188"/>
      <c r="E593" s="186"/>
      <c r="F593" s="186"/>
      <c r="G593" s="188"/>
      <c r="H593" s="196"/>
      <c r="I593" s="192"/>
      <c r="J593" s="193"/>
      <c r="K593" s="193"/>
      <c r="N593" s="136"/>
    </row>
    <row r="594" spans="3:14">
      <c r="C594" s="188"/>
      <c r="D594" s="188"/>
      <c r="E594" s="186"/>
      <c r="F594" s="186"/>
      <c r="G594" s="188"/>
      <c r="H594" s="196"/>
      <c r="I594" s="192"/>
      <c r="J594" s="193"/>
      <c r="K594" s="193"/>
      <c r="N594" s="136"/>
    </row>
    <row r="595" spans="3:14">
      <c r="C595" s="188"/>
      <c r="D595" s="188"/>
      <c r="E595" s="186"/>
      <c r="F595" s="186"/>
      <c r="G595" s="188"/>
      <c r="H595" s="196"/>
      <c r="I595" s="192"/>
      <c r="J595" s="193"/>
      <c r="K595" s="193"/>
      <c r="N595" s="136"/>
    </row>
    <row r="596" spans="3:14">
      <c r="C596" s="188"/>
      <c r="D596" s="188"/>
      <c r="E596" s="186"/>
      <c r="F596" s="186"/>
      <c r="G596" s="188"/>
      <c r="H596" s="196"/>
      <c r="I596" s="192"/>
      <c r="J596" s="193"/>
      <c r="K596" s="193"/>
      <c r="N596" s="136"/>
    </row>
    <row r="597" spans="3:14">
      <c r="C597" s="188"/>
      <c r="D597" s="188"/>
      <c r="E597" s="186"/>
      <c r="F597" s="186"/>
      <c r="G597" s="188"/>
      <c r="H597" s="196"/>
      <c r="I597" s="192"/>
      <c r="J597" s="193"/>
      <c r="K597" s="193"/>
      <c r="N597" s="136"/>
    </row>
    <row r="598" spans="3:14">
      <c r="C598" s="188"/>
      <c r="D598" s="188"/>
      <c r="E598" s="186"/>
      <c r="F598" s="186"/>
      <c r="G598" s="188"/>
      <c r="H598" s="196"/>
      <c r="I598" s="192"/>
      <c r="J598" s="193"/>
      <c r="K598" s="193"/>
      <c r="N598" s="136"/>
    </row>
    <row r="599" spans="3:14">
      <c r="C599" s="188"/>
      <c r="D599" s="188"/>
      <c r="E599" s="186"/>
      <c r="F599" s="186"/>
      <c r="G599" s="188"/>
      <c r="H599" s="196"/>
      <c r="I599" s="192"/>
      <c r="J599" s="193"/>
      <c r="K599" s="193"/>
      <c r="N599" s="136"/>
    </row>
    <row r="600" spans="3:14">
      <c r="C600" s="188"/>
      <c r="D600" s="188"/>
      <c r="E600" s="186"/>
      <c r="F600" s="186"/>
      <c r="G600" s="188"/>
      <c r="H600" s="196"/>
      <c r="I600" s="192"/>
      <c r="J600" s="193"/>
      <c r="K600" s="193"/>
      <c r="N600" s="136"/>
    </row>
    <row r="601" spans="3:14">
      <c r="C601" s="188"/>
      <c r="D601" s="188"/>
      <c r="E601" s="186"/>
      <c r="F601" s="186"/>
      <c r="G601" s="188"/>
      <c r="H601" s="196"/>
      <c r="I601" s="192"/>
      <c r="J601" s="193"/>
      <c r="K601" s="193"/>
      <c r="N601" s="136"/>
    </row>
    <row r="602" spans="3:14">
      <c r="C602" s="188"/>
      <c r="D602" s="188"/>
      <c r="E602" s="186"/>
      <c r="F602" s="186"/>
      <c r="G602" s="188"/>
      <c r="H602" s="196"/>
      <c r="I602" s="192"/>
      <c r="J602" s="193"/>
      <c r="K602" s="193"/>
      <c r="N602" s="136"/>
    </row>
    <row r="603" spans="3:14">
      <c r="C603" s="188"/>
      <c r="D603" s="188"/>
      <c r="E603" s="186"/>
      <c r="F603" s="186"/>
      <c r="G603" s="188"/>
      <c r="H603" s="196"/>
      <c r="I603" s="192"/>
      <c r="J603" s="193"/>
      <c r="K603" s="193"/>
      <c r="N603" s="136"/>
    </row>
    <row r="604" spans="3:14">
      <c r="C604" s="188"/>
      <c r="D604" s="188"/>
      <c r="E604" s="186"/>
      <c r="F604" s="186"/>
      <c r="G604" s="188"/>
      <c r="H604" s="196"/>
      <c r="I604" s="192"/>
      <c r="J604" s="193"/>
      <c r="K604" s="193"/>
      <c r="N604" s="136"/>
    </row>
    <row r="605" spans="3:14">
      <c r="C605" s="188"/>
      <c r="D605" s="188"/>
      <c r="E605" s="186"/>
      <c r="F605" s="186"/>
      <c r="G605" s="188"/>
      <c r="H605" s="196"/>
      <c r="I605" s="192"/>
      <c r="J605" s="193"/>
      <c r="K605" s="193"/>
      <c r="N605" s="136"/>
    </row>
    <row r="606" spans="3:14">
      <c r="C606" s="188"/>
      <c r="D606" s="188"/>
      <c r="E606" s="186"/>
      <c r="F606" s="186"/>
      <c r="G606" s="188"/>
      <c r="H606" s="196"/>
      <c r="I606" s="192"/>
      <c r="J606" s="193"/>
      <c r="K606" s="193"/>
      <c r="N606" s="136"/>
    </row>
    <row r="607" spans="3:14">
      <c r="C607" s="188"/>
      <c r="D607" s="188"/>
      <c r="E607" s="186"/>
      <c r="F607" s="186"/>
      <c r="G607" s="188"/>
      <c r="H607" s="196"/>
      <c r="I607" s="192"/>
      <c r="J607" s="193"/>
      <c r="K607" s="193"/>
      <c r="N607" s="136"/>
    </row>
    <row r="608" spans="3:14">
      <c r="C608" s="188"/>
      <c r="D608" s="188"/>
      <c r="E608" s="186"/>
      <c r="F608" s="186"/>
      <c r="G608" s="188"/>
      <c r="H608" s="196"/>
      <c r="I608" s="192"/>
      <c r="J608" s="193"/>
      <c r="K608" s="193"/>
      <c r="N608" s="136"/>
    </row>
    <row r="609" spans="3:14">
      <c r="C609" s="188"/>
      <c r="D609" s="188"/>
      <c r="E609" s="186"/>
      <c r="F609" s="186"/>
      <c r="G609" s="188"/>
      <c r="H609" s="196"/>
      <c r="I609" s="192"/>
      <c r="J609" s="193"/>
      <c r="K609" s="193"/>
      <c r="N609" s="136"/>
    </row>
    <row r="610" spans="3:14">
      <c r="C610" s="188"/>
      <c r="D610" s="188"/>
      <c r="E610" s="186"/>
      <c r="F610" s="186"/>
      <c r="G610" s="188"/>
      <c r="H610" s="196"/>
      <c r="I610" s="192"/>
      <c r="J610" s="193"/>
      <c r="K610" s="193"/>
      <c r="N610" s="136"/>
    </row>
    <row r="611" spans="3:14">
      <c r="C611" s="188"/>
      <c r="D611" s="188"/>
      <c r="E611" s="186"/>
      <c r="F611" s="186"/>
      <c r="G611" s="188"/>
      <c r="H611" s="196"/>
      <c r="I611" s="192"/>
      <c r="J611" s="193"/>
      <c r="K611" s="193"/>
      <c r="N611" s="136"/>
    </row>
    <row r="612" spans="3:14">
      <c r="C612" s="188"/>
      <c r="D612" s="188"/>
      <c r="E612" s="186"/>
      <c r="F612" s="186"/>
      <c r="G612" s="188"/>
      <c r="H612" s="196"/>
      <c r="I612" s="192"/>
      <c r="J612" s="193"/>
      <c r="K612" s="193"/>
      <c r="N612" s="136"/>
    </row>
    <row r="613" spans="3:14">
      <c r="C613" s="188"/>
      <c r="D613" s="188"/>
      <c r="E613" s="186"/>
      <c r="F613" s="186"/>
      <c r="G613" s="188"/>
      <c r="H613" s="196"/>
      <c r="I613" s="192"/>
      <c r="J613" s="193"/>
      <c r="K613" s="193"/>
      <c r="N613" s="136"/>
    </row>
    <row r="614" spans="3:14">
      <c r="C614" s="188"/>
      <c r="D614" s="188"/>
      <c r="E614" s="186"/>
      <c r="F614" s="186"/>
      <c r="G614" s="188"/>
      <c r="H614" s="196"/>
      <c r="I614" s="192"/>
      <c r="J614" s="193"/>
      <c r="K614" s="193"/>
      <c r="N614" s="136"/>
    </row>
    <row r="615" spans="3:14">
      <c r="C615" s="188"/>
      <c r="D615" s="188"/>
      <c r="E615" s="186"/>
      <c r="F615" s="186"/>
      <c r="G615" s="188"/>
      <c r="H615" s="196"/>
      <c r="I615" s="192"/>
      <c r="J615" s="193"/>
      <c r="K615" s="193"/>
      <c r="N615" s="136"/>
    </row>
    <row r="616" spans="3:14">
      <c r="C616" s="188"/>
      <c r="D616" s="188"/>
      <c r="E616" s="186"/>
      <c r="F616" s="186"/>
      <c r="G616" s="188"/>
      <c r="H616" s="196"/>
      <c r="I616" s="192"/>
      <c r="J616" s="193"/>
      <c r="K616" s="193"/>
      <c r="N616" s="136"/>
    </row>
    <row r="617" spans="3:14">
      <c r="C617" s="188"/>
      <c r="D617" s="188"/>
      <c r="E617" s="186"/>
      <c r="F617" s="186"/>
      <c r="G617" s="188"/>
      <c r="H617" s="196"/>
      <c r="I617" s="192"/>
      <c r="J617" s="193"/>
      <c r="K617" s="193"/>
      <c r="N617" s="136"/>
    </row>
    <row r="618" spans="3:14">
      <c r="C618" s="188"/>
      <c r="D618" s="188"/>
      <c r="E618" s="186"/>
      <c r="F618" s="186"/>
      <c r="G618" s="188"/>
      <c r="H618" s="196"/>
      <c r="I618" s="192"/>
      <c r="J618" s="193"/>
      <c r="K618" s="193"/>
      <c r="N618" s="136"/>
    </row>
    <row r="619" spans="3:14">
      <c r="C619" s="188"/>
      <c r="D619" s="188"/>
      <c r="E619" s="186"/>
      <c r="F619" s="186"/>
      <c r="G619" s="188"/>
      <c r="H619" s="196"/>
      <c r="I619" s="192"/>
      <c r="J619" s="193"/>
      <c r="K619" s="193"/>
      <c r="N619" s="136"/>
    </row>
    <row r="620" spans="3:14">
      <c r="C620" s="188"/>
      <c r="D620" s="188"/>
      <c r="E620" s="186"/>
      <c r="F620" s="186"/>
      <c r="G620" s="188"/>
      <c r="H620" s="196"/>
      <c r="I620" s="192"/>
      <c r="J620" s="193"/>
      <c r="K620" s="193"/>
      <c r="N620" s="136"/>
    </row>
    <row r="621" spans="3:14">
      <c r="C621" s="188"/>
      <c r="D621" s="188"/>
      <c r="E621" s="186"/>
      <c r="F621" s="186"/>
      <c r="G621" s="188"/>
      <c r="H621" s="196"/>
      <c r="I621" s="192"/>
      <c r="J621" s="193"/>
      <c r="K621" s="193"/>
      <c r="N621" s="136"/>
    </row>
    <row r="622" spans="3:14">
      <c r="C622" s="188"/>
      <c r="D622" s="188"/>
      <c r="E622" s="186"/>
      <c r="F622" s="186"/>
      <c r="G622" s="188"/>
      <c r="H622" s="196"/>
      <c r="I622" s="192"/>
      <c r="J622" s="193"/>
      <c r="K622" s="193"/>
      <c r="N622" s="136"/>
    </row>
    <row r="623" spans="3:14">
      <c r="C623" s="188"/>
      <c r="D623" s="188"/>
      <c r="E623" s="186"/>
      <c r="F623" s="186"/>
      <c r="G623" s="188"/>
      <c r="H623" s="196"/>
      <c r="I623" s="192"/>
      <c r="J623" s="193"/>
      <c r="K623" s="193"/>
      <c r="N623" s="136"/>
    </row>
    <row r="624" spans="3:14">
      <c r="C624" s="188"/>
      <c r="D624" s="188"/>
      <c r="E624" s="186"/>
      <c r="F624" s="186"/>
      <c r="G624" s="188"/>
      <c r="H624" s="196"/>
      <c r="I624" s="192"/>
      <c r="J624" s="193"/>
      <c r="K624" s="193"/>
      <c r="N624" s="136"/>
    </row>
    <row r="625" spans="3:14">
      <c r="C625" s="188"/>
      <c r="D625" s="188"/>
      <c r="E625" s="186"/>
      <c r="F625" s="186"/>
      <c r="G625" s="188"/>
      <c r="H625" s="196"/>
      <c r="I625" s="192"/>
      <c r="J625" s="193"/>
      <c r="K625" s="193"/>
      <c r="N625" s="136"/>
    </row>
    <row r="626" spans="3:14">
      <c r="C626" s="188"/>
      <c r="D626" s="188"/>
      <c r="E626" s="186"/>
      <c r="F626" s="186"/>
      <c r="G626" s="188"/>
      <c r="H626" s="196"/>
      <c r="I626" s="192"/>
      <c r="J626" s="193"/>
      <c r="K626" s="193"/>
      <c r="N626" s="136"/>
    </row>
    <row r="627" spans="3:14">
      <c r="C627" s="188"/>
      <c r="D627" s="188"/>
      <c r="E627" s="186"/>
      <c r="F627" s="186"/>
      <c r="G627" s="188"/>
      <c r="H627" s="196"/>
      <c r="I627" s="192"/>
      <c r="J627" s="193"/>
      <c r="K627" s="193"/>
      <c r="N627" s="136"/>
    </row>
    <row r="628" spans="3:14">
      <c r="C628" s="188"/>
      <c r="D628" s="188"/>
      <c r="E628" s="186"/>
      <c r="F628" s="186"/>
      <c r="G628" s="188"/>
      <c r="H628" s="196"/>
      <c r="I628" s="192"/>
      <c r="J628" s="193"/>
      <c r="K628" s="193"/>
      <c r="N628" s="136"/>
    </row>
    <row r="629" spans="3:14">
      <c r="C629" s="188"/>
      <c r="D629" s="188"/>
      <c r="E629" s="186"/>
      <c r="F629" s="186"/>
      <c r="G629" s="188"/>
      <c r="H629" s="196"/>
      <c r="I629" s="192"/>
      <c r="J629" s="193"/>
      <c r="K629" s="193"/>
      <c r="N629" s="136"/>
    </row>
    <row r="630" spans="3:14">
      <c r="C630" s="188"/>
      <c r="D630" s="188"/>
      <c r="E630" s="186"/>
      <c r="F630" s="186"/>
      <c r="G630" s="188"/>
      <c r="H630" s="196"/>
      <c r="I630" s="192"/>
      <c r="J630" s="193"/>
      <c r="K630" s="193"/>
      <c r="N630" s="136"/>
    </row>
    <row r="631" spans="3:14">
      <c r="C631" s="188"/>
      <c r="D631" s="188"/>
      <c r="E631" s="186"/>
      <c r="F631" s="186"/>
      <c r="G631" s="188"/>
      <c r="H631" s="196"/>
      <c r="I631" s="192"/>
      <c r="J631" s="193"/>
      <c r="K631" s="193"/>
      <c r="N631" s="136"/>
    </row>
    <row r="632" spans="3:14">
      <c r="C632" s="188"/>
      <c r="D632" s="188"/>
      <c r="E632" s="186"/>
      <c r="F632" s="186"/>
      <c r="G632" s="188"/>
      <c r="H632" s="196"/>
      <c r="I632" s="192"/>
      <c r="J632" s="193"/>
      <c r="K632" s="193"/>
      <c r="N632" s="136"/>
    </row>
    <row r="633" spans="3:14">
      <c r="C633" s="188"/>
      <c r="D633" s="188"/>
      <c r="E633" s="186"/>
      <c r="F633" s="186"/>
      <c r="G633" s="188"/>
      <c r="H633" s="196"/>
      <c r="I633" s="192"/>
      <c r="J633" s="193"/>
      <c r="K633" s="193"/>
      <c r="N633" s="136"/>
    </row>
    <row r="634" spans="3:14">
      <c r="C634" s="188"/>
      <c r="D634" s="188"/>
      <c r="E634" s="186"/>
      <c r="F634" s="186"/>
      <c r="G634" s="188"/>
      <c r="H634" s="196"/>
      <c r="I634" s="192"/>
      <c r="J634" s="193"/>
      <c r="K634" s="193"/>
      <c r="N634" s="136"/>
    </row>
    <row r="635" spans="3:14">
      <c r="C635" s="188"/>
      <c r="D635" s="188"/>
      <c r="E635" s="186"/>
      <c r="F635" s="186"/>
      <c r="G635" s="188"/>
      <c r="H635" s="196"/>
      <c r="I635" s="192"/>
      <c r="J635" s="193"/>
      <c r="K635" s="193"/>
      <c r="N635" s="136"/>
    </row>
    <row r="636" spans="3:14">
      <c r="C636" s="188"/>
      <c r="D636" s="188"/>
      <c r="E636" s="186"/>
      <c r="F636" s="186"/>
      <c r="G636" s="188"/>
      <c r="H636" s="196"/>
      <c r="I636" s="192"/>
      <c r="J636" s="193"/>
      <c r="K636" s="193"/>
      <c r="N636" s="136"/>
    </row>
    <row r="637" spans="3:14">
      <c r="C637" s="188"/>
      <c r="D637" s="188"/>
      <c r="E637" s="186"/>
      <c r="F637" s="186"/>
      <c r="G637" s="188"/>
      <c r="H637" s="196"/>
      <c r="I637" s="192"/>
      <c r="J637" s="193"/>
      <c r="K637" s="193"/>
      <c r="N637" s="136"/>
    </row>
    <row r="638" spans="3:14">
      <c r="C638" s="188"/>
      <c r="D638" s="188"/>
      <c r="E638" s="186"/>
      <c r="F638" s="186"/>
      <c r="G638" s="188"/>
      <c r="H638" s="196"/>
      <c r="I638" s="192"/>
      <c r="J638" s="193"/>
      <c r="K638" s="193"/>
      <c r="N638" s="136"/>
    </row>
    <row r="639" spans="3:14">
      <c r="C639" s="188"/>
      <c r="D639" s="188"/>
      <c r="E639" s="186"/>
      <c r="F639" s="186"/>
      <c r="G639" s="188"/>
      <c r="H639" s="196"/>
      <c r="I639" s="192"/>
      <c r="J639" s="193"/>
      <c r="K639" s="193"/>
      <c r="N639" s="136"/>
    </row>
    <row r="640" spans="3:14">
      <c r="C640" s="188"/>
      <c r="D640" s="188"/>
      <c r="E640" s="186"/>
      <c r="F640" s="186"/>
      <c r="G640" s="188"/>
      <c r="H640" s="196"/>
      <c r="I640" s="192"/>
      <c r="J640" s="193"/>
      <c r="K640" s="193"/>
      <c r="N640" s="136"/>
    </row>
    <row r="641" spans="3:14">
      <c r="C641" s="188"/>
      <c r="D641" s="188"/>
      <c r="E641" s="186"/>
      <c r="F641" s="186"/>
      <c r="G641" s="188"/>
      <c r="H641" s="196"/>
      <c r="I641" s="192"/>
      <c r="J641" s="193"/>
      <c r="K641" s="193"/>
      <c r="N641" s="136"/>
    </row>
    <row r="642" spans="3:14">
      <c r="C642" s="188"/>
      <c r="D642" s="188"/>
      <c r="E642" s="186"/>
      <c r="F642" s="186"/>
      <c r="G642" s="188"/>
      <c r="H642" s="196"/>
      <c r="I642" s="192"/>
      <c r="J642" s="193"/>
      <c r="K642" s="193"/>
      <c r="N642" s="136"/>
    </row>
    <row r="643" spans="3:14">
      <c r="C643" s="188"/>
      <c r="D643" s="188"/>
      <c r="E643" s="186"/>
      <c r="F643" s="186"/>
      <c r="G643" s="188"/>
      <c r="H643" s="196"/>
      <c r="I643" s="192"/>
      <c r="J643" s="193"/>
      <c r="K643" s="193"/>
      <c r="N643" s="136"/>
    </row>
    <row r="644" spans="3:14">
      <c r="C644" s="188"/>
      <c r="D644" s="188"/>
      <c r="E644" s="186"/>
      <c r="F644" s="186"/>
      <c r="G644" s="188"/>
      <c r="H644" s="196"/>
      <c r="I644" s="192"/>
      <c r="J644" s="193"/>
      <c r="K644" s="193"/>
      <c r="N644" s="136"/>
    </row>
    <row r="645" spans="3:14">
      <c r="C645" s="188"/>
      <c r="D645" s="188"/>
      <c r="E645" s="186"/>
      <c r="F645" s="186"/>
      <c r="G645" s="188"/>
      <c r="H645" s="196"/>
      <c r="I645" s="192"/>
      <c r="J645" s="193"/>
      <c r="K645" s="193"/>
      <c r="N645" s="136"/>
    </row>
    <row r="646" spans="3:14">
      <c r="C646" s="188"/>
      <c r="D646" s="188"/>
      <c r="E646" s="186"/>
      <c r="F646" s="186"/>
      <c r="G646" s="188"/>
      <c r="H646" s="196"/>
      <c r="I646" s="192"/>
      <c r="J646" s="193"/>
      <c r="K646" s="193"/>
      <c r="N646" s="136"/>
    </row>
    <row r="647" spans="3:14">
      <c r="C647" s="188"/>
      <c r="D647" s="188"/>
      <c r="E647" s="186"/>
      <c r="F647" s="186"/>
      <c r="G647" s="188"/>
      <c r="H647" s="196"/>
      <c r="I647" s="192"/>
      <c r="J647" s="193"/>
      <c r="K647" s="193"/>
      <c r="N647" s="136"/>
    </row>
    <row r="648" spans="3:14">
      <c r="C648" s="188"/>
      <c r="D648" s="188"/>
      <c r="E648" s="186"/>
      <c r="F648" s="186"/>
      <c r="G648" s="188"/>
      <c r="H648" s="196"/>
      <c r="I648" s="192"/>
      <c r="J648" s="193"/>
      <c r="K648" s="193"/>
      <c r="N648" s="136"/>
    </row>
    <row r="649" spans="3:14">
      <c r="C649" s="188"/>
      <c r="D649" s="188"/>
      <c r="E649" s="186"/>
      <c r="F649" s="186"/>
      <c r="G649" s="188"/>
      <c r="H649" s="196"/>
      <c r="I649" s="192"/>
      <c r="J649" s="193"/>
      <c r="K649" s="193"/>
      <c r="N649" s="136"/>
    </row>
    <row r="650" spans="3:14">
      <c r="C650" s="188"/>
      <c r="D650" s="188"/>
      <c r="E650" s="186"/>
      <c r="F650" s="186"/>
      <c r="G650" s="188"/>
      <c r="H650" s="196"/>
      <c r="I650" s="192"/>
      <c r="J650" s="193"/>
      <c r="K650" s="193"/>
      <c r="N650" s="136"/>
    </row>
    <row r="651" spans="3:14">
      <c r="C651" s="188"/>
      <c r="D651" s="188"/>
      <c r="E651" s="186"/>
      <c r="F651" s="186"/>
      <c r="G651" s="188"/>
      <c r="H651" s="196"/>
      <c r="I651" s="192"/>
      <c r="J651" s="193"/>
      <c r="K651" s="193"/>
      <c r="N651" s="136"/>
    </row>
    <row r="652" spans="3:14">
      <c r="C652" s="188"/>
      <c r="D652" s="188"/>
      <c r="E652" s="186"/>
      <c r="F652" s="186"/>
      <c r="G652" s="188"/>
      <c r="H652" s="196"/>
      <c r="I652" s="192"/>
      <c r="J652" s="193"/>
      <c r="K652" s="193"/>
      <c r="N652" s="136"/>
    </row>
    <row r="653" spans="3:14">
      <c r="C653" s="188"/>
      <c r="D653" s="188"/>
      <c r="E653" s="186"/>
      <c r="F653" s="186"/>
      <c r="G653" s="188"/>
      <c r="H653" s="196"/>
      <c r="I653" s="192"/>
      <c r="J653" s="193"/>
      <c r="K653" s="193"/>
      <c r="N653" s="136"/>
    </row>
    <row r="654" spans="3:14">
      <c r="C654" s="188"/>
      <c r="D654" s="188"/>
      <c r="E654" s="186"/>
      <c r="F654" s="186"/>
      <c r="G654" s="188"/>
      <c r="H654" s="196"/>
      <c r="I654" s="192"/>
      <c r="J654" s="193"/>
      <c r="K654" s="193"/>
      <c r="N654" s="136"/>
    </row>
    <row r="655" spans="3:14">
      <c r="C655" s="188"/>
      <c r="D655" s="188"/>
      <c r="E655" s="186"/>
      <c r="F655" s="186"/>
      <c r="G655" s="188"/>
      <c r="H655" s="196"/>
      <c r="I655" s="192"/>
      <c r="J655" s="193"/>
      <c r="K655" s="193"/>
      <c r="N655" s="136"/>
    </row>
    <row r="656" spans="3:14">
      <c r="C656" s="188"/>
      <c r="D656" s="188"/>
      <c r="E656" s="186"/>
      <c r="F656" s="186"/>
      <c r="G656" s="188"/>
      <c r="H656" s="196"/>
      <c r="I656" s="192"/>
      <c r="J656" s="193"/>
      <c r="K656" s="193"/>
      <c r="N656" s="136"/>
    </row>
    <row r="657" spans="3:14">
      <c r="C657" s="188"/>
      <c r="D657" s="188"/>
      <c r="E657" s="186"/>
      <c r="F657" s="186"/>
      <c r="G657" s="188"/>
      <c r="H657" s="196"/>
      <c r="I657" s="192"/>
      <c r="J657" s="193"/>
      <c r="K657" s="193"/>
      <c r="N657" s="136"/>
    </row>
    <row r="658" spans="3:14">
      <c r="C658" s="188"/>
      <c r="D658" s="188"/>
      <c r="E658" s="186"/>
      <c r="F658" s="186"/>
      <c r="G658" s="188"/>
      <c r="H658" s="196"/>
      <c r="I658" s="192"/>
      <c r="J658" s="193"/>
      <c r="K658" s="193"/>
      <c r="N658" s="136"/>
    </row>
    <row r="659" spans="3:14">
      <c r="C659" s="188"/>
      <c r="D659" s="188"/>
      <c r="E659" s="186"/>
      <c r="F659" s="186"/>
      <c r="G659" s="188"/>
      <c r="H659" s="196"/>
      <c r="I659" s="192"/>
      <c r="J659" s="193"/>
      <c r="K659" s="193"/>
      <c r="N659" s="136"/>
    </row>
    <row r="660" spans="3:14">
      <c r="C660" s="188"/>
      <c r="D660" s="188"/>
      <c r="E660" s="186"/>
      <c r="F660" s="186"/>
      <c r="G660" s="188"/>
      <c r="H660" s="196"/>
      <c r="I660" s="192"/>
      <c r="J660" s="193"/>
      <c r="K660" s="193"/>
      <c r="N660" s="136"/>
    </row>
    <row r="661" spans="3:14">
      <c r="C661" s="188"/>
      <c r="D661" s="188"/>
      <c r="E661" s="186"/>
      <c r="F661" s="186"/>
      <c r="G661" s="188"/>
      <c r="H661" s="196"/>
      <c r="I661" s="192"/>
      <c r="J661" s="193"/>
      <c r="K661" s="193"/>
      <c r="N661" s="136"/>
    </row>
    <row r="662" spans="3:14">
      <c r="C662" s="188"/>
      <c r="D662" s="188"/>
      <c r="E662" s="186"/>
      <c r="F662" s="186"/>
      <c r="G662" s="188"/>
      <c r="H662" s="196"/>
      <c r="I662" s="192"/>
      <c r="J662" s="193"/>
      <c r="K662" s="193"/>
      <c r="N662" s="136"/>
    </row>
    <row r="663" spans="3:14">
      <c r="C663" s="188"/>
      <c r="D663" s="188"/>
      <c r="E663" s="186"/>
      <c r="F663" s="186"/>
      <c r="G663" s="188"/>
      <c r="H663" s="196"/>
      <c r="I663" s="192"/>
      <c r="J663" s="193"/>
      <c r="K663" s="193"/>
      <c r="N663" s="136"/>
    </row>
    <row r="664" spans="3:14">
      <c r="C664" s="188"/>
      <c r="D664" s="188"/>
      <c r="E664" s="186"/>
      <c r="F664" s="186"/>
      <c r="G664" s="188"/>
      <c r="H664" s="196"/>
      <c r="I664" s="192"/>
      <c r="J664" s="193"/>
      <c r="K664" s="193"/>
      <c r="N664" s="136"/>
    </row>
    <row r="665" spans="3:14">
      <c r="C665" s="188"/>
      <c r="D665" s="188"/>
      <c r="E665" s="186"/>
      <c r="F665" s="186"/>
      <c r="G665" s="188"/>
      <c r="H665" s="196"/>
      <c r="I665" s="192"/>
      <c r="J665" s="193"/>
      <c r="K665" s="193"/>
      <c r="N665" s="136"/>
    </row>
    <row r="666" spans="3:14">
      <c r="C666" s="188"/>
      <c r="D666" s="188"/>
      <c r="E666" s="186"/>
      <c r="F666" s="186"/>
      <c r="G666" s="188"/>
      <c r="H666" s="196"/>
      <c r="I666" s="192"/>
      <c r="J666" s="193"/>
      <c r="K666" s="193"/>
      <c r="N666" s="136"/>
    </row>
    <row r="667" spans="3:14">
      <c r="C667" s="188"/>
      <c r="D667" s="188"/>
      <c r="E667" s="186"/>
      <c r="F667" s="186"/>
      <c r="G667" s="188"/>
      <c r="H667" s="196"/>
      <c r="I667" s="192"/>
      <c r="J667" s="193"/>
      <c r="K667" s="193"/>
      <c r="N667" s="136"/>
    </row>
    <row r="668" spans="3:14">
      <c r="C668" s="188"/>
      <c r="D668" s="188"/>
      <c r="E668" s="186"/>
      <c r="F668" s="186"/>
      <c r="G668" s="188"/>
      <c r="H668" s="196"/>
      <c r="I668" s="192"/>
      <c r="J668" s="193"/>
      <c r="K668" s="193"/>
      <c r="N668" s="136"/>
    </row>
    <row r="669" spans="3:14">
      <c r="C669" s="188"/>
      <c r="D669" s="188"/>
      <c r="E669" s="186"/>
      <c r="F669" s="186"/>
      <c r="G669" s="188"/>
      <c r="H669" s="196"/>
      <c r="I669" s="192"/>
      <c r="J669" s="193"/>
      <c r="K669" s="193"/>
      <c r="N669" s="136"/>
    </row>
    <row r="670" spans="3:14">
      <c r="C670" s="188"/>
      <c r="D670" s="188"/>
      <c r="E670" s="186"/>
      <c r="F670" s="186"/>
      <c r="G670" s="188"/>
      <c r="H670" s="196"/>
      <c r="I670" s="192"/>
      <c r="J670" s="193"/>
      <c r="K670" s="193"/>
      <c r="N670" s="136"/>
    </row>
    <row r="671" spans="3:14">
      <c r="C671" s="188"/>
      <c r="D671" s="188"/>
      <c r="E671" s="186"/>
      <c r="F671" s="186"/>
      <c r="G671" s="188"/>
      <c r="H671" s="196"/>
      <c r="I671" s="192"/>
      <c r="J671" s="193"/>
      <c r="K671" s="193"/>
      <c r="N671" s="136"/>
    </row>
    <row r="672" spans="3:14">
      <c r="C672" s="188"/>
      <c r="D672" s="188"/>
      <c r="E672" s="186"/>
      <c r="F672" s="186"/>
      <c r="G672" s="188"/>
      <c r="H672" s="196"/>
      <c r="I672" s="192"/>
      <c r="J672" s="193"/>
      <c r="K672" s="193"/>
      <c r="N672" s="136"/>
    </row>
    <row r="673" spans="3:14">
      <c r="C673" s="188"/>
      <c r="D673" s="188"/>
      <c r="E673" s="186"/>
      <c r="F673" s="186"/>
      <c r="G673" s="188"/>
      <c r="H673" s="196"/>
      <c r="I673" s="192"/>
      <c r="J673" s="193"/>
      <c r="K673" s="193"/>
      <c r="N673" s="136"/>
    </row>
    <row r="674" spans="3:14">
      <c r="C674" s="188"/>
      <c r="D674" s="188"/>
      <c r="E674" s="186"/>
      <c r="F674" s="186"/>
      <c r="G674" s="188"/>
      <c r="H674" s="196"/>
      <c r="I674" s="192"/>
      <c r="J674" s="193"/>
      <c r="K674" s="193"/>
      <c r="N674" s="136"/>
    </row>
    <row r="675" spans="3:14">
      <c r="C675" s="188"/>
      <c r="D675" s="188"/>
      <c r="E675" s="186"/>
      <c r="F675" s="186"/>
      <c r="G675" s="188"/>
      <c r="H675" s="196"/>
      <c r="I675" s="192"/>
      <c r="J675" s="193"/>
      <c r="K675" s="193"/>
      <c r="N675" s="136"/>
    </row>
    <row r="676" spans="3:14">
      <c r="C676" s="188"/>
      <c r="D676" s="188"/>
      <c r="E676" s="186"/>
      <c r="F676" s="186"/>
      <c r="G676" s="188"/>
      <c r="H676" s="196"/>
      <c r="I676" s="192"/>
      <c r="J676" s="193"/>
      <c r="K676" s="193"/>
      <c r="N676" s="136"/>
    </row>
    <row r="677" spans="3:14">
      <c r="C677" s="188"/>
      <c r="D677" s="188"/>
      <c r="E677" s="186"/>
      <c r="F677" s="186"/>
      <c r="G677" s="188"/>
      <c r="H677" s="196"/>
      <c r="I677" s="192"/>
      <c r="J677" s="193"/>
      <c r="K677" s="193"/>
      <c r="N677" s="136"/>
    </row>
    <row r="678" spans="3:14">
      <c r="C678" s="188"/>
      <c r="D678" s="188"/>
      <c r="E678" s="186"/>
      <c r="F678" s="186"/>
      <c r="G678" s="188"/>
      <c r="H678" s="196"/>
      <c r="I678" s="192"/>
      <c r="J678" s="193"/>
      <c r="K678" s="193"/>
      <c r="N678" s="136"/>
    </row>
    <row r="679" spans="3:14">
      <c r="C679" s="188"/>
      <c r="D679" s="188"/>
      <c r="E679" s="186"/>
      <c r="F679" s="186"/>
      <c r="G679" s="188"/>
      <c r="H679" s="196"/>
      <c r="I679" s="192"/>
      <c r="J679" s="193"/>
      <c r="K679" s="193"/>
      <c r="N679" s="136"/>
    </row>
    <row r="680" spans="3:14">
      <c r="C680" s="188"/>
      <c r="D680" s="188"/>
      <c r="E680" s="186"/>
      <c r="F680" s="186"/>
      <c r="G680" s="188"/>
      <c r="H680" s="196"/>
      <c r="I680" s="192"/>
      <c r="J680" s="193"/>
      <c r="K680" s="193"/>
      <c r="N680" s="136"/>
    </row>
    <row r="681" spans="3:14">
      <c r="C681" s="188"/>
      <c r="D681" s="188"/>
      <c r="E681" s="186"/>
      <c r="F681" s="186"/>
      <c r="G681" s="188"/>
      <c r="H681" s="196"/>
      <c r="I681" s="192"/>
      <c r="J681" s="193"/>
      <c r="K681" s="193"/>
      <c r="N681" s="136"/>
    </row>
    <row r="682" spans="3:14">
      <c r="C682" s="188"/>
      <c r="D682" s="188"/>
      <c r="E682" s="186"/>
      <c r="F682" s="186"/>
      <c r="G682" s="188"/>
      <c r="H682" s="196"/>
      <c r="I682" s="192"/>
      <c r="J682" s="193"/>
      <c r="K682" s="193"/>
      <c r="N682" s="136"/>
    </row>
    <row r="683" spans="3:14">
      <c r="C683" s="188"/>
      <c r="D683" s="188"/>
      <c r="E683" s="186"/>
      <c r="F683" s="186"/>
      <c r="G683" s="188"/>
      <c r="H683" s="196"/>
      <c r="I683" s="192"/>
      <c r="J683" s="193"/>
      <c r="K683" s="193"/>
      <c r="N683" s="136"/>
    </row>
    <row r="684" spans="3:14">
      <c r="C684" s="188"/>
      <c r="D684" s="188"/>
      <c r="E684" s="186"/>
      <c r="F684" s="186"/>
      <c r="G684" s="188"/>
      <c r="H684" s="196"/>
      <c r="I684" s="192"/>
      <c r="J684" s="193"/>
      <c r="K684" s="193"/>
      <c r="N684" s="136"/>
    </row>
    <row r="685" spans="3:14">
      <c r="C685" s="188"/>
      <c r="D685" s="188"/>
      <c r="E685" s="186"/>
      <c r="F685" s="186"/>
      <c r="G685" s="188"/>
      <c r="H685" s="196"/>
      <c r="I685" s="192"/>
      <c r="J685" s="193"/>
      <c r="K685" s="193"/>
      <c r="N685" s="136"/>
    </row>
    <row r="686" spans="3:14">
      <c r="C686" s="188"/>
      <c r="D686" s="188"/>
      <c r="E686" s="186"/>
      <c r="F686" s="186"/>
      <c r="G686" s="188"/>
      <c r="H686" s="196"/>
      <c r="I686" s="192"/>
      <c r="J686" s="193"/>
      <c r="K686" s="193"/>
      <c r="N686" s="136"/>
    </row>
    <row r="687" spans="3:14">
      <c r="C687" s="188"/>
      <c r="D687" s="188"/>
      <c r="E687" s="186"/>
      <c r="F687" s="186"/>
      <c r="G687" s="188"/>
      <c r="H687" s="196"/>
      <c r="I687" s="192"/>
      <c r="J687" s="193"/>
      <c r="K687" s="193"/>
      <c r="N687" s="136"/>
    </row>
    <row r="688" spans="3:14">
      <c r="C688" s="188"/>
      <c r="D688" s="188"/>
      <c r="E688" s="186"/>
      <c r="F688" s="186"/>
      <c r="G688" s="188"/>
      <c r="H688" s="196"/>
      <c r="I688" s="192"/>
      <c r="J688" s="193"/>
      <c r="K688" s="193"/>
      <c r="N688" s="136"/>
    </row>
    <row r="689" spans="3:14">
      <c r="C689" s="188"/>
      <c r="D689" s="188"/>
      <c r="E689" s="186"/>
      <c r="F689" s="186"/>
      <c r="G689" s="188"/>
      <c r="H689" s="196"/>
      <c r="I689" s="192"/>
      <c r="J689" s="193"/>
      <c r="K689" s="193"/>
      <c r="N689" s="136"/>
    </row>
    <row r="690" spans="3:14">
      <c r="C690" s="188"/>
      <c r="D690" s="188"/>
      <c r="E690" s="186"/>
      <c r="F690" s="186"/>
      <c r="G690" s="188"/>
      <c r="H690" s="196"/>
      <c r="I690" s="192"/>
      <c r="J690" s="193"/>
      <c r="K690" s="193"/>
      <c r="N690" s="136"/>
    </row>
    <row r="691" spans="3:14">
      <c r="C691" s="188"/>
      <c r="D691" s="188"/>
      <c r="E691" s="186"/>
      <c r="F691" s="186"/>
      <c r="G691" s="188"/>
      <c r="H691" s="196"/>
      <c r="I691" s="192"/>
      <c r="J691" s="193"/>
      <c r="K691" s="193"/>
      <c r="N691" s="136"/>
    </row>
    <row r="692" spans="3:14">
      <c r="C692" s="188"/>
      <c r="D692" s="188"/>
      <c r="E692" s="186"/>
      <c r="F692" s="186"/>
      <c r="G692" s="188"/>
      <c r="H692" s="196"/>
      <c r="I692" s="192"/>
      <c r="J692" s="193"/>
      <c r="K692" s="193"/>
      <c r="N692" s="136"/>
    </row>
    <row r="693" spans="3:14">
      <c r="C693" s="188"/>
      <c r="D693" s="188"/>
      <c r="E693" s="186"/>
      <c r="F693" s="186"/>
      <c r="G693" s="188"/>
      <c r="H693" s="196"/>
      <c r="I693" s="192"/>
      <c r="J693" s="193"/>
      <c r="K693" s="193"/>
      <c r="N693" s="136"/>
    </row>
    <row r="694" spans="3:14">
      <c r="C694" s="188"/>
      <c r="D694" s="188"/>
      <c r="E694" s="186"/>
      <c r="F694" s="186"/>
      <c r="G694" s="188"/>
      <c r="H694" s="196"/>
      <c r="I694" s="192"/>
      <c r="J694" s="193"/>
      <c r="K694" s="193"/>
      <c r="N694" s="136"/>
    </row>
    <row r="695" spans="3:14">
      <c r="C695" s="188"/>
      <c r="D695" s="188"/>
      <c r="E695" s="186"/>
      <c r="F695" s="186"/>
      <c r="G695" s="188"/>
      <c r="H695" s="196"/>
      <c r="I695" s="192"/>
      <c r="J695" s="193"/>
      <c r="K695" s="193"/>
      <c r="N695" s="136"/>
    </row>
    <row r="696" spans="3:14">
      <c r="C696" s="188"/>
      <c r="D696" s="188"/>
      <c r="E696" s="186"/>
      <c r="F696" s="186"/>
      <c r="G696" s="188"/>
      <c r="H696" s="196"/>
      <c r="I696" s="192"/>
      <c r="J696" s="193"/>
      <c r="K696" s="193"/>
      <c r="N696" s="136"/>
    </row>
    <row r="697" spans="3:14">
      <c r="C697" s="188"/>
      <c r="D697" s="188"/>
      <c r="E697" s="186"/>
      <c r="F697" s="186"/>
      <c r="G697" s="188"/>
      <c r="H697" s="196"/>
      <c r="I697" s="192"/>
      <c r="J697" s="193"/>
      <c r="K697" s="193"/>
      <c r="N697" s="136"/>
    </row>
    <row r="698" spans="3:14">
      <c r="C698" s="188"/>
      <c r="D698" s="188"/>
      <c r="E698" s="186"/>
      <c r="F698" s="186"/>
      <c r="G698" s="188"/>
      <c r="H698" s="196"/>
      <c r="I698" s="192"/>
      <c r="J698" s="193"/>
      <c r="K698" s="193"/>
      <c r="N698" s="136"/>
    </row>
    <row r="699" spans="3:14">
      <c r="C699" s="188"/>
      <c r="D699" s="188"/>
      <c r="E699" s="186"/>
      <c r="F699" s="186"/>
      <c r="G699" s="188"/>
      <c r="H699" s="196"/>
      <c r="I699" s="192"/>
      <c r="J699" s="193"/>
      <c r="K699" s="193"/>
      <c r="N699" s="136"/>
    </row>
    <row r="700" spans="3:14">
      <c r="C700" s="188"/>
      <c r="D700" s="188"/>
      <c r="E700" s="186"/>
      <c r="F700" s="186"/>
      <c r="G700" s="188"/>
      <c r="H700" s="196"/>
      <c r="I700" s="192"/>
      <c r="J700" s="193"/>
      <c r="K700" s="193"/>
      <c r="N700" s="136"/>
    </row>
    <row r="701" spans="3:14">
      <c r="C701" s="188"/>
      <c r="D701" s="188"/>
      <c r="E701" s="186"/>
      <c r="F701" s="186"/>
      <c r="G701" s="188"/>
      <c r="H701" s="196"/>
      <c r="I701" s="192"/>
      <c r="J701" s="193"/>
      <c r="K701" s="193"/>
      <c r="N701" s="136"/>
    </row>
    <row r="702" spans="3:14">
      <c r="C702" s="188"/>
      <c r="D702" s="188"/>
      <c r="E702" s="186"/>
      <c r="F702" s="186"/>
      <c r="G702" s="188"/>
      <c r="H702" s="196"/>
      <c r="I702" s="192"/>
      <c r="J702" s="193"/>
      <c r="K702" s="193"/>
      <c r="N702" s="136"/>
    </row>
    <row r="703" spans="3:14">
      <c r="C703" s="188"/>
      <c r="D703" s="188"/>
      <c r="E703" s="186"/>
      <c r="F703" s="186"/>
      <c r="G703" s="188"/>
      <c r="H703" s="196"/>
      <c r="I703" s="192"/>
      <c r="J703" s="193"/>
      <c r="K703" s="193"/>
      <c r="N703" s="136"/>
    </row>
    <row r="704" spans="3:14">
      <c r="C704" s="188"/>
      <c r="D704" s="188"/>
      <c r="E704" s="186"/>
      <c r="F704" s="186"/>
      <c r="G704" s="188"/>
      <c r="H704" s="196"/>
      <c r="I704" s="192"/>
      <c r="J704" s="193"/>
      <c r="K704" s="193"/>
      <c r="N704" s="136"/>
    </row>
    <row r="705" spans="3:14">
      <c r="C705" s="188"/>
      <c r="D705" s="188"/>
      <c r="E705" s="186"/>
      <c r="F705" s="186"/>
      <c r="G705" s="188"/>
      <c r="H705" s="196"/>
      <c r="I705" s="192"/>
      <c r="J705" s="193"/>
      <c r="K705" s="193"/>
      <c r="N705" s="136"/>
    </row>
    <row r="706" spans="3:14">
      <c r="C706" s="188"/>
      <c r="D706" s="188"/>
      <c r="E706" s="186"/>
      <c r="F706" s="186"/>
      <c r="G706" s="188"/>
      <c r="H706" s="196"/>
      <c r="I706" s="192"/>
      <c r="J706" s="193"/>
      <c r="K706" s="193"/>
      <c r="N706" s="136"/>
    </row>
    <row r="707" spans="3:14">
      <c r="C707" s="188"/>
      <c r="D707" s="188"/>
      <c r="E707" s="186"/>
      <c r="F707" s="186"/>
      <c r="G707" s="188"/>
      <c r="H707" s="196"/>
      <c r="I707" s="192"/>
      <c r="J707" s="193"/>
      <c r="K707" s="193"/>
      <c r="N707" s="136"/>
    </row>
    <row r="708" spans="3:14">
      <c r="C708" s="188"/>
      <c r="D708" s="188"/>
      <c r="E708" s="186"/>
      <c r="F708" s="186"/>
      <c r="G708" s="188"/>
      <c r="H708" s="196"/>
      <c r="I708" s="192"/>
      <c r="J708" s="193"/>
      <c r="K708" s="193"/>
      <c r="N708" s="136"/>
    </row>
    <row r="709" spans="3:14">
      <c r="C709" s="188"/>
      <c r="D709" s="188"/>
      <c r="E709" s="186"/>
      <c r="F709" s="186"/>
      <c r="G709" s="188"/>
      <c r="H709" s="196"/>
      <c r="I709" s="192"/>
      <c r="J709" s="193"/>
      <c r="K709" s="193"/>
      <c r="N709" s="136"/>
    </row>
    <row r="710" spans="3:14">
      <c r="C710" s="188"/>
      <c r="D710" s="188"/>
      <c r="E710" s="186"/>
      <c r="F710" s="186"/>
      <c r="G710" s="188"/>
      <c r="H710" s="196"/>
      <c r="I710" s="192"/>
      <c r="J710" s="193"/>
      <c r="K710" s="193"/>
      <c r="N710" s="136"/>
    </row>
    <row r="711" spans="3:14">
      <c r="C711" s="188"/>
      <c r="D711" s="188"/>
      <c r="E711" s="186"/>
      <c r="F711" s="186"/>
      <c r="G711" s="188"/>
      <c r="H711" s="196"/>
      <c r="I711" s="192"/>
      <c r="J711" s="193"/>
      <c r="K711" s="193"/>
      <c r="N711" s="136"/>
    </row>
    <row r="712" spans="3:14">
      <c r="C712" s="188"/>
      <c r="D712" s="188"/>
      <c r="E712" s="186"/>
      <c r="F712" s="186"/>
      <c r="G712" s="188"/>
      <c r="H712" s="196"/>
      <c r="I712" s="192"/>
      <c r="J712" s="193"/>
      <c r="K712" s="193"/>
      <c r="N712" s="136"/>
    </row>
    <row r="713" spans="3:14">
      <c r="C713" s="188"/>
      <c r="D713" s="188"/>
      <c r="E713" s="186"/>
      <c r="F713" s="186"/>
      <c r="G713" s="188"/>
      <c r="H713" s="196"/>
      <c r="I713" s="192"/>
      <c r="J713" s="193"/>
      <c r="K713" s="193"/>
      <c r="N713" s="136"/>
    </row>
    <row r="714" spans="3:14">
      <c r="C714" s="188"/>
      <c r="D714" s="188"/>
      <c r="E714" s="186"/>
      <c r="F714" s="186"/>
      <c r="G714" s="188"/>
      <c r="H714" s="196"/>
      <c r="I714" s="192"/>
      <c r="J714" s="193"/>
      <c r="K714" s="193"/>
      <c r="N714" s="136"/>
    </row>
    <row r="715" spans="3:14">
      <c r="C715" s="188"/>
      <c r="D715" s="188"/>
      <c r="E715" s="186"/>
      <c r="F715" s="186"/>
      <c r="G715" s="188"/>
      <c r="H715" s="196"/>
      <c r="I715" s="192"/>
      <c r="J715" s="193"/>
      <c r="K715" s="193"/>
      <c r="N715" s="136"/>
    </row>
    <row r="716" spans="3:14">
      <c r="C716" s="188"/>
      <c r="D716" s="188"/>
      <c r="E716" s="186"/>
      <c r="F716" s="186"/>
      <c r="G716" s="188"/>
      <c r="H716" s="196"/>
      <c r="I716" s="192"/>
      <c r="J716" s="193"/>
      <c r="K716" s="193"/>
      <c r="N716" s="136"/>
    </row>
    <row r="717" spans="3:14">
      <c r="C717" s="188"/>
      <c r="D717" s="188"/>
      <c r="E717" s="186"/>
      <c r="F717" s="186"/>
      <c r="G717" s="188"/>
      <c r="H717" s="196"/>
      <c r="I717" s="192"/>
      <c r="J717" s="193"/>
      <c r="K717" s="193"/>
      <c r="N717" s="136"/>
    </row>
    <row r="718" spans="3:14">
      <c r="C718" s="188"/>
      <c r="D718" s="188"/>
      <c r="E718" s="186"/>
      <c r="F718" s="186"/>
      <c r="G718" s="188"/>
      <c r="H718" s="196"/>
      <c r="I718" s="192"/>
      <c r="J718" s="193"/>
      <c r="K718" s="193"/>
      <c r="N718" s="136"/>
    </row>
    <row r="719" spans="3:14">
      <c r="C719" s="188"/>
      <c r="D719" s="188"/>
      <c r="E719" s="186"/>
      <c r="F719" s="186"/>
      <c r="G719" s="188"/>
      <c r="H719" s="196"/>
      <c r="I719" s="192"/>
      <c r="J719" s="193"/>
      <c r="K719" s="193"/>
      <c r="N719" s="136"/>
    </row>
    <row r="720" spans="3:14">
      <c r="C720" s="188"/>
      <c r="D720" s="188"/>
      <c r="E720" s="186"/>
      <c r="F720" s="186"/>
      <c r="G720" s="188"/>
      <c r="H720" s="196"/>
      <c r="I720" s="192"/>
      <c r="J720" s="193"/>
      <c r="K720" s="193"/>
      <c r="N720" s="136"/>
    </row>
    <row r="721" spans="3:14">
      <c r="C721" s="188"/>
      <c r="D721" s="188"/>
      <c r="E721" s="186"/>
      <c r="F721" s="186"/>
      <c r="G721" s="188"/>
      <c r="H721" s="196"/>
      <c r="I721" s="192"/>
      <c r="J721" s="193"/>
      <c r="K721" s="193"/>
      <c r="N721" s="136"/>
    </row>
    <row r="722" spans="3:14">
      <c r="C722" s="188"/>
      <c r="D722" s="188"/>
      <c r="E722" s="186"/>
      <c r="F722" s="186"/>
      <c r="G722" s="188"/>
      <c r="H722" s="196"/>
      <c r="I722" s="192"/>
      <c r="J722" s="193"/>
      <c r="K722" s="193"/>
      <c r="N722" s="136"/>
    </row>
    <row r="723" spans="3:14">
      <c r="C723" s="188"/>
      <c r="D723" s="188"/>
      <c r="E723" s="186"/>
      <c r="F723" s="186"/>
      <c r="G723" s="188"/>
      <c r="H723" s="196"/>
      <c r="I723" s="192"/>
      <c r="J723" s="193"/>
      <c r="K723" s="193"/>
      <c r="N723" s="136"/>
    </row>
    <row r="724" spans="3:14">
      <c r="C724" s="188"/>
      <c r="D724" s="188"/>
      <c r="E724" s="186"/>
      <c r="F724" s="186"/>
      <c r="G724" s="188"/>
      <c r="H724" s="196"/>
      <c r="I724" s="192"/>
      <c r="J724" s="193"/>
      <c r="K724" s="193"/>
      <c r="N724" s="136"/>
    </row>
    <row r="725" spans="3:14">
      <c r="C725" s="188"/>
      <c r="D725" s="188"/>
      <c r="E725" s="186"/>
      <c r="F725" s="186"/>
      <c r="G725" s="188"/>
      <c r="H725" s="196"/>
      <c r="I725" s="192"/>
      <c r="J725" s="193"/>
      <c r="K725" s="193"/>
      <c r="N725" s="136"/>
    </row>
    <row r="726" spans="3:14">
      <c r="C726" s="188"/>
      <c r="D726" s="188"/>
      <c r="E726" s="186"/>
      <c r="F726" s="186"/>
      <c r="G726" s="188"/>
      <c r="H726" s="196"/>
      <c r="I726" s="192"/>
      <c r="J726" s="193"/>
      <c r="K726" s="193"/>
      <c r="N726" s="136"/>
    </row>
    <row r="727" spans="3:14">
      <c r="C727" s="188"/>
      <c r="D727" s="188"/>
      <c r="E727" s="186"/>
      <c r="F727" s="186"/>
      <c r="G727" s="188"/>
      <c r="H727" s="196"/>
      <c r="I727" s="192"/>
      <c r="J727" s="193"/>
      <c r="K727" s="193"/>
      <c r="N727" s="136"/>
    </row>
    <row r="728" spans="3:14">
      <c r="C728" s="188"/>
      <c r="D728" s="188"/>
      <c r="E728" s="186"/>
      <c r="F728" s="186"/>
      <c r="G728" s="188"/>
      <c r="H728" s="196"/>
      <c r="I728" s="192"/>
      <c r="J728" s="193"/>
      <c r="K728" s="193"/>
      <c r="N728" s="136"/>
    </row>
    <row r="729" spans="3:14">
      <c r="C729" s="188"/>
      <c r="D729" s="188"/>
      <c r="E729" s="186"/>
      <c r="F729" s="186"/>
      <c r="G729" s="188"/>
      <c r="H729" s="196"/>
      <c r="I729" s="192"/>
      <c r="J729" s="193"/>
      <c r="K729" s="193"/>
      <c r="N729" s="136"/>
    </row>
    <row r="730" spans="3:14">
      <c r="C730" s="188"/>
      <c r="D730" s="188"/>
      <c r="E730" s="186"/>
      <c r="F730" s="186"/>
      <c r="G730" s="188"/>
      <c r="H730" s="196"/>
      <c r="I730" s="192"/>
      <c r="J730" s="193"/>
      <c r="K730" s="193"/>
      <c r="N730" s="136"/>
    </row>
    <row r="731" spans="3:14">
      <c r="C731" s="188"/>
      <c r="D731" s="188"/>
      <c r="E731" s="186"/>
      <c r="F731" s="186"/>
      <c r="G731" s="188"/>
      <c r="H731" s="196"/>
      <c r="I731" s="192"/>
      <c r="J731" s="193"/>
      <c r="K731" s="193"/>
      <c r="N731" s="136"/>
    </row>
    <row r="732" spans="3:14">
      <c r="C732" s="188"/>
      <c r="D732" s="188"/>
      <c r="E732" s="186"/>
      <c r="F732" s="186"/>
      <c r="G732" s="188"/>
      <c r="H732" s="196"/>
      <c r="I732" s="192"/>
      <c r="J732" s="193"/>
      <c r="K732" s="193"/>
      <c r="N732" s="136"/>
    </row>
    <row r="733" spans="3:14">
      <c r="C733" s="188"/>
      <c r="D733" s="188"/>
      <c r="E733" s="186"/>
      <c r="F733" s="186"/>
      <c r="G733" s="188"/>
      <c r="H733" s="196"/>
      <c r="I733" s="192"/>
      <c r="J733" s="193"/>
      <c r="K733" s="193"/>
      <c r="N733" s="136"/>
    </row>
    <row r="734" spans="3:14">
      <c r="C734" s="188"/>
      <c r="D734" s="188"/>
      <c r="E734" s="186"/>
      <c r="F734" s="186"/>
      <c r="G734" s="188"/>
      <c r="H734" s="196"/>
      <c r="I734" s="192"/>
      <c r="J734" s="193"/>
      <c r="K734" s="193"/>
      <c r="N734" s="136"/>
    </row>
    <row r="735" spans="3:14">
      <c r="C735" s="188"/>
      <c r="D735" s="188"/>
      <c r="E735" s="186"/>
      <c r="F735" s="186"/>
      <c r="G735" s="188"/>
      <c r="H735" s="196"/>
      <c r="I735" s="192"/>
      <c r="J735" s="193"/>
      <c r="K735" s="193"/>
      <c r="N735" s="136"/>
    </row>
    <row r="736" spans="3:14">
      <c r="C736" s="188"/>
      <c r="D736" s="188"/>
      <c r="E736" s="186"/>
      <c r="F736" s="186"/>
      <c r="G736" s="188"/>
      <c r="H736" s="196"/>
      <c r="I736" s="192"/>
      <c r="J736" s="193"/>
      <c r="K736" s="193"/>
      <c r="N736" s="136"/>
    </row>
    <row r="737" spans="3:14">
      <c r="C737" s="188"/>
      <c r="D737" s="188"/>
      <c r="E737" s="186"/>
      <c r="F737" s="186"/>
      <c r="G737" s="188"/>
      <c r="H737" s="196"/>
      <c r="I737" s="192"/>
      <c r="J737" s="193"/>
      <c r="K737" s="193"/>
      <c r="N737" s="136"/>
    </row>
    <row r="738" spans="3:14">
      <c r="C738" s="188"/>
      <c r="D738" s="188"/>
      <c r="E738" s="186"/>
      <c r="F738" s="186"/>
      <c r="G738" s="188"/>
      <c r="H738" s="196"/>
      <c r="I738" s="192"/>
      <c r="J738" s="193"/>
      <c r="K738" s="193"/>
      <c r="N738" s="136"/>
    </row>
    <row r="739" spans="3:14">
      <c r="C739" s="188"/>
      <c r="D739" s="188"/>
      <c r="E739" s="186"/>
      <c r="F739" s="186"/>
      <c r="G739" s="188"/>
      <c r="H739" s="196"/>
      <c r="I739" s="192"/>
      <c r="J739" s="193"/>
      <c r="K739" s="193"/>
      <c r="N739" s="136"/>
    </row>
    <row r="740" spans="3:14">
      <c r="C740" s="188"/>
      <c r="D740" s="188"/>
      <c r="E740" s="186"/>
      <c r="F740" s="186"/>
      <c r="G740" s="188"/>
      <c r="H740" s="196"/>
      <c r="I740" s="192"/>
      <c r="J740" s="193"/>
      <c r="K740" s="193"/>
      <c r="N740" s="136"/>
    </row>
    <row r="741" spans="3:14">
      <c r="C741" s="188"/>
      <c r="D741" s="188"/>
      <c r="E741" s="186"/>
      <c r="F741" s="186"/>
      <c r="G741" s="188"/>
      <c r="H741" s="196"/>
      <c r="I741" s="192"/>
      <c r="J741" s="193"/>
      <c r="K741" s="193"/>
      <c r="N741" s="136"/>
    </row>
    <row r="742" spans="3:14">
      <c r="C742" s="188"/>
      <c r="D742" s="188"/>
      <c r="E742" s="186"/>
      <c r="F742" s="186"/>
      <c r="G742" s="188"/>
      <c r="H742" s="196"/>
      <c r="I742" s="192"/>
      <c r="J742" s="193"/>
      <c r="K742" s="193"/>
      <c r="N742" s="136"/>
    </row>
    <row r="743" spans="3:14">
      <c r="C743" s="188"/>
      <c r="D743" s="188"/>
      <c r="E743" s="186"/>
      <c r="F743" s="186"/>
      <c r="G743" s="188"/>
      <c r="H743" s="196"/>
      <c r="I743" s="192"/>
      <c r="J743" s="193"/>
      <c r="K743" s="193"/>
      <c r="N743" s="136"/>
    </row>
    <row r="744" spans="3:14">
      <c r="C744" s="188"/>
      <c r="D744" s="188"/>
      <c r="E744" s="186"/>
      <c r="F744" s="186"/>
      <c r="G744" s="188"/>
      <c r="H744" s="196"/>
      <c r="I744" s="192"/>
      <c r="J744" s="193"/>
      <c r="K744" s="193"/>
      <c r="N744" s="136"/>
    </row>
    <row r="745" spans="3:14">
      <c r="C745" s="188"/>
      <c r="D745" s="188"/>
      <c r="E745" s="186"/>
      <c r="F745" s="186"/>
      <c r="G745" s="188"/>
      <c r="H745" s="196"/>
      <c r="I745" s="192"/>
      <c r="J745" s="193"/>
      <c r="K745" s="193"/>
      <c r="N745" s="136"/>
    </row>
    <row r="746" spans="3:14">
      <c r="C746" s="188"/>
      <c r="D746" s="188"/>
      <c r="E746" s="186"/>
      <c r="F746" s="186"/>
      <c r="G746" s="188"/>
      <c r="H746" s="196"/>
      <c r="I746" s="192"/>
      <c r="J746" s="193"/>
      <c r="K746" s="193"/>
      <c r="N746" s="136"/>
    </row>
    <row r="747" spans="3:14">
      <c r="C747" s="188"/>
      <c r="D747" s="188"/>
      <c r="E747" s="186"/>
      <c r="F747" s="186"/>
      <c r="G747" s="188"/>
      <c r="H747" s="196"/>
      <c r="I747" s="192"/>
      <c r="J747" s="193"/>
      <c r="K747" s="193"/>
      <c r="N747" s="136"/>
    </row>
    <row r="748" spans="3:14">
      <c r="C748" s="188"/>
      <c r="D748" s="188"/>
      <c r="E748" s="186"/>
      <c r="F748" s="186"/>
      <c r="G748" s="188"/>
      <c r="H748" s="196"/>
      <c r="I748" s="192"/>
      <c r="J748" s="193"/>
      <c r="K748" s="193"/>
      <c r="N748" s="136"/>
    </row>
    <row r="749" spans="3:14">
      <c r="C749" s="188"/>
      <c r="D749" s="188"/>
      <c r="E749" s="186"/>
      <c r="F749" s="186"/>
      <c r="G749" s="188"/>
      <c r="H749" s="196"/>
      <c r="I749" s="192"/>
      <c r="J749" s="193"/>
      <c r="K749" s="193"/>
      <c r="N749" s="136"/>
    </row>
    <row r="750" spans="3:14">
      <c r="C750" s="188"/>
      <c r="D750" s="188"/>
      <c r="E750" s="186"/>
      <c r="F750" s="186"/>
      <c r="G750" s="188"/>
      <c r="H750" s="196"/>
      <c r="I750" s="192"/>
      <c r="J750" s="193"/>
      <c r="K750" s="193"/>
      <c r="N750" s="136"/>
    </row>
    <row r="751" spans="3:14">
      <c r="C751" s="188"/>
      <c r="D751" s="188"/>
      <c r="E751" s="186"/>
      <c r="F751" s="186"/>
      <c r="G751" s="188"/>
      <c r="H751" s="196"/>
      <c r="I751" s="192"/>
      <c r="J751" s="193"/>
      <c r="K751" s="193"/>
      <c r="N751" s="136"/>
    </row>
    <row r="752" spans="3:14">
      <c r="C752" s="188"/>
      <c r="D752" s="188"/>
      <c r="E752" s="186"/>
      <c r="F752" s="186"/>
      <c r="G752" s="188"/>
      <c r="H752" s="196"/>
      <c r="I752" s="192"/>
      <c r="J752" s="193"/>
      <c r="K752" s="193"/>
      <c r="N752" s="136"/>
    </row>
    <row r="753" spans="3:14">
      <c r="C753" s="188"/>
      <c r="D753" s="188"/>
      <c r="E753" s="186"/>
      <c r="F753" s="186"/>
      <c r="G753" s="188"/>
      <c r="H753" s="196"/>
      <c r="I753" s="192"/>
      <c r="J753" s="193"/>
      <c r="K753" s="193"/>
      <c r="N753" s="136"/>
    </row>
    <row r="754" spans="3:14">
      <c r="C754" s="188"/>
      <c r="D754" s="188"/>
      <c r="E754" s="186"/>
      <c r="F754" s="186"/>
      <c r="G754" s="188"/>
      <c r="H754" s="196"/>
      <c r="I754" s="192"/>
      <c r="J754" s="193"/>
      <c r="K754" s="193"/>
      <c r="N754" s="136"/>
    </row>
    <row r="755" spans="3:14">
      <c r="C755" s="188"/>
      <c r="D755" s="188"/>
      <c r="E755" s="186"/>
      <c r="F755" s="186"/>
      <c r="G755" s="188"/>
      <c r="H755" s="196"/>
      <c r="I755" s="192"/>
      <c r="J755" s="193"/>
      <c r="K755" s="193"/>
      <c r="N755" s="136"/>
    </row>
    <row r="756" spans="3:14">
      <c r="C756" s="188"/>
      <c r="D756" s="188"/>
      <c r="E756" s="186"/>
      <c r="F756" s="186"/>
      <c r="G756" s="188"/>
      <c r="H756" s="196"/>
      <c r="I756" s="192"/>
      <c r="J756" s="193"/>
      <c r="K756" s="193"/>
      <c r="N756" s="136"/>
    </row>
    <row r="757" spans="3:14">
      <c r="C757" s="188"/>
      <c r="D757" s="188"/>
      <c r="E757" s="186"/>
      <c r="F757" s="186"/>
      <c r="G757" s="188"/>
      <c r="H757" s="196"/>
      <c r="I757" s="192"/>
      <c r="J757" s="193"/>
      <c r="K757" s="193"/>
      <c r="N757" s="136"/>
    </row>
    <row r="758" spans="3:14">
      <c r="C758" s="188"/>
      <c r="D758" s="188"/>
      <c r="E758" s="186"/>
      <c r="F758" s="186"/>
      <c r="G758" s="188"/>
      <c r="H758" s="196"/>
      <c r="I758" s="192"/>
      <c r="J758" s="193"/>
      <c r="K758" s="193"/>
      <c r="N758" s="136"/>
    </row>
    <row r="759" spans="3:14">
      <c r="C759" s="188"/>
      <c r="D759" s="188"/>
      <c r="E759" s="186"/>
      <c r="F759" s="186"/>
      <c r="G759" s="188"/>
      <c r="H759" s="196"/>
      <c r="I759" s="192"/>
      <c r="J759" s="193"/>
      <c r="K759" s="193"/>
      <c r="N759" s="136"/>
    </row>
    <row r="760" spans="3:14">
      <c r="C760" s="188"/>
      <c r="D760" s="188"/>
      <c r="E760" s="186"/>
      <c r="F760" s="186"/>
      <c r="G760" s="188"/>
      <c r="H760" s="196"/>
      <c r="I760" s="192"/>
      <c r="J760" s="193"/>
      <c r="K760" s="193"/>
      <c r="N760" s="136"/>
    </row>
    <row r="761" spans="3:14">
      <c r="C761" s="188"/>
      <c r="D761" s="188"/>
      <c r="E761" s="186"/>
      <c r="F761" s="186"/>
      <c r="G761" s="188"/>
      <c r="H761" s="196"/>
      <c r="I761" s="192"/>
      <c r="J761" s="193"/>
      <c r="K761" s="193"/>
      <c r="N761" s="136"/>
    </row>
    <row r="762" spans="3:14">
      <c r="C762" s="188"/>
      <c r="D762" s="188"/>
      <c r="E762" s="186"/>
      <c r="F762" s="186"/>
      <c r="G762" s="188"/>
      <c r="H762" s="196"/>
      <c r="I762" s="192"/>
      <c r="J762" s="193"/>
      <c r="K762" s="193"/>
      <c r="N762" s="136"/>
    </row>
    <row r="763" spans="3:14">
      <c r="C763" s="188"/>
      <c r="D763" s="188"/>
      <c r="E763" s="186"/>
      <c r="F763" s="186"/>
      <c r="G763" s="188"/>
      <c r="H763" s="196"/>
      <c r="I763" s="192"/>
      <c r="J763" s="193"/>
      <c r="K763" s="193"/>
      <c r="N763" s="136"/>
    </row>
    <row r="764" spans="3:14">
      <c r="C764" s="188"/>
      <c r="D764" s="188"/>
      <c r="E764" s="186"/>
      <c r="F764" s="186"/>
      <c r="G764" s="188"/>
      <c r="H764" s="196"/>
      <c r="I764" s="192"/>
      <c r="J764" s="193"/>
      <c r="K764" s="193"/>
      <c r="N764" s="136"/>
    </row>
    <row r="765" spans="3:14">
      <c r="C765" s="188"/>
      <c r="D765" s="188"/>
      <c r="E765" s="186"/>
      <c r="F765" s="186"/>
      <c r="G765" s="188"/>
      <c r="H765" s="196"/>
      <c r="I765" s="192"/>
      <c r="J765" s="193"/>
      <c r="K765" s="193"/>
      <c r="N765" s="136"/>
    </row>
    <row r="766" spans="3:14">
      <c r="C766" s="188"/>
      <c r="D766" s="188"/>
      <c r="E766" s="186"/>
      <c r="F766" s="186"/>
      <c r="G766" s="188"/>
      <c r="H766" s="196"/>
      <c r="I766" s="192"/>
      <c r="J766" s="193"/>
      <c r="K766" s="193"/>
      <c r="N766" s="136"/>
    </row>
    <row r="767" spans="3:14">
      <c r="C767" s="188"/>
      <c r="D767" s="188"/>
      <c r="E767" s="186"/>
      <c r="F767" s="186"/>
      <c r="G767" s="188"/>
      <c r="H767" s="196"/>
      <c r="I767" s="192"/>
      <c r="J767" s="193"/>
      <c r="K767" s="193"/>
      <c r="N767" s="136"/>
    </row>
    <row r="768" spans="3:14">
      <c r="C768" s="188"/>
      <c r="D768" s="188"/>
      <c r="E768" s="186"/>
      <c r="F768" s="186"/>
      <c r="G768" s="188"/>
      <c r="H768" s="196"/>
      <c r="I768" s="192"/>
      <c r="J768" s="193"/>
      <c r="K768" s="193"/>
      <c r="N768" s="136"/>
    </row>
    <row r="769" spans="3:14">
      <c r="C769" s="188"/>
      <c r="D769" s="188"/>
      <c r="E769" s="186"/>
      <c r="F769" s="186"/>
      <c r="G769" s="188"/>
      <c r="H769" s="196"/>
      <c r="I769" s="192"/>
      <c r="J769" s="193"/>
      <c r="K769" s="193"/>
      <c r="N769" s="136"/>
    </row>
    <row r="770" spans="3:14">
      <c r="C770" s="188"/>
      <c r="D770" s="188"/>
      <c r="E770" s="186"/>
      <c r="F770" s="186"/>
      <c r="G770" s="188"/>
      <c r="H770" s="196"/>
      <c r="I770" s="192"/>
      <c r="J770" s="193"/>
      <c r="K770" s="193"/>
      <c r="N770" s="136"/>
    </row>
    <row r="771" spans="3:14">
      <c r="C771" s="188"/>
      <c r="D771" s="188"/>
      <c r="E771" s="186"/>
      <c r="F771" s="186"/>
      <c r="G771" s="188"/>
      <c r="H771" s="196"/>
      <c r="I771" s="192"/>
      <c r="J771" s="193"/>
      <c r="K771" s="193"/>
      <c r="N771" s="136"/>
    </row>
    <row r="772" spans="3:14">
      <c r="C772" s="188"/>
      <c r="D772" s="188"/>
      <c r="E772" s="186"/>
      <c r="F772" s="186"/>
      <c r="G772" s="188"/>
      <c r="H772" s="196"/>
      <c r="I772" s="192"/>
      <c r="J772" s="193"/>
      <c r="K772" s="193"/>
      <c r="N772" s="136"/>
    </row>
    <row r="773" spans="3:14">
      <c r="C773" s="188"/>
      <c r="D773" s="188"/>
      <c r="E773" s="186"/>
      <c r="F773" s="186"/>
      <c r="G773" s="188"/>
      <c r="H773" s="196"/>
      <c r="I773" s="192"/>
      <c r="J773" s="193"/>
      <c r="K773" s="193"/>
      <c r="N773" s="136"/>
    </row>
    <row r="774" spans="3:14">
      <c r="C774" s="188"/>
      <c r="D774" s="188"/>
      <c r="E774" s="186"/>
      <c r="F774" s="186"/>
      <c r="G774" s="188"/>
      <c r="H774" s="196"/>
      <c r="I774" s="192"/>
      <c r="J774" s="193"/>
      <c r="K774" s="193"/>
      <c r="N774" s="136"/>
    </row>
    <row r="775" spans="3:14">
      <c r="C775" s="188"/>
      <c r="D775" s="188"/>
      <c r="E775" s="186"/>
      <c r="F775" s="186"/>
      <c r="G775" s="188"/>
      <c r="H775" s="196"/>
      <c r="I775" s="192"/>
      <c r="J775" s="193"/>
      <c r="K775" s="193"/>
      <c r="N775" s="136"/>
    </row>
    <row r="776" spans="3:14">
      <c r="C776" s="188"/>
      <c r="D776" s="188"/>
      <c r="E776" s="186"/>
      <c r="F776" s="186"/>
      <c r="G776" s="188"/>
      <c r="H776" s="196"/>
      <c r="I776" s="192"/>
      <c r="J776" s="193"/>
      <c r="K776" s="193"/>
      <c r="N776" s="136"/>
    </row>
    <row r="777" spans="3:14">
      <c r="C777" s="188"/>
      <c r="D777" s="188"/>
      <c r="E777" s="186"/>
      <c r="F777" s="186"/>
      <c r="G777" s="188"/>
      <c r="H777" s="196"/>
      <c r="I777" s="192"/>
      <c r="J777" s="193"/>
      <c r="K777" s="193"/>
      <c r="N777" s="136"/>
    </row>
    <row r="778" spans="3:14">
      <c r="C778" s="188"/>
      <c r="D778" s="188"/>
      <c r="E778" s="186"/>
      <c r="F778" s="186"/>
      <c r="G778" s="188"/>
      <c r="H778" s="196"/>
      <c r="I778" s="192"/>
      <c r="J778" s="193"/>
      <c r="K778" s="193"/>
      <c r="N778" s="136"/>
    </row>
    <row r="779" spans="3:14">
      <c r="C779" s="188"/>
      <c r="D779" s="188"/>
      <c r="E779" s="186"/>
      <c r="F779" s="186"/>
      <c r="G779" s="188"/>
      <c r="H779" s="196"/>
      <c r="I779" s="192"/>
      <c r="J779" s="193"/>
      <c r="K779" s="193"/>
      <c r="N779" s="136"/>
    </row>
    <row r="780" spans="3:14">
      <c r="C780" s="188"/>
      <c r="D780" s="188"/>
      <c r="E780" s="186"/>
      <c r="F780" s="186"/>
      <c r="G780" s="188"/>
      <c r="H780" s="196"/>
      <c r="I780" s="192"/>
      <c r="J780" s="193"/>
      <c r="K780" s="193"/>
      <c r="N780" s="136"/>
    </row>
    <row r="781" spans="3:14">
      <c r="C781" s="188"/>
      <c r="D781" s="188"/>
      <c r="E781" s="186"/>
      <c r="F781" s="186"/>
      <c r="G781" s="188"/>
      <c r="H781" s="196"/>
      <c r="I781" s="192"/>
      <c r="J781" s="193"/>
      <c r="K781" s="193"/>
      <c r="N781" s="136"/>
    </row>
    <row r="782" spans="3:14">
      <c r="C782" s="188"/>
      <c r="D782" s="188"/>
      <c r="E782" s="186"/>
      <c r="F782" s="186"/>
      <c r="G782" s="188"/>
      <c r="H782" s="196"/>
      <c r="I782" s="192"/>
      <c r="J782" s="193"/>
      <c r="K782" s="193"/>
      <c r="N782" s="136"/>
    </row>
    <row r="783" spans="3:14">
      <c r="C783" s="188"/>
      <c r="D783" s="188"/>
      <c r="E783" s="186"/>
      <c r="F783" s="186"/>
      <c r="G783" s="188"/>
      <c r="H783" s="196"/>
      <c r="I783" s="192"/>
      <c r="J783" s="193"/>
      <c r="K783" s="193"/>
      <c r="N783" s="136"/>
    </row>
    <row r="784" spans="3:14">
      <c r="C784" s="188"/>
      <c r="D784" s="188"/>
      <c r="E784" s="186"/>
      <c r="F784" s="186"/>
      <c r="G784" s="188"/>
      <c r="H784" s="196"/>
      <c r="I784" s="192"/>
      <c r="J784" s="193"/>
      <c r="K784" s="193"/>
      <c r="N784" s="136"/>
    </row>
    <row r="785" spans="3:14">
      <c r="C785" s="188"/>
      <c r="D785" s="188"/>
      <c r="E785" s="186"/>
      <c r="F785" s="186"/>
      <c r="G785" s="188"/>
      <c r="H785" s="196"/>
      <c r="I785" s="192"/>
      <c r="J785" s="193"/>
      <c r="K785" s="193"/>
      <c r="N785" s="136"/>
    </row>
    <row r="786" spans="3:14">
      <c r="C786" s="188"/>
      <c r="D786" s="188"/>
      <c r="E786" s="186"/>
      <c r="F786" s="186"/>
      <c r="G786" s="188"/>
      <c r="H786" s="196"/>
      <c r="I786" s="192"/>
      <c r="J786" s="193"/>
      <c r="K786" s="193"/>
      <c r="N786" s="136"/>
    </row>
    <row r="787" spans="3:14">
      <c r="C787" s="188"/>
      <c r="D787" s="188"/>
      <c r="E787" s="186"/>
      <c r="F787" s="186"/>
      <c r="G787" s="188"/>
      <c r="H787" s="196"/>
      <c r="I787" s="192"/>
      <c r="J787" s="193"/>
      <c r="K787" s="193"/>
      <c r="N787" s="136"/>
    </row>
    <row r="788" spans="3:14">
      <c r="C788" s="188"/>
      <c r="D788" s="188"/>
      <c r="E788" s="186"/>
      <c r="F788" s="186"/>
      <c r="G788" s="188"/>
      <c r="H788" s="196"/>
      <c r="I788" s="192"/>
      <c r="J788" s="193"/>
      <c r="K788" s="193"/>
      <c r="N788" s="136"/>
    </row>
    <row r="789" spans="3:14">
      <c r="C789" s="188"/>
      <c r="D789" s="188"/>
      <c r="E789" s="186"/>
      <c r="F789" s="186"/>
      <c r="G789" s="188"/>
      <c r="H789" s="196"/>
      <c r="I789" s="192"/>
      <c r="J789" s="193"/>
      <c r="K789" s="193"/>
      <c r="N789" s="136"/>
    </row>
    <row r="790" spans="3:14">
      <c r="C790" s="188"/>
      <c r="D790" s="188"/>
      <c r="E790" s="186"/>
      <c r="F790" s="186"/>
      <c r="G790" s="188"/>
      <c r="H790" s="196"/>
      <c r="I790" s="192"/>
      <c r="J790" s="193"/>
      <c r="K790" s="193"/>
      <c r="N790" s="136"/>
    </row>
    <row r="791" spans="3:14">
      <c r="C791" s="188"/>
      <c r="D791" s="188"/>
      <c r="E791" s="186"/>
      <c r="F791" s="186"/>
      <c r="G791" s="188"/>
      <c r="H791" s="196"/>
      <c r="I791" s="192"/>
      <c r="J791" s="193"/>
      <c r="K791" s="193"/>
      <c r="N791" s="136"/>
    </row>
    <row r="792" spans="3:14">
      <c r="C792" s="188"/>
      <c r="D792" s="188"/>
      <c r="E792" s="186"/>
      <c r="F792" s="186"/>
      <c r="G792" s="188"/>
      <c r="H792" s="196"/>
      <c r="I792" s="192"/>
      <c r="J792" s="193"/>
      <c r="K792" s="193"/>
      <c r="N792" s="136"/>
    </row>
    <row r="793" spans="3:14">
      <c r="C793" s="188"/>
      <c r="D793" s="188"/>
      <c r="E793" s="186"/>
      <c r="F793" s="186"/>
      <c r="G793" s="188"/>
      <c r="H793" s="196"/>
      <c r="I793" s="192"/>
      <c r="J793" s="193"/>
      <c r="K793" s="193"/>
      <c r="N793" s="136"/>
    </row>
    <row r="794" spans="3:14">
      <c r="C794" s="188"/>
      <c r="D794" s="188"/>
      <c r="E794" s="186"/>
      <c r="F794" s="186"/>
      <c r="G794" s="188"/>
      <c r="H794" s="196"/>
      <c r="I794" s="192"/>
      <c r="J794" s="193"/>
      <c r="K794" s="193"/>
      <c r="N794" s="136"/>
    </row>
    <row r="795" spans="3:14">
      <c r="C795" s="188"/>
      <c r="D795" s="188"/>
      <c r="E795" s="186"/>
      <c r="F795" s="186"/>
      <c r="G795" s="188"/>
      <c r="H795" s="196"/>
      <c r="I795" s="192"/>
      <c r="J795" s="193"/>
      <c r="K795" s="193"/>
      <c r="N795" s="136"/>
    </row>
    <row r="796" spans="3:14">
      <c r="C796" s="188"/>
      <c r="D796" s="188"/>
      <c r="E796" s="186"/>
      <c r="F796" s="186"/>
      <c r="G796" s="188"/>
      <c r="H796" s="196"/>
      <c r="I796" s="192"/>
      <c r="J796" s="193"/>
      <c r="K796" s="193"/>
      <c r="N796" s="136"/>
    </row>
    <row r="797" spans="3:14">
      <c r="C797" s="188"/>
      <c r="D797" s="188"/>
      <c r="E797" s="186"/>
      <c r="F797" s="186"/>
      <c r="G797" s="188"/>
      <c r="H797" s="196"/>
      <c r="I797" s="192"/>
      <c r="J797" s="193"/>
      <c r="K797" s="193"/>
      <c r="N797" s="136"/>
    </row>
    <row r="798" spans="3:14">
      <c r="C798" s="188"/>
      <c r="D798" s="188"/>
      <c r="E798" s="186"/>
      <c r="F798" s="186"/>
      <c r="G798" s="188"/>
      <c r="H798" s="196"/>
      <c r="I798" s="192"/>
      <c r="J798" s="193"/>
      <c r="K798" s="193"/>
      <c r="N798" s="136"/>
    </row>
    <row r="799" spans="3:14">
      <c r="C799" s="188"/>
      <c r="D799" s="188"/>
      <c r="E799" s="186"/>
      <c r="F799" s="186"/>
      <c r="G799" s="188"/>
      <c r="H799" s="196"/>
      <c r="I799" s="192"/>
      <c r="J799" s="193"/>
      <c r="K799" s="193"/>
      <c r="N799" s="136"/>
    </row>
    <row r="800" spans="3:14">
      <c r="C800" s="188"/>
      <c r="D800" s="188"/>
      <c r="E800" s="186"/>
      <c r="F800" s="186"/>
      <c r="G800" s="188"/>
      <c r="H800" s="196"/>
      <c r="I800" s="192"/>
      <c r="J800" s="193"/>
      <c r="K800" s="193"/>
      <c r="N800" s="136"/>
    </row>
    <row r="801" spans="3:14">
      <c r="C801" s="188"/>
      <c r="D801" s="188"/>
      <c r="E801" s="186"/>
      <c r="F801" s="186"/>
      <c r="G801" s="188"/>
      <c r="H801" s="196"/>
      <c r="I801" s="192"/>
      <c r="J801" s="193"/>
      <c r="K801" s="193"/>
      <c r="N801" s="136"/>
    </row>
    <row r="802" spans="3:14">
      <c r="C802" s="188"/>
      <c r="D802" s="188"/>
      <c r="E802" s="186"/>
      <c r="F802" s="186"/>
      <c r="G802" s="188"/>
      <c r="H802" s="196"/>
      <c r="I802" s="192"/>
      <c r="J802" s="193"/>
      <c r="K802" s="193"/>
      <c r="N802" s="136"/>
    </row>
    <row r="803" spans="3:14">
      <c r="C803" s="188"/>
      <c r="D803" s="188"/>
      <c r="E803" s="186"/>
      <c r="F803" s="186"/>
      <c r="G803" s="188"/>
      <c r="H803" s="196"/>
      <c r="I803" s="192"/>
      <c r="J803" s="193"/>
      <c r="K803" s="193"/>
      <c r="N803" s="136"/>
    </row>
    <row r="804" spans="3:14">
      <c r="C804" s="188"/>
      <c r="D804" s="188"/>
      <c r="E804" s="186"/>
      <c r="F804" s="186"/>
      <c r="G804" s="188"/>
      <c r="H804" s="196"/>
      <c r="I804" s="192"/>
      <c r="J804" s="193"/>
      <c r="K804" s="193"/>
      <c r="N804" s="136"/>
    </row>
    <row r="805" spans="3:14">
      <c r="C805" s="188"/>
      <c r="D805" s="188"/>
      <c r="E805" s="186"/>
      <c r="F805" s="186"/>
      <c r="G805" s="188"/>
      <c r="H805" s="196"/>
      <c r="I805" s="192"/>
      <c r="J805" s="193"/>
      <c r="K805" s="193"/>
      <c r="N805" s="136"/>
    </row>
    <row r="806" spans="3:14">
      <c r="C806" s="188"/>
      <c r="D806" s="188"/>
      <c r="E806" s="186"/>
      <c r="F806" s="186"/>
      <c r="G806" s="188"/>
      <c r="H806" s="196"/>
      <c r="I806" s="192"/>
      <c r="J806" s="193"/>
      <c r="K806" s="193"/>
      <c r="N806" s="136"/>
    </row>
    <row r="807" spans="3:14">
      <c r="C807" s="188"/>
      <c r="D807" s="188"/>
      <c r="E807" s="186"/>
      <c r="F807" s="186"/>
      <c r="G807" s="188"/>
      <c r="H807" s="196"/>
      <c r="I807" s="192"/>
      <c r="J807" s="193"/>
      <c r="K807" s="193"/>
      <c r="N807" s="136"/>
    </row>
    <row r="808" spans="3:14">
      <c r="C808" s="188"/>
      <c r="D808" s="188"/>
      <c r="E808" s="186"/>
      <c r="F808" s="186"/>
      <c r="G808" s="188"/>
      <c r="H808" s="196"/>
      <c r="I808" s="192"/>
      <c r="J808" s="193"/>
      <c r="K808" s="193"/>
      <c r="N808" s="136"/>
    </row>
    <row r="809" spans="3:14">
      <c r="C809" s="188"/>
      <c r="D809" s="188"/>
      <c r="E809" s="186"/>
      <c r="F809" s="186"/>
      <c r="G809" s="188"/>
      <c r="H809" s="196"/>
      <c r="I809" s="192"/>
      <c r="J809" s="193"/>
      <c r="K809" s="193"/>
      <c r="N809" s="136"/>
    </row>
    <row r="810" spans="3:14">
      <c r="C810" s="188"/>
      <c r="D810" s="188"/>
      <c r="E810" s="186"/>
      <c r="F810" s="186"/>
      <c r="G810" s="188"/>
      <c r="H810" s="196"/>
      <c r="I810" s="192"/>
      <c r="J810" s="193"/>
      <c r="K810" s="193"/>
      <c r="N810" s="136"/>
    </row>
    <row r="811" spans="3:14">
      <c r="C811" s="188"/>
      <c r="D811" s="188"/>
      <c r="E811" s="186"/>
      <c r="F811" s="186"/>
      <c r="G811" s="188"/>
      <c r="H811" s="196"/>
      <c r="I811" s="192"/>
      <c r="J811" s="193"/>
      <c r="K811" s="193"/>
      <c r="N811" s="136"/>
    </row>
    <row r="812" spans="3:14">
      <c r="C812" s="188"/>
      <c r="D812" s="188"/>
      <c r="E812" s="186"/>
      <c r="F812" s="186"/>
      <c r="G812" s="188"/>
      <c r="H812" s="196"/>
      <c r="I812" s="192"/>
      <c r="J812" s="193"/>
      <c r="K812" s="193"/>
      <c r="N812" s="136"/>
    </row>
    <row r="813" spans="3:14">
      <c r="C813" s="188"/>
      <c r="D813" s="188"/>
      <c r="E813" s="186"/>
      <c r="F813" s="186"/>
      <c r="G813" s="188"/>
      <c r="H813" s="196"/>
      <c r="I813" s="192"/>
      <c r="J813" s="193"/>
      <c r="K813" s="193"/>
      <c r="N813" s="136"/>
    </row>
    <row r="814" spans="3:14">
      <c r="C814" s="188"/>
      <c r="D814" s="188"/>
      <c r="E814" s="186"/>
      <c r="F814" s="186"/>
      <c r="G814" s="188"/>
      <c r="H814" s="196"/>
      <c r="I814" s="192"/>
      <c r="J814" s="193"/>
      <c r="K814" s="193"/>
      <c r="N814" s="136"/>
    </row>
    <row r="815" spans="3:14">
      <c r="C815" s="188"/>
      <c r="D815" s="188"/>
      <c r="E815" s="186"/>
      <c r="F815" s="186"/>
      <c r="G815" s="188"/>
      <c r="H815" s="196"/>
      <c r="I815" s="192"/>
      <c r="J815" s="193"/>
      <c r="K815" s="193"/>
      <c r="N815" s="136"/>
    </row>
    <row r="816" spans="3:14">
      <c r="C816" s="188"/>
      <c r="D816" s="188"/>
      <c r="E816" s="186"/>
      <c r="F816" s="186"/>
      <c r="G816" s="188"/>
      <c r="H816" s="196"/>
      <c r="I816" s="192"/>
      <c r="J816" s="193"/>
      <c r="K816" s="193"/>
      <c r="N816" s="136"/>
    </row>
    <row r="817" spans="3:14">
      <c r="C817" s="188"/>
      <c r="D817" s="188"/>
      <c r="E817" s="186"/>
      <c r="F817" s="186"/>
      <c r="G817" s="188"/>
      <c r="H817" s="196"/>
      <c r="I817" s="192"/>
      <c r="J817" s="193"/>
      <c r="K817" s="193"/>
      <c r="N817" s="136"/>
    </row>
    <row r="818" spans="3:14">
      <c r="C818" s="188"/>
      <c r="D818" s="188"/>
      <c r="E818" s="186"/>
      <c r="F818" s="186"/>
      <c r="G818" s="188"/>
      <c r="H818" s="196"/>
      <c r="I818" s="192"/>
      <c r="J818" s="193"/>
      <c r="K818" s="193"/>
      <c r="N818" s="136"/>
    </row>
    <row r="819" spans="3:14">
      <c r="C819" s="188"/>
      <c r="D819" s="188"/>
      <c r="E819" s="186"/>
      <c r="F819" s="186"/>
      <c r="G819" s="188"/>
      <c r="H819" s="196"/>
      <c r="I819" s="192"/>
      <c r="J819" s="193"/>
      <c r="K819" s="193"/>
      <c r="N819" s="136"/>
    </row>
    <row r="820" spans="3:14">
      <c r="C820" s="188"/>
      <c r="D820" s="188"/>
      <c r="E820" s="186"/>
      <c r="F820" s="186"/>
      <c r="G820" s="188"/>
      <c r="H820" s="196"/>
      <c r="I820" s="192"/>
      <c r="J820" s="193"/>
      <c r="K820" s="193"/>
      <c r="N820" s="136"/>
    </row>
    <row r="821" spans="3:14">
      <c r="C821" s="188"/>
      <c r="D821" s="188"/>
      <c r="E821" s="186"/>
      <c r="F821" s="186"/>
      <c r="G821" s="188"/>
      <c r="H821" s="196"/>
      <c r="I821" s="192"/>
      <c r="J821" s="193"/>
      <c r="K821" s="193"/>
      <c r="N821" s="136"/>
    </row>
    <row r="822" spans="3:14">
      <c r="C822" s="188"/>
      <c r="D822" s="188"/>
      <c r="E822" s="186"/>
      <c r="F822" s="186"/>
      <c r="G822" s="188"/>
      <c r="H822" s="196"/>
      <c r="I822" s="192"/>
      <c r="J822" s="193"/>
      <c r="K822" s="193"/>
      <c r="N822" s="136"/>
    </row>
    <row r="823" spans="3:14">
      <c r="C823" s="188"/>
      <c r="D823" s="188"/>
      <c r="E823" s="186"/>
      <c r="F823" s="186"/>
      <c r="G823" s="188"/>
      <c r="H823" s="196"/>
      <c r="I823" s="192"/>
      <c r="J823" s="193"/>
      <c r="K823" s="193"/>
      <c r="N823" s="136"/>
    </row>
    <row r="824" spans="3:14">
      <c r="C824" s="188"/>
      <c r="D824" s="188"/>
      <c r="E824" s="186"/>
      <c r="F824" s="186"/>
      <c r="G824" s="188"/>
      <c r="H824" s="196"/>
      <c r="I824" s="192"/>
      <c r="J824" s="193"/>
      <c r="K824" s="193"/>
      <c r="N824" s="136"/>
    </row>
    <row r="825" spans="3:14">
      <c r="C825" s="188"/>
      <c r="D825" s="188"/>
      <c r="E825" s="186"/>
      <c r="F825" s="186"/>
      <c r="G825" s="188"/>
      <c r="H825" s="196"/>
      <c r="I825" s="192"/>
      <c r="J825" s="193"/>
      <c r="K825" s="193"/>
      <c r="N825" s="136"/>
    </row>
    <row r="826" spans="3:14">
      <c r="C826" s="188"/>
      <c r="D826" s="188"/>
      <c r="E826" s="186"/>
      <c r="F826" s="186"/>
      <c r="G826" s="188"/>
      <c r="H826" s="196"/>
      <c r="I826" s="192"/>
      <c r="J826" s="193"/>
      <c r="K826" s="193"/>
      <c r="N826" s="136"/>
    </row>
    <row r="827" spans="3:14">
      <c r="C827" s="188"/>
      <c r="D827" s="188"/>
      <c r="E827" s="186"/>
      <c r="F827" s="186"/>
      <c r="G827" s="188"/>
      <c r="H827" s="196"/>
      <c r="I827" s="192"/>
      <c r="J827" s="193"/>
      <c r="K827" s="193"/>
      <c r="N827" s="136"/>
    </row>
    <row r="828" spans="3:14">
      <c r="C828" s="188"/>
      <c r="D828" s="188"/>
      <c r="E828" s="186"/>
      <c r="F828" s="186"/>
      <c r="G828" s="188"/>
      <c r="H828" s="196"/>
      <c r="I828" s="192"/>
      <c r="J828" s="193"/>
      <c r="K828" s="193"/>
      <c r="N828" s="136"/>
    </row>
    <row r="829" spans="3:14">
      <c r="C829" s="188"/>
      <c r="D829" s="188"/>
      <c r="E829" s="186"/>
      <c r="F829" s="186"/>
      <c r="G829" s="188"/>
      <c r="H829" s="196"/>
      <c r="I829" s="192"/>
      <c r="J829" s="193"/>
      <c r="K829" s="193"/>
      <c r="N829" s="136"/>
    </row>
    <row r="830" spans="3:14">
      <c r="C830" s="188"/>
      <c r="D830" s="188"/>
      <c r="E830" s="186"/>
      <c r="F830" s="186"/>
      <c r="G830" s="188"/>
      <c r="H830" s="196"/>
      <c r="I830" s="192"/>
      <c r="J830" s="193"/>
      <c r="K830" s="193"/>
      <c r="N830" s="136"/>
    </row>
    <row r="831" spans="3:14">
      <c r="C831" s="188"/>
      <c r="D831" s="188"/>
      <c r="E831" s="186"/>
      <c r="F831" s="186"/>
      <c r="G831" s="188"/>
      <c r="H831" s="196"/>
      <c r="I831" s="192"/>
      <c r="J831" s="193"/>
      <c r="K831" s="193"/>
      <c r="N831" s="136"/>
    </row>
    <row r="832" spans="3:14">
      <c r="C832" s="188"/>
      <c r="D832" s="188"/>
      <c r="E832" s="186"/>
      <c r="F832" s="186"/>
      <c r="G832" s="188"/>
      <c r="H832" s="196"/>
      <c r="I832" s="192"/>
      <c r="J832" s="193"/>
      <c r="K832" s="193"/>
      <c r="N832" s="136"/>
    </row>
    <row r="833" spans="3:14">
      <c r="C833" s="188"/>
      <c r="D833" s="188"/>
      <c r="E833" s="186"/>
      <c r="F833" s="186"/>
      <c r="G833" s="188"/>
      <c r="H833" s="196"/>
      <c r="I833" s="192"/>
      <c r="J833" s="193"/>
      <c r="K833" s="193"/>
      <c r="N833" s="136"/>
    </row>
    <row r="834" spans="3:14">
      <c r="C834" s="188"/>
      <c r="D834" s="188"/>
      <c r="E834" s="186"/>
      <c r="F834" s="186"/>
      <c r="G834" s="188"/>
      <c r="H834" s="196"/>
      <c r="I834" s="192"/>
      <c r="J834" s="193"/>
      <c r="K834" s="193"/>
      <c r="N834" s="136"/>
    </row>
    <row r="835" spans="3:14">
      <c r="C835" s="188"/>
      <c r="D835" s="188"/>
      <c r="E835" s="186"/>
      <c r="F835" s="186"/>
      <c r="G835" s="188"/>
      <c r="H835" s="196"/>
      <c r="I835" s="192"/>
      <c r="J835" s="193"/>
      <c r="K835" s="193"/>
      <c r="N835" s="136"/>
    </row>
    <row r="836" spans="3:14">
      <c r="C836" s="188"/>
      <c r="D836" s="188"/>
      <c r="E836" s="186"/>
      <c r="F836" s="186"/>
      <c r="G836" s="188"/>
      <c r="H836" s="196"/>
      <c r="I836" s="192"/>
      <c r="J836" s="193"/>
      <c r="K836" s="193"/>
      <c r="N836" s="136"/>
    </row>
    <row r="837" spans="3:14">
      <c r="C837" s="188"/>
      <c r="D837" s="188"/>
      <c r="E837" s="186"/>
      <c r="F837" s="186"/>
      <c r="G837" s="188"/>
      <c r="H837" s="196"/>
      <c r="I837" s="192"/>
      <c r="J837" s="193"/>
      <c r="K837" s="193"/>
      <c r="N837" s="136"/>
    </row>
    <row r="838" spans="3:14">
      <c r="C838" s="188"/>
      <c r="D838" s="188"/>
      <c r="E838" s="186"/>
      <c r="F838" s="186"/>
      <c r="G838" s="188"/>
      <c r="H838" s="196"/>
      <c r="I838" s="192"/>
      <c r="J838" s="193"/>
      <c r="K838" s="193"/>
      <c r="N838" s="136"/>
    </row>
    <row r="839" spans="3:14">
      <c r="C839" s="188"/>
      <c r="D839" s="188"/>
      <c r="E839" s="186"/>
      <c r="F839" s="186"/>
      <c r="G839" s="188"/>
      <c r="H839" s="196"/>
      <c r="I839" s="192"/>
      <c r="J839" s="193"/>
      <c r="K839" s="193"/>
      <c r="N839" s="136"/>
    </row>
    <row r="840" spans="3:14">
      <c r="C840" s="188"/>
      <c r="D840" s="188"/>
      <c r="E840" s="186"/>
      <c r="F840" s="186"/>
      <c r="G840" s="188"/>
      <c r="H840" s="196"/>
      <c r="I840" s="192"/>
      <c r="J840" s="193"/>
      <c r="K840" s="193"/>
      <c r="N840" s="136"/>
    </row>
    <row r="841" spans="3:14">
      <c r="C841" s="188"/>
      <c r="D841" s="188"/>
      <c r="E841" s="186"/>
      <c r="F841" s="186"/>
      <c r="G841" s="188"/>
      <c r="H841" s="196"/>
      <c r="I841" s="192"/>
      <c r="J841" s="193"/>
      <c r="K841" s="193"/>
      <c r="N841" s="136"/>
    </row>
    <row r="842" spans="3:14">
      <c r="C842" s="188"/>
      <c r="D842" s="188"/>
      <c r="E842" s="186"/>
      <c r="F842" s="186"/>
      <c r="G842" s="188"/>
      <c r="H842" s="196"/>
      <c r="I842" s="192"/>
      <c r="J842" s="193"/>
      <c r="K842" s="193"/>
      <c r="N842" s="136"/>
    </row>
    <row r="843" spans="3:14">
      <c r="C843" s="188"/>
      <c r="D843" s="188"/>
      <c r="E843" s="186"/>
      <c r="F843" s="186"/>
      <c r="G843" s="188"/>
      <c r="H843" s="196"/>
      <c r="I843" s="192"/>
      <c r="J843" s="193"/>
      <c r="K843" s="193"/>
      <c r="N843" s="136"/>
    </row>
    <row r="844" spans="3:14">
      <c r="C844" s="188"/>
      <c r="D844" s="188"/>
      <c r="E844" s="186"/>
      <c r="F844" s="186"/>
      <c r="G844" s="188"/>
      <c r="H844" s="196"/>
      <c r="I844" s="192"/>
      <c r="J844" s="193"/>
      <c r="K844" s="193"/>
      <c r="N844" s="136"/>
    </row>
    <row r="845" spans="3:14">
      <c r="C845" s="188"/>
      <c r="D845" s="188"/>
      <c r="E845" s="186"/>
      <c r="F845" s="186"/>
      <c r="G845" s="188"/>
      <c r="H845" s="196"/>
      <c r="I845" s="192"/>
      <c r="J845" s="193"/>
      <c r="K845" s="193"/>
      <c r="N845" s="136"/>
    </row>
    <row r="846" spans="3:14">
      <c r="C846" s="188"/>
      <c r="D846" s="188"/>
      <c r="E846" s="186"/>
      <c r="F846" s="186"/>
      <c r="G846" s="188"/>
      <c r="H846" s="196"/>
      <c r="I846" s="192"/>
      <c r="J846" s="193"/>
      <c r="K846" s="193"/>
      <c r="N846" s="136"/>
    </row>
    <row r="847" spans="3:14">
      <c r="C847" s="188"/>
      <c r="D847" s="188"/>
      <c r="E847" s="186"/>
      <c r="F847" s="186"/>
      <c r="G847" s="188"/>
      <c r="H847" s="196"/>
      <c r="I847" s="192"/>
      <c r="J847" s="193"/>
      <c r="K847" s="193"/>
      <c r="N847" s="136"/>
    </row>
    <row r="848" spans="3:14">
      <c r="C848" s="188"/>
      <c r="D848" s="188"/>
      <c r="E848" s="186"/>
      <c r="F848" s="186"/>
      <c r="G848" s="188"/>
      <c r="H848" s="196"/>
      <c r="I848" s="192"/>
      <c r="J848" s="193"/>
      <c r="K848" s="193"/>
      <c r="N848" s="136"/>
    </row>
    <row r="849" spans="3:14">
      <c r="C849" s="188"/>
      <c r="D849" s="188"/>
      <c r="E849" s="186"/>
      <c r="F849" s="186"/>
      <c r="G849" s="188"/>
      <c r="H849" s="196"/>
      <c r="I849" s="192"/>
      <c r="J849" s="193"/>
      <c r="K849" s="193"/>
      <c r="N849" s="136"/>
    </row>
    <row r="850" spans="3:14">
      <c r="C850" s="188"/>
      <c r="D850" s="188"/>
      <c r="E850" s="186"/>
      <c r="F850" s="186"/>
      <c r="G850" s="188"/>
      <c r="H850" s="196"/>
      <c r="I850" s="192"/>
      <c r="J850" s="193"/>
      <c r="K850" s="193"/>
      <c r="N850" s="136"/>
    </row>
    <row r="851" spans="3:14">
      <c r="C851" s="188"/>
      <c r="D851" s="188"/>
      <c r="E851" s="186"/>
      <c r="F851" s="186"/>
      <c r="G851" s="188"/>
      <c r="H851" s="196"/>
      <c r="I851" s="192"/>
      <c r="J851" s="193"/>
      <c r="K851" s="193"/>
      <c r="N851" s="136"/>
    </row>
    <row r="852" spans="3:14">
      <c r="C852" s="188"/>
      <c r="D852" s="188"/>
      <c r="E852" s="186"/>
      <c r="F852" s="186"/>
      <c r="G852" s="188"/>
      <c r="H852" s="196"/>
      <c r="I852" s="192"/>
      <c r="J852" s="193"/>
      <c r="K852" s="193"/>
      <c r="N852" s="136"/>
    </row>
    <row r="853" spans="3:14">
      <c r="C853" s="188"/>
      <c r="D853" s="188"/>
      <c r="E853" s="186"/>
      <c r="F853" s="186"/>
      <c r="G853" s="188"/>
      <c r="H853" s="196"/>
      <c r="I853" s="192"/>
      <c r="J853" s="193"/>
      <c r="K853" s="193"/>
      <c r="N853" s="136"/>
    </row>
    <row r="854" spans="3:14">
      <c r="C854" s="188"/>
      <c r="D854" s="188"/>
      <c r="E854" s="186"/>
      <c r="F854" s="186"/>
      <c r="G854" s="188"/>
      <c r="H854" s="196"/>
      <c r="I854" s="192"/>
      <c r="J854" s="193"/>
      <c r="K854" s="193"/>
      <c r="N854" s="136"/>
    </row>
    <row r="855" spans="3:14">
      <c r="C855" s="188"/>
      <c r="D855" s="188"/>
      <c r="E855" s="186"/>
      <c r="F855" s="186"/>
      <c r="G855" s="188"/>
      <c r="H855" s="196"/>
      <c r="I855" s="192"/>
      <c r="J855" s="193"/>
      <c r="K855" s="193"/>
      <c r="N855" s="136"/>
    </row>
    <row r="856" spans="3:14">
      <c r="C856" s="188"/>
      <c r="D856" s="188"/>
      <c r="E856" s="186"/>
      <c r="F856" s="186"/>
      <c r="G856" s="188"/>
      <c r="H856" s="196"/>
      <c r="I856" s="192"/>
      <c r="J856" s="193"/>
      <c r="K856" s="193"/>
      <c r="N856" s="136"/>
    </row>
    <row r="857" spans="3:14">
      <c r="C857" s="188"/>
      <c r="D857" s="188"/>
      <c r="E857" s="186"/>
      <c r="F857" s="186"/>
      <c r="G857" s="188"/>
      <c r="H857" s="196"/>
      <c r="I857" s="192"/>
      <c r="J857" s="193"/>
      <c r="K857" s="193"/>
      <c r="N857" s="136"/>
    </row>
    <row r="858" spans="3:14">
      <c r="C858" s="188"/>
      <c r="D858" s="188"/>
      <c r="E858" s="186"/>
      <c r="F858" s="186"/>
      <c r="G858" s="188"/>
      <c r="H858" s="196"/>
      <c r="I858" s="192"/>
      <c r="J858" s="193"/>
      <c r="K858" s="193"/>
      <c r="N858" s="136"/>
    </row>
    <row r="859" spans="3:14">
      <c r="C859" s="188"/>
      <c r="D859" s="188"/>
      <c r="E859" s="186"/>
      <c r="F859" s="186"/>
      <c r="G859" s="188"/>
      <c r="H859" s="196"/>
      <c r="I859" s="192"/>
      <c r="J859" s="193"/>
      <c r="K859" s="193"/>
      <c r="N859" s="136"/>
    </row>
    <row r="860" spans="3:14">
      <c r="C860" s="188"/>
      <c r="D860" s="188"/>
      <c r="E860" s="186"/>
      <c r="F860" s="186"/>
      <c r="G860" s="188"/>
      <c r="H860" s="196"/>
      <c r="I860" s="192"/>
      <c r="J860" s="193"/>
      <c r="K860" s="193"/>
      <c r="N860" s="136"/>
    </row>
    <row r="861" spans="3:14">
      <c r="C861" s="188"/>
      <c r="D861" s="188"/>
      <c r="E861" s="186"/>
      <c r="F861" s="186"/>
      <c r="G861" s="188"/>
      <c r="H861" s="196"/>
      <c r="I861" s="192"/>
      <c r="J861" s="193"/>
      <c r="K861" s="193"/>
      <c r="N861" s="136"/>
    </row>
    <row r="862" spans="3:14">
      <c r="C862" s="188"/>
      <c r="D862" s="188"/>
      <c r="E862" s="186"/>
      <c r="F862" s="186"/>
      <c r="G862" s="188"/>
      <c r="H862" s="196"/>
      <c r="I862" s="192"/>
      <c r="J862" s="193"/>
      <c r="K862" s="193"/>
      <c r="N862" s="136"/>
    </row>
    <row r="863" spans="3:14">
      <c r="C863" s="188"/>
      <c r="D863" s="188"/>
      <c r="E863" s="186"/>
      <c r="F863" s="186"/>
      <c r="G863" s="188"/>
      <c r="H863" s="196"/>
      <c r="I863" s="192"/>
      <c r="J863" s="193"/>
      <c r="K863" s="193"/>
      <c r="N863" s="136"/>
    </row>
    <row r="864" spans="3:14">
      <c r="C864" s="188"/>
      <c r="D864" s="188"/>
      <c r="E864" s="186"/>
      <c r="F864" s="186"/>
      <c r="G864" s="188"/>
      <c r="H864" s="196"/>
      <c r="I864" s="192"/>
      <c r="J864" s="193"/>
      <c r="K864" s="193"/>
      <c r="N864" s="136"/>
    </row>
    <row r="865" spans="3:14">
      <c r="C865" s="188"/>
      <c r="D865" s="188"/>
      <c r="E865" s="186"/>
      <c r="F865" s="186"/>
      <c r="G865" s="188"/>
      <c r="H865" s="196"/>
      <c r="I865" s="192"/>
      <c r="J865" s="193"/>
      <c r="K865" s="193"/>
      <c r="N865" s="136"/>
    </row>
    <row r="866" spans="3:14">
      <c r="C866" s="188"/>
      <c r="D866" s="188"/>
      <c r="E866" s="186"/>
      <c r="F866" s="186"/>
      <c r="G866" s="188"/>
      <c r="H866" s="196"/>
      <c r="I866" s="192"/>
      <c r="J866" s="193"/>
      <c r="K866" s="193"/>
      <c r="N866" s="136"/>
    </row>
    <row r="867" spans="3:14">
      <c r="C867" s="188"/>
      <c r="D867" s="188"/>
      <c r="E867" s="186"/>
      <c r="F867" s="186"/>
      <c r="G867" s="188"/>
      <c r="H867" s="196"/>
      <c r="I867" s="192"/>
      <c r="J867" s="193"/>
      <c r="K867" s="193"/>
      <c r="N867" s="136"/>
    </row>
    <row r="868" spans="3:14">
      <c r="C868" s="188"/>
      <c r="D868" s="188"/>
      <c r="E868" s="186"/>
      <c r="F868" s="186"/>
      <c r="G868" s="188"/>
      <c r="H868" s="196"/>
      <c r="I868" s="192"/>
      <c r="J868" s="193"/>
      <c r="K868" s="193"/>
      <c r="N868" s="136"/>
    </row>
    <row r="869" spans="3:14">
      <c r="C869" s="188"/>
      <c r="D869" s="188"/>
      <c r="E869" s="186"/>
      <c r="F869" s="186"/>
      <c r="G869" s="188"/>
      <c r="H869" s="196"/>
      <c r="I869" s="192"/>
      <c r="J869" s="193"/>
      <c r="K869" s="193"/>
      <c r="N869" s="136"/>
    </row>
    <row r="870" spans="3:14">
      <c r="C870" s="188"/>
      <c r="D870" s="188"/>
      <c r="E870" s="186"/>
      <c r="F870" s="186"/>
      <c r="G870" s="188"/>
      <c r="H870" s="196"/>
      <c r="I870" s="192"/>
      <c r="J870" s="193"/>
      <c r="K870" s="193"/>
      <c r="N870" s="136"/>
    </row>
    <row r="871" spans="3:14">
      <c r="C871" s="188"/>
      <c r="D871" s="188"/>
      <c r="E871" s="186"/>
      <c r="F871" s="186"/>
      <c r="G871" s="188"/>
      <c r="H871" s="196"/>
      <c r="I871" s="192"/>
      <c r="J871" s="193"/>
      <c r="K871" s="193"/>
      <c r="N871" s="136"/>
    </row>
    <row r="872" spans="3:14">
      <c r="C872" s="188"/>
      <c r="D872" s="188"/>
      <c r="E872" s="186"/>
      <c r="F872" s="186"/>
      <c r="G872" s="188"/>
      <c r="H872" s="196"/>
      <c r="I872" s="192"/>
      <c r="J872" s="193"/>
      <c r="K872" s="193"/>
      <c r="N872" s="136"/>
    </row>
    <row r="873" spans="3:14">
      <c r="C873" s="188"/>
      <c r="D873" s="188"/>
      <c r="E873" s="186"/>
      <c r="F873" s="186"/>
      <c r="G873" s="188"/>
      <c r="H873" s="196"/>
      <c r="I873" s="192"/>
      <c r="J873" s="193"/>
      <c r="K873" s="193"/>
      <c r="N873" s="136"/>
    </row>
    <row r="874" spans="3:14">
      <c r="C874" s="188"/>
      <c r="D874" s="188"/>
      <c r="E874" s="186"/>
      <c r="F874" s="186"/>
      <c r="G874" s="188"/>
      <c r="H874" s="196"/>
      <c r="I874" s="192"/>
      <c r="J874" s="193"/>
      <c r="K874" s="193"/>
      <c r="N874" s="136"/>
    </row>
    <row r="875" spans="3:14">
      <c r="C875" s="188"/>
      <c r="D875" s="188"/>
      <c r="E875" s="186"/>
      <c r="F875" s="186"/>
      <c r="G875" s="188"/>
      <c r="H875" s="196"/>
      <c r="I875" s="192"/>
      <c r="J875" s="193"/>
      <c r="K875" s="193"/>
      <c r="N875" s="136"/>
    </row>
    <row r="876" spans="3:14">
      <c r="C876" s="188"/>
      <c r="D876" s="188"/>
      <c r="E876" s="186"/>
      <c r="F876" s="186"/>
      <c r="G876" s="188"/>
      <c r="H876" s="196"/>
      <c r="I876" s="192"/>
      <c r="J876" s="193"/>
      <c r="K876" s="193"/>
      <c r="N876" s="136"/>
    </row>
    <row r="877" spans="3:14">
      <c r="C877" s="188"/>
      <c r="D877" s="188"/>
      <c r="E877" s="186"/>
      <c r="F877" s="186"/>
      <c r="G877" s="188"/>
      <c r="H877" s="196"/>
      <c r="I877" s="192"/>
      <c r="J877" s="193"/>
      <c r="K877" s="193"/>
      <c r="N877" s="136"/>
    </row>
    <row r="878" spans="3:14">
      <c r="C878" s="188"/>
      <c r="D878" s="188"/>
      <c r="E878" s="186"/>
      <c r="F878" s="186"/>
      <c r="G878" s="188"/>
      <c r="H878" s="196"/>
      <c r="I878" s="192"/>
      <c r="J878" s="193"/>
      <c r="K878" s="193"/>
      <c r="N878" s="136"/>
    </row>
    <row r="879" spans="3:14">
      <c r="C879" s="188"/>
      <c r="D879" s="188"/>
      <c r="E879" s="186"/>
      <c r="F879" s="186"/>
      <c r="G879" s="188"/>
      <c r="H879" s="196"/>
      <c r="I879" s="192"/>
      <c r="J879" s="193"/>
      <c r="K879" s="193"/>
      <c r="N879" s="136"/>
    </row>
    <row r="880" spans="3:14">
      <c r="C880" s="188"/>
      <c r="D880" s="188"/>
      <c r="E880" s="186"/>
      <c r="F880" s="186"/>
      <c r="G880" s="188"/>
      <c r="H880" s="196"/>
      <c r="I880" s="192"/>
      <c r="J880" s="193"/>
      <c r="K880" s="193"/>
      <c r="N880" s="136"/>
    </row>
    <row r="881" spans="3:14">
      <c r="C881" s="188"/>
      <c r="D881" s="188"/>
      <c r="E881" s="186"/>
      <c r="F881" s="186"/>
      <c r="G881" s="188"/>
      <c r="H881" s="196"/>
      <c r="I881" s="192"/>
      <c r="J881" s="193"/>
      <c r="K881" s="193"/>
      <c r="N881" s="136"/>
    </row>
    <row r="882" spans="3:14">
      <c r="C882" s="188"/>
      <c r="D882" s="188"/>
      <c r="E882" s="186"/>
      <c r="F882" s="186"/>
      <c r="G882" s="188"/>
      <c r="H882" s="196"/>
      <c r="I882" s="192"/>
      <c r="J882" s="193"/>
      <c r="K882" s="193"/>
      <c r="N882" s="136"/>
    </row>
    <row r="883" spans="3:14">
      <c r="C883" s="188"/>
      <c r="D883" s="188"/>
      <c r="E883" s="186"/>
      <c r="F883" s="186"/>
      <c r="G883" s="188"/>
      <c r="H883" s="196"/>
      <c r="I883" s="192"/>
      <c r="J883" s="193"/>
      <c r="K883" s="193"/>
      <c r="N883" s="136"/>
    </row>
    <row r="884" spans="3:14">
      <c r="C884" s="188"/>
      <c r="D884" s="188"/>
      <c r="E884" s="186"/>
      <c r="F884" s="186"/>
      <c r="G884" s="188"/>
      <c r="H884" s="196"/>
      <c r="I884" s="192"/>
      <c r="J884" s="193"/>
      <c r="K884" s="193"/>
      <c r="N884" s="136"/>
    </row>
    <row r="885" spans="3:14">
      <c r="C885" s="188"/>
      <c r="D885" s="188"/>
      <c r="E885" s="186"/>
      <c r="F885" s="186"/>
      <c r="G885" s="188"/>
      <c r="H885" s="196"/>
      <c r="I885" s="192"/>
      <c r="J885" s="193"/>
      <c r="K885" s="193"/>
      <c r="N885" s="136"/>
    </row>
    <row r="886" spans="3:14">
      <c r="C886" s="188"/>
      <c r="D886" s="188"/>
      <c r="E886" s="186"/>
      <c r="F886" s="186"/>
      <c r="G886" s="188"/>
      <c r="H886" s="196"/>
      <c r="I886" s="192"/>
      <c r="J886" s="193"/>
      <c r="K886" s="193"/>
      <c r="N886" s="136"/>
    </row>
    <row r="887" spans="3:14">
      <c r="C887" s="188"/>
      <c r="D887" s="188"/>
      <c r="E887" s="186"/>
      <c r="F887" s="186"/>
      <c r="G887" s="188"/>
      <c r="H887" s="196"/>
      <c r="I887" s="192"/>
      <c r="J887" s="193"/>
      <c r="K887" s="193"/>
      <c r="N887" s="136"/>
    </row>
    <row r="888" spans="3:14">
      <c r="C888" s="188"/>
      <c r="D888" s="188"/>
      <c r="E888" s="186"/>
      <c r="F888" s="186"/>
      <c r="G888" s="188"/>
      <c r="H888" s="196"/>
      <c r="I888" s="192"/>
      <c r="J888" s="193"/>
      <c r="K888" s="193"/>
      <c r="N888" s="136"/>
    </row>
    <row r="889" spans="3:14">
      <c r="C889" s="188"/>
      <c r="D889" s="188"/>
      <c r="E889" s="186"/>
      <c r="F889" s="186"/>
      <c r="G889" s="188"/>
      <c r="H889" s="196"/>
      <c r="I889" s="192"/>
      <c r="J889" s="193"/>
      <c r="K889" s="193"/>
      <c r="N889" s="136"/>
    </row>
    <row r="890" spans="3:14">
      <c r="C890" s="188"/>
      <c r="D890" s="188"/>
      <c r="E890" s="186"/>
      <c r="F890" s="186"/>
      <c r="G890" s="188"/>
      <c r="H890" s="196"/>
      <c r="I890" s="192"/>
      <c r="J890" s="193"/>
      <c r="K890" s="193"/>
      <c r="N890" s="136"/>
    </row>
    <row r="891" spans="3:14">
      <c r="C891" s="188"/>
      <c r="D891" s="188"/>
      <c r="E891" s="186"/>
      <c r="F891" s="186"/>
      <c r="G891" s="188"/>
      <c r="H891" s="196"/>
      <c r="I891" s="192"/>
      <c r="J891" s="193"/>
      <c r="K891" s="193"/>
      <c r="N891" s="136"/>
    </row>
    <row r="892" spans="3:14">
      <c r="C892" s="188"/>
      <c r="D892" s="188"/>
      <c r="E892" s="186"/>
      <c r="F892" s="186"/>
      <c r="G892" s="188"/>
      <c r="H892" s="196"/>
      <c r="I892" s="192"/>
      <c r="J892" s="193"/>
      <c r="K892" s="193"/>
      <c r="N892" s="136"/>
    </row>
    <row r="893" spans="3:14">
      <c r="C893" s="188"/>
      <c r="D893" s="188"/>
      <c r="E893" s="186"/>
      <c r="F893" s="186"/>
      <c r="G893" s="188"/>
      <c r="H893" s="196"/>
      <c r="I893" s="192"/>
      <c r="J893" s="193"/>
      <c r="K893" s="193"/>
      <c r="N893" s="136"/>
    </row>
    <row r="894" spans="3:14">
      <c r="C894" s="188"/>
      <c r="D894" s="188"/>
      <c r="E894" s="186"/>
      <c r="F894" s="186"/>
      <c r="G894" s="188"/>
      <c r="H894" s="196"/>
      <c r="I894" s="192"/>
      <c r="J894" s="193"/>
      <c r="K894" s="193"/>
      <c r="N894" s="136"/>
    </row>
    <row r="895" spans="3:14">
      <c r="C895" s="188"/>
      <c r="D895" s="188"/>
      <c r="E895" s="186"/>
      <c r="F895" s="186"/>
      <c r="G895" s="188"/>
      <c r="H895" s="196"/>
      <c r="I895" s="192"/>
      <c r="J895" s="193"/>
      <c r="K895" s="193"/>
      <c r="N895" s="136"/>
    </row>
    <row r="896" spans="3:14">
      <c r="C896" s="188"/>
      <c r="D896" s="188"/>
      <c r="E896" s="186"/>
      <c r="F896" s="186"/>
      <c r="G896" s="188"/>
      <c r="H896" s="196"/>
      <c r="I896" s="192"/>
      <c r="J896" s="193"/>
      <c r="K896" s="193"/>
      <c r="N896" s="136"/>
    </row>
    <row r="897" spans="3:14">
      <c r="C897" s="188"/>
      <c r="D897" s="188"/>
      <c r="E897" s="186"/>
      <c r="F897" s="186"/>
      <c r="G897" s="188"/>
      <c r="H897" s="196"/>
      <c r="I897" s="192"/>
      <c r="J897" s="193"/>
      <c r="K897" s="193"/>
      <c r="N897" s="136"/>
    </row>
    <row r="898" spans="3:14">
      <c r="C898" s="188"/>
      <c r="D898" s="188"/>
      <c r="E898" s="186"/>
      <c r="F898" s="186"/>
      <c r="G898" s="188"/>
      <c r="H898" s="196"/>
      <c r="I898" s="192"/>
      <c r="J898" s="193"/>
      <c r="K898" s="193"/>
      <c r="N898" s="136"/>
    </row>
    <row r="899" spans="3:14">
      <c r="C899" s="188"/>
      <c r="D899" s="188"/>
      <c r="E899" s="186"/>
      <c r="F899" s="186"/>
      <c r="G899" s="188"/>
      <c r="H899" s="196"/>
      <c r="I899" s="192"/>
      <c r="J899" s="193"/>
      <c r="K899" s="193"/>
      <c r="N899" s="136"/>
    </row>
    <row r="900" spans="3:14">
      <c r="C900" s="188"/>
      <c r="D900" s="188"/>
      <c r="E900" s="186"/>
      <c r="F900" s="186"/>
      <c r="G900" s="188"/>
      <c r="H900" s="196"/>
      <c r="I900" s="192"/>
      <c r="J900" s="193"/>
      <c r="K900" s="193"/>
      <c r="N900" s="136"/>
    </row>
    <row r="901" spans="3:14">
      <c r="C901" s="188"/>
      <c r="D901" s="188"/>
      <c r="E901" s="186"/>
      <c r="F901" s="186"/>
      <c r="G901" s="188"/>
      <c r="H901" s="196"/>
      <c r="I901" s="192"/>
      <c r="J901" s="193"/>
      <c r="K901" s="193"/>
      <c r="N901" s="136"/>
    </row>
    <row r="902" spans="3:14">
      <c r="C902" s="188"/>
      <c r="D902" s="188"/>
      <c r="E902" s="186"/>
      <c r="F902" s="186"/>
      <c r="G902" s="188"/>
      <c r="H902" s="196"/>
      <c r="I902" s="192"/>
      <c r="J902" s="193"/>
      <c r="K902" s="193"/>
      <c r="N902" s="136"/>
    </row>
    <row r="903" spans="3:14">
      <c r="C903" s="188"/>
      <c r="D903" s="188"/>
      <c r="E903" s="186"/>
      <c r="F903" s="186"/>
      <c r="G903" s="188"/>
      <c r="H903" s="196"/>
      <c r="I903" s="192"/>
      <c r="J903" s="193"/>
      <c r="K903" s="193"/>
      <c r="N903" s="136"/>
    </row>
    <row r="904" spans="3:14">
      <c r="C904" s="188"/>
      <c r="D904" s="188"/>
      <c r="E904" s="186"/>
      <c r="F904" s="186"/>
      <c r="G904" s="188"/>
      <c r="H904" s="196"/>
      <c r="I904" s="192"/>
      <c r="J904" s="193"/>
      <c r="K904" s="193"/>
      <c r="N904" s="136"/>
    </row>
    <row r="905" spans="3:14">
      <c r="C905" s="188"/>
      <c r="D905" s="188"/>
      <c r="E905" s="186"/>
      <c r="F905" s="186"/>
      <c r="G905" s="188"/>
      <c r="H905" s="196"/>
      <c r="I905" s="192"/>
      <c r="J905" s="193"/>
      <c r="K905" s="193"/>
      <c r="N905" s="136"/>
    </row>
    <row r="906" spans="3:14">
      <c r="C906" s="188"/>
      <c r="D906" s="188"/>
      <c r="E906" s="186"/>
      <c r="F906" s="186"/>
      <c r="G906" s="188"/>
      <c r="H906" s="196"/>
      <c r="I906" s="192"/>
      <c r="J906" s="193"/>
      <c r="K906" s="193"/>
      <c r="N906" s="136"/>
    </row>
    <row r="907" spans="3:14">
      <c r="C907" s="188"/>
      <c r="D907" s="188"/>
      <c r="E907" s="186"/>
      <c r="F907" s="186"/>
      <c r="G907" s="188"/>
      <c r="H907" s="196"/>
      <c r="I907" s="192"/>
      <c r="J907" s="193"/>
      <c r="K907" s="193"/>
      <c r="N907" s="136"/>
    </row>
    <row r="908" spans="3:14">
      <c r="C908" s="188"/>
      <c r="D908" s="188"/>
      <c r="E908" s="186"/>
      <c r="F908" s="186"/>
      <c r="G908" s="188"/>
      <c r="H908" s="196"/>
      <c r="I908" s="192"/>
      <c r="J908" s="193"/>
      <c r="K908" s="193"/>
      <c r="N908" s="136"/>
    </row>
    <row r="909" spans="3:14">
      <c r="C909" s="188"/>
      <c r="D909" s="188"/>
      <c r="E909" s="186"/>
      <c r="F909" s="186"/>
      <c r="G909" s="188"/>
      <c r="H909" s="196"/>
      <c r="I909" s="192"/>
      <c r="J909" s="193"/>
      <c r="K909" s="193"/>
      <c r="N909" s="136"/>
    </row>
    <row r="910" spans="3:14">
      <c r="C910" s="188"/>
      <c r="D910" s="188"/>
      <c r="E910" s="186"/>
      <c r="F910" s="186"/>
      <c r="G910" s="188"/>
      <c r="H910" s="196"/>
      <c r="I910" s="192"/>
      <c r="J910" s="193"/>
      <c r="K910" s="193"/>
      <c r="N910" s="136"/>
    </row>
    <row r="911" spans="3:14">
      <c r="C911" s="188"/>
      <c r="D911" s="188"/>
      <c r="E911" s="186"/>
      <c r="F911" s="186"/>
      <c r="G911" s="188"/>
      <c r="H911" s="196"/>
      <c r="I911" s="192"/>
      <c r="J911" s="193"/>
      <c r="K911" s="193"/>
      <c r="N911" s="136"/>
    </row>
    <row r="912" spans="3:14">
      <c r="C912" s="188"/>
      <c r="D912" s="188"/>
      <c r="E912" s="186"/>
      <c r="F912" s="186"/>
      <c r="G912" s="188"/>
      <c r="H912" s="196"/>
      <c r="I912" s="192"/>
      <c r="J912" s="193"/>
      <c r="K912" s="193"/>
      <c r="N912" s="136"/>
    </row>
    <row r="913" spans="3:14">
      <c r="C913" s="188"/>
      <c r="D913" s="188"/>
      <c r="E913" s="186"/>
      <c r="F913" s="186"/>
      <c r="G913" s="188"/>
      <c r="H913" s="196"/>
      <c r="I913" s="192"/>
      <c r="J913" s="193"/>
      <c r="K913" s="193"/>
      <c r="N913" s="136"/>
    </row>
    <row r="914" spans="3:14">
      <c r="C914" s="188"/>
      <c r="D914" s="188"/>
      <c r="E914" s="186"/>
      <c r="F914" s="186"/>
      <c r="G914" s="188"/>
      <c r="H914" s="196"/>
      <c r="I914" s="192"/>
      <c r="J914" s="193"/>
      <c r="K914" s="193"/>
      <c r="N914" s="136"/>
    </row>
    <row r="915" spans="3:14">
      <c r="C915" s="188"/>
      <c r="D915" s="188"/>
      <c r="E915" s="186"/>
      <c r="F915" s="186"/>
      <c r="G915" s="188"/>
      <c r="H915" s="196"/>
      <c r="I915" s="192"/>
      <c r="J915" s="193"/>
      <c r="K915" s="193"/>
      <c r="N915" s="136"/>
    </row>
    <row r="916" spans="3:14">
      <c r="C916" s="188"/>
      <c r="D916" s="188"/>
      <c r="E916" s="186"/>
      <c r="F916" s="186"/>
      <c r="G916" s="188"/>
      <c r="H916" s="196"/>
      <c r="I916" s="192"/>
      <c r="J916" s="193"/>
      <c r="K916" s="193"/>
      <c r="N916" s="136"/>
    </row>
    <row r="917" spans="3:14">
      <c r="C917" s="188"/>
      <c r="D917" s="188"/>
      <c r="E917" s="186"/>
      <c r="F917" s="186"/>
      <c r="G917" s="188"/>
      <c r="H917" s="196"/>
      <c r="I917" s="192"/>
      <c r="J917" s="193"/>
      <c r="K917" s="193"/>
      <c r="N917" s="136"/>
    </row>
    <row r="918" spans="3:14">
      <c r="C918" s="188"/>
      <c r="D918" s="188"/>
      <c r="E918" s="186"/>
      <c r="F918" s="186"/>
      <c r="G918" s="188"/>
      <c r="H918" s="196"/>
      <c r="I918" s="192"/>
      <c r="J918" s="193"/>
      <c r="K918" s="193"/>
      <c r="N918" s="136"/>
    </row>
    <row r="919" spans="3:14">
      <c r="C919" s="188"/>
      <c r="D919" s="188"/>
      <c r="E919" s="186"/>
      <c r="F919" s="186"/>
      <c r="G919" s="188"/>
      <c r="H919" s="196"/>
      <c r="I919" s="192"/>
      <c r="J919" s="193"/>
      <c r="K919" s="193"/>
      <c r="N919" s="136"/>
    </row>
    <row r="920" spans="3:14">
      <c r="C920" s="188"/>
      <c r="D920" s="188"/>
      <c r="E920" s="186"/>
      <c r="F920" s="186"/>
      <c r="G920" s="188"/>
      <c r="H920" s="196"/>
      <c r="I920" s="192"/>
      <c r="J920" s="193"/>
      <c r="K920" s="193"/>
      <c r="N920" s="136"/>
    </row>
    <row r="921" spans="3:14">
      <c r="C921" s="188"/>
      <c r="D921" s="188"/>
      <c r="E921" s="186"/>
      <c r="F921" s="186"/>
      <c r="G921" s="188"/>
      <c r="H921" s="196"/>
      <c r="I921" s="192"/>
      <c r="J921" s="193"/>
      <c r="K921" s="193"/>
      <c r="N921" s="136"/>
    </row>
    <row r="922" spans="3:14">
      <c r="C922" s="188"/>
      <c r="D922" s="188"/>
      <c r="E922" s="186"/>
      <c r="F922" s="186"/>
      <c r="G922" s="188"/>
      <c r="H922" s="196"/>
      <c r="I922" s="192"/>
      <c r="J922" s="193"/>
      <c r="K922" s="193"/>
      <c r="N922" s="136"/>
    </row>
    <row r="923" spans="3:14">
      <c r="C923" s="188"/>
      <c r="D923" s="188"/>
      <c r="E923" s="186"/>
      <c r="F923" s="186"/>
      <c r="G923" s="188"/>
      <c r="H923" s="196"/>
      <c r="I923" s="192"/>
      <c r="J923" s="193"/>
      <c r="K923" s="193"/>
      <c r="N923" s="136"/>
    </row>
    <row r="924" spans="3:14">
      <c r="C924" s="188"/>
      <c r="D924" s="188"/>
      <c r="E924" s="186"/>
      <c r="F924" s="186"/>
      <c r="G924" s="188"/>
      <c r="H924" s="196"/>
      <c r="I924" s="192"/>
      <c r="J924" s="193"/>
      <c r="K924" s="193"/>
      <c r="N924" s="136"/>
    </row>
    <row r="925" spans="3:14">
      <c r="C925" s="188"/>
      <c r="D925" s="188"/>
      <c r="E925" s="186"/>
      <c r="F925" s="186"/>
      <c r="G925" s="188"/>
      <c r="H925" s="196"/>
      <c r="I925" s="192"/>
      <c r="J925" s="193"/>
      <c r="K925" s="193"/>
      <c r="N925" s="136"/>
    </row>
    <row r="926" spans="3:14">
      <c r="C926" s="188"/>
      <c r="D926" s="188"/>
      <c r="E926" s="186"/>
      <c r="F926" s="186"/>
      <c r="G926" s="188"/>
      <c r="H926" s="196"/>
      <c r="I926" s="192"/>
      <c r="J926" s="193"/>
      <c r="K926" s="193"/>
      <c r="N926" s="136"/>
    </row>
    <row r="927" spans="3:14">
      <c r="C927" s="188"/>
      <c r="D927" s="188"/>
      <c r="E927" s="186"/>
      <c r="F927" s="186"/>
      <c r="G927" s="188"/>
      <c r="H927" s="196"/>
      <c r="I927" s="192"/>
      <c r="J927" s="193"/>
      <c r="K927" s="193"/>
      <c r="N927" s="136"/>
    </row>
    <row r="928" spans="3:14">
      <c r="C928" s="188"/>
      <c r="D928" s="188"/>
      <c r="E928" s="186"/>
      <c r="F928" s="186"/>
      <c r="G928" s="188"/>
      <c r="H928" s="196"/>
      <c r="I928" s="192"/>
      <c r="J928" s="193"/>
      <c r="K928" s="193"/>
      <c r="N928" s="136"/>
    </row>
    <row r="929" spans="3:14">
      <c r="C929" s="188"/>
      <c r="D929" s="188"/>
      <c r="E929" s="186"/>
      <c r="F929" s="186"/>
      <c r="G929" s="188"/>
      <c r="H929" s="196"/>
      <c r="I929" s="192"/>
      <c r="J929" s="193"/>
      <c r="K929" s="193"/>
      <c r="N929" s="136"/>
    </row>
    <row r="930" spans="3:14">
      <c r="C930" s="188"/>
      <c r="D930" s="188"/>
      <c r="E930" s="186"/>
      <c r="F930" s="186"/>
      <c r="G930" s="188"/>
      <c r="H930" s="196"/>
      <c r="I930" s="192"/>
      <c r="J930" s="193"/>
      <c r="K930" s="193"/>
      <c r="N930" s="136"/>
    </row>
    <row r="931" spans="3:14">
      <c r="C931" s="188"/>
      <c r="D931" s="188"/>
      <c r="E931" s="186"/>
      <c r="F931" s="186"/>
      <c r="G931" s="188"/>
      <c r="H931" s="196"/>
      <c r="I931" s="192"/>
      <c r="J931" s="193"/>
      <c r="K931" s="193"/>
      <c r="N931" s="136"/>
    </row>
    <row r="932" spans="3:14">
      <c r="C932" s="188"/>
      <c r="D932" s="188"/>
      <c r="E932" s="186"/>
      <c r="F932" s="186"/>
      <c r="G932" s="188"/>
      <c r="H932" s="196"/>
      <c r="I932" s="192"/>
      <c r="J932" s="193"/>
      <c r="K932" s="193"/>
      <c r="N932" s="136"/>
    </row>
    <row r="933" spans="3:14">
      <c r="C933" s="188"/>
      <c r="D933" s="188"/>
      <c r="E933" s="186"/>
      <c r="F933" s="186"/>
      <c r="G933" s="188"/>
      <c r="H933" s="196"/>
      <c r="I933" s="192"/>
      <c r="J933" s="193"/>
      <c r="K933" s="193"/>
      <c r="N933" s="136"/>
    </row>
    <row r="934" spans="3:14">
      <c r="C934" s="188"/>
      <c r="D934" s="188"/>
      <c r="E934" s="186"/>
      <c r="F934" s="186"/>
      <c r="G934" s="188"/>
      <c r="H934" s="196"/>
      <c r="I934" s="192"/>
      <c r="J934" s="193"/>
      <c r="K934" s="193"/>
      <c r="N934" s="136"/>
    </row>
    <row r="935" spans="3:14">
      <c r="C935" s="188"/>
      <c r="D935" s="188"/>
      <c r="E935" s="186"/>
      <c r="F935" s="186"/>
      <c r="G935" s="188"/>
      <c r="H935" s="196"/>
      <c r="I935" s="192"/>
      <c r="J935" s="193"/>
      <c r="K935" s="193"/>
      <c r="N935" s="136"/>
    </row>
    <row r="936" spans="3:14">
      <c r="C936" s="188"/>
      <c r="D936" s="188"/>
      <c r="E936" s="186"/>
      <c r="F936" s="186"/>
      <c r="G936" s="188"/>
      <c r="H936" s="196"/>
      <c r="I936" s="192"/>
      <c r="J936" s="193"/>
      <c r="K936" s="193"/>
      <c r="N936" s="136"/>
    </row>
    <row r="937" spans="3:14">
      <c r="C937" s="188"/>
      <c r="D937" s="188"/>
      <c r="E937" s="186"/>
      <c r="F937" s="186"/>
      <c r="G937" s="188"/>
      <c r="H937" s="196"/>
      <c r="I937" s="192"/>
      <c r="J937" s="193"/>
      <c r="K937" s="193"/>
      <c r="N937" s="136"/>
    </row>
    <row r="938" spans="3:14">
      <c r="C938" s="188"/>
      <c r="D938" s="188"/>
      <c r="E938" s="186"/>
      <c r="F938" s="186"/>
      <c r="G938" s="188"/>
      <c r="H938" s="196"/>
      <c r="I938" s="192"/>
      <c r="J938" s="193"/>
      <c r="K938" s="193"/>
      <c r="N938" s="136"/>
    </row>
    <row r="939" spans="3:14">
      <c r="C939" s="188"/>
      <c r="D939" s="188"/>
      <c r="E939" s="186"/>
      <c r="F939" s="186"/>
      <c r="G939" s="188"/>
      <c r="H939" s="196"/>
      <c r="I939" s="192"/>
      <c r="J939" s="193"/>
      <c r="K939" s="193"/>
      <c r="N939" s="136"/>
    </row>
    <row r="940" spans="3:14">
      <c r="C940" s="188"/>
      <c r="D940" s="188"/>
      <c r="E940" s="186"/>
      <c r="F940" s="186"/>
      <c r="G940" s="188"/>
      <c r="H940" s="196"/>
      <c r="I940" s="192"/>
      <c r="J940" s="193"/>
      <c r="K940" s="193"/>
      <c r="N940" s="136"/>
    </row>
    <row r="941" spans="3:14">
      <c r="C941" s="188"/>
      <c r="D941" s="188"/>
      <c r="E941" s="186"/>
      <c r="F941" s="186"/>
      <c r="G941" s="188"/>
      <c r="H941" s="196"/>
      <c r="I941" s="192"/>
      <c r="J941" s="193"/>
      <c r="K941" s="193"/>
      <c r="N941" s="136"/>
    </row>
    <row r="942" spans="3:14">
      <c r="C942" s="188"/>
      <c r="D942" s="188"/>
      <c r="E942" s="186"/>
      <c r="F942" s="186"/>
      <c r="G942" s="188"/>
      <c r="H942" s="196"/>
      <c r="I942" s="192"/>
      <c r="J942" s="193"/>
      <c r="K942" s="193"/>
      <c r="N942" s="136"/>
    </row>
    <row r="943" spans="3:14">
      <c r="C943" s="188"/>
      <c r="D943" s="188"/>
      <c r="E943" s="186"/>
      <c r="F943" s="186"/>
      <c r="G943" s="188"/>
      <c r="H943" s="196"/>
      <c r="I943" s="192"/>
      <c r="J943" s="193"/>
      <c r="K943" s="193"/>
      <c r="N943" s="136"/>
    </row>
    <row r="944" spans="3:14">
      <c r="C944" s="188"/>
      <c r="D944" s="188"/>
      <c r="E944" s="186"/>
      <c r="F944" s="186"/>
      <c r="G944" s="188"/>
      <c r="H944" s="196"/>
      <c r="I944" s="192"/>
      <c r="J944" s="193"/>
      <c r="K944" s="193"/>
      <c r="N944" s="136"/>
    </row>
    <row r="945" spans="3:14">
      <c r="C945" s="188"/>
      <c r="D945" s="188"/>
      <c r="E945" s="186"/>
      <c r="F945" s="186"/>
      <c r="G945" s="188"/>
      <c r="H945" s="196"/>
      <c r="I945" s="192"/>
      <c r="J945" s="193"/>
      <c r="K945" s="193"/>
      <c r="N945" s="136"/>
    </row>
    <row r="946" spans="3:14">
      <c r="C946" s="188"/>
      <c r="D946" s="188"/>
      <c r="E946" s="186"/>
      <c r="F946" s="186"/>
      <c r="G946" s="188"/>
      <c r="H946" s="196"/>
      <c r="I946" s="192"/>
      <c r="J946" s="193"/>
      <c r="K946" s="193"/>
      <c r="N946" s="136"/>
    </row>
    <row r="947" spans="3:14">
      <c r="C947" s="188"/>
      <c r="D947" s="188"/>
      <c r="E947" s="186"/>
      <c r="F947" s="186"/>
      <c r="G947" s="188"/>
      <c r="H947" s="196"/>
      <c r="I947" s="192"/>
      <c r="J947" s="193"/>
      <c r="K947" s="193"/>
      <c r="N947" s="136"/>
    </row>
    <row r="948" spans="3:14">
      <c r="C948" s="188"/>
      <c r="D948" s="188"/>
      <c r="E948" s="186"/>
      <c r="F948" s="186"/>
      <c r="G948" s="188"/>
      <c r="H948" s="196"/>
      <c r="I948" s="192"/>
      <c r="J948" s="193"/>
      <c r="K948" s="193"/>
      <c r="N948" s="136"/>
    </row>
    <row r="949" spans="3:14">
      <c r="C949" s="188"/>
      <c r="D949" s="188"/>
      <c r="E949" s="186"/>
      <c r="F949" s="186"/>
      <c r="G949" s="188"/>
      <c r="H949" s="196"/>
      <c r="I949" s="192"/>
      <c r="J949" s="193"/>
      <c r="K949" s="193"/>
      <c r="N949" s="136"/>
    </row>
    <row r="950" spans="3:14">
      <c r="C950" s="188"/>
      <c r="D950" s="188"/>
      <c r="E950" s="186"/>
      <c r="F950" s="186"/>
      <c r="G950" s="188"/>
      <c r="H950" s="196"/>
      <c r="I950" s="192"/>
      <c r="J950" s="193"/>
      <c r="K950" s="193"/>
      <c r="N950" s="136"/>
    </row>
    <row r="951" spans="3:14">
      <c r="C951" s="188"/>
      <c r="D951" s="188"/>
      <c r="E951" s="186"/>
      <c r="F951" s="186"/>
      <c r="G951" s="188"/>
      <c r="H951" s="196"/>
      <c r="I951" s="192"/>
      <c r="J951" s="193"/>
      <c r="K951" s="193"/>
      <c r="N951" s="136"/>
    </row>
    <row r="952" spans="3:14">
      <c r="C952" s="188"/>
      <c r="D952" s="188"/>
      <c r="E952" s="186"/>
      <c r="F952" s="186"/>
      <c r="G952" s="188"/>
      <c r="H952" s="196"/>
      <c r="I952" s="192"/>
      <c r="J952" s="193"/>
      <c r="K952" s="193"/>
      <c r="N952" s="136"/>
    </row>
    <row r="953" spans="3:14">
      <c r="C953" s="188"/>
      <c r="D953" s="188"/>
      <c r="E953" s="186"/>
      <c r="F953" s="186"/>
      <c r="G953" s="188"/>
      <c r="H953" s="196"/>
      <c r="I953" s="192"/>
      <c r="J953" s="193"/>
      <c r="K953" s="193"/>
      <c r="N953" s="136"/>
    </row>
    <row r="954" spans="3:14">
      <c r="C954" s="188"/>
      <c r="D954" s="188"/>
      <c r="E954" s="186"/>
      <c r="F954" s="186"/>
      <c r="G954" s="188"/>
      <c r="H954" s="196"/>
      <c r="I954" s="192"/>
      <c r="J954" s="193"/>
      <c r="K954" s="193"/>
      <c r="N954" s="136"/>
    </row>
    <row r="955" spans="3:14">
      <c r="C955" s="188"/>
      <c r="D955" s="188"/>
      <c r="E955" s="186"/>
      <c r="F955" s="186"/>
      <c r="G955" s="188"/>
      <c r="H955" s="196"/>
      <c r="I955" s="192"/>
      <c r="J955" s="193"/>
      <c r="K955" s="193"/>
      <c r="N955" s="136"/>
    </row>
    <row r="956" spans="3:14">
      <c r="C956" s="188"/>
      <c r="D956" s="188"/>
      <c r="E956" s="186"/>
      <c r="F956" s="186"/>
      <c r="G956" s="188"/>
      <c r="H956" s="196"/>
      <c r="I956" s="192"/>
      <c r="J956" s="193"/>
      <c r="K956" s="193"/>
      <c r="N956" s="136"/>
    </row>
    <row r="957" spans="3:14">
      <c r="C957" s="188"/>
      <c r="D957" s="188"/>
      <c r="E957" s="186"/>
      <c r="F957" s="186"/>
      <c r="G957" s="188"/>
      <c r="H957" s="196"/>
      <c r="I957" s="192"/>
      <c r="J957" s="193"/>
      <c r="K957" s="193"/>
      <c r="N957" s="136"/>
    </row>
    <row r="958" spans="3:14">
      <c r="C958" s="188"/>
      <c r="D958" s="188"/>
      <c r="E958" s="186"/>
      <c r="F958" s="186"/>
      <c r="G958" s="188"/>
      <c r="H958" s="196"/>
      <c r="I958" s="192"/>
      <c r="J958" s="193"/>
      <c r="K958" s="193"/>
      <c r="N958" s="136"/>
    </row>
    <row r="959" spans="3:14">
      <c r="C959" s="188"/>
      <c r="D959" s="188"/>
      <c r="E959" s="186"/>
      <c r="F959" s="186"/>
      <c r="G959" s="188"/>
      <c r="H959" s="196"/>
      <c r="I959" s="192"/>
      <c r="J959" s="193"/>
      <c r="K959" s="193"/>
      <c r="N959" s="136"/>
    </row>
    <row r="960" spans="3:14">
      <c r="C960" s="188"/>
      <c r="D960" s="188"/>
      <c r="E960" s="186"/>
      <c r="F960" s="186"/>
      <c r="G960" s="188"/>
      <c r="H960" s="196"/>
      <c r="I960" s="192"/>
      <c r="J960" s="193"/>
      <c r="K960" s="193"/>
      <c r="N960" s="136"/>
    </row>
    <row r="961" spans="3:14">
      <c r="C961" s="188"/>
      <c r="D961" s="188"/>
      <c r="E961" s="186"/>
      <c r="F961" s="186"/>
      <c r="G961" s="188"/>
      <c r="H961" s="196"/>
      <c r="I961" s="192"/>
      <c r="J961" s="193"/>
      <c r="K961" s="193"/>
      <c r="N961" s="136"/>
    </row>
    <row r="962" spans="3:14">
      <c r="C962" s="188"/>
      <c r="D962" s="188"/>
      <c r="E962" s="186"/>
      <c r="F962" s="186"/>
      <c r="G962" s="188"/>
      <c r="H962" s="196"/>
      <c r="I962" s="192"/>
      <c r="J962" s="193"/>
      <c r="K962" s="193"/>
      <c r="N962" s="136"/>
    </row>
    <row r="963" spans="3:14">
      <c r="C963" s="188"/>
      <c r="D963" s="188"/>
      <c r="E963" s="186"/>
      <c r="F963" s="186"/>
      <c r="G963" s="188"/>
      <c r="H963" s="196"/>
      <c r="I963" s="192"/>
      <c r="J963" s="193"/>
      <c r="K963" s="193"/>
      <c r="N963" s="136"/>
    </row>
    <row r="964" spans="3:14">
      <c r="C964" s="188"/>
      <c r="D964" s="188"/>
      <c r="E964" s="186"/>
      <c r="F964" s="186"/>
      <c r="G964" s="188"/>
      <c r="H964" s="196"/>
      <c r="I964" s="192"/>
      <c r="J964" s="193"/>
      <c r="K964" s="193"/>
      <c r="N964" s="136"/>
    </row>
    <row r="965" spans="3:14">
      <c r="C965" s="188"/>
      <c r="D965" s="188"/>
      <c r="E965" s="186"/>
      <c r="F965" s="186"/>
      <c r="G965" s="188"/>
      <c r="H965" s="196"/>
      <c r="I965" s="192"/>
      <c r="J965" s="193"/>
      <c r="K965" s="193"/>
      <c r="N965" s="136"/>
    </row>
    <row r="966" spans="3:14">
      <c r="C966" s="188"/>
      <c r="D966" s="188"/>
      <c r="E966" s="186"/>
      <c r="F966" s="186"/>
      <c r="G966" s="188"/>
      <c r="H966" s="196"/>
      <c r="I966" s="192"/>
      <c r="J966" s="193"/>
      <c r="K966" s="193"/>
      <c r="N966" s="136"/>
    </row>
    <row r="967" spans="3:14">
      <c r="C967" s="188"/>
      <c r="D967" s="188"/>
      <c r="E967" s="186"/>
      <c r="F967" s="186"/>
      <c r="G967" s="188"/>
      <c r="H967" s="196"/>
      <c r="I967" s="192"/>
      <c r="J967" s="193"/>
      <c r="K967" s="193"/>
      <c r="N967" s="136"/>
    </row>
    <row r="968" spans="3:14">
      <c r="C968" s="188"/>
      <c r="D968" s="188"/>
      <c r="E968" s="186"/>
      <c r="F968" s="186"/>
      <c r="G968" s="188"/>
      <c r="H968" s="196"/>
      <c r="I968" s="192"/>
      <c r="J968" s="193"/>
      <c r="K968" s="193"/>
      <c r="N968" s="136"/>
    </row>
    <row r="969" spans="3:14">
      <c r="C969" s="188"/>
      <c r="D969" s="188"/>
      <c r="E969" s="186"/>
      <c r="F969" s="186"/>
      <c r="G969" s="188"/>
      <c r="H969" s="196"/>
      <c r="I969" s="192"/>
      <c r="J969" s="193"/>
      <c r="K969" s="193"/>
      <c r="N969" s="136"/>
    </row>
    <row r="970" spans="3:14">
      <c r="C970" s="188"/>
      <c r="D970" s="188"/>
      <c r="E970" s="186"/>
      <c r="F970" s="186"/>
      <c r="G970" s="188"/>
      <c r="H970" s="196"/>
      <c r="I970" s="192"/>
      <c r="J970" s="193"/>
      <c r="K970" s="193"/>
      <c r="N970" s="136"/>
    </row>
    <row r="971" spans="3:14">
      <c r="C971" s="188"/>
      <c r="D971" s="188"/>
      <c r="E971" s="186"/>
      <c r="F971" s="186"/>
      <c r="G971" s="188"/>
      <c r="H971" s="196"/>
      <c r="I971" s="192"/>
      <c r="J971" s="193"/>
      <c r="K971" s="193"/>
      <c r="N971" s="136"/>
    </row>
    <row r="972" spans="3:14">
      <c r="C972" s="188"/>
      <c r="D972" s="188"/>
      <c r="E972" s="186"/>
      <c r="F972" s="186"/>
      <c r="G972" s="188"/>
      <c r="H972" s="196"/>
      <c r="I972" s="192"/>
      <c r="J972" s="193"/>
      <c r="K972" s="193"/>
      <c r="N972" s="136"/>
    </row>
    <row r="973" spans="3:14">
      <c r="C973" s="188"/>
      <c r="D973" s="188"/>
      <c r="E973" s="186"/>
      <c r="F973" s="186"/>
      <c r="G973" s="188"/>
      <c r="H973" s="196"/>
      <c r="I973" s="192"/>
      <c r="J973" s="193"/>
      <c r="K973" s="193"/>
      <c r="N973" s="136"/>
    </row>
    <row r="974" spans="3:14">
      <c r="C974" s="188"/>
      <c r="D974" s="188"/>
      <c r="E974" s="186"/>
      <c r="F974" s="186"/>
      <c r="G974" s="188"/>
      <c r="H974" s="196"/>
      <c r="I974" s="192"/>
      <c r="J974" s="193"/>
      <c r="K974" s="193"/>
      <c r="N974" s="136"/>
    </row>
    <row r="975" spans="3:14">
      <c r="C975" s="188"/>
      <c r="D975" s="188"/>
      <c r="E975" s="186"/>
      <c r="F975" s="186"/>
      <c r="G975" s="188"/>
      <c r="H975" s="196"/>
      <c r="I975" s="192"/>
      <c r="J975" s="193"/>
      <c r="K975" s="193"/>
      <c r="N975" s="136"/>
    </row>
    <row r="976" spans="3:14">
      <c r="C976" s="188"/>
      <c r="D976" s="188"/>
      <c r="E976" s="186"/>
      <c r="F976" s="186"/>
      <c r="G976" s="188"/>
      <c r="H976" s="196"/>
      <c r="I976" s="192"/>
      <c r="J976" s="193"/>
      <c r="K976" s="193"/>
      <c r="N976" s="136"/>
    </row>
    <row r="977" spans="3:14">
      <c r="C977" s="188"/>
      <c r="D977" s="188"/>
      <c r="E977" s="186"/>
      <c r="F977" s="186"/>
      <c r="G977" s="188"/>
      <c r="H977" s="196"/>
      <c r="I977" s="192"/>
      <c r="J977" s="193"/>
      <c r="K977" s="193"/>
      <c r="N977" s="136"/>
    </row>
    <row r="978" spans="3:14">
      <c r="C978" s="188"/>
      <c r="D978" s="188"/>
      <c r="E978" s="186"/>
      <c r="F978" s="186"/>
      <c r="G978" s="188"/>
      <c r="H978" s="196"/>
      <c r="I978" s="192"/>
      <c r="J978" s="193"/>
      <c r="K978" s="193"/>
      <c r="N978" s="136"/>
    </row>
    <row r="979" spans="3:14">
      <c r="C979" s="188"/>
      <c r="D979" s="188"/>
      <c r="E979" s="186"/>
      <c r="F979" s="186"/>
      <c r="G979" s="188"/>
      <c r="H979" s="196"/>
      <c r="I979" s="192"/>
      <c r="J979" s="193"/>
      <c r="K979" s="193"/>
      <c r="N979" s="136"/>
    </row>
    <row r="980" spans="3:14">
      <c r="C980" s="188"/>
      <c r="D980" s="188"/>
      <c r="E980" s="186"/>
      <c r="F980" s="186"/>
      <c r="G980" s="188"/>
      <c r="H980" s="196"/>
      <c r="I980" s="192"/>
      <c r="J980" s="193"/>
      <c r="K980" s="193"/>
      <c r="N980" s="136"/>
    </row>
    <row r="981" spans="3:14">
      <c r="C981" s="188"/>
      <c r="D981" s="188"/>
      <c r="E981" s="186"/>
      <c r="F981" s="186"/>
      <c r="G981" s="188"/>
      <c r="H981" s="196"/>
      <c r="I981" s="192"/>
      <c r="J981" s="193"/>
      <c r="K981" s="193"/>
      <c r="N981" s="136"/>
    </row>
    <row r="982" spans="3:14">
      <c r="C982" s="188"/>
      <c r="D982" s="188"/>
      <c r="E982" s="186"/>
      <c r="F982" s="186"/>
      <c r="G982" s="188"/>
      <c r="H982" s="196"/>
      <c r="I982" s="192"/>
      <c r="J982" s="193"/>
      <c r="K982" s="193"/>
      <c r="N982" s="136"/>
    </row>
    <row r="983" spans="3:14">
      <c r="C983" s="188"/>
      <c r="D983" s="188"/>
      <c r="E983" s="186"/>
      <c r="F983" s="186"/>
      <c r="G983" s="188"/>
      <c r="H983" s="196"/>
      <c r="I983" s="192"/>
      <c r="J983" s="193"/>
      <c r="K983" s="193"/>
      <c r="N983" s="136"/>
    </row>
    <row r="984" spans="3:14">
      <c r="C984" s="188"/>
      <c r="D984" s="188"/>
      <c r="E984" s="186"/>
      <c r="F984" s="186"/>
      <c r="G984" s="188"/>
      <c r="H984" s="196"/>
      <c r="I984" s="192"/>
      <c r="J984" s="193"/>
      <c r="K984" s="193"/>
      <c r="N984" s="136"/>
    </row>
    <row r="985" spans="3:14">
      <c r="C985" s="188"/>
      <c r="D985" s="188"/>
      <c r="E985" s="186"/>
      <c r="F985" s="186"/>
      <c r="G985" s="188"/>
      <c r="H985" s="196"/>
      <c r="I985" s="192"/>
      <c r="J985" s="193"/>
      <c r="K985" s="193"/>
      <c r="N985" s="136"/>
    </row>
    <row r="986" spans="3:14">
      <c r="C986" s="188"/>
      <c r="D986" s="188"/>
      <c r="E986" s="186"/>
      <c r="F986" s="186"/>
      <c r="G986" s="188"/>
      <c r="H986" s="196"/>
      <c r="I986" s="192"/>
      <c r="J986" s="193"/>
      <c r="K986" s="193"/>
      <c r="N986" s="136"/>
    </row>
    <row r="987" spans="3:14">
      <c r="C987" s="188"/>
      <c r="D987" s="188"/>
      <c r="E987" s="186"/>
      <c r="F987" s="186"/>
      <c r="G987" s="188"/>
      <c r="H987" s="196"/>
      <c r="I987" s="192"/>
      <c r="J987" s="193"/>
      <c r="K987" s="193"/>
      <c r="N987" s="136"/>
    </row>
    <row r="988" spans="3:14">
      <c r="C988" s="188"/>
      <c r="D988" s="188"/>
      <c r="E988" s="186"/>
      <c r="F988" s="186"/>
      <c r="G988" s="188"/>
      <c r="H988" s="196"/>
      <c r="I988" s="192"/>
      <c r="J988" s="193"/>
      <c r="K988" s="193"/>
      <c r="N988" s="136"/>
    </row>
    <row r="989" spans="3:14">
      <c r="C989" s="188"/>
      <c r="D989" s="188"/>
      <c r="E989" s="186"/>
      <c r="F989" s="186"/>
      <c r="G989" s="188"/>
      <c r="H989" s="196"/>
      <c r="I989" s="192"/>
      <c r="J989" s="193"/>
      <c r="K989" s="193"/>
      <c r="N989" s="136"/>
    </row>
    <row r="990" spans="3:14">
      <c r="C990" s="188"/>
      <c r="D990" s="188"/>
      <c r="E990" s="186"/>
      <c r="F990" s="186"/>
      <c r="G990" s="188"/>
      <c r="H990" s="196"/>
      <c r="I990" s="192"/>
      <c r="J990" s="193"/>
      <c r="K990" s="193"/>
      <c r="N990" s="136"/>
    </row>
    <row r="991" spans="3:14">
      <c r="C991" s="188"/>
      <c r="D991" s="188"/>
      <c r="E991" s="186"/>
      <c r="F991" s="186"/>
      <c r="G991" s="188"/>
      <c r="H991" s="196"/>
      <c r="I991" s="192"/>
      <c r="J991" s="193"/>
      <c r="K991" s="193"/>
      <c r="N991" s="136"/>
    </row>
    <row r="992" spans="3:14">
      <c r="C992" s="188"/>
      <c r="D992" s="188"/>
      <c r="E992" s="186"/>
      <c r="F992" s="186"/>
      <c r="G992" s="188"/>
      <c r="H992" s="196"/>
      <c r="I992" s="192"/>
      <c r="J992" s="193"/>
      <c r="K992" s="193"/>
      <c r="N992" s="136"/>
    </row>
    <row r="993" spans="3:14">
      <c r="C993" s="188"/>
      <c r="D993" s="188"/>
      <c r="E993" s="186"/>
      <c r="F993" s="186"/>
      <c r="G993" s="188"/>
      <c r="H993" s="196"/>
      <c r="I993" s="192"/>
      <c r="J993" s="193"/>
      <c r="K993" s="193"/>
      <c r="N993" s="136"/>
    </row>
    <row r="994" spans="3:14">
      <c r="C994" s="188"/>
      <c r="D994" s="188"/>
      <c r="E994" s="186"/>
      <c r="F994" s="186"/>
      <c r="G994" s="188"/>
      <c r="H994" s="196"/>
      <c r="I994" s="192"/>
      <c r="J994" s="193"/>
      <c r="K994" s="193"/>
      <c r="N994" s="136"/>
    </row>
    <row r="995" spans="3:14">
      <c r="C995" s="188"/>
      <c r="D995" s="188"/>
      <c r="E995" s="186"/>
      <c r="F995" s="186"/>
      <c r="G995" s="188"/>
      <c r="H995" s="196"/>
      <c r="I995" s="192"/>
      <c r="J995" s="193"/>
      <c r="K995" s="193"/>
      <c r="N995" s="136"/>
    </row>
    <row r="996" spans="3:14">
      <c r="C996" s="188"/>
      <c r="D996" s="188"/>
      <c r="E996" s="186"/>
      <c r="F996" s="186"/>
      <c r="G996" s="188"/>
      <c r="H996" s="196"/>
      <c r="I996" s="192"/>
      <c r="J996" s="193"/>
      <c r="K996" s="193"/>
      <c r="N996" s="136"/>
    </row>
    <row r="997" spans="3:14">
      <c r="C997" s="188"/>
      <c r="D997" s="188"/>
      <c r="E997" s="186"/>
      <c r="F997" s="186"/>
      <c r="G997" s="188"/>
      <c r="H997" s="196"/>
      <c r="I997" s="192"/>
      <c r="J997" s="193"/>
      <c r="K997" s="193"/>
      <c r="N997" s="136"/>
    </row>
    <row r="998" spans="3:14">
      <c r="C998" s="188"/>
      <c r="D998" s="188"/>
      <c r="E998" s="186"/>
      <c r="F998" s="186"/>
      <c r="G998" s="188"/>
      <c r="H998" s="196"/>
      <c r="I998" s="192"/>
      <c r="J998" s="193"/>
      <c r="K998" s="193"/>
      <c r="N998" s="136"/>
    </row>
    <row r="999" spans="3:14">
      <c r="C999" s="188"/>
      <c r="D999" s="188"/>
      <c r="E999" s="186"/>
      <c r="F999" s="186"/>
      <c r="G999" s="188"/>
      <c r="H999" s="196"/>
      <c r="I999" s="192"/>
      <c r="J999" s="193"/>
      <c r="K999" s="193"/>
      <c r="N999" s="136"/>
    </row>
    <row r="1000" spans="3:14">
      <c r="C1000" s="188"/>
      <c r="D1000" s="188"/>
      <c r="E1000" s="186"/>
      <c r="F1000" s="186"/>
      <c r="G1000" s="188"/>
      <c r="H1000" s="196"/>
      <c r="I1000" s="192"/>
      <c r="J1000" s="193"/>
      <c r="K1000" s="193"/>
      <c r="N1000" s="136"/>
    </row>
    <row r="1001" spans="3:14">
      <c r="C1001" s="188"/>
      <c r="D1001" s="188"/>
      <c r="E1001" s="186"/>
      <c r="F1001" s="186"/>
      <c r="G1001" s="188"/>
      <c r="H1001" s="196"/>
      <c r="I1001" s="192"/>
      <c r="J1001" s="193"/>
      <c r="K1001" s="193"/>
      <c r="N1001" s="136"/>
    </row>
    <row r="1002" spans="3:14">
      <c r="C1002" s="188"/>
      <c r="D1002" s="188"/>
      <c r="E1002" s="186"/>
      <c r="F1002" s="186"/>
      <c r="G1002" s="188"/>
      <c r="H1002" s="196"/>
      <c r="I1002" s="192"/>
      <c r="J1002" s="193"/>
      <c r="K1002" s="193"/>
      <c r="N1002" s="136"/>
    </row>
    <row r="1003" spans="3:14">
      <c r="C1003" s="188"/>
      <c r="D1003" s="188"/>
      <c r="E1003" s="186"/>
      <c r="F1003" s="186"/>
      <c r="G1003" s="188"/>
      <c r="H1003" s="196"/>
      <c r="I1003" s="192"/>
      <c r="J1003" s="193"/>
      <c r="K1003" s="193"/>
      <c r="N1003" s="136"/>
    </row>
    <row r="1004" spans="3:14">
      <c r="C1004" s="188"/>
      <c r="D1004" s="188"/>
      <c r="E1004" s="186"/>
      <c r="F1004" s="186"/>
      <c r="G1004" s="188"/>
      <c r="H1004" s="196"/>
      <c r="I1004" s="192"/>
      <c r="J1004" s="193"/>
      <c r="K1004" s="193"/>
      <c r="N1004" s="136"/>
    </row>
    <row r="1005" spans="3:14">
      <c r="C1005" s="188"/>
      <c r="D1005" s="188"/>
      <c r="E1005" s="186"/>
      <c r="F1005" s="186"/>
      <c r="G1005" s="188"/>
      <c r="H1005" s="196"/>
      <c r="I1005" s="192"/>
      <c r="J1005" s="193"/>
      <c r="K1005" s="193"/>
      <c r="N1005" s="136"/>
    </row>
    <row r="1006" spans="3:14">
      <c r="C1006" s="188"/>
      <c r="D1006" s="188"/>
      <c r="E1006" s="186"/>
      <c r="F1006" s="186"/>
      <c r="G1006" s="188"/>
      <c r="H1006" s="196"/>
      <c r="I1006" s="192"/>
      <c r="J1006" s="193"/>
      <c r="K1006" s="193"/>
      <c r="N1006" s="136"/>
    </row>
    <row r="1007" spans="3:14">
      <c r="C1007" s="188"/>
      <c r="D1007" s="188"/>
      <c r="E1007" s="186"/>
      <c r="F1007" s="186"/>
      <c r="G1007" s="188"/>
      <c r="H1007" s="196"/>
      <c r="I1007" s="192"/>
      <c r="J1007" s="193"/>
      <c r="K1007" s="193"/>
      <c r="N1007" s="136"/>
    </row>
    <row r="1008" spans="3:14">
      <c r="C1008" s="188"/>
      <c r="D1008" s="188"/>
      <c r="E1008" s="186"/>
      <c r="F1008" s="186"/>
      <c r="G1008" s="188"/>
      <c r="H1008" s="196"/>
      <c r="I1008" s="192"/>
      <c r="J1008" s="193"/>
      <c r="K1008" s="193"/>
      <c r="N1008" s="136"/>
    </row>
    <row r="1009" spans="3:14">
      <c r="C1009" s="188"/>
      <c r="D1009" s="188"/>
      <c r="E1009" s="186"/>
      <c r="F1009" s="186"/>
      <c r="G1009" s="188"/>
      <c r="H1009" s="196"/>
      <c r="I1009" s="192"/>
      <c r="J1009" s="193"/>
      <c r="K1009" s="193"/>
      <c r="N1009" s="136"/>
    </row>
    <row r="1010" spans="3:14">
      <c r="C1010" s="188"/>
      <c r="D1010" s="188"/>
      <c r="E1010" s="186"/>
      <c r="F1010" s="186"/>
      <c r="G1010" s="188"/>
      <c r="H1010" s="196"/>
      <c r="I1010" s="192"/>
      <c r="J1010" s="193"/>
      <c r="K1010" s="193"/>
      <c r="N1010" s="136"/>
    </row>
    <row r="1011" spans="3:14">
      <c r="C1011" s="188"/>
      <c r="D1011" s="188"/>
      <c r="E1011" s="186"/>
      <c r="F1011" s="186"/>
      <c r="G1011" s="188"/>
      <c r="H1011" s="196"/>
      <c r="I1011" s="192"/>
      <c r="J1011" s="193"/>
      <c r="K1011" s="193"/>
      <c r="N1011" s="136"/>
    </row>
    <row r="1012" spans="3:14">
      <c r="C1012" s="188"/>
      <c r="D1012" s="188"/>
      <c r="E1012" s="186"/>
      <c r="F1012" s="186"/>
      <c r="G1012" s="188"/>
      <c r="H1012" s="196"/>
      <c r="I1012" s="192"/>
      <c r="J1012" s="193"/>
      <c r="K1012" s="193"/>
      <c r="N1012" s="136"/>
    </row>
    <row r="1013" spans="3:14">
      <c r="C1013" s="188"/>
      <c r="D1013" s="188"/>
      <c r="E1013" s="186"/>
      <c r="F1013" s="186"/>
      <c r="G1013" s="188"/>
      <c r="H1013" s="196"/>
      <c r="I1013" s="192"/>
      <c r="J1013" s="193"/>
      <c r="K1013" s="193"/>
      <c r="N1013" s="136"/>
    </row>
    <row r="1014" spans="3:14">
      <c r="C1014" s="188"/>
      <c r="D1014" s="188"/>
      <c r="E1014" s="186"/>
      <c r="F1014" s="186"/>
      <c r="G1014" s="188"/>
      <c r="H1014" s="196"/>
      <c r="I1014" s="192"/>
      <c r="J1014" s="193"/>
      <c r="K1014" s="193"/>
      <c r="N1014" s="136"/>
    </row>
    <row r="1015" spans="3:14">
      <c r="C1015" s="188"/>
      <c r="D1015" s="188"/>
      <c r="E1015" s="186"/>
      <c r="F1015" s="186"/>
      <c r="G1015" s="188"/>
      <c r="H1015" s="196"/>
      <c r="I1015" s="192"/>
      <c r="J1015" s="193"/>
      <c r="K1015" s="193"/>
      <c r="N1015" s="136"/>
    </row>
    <row r="1016" spans="3:14">
      <c r="C1016" s="188"/>
      <c r="D1016" s="188"/>
      <c r="E1016" s="186"/>
      <c r="F1016" s="186"/>
      <c r="G1016" s="188"/>
      <c r="H1016" s="196"/>
      <c r="I1016" s="192"/>
      <c r="J1016" s="193"/>
      <c r="K1016" s="193"/>
      <c r="N1016" s="136"/>
    </row>
    <row r="1017" spans="3:14">
      <c r="C1017" s="188"/>
      <c r="D1017" s="188"/>
      <c r="E1017" s="186"/>
      <c r="F1017" s="186"/>
      <c r="G1017" s="188"/>
      <c r="H1017" s="196"/>
      <c r="I1017" s="192"/>
      <c r="J1017" s="193"/>
      <c r="K1017" s="193"/>
      <c r="N1017" s="136"/>
    </row>
    <row r="1018" spans="3:14">
      <c r="C1018" s="188"/>
      <c r="D1018" s="188"/>
      <c r="E1018" s="186"/>
      <c r="F1018" s="186"/>
      <c r="G1018" s="188"/>
      <c r="H1018" s="196"/>
      <c r="I1018" s="192"/>
      <c r="J1018" s="193"/>
      <c r="K1018" s="193"/>
      <c r="N1018" s="136"/>
    </row>
    <row r="1019" spans="3:14">
      <c r="C1019" s="188"/>
      <c r="D1019" s="188"/>
      <c r="E1019" s="186"/>
      <c r="F1019" s="186"/>
      <c r="G1019" s="188"/>
      <c r="H1019" s="196"/>
      <c r="I1019" s="192"/>
      <c r="J1019" s="193"/>
      <c r="K1019" s="193"/>
      <c r="N1019" s="136"/>
    </row>
    <row r="1020" spans="3:14">
      <c r="C1020" s="188"/>
      <c r="D1020" s="188"/>
      <c r="E1020" s="186"/>
      <c r="F1020" s="186"/>
      <c r="G1020" s="188"/>
      <c r="H1020" s="196"/>
      <c r="I1020" s="192"/>
      <c r="J1020" s="193"/>
      <c r="K1020" s="193"/>
      <c r="N1020" s="136"/>
    </row>
    <row r="1021" spans="3:14">
      <c r="C1021" s="188"/>
      <c r="D1021" s="188"/>
      <c r="E1021" s="186"/>
      <c r="F1021" s="186"/>
      <c r="G1021" s="188"/>
      <c r="H1021" s="196"/>
      <c r="I1021" s="192"/>
      <c r="J1021" s="193"/>
      <c r="K1021" s="193"/>
      <c r="N1021" s="136"/>
    </row>
    <row r="1022" spans="3:14">
      <c r="C1022" s="188"/>
      <c r="D1022" s="188"/>
      <c r="E1022" s="186"/>
      <c r="F1022" s="186"/>
      <c r="G1022" s="188"/>
      <c r="H1022" s="196"/>
      <c r="I1022" s="192"/>
      <c r="J1022" s="193"/>
      <c r="K1022" s="193"/>
      <c r="N1022" s="136"/>
    </row>
    <row r="1023" spans="3:14">
      <c r="C1023" s="188"/>
      <c r="D1023" s="188"/>
      <c r="E1023" s="186"/>
      <c r="F1023" s="186"/>
      <c r="G1023" s="188"/>
      <c r="H1023" s="196"/>
      <c r="I1023" s="192"/>
      <c r="J1023" s="193"/>
      <c r="K1023" s="193"/>
      <c r="N1023" s="136"/>
    </row>
    <row r="1024" spans="3:14">
      <c r="C1024" s="188"/>
      <c r="D1024" s="188"/>
      <c r="E1024" s="186"/>
      <c r="F1024" s="186"/>
      <c r="G1024" s="188"/>
      <c r="H1024" s="196"/>
      <c r="I1024" s="192"/>
      <c r="J1024" s="193"/>
      <c r="K1024" s="193"/>
      <c r="N1024" s="136"/>
    </row>
    <row r="1025" spans="3:14">
      <c r="C1025" s="188"/>
      <c r="D1025" s="188"/>
      <c r="E1025" s="186"/>
      <c r="F1025" s="186"/>
      <c r="G1025" s="188"/>
      <c r="H1025" s="196"/>
      <c r="I1025" s="192"/>
      <c r="J1025" s="193"/>
      <c r="K1025" s="193"/>
      <c r="N1025" s="136"/>
    </row>
    <row r="1026" spans="3:14">
      <c r="C1026" s="188"/>
      <c r="D1026" s="188"/>
      <c r="E1026" s="186"/>
      <c r="F1026" s="186"/>
      <c r="G1026" s="188"/>
      <c r="H1026" s="196"/>
      <c r="I1026" s="192"/>
      <c r="J1026" s="193"/>
      <c r="K1026" s="193"/>
      <c r="N1026" s="136"/>
    </row>
    <row r="1027" spans="3:14">
      <c r="N1027" s="136"/>
    </row>
    <row r="1028" spans="3:14">
      <c r="N1028" s="136"/>
    </row>
    <row r="1029" spans="3:14">
      <c r="N1029" s="136"/>
    </row>
    <row r="1030" spans="3:14">
      <c r="N1030" s="136"/>
    </row>
    <row r="1031" spans="3:14">
      <c r="N1031" s="136"/>
    </row>
    <row r="1032" spans="3:14">
      <c r="N1032" s="136"/>
    </row>
    <row r="1033" spans="3:14">
      <c r="N1033" s="136"/>
    </row>
    <row r="1034" spans="3:14">
      <c r="N1034" s="136"/>
    </row>
    <row r="1035" spans="3:14">
      <c r="N1035" s="136"/>
    </row>
    <row r="1036" spans="3:14">
      <c r="N1036" s="136"/>
    </row>
    <row r="1037" spans="3:14">
      <c r="N1037" s="136"/>
    </row>
    <row r="1038" spans="3:14">
      <c r="N1038" s="136"/>
    </row>
    <row r="1039" spans="3:14">
      <c r="N1039" s="136"/>
    </row>
    <row r="1040" spans="3:14">
      <c r="N1040" s="136"/>
    </row>
    <row r="1041" spans="14:14">
      <c r="N1041" s="136"/>
    </row>
    <row r="1042" spans="14:14">
      <c r="N1042" s="136"/>
    </row>
    <row r="1043" spans="14:14">
      <c r="N1043" s="136"/>
    </row>
    <row r="1044" spans="14:14">
      <c r="N1044" s="136"/>
    </row>
    <row r="1045" spans="14:14">
      <c r="N1045" s="136"/>
    </row>
    <row r="1046" spans="14:14">
      <c r="N1046" s="136"/>
    </row>
    <row r="1047" spans="14:14">
      <c r="N1047" s="136"/>
    </row>
    <row r="1048" spans="14:14">
      <c r="N1048" s="136"/>
    </row>
    <row r="1049" spans="14:14">
      <c r="N1049" s="136"/>
    </row>
    <row r="1050" spans="14:14">
      <c r="N1050" s="136"/>
    </row>
    <row r="1051" spans="14:14">
      <c r="N1051" s="136"/>
    </row>
    <row r="1052" spans="14:14">
      <c r="N1052" s="136"/>
    </row>
    <row r="1053" spans="14:14">
      <c r="N1053" s="136"/>
    </row>
    <row r="1054" spans="14:14">
      <c r="N1054" s="136"/>
    </row>
    <row r="1055" spans="14:14">
      <c r="N1055" s="136"/>
    </row>
    <row r="1056" spans="14:14">
      <c r="N1056" s="136"/>
    </row>
    <row r="1057" spans="14:14">
      <c r="N1057" s="136"/>
    </row>
    <row r="1058" spans="14:14">
      <c r="N1058" s="136"/>
    </row>
    <row r="1059" spans="14:14">
      <c r="N1059" s="136"/>
    </row>
    <row r="1060" spans="14:14">
      <c r="N1060" s="136"/>
    </row>
    <row r="1061" spans="14:14">
      <c r="N1061" s="136"/>
    </row>
    <row r="1062" spans="14:14">
      <c r="N1062" s="136"/>
    </row>
    <row r="1063" spans="14:14">
      <c r="N1063" s="136"/>
    </row>
    <row r="1064" spans="14:14">
      <c r="N1064" s="136"/>
    </row>
    <row r="1065" spans="14:14">
      <c r="N1065" s="136"/>
    </row>
    <row r="1066" spans="14:14">
      <c r="N1066" s="136"/>
    </row>
    <row r="1067" spans="14:14">
      <c r="N1067" s="136"/>
    </row>
    <row r="1068" spans="14:14">
      <c r="N1068" s="136"/>
    </row>
    <row r="1069" spans="14:14">
      <c r="N1069" s="136"/>
    </row>
    <row r="1070" spans="14:14">
      <c r="N1070" s="136"/>
    </row>
    <row r="1071" spans="14:14">
      <c r="N1071" s="136"/>
    </row>
    <row r="1072" spans="14:14">
      <c r="N1072" s="136"/>
    </row>
    <row r="1073" spans="14:14">
      <c r="N1073" s="136"/>
    </row>
    <row r="1074" spans="14:14">
      <c r="N1074" s="136"/>
    </row>
    <row r="1075" spans="14:14">
      <c r="N1075" s="136"/>
    </row>
    <row r="1076" spans="14:14">
      <c r="N1076" s="136"/>
    </row>
    <row r="1077" spans="14:14">
      <c r="N1077" s="136"/>
    </row>
    <row r="1078" spans="14:14">
      <c r="N1078" s="136"/>
    </row>
    <row r="1079" spans="14:14">
      <c r="N1079" s="136"/>
    </row>
    <row r="1080" spans="14:14">
      <c r="N1080" s="136"/>
    </row>
    <row r="1081" spans="14:14">
      <c r="N1081" s="136"/>
    </row>
    <row r="1082" spans="14:14">
      <c r="N1082" s="136"/>
    </row>
    <row r="1083" spans="14:14">
      <c r="N1083" s="136"/>
    </row>
    <row r="1084" spans="14:14">
      <c r="N1084" s="136"/>
    </row>
    <row r="1085" spans="14:14">
      <c r="N1085" s="136"/>
    </row>
    <row r="1086" spans="14:14">
      <c r="N1086" s="136"/>
    </row>
    <row r="1087" spans="14:14">
      <c r="N1087" s="136"/>
    </row>
    <row r="1088" spans="14:14">
      <c r="N1088" s="136"/>
    </row>
    <row r="1089" spans="14:14">
      <c r="N1089" s="136"/>
    </row>
    <row r="1090" spans="14:14">
      <c r="N1090" s="136"/>
    </row>
    <row r="1091" spans="14:14">
      <c r="N1091" s="136"/>
    </row>
    <row r="1092" spans="14:14">
      <c r="N1092" s="136"/>
    </row>
    <row r="1093" spans="14:14">
      <c r="N1093" s="136"/>
    </row>
    <row r="1094" spans="14:14">
      <c r="N1094" s="136"/>
    </row>
    <row r="1095" spans="14:14">
      <c r="N1095" s="136"/>
    </row>
    <row r="1096" spans="14:14">
      <c r="N1096" s="136"/>
    </row>
    <row r="1097" spans="14:14">
      <c r="N1097" s="136"/>
    </row>
    <row r="1098" spans="14:14">
      <c r="N1098" s="136"/>
    </row>
    <row r="1099" spans="14:14">
      <c r="N1099" s="136"/>
    </row>
    <row r="1100" spans="14:14">
      <c r="N1100" s="136"/>
    </row>
    <row r="1101" spans="14:14">
      <c r="N1101" s="136"/>
    </row>
    <row r="1102" spans="14:14">
      <c r="N1102" s="136"/>
    </row>
    <row r="1103" spans="14:14">
      <c r="N1103" s="136"/>
    </row>
    <row r="1104" spans="14:14">
      <c r="N1104" s="136"/>
    </row>
    <row r="1105" spans="14:14">
      <c r="N1105" s="136"/>
    </row>
    <row r="1106" spans="14:14">
      <c r="N1106" s="136"/>
    </row>
    <row r="1107" spans="14:14">
      <c r="N1107" s="136"/>
    </row>
    <row r="1108" spans="14:14">
      <c r="N1108" s="136"/>
    </row>
    <row r="1109" spans="14:14">
      <c r="N1109" s="136"/>
    </row>
    <row r="1110" spans="14:14">
      <c r="N1110" s="136"/>
    </row>
    <row r="1111" spans="14:14">
      <c r="N1111" s="136"/>
    </row>
    <row r="1112" spans="14:14">
      <c r="N1112" s="136"/>
    </row>
    <row r="1113" spans="14:14">
      <c r="N1113" s="136"/>
    </row>
    <row r="1114" spans="14:14">
      <c r="N1114" s="136"/>
    </row>
    <row r="1115" spans="14:14">
      <c r="N1115" s="136"/>
    </row>
    <row r="1116" spans="14:14">
      <c r="N1116" s="136"/>
    </row>
    <row r="1117" spans="14:14">
      <c r="N1117" s="136"/>
    </row>
    <row r="1118" spans="14:14">
      <c r="N1118" s="136"/>
    </row>
    <row r="1119" spans="14:14">
      <c r="N1119" s="136"/>
    </row>
    <row r="1120" spans="14:14">
      <c r="N1120" s="136"/>
    </row>
    <row r="1121" spans="14:14">
      <c r="N1121" s="136"/>
    </row>
    <row r="1122" spans="14:14">
      <c r="N1122" s="136"/>
    </row>
    <row r="1123" spans="14:14">
      <c r="N1123" s="136"/>
    </row>
    <row r="1124" spans="14:14">
      <c r="N1124" s="136"/>
    </row>
    <row r="1125" spans="14:14">
      <c r="N1125" s="136"/>
    </row>
    <row r="1126" spans="14:14">
      <c r="N1126" s="136"/>
    </row>
    <row r="1127" spans="14:14">
      <c r="N1127" s="136"/>
    </row>
    <row r="1128" spans="14:14">
      <c r="N1128" s="136"/>
    </row>
    <row r="1129" spans="14:14">
      <c r="N1129" s="136"/>
    </row>
    <row r="1130" spans="14:14">
      <c r="N1130" s="136"/>
    </row>
    <row r="1131" spans="14:14">
      <c r="N1131" s="136"/>
    </row>
    <row r="1132" spans="14:14">
      <c r="N1132" s="136"/>
    </row>
    <row r="1133" spans="14:14">
      <c r="N1133" s="136"/>
    </row>
    <row r="1134" spans="14:14">
      <c r="N1134" s="136"/>
    </row>
    <row r="1135" spans="14:14">
      <c r="N1135" s="136"/>
    </row>
    <row r="1136" spans="14:14">
      <c r="N1136" s="136"/>
    </row>
    <row r="1137" spans="14:14">
      <c r="N1137" s="136"/>
    </row>
    <row r="1138" spans="14:14">
      <c r="N1138" s="136"/>
    </row>
    <row r="1139" spans="14:14">
      <c r="N1139" s="136"/>
    </row>
    <row r="1140" spans="14:14">
      <c r="N1140" s="136"/>
    </row>
    <row r="1141" spans="14:14">
      <c r="N1141" s="136"/>
    </row>
    <row r="1142" spans="14:14">
      <c r="N1142" s="136"/>
    </row>
    <row r="1143" spans="14:14">
      <c r="N1143" s="136"/>
    </row>
    <row r="1144" spans="14:14">
      <c r="N1144" s="136"/>
    </row>
    <row r="1145" spans="14:14">
      <c r="N1145" s="136"/>
    </row>
    <row r="1146" spans="14:14">
      <c r="N1146" s="136"/>
    </row>
    <row r="1147" spans="14:14">
      <c r="N1147" s="136"/>
    </row>
    <row r="1148" spans="14:14">
      <c r="N1148" s="136"/>
    </row>
    <row r="1149" spans="14:14">
      <c r="N1149" s="136"/>
    </row>
    <row r="1150" spans="14:14">
      <c r="N1150" s="136"/>
    </row>
    <row r="1151" spans="14:14">
      <c r="N1151" s="136"/>
    </row>
    <row r="1152" spans="14:14">
      <c r="N1152" s="136"/>
    </row>
    <row r="1153" spans="14:14">
      <c r="N1153" s="136"/>
    </row>
    <row r="1154" spans="14:14">
      <c r="N1154" s="136"/>
    </row>
    <row r="1155" spans="14:14">
      <c r="N1155" s="136"/>
    </row>
    <row r="1156" spans="14:14">
      <c r="N1156" s="136"/>
    </row>
    <row r="1157" spans="14:14">
      <c r="N1157" s="136"/>
    </row>
    <row r="1158" spans="14:14">
      <c r="N1158" s="136"/>
    </row>
    <row r="1159" spans="14:14">
      <c r="N1159" s="136"/>
    </row>
    <row r="1160" spans="14:14">
      <c r="N1160" s="136"/>
    </row>
    <row r="1161" spans="14:14">
      <c r="N1161" s="136"/>
    </row>
    <row r="1162" spans="14:14">
      <c r="N1162" s="136"/>
    </row>
    <row r="1163" spans="14:14">
      <c r="N1163" s="136"/>
    </row>
    <row r="1164" spans="14:14">
      <c r="N1164" s="136"/>
    </row>
    <row r="1165" spans="14:14">
      <c r="N1165" s="136"/>
    </row>
    <row r="1166" spans="14:14">
      <c r="N1166" s="136"/>
    </row>
    <row r="1167" spans="14:14">
      <c r="N1167" s="136"/>
    </row>
    <row r="1168" spans="14:14">
      <c r="N1168" s="136"/>
    </row>
    <row r="1169" spans="14:14">
      <c r="N1169" s="136"/>
    </row>
    <row r="1170" spans="14:14">
      <c r="N1170" s="136"/>
    </row>
    <row r="1171" spans="14:14">
      <c r="N1171" s="136"/>
    </row>
    <row r="1172" spans="14:14">
      <c r="N1172" s="136"/>
    </row>
    <row r="1173" spans="14:14">
      <c r="N1173" s="136"/>
    </row>
    <row r="1174" spans="14:14">
      <c r="N1174" s="136"/>
    </row>
    <row r="1175" spans="14:14">
      <c r="N1175" s="136"/>
    </row>
    <row r="1176" spans="14:14">
      <c r="N1176" s="136"/>
    </row>
    <row r="1177" spans="14:14">
      <c r="N1177" s="136"/>
    </row>
    <row r="1178" spans="14:14">
      <c r="N1178" s="136"/>
    </row>
    <row r="1179" spans="14:14">
      <c r="N1179" s="136"/>
    </row>
    <row r="1180" spans="14:14">
      <c r="N1180" s="136"/>
    </row>
    <row r="1181" spans="14:14">
      <c r="N1181" s="136"/>
    </row>
    <row r="1182" spans="14:14">
      <c r="N1182" s="136"/>
    </row>
    <row r="1183" spans="14:14">
      <c r="N1183" s="136"/>
    </row>
    <row r="1184" spans="14:14">
      <c r="N1184" s="136"/>
    </row>
    <row r="1185" spans="14:14">
      <c r="N1185" s="136"/>
    </row>
    <row r="1186" spans="14:14">
      <c r="N1186" s="136"/>
    </row>
    <row r="1187" spans="14:14">
      <c r="N1187" s="136"/>
    </row>
    <row r="1188" spans="14:14">
      <c r="N1188" s="136"/>
    </row>
    <row r="1189" spans="14:14">
      <c r="N1189" s="136"/>
    </row>
    <row r="1190" spans="14:14">
      <c r="N1190" s="136"/>
    </row>
    <row r="1191" spans="14:14">
      <c r="N1191" s="136"/>
    </row>
    <row r="1192" spans="14:14">
      <c r="N1192" s="136"/>
    </row>
    <row r="1193" spans="14:14">
      <c r="N1193" s="136"/>
    </row>
    <row r="1194" spans="14:14">
      <c r="N1194" s="136"/>
    </row>
    <row r="1195" spans="14:14">
      <c r="N1195" s="136"/>
    </row>
    <row r="1196" spans="14:14">
      <c r="N1196" s="136"/>
    </row>
    <row r="1197" spans="14:14">
      <c r="N1197" s="136"/>
    </row>
    <row r="1198" spans="14:14">
      <c r="N1198" s="136"/>
    </row>
    <row r="1199" spans="14:14">
      <c r="N1199" s="136"/>
    </row>
    <row r="1200" spans="14:14">
      <c r="N1200" s="136"/>
    </row>
    <row r="1201" spans="14:14">
      <c r="N1201" s="136"/>
    </row>
    <row r="1202" spans="14:14">
      <c r="N1202" s="136"/>
    </row>
    <row r="1203" spans="14:14">
      <c r="N1203" s="136"/>
    </row>
    <row r="1204" spans="14:14">
      <c r="N1204" s="136"/>
    </row>
    <row r="1205" spans="14:14">
      <c r="N1205" s="136"/>
    </row>
    <row r="1206" spans="14:14">
      <c r="N1206" s="136"/>
    </row>
    <row r="1207" spans="14:14">
      <c r="N1207" s="136"/>
    </row>
    <row r="1208" spans="14:14">
      <c r="N1208" s="136"/>
    </row>
    <row r="1209" spans="14:14">
      <c r="N1209" s="136"/>
    </row>
    <row r="1210" spans="14:14">
      <c r="N1210" s="136"/>
    </row>
    <row r="1211" spans="14:14">
      <c r="N1211" s="136"/>
    </row>
    <row r="1212" spans="14:14">
      <c r="N1212" s="136"/>
    </row>
    <row r="1213" spans="14:14">
      <c r="N1213" s="136"/>
    </row>
    <row r="1214" spans="14:14">
      <c r="N1214" s="136"/>
    </row>
    <row r="1215" spans="14:14">
      <c r="N1215" s="136"/>
    </row>
    <row r="1216" spans="14:14">
      <c r="N1216" s="136"/>
    </row>
    <row r="1217" spans="14:14">
      <c r="N1217" s="136"/>
    </row>
    <row r="1218" spans="14:14">
      <c r="N1218" s="136"/>
    </row>
    <row r="1219" spans="14:14">
      <c r="N1219" s="136"/>
    </row>
    <row r="1220" spans="14:14">
      <c r="N1220" s="136"/>
    </row>
    <row r="1221" spans="14:14">
      <c r="N1221" s="136"/>
    </row>
    <row r="1222" spans="14:14">
      <c r="N1222" s="136"/>
    </row>
    <row r="1223" spans="14:14">
      <c r="N1223" s="136"/>
    </row>
    <row r="1224" spans="14:14">
      <c r="N1224" s="136"/>
    </row>
    <row r="1225" spans="14:14">
      <c r="N1225" s="136"/>
    </row>
    <row r="1226" spans="14:14">
      <c r="N1226" s="136"/>
    </row>
    <row r="1227" spans="14:14">
      <c r="N1227" s="136"/>
    </row>
    <row r="1228" spans="14:14">
      <c r="N1228" s="136"/>
    </row>
    <row r="1229" spans="14:14">
      <c r="N1229" s="136"/>
    </row>
    <row r="1230" spans="14:14">
      <c r="N1230" s="136"/>
    </row>
    <row r="1231" spans="14:14">
      <c r="N1231" s="136"/>
    </row>
    <row r="1232" spans="14:14">
      <c r="N1232" s="136"/>
    </row>
    <row r="1233" spans="14:14">
      <c r="N1233" s="136"/>
    </row>
    <row r="1234" spans="14:14">
      <c r="N1234" s="136"/>
    </row>
    <row r="1235" spans="14:14">
      <c r="N1235" s="136"/>
    </row>
    <row r="1236" spans="14:14">
      <c r="N1236" s="136"/>
    </row>
    <row r="1237" spans="14:14">
      <c r="N1237" s="136"/>
    </row>
    <row r="1238" spans="14:14">
      <c r="N1238" s="136"/>
    </row>
    <row r="1239" spans="14:14">
      <c r="N1239" s="136"/>
    </row>
    <row r="1240" spans="14:14">
      <c r="N1240" s="136"/>
    </row>
    <row r="1241" spans="14:14">
      <c r="N1241" s="136"/>
    </row>
    <row r="1242" spans="14:14">
      <c r="N1242" s="136"/>
    </row>
    <row r="1243" spans="14:14">
      <c r="N1243" s="136"/>
    </row>
    <row r="1244" spans="14:14">
      <c r="N1244" s="136"/>
    </row>
    <row r="1245" spans="14:14">
      <c r="N1245" s="136"/>
    </row>
    <row r="1246" spans="14:14">
      <c r="N1246" s="136"/>
    </row>
    <row r="1247" spans="14:14">
      <c r="N1247" s="136"/>
    </row>
    <row r="1248" spans="14:14">
      <c r="N1248" s="136"/>
    </row>
    <row r="1249" spans="14:14">
      <c r="N1249" s="136"/>
    </row>
    <row r="1250" spans="14:14">
      <c r="N1250" s="136"/>
    </row>
    <row r="1251" spans="14:14">
      <c r="N1251" s="136"/>
    </row>
    <row r="1252" spans="14:14">
      <c r="N1252" s="136"/>
    </row>
    <row r="1253" spans="14:14">
      <c r="N1253" s="136"/>
    </row>
    <row r="1254" spans="14:14">
      <c r="N1254" s="136"/>
    </row>
    <row r="1255" spans="14:14">
      <c r="N1255" s="136"/>
    </row>
    <row r="1256" spans="14:14">
      <c r="N1256" s="136"/>
    </row>
    <row r="1257" spans="14:14">
      <c r="N1257" s="136"/>
    </row>
    <row r="1258" spans="14:14">
      <c r="N1258" s="136"/>
    </row>
    <row r="1259" spans="14:14">
      <c r="N1259" s="136"/>
    </row>
    <row r="1260" spans="14:14">
      <c r="N1260" s="136"/>
    </row>
    <row r="1261" spans="14:14">
      <c r="N1261" s="136"/>
    </row>
    <row r="1262" spans="14:14">
      <c r="N1262" s="136"/>
    </row>
    <row r="1263" spans="14:14">
      <c r="N1263" s="136"/>
    </row>
    <row r="1264" spans="14:14">
      <c r="N1264" s="136"/>
    </row>
    <row r="1265" spans="14:14">
      <c r="N1265" s="136"/>
    </row>
    <row r="1266" spans="14:14">
      <c r="N1266" s="136"/>
    </row>
    <row r="1267" spans="14:14">
      <c r="N1267" s="136"/>
    </row>
    <row r="1268" spans="14:14">
      <c r="N1268" s="136"/>
    </row>
    <row r="1269" spans="14:14">
      <c r="N1269" s="136"/>
    </row>
    <row r="1270" spans="14:14">
      <c r="N1270" s="136"/>
    </row>
    <row r="1271" spans="14:14">
      <c r="N1271" s="136"/>
    </row>
    <row r="1272" spans="14:14">
      <c r="N1272" s="136"/>
    </row>
    <row r="1273" spans="14:14">
      <c r="N1273" s="136"/>
    </row>
    <row r="1274" spans="14:14">
      <c r="N1274" s="136"/>
    </row>
    <row r="1275" spans="14:14">
      <c r="N1275" s="136"/>
    </row>
    <row r="1276" spans="14:14">
      <c r="N1276" s="136"/>
    </row>
    <row r="1277" spans="14:14">
      <c r="N1277" s="136"/>
    </row>
    <row r="1278" spans="14:14">
      <c r="N1278" s="136"/>
    </row>
    <row r="1279" spans="14:14">
      <c r="N1279" s="136"/>
    </row>
    <row r="1280" spans="14:14">
      <c r="N1280" s="136"/>
    </row>
    <row r="1281" spans="14:14">
      <c r="N1281" s="136"/>
    </row>
    <row r="1282" spans="14:14">
      <c r="N1282" s="136"/>
    </row>
    <row r="1283" spans="14:14">
      <c r="N1283" s="136"/>
    </row>
    <row r="1284" spans="14:14">
      <c r="N1284" s="136"/>
    </row>
    <row r="1285" spans="14:14">
      <c r="N1285" s="136"/>
    </row>
    <row r="1286" spans="14:14">
      <c r="N1286" s="136"/>
    </row>
    <row r="1287" spans="14:14">
      <c r="N1287" s="136"/>
    </row>
    <row r="1288" spans="14:14">
      <c r="N1288" s="136"/>
    </row>
    <row r="1289" spans="14:14">
      <c r="N1289" s="136"/>
    </row>
    <row r="1290" spans="14:14">
      <c r="N1290" s="136"/>
    </row>
    <row r="1291" spans="14:14">
      <c r="N1291" s="136"/>
    </row>
    <row r="1292" spans="14:14">
      <c r="N1292" s="136"/>
    </row>
    <row r="1293" spans="14:14">
      <c r="N1293" s="136"/>
    </row>
    <row r="1294" spans="14:14">
      <c r="N1294" s="136"/>
    </row>
    <row r="1295" spans="14:14">
      <c r="N1295" s="136"/>
    </row>
    <row r="1296" spans="14:14">
      <c r="N1296" s="136"/>
    </row>
    <row r="1297" spans="14:14">
      <c r="N1297" s="136"/>
    </row>
    <row r="1298" spans="14:14">
      <c r="N1298" s="136"/>
    </row>
    <row r="1299" spans="14:14">
      <c r="N1299" s="136"/>
    </row>
    <row r="1300" spans="14:14">
      <c r="N1300" s="136"/>
    </row>
    <row r="1301" spans="14:14">
      <c r="N1301" s="136"/>
    </row>
    <row r="1302" spans="14:14">
      <c r="N1302" s="136"/>
    </row>
    <row r="1303" spans="14:14">
      <c r="N1303" s="136"/>
    </row>
    <row r="1304" spans="14:14">
      <c r="N1304" s="136"/>
    </row>
    <row r="1305" spans="14:14">
      <c r="N1305" s="136"/>
    </row>
    <row r="1306" spans="14:14">
      <c r="N1306" s="136"/>
    </row>
    <row r="1307" spans="14:14">
      <c r="N1307" s="136"/>
    </row>
    <row r="1308" spans="14:14">
      <c r="N1308" s="136"/>
    </row>
    <row r="1309" spans="14:14">
      <c r="N1309" s="136"/>
    </row>
    <row r="1310" spans="14:14">
      <c r="N1310" s="136"/>
    </row>
    <row r="1311" spans="14:14">
      <c r="N1311" s="136"/>
    </row>
    <row r="1312" spans="14:14">
      <c r="N1312" s="136"/>
    </row>
    <row r="1313" spans="14:14">
      <c r="N1313" s="136"/>
    </row>
    <row r="1314" spans="14:14">
      <c r="N1314" s="136"/>
    </row>
    <row r="1315" spans="14:14">
      <c r="N1315" s="136"/>
    </row>
    <row r="1316" spans="14:14">
      <c r="N1316" s="136"/>
    </row>
    <row r="1317" spans="14:14">
      <c r="N1317" s="136"/>
    </row>
    <row r="1318" spans="14:14">
      <c r="N1318" s="136"/>
    </row>
    <row r="1319" spans="14:14">
      <c r="N1319" s="136"/>
    </row>
    <row r="1320" spans="14:14">
      <c r="N1320" s="136"/>
    </row>
    <row r="1321" spans="14:14">
      <c r="N1321" s="136"/>
    </row>
    <row r="1322" spans="14:14">
      <c r="N1322" s="136"/>
    </row>
    <row r="1323" spans="14:14">
      <c r="N1323" s="136"/>
    </row>
    <row r="1324" spans="14:14">
      <c r="N1324" s="136"/>
    </row>
    <row r="1325" spans="14:14">
      <c r="N1325" s="136"/>
    </row>
    <row r="1326" spans="14:14">
      <c r="N1326" s="136"/>
    </row>
    <row r="1327" spans="14:14">
      <c r="N1327" s="136"/>
    </row>
    <row r="1328" spans="14:14">
      <c r="N1328" s="136"/>
    </row>
    <row r="1329" spans="14:14">
      <c r="N1329" s="136"/>
    </row>
    <row r="1330" spans="14:14">
      <c r="N1330" s="136"/>
    </row>
    <row r="1331" spans="14:14">
      <c r="N1331" s="136"/>
    </row>
    <row r="1332" spans="14:14">
      <c r="N1332" s="136"/>
    </row>
    <row r="1333" spans="14:14">
      <c r="N1333" s="136"/>
    </row>
    <row r="1334" spans="14:14">
      <c r="N1334" s="136"/>
    </row>
    <row r="1335" spans="14:14">
      <c r="N1335" s="136"/>
    </row>
    <row r="1336" spans="14:14">
      <c r="N1336" s="136"/>
    </row>
    <row r="1337" spans="14:14">
      <c r="N1337" s="136"/>
    </row>
    <row r="1338" spans="14:14">
      <c r="N1338" s="136"/>
    </row>
    <row r="1339" spans="14:14">
      <c r="N1339" s="136"/>
    </row>
    <row r="1340" spans="14:14">
      <c r="N1340" s="136"/>
    </row>
    <row r="1341" spans="14:14">
      <c r="N1341" s="136"/>
    </row>
    <row r="1342" spans="14:14">
      <c r="N1342" s="136"/>
    </row>
    <row r="1343" spans="14:14">
      <c r="N1343" s="136"/>
    </row>
    <row r="1344" spans="14:14">
      <c r="N1344" s="136"/>
    </row>
    <row r="1345" spans="14:14">
      <c r="N1345" s="136"/>
    </row>
    <row r="1346" spans="14:14">
      <c r="N1346" s="136"/>
    </row>
    <row r="1347" spans="14:14">
      <c r="N1347" s="136"/>
    </row>
    <row r="1348" spans="14:14">
      <c r="N1348" s="136"/>
    </row>
    <row r="1349" spans="14:14">
      <c r="N1349" s="136"/>
    </row>
    <row r="1350" spans="14:14">
      <c r="N1350" s="136"/>
    </row>
    <row r="1351" spans="14:14">
      <c r="N1351" s="136"/>
    </row>
    <row r="1352" spans="14:14">
      <c r="N1352" s="136"/>
    </row>
    <row r="1353" spans="14:14">
      <c r="N1353" s="136"/>
    </row>
    <row r="1354" spans="14:14">
      <c r="N1354" s="136"/>
    </row>
    <row r="1355" spans="14:14">
      <c r="N1355" s="136"/>
    </row>
    <row r="1356" spans="14:14">
      <c r="N1356" s="136"/>
    </row>
    <row r="1357" spans="14:14">
      <c r="N1357" s="136"/>
    </row>
    <row r="1358" spans="14:14">
      <c r="N1358" s="136"/>
    </row>
    <row r="1359" spans="14:14">
      <c r="N1359" s="136"/>
    </row>
    <row r="1360" spans="14:14">
      <c r="N1360" s="136"/>
    </row>
    <row r="1361" spans="14:14">
      <c r="N1361" s="136"/>
    </row>
    <row r="1362" spans="14:14">
      <c r="N1362" s="136"/>
    </row>
    <row r="1363" spans="14:14">
      <c r="N1363" s="136"/>
    </row>
    <row r="1364" spans="14:14">
      <c r="N1364" s="136"/>
    </row>
    <row r="1365" spans="14:14">
      <c r="N1365" s="136"/>
    </row>
    <row r="1366" spans="14:14">
      <c r="N1366" s="136"/>
    </row>
    <row r="1367" spans="14:14">
      <c r="N1367" s="136"/>
    </row>
    <row r="1368" spans="14:14">
      <c r="N1368" s="136"/>
    </row>
    <row r="1369" spans="14:14">
      <c r="N1369" s="136"/>
    </row>
    <row r="1370" spans="14:14">
      <c r="N1370" s="136"/>
    </row>
    <row r="1371" spans="14:14">
      <c r="N1371" s="136"/>
    </row>
    <row r="1372" spans="14:14">
      <c r="N1372" s="136"/>
    </row>
    <row r="1373" spans="14:14">
      <c r="N1373" s="136"/>
    </row>
    <row r="1374" spans="14:14">
      <c r="N1374" s="136"/>
    </row>
    <row r="1375" spans="14:14">
      <c r="N1375" s="136"/>
    </row>
    <row r="1376" spans="14:14">
      <c r="N1376" s="136"/>
    </row>
    <row r="1377" spans="14:14">
      <c r="N1377" s="136"/>
    </row>
    <row r="1378" spans="14:14">
      <c r="N1378" s="136"/>
    </row>
    <row r="1379" spans="14:14">
      <c r="N1379" s="136"/>
    </row>
    <row r="1380" spans="14:14">
      <c r="N1380" s="136"/>
    </row>
    <row r="1381" spans="14:14">
      <c r="N1381" s="136"/>
    </row>
    <row r="1382" spans="14:14">
      <c r="N1382" s="136"/>
    </row>
    <row r="1383" spans="14:14">
      <c r="N1383" s="136"/>
    </row>
    <row r="1384" spans="14:14">
      <c r="N1384" s="136"/>
    </row>
    <row r="1385" spans="14:14">
      <c r="N1385" s="136"/>
    </row>
    <row r="1386" spans="14:14">
      <c r="N1386" s="136"/>
    </row>
    <row r="1387" spans="14:14">
      <c r="N1387" s="136"/>
    </row>
    <row r="1388" spans="14:14">
      <c r="N1388" s="136"/>
    </row>
    <row r="1389" spans="14:14">
      <c r="N1389" s="136"/>
    </row>
    <row r="1390" spans="14:14">
      <c r="N1390" s="136"/>
    </row>
    <row r="1391" spans="14:14">
      <c r="N1391" s="136"/>
    </row>
    <row r="1392" spans="14:14">
      <c r="N1392" s="136"/>
    </row>
    <row r="1393" spans="14:14">
      <c r="N1393" s="136"/>
    </row>
    <row r="1394" spans="14:14">
      <c r="N1394" s="136"/>
    </row>
    <row r="1395" spans="14:14">
      <c r="N1395" s="136"/>
    </row>
    <row r="1396" spans="14:14">
      <c r="N1396" s="136"/>
    </row>
    <row r="1397" spans="14:14">
      <c r="N1397" s="136"/>
    </row>
    <row r="1398" spans="14:14">
      <c r="N1398" s="136"/>
    </row>
    <row r="1399" spans="14:14">
      <c r="N1399" s="136"/>
    </row>
    <row r="1400" spans="14:14">
      <c r="N1400" s="136"/>
    </row>
    <row r="1401" spans="14:14">
      <c r="N1401" s="136"/>
    </row>
    <row r="1402" spans="14:14">
      <c r="N1402" s="136"/>
    </row>
    <row r="1403" spans="14:14">
      <c r="N1403" s="136"/>
    </row>
    <row r="1404" spans="14:14">
      <c r="N1404" s="136"/>
    </row>
    <row r="1405" spans="14:14">
      <c r="N1405" s="136"/>
    </row>
    <row r="1406" spans="14:14">
      <c r="N1406" s="136"/>
    </row>
    <row r="1407" spans="14:14">
      <c r="N1407" s="136"/>
    </row>
    <row r="1408" spans="14:14">
      <c r="N1408" s="136"/>
    </row>
    <row r="1409" spans="14:14">
      <c r="N1409" s="136"/>
    </row>
    <row r="1410" spans="14:14">
      <c r="N1410" s="136"/>
    </row>
    <row r="1411" spans="14:14">
      <c r="N1411" s="136"/>
    </row>
    <row r="1412" spans="14:14">
      <c r="N1412" s="136"/>
    </row>
    <row r="1413" spans="14:14">
      <c r="N1413" s="136"/>
    </row>
    <row r="1414" spans="14:14">
      <c r="N1414" s="136"/>
    </row>
    <row r="1415" spans="14:14">
      <c r="N1415" s="136"/>
    </row>
    <row r="1416" spans="14:14">
      <c r="N1416" s="136"/>
    </row>
    <row r="1417" spans="14:14">
      <c r="N1417" s="136"/>
    </row>
    <row r="1418" spans="14:14">
      <c r="N1418" s="136"/>
    </row>
    <row r="1419" spans="14:14">
      <c r="N1419" s="136"/>
    </row>
    <row r="1420" spans="14:14">
      <c r="N1420" s="136"/>
    </row>
    <row r="1421" spans="14:14">
      <c r="N1421" s="136"/>
    </row>
    <row r="1422" spans="14:14">
      <c r="N1422" s="136"/>
    </row>
    <row r="1423" spans="14:14">
      <c r="N1423" s="136"/>
    </row>
    <row r="1424" spans="14:14">
      <c r="N1424" s="136"/>
    </row>
    <row r="1425" spans="14:14">
      <c r="N1425" s="136"/>
    </row>
    <row r="1426" spans="14:14">
      <c r="N1426" s="136"/>
    </row>
    <row r="1427" spans="14:14">
      <c r="N1427" s="136"/>
    </row>
    <row r="1428" spans="14:14">
      <c r="N1428" s="136"/>
    </row>
    <row r="1429" spans="14:14">
      <c r="N1429" s="136"/>
    </row>
    <row r="1430" spans="14:14">
      <c r="N1430" s="136"/>
    </row>
    <row r="1431" spans="14:14">
      <c r="N1431" s="136"/>
    </row>
    <row r="1432" spans="14:14">
      <c r="N1432" s="136"/>
    </row>
    <row r="1433" spans="14:14">
      <c r="N1433" s="136"/>
    </row>
    <row r="1434" spans="14:14">
      <c r="N1434" s="136"/>
    </row>
    <row r="1435" spans="14:14">
      <c r="N1435" s="136"/>
    </row>
    <row r="1436" spans="14:14">
      <c r="N1436" s="136"/>
    </row>
    <row r="1437" spans="14:14">
      <c r="N1437" s="136"/>
    </row>
    <row r="1438" spans="14:14">
      <c r="N1438" s="136"/>
    </row>
    <row r="1439" spans="14:14">
      <c r="N1439" s="136"/>
    </row>
    <row r="1440" spans="14:14">
      <c r="N1440" s="136"/>
    </row>
    <row r="1441" spans="14:14">
      <c r="N1441" s="136"/>
    </row>
    <row r="1442" spans="14:14">
      <c r="N1442" s="136"/>
    </row>
    <row r="1443" spans="14:14">
      <c r="N1443" s="136"/>
    </row>
    <row r="1444" spans="14:14">
      <c r="N1444" s="136"/>
    </row>
    <row r="1445" spans="14:14">
      <c r="N1445" s="136"/>
    </row>
    <row r="1446" spans="14:14">
      <c r="N1446" s="136"/>
    </row>
    <row r="1447" spans="14:14">
      <c r="N1447" s="136"/>
    </row>
    <row r="1448" spans="14:14">
      <c r="N1448" s="136"/>
    </row>
    <row r="1449" spans="14:14">
      <c r="N1449" s="136"/>
    </row>
    <row r="1450" spans="14:14">
      <c r="N1450" s="136"/>
    </row>
    <row r="1451" spans="14:14">
      <c r="N1451" s="136"/>
    </row>
    <row r="1452" spans="14:14">
      <c r="N1452" s="136"/>
    </row>
    <row r="1453" spans="14:14">
      <c r="N1453" s="136"/>
    </row>
    <row r="1454" spans="14:14">
      <c r="N1454" s="136"/>
    </row>
    <row r="1455" spans="14:14">
      <c r="N1455" s="136"/>
    </row>
    <row r="1456" spans="14:14">
      <c r="N1456" s="136"/>
    </row>
    <row r="1457" spans="14:14">
      <c r="N1457" s="136"/>
    </row>
    <row r="1458" spans="14:14">
      <c r="N1458" s="136"/>
    </row>
    <row r="1459" spans="14:14">
      <c r="N1459" s="136"/>
    </row>
    <row r="1460" spans="14:14">
      <c r="N1460" s="136"/>
    </row>
    <row r="1461" spans="14:14">
      <c r="N1461" s="136"/>
    </row>
    <row r="1462" spans="14:14">
      <c r="N1462" s="136"/>
    </row>
    <row r="1463" spans="14:14">
      <c r="N1463" s="136"/>
    </row>
    <row r="1464" spans="14:14">
      <c r="N1464" s="136"/>
    </row>
    <row r="1465" spans="14:14">
      <c r="N1465" s="136"/>
    </row>
    <row r="1466" spans="14:14">
      <c r="N1466" s="136"/>
    </row>
    <row r="1467" spans="14:14">
      <c r="N1467" s="136"/>
    </row>
    <row r="1468" spans="14:14">
      <c r="N1468" s="136"/>
    </row>
    <row r="1469" spans="14:14">
      <c r="N1469" s="136"/>
    </row>
    <row r="1470" spans="14:14">
      <c r="N1470" s="136"/>
    </row>
    <row r="1471" spans="14:14">
      <c r="N1471" s="136"/>
    </row>
    <row r="1472" spans="14:14">
      <c r="N1472" s="136"/>
    </row>
    <row r="1473" spans="14:14">
      <c r="N1473" s="136"/>
    </row>
    <row r="1474" spans="14:14">
      <c r="N1474" s="136"/>
    </row>
    <row r="1475" spans="14:14">
      <c r="N1475" s="136"/>
    </row>
    <row r="1476" spans="14:14">
      <c r="N1476" s="136"/>
    </row>
    <row r="1477" spans="14:14">
      <c r="N1477" s="136"/>
    </row>
    <row r="1478" spans="14:14">
      <c r="N1478" s="136"/>
    </row>
    <row r="1479" spans="14:14">
      <c r="N1479" s="136"/>
    </row>
    <row r="1480" spans="14:14">
      <c r="N1480" s="136"/>
    </row>
    <row r="1481" spans="14:14">
      <c r="N1481" s="136"/>
    </row>
    <row r="1482" spans="14:14">
      <c r="N1482" s="136"/>
    </row>
    <row r="1483" spans="14:14">
      <c r="N1483" s="136"/>
    </row>
    <row r="1484" spans="14:14">
      <c r="N1484" s="136"/>
    </row>
    <row r="1485" spans="14:14">
      <c r="N1485" s="136"/>
    </row>
    <row r="1486" spans="14:14">
      <c r="N1486" s="136"/>
    </row>
    <row r="1487" spans="14:14">
      <c r="N1487" s="136"/>
    </row>
    <row r="1488" spans="14:14">
      <c r="N1488" s="136"/>
    </row>
    <row r="1489" spans="14:14">
      <c r="N1489" s="136"/>
    </row>
    <row r="1490" spans="14:14">
      <c r="N1490" s="136"/>
    </row>
    <row r="1491" spans="14:14">
      <c r="N1491" s="136"/>
    </row>
    <row r="1492" spans="14:14">
      <c r="N1492" s="136"/>
    </row>
    <row r="1493" spans="14:14">
      <c r="N1493" s="136"/>
    </row>
    <row r="1494" spans="14:14">
      <c r="N1494" s="136"/>
    </row>
    <row r="1495" spans="14:14">
      <c r="N1495" s="136"/>
    </row>
    <row r="1496" spans="14:14">
      <c r="N1496" s="136"/>
    </row>
    <row r="1497" spans="14:14">
      <c r="N1497" s="136"/>
    </row>
    <row r="1498" spans="14:14">
      <c r="N1498" s="136"/>
    </row>
    <row r="1499" spans="14:14">
      <c r="N1499" s="136"/>
    </row>
    <row r="1500" spans="14:14">
      <c r="N1500" s="136"/>
    </row>
    <row r="1501" spans="14:14">
      <c r="N1501" s="136"/>
    </row>
    <row r="1502" spans="14:14">
      <c r="N1502" s="136"/>
    </row>
    <row r="1503" spans="14:14">
      <c r="N1503" s="136"/>
    </row>
    <row r="1504" spans="14:14">
      <c r="N1504" s="136"/>
    </row>
    <row r="1505" spans="14:14">
      <c r="N1505" s="136"/>
    </row>
    <row r="1506" spans="14:14">
      <c r="N1506" s="136"/>
    </row>
    <row r="1507" spans="14:14">
      <c r="N1507" s="136"/>
    </row>
    <row r="1508" spans="14:14">
      <c r="N1508" s="136"/>
    </row>
    <row r="1509" spans="14:14">
      <c r="N1509" s="136"/>
    </row>
    <row r="1510" spans="14:14">
      <c r="N1510" s="136"/>
    </row>
    <row r="1511" spans="14:14">
      <c r="N1511" s="136"/>
    </row>
    <row r="1512" spans="14:14">
      <c r="N1512" s="136"/>
    </row>
    <row r="1513" spans="14:14">
      <c r="N1513" s="136"/>
    </row>
    <row r="1514" spans="14:14">
      <c r="N1514" s="136"/>
    </row>
    <row r="1515" spans="14:14">
      <c r="N1515" s="136"/>
    </row>
    <row r="1516" spans="14:14">
      <c r="N1516" s="136"/>
    </row>
    <row r="1517" spans="14:14">
      <c r="N1517" s="136"/>
    </row>
    <row r="1518" spans="14:14">
      <c r="N1518" s="136"/>
    </row>
    <row r="1519" spans="14:14">
      <c r="N1519" s="136"/>
    </row>
    <row r="1520" spans="14:14">
      <c r="N1520" s="136"/>
    </row>
    <row r="1521" spans="14:14">
      <c r="N1521" s="136"/>
    </row>
    <row r="1522" spans="14:14">
      <c r="N1522" s="136"/>
    </row>
    <row r="1523" spans="14:14">
      <c r="N1523" s="136"/>
    </row>
    <row r="1524" spans="14:14">
      <c r="N1524" s="136"/>
    </row>
    <row r="1525" spans="14:14">
      <c r="N1525" s="136"/>
    </row>
    <row r="1526" spans="14:14">
      <c r="N1526" s="136"/>
    </row>
    <row r="1527" spans="14:14">
      <c r="N1527" s="136"/>
    </row>
    <row r="1528" spans="14:14">
      <c r="N1528" s="136"/>
    </row>
    <row r="1529" spans="14:14">
      <c r="N1529" s="136"/>
    </row>
    <row r="1530" spans="14:14">
      <c r="N1530" s="136"/>
    </row>
    <row r="1531" spans="14:14">
      <c r="N1531" s="136"/>
    </row>
    <row r="1532" spans="14:14">
      <c r="N1532" s="136"/>
    </row>
    <row r="1533" spans="14:14">
      <c r="N1533" s="136"/>
    </row>
    <row r="1534" spans="14:14">
      <c r="N1534" s="136"/>
    </row>
    <row r="1535" spans="14:14">
      <c r="N1535" s="136"/>
    </row>
    <row r="1536" spans="14:14">
      <c r="N1536" s="136"/>
    </row>
    <row r="1537" spans="14:14">
      <c r="N1537" s="136"/>
    </row>
    <row r="1538" spans="14:14">
      <c r="N1538" s="136"/>
    </row>
    <row r="1539" spans="14:14">
      <c r="N1539" s="136"/>
    </row>
    <row r="1540" spans="14:14">
      <c r="N1540" s="136"/>
    </row>
    <row r="1541" spans="14:14">
      <c r="N1541" s="136"/>
    </row>
    <row r="1542" spans="14:14">
      <c r="N1542" s="136"/>
    </row>
    <row r="1543" spans="14:14">
      <c r="N1543" s="136"/>
    </row>
    <row r="1544" spans="14:14">
      <c r="N1544" s="136"/>
    </row>
    <row r="1545" spans="14:14">
      <c r="N1545" s="136"/>
    </row>
    <row r="1546" spans="14:14">
      <c r="N1546" s="136"/>
    </row>
    <row r="1547" spans="14:14">
      <c r="N1547" s="136"/>
    </row>
    <row r="1548" spans="14:14">
      <c r="N1548" s="136"/>
    </row>
    <row r="1549" spans="14:14">
      <c r="N1549" s="136"/>
    </row>
    <row r="1550" spans="14:14">
      <c r="N1550" s="136"/>
    </row>
    <row r="1551" spans="14:14">
      <c r="N1551" s="136"/>
    </row>
    <row r="1552" spans="14:14">
      <c r="N1552" s="136"/>
    </row>
    <row r="1553" spans="14:14">
      <c r="N1553" s="136"/>
    </row>
    <row r="1554" spans="14:14">
      <c r="N1554" s="136"/>
    </row>
    <row r="1555" spans="14:14">
      <c r="N1555" s="136"/>
    </row>
    <row r="1556" spans="14:14">
      <c r="N1556" s="136"/>
    </row>
    <row r="1557" spans="14:14">
      <c r="N1557" s="136"/>
    </row>
    <row r="1558" spans="14:14">
      <c r="N1558" s="136"/>
    </row>
    <row r="1559" spans="14:14">
      <c r="N1559" s="136"/>
    </row>
    <row r="1560" spans="14:14">
      <c r="N1560" s="136"/>
    </row>
    <row r="1561" spans="14:14">
      <c r="N1561" s="136"/>
    </row>
    <row r="1562" spans="14:14">
      <c r="N1562" s="136"/>
    </row>
    <row r="1563" spans="14:14">
      <c r="N1563" s="136"/>
    </row>
    <row r="1564" spans="14:14">
      <c r="N1564" s="136"/>
    </row>
    <row r="1565" spans="14:14">
      <c r="N1565" s="136"/>
    </row>
    <row r="1566" spans="14:14">
      <c r="N1566" s="136"/>
    </row>
    <row r="1567" spans="14:14">
      <c r="N1567" s="136"/>
    </row>
    <row r="1568" spans="14:14">
      <c r="N1568" s="136"/>
    </row>
    <row r="1569" spans="14:14">
      <c r="N1569" s="136"/>
    </row>
    <row r="1570" spans="14:14">
      <c r="N1570" s="136"/>
    </row>
    <row r="1571" spans="14:14">
      <c r="N1571" s="136"/>
    </row>
    <row r="1572" spans="14:14">
      <c r="N1572" s="136"/>
    </row>
    <row r="1573" spans="14:14">
      <c r="N1573" s="136"/>
    </row>
    <row r="1574" spans="14:14">
      <c r="N1574" s="136"/>
    </row>
    <row r="1575" spans="14:14">
      <c r="N1575" s="136"/>
    </row>
    <row r="1576" spans="14:14">
      <c r="N1576" s="136"/>
    </row>
    <row r="1577" spans="14:14">
      <c r="N1577" s="136"/>
    </row>
    <row r="1578" spans="14:14">
      <c r="N1578" s="136"/>
    </row>
    <row r="1579" spans="14:14">
      <c r="N1579" s="136"/>
    </row>
    <row r="1580" spans="14:14">
      <c r="N1580" s="136"/>
    </row>
    <row r="1581" spans="14:14">
      <c r="N1581" s="136"/>
    </row>
    <row r="1582" spans="14:14">
      <c r="N1582" s="136"/>
    </row>
    <row r="1583" spans="14:14">
      <c r="N1583" s="136"/>
    </row>
    <row r="1584" spans="14:14">
      <c r="N1584" s="136"/>
    </row>
    <row r="1585" spans="14:14">
      <c r="N1585" s="136"/>
    </row>
    <row r="1586" spans="14:14">
      <c r="N1586" s="136"/>
    </row>
    <row r="1587" spans="14:14">
      <c r="N1587" s="136"/>
    </row>
    <row r="1588" spans="14:14">
      <c r="N1588" s="136"/>
    </row>
    <row r="1589" spans="14:14">
      <c r="N1589" s="136"/>
    </row>
    <row r="1590" spans="14:14">
      <c r="N1590" s="136"/>
    </row>
    <row r="1591" spans="14:14">
      <c r="N1591" s="136"/>
    </row>
    <row r="1592" spans="14:14">
      <c r="N1592" s="136"/>
    </row>
    <row r="1593" spans="14:14">
      <c r="N1593" s="136"/>
    </row>
    <row r="1594" spans="14:14">
      <c r="N1594" s="136"/>
    </row>
    <row r="1595" spans="14:14">
      <c r="N1595" s="136"/>
    </row>
    <row r="1596" spans="14:14">
      <c r="N1596" s="136"/>
    </row>
    <row r="1597" spans="14:14">
      <c r="N1597" s="136"/>
    </row>
    <row r="1598" spans="14:14">
      <c r="N1598" s="136"/>
    </row>
    <row r="1599" spans="14:14">
      <c r="N1599" s="136"/>
    </row>
    <row r="1600" spans="14:14">
      <c r="N1600" s="136"/>
    </row>
    <row r="1601" spans="14:14">
      <c r="N1601" s="136"/>
    </row>
    <row r="1602" spans="14:14">
      <c r="N1602" s="136"/>
    </row>
    <row r="1603" spans="14:14">
      <c r="N1603" s="136"/>
    </row>
    <row r="1604" spans="14:14">
      <c r="N1604" s="136"/>
    </row>
    <row r="1605" spans="14:14">
      <c r="N1605" s="136"/>
    </row>
    <row r="1606" spans="14:14">
      <c r="N1606" s="136"/>
    </row>
    <row r="1607" spans="14:14">
      <c r="N1607" s="136"/>
    </row>
    <row r="1608" spans="14:14">
      <c r="N1608" s="136"/>
    </row>
    <row r="1609" spans="14:14">
      <c r="N1609" s="136"/>
    </row>
    <row r="1610" spans="14:14">
      <c r="N1610" s="136"/>
    </row>
    <row r="1611" spans="14:14">
      <c r="N1611" s="136"/>
    </row>
    <row r="1612" spans="14:14">
      <c r="N1612" s="136"/>
    </row>
    <row r="1613" spans="14:14">
      <c r="N1613" s="136"/>
    </row>
    <row r="1614" spans="14:14">
      <c r="N1614" s="136"/>
    </row>
    <row r="1615" spans="14:14">
      <c r="N1615" s="136"/>
    </row>
    <row r="1616" spans="14:14">
      <c r="N1616" s="136"/>
    </row>
    <row r="1617" spans="14:14">
      <c r="N1617" s="136"/>
    </row>
    <row r="1618" spans="14:14">
      <c r="N1618" s="136"/>
    </row>
    <row r="1619" spans="14:14">
      <c r="N1619" s="136"/>
    </row>
    <row r="1620" spans="14:14">
      <c r="N1620" s="136"/>
    </row>
    <row r="1621" spans="14:14">
      <c r="N1621" s="136"/>
    </row>
    <row r="1622" spans="14:14">
      <c r="N1622" s="136"/>
    </row>
    <row r="1623" spans="14:14">
      <c r="N1623" s="136"/>
    </row>
    <row r="1624" spans="14:14">
      <c r="N1624" s="136"/>
    </row>
    <row r="1625" spans="14:14">
      <c r="N1625" s="136"/>
    </row>
    <row r="1626" spans="14:14">
      <c r="N1626" s="136"/>
    </row>
    <row r="1627" spans="14:14">
      <c r="N1627" s="136"/>
    </row>
    <row r="1628" spans="14:14">
      <c r="N1628" s="136"/>
    </row>
    <row r="1629" spans="14:14">
      <c r="N1629" s="136"/>
    </row>
    <row r="1630" spans="14:14">
      <c r="N1630" s="136"/>
    </row>
    <row r="1631" spans="14:14">
      <c r="N1631" s="136"/>
    </row>
    <row r="1632" spans="14:14">
      <c r="N1632" s="136"/>
    </row>
    <row r="1633" spans="14:14">
      <c r="N1633" s="136"/>
    </row>
    <row r="1634" spans="14:14">
      <c r="N1634" s="136"/>
    </row>
    <row r="1635" spans="14:14">
      <c r="N1635" s="136"/>
    </row>
    <row r="1636" spans="14:14">
      <c r="N1636" s="136"/>
    </row>
    <row r="1637" spans="14:14">
      <c r="N1637" s="136"/>
    </row>
    <row r="1638" spans="14:14">
      <c r="N1638" s="136"/>
    </row>
    <row r="1639" spans="14:14">
      <c r="N1639" s="136"/>
    </row>
    <row r="1640" spans="14:14">
      <c r="N1640" s="136"/>
    </row>
    <row r="1641" spans="14:14">
      <c r="N1641" s="136"/>
    </row>
    <row r="1642" spans="14:14">
      <c r="N1642" s="136"/>
    </row>
    <row r="1643" spans="14:14">
      <c r="N1643" s="136"/>
    </row>
    <row r="1644" spans="14:14">
      <c r="N1644" s="136"/>
    </row>
    <row r="1645" spans="14:14">
      <c r="N1645" s="136"/>
    </row>
    <row r="1646" spans="14:14">
      <c r="N1646" s="136"/>
    </row>
    <row r="1647" spans="14:14">
      <c r="N1647" s="136"/>
    </row>
    <row r="1648" spans="14:14">
      <c r="N1648" s="136"/>
    </row>
    <row r="1649" spans="14:14">
      <c r="N1649" s="136"/>
    </row>
    <row r="1650" spans="14:14">
      <c r="N1650" s="136"/>
    </row>
    <row r="1651" spans="14:14">
      <c r="N1651" s="136"/>
    </row>
    <row r="1652" spans="14:14">
      <c r="N1652" s="136"/>
    </row>
    <row r="1653" spans="14:14">
      <c r="N1653" s="136"/>
    </row>
    <row r="1654" spans="14:14">
      <c r="N1654" s="136"/>
    </row>
    <row r="1655" spans="14:14">
      <c r="N1655" s="136"/>
    </row>
    <row r="1656" spans="14:14">
      <c r="N1656" s="136"/>
    </row>
    <row r="1657" spans="14:14">
      <c r="N1657" s="136"/>
    </row>
    <row r="1658" spans="14:14">
      <c r="N1658" s="136"/>
    </row>
    <row r="1659" spans="14:14">
      <c r="N1659" s="136"/>
    </row>
    <row r="1660" spans="14:14">
      <c r="N1660" s="136"/>
    </row>
    <row r="1661" spans="14:14">
      <c r="N1661" s="136"/>
    </row>
    <row r="1662" spans="14:14">
      <c r="N1662" s="136"/>
    </row>
    <row r="1663" spans="14:14">
      <c r="N1663" s="136"/>
    </row>
    <row r="1664" spans="14:14">
      <c r="N1664" s="136"/>
    </row>
    <row r="1665" spans="14:14">
      <c r="N1665" s="136"/>
    </row>
    <row r="1666" spans="14:14">
      <c r="N1666" s="136"/>
    </row>
    <row r="1667" spans="14:14">
      <c r="N1667" s="136"/>
    </row>
    <row r="1668" spans="14:14">
      <c r="N1668" s="136"/>
    </row>
    <row r="1669" spans="14:14">
      <c r="N1669" s="136"/>
    </row>
    <row r="1670" spans="14:14">
      <c r="N1670" s="136"/>
    </row>
    <row r="1671" spans="14:14">
      <c r="N1671" s="136"/>
    </row>
    <row r="1672" spans="14:14">
      <c r="N1672" s="136"/>
    </row>
    <row r="1673" spans="14:14">
      <c r="N1673" s="136"/>
    </row>
    <row r="1674" spans="14:14">
      <c r="N1674" s="136"/>
    </row>
    <row r="1675" spans="14:14">
      <c r="N1675" s="136"/>
    </row>
    <row r="1676" spans="14:14">
      <c r="N1676" s="136"/>
    </row>
    <row r="1677" spans="14:14">
      <c r="N1677" s="136"/>
    </row>
    <row r="1678" spans="14:14">
      <c r="N1678" s="136"/>
    </row>
    <row r="1679" spans="14:14">
      <c r="N1679" s="136"/>
    </row>
    <row r="1680" spans="14:14">
      <c r="N1680" s="136"/>
    </row>
    <row r="1681" spans="14:14">
      <c r="N1681" s="136"/>
    </row>
    <row r="1682" spans="14:14">
      <c r="N1682" s="136"/>
    </row>
    <row r="1683" spans="14:14">
      <c r="N1683" s="136"/>
    </row>
    <row r="1684" spans="14:14">
      <c r="N1684" s="136"/>
    </row>
    <row r="1685" spans="14:14">
      <c r="N1685" s="136"/>
    </row>
    <row r="1686" spans="14:14">
      <c r="N1686" s="136"/>
    </row>
    <row r="1687" spans="14:14">
      <c r="N1687" s="136"/>
    </row>
    <row r="1688" spans="14:14">
      <c r="N1688" s="136"/>
    </row>
    <row r="1689" spans="14:14">
      <c r="N1689" s="136"/>
    </row>
    <row r="1690" spans="14:14">
      <c r="N1690" s="136"/>
    </row>
    <row r="1691" spans="14:14">
      <c r="N1691" s="136"/>
    </row>
    <row r="1692" spans="14:14">
      <c r="N1692" s="136"/>
    </row>
    <row r="1693" spans="14:14">
      <c r="N1693" s="136"/>
    </row>
    <row r="1694" spans="14:14">
      <c r="N1694" s="136"/>
    </row>
    <row r="1695" spans="14:14">
      <c r="N1695" s="136"/>
    </row>
    <row r="1696" spans="14:14">
      <c r="N1696" s="136"/>
    </row>
    <row r="1697" spans="14:14">
      <c r="N1697" s="136"/>
    </row>
    <row r="1698" spans="14:14">
      <c r="N1698" s="136"/>
    </row>
    <row r="1699" spans="14:14">
      <c r="N1699" s="136"/>
    </row>
    <row r="1700" spans="14:14">
      <c r="N1700" s="136"/>
    </row>
    <row r="1701" spans="14:14">
      <c r="N1701" s="136"/>
    </row>
    <row r="1702" spans="14:14">
      <c r="N1702" s="136"/>
    </row>
    <row r="1703" spans="14:14">
      <c r="N1703" s="136"/>
    </row>
    <row r="1704" spans="14:14">
      <c r="N1704" s="136"/>
    </row>
    <row r="1705" spans="14:14">
      <c r="N1705" s="136"/>
    </row>
    <row r="1706" spans="14:14">
      <c r="N1706" s="136"/>
    </row>
    <row r="1707" spans="14:14">
      <c r="N1707" s="136"/>
    </row>
    <row r="1708" spans="14:14">
      <c r="N1708" s="136"/>
    </row>
    <row r="1709" spans="14:14">
      <c r="N1709" s="136"/>
    </row>
    <row r="1710" spans="14:14">
      <c r="N1710" s="136"/>
    </row>
    <row r="1711" spans="14:14">
      <c r="N1711" s="136"/>
    </row>
    <row r="1712" spans="14:14">
      <c r="N1712" s="136"/>
    </row>
    <row r="1713" spans="14:14">
      <c r="N1713" s="136"/>
    </row>
    <row r="1714" spans="14:14">
      <c r="N1714" s="136"/>
    </row>
    <row r="1715" spans="14:14">
      <c r="N1715" s="136"/>
    </row>
    <row r="1716" spans="14:14">
      <c r="N1716" s="136"/>
    </row>
    <row r="1717" spans="14:14">
      <c r="N1717" s="136"/>
    </row>
    <row r="1718" spans="14:14">
      <c r="N1718" s="136"/>
    </row>
    <row r="1719" spans="14:14">
      <c r="N1719" s="136"/>
    </row>
    <row r="1720" spans="14:14">
      <c r="N1720" s="136"/>
    </row>
    <row r="1721" spans="14:14">
      <c r="N1721" s="136"/>
    </row>
    <row r="1722" spans="14:14">
      <c r="N1722" s="136"/>
    </row>
    <row r="1723" spans="14:14">
      <c r="N1723" s="136"/>
    </row>
    <row r="1724" spans="14:14">
      <c r="N1724" s="136"/>
    </row>
    <row r="1725" spans="14:14">
      <c r="N1725" s="136"/>
    </row>
    <row r="1726" spans="14:14">
      <c r="N1726" s="136"/>
    </row>
    <row r="1727" spans="14:14">
      <c r="N1727" s="136"/>
    </row>
    <row r="1728" spans="14:14">
      <c r="N1728" s="136"/>
    </row>
    <row r="1729" spans="14:14">
      <c r="N1729" s="136"/>
    </row>
    <row r="1730" spans="14:14">
      <c r="N1730" s="136"/>
    </row>
    <row r="1731" spans="14:14">
      <c r="N1731" s="136"/>
    </row>
    <row r="1732" spans="14:14">
      <c r="N1732" s="136"/>
    </row>
    <row r="1733" spans="14:14">
      <c r="N1733" s="136"/>
    </row>
    <row r="1734" spans="14:14">
      <c r="N1734" s="136"/>
    </row>
    <row r="1735" spans="14:14">
      <c r="N1735" s="136"/>
    </row>
    <row r="1736" spans="14:14">
      <c r="N1736" s="136"/>
    </row>
    <row r="1737" spans="14:14">
      <c r="N1737" s="136"/>
    </row>
    <row r="1738" spans="14:14">
      <c r="N1738" s="136"/>
    </row>
    <row r="1739" spans="14:14">
      <c r="N1739" s="136"/>
    </row>
    <row r="1740" spans="14:14">
      <c r="N1740" s="136"/>
    </row>
    <row r="1741" spans="14:14">
      <c r="N1741" s="136"/>
    </row>
    <row r="1742" spans="14:14">
      <c r="N1742" s="136"/>
    </row>
    <row r="1743" spans="14:14">
      <c r="N1743" s="136"/>
    </row>
    <row r="1744" spans="14:14">
      <c r="N1744" s="136"/>
    </row>
    <row r="1745" spans="14:14">
      <c r="N1745" s="136"/>
    </row>
    <row r="1746" spans="14:14">
      <c r="N1746" s="136"/>
    </row>
    <row r="1747" spans="14:14">
      <c r="N1747" s="136"/>
    </row>
    <row r="1748" spans="14:14">
      <c r="N1748" s="136"/>
    </row>
    <row r="1749" spans="14:14">
      <c r="N1749" s="136"/>
    </row>
    <row r="1750" spans="14:14">
      <c r="N1750" s="136"/>
    </row>
    <row r="1751" spans="14:14">
      <c r="N1751" s="136"/>
    </row>
    <row r="1752" spans="14:14">
      <c r="N1752" s="136"/>
    </row>
    <row r="1753" spans="14:14">
      <c r="N1753" s="136"/>
    </row>
    <row r="1754" spans="14:14">
      <c r="N1754" s="136"/>
    </row>
    <row r="1755" spans="14:14">
      <c r="N1755" s="136"/>
    </row>
    <row r="1756" spans="14:14">
      <c r="N1756" s="136"/>
    </row>
    <row r="1757" spans="14:14">
      <c r="N1757" s="136"/>
    </row>
    <row r="1758" spans="14:14">
      <c r="N1758" s="136"/>
    </row>
    <row r="1759" spans="14:14">
      <c r="N1759" s="136"/>
    </row>
    <row r="1760" spans="14:14">
      <c r="N1760" s="136"/>
    </row>
    <row r="1761" spans="14:14">
      <c r="N1761" s="136"/>
    </row>
    <row r="1762" spans="14:14">
      <c r="N1762" s="136"/>
    </row>
    <row r="1763" spans="14:14">
      <c r="N1763" s="136"/>
    </row>
    <row r="1764" spans="14:14">
      <c r="N1764" s="136"/>
    </row>
    <row r="1765" spans="14:14">
      <c r="N1765" s="136"/>
    </row>
    <row r="1766" spans="14:14">
      <c r="N1766" s="136"/>
    </row>
    <row r="1767" spans="14:14">
      <c r="N1767" s="136"/>
    </row>
    <row r="1768" spans="14:14">
      <c r="N1768" s="136"/>
    </row>
    <row r="1769" spans="14:14">
      <c r="N1769" s="136"/>
    </row>
    <row r="1770" spans="14:14">
      <c r="N1770" s="136"/>
    </row>
    <row r="1771" spans="14:14">
      <c r="N1771" s="136"/>
    </row>
    <row r="1772" spans="14:14">
      <c r="N1772" s="136"/>
    </row>
    <row r="1773" spans="14:14">
      <c r="N1773" s="136"/>
    </row>
    <row r="1774" spans="14:14">
      <c r="N1774" s="136"/>
    </row>
    <row r="1775" spans="14:14">
      <c r="N1775" s="136"/>
    </row>
    <row r="1776" spans="14:14">
      <c r="N1776" s="136"/>
    </row>
    <row r="1777" spans="14:14">
      <c r="N1777" s="136"/>
    </row>
    <row r="1778" spans="14:14">
      <c r="N1778" s="136"/>
    </row>
    <row r="1779" spans="14:14">
      <c r="N1779" s="136"/>
    </row>
    <row r="1780" spans="14:14">
      <c r="N1780" s="136"/>
    </row>
    <row r="1781" spans="14:14">
      <c r="N1781" s="136"/>
    </row>
    <row r="1782" spans="14:14">
      <c r="N1782" s="136"/>
    </row>
    <row r="1783" spans="14:14">
      <c r="N1783" s="136"/>
    </row>
    <row r="1784" spans="14:14">
      <c r="N1784" s="136"/>
    </row>
    <row r="1785" spans="14:14">
      <c r="N1785" s="136"/>
    </row>
    <row r="1786" spans="14:14">
      <c r="N1786" s="136"/>
    </row>
    <row r="1787" spans="14:14">
      <c r="N1787" s="136"/>
    </row>
    <row r="1788" spans="14:14">
      <c r="N1788" s="136"/>
    </row>
    <row r="1789" spans="14:14">
      <c r="N1789" s="136"/>
    </row>
    <row r="1790" spans="14:14">
      <c r="N1790" s="136"/>
    </row>
    <row r="1791" spans="14:14">
      <c r="N1791" s="136"/>
    </row>
    <row r="1792" spans="14:14">
      <c r="N1792" s="136"/>
    </row>
    <row r="1793" spans="14:14">
      <c r="N1793" s="136"/>
    </row>
    <row r="1794" spans="14:14">
      <c r="N1794" s="136"/>
    </row>
    <row r="1795" spans="14:14">
      <c r="N1795" s="136"/>
    </row>
    <row r="1796" spans="14:14">
      <c r="N1796" s="136"/>
    </row>
    <row r="1797" spans="14:14">
      <c r="N1797" s="136"/>
    </row>
    <row r="1798" spans="14:14">
      <c r="N1798" s="136"/>
    </row>
    <row r="1799" spans="14:14">
      <c r="N1799" s="136"/>
    </row>
    <row r="1800" spans="14:14">
      <c r="N1800" s="136"/>
    </row>
    <row r="1801" spans="14:14">
      <c r="N1801" s="136"/>
    </row>
    <row r="1802" spans="14:14">
      <c r="N1802" s="136"/>
    </row>
    <row r="1803" spans="14:14">
      <c r="N1803" s="136"/>
    </row>
    <row r="1804" spans="14:14">
      <c r="N1804" s="136"/>
    </row>
    <row r="1805" spans="14:14">
      <c r="N1805" s="136"/>
    </row>
    <row r="1806" spans="14:14">
      <c r="N1806" s="136"/>
    </row>
    <row r="1807" spans="14:14">
      <c r="N1807" s="136"/>
    </row>
    <row r="1808" spans="14:14">
      <c r="N1808" s="136"/>
    </row>
    <row r="1809" spans="14:14">
      <c r="N1809" s="136"/>
    </row>
    <row r="1810" spans="14:14">
      <c r="N1810" s="136"/>
    </row>
    <row r="1811" spans="14:14">
      <c r="N1811" s="136"/>
    </row>
    <row r="1812" spans="14:14">
      <c r="N1812" s="136"/>
    </row>
    <row r="1813" spans="14:14">
      <c r="N1813" s="136"/>
    </row>
    <row r="1814" spans="14:14">
      <c r="N1814" s="136"/>
    </row>
    <row r="1815" spans="14:14">
      <c r="N1815" s="136"/>
    </row>
    <row r="1816" spans="14:14">
      <c r="N1816" s="136"/>
    </row>
    <row r="1817" spans="14:14">
      <c r="N1817" s="136"/>
    </row>
    <row r="1818" spans="14:14">
      <c r="N1818" s="136"/>
    </row>
    <row r="1819" spans="14:14">
      <c r="N1819" s="136"/>
    </row>
    <row r="1820" spans="14:14">
      <c r="N1820" s="136"/>
    </row>
    <row r="1821" spans="14:14">
      <c r="N1821" s="136"/>
    </row>
    <row r="1822" spans="14:14">
      <c r="N1822" s="136"/>
    </row>
    <row r="1823" spans="14:14">
      <c r="N1823" s="136"/>
    </row>
    <row r="1824" spans="14:14">
      <c r="N1824" s="136"/>
    </row>
    <row r="1825" spans="14:14">
      <c r="N1825" s="136"/>
    </row>
    <row r="1826" spans="14:14">
      <c r="N1826" s="136"/>
    </row>
    <row r="1827" spans="14:14">
      <c r="N1827" s="136"/>
    </row>
    <row r="1828" spans="14:14">
      <c r="N1828" s="136"/>
    </row>
    <row r="1829" spans="14:14">
      <c r="N1829" s="136"/>
    </row>
    <row r="1830" spans="14:14">
      <c r="N1830" s="136"/>
    </row>
    <row r="1831" spans="14:14">
      <c r="N1831" s="136"/>
    </row>
    <row r="1832" spans="14:14">
      <c r="N1832" s="136"/>
    </row>
    <row r="1833" spans="14:14">
      <c r="N1833" s="136"/>
    </row>
    <row r="1834" spans="14:14">
      <c r="N1834" s="136"/>
    </row>
    <row r="1835" spans="14:14">
      <c r="N1835" s="136"/>
    </row>
    <row r="1836" spans="14:14">
      <c r="N1836" s="136"/>
    </row>
    <row r="1837" spans="14:14">
      <c r="N1837" s="136"/>
    </row>
    <row r="1838" spans="14:14">
      <c r="N1838" s="136"/>
    </row>
    <row r="1839" spans="14:14">
      <c r="N1839" s="136"/>
    </row>
    <row r="1840" spans="14:14">
      <c r="N1840" s="136"/>
    </row>
    <row r="1841" spans="14:14">
      <c r="N1841" s="136"/>
    </row>
    <row r="1842" spans="14:14">
      <c r="N1842" s="136"/>
    </row>
    <row r="1843" spans="14:14">
      <c r="N1843" s="136"/>
    </row>
    <row r="1844" spans="14:14">
      <c r="N1844" s="136"/>
    </row>
    <row r="1845" spans="14:14">
      <c r="N1845" s="136"/>
    </row>
    <row r="1846" spans="14:14">
      <c r="N1846" s="136"/>
    </row>
    <row r="1847" spans="14:14">
      <c r="N1847" s="136"/>
    </row>
    <row r="1848" spans="14:14">
      <c r="N1848" s="136"/>
    </row>
    <row r="1849" spans="14:14">
      <c r="N1849" s="136"/>
    </row>
    <row r="1850" spans="14:14">
      <c r="N1850" s="136"/>
    </row>
    <row r="1851" spans="14:14">
      <c r="N1851" s="136"/>
    </row>
    <row r="1852" spans="14:14">
      <c r="N1852" s="136"/>
    </row>
    <row r="1853" spans="14:14">
      <c r="N1853" s="136"/>
    </row>
    <row r="1854" spans="14:14">
      <c r="N1854" s="136"/>
    </row>
    <row r="1855" spans="14:14">
      <c r="N1855" s="136"/>
    </row>
    <row r="1856" spans="14:14">
      <c r="N1856" s="136"/>
    </row>
    <row r="1857" spans="14:14">
      <c r="N1857" s="136"/>
    </row>
    <row r="1858" spans="14:14">
      <c r="N1858" s="136"/>
    </row>
    <row r="1859" spans="14:14">
      <c r="N1859" s="136"/>
    </row>
    <row r="1860" spans="14:14">
      <c r="N1860" s="136"/>
    </row>
    <row r="1861" spans="14:14">
      <c r="N1861" s="136"/>
    </row>
    <row r="1862" spans="14:14">
      <c r="N1862" s="136"/>
    </row>
    <row r="1863" spans="14:14">
      <c r="N1863" s="136"/>
    </row>
    <row r="1864" spans="14:14">
      <c r="N1864" s="136"/>
    </row>
    <row r="1865" spans="14:14">
      <c r="N1865" s="136"/>
    </row>
    <row r="1866" spans="14:14">
      <c r="N1866" s="136"/>
    </row>
    <row r="1867" spans="14:14">
      <c r="N1867" s="136"/>
    </row>
    <row r="1868" spans="14:14">
      <c r="N1868" s="136"/>
    </row>
    <row r="1869" spans="14:14">
      <c r="N1869" s="136"/>
    </row>
    <row r="1870" spans="14:14">
      <c r="N1870" s="136"/>
    </row>
    <row r="1871" spans="14:14">
      <c r="N1871" s="136"/>
    </row>
    <row r="1872" spans="14:14">
      <c r="N1872" s="136"/>
    </row>
    <row r="1873" spans="14:14">
      <c r="N1873" s="136"/>
    </row>
    <row r="1874" spans="14:14">
      <c r="N1874" s="136"/>
    </row>
    <row r="1875" spans="14:14">
      <c r="N1875" s="136"/>
    </row>
    <row r="1876" spans="14:14">
      <c r="N1876" s="136"/>
    </row>
    <row r="1877" spans="14:14">
      <c r="N1877" s="136"/>
    </row>
    <row r="1878" spans="14:14">
      <c r="N1878" s="136"/>
    </row>
    <row r="1879" spans="14:14">
      <c r="N1879" s="136"/>
    </row>
    <row r="1880" spans="14:14">
      <c r="N1880" s="136"/>
    </row>
    <row r="1881" spans="14:14">
      <c r="N1881" s="136"/>
    </row>
    <row r="1882" spans="14:14">
      <c r="N1882" s="136"/>
    </row>
    <row r="1883" spans="14:14">
      <c r="N1883" s="136"/>
    </row>
    <row r="1884" spans="14:14">
      <c r="N1884" s="136"/>
    </row>
    <row r="1885" spans="14:14">
      <c r="N1885" s="136"/>
    </row>
    <row r="1886" spans="14:14">
      <c r="N1886" s="136"/>
    </row>
    <row r="1887" spans="14:14">
      <c r="N1887" s="136"/>
    </row>
    <row r="1888" spans="14:14">
      <c r="N1888" s="136"/>
    </row>
    <row r="1889" spans="14:14">
      <c r="N1889" s="136"/>
    </row>
    <row r="1890" spans="14:14">
      <c r="N1890" s="136"/>
    </row>
    <row r="1891" spans="14:14">
      <c r="N1891" s="136"/>
    </row>
    <row r="1892" spans="14:14">
      <c r="N1892" s="136"/>
    </row>
    <row r="1893" spans="14:14">
      <c r="N1893" s="136"/>
    </row>
    <row r="1894" spans="14:14">
      <c r="N1894" s="136"/>
    </row>
    <row r="1895" spans="14:14">
      <c r="N1895" s="136"/>
    </row>
    <row r="1896" spans="14:14">
      <c r="N1896" s="136"/>
    </row>
    <row r="1897" spans="14:14">
      <c r="N1897" s="136"/>
    </row>
    <row r="1898" spans="14:14">
      <c r="N1898" s="136"/>
    </row>
    <row r="1899" spans="14:14">
      <c r="N1899" s="136"/>
    </row>
    <row r="1900" spans="14:14">
      <c r="N1900" s="136"/>
    </row>
    <row r="1901" spans="14:14">
      <c r="N1901" s="136"/>
    </row>
    <row r="1902" spans="14:14">
      <c r="N1902" s="136"/>
    </row>
    <row r="1903" spans="14:14">
      <c r="N1903" s="136"/>
    </row>
    <row r="1904" spans="14:14">
      <c r="N1904" s="136"/>
    </row>
    <row r="1905" spans="14:14">
      <c r="N1905" s="136"/>
    </row>
    <row r="1906" spans="14:14">
      <c r="N1906" s="136"/>
    </row>
    <row r="1907" spans="14:14">
      <c r="N1907" s="136"/>
    </row>
    <row r="1908" spans="14:14">
      <c r="N1908" s="136"/>
    </row>
    <row r="1909" spans="14:14">
      <c r="N1909" s="136"/>
    </row>
    <row r="1910" spans="14:14">
      <c r="N1910" s="136"/>
    </row>
    <row r="1911" spans="14:14">
      <c r="N1911" s="136"/>
    </row>
    <row r="1912" spans="14:14">
      <c r="N1912" s="136"/>
    </row>
    <row r="1913" spans="14:14">
      <c r="N1913" s="136"/>
    </row>
    <row r="1914" spans="14:14">
      <c r="N1914" s="136"/>
    </row>
    <row r="1915" spans="14:14">
      <c r="N1915" s="136"/>
    </row>
    <row r="1916" spans="14:14">
      <c r="N1916" s="136"/>
    </row>
    <row r="1917" spans="14:14">
      <c r="N1917" s="136"/>
    </row>
    <row r="1918" spans="14:14">
      <c r="N1918" s="136"/>
    </row>
    <row r="1919" spans="14:14">
      <c r="N1919" s="136"/>
    </row>
    <row r="1920" spans="14:14">
      <c r="N1920" s="136"/>
    </row>
    <row r="1921" spans="14:14">
      <c r="N1921" s="136"/>
    </row>
    <row r="1922" spans="14:14">
      <c r="N1922" s="136"/>
    </row>
    <row r="1923" spans="14:14">
      <c r="N1923" s="136"/>
    </row>
    <row r="1924" spans="14:14">
      <c r="N1924" s="136"/>
    </row>
    <row r="1925" spans="14:14">
      <c r="N1925" s="136"/>
    </row>
    <row r="1926" spans="14:14">
      <c r="N1926" s="136"/>
    </row>
    <row r="1927" spans="14:14">
      <c r="N1927" s="136"/>
    </row>
    <row r="1928" spans="14:14">
      <c r="N1928" s="136"/>
    </row>
    <row r="1929" spans="14:14">
      <c r="N1929" s="136"/>
    </row>
    <row r="1930" spans="14:14">
      <c r="N1930" s="136"/>
    </row>
    <row r="1931" spans="14:14">
      <c r="N1931" s="136"/>
    </row>
    <row r="1932" spans="14:14">
      <c r="N1932" s="136"/>
    </row>
    <row r="1933" spans="14:14">
      <c r="N1933" s="136"/>
    </row>
    <row r="1934" spans="14:14">
      <c r="N1934" s="136"/>
    </row>
    <row r="1935" spans="14:14">
      <c r="N1935" s="136"/>
    </row>
    <row r="1936" spans="14:14">
      <c r="N1936" s="136"/>
    </row>
    <row r="1937" spans="14:14">
      <c r="N1937" s="136"/>
    </row>
    <row r="1938" spans="14:14">
      <c r="N1938" s="136"/>
    </row>
    <row r="1939" spans="14:14">
      <c r="N1939" s="136"/>
    </row>
    <row r="1940" spans="14:14">
      <c r="N1940" s="136"/>
    </row>
    <row r="1941" spans="14:14">
      <c r="N1941" s="136"/>
    </row>
    <row r="1942" spans="14:14">
      <c r="N1942" s="136"/>
    </row>
    <row r="1943" spans="14:14">
      <c r="N1943" s="136"/>
    </row>
    <row r="1944" spans="14:14">
      <c r="N1944" s="136"/>
    </row>
    <row r="1945" spans="14:14">
      <c r="N1945" s="136"/>
    </row>
    <row r="1946" spans="14:14">
      <c r="N1946" s="136"/>
    </row>
    <row r="1947" spans="14:14">
      <c r="N1947" s="136"/>
    </row>
    <row r="1948" spans="14:14">
      <c r="N1948" s="136"/>
    </row>
    <row r="1949" spans="14:14">
      <c r="N1949" s="136"/>
    </row>
    <row r="1950" spans="14:14">
      <c r="N1950" s="136"/>
    </row>
    <row r="1951" spans="14:14">
      <c r="N1951" s="136"/>
    </row>
    <row r="1952" spans="14:14">
      <c r="N1952" s="136"/>
    </row>
    <row r="1953" spans="14:14">
      <c r="N1953" s="136"/>
    </row>
    <row r="1954" spans="14:14">
      <c r="N1954" s="136"/>
    </row>
    <row r="1955" spans="14:14">
      <c r="N1955" s="136"/>
    </row>
    <row r="1956" spans="14:14">
      <c r="N1956" s="136"/>
    </row>
    <row r="1957" spans="14:14">
      <c r="N1957" s="136"/>
    </row>
    <row r="1958" spans="14:14">
      <c r="N1958" s="136"/>
    </row>
    <row r="1959" spans="14:14">
      <c r="N1959" s="136"/>
    </row>
    <row r="1960" spans="14:14">
      <c r="N1960" s="136"/>
    </row>
    <row r="1961" spans="14:14">
      <c r="N1961" s="136"/>
    </row>
    <row r="1962" spans="14:14">
      <c r="N1962" s="136"/>
    </row>
    <row r="1963" spans="14:14">
      <c r="N1963" s="136"/>
    </row>
    <row r="1964" spans="14:14">
      <c r="N1964" s="136"/>
    </row>
    <row r="1965" spans="14:14">
      <c r="N1965" s="136"/>
    </row>
    <row r="1966" spans="14:14">
      <c r="N1966" s="136"/>
    </row>
    <row r="1967" spans="14:14">
      <c r="N1967" s="136"/>
    </row>
    <row r="1968" spans="14:14">
      <c r="N1968" s="136"/>
    </row>
    <row r="1969" spans="14:14">
      <c r="N1969" s="136"/>
    </row>
    <row r="1970" spans="14:14">
      <c r="N1970" s="136"/>
    </row>
    <row r="1971" spans="14:14">
      <c r="N1971" s="136"/>
    </row>
    <row r="1972" spans="14:14">
      <c r="N1972" s="136"/>
    </row>
    <row r="1973" spans="14:14">
      <c r="N1973" s="136"/>
    </row>
    <row r="1974" spans="14:14">
      <c r="N1974" s="136"/>
    </row>
    <row r="1975" spans="14:14">
      <c r="N1975" s="136"/>
    </row>
    <row r="1976" spans="14:14">
      <c r="N1976" s="136"/>
    </row>
    <row r="1977" spans="14:14">
      <c r="N1977" s="136"/>
    </row>
    <row r="1978" spans="14:14">
      <c r="N1978" s="136"/>
    </row>
    <row r="1979" spans="14:14">
      <c r="N1979" s="136"/>
    </row>
    <row r="1980" spans="14:14">
      <c r="N1980" s="136"/>
    </row>
    <row r="1981" spans="14:14">
      <c r="N1981" s="136"/>
    </row>
    <row r="1982" spans="14:14">
      <c r="N1982" s="136"/>
    </row>
    <row r="1983" spans="14:14">
      <c r="N1983" s="136"/>
    </row>
    <row r="1984" spans="14:14">
      <c r="N1984" s="136"/>
    </row>
    <row r="1985" spans="14:14">
      <c r="N1985" s="136"/>
    </row>
    <row r="1986" spans="14:14">
      <c r="N1986" s="136"/>
    </row>
    <row r="1987" spans="14:14">
      <c r="N1987" s="136"/>
    </row>
    <row r="1988" spans="14:14">
      <c r="N1988" s="136"/>
    </row>
    <row r="1989" spans="14:14">
      <c r="N1989" s="136"/>
    </row>
    <row r="1990" spans="14:14">
      <c r="N1990" s="136"/>
    </row>
    <row r="1991" spans="14:14">
      <c r="N1991" s="136"/>
    </row>
    <row r="1992" spans="14:14">
      <c r="N1992" s="136"/>
    </row>
    <row r="1993" spans="14:14">
      <c r="N1993" s="136"/>
    </row>
    <row r="1994" spans="14:14">
      <c r="N1994" s="136"/>
    </row>
    <row r="1995" spans="14:14">
      <c r="N1995" s="136"/>
    </row>
    <row r="1996" spans="14:14">
      <c r="N1996" s="136"/>
    </row>
    <row r="1997" spans="14:14">
      <c r="N1997" s="136"/>
    </row>
    <row r="1998" spans="14:14">
      <c r="N1998" s="136"/>
    </row>
    <row r="1999" spans="14:14">
      <c r="N1999" s="136"/>
    </row>
    <row r="2000" spans="14:14">
      <c r="N2000" s="136"/>
    </row>
    <row r="2001" spans="14:14">
      <c r="N2001" s="136"/>
    </row>
    <row r="2002" spans="14:14">
      <c r="N2002" s="136"/>
    </row>
    <row r="2003" spans="14:14">
      <c r="N2003" s="136"/>
    </row>
    <row r="2004" spans="14:14">
      <c r="N2004" s="136"/>
    </row>
    <row r="2005" spans="14:14">
      <c r="N2005" s="136"/>
    </row>
    <row r="2006" spans="14:14">
      <c r="N2006" s="136"/>
    </row>
    <row r="2007" spans="14:14">
      <c r="N2007" s="136"/>
    </row>
    <row r="2008" spans="14:14">
      <c r="N2008" s="136"/>
    </row>
    <row r="2009" spans="14:14">
      <c r="N2009" s="136"/>
    </row>
    <row r="2010" spans="14:14">
      <c r="N2010" s="136"/>
    </row>
    <row r="2011" spans="14:14">
      <c r="N2011" s="136"/>
    </row>
    <row r="2012" spans="14:14">
      <c r="N2012" s="136"/>
    </row>
    <row r="2013" spans="14:14">
      <c r="N2013" s="136"/>
    </row>
    <row r="2014" spans="14:14">
      <c r="N2014" s="136"/>
    </row>
    <row r="2015" spans="14:14">
      <c r="N2015" s="136"/>
    </row>
    <row r="2016" spans="14:14">
      <c r="N2016" s="136"/>
    </row>
    <row r="2017" spans="14:14">
      <c r="N2017" s="136"/>
    </row>
    <row r="2018" spans="14:14">
      <c r="N2018" s="136"/>
    </row>
    <row r="2019" spans="14:14">
      <c r="N2019" s="136"/>
    </row>
    <row r="2020" spans="14:14">
      <c r="N2020" s="136"/>
    </row>
    <row r="2021" spans="14:14">
      <c r="N2021" s="136"/>
    </row>
    <row r="2022" spans="14:14">
      <c r="N2022" s="136"/>
    </row>
    <row r="2023" spans="14:14">
      <c r="N2023" s="136"/>
    </row>
    <row r="2024" spans="14:14">
      <c r="N2024" s="136"/>
    </row>
    <row r="2025" spans="14:14">
      <c r="N2025" s="136"/>
    </row>
    <row r="2026" spans="14:14">
      <c r="N2026" s="136"/>
    </row>
    <row r="2027" spans="14:14">
      <c r="N2027" s="136"/>
    </row>
    <row r="2028" spans="14:14">
      <c r="N2028" s="136"/>
    </row>
    <row r="2029" spans="14:14">
      <c r="N2029" s="136"/>
    </row>
    <row r="2030" spans="14:14">
      <c r="N2030" s="136"/>
    </row>
    <row r="2031" spans="14:14">
      <c r="N2031" s="136"/>
    </row>
    <row r="2032" spans="14:14">
      <c r="N2032" s="136"/>
    </row>
    <row r="2033" spans="14:14">
      <c r="N2033" s="136"/>
    </row>
    <row r="2034" spans="14:14">
      <c r="N2034" s="136"/>
    </row>
    <row r="2035" spans="14:14">
      <c r="N2035" s="136"/>
    </row>
    <row r="2036" spans="14:14">
      <c r="N2036" s="136"/>
    </row>
    <row r="2037" spans="14:14">
      <c r="N2037" s="136"/>
    </row>
    <row r="2038" spans="14:14">
      <c r="N2038" s="136"/>
    </row>
    <row r="2039" spans="14:14">
      <c r="N2039" s="136"/>
    </row>
    <row r="2040" spans="14:14">
      <c r="N2040" s="136"/>
    </row>
    <row r="2041" spans="14:14">
      <c r="N2041" s="136"/>
    </row>
    <row r="2042" spans="14:14">
      <c r="N2042" s="136"/>
    </row>
    <row r="2043" spans="14:14">
      <c r="N2043" s="136"/>
    </row>
    <row r="2044" spans="14:14">
      <c r="N2044" s="136"/>
    </row>
    <row r="2045" spans="14:14">
      <c r="N2045" s="136"/>
    </row>
    <row r="2046" spans="14:14">
      <c r="N2046" s="136"/>
    </row>
    <row r="2047" spans="14:14">
      <c r="N2047" s="136"/>
    </row>
    <row r="2048" spans="14:14">
      <c r="N2048" s="136"/>
    </row>
    <row r="2049" spans="14:14">
      <c r="N2049" s="136"/>
    </row>
    <row r="2050" spans="14:14">
      <c r="N2050" s="136"/>
    </row>
    <row r="2051" spans="14:14">
      <c r="N2051" s="136"/>
    </row>
    <row r="2052" spans="14:14">
      <c r="N2052" s="136"/>
    </row>
    <row r="2053" spans="14:14">
      <c r="N2053" s="136"/>
    </row>
    <row r="2054" spans="14:14">
      <c r="N2054" s="136"/>
    </row>
    <row r="2055" spans="14:14">
      <c r="N2055" s="136"/>
    </row>
    <row r="2056" spans="14:14">
      <c r="N2056" s="136"/>
    </row>
    <row r="2057" spans="14:14">
      <c r="N2057" s="136"/>
    </row>
    <row r="2058" spans="14:14">
      <c r="N2058" s="136"/>
    </row>
    <row r="2059" spans="14:14">
      <c r="N2059" s="136"/>
    </row>
    <row r="2060" spans="14:14">
      <c r="N2060" s="136"/>
    </row>
    <row r="2061" spans="14:14">
      <c r="N2061" s="136"/>
    </row>
    <row r="2062" spans="14:14">
      <c r="N2062" s="136"/>
    </row>
    <row r="2063" spans="14:14">
      <c r="N2063" s="136"/>
    </row>
    <row r="2064" spans="14:14">
      <c r="N2064" s="136"/>
    </row>
    <row r="2065" spans="14:14">
      <c r="N2065" s="136"/>
    </row>
    <row r="2066" spans="14:14">
      <c r="N2066" s="136"/>
    </row>
    <row r="2067" spans="14:14">
      <c r="N2067" s="136"/>
    </row>
    <row r="2068" spans="14:14">
      <c r="N2068" s="136"/>
    </row>
    <row r="2069" spans="14:14">
      <c r="N2069" s="136"/>
    </row>
    <row r="2070" spans="14:14">
      <c r="N2070" s="136"/>
    </row>
    <row r="2071" spans="14:14">
      <c r="N2071" s="136"/>
    </row>
    <row r="2072" spans="14:14">
      <c r="N2072" s="136"/>
    </row>
    <row r="2073" spans="14:14">
      <c r="N2073" s="136"/>
    </row>
    <row r="2074" spans="14:14">
      <c r="N2074" s="136"/>
    </row>
    <row r="2075" spans="14:14">
      <c r="N2075" s="136"/>
    </row>
    <row r="2076" spans="14:14">
      <c r="N2076" s="136"/>
    </row>
    <row r="2077" spans="14:14">
      <c r="N2077" s="136"/>
    </row>
    <row r="2078" spans="14:14">
      <c r="N2078" s="136"/>
    </row>
    <row r="2079" spans="14:14">
      <c r="N2079" s="136"/>
    </row>
    <row r="2080" spans="14:14">
      <c r="N2080" s="136"/>
    </row>
    <row r="2081" spans="14:14">
      <c r="N2081" s="136"/>
    </row>
    <row r="2082" spans="14:14">
      <c r="N2082" s="136"/>
    </row>
    <row r="2083" spans="14:14">
      <c r="N2083" s="136"/>
    </row>
    <row r="2084" spans="14:14">
      <c r="N2084" s="136"/>
    </row>
    <row r="2085" spans="14:14">
      <c r="N2085" s="136"/>
    </row>
    <row r="2086" spans="14:14">
      <c r="N2086" s="136"/>
    </row>
    <row r="2087" spans="14:14">
      <c r="N2087" s="136"/>
    </row>
    <row r="2088" spans="14:14">
      <c r="N2088" s="136"/>
    </row>
    <row r="2089" spans="14:14">
      <c r="N2089" s="136"/>
    </row>
    <row r="2090" spans="14:14">
      <c r="N2090" s="136"/>
    </row>
    <row r="2091" spans="14:14">
      <c r="N2091" s="136"/>
    </row>
    <row r="2092" spans="14:14">
      <c r="N2092" s="136"/>
    </row>
    <row r="2093" spans="14:14">
      <c r="N2093" s="136"/>
    </row>
    <row r="2094" spans="14:14">
      <c r="N2094" s="136"/>
    </row>
    <row r="2095" spans="14:14">
      <c r="N2095" s="136"/>
    </row>
    <row r="2096" spans="14:14">
      <c r="N2096" s="136"/>
    </row>
    <row r="2097" spans="14:14">
      <c r="N2097" s="136"/>
    </row>
    <row r="2098" spans="14:14">
      <c r="N2098" s="136"/>
    </row>
    <row r="2099" spans="14:14">
      <c r="N2099" s="136"/>
    </row>
    <row r="2100" spans="14:14">
      <c r="N2100" s="136"/>
    </row>
    <row r="2101" spans="14:14">
      <c r="N2101" s="136"/>
    </row>
    <row r="2102" spans="14:14">
      <c r="N2102" s="136"/>
    </row>
    <row r="2103" spans="14:14">
      <c r="N2103" s="136"/>
    </row>
    <row r="2104" spans="14:14">
      <c r="N2104" s="136"/>
    </row>
    <row r="2105" spans="14:14">
      <c r="N2105" s="136"/>
    </row>
    <row r="2106" spans="14:14">
      <c r="N2106" s="136"/>
    </row>
    <row r="2107" spans="14:14">
      <c r="N2107" s="136"/>
    </row>
    <row r="2108" spans="14:14">
      <c r="N2108" s="136"/>
    </row>
    <row r="2109" spans="14:14">
      <c r="N2109" s="136"/>
    </row>
    <row r="2110" spans="14:14">
      <c r="N2110" s="136"/>
    </row>
    <row r="2111" spans="14:14">
      <c r="N2111" s="136"/>
    </row>
    <row r="2112" spans="14:14">
      <c r="N2112" s="136"/>
    </row>
    <row r="2113" spans="14:14">
      <c r="N2113" s="136"/>
    </row>
    <row r="2114" spans="14:14">
      <c r="N2114" s="136"/>
    </row>
    <row r="2115" spans="14:14">
      <c r="N2115" s="136"/>
    </row>
    <row r="2116" spans="14:14">
      <c r="N2116" s="136"/>
    </row>
    <row r="2117" spans="14:14">
      <c r="N2117" s="136"/>
    </row>
    <row r="2118" spans="14:14">
      <c r="N2118" s="136"/>
    </row>
    <row r="2119" spans="14:14">
      <c r="N2119" s="136"/>
    </row>
    <row r="2120" spans="14:14">
      <c r="N2120" s="136"/>
    </row>
    <row r="2121" spans="14:14">
      <c r="N2121" s="136"/>
    </row>
    <row r="2122" spans="14:14">
      <c r="N2122" s="136"/>
    </row>
    <row r="2123" spans="14:14">
      <c r="N2123" s="136"/>
    </row>
    <row r="2124" spans="14:14">
      <c r="N2124" s="136"/>
    </row>
    <row r="2125" spans="14:14">
      <c r="N2125" s="136"/>
    </row>
    <row r="2126" spans="14:14">
      <c r="N2126" s="136"/>
    </row>
    <row r="2127" spans="14:14">
      <c r="N2127" s="136"/>
    </row>
    <row r="2128" spans="14:14">
      <c r="N2128" s="136"/>
    </row>
    <row r="2129" spans="14:14">
      <c r="N2129" s="136"/>
    </row>
    <row r="2130" spans="14:14">
      <c r="N2130" s="136"/>
    </row>
    <row r="2131" spans="14:14">
      <c r="N2131" s="136"/>
    </row>
    <row r="2132" spans="14:14">
      <c r="N2132" s="136"/>
    </row>
    <row r="2133" spans="14:14">
      <c r="N2133" s="136"/>
    </row>
    <row r="2134" spans="14:14">
      <c r="N2134" s="136"/>
    </row>
    <row r="2135" spans="14:14">
      <c r="N2135" s="136"/>
    </row>
    <row r="2136" spans="14:14">
      <c r="N2136" s="136"/>
    </row>
    <row r="2137" spans="14:14">
      <c r="N2137" s="136"/>
    </row>
    <row r="2138" spans="14:14">
      <c r="N2138" s="136"/>
    </row>
    <row r="2139" spans="14:14">
      <c r="N2139" s="136"/>
    </row>
    <row r="2140" spans="14:14">
      <c r="N2140" s="136"/>
    </row>
    <row r="2141" spans="14:14">
      <c r="N2141" s="136"/>
    </row>
    <row r="2142" spans="14:14">
      <c r="N2142" s="136"/>
    </row>
    <row r="2143" spans="14:14">
      <c r="N2143" s="136"/>
    </row>
    <row r="2144" spans="14:14">
      <c r="N2144" s="136"/>
    </row>
    <row r="2145" spans="14:14">
      <c r="N2145" s="136"/>
    </row>
    <row r="2146" spans="14:14">
      <c r="N2146" s="136"/>
    </row>
    <row r="2147" spans="14:14">
      <c r="N2147" s="136"/>
    </row>
    <row r="2148" spans="14:14">
      <c r="N2148" s="136"/>
    </row>
    <row r="2149" spans="14:14">
      <c r="N2149" s="136"/>
    </row>
    <row r="2150" spans="14:14">
      <c r="N2150" s="136"/>
    </row>
    <row r="2151" spans="14:14">
      <c r="N2151" s="136"/>
    </row>
    <row r="2152" spans="14:14">
      <c r="N2152" s="136"/>
    </row>
    <row r="2153" spans="14:14">
      <c r="N2153" s="136"/>
    </row>
    <row r="2154" spans="14:14">
      <c r="N2154" s="136"/>
    </row>
    <row r="2155" spans="14:14">
      <c r="N2155" s="136"/>
    </row>
    <row r="2156" spans="14:14">
      <c r="N2156" s="136"/>
    </row>
    <row r="2157" spans="14:14">
      <c r="N2157" s="136"/>
    </row>
    <row r="2158" spans="14:14">
      <c r="N2158" s="136"/>
    </row>
    <row r="2159" spans="14:14">
      <c r="N2159" s="136"/>
    </row>
    <row r="2160" spans="14:14">
      <c r="N2160" s="136"/>
    </row>
    <row r="2161" spans="14:14">
      <c r="N2161" s="136"/>
    </row>
    <row r="2162" spans="14:14">
      <c r="N2162" s="136"/>
    </row>
    <row r="2163" spans="14:14">
      <c r="N2163" s="136"/>
    </row>
    <row r="2164" spans="14:14">
      <c r="N2164" s="136"/>
    </row>
    <row r="2165" spans="14:14">
      <c r="N2165" s="136"/>
    </row>
    <row r="2166" spans="14:14">
      <c r="N2166" s="136"/>
    </row>
    <row r="2167" spans="14:14">
      <c r="N2167" s="136"/>
    </row>
    <row r="2168" spans="14:14">
      <c r="N2168" s="136"/>
    </row>
    <row r="2169" spans="14:14">
      <c r="N2169" s="136"/>
    </row>
    <row r="2170" spans="14:14">
      <c r="N2170" s="136"/>
    </row>
    <row r="2171" spans="14:14">
      <c r="N2171" s="136"/>
    </row>
    <row r="2172" spans="14:14">
      <c r="N2172" s="136"/>
    </row>
    <row r="2173" spans="14:14">
      <c r="N2173" s="136"/>
    </row>
    <row r="2174" spans="14:14">
      <c r="N2174" s="136"/>
    </row>
    <row r="2175" spans="14:14">
      <c r="N2175" s="136"/>
    </row>
    <row r="2176" spans="14:14">
      <c r="N2176" s="136"/>
    </row>
    <row r="2177" spans="14:14">
      <c r="N2177" s="136"/>
    </row>
    <row r="2178" spans="14:14">
      <c r="N2178" s="136"/>
    </row>
    <row r="2179" spans="14:14">
      <c r="N2179" s="136"/>
    </row>
    <row r="2180" spans="14:14">
      <c r="N2180" s="136"/>
    </row>
    <row r="2181" spans="14:14">
      <c r="N2181" s="136"/>
    </row>
    <row r="2182" spans="14:14">
      <c r="N2182" s="136"/>
    </row>
    <row r="2183" spans="14:14">
      <c r="N2183" s="136"/>
    </row>
    <row r="2184" spans="14:14">
      <c r="N2184" s="136"/>
    </row>
    <row r="2185" spans="14:14">
      <c r="N2185" s="136"/>
    </row>
    <row r="2186" spans="14:14">
      <c r="N2186" s="136"/>
    </row>
    <row r="2187" spans="14:14">
      <c r="N2187" s="136"/>
    </row>
    <row r="2188" spans="14:14">
      <c r="N2188" s="136"/>
    </row>
    <row r="2189" spans="14:14">
      <c r="N2189" s="136"/>
    </row>
    <row r="2190" spans="14:14">
      <c r="N2190" s="145"/>
    </row>
  </sheetData>
  <mergeCells count="1">
    <mergeCell ref="B4:G4"/>
  </mergeCells>
  <phoneticPr fontId="0"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transitionEvaluation="1" codeName="Sheet4" enableFormatConditionsCalculation="0">
    <tabColor indexed="14"/>
  </sheetPr>
  <dimension ref="A1:DZ2085"/>
  <sheetViews>
    <sheetView zoomScaleNormal="100" workbookViewId="0">
      <pane xSplit="2" ySplit="9" topLeftCell="P190" activePane="bottomRight" state="frozen"/>
      <selection pane="topRight" activeCell="C1" sqref="C1"/>
      <selection pane="bottomLeft" activeCell="A13" sqref="A13"/>
      <selection pane="bottomRight" activeCell="Y215" sqref="Y215"/>
    </sheetView>
  </sheetViews>
  <sheetFormatPr defaultColWidth="9.625" defaultRowHeight="12.75"/>
  <cols>
    <col min="1" max="1" width="5.875" style="12" customWidth="1"/>
    <col min="2" max="2" width="12" style="13" customWidth="1"/>
    <col min="3" max="3" width="10.5" style="14" customWidth="1"/>
    <col min="4" max="4" width="10.625" style="15" customWidth="1"/>
    <col min="5" max="5" width="12.875" style="61" bestFit="1" customWidth="1"/>
    <col min="6" max="6" width="12.125" style="61" customWidth="1"/>
    <col min="7" max="7" width="13.25" style="61" customWidth="1"/>
    <col min="8" max="8" width="11.375" style="82" customWidth="1"/>
    <col min="9" max="9" width="10.625" style="82" customWidth="1"/>
    <col min="10" max="10" width="12.375" style="33" customWidth="1"/>
    <col min="11" max="11" width="12.375" style="18" customWidth="1"/>
    <col min="12" max="13" width="13.125" style="97" customWidth="1"/>
    <col min="14" max="14" width="11.5" style="57" customWidth="1"/>
    <col min="15" max="15" width="11.5" style="24" customWidth="1"/>
    <col min="16" max="16" width="12.375" style="57" customWidth="1"/>
    <col min="17" max="17" width="15" style="24" customWidth="1"/>
    <col min="18" max="19" width="11.75" style="6" customWidth="1"/>
    <col min="20" max="20" width="13.875" style="6" customWidth="1"/>
    <col min="21" max="21" width="13.5" style="6" customWidth="1"/>
    <col min="22" max="23" width="11.75" style="6" customWidth="1"/>
    <col min="24" max="24" width="13.125" style="138" customWidth="1"/>
    <col min="25" max="25" width="11.625" style="6" customWidth="1"/>
    <col min="26" max="28" width="9.625" style="19" customWidth="1"/>
    <col min="29" max="29" width="10.25" style="19" customWidth="1"/>
    <col min="30" max="31" width="9.625" style="19" customWidth="1"/>
    <col min="32" max="32" width="11.5" style="97" customWidth="1"/>
    <col min="33" max="33" width="10.25" style="19" customWidth="1"/>
    <col min="34" max="34" width="11.5" style="19" customWidth="1"/>
    <col min="35" max="41" width="11.625" style="19" customWidth="1"/>
    <col min="42" max="42" width="9.625" style="19" customWidth="1"/>
    <col min="43" max="43" width="9.625" style="23" customWidth="1"/>
    <col min="44" max="44" width="9.625" style="148"/>
    <col min="45" max="45" width="9.625" style="23" customWidth="1"/>
    <col min="46" max="46" width="13.125" style="273" customWidth="1"/>
    <col min="47" max="47" width="11.5" style="201" customWidth="1"/>
    <col min="48" max="53" width="9.625" style="12"/>
    <col min="54" max="54" width="9.625" style="152"/>
    <col min="55" max="59" width="9.625" style="12"/>
    <col min="60" max="60" width="9.625" style="152"/>
    <col min="61" max="62" width="9.625" style="12"/>
    <col min="63" max="63" width="9.625" style="152"/>
    <col min="64" max="64" width="9.625" style="12"/>
    <col min="65" max="65" width="9.625" style="152"/>
    <col min="66" max="130" width="9.625" style="12"/>
    <col min="131" max="16384" width="9.625" style="6"/>
  </cols>
  <sheetData>
    <row r="1" spans="1:70">
      <c r="G1" s="86"/>
      <c r="H1" s="106"/>
      <c r="I1" s="85"/>
      <c r="N1" s="130"/>
      <c r="O1" s="21"/>
      <c r="P1" s="130"/>
      <c r="Q1" s="21"/>
      <c r="Z1" s="263"/>
      <c r="AA1" s="263"/>
      <c r="AB1" s="263"/>
      <c r="AC1" s="263"/>
      <c r="AD1" s="263"/>
      <c r="AE1" s="263"/>
      <c r="AF1" s="106"/>
      <c r="AG1" s="263"/>
      <c r="AH1" s="263"/>
      <c r="AI1" s="263"/>
      <c r="AJ1" s="263"/>
      <c r="AK1" s="263"/>
      <c r="AL1" s="263"/>
      <c r="AM1" s="263"/>
      <c r="AN1" s="263"/>
      <c r="AO1" s="263"/>
      <c r="AT1" s="274"/>
      <c r="AU1" s="275"/>
    </row>
    <row r="2" spans="1:70">
      <c r="C2" s="283"/>
      <c r="D2" s="198"/>
      <c r="E2" s="199"/>
      <c r="F2" s="284"/>
      <c r="G2" s="285"/>
      <c r="H2" s="199"/>
      <c r="I2" s="286"/>
      <c r="J2" s="598" t="s">
        <v>229</v>
      </c>
      <c r="K2" s="599"/>
      <c r="L2" s="599"/>
      <c r="M2" s="599"/>
      <c r="N2" s="599"/>
      <c r="O2" s="599"/>
      <c r="P2" s="599"/>
      <c r="Q2" s="599"/>
      <c r="R2" s="599"/>
      <c r="S2" s="599"/>
      <c r="T2" s="599"/>
      <c r="U2" s="599"/>
      <c r="V2" s="599"/>
      <c r="W2" s="599"/>
      <c r="X2" s="599"/>
      <c r="Y2" s="599"/>
      <c r="Z2" s="599"/>
      <c r="AA2" s="599"/>
      <c r="AB2" s="599"/>
      <c r="AC2" s="599"/>
      <c r="AD2" s="599"/>
      <c r="AE2" s="599"/>
      <c r="AF2" s="600"/>
      <c r="AJ2" s="337"/>
      <c r="AK2" s="62"/>
      <c r="AL2" s="62"/>
      <c r="AM2" s="62"/>
      <c r="AN2" s="62"/>
      <c r="AO2" s="338"/>
      <c r="AT2" s="272"/>
      <c r="AU2" s="10"/>
    </row>
    <row r="3" spans="1:70">
      <c r="B3" s="32"/>
      <c r="C3" s="595" t="s">
        <v>208</v>
      </c>
      <c r="D3" s="596"/>
      <c r="E3" s="596"/>
      <c r="F3" s="596"/>
      <c r="G3" s="596"/>
      <c r="H3" s="596"/>
      <c r="I3" s="597"/>
      <c r="J3" s="595" t="s">
        <v>233</v>
      </c>
      <c r="K3" s="596"/>
      <c r="L3" s="596"/>
      <c r="M3" s="602"/>
      <c r="N3" s="601" t="s">
        <v>234</v>
      </c>
      <c r="O3" s="596"/>
      <c r="P3" s="596"/>
      <c r="Q3" s="602"/>
      <c r="R3" s="603" t="s">
        <v>232</v>
      </c>
      <c r="S3" s="604"/>
      <c r="T3" s="604"/>
      <c r="U3" s="604"/>
      <c r="V3" s="604"/>
      <c r="W3" s="605"/>
      <c r="X3" s="601" t="s">
        <v>231</v>
      </c>
      <c r="Y3" s="596"/>
      <c r="Z3" s="602"/>
      <c r="AA3" s="606" t="s">
        <v>230</v>
      </c>
      <c r="AB3" s="592"/>
      <c r="AC3" s="592"/>
      <c r="AD3" s="592"/>
      <c r="AE3" s="592"/>
      <c r="AF3" s="593"/>
      <c r="AG3" s="591" t="s">
        <v>236</v>
      </c>
      <c r="AH3" s="594"/>
      <c r="AI3" s="593"/>
      <c r="AJ3" s="591" t="s">
        <v>235</v>
      </c>
      <c r="AK3" s="592"/>
      <c r="AL3" s="592"/>
      <c r="AM3" s="592"/>
      <c r="AN3" s="592"/>
      <c r="AO3" s="593"/>
      <c r="AP3" s="261"/>
      <c r="AQ3" s="261"/>
      <c r="BB3" s="268"/>
      <c r="BC3" s="11"/>
      <c r="BD3" s="11"/>
      <c r="BE3" s="11"/>
      <c r="BF3" s="11"/>
      <c r="BG3" s="11"/>
      <c r="BH3" s="269"/>
      <c r="BI3" s="11"/>
      <c r="BJ3" s="11"/>
      <c r="BK3" s="269"/>
      <c r="BL3" s="11"/>
      <c r="BM3" s="268"/>
      <c r="BN3" s="11"/>
      <c r="BO3" s="11"/>
    </row>
    <row r="4" spans="1:70">
      <c r="B4" s="32"/>
      <c r="C4" s="283"/>
      <c r="D4" s="198"/>
      <c r="E4" s="199"/>
      <c r="F4" s="200" t="s">
        <v>3</v>
      </c>
      <c r="G4" s="200"/>
      <c r="H4" s="10"/>
      <c r="I4" s="287"/>
      <c r="J4" s="296" t="s">
        <v>56</v>
      </c>
      <c r="K4" s="211"/>
      <c r="L4" s="203" t="s">
        <v>8</v>
      </c>
      <c r="M4" s="203" t="s">
        <v>195</v>
      </c>
      <c r="N4" s="310"/>
      <c r="O4" s="260" t="s">
        <v>7</v>
      </c>
      <c r="P4" s="580" t="s">
        <v>9</v>
      </c>
      <c r="Q4" s="318" t="s">
        <v>7</v>
      </c>
      <c r="R4" s="313"/>
      <c r="S4" s="260" t="s">
        <v>7</v>
      </c>
      <c r="T4" s="11" t="s">
        <v>201</v>
      </c>
      <c r="U4" s="11" t="s">
        <v>7</v>
      </c>
      <c r="V4" s="11"/>
      <c r="W4" s="319" t="s">
        <v>7</v>
      </c>
      <c r="X4" s="202"/>
      <c r="Y4" s="12"/>
      <c r="Z4" s="329"/>
      <c r="AA4" s="62"/>
      <c r="AB4" s="62"/>
      <c r="AC4" s="62"/>
      <c r="AD4" s="62"/>
      <c r="AE4" s="62"/>
      <c r="AF4" s="295"/>
      <c r="AG4" s="62"/>
      <c r="AH4" s="267" t="s">
        <v>7</v>
      </c>
      <c r="AI4" s="267" t="s">
        <v>7</v>
      </c>
      <c r="AJ4" s="337"/>
      <c r="AK4" s="339"/>
      <c r="AL4" s="339"/>
      <c r="AM4" s="62"/>
      <c r="AN4" s="62"/>
      <c r="AO4" s="338"/>
      <c r="AP4" s="62"/>
      <c r="BB4" s="268"/>
      <c r="BC4" s="11"/>
      <c r="BD4" s="11"/>
      <c r="BE4" s="11"/>
      <c r="BF4" s="11"/>
      <c r="BG4" s="11"/>
      <c r="BH4" s="269"/>
      <c r="BI4" s="11"/>
      <c r="BJ4" s="270"/>
      <c r="BK4" s="269"/>
      <c r="BL4" s="11"/>
      <c r="BM4" s="268"/>
      <c r="BN4" s="11"/>
      <c r="BO4" s="11"/>
    </row>
    <row r="5" spans="1:70">
      <c r="B5" s="32"/>
      <c r="C5" s="283"/>
      <c r="D5" s="198"/>
      <c r="E5" s="582"/>
      <c r="F5" s="200" t="s">
        <v>4</v>
      </c>
      <c r="G5" s="200" t="s">
        <v>5</v>
      </c>
      <c r="H5" s="9" t="s">
        <v>12</v>
      </c>
      <c r="I5" s="287"/>
      <c r="J5" s="296" t="s">
        <v>57</v>
      </c>
      <c r="K5" s="211" t="s">
        <v>227</v>
      </c>
      <c r="L5" s="203" t="s">
        <v>16</v>
      </c>
      <c r="M5" s="203" t="s">
        <v>193</v>
      </c>
      <c r="N5" s="311" t="s">
        <v>197</v>
      </c>
      <c r="O5" s="11" t="s">
        <v>197</v>
      </c>
      <c r="P5" s="580" t="s">
        <v>197</v>
      </c>
      <c r="Q5" s="319" t="s">
        <v>197</v>
      </c>
      <c r="R5" s="311" t="s">
        <v>200</v>
      </c>
      <c r="S5" s="11" t="s">
        <v>200</v>
      </c>
      <c r="T5" s="11" t="s">
        <v>17</v>
      </c>
      <c r="U5" s="11" t="s">
        <v>204</v>
      </c>
      <c r="V5" s="580" t="s">
        <v>12</v>
      </c>
      <c r="W5" s="319" t="s">
        <v>12</v>
      </c>
      <c r="X5" s="577" t="s">
        <v>6</v>
      </c>
      <c r="Y5" s="48" t="s">
        <v>7</v>
      </c>
      <c r="Z5" s="330" t="s">
        <v>205</v>
      </c>
      <c r="AA5" s="123" t="s">
        <v>12</v>
      </c>
      <c r="AB5" s="298" t="s">
        <v>212</v>
      </c>
      <c r="AC5" s="582" t="s">
        <v>12</v>
      </c>
      <c r="AD5" s="123" t="s">
        <v>22</v>
      </c>
      <c r="AE5" s="123" t="s">
        <v>217</v>
      </c>
      <c r="AF5" s="299" t="s">
        <v>222</v>
      </c>
      <c r="AG5" s="266" t="s">
        <v>214</v>
      </c>
      <c r="AH5" s="35" t="s">
        <v>216</v>
      </c>
      <c r="AI5" s="35" t="s">
        <v>216</v>
      </c>
      <c r="AJ5" s="340"/>
      <c r="AK5" s="298" t="s">
        <v>7</v>
      </c>
      <c r="AL5" s="298" t="s">
        <v>209</v>
      </c>
      <c r="AM5" s="298" t="s">
        <v>7</v>
      </c>
      <c r="AN5" s="298" t="s">
        <v>209</v>
      </c>
      <c r="AO5" s="341" t="s">
        <v>7</v>
      </c>
      <c r="AU5" s="203"/>
      <c r="BB5" s="268"/>
      <c r="BC5" s="11"/>
      <c r="BD5" s="11"/>
      <c r="BE5" s="11"/>
      <c r="BF5" s="11"/>
      <c r="BG5" s="11"/>
      <c r="BH5" s="268"/>
      <c r="BI5" s="11"/>
      <c r="BJ5" s="270"/>
      <c r="BK5" s="268"/>
      <c r="BL5" s="11"/>
      <c r="BM5" s="268"/>
      <c r="BN5" s="11"/>
      <c r="BO5" s="11"/>
      <c r="BP5" s="270"/>
      <c r="BQ5" s="11"/>
      <c r="BR5" s="11"/>
    </row>
    <row r="6" spans="1:70">
      <c r="B6" s="32"/>
      <c r="C6" s="283"/>
      <c r="D6" s="198"/>
      <c r="E6" s="583" t="s">
        <v>43</v>
      </c>
      <c r="F6" s="200" t="s">
        <v>10</v>
      </c>
      <c r="G6" s="200" t="s">
        <v>11</v>
      </c>
      <c r="H6" s="10" t="s">
        <v>43</v>
      </c>
      <c r="I6" s="287" t="s">
        <v>187</v>
      </c>
      <c r="J6" s="296" t="s">
        <v>401</v>
      </c>
      <c r="K6" s="211" t="s">
        <v>228</v>
      </c>
      <c r="L6" s="203" t="s">
        <v>26</v>
      </c>
      <c r="M6" s="203" t="s">
        <v>194</v>
      </c>
      <c r="N6" s="311" t="s">
        <v>198</v>
      </c>
      <c r="O6" s="11" t="s">
        <v>198</v>
      </c>
      <c r="P6" s="580" t="s">
        <v>196</v>
      </c>
      <c r="Q6" s="319" t="s">
        <v>196</v>
      </c>
      <c r="R6" s="311" t="s">
        <v>17</v>
      </c>
      <c r="S6" s="11" t="s">
        <v>17</v>
      </c>
      <c r="T6" s="11" t="s">
        <v>202</v>
      </c>
      <c r="U6" s="11" t="s">
        <v>202</v>
      </c>
      <c r="V6" s="580" t="s">
        <v>17</v>
      </c>
      <c r="W6" s="319" t="s">
        <v>17</v>
      </c>
      <c r="X6" s="578" t="s">
        <v>13</v>
      </c>
      <c r="Y6" s="11" t="s">
        <v>13</v>
      </c>
      <c r="Z6" s="330" t="s">
        <v>206</v>
      </c>
      <c r="AA6" s="123" t="s">
        <v>9</v>
      </c>
      <c r="AB6" s="298" t="s">
        <v>213</v>
      </c>
      <c r="AC6" s="583" t="s">
        <v>43</v>
      </c>
      <c r="AD6" s="123" t="s">
        <v>219</v>
      </c>
      <c r="AE6" s="123" t="s">
        <v>218</v>
      </c>
      <c r="AF6" s="299" t="s">
        <v>3</v>
      </c>
      <c r="AG6" s="266" t="s">
        <v>215</v>
      </c>
      <c r="AH6" s="266" t="s">
        <v>215</v>
      </c>
      <c r="AI6" s="266" t="s">
        <v>215</v>
      </c>
      <c r="AJ6" s="342" t="s">
        <v>396</v>
      </c>
      <c r="AK6" s="123" t="s">
        <v>421</v>
      </c>
      <c r="AL6" s="123" t="s">
        <v>223</v>
      </c>
      <c r="AM6" s="123" t="s">
        <v>223</v>
      </c>
      <c r="AN6" s="123" t="s">
        <v>225</v>
      </c>
      <c r="AO6" s="343" t="s">
        <v>225</v>
      </c>
      <c r="AP6" s="35" t="s">
        <v>14</v>
      </c>
      <c r="AQ6" s="36"/>
      <c r="AS6" s="36"/>
      <c r="AT6" s="276"/>
      <c r="AU6" s="203"/>
      <c r="AZ6" s="11"/>
      <c r="BA6" s="11"/>
      <c r="BB6" s="268"/>
      <c r="BC6" s="11"/>
      <c r="BD6" s="11"/>
      <c r="BE6" s="11"/>
      <c r="BF6" s="11"/>
      <c r="BG6" s="11"/>
      <c r="BH6" s="268"/>
      <c r="BI6" s="11"/>
      <c r="BJ6" s="11"/>
      <c r="BK6" s="268"/>
      <c r="BL6" s="11"/>
      <c r="BM6" s="268"/>
      <c r="BN6" s="11"/>
      <c r="BO6" s="11"/>
      <c r="BP6" s="11"/>
      <c r="BQ6" s="11"/>
      <c r="BR6" s="11"/>
    </row>
    <row r="7" spans="1:70">
      <c r="B7" s="32"/>
      <c r="C7" s="288" t="s">
        <v>18</v>
      </c>
      <c r="D7" s="205" t="s">
        <v>19</v>
      </c>
      <c r="E7" s="582" t="s">
        <v>24</v>
      </c>
      <c r="F7" s="200" t="s">
        <v>20</v>
      </c>
      <c r="G7" s="200" t="s">
        <v>21</v>
      </c>
      <c r="H7" s="9" t="s">
        <v>22</v>
      </c>
      <c r="I7" s="289" t="s">
        <v>23</v>
      </c>
      <c r="J7" s="296" t="s">
        <v>402</v>
      </c>
      <c r="K7" s="211" t="s">
        <v>420</v>
      </c>
      <c r="L7" s="203" t="s">
        <v>10</v>
      </c>
      <c r="M7" s="203" t="s">
        <v>16</v>
      </c>
      <c r="N7" s="311" t="s">
        <v>199</v>
      </c>
      <c r="O7" s="11" t="s">
        <v>199</v>
      </c>
      <c r="P7" s="580" t="s">
        <v>22</v>
      </c>
      <c r="Q7" s="319" t="s">
        <v>22</v>
      </c>
      <c r="R7" s="311" t="s">
        <v>22</v>
      </c>
      <c r="S7" s="11" t="s">
        <v>22</v>
      </c>
      <c r="T7" s="11" t="s">
        <v>203</v>
      </c>
      <c r="U7" s="11" t="s">
        <v>203</v>
      </c>
      <c r="V7" s="580" t="s">
        <v>22</v>
      </c>
      <c r="W7" s="319" t="s">
        <v>22</v>
      </c>
      <c r="X7" s="578" t="s">
        <v>22</v>
      </c>
      <c r="Y7" s="11" t="s">
        <v>22</v>
      </c>
      <c r="Z7" s="330" t="s">
        <v>207</v>
      </c>
      <c r="AA7" s="123" t="s">
        <v>22</v>
      </c>
      <c r="AB7" s="298" t="s">
        <v>22</v>
      </c>
      <c r="AC7" s="582" t="s">
        <v>22</v>
      </c>
      <c r="AD7" s="123" t="s">
        <v>220</v>
      </c>
      <c r="AE7" s="123" t="s">
        <v>165</v>
      </c>
      <c r="AF7" s="300" t="s">
        <v>221</v>
      </c>
      <c r="AG7" s="266" t="s">
        <v>44</v>
      </c>
      <c r="AH7" s="266" t="s">
        <v>44</v>
      </c>
      <c r="AI7" s="266" t="s">
        <v>44</v>
      </c>
      <c r="AJ7" s="340" t="s">
        <v>23</v>
      </c>
      <c r="AK7" s="298" t="s">
        <v>23</v>
      </c>
      <c r="AL7" s="298" t="s">
        <v>224</v>
      </c>
      <c r="AM7" s="298" t="s">
        <v>224</v>
      </c>
      <c r="AN7" s="298" t="s">
        <v>226</v>
      </c>
      <c r="AO7" s="341" t="s">
        <v>226</v>
      </c>
      <c r="AP7" s="35" t="s">
        <v>10</v>
      </c>
      <c r="AQ7" s="36"/>
      <c r="AS7" s="36"/>
      <c r="AT7" s="276"/>
      <c r="AU7" s="203"/>
      <c r="AZ7" s="11"/>
      <c r="BA7" s="11"/>
      <c r="BB7" s="268"/>
      <c r="BC7" s="11"/>
      <c r="BD7" s="11"/>
      <c r="BE7" s="262"/>
      <c r="BF7" s="11"/>
      <c r="BG7" s="11"/>
      <c r="BH7" s="268"/>
      <c r="BI7" s="11"/>
      <c r="BJ7" s="11"/>
      <c r="BK7" s="268"/>
      <c r="BL7" s="11"/>
      <c r="BM7" s="268"/>
      <c r="BN7" s="11"/>
      <c r="BO7" s="11"/>
      <c r="BP7" s="11"/>
      <c r="BQ7" s="11"/>
      <c r="BR7" s="11"/>
    </row>
    <row r="8" spans="1:70" ht="13.5" thickBot="1">
      <c r="A8" s="39" t="s">
        <v>27</v>
      </c>
      <c r="B8" s="40" t="s">
        <v>40</v>
      </c>
      <c r="C8" s="290" t="s">
        <v>50</v>
      </c>
      <c r="D8" s="44" t="s">
        <v>51</v>
      </c>
      <c r="E8" s="584" t="s">
        <v>52</v>
      </c>
      <c r="F8" s="90" t="s">
        <v>52</v>
      </c>
      <c r="G8" s="90" t="s">
        <v>52</v>
      </c>
      <c r="H8" s="90" t="s">
        <v>52</v>
      </c>
      <c r="I8" s="291" t="s">
        <v>52</v>
      </c>
      <c r="J8" s="301"/>
      <c r="K8" s="46"/>
      <c r="L8" s="90" t="s">
        <v>52</v>
      </c>
      <c r="M8" s="90" t="s">
        <v>52</v>
      </c>
      <c r="N8" s="312" t="s">
        <v>52</v>
      </c>
      <c r="O8" s="44" t="s">
        <v>51</v>
      </c>
      <c r="P8" s="581" t="s">
        <v>52</v>
      </c>
      <c r="Q8" s="320" t="s">
        <v>51</v>
      </c>
      <c r="R8" s="312" t="s">
        <v>52</v>
      </c>
      <c r="S8" s="44" t="s">
        <v>51</v>
      </c>
      <c r="T8" s="90" t="s">
        <v>52</v>
      </c>
      <c r="U8" s="44" t="s">
        <v>51</v>
      </c>
      <c r="V8" s="581" t="s">
        <v>52</v>
      </c>
      <c r="W8" s="320" t="s">
        <v>51</v>
      </c>
      <c r="X8" s="579" t="s">
        <v>52</v>
      </c>
      <c r="Y8" s="44" t="s">
        <v>51</v>
      </c>
      <c r="Z8" s="331" t="s">
        <v>51</v>
      </c>
      <c r="AA8" s="124" t="s">
        <v>52</v>
      </c>
      <c r="AB8" s="124" t="s">
        <v>52</v>
      </c>
      <c r="AC8" s="584" t="s">
        <v>52</v>
      </c>
      <c r="AD8" s="124" t="s">
        <v>52</v>
      </c>
      <c r="AE8" s="124" t="s">
        <v>52</v>
      </c>
      <c r="AF8" s="291" t="s">
        <v>52</v>
      </c>
      <c r="AG8" s="124" t="s">
        <v>52</v>
      </c>
      <c r="AH8" s="124" t="s">
        <v>52</v>
      </c>
      <c r="AI8" s="124" t="s">
        <v>51</v>
      </c>
      <c r="AJ8" s="344" t="s">
        <v>51</v>
      </c>
      <c r="AK8" s="124" t="s">
        <v>51</v>
      </c>
      <c r="AL8" s="124" t="s">
        <v>51</v>
      </c>
      <c r="AM8" s="124" t="s">
        <v>51</v>
      </c>
      <c r="AN8" s="124" t="s">
        <v>51</v>
      </c>
      <c r="AO8" s="345" t="s">
        <v>51</v>
      </c>
      <c r="AP8" s="129" t="s">
        <v>52</v>
      </c>
      <c r="AQ8" s="36"/>
      <c r="AS8" s="36"/>
      <c r="AT8" s="9"/>
      <c r="AU8" s="9"/>
      <c r="AZ8" s="11"/>
      <c r="BA8" s="11"/>
      <c r="BB8" s="268"/>
      <c r="BC8" s="11"/>
      <c r="BD8" s="11"/>
      <c r="BE8" s="262"/>
      <c r="BF8" s="11"/>
      <c r="BG8" s="11"/>
      <c r="BH8" s="268"/>
      <c r="BI8" s="11"/>
      <c r="BJ8" s="11"/>
      <c r="BK8" s="268"/>
      <c r="BL8" s="11"/>
      <c r="BM8" s="268"/>
      <c r="BN8" s="11"/>
      <c r="BO8" s="11"/>
      <c r="BP8" s="11"/>
      <c r="BQ8" s="11"/>
      <c r="BR8" s="11"/>
    </row>
    <row r="9" spans="1:70" ht="13.5" thickTop="1">
      <c r="A9" s="48"/>
      <c r="B9" s="32">
        <f>Input!A9</f>
        <v>40999</v>
      </c>
      <c r="C9" s="292"/>
      <c r="D9" s="206">
        <f>Input!$H$2</f>
        <v>71356.160000000003</v>
      </c>
      <c r="E9" s="207"/>
      <c r="F9" s="208"/>
      <c r="G9" s="208"/>
      <c r="H9" s="209"/>
      <c r="I9" s="293"/>
      <c r="J9" s="296"/>
      <c r="K9" s="302"/>
      <c r="L9" s="278"/>
      <c r="M9" s="278"/>
      <c r="N9" s="313"/>
      <c r="O9" s="303"/>
      <c r="P9" s="48"/>
      <c r="Q9" s="321"/>
      <c r="R9" s="313"/>
      <c r="S9" s="48"/>
      <c r="T9" s="48"/>
      <c r="U9" s="48"/>
      <c r="V9" s="48"/>
      <c r="W9" s="324"/>
      <c r="X9" s="297"/>
      <c r="Y9" s="48"/>
      <c r="Z9" s="332">
        <f>Input!H1</f>
        <v>20597</v>
      </c>
      <c r="AA9" s="264"/>
      <c r="AB9" s="264"/>
      <c r="AC9" s="264"/>
      <c r="AD9" s="264"/>
      <c r="AE9" s="264"/>
      <c r="AF9" s="304"/>
      <c r="AG9" s="264"/>
      <c r="AH9" s="264"/>
      <c r="AI9" s="264"/>
      <c r="AJ9" s="346"/>
      <c r="AK9" s="264">
        <f>D9</f>
        <v>71356.160000000003</v>
      </c>
      <c r="AL9" s="264"/>
      <c r="AM9" s="264">
        <f>D9</f>
        <v>71356.160000000003</v>
      </c>
      <c r="AN9" s="264"/>
      <c r="AO9" s="347"/>
      <c r="AP9" s="51"/>
      <c r="AQ9" s="52"/>
      <c r="AS9" s="52"/>
      <c r="AT9" s="277"/>
      <c r="AU9" s="278"/>
    </row>
    <row r="10" spans="1:70">
      <c r="A10" s="73" t="str">
        <f ca="1">OFFSET('day lookup'!$A$1,WEEKDAY(B10)-1,0)</f>
        <v>SUN</v>
      </c>
      <c r="B10" s="32">
        <f>Input!A10</f>
        <v>41000</v>
      </c>
      <c r="C10" s="294">
        <f>IF(D10&lt;&gt;"",interp(D10,AreaCapacity!$A$3:$B$245,2),"")</f>
        <v>7731.399621212121</v>
      </c>
      <c r="D10" s="10">
        <f>IF(AND(Revised_Input!B10&gt;0,Revised_Input!B10&lt;104000),Revised_Input!B10,IF(Input!B10&lt;990000,Input!B10,""))</f>
        <v>71490.5</v>
      </c>
      <c r="E10" s="10">
        <f>IF(Revised_Input!G10&gt;0,Revised_Input!G10/1.9835,IF(Input!G10&lt;990000,Input!G10,""))</f>
        <v>0</v>
      </c>
      <c r="F10" s="10">
        <f>IF(Revised_Input!C10&gt;0,Revised_Input!C10,IF(Input!C10&lt;990000,Input!C10,""))</f>
        <v>93.3203125</v>
      </c>
      <c r="G10" s="10">
        <f>IF(Revised_Input!D10&gt;0,Revised_Input!D10,IF(Input!D10&lt;990000,Input!D10,""))</f>
        <v>3.56</v>
      </c>
      <c r="H10" s="210">
        <f>IF(D10="","",F10-G10)</f>
        <v>89.760312499999998</v>
      </c>
      <c r="I10" s="287">
        <f>IF(D10="","",(D10-D9)/1.9835+E10+H10)</f>
        <v>157.48907478888151</v>
      </c>
      <c r="J10" s="437" t="str">
        <f>IF(Input!H10="","",Input!H10)</f>
        <v>N</v>
      </c>
      <c r="K10" s="305">
        <f>IF(D10="","",IF(J10="Y",E10,0))</f>
        <v>0</v>
      </c>
      <c r="L10" s="201">
        <f>IF(D10="","",IF(J10="Y",I10+G10,MIN(Input!I10,I10+G10-K10)))</f>
        <v>39</v>
      </c>
      <c r="M10" s="201">
        <f>IF(D10="","",MAX(L10-G10,0))</f>
        <v>35.44</v>
      </c>
      <c r="N10" s="314">
        <f>IF(Revised_Input!E10&gt;0,Revised_Input!E10,IF(Input!E10&lt;990000,Input!E10,""))</f>
        <v>2.48999999999999</v>
      </c>
      <c r="O10" s="306">
        <f>IF(D10="","",O9+N10*1.9835)</f>
        <v>4.9389149999999802</v>
      </c>
      <c r="P10" s="10">
        <f>IF(D10="","",IF(J10="Y",N10,0))</f>
        <v>0</v>
      </c>
      <c r="Q10" s="322">
        <f>IF(D10="","",IF(J10="Y",(N10*1.9835)+Q9,Q9))</f>
        <v>0</v>
      </c>
      <c r="R10" s="325">
        <f>IF(D10="","",IF(J10="Y",Input!M10,0))</f>
        <v>0</v>
      </c>
      <c r="S10" s="308">
        <f>IF(D10="","",(R10*1.9835)+S9)</f>
        <v>0</v>
      </c>
      <c r="T10" s="305">
        <f>IF(D10="","",Input!L10)</f>
        <v>0</v>
      </c>
      <c r="U10" s="308">
        <f>IF(D10="","",(T10*1.9835)+U9)</f>
        <v>0</v>
      </c>
      <c r="V10" s="307">
        <f>IF(D10="","",R10+T10)</f>
        <v>0</v>
      </c>
      <c r="W10" s="326">
        <f>IF(D10="","",(V10*1.9835)+W9)</f>
        <v>0</v>
      </c>
      <c r="X10" s="152">
        <f>IF(D10="","",Input!K10)</f>
        <v>0</v>
      </c>
      <c r="Y10" s="308">
        <f>IF(D10="","",(X10*1.9835)+Y9)</f>
        <v>0</v>
      </c>
      <c r="Z10" s="329">
        <f>IF(D10="","",Z9-X10*1.9835)</f>
        <v>20597</v>
      </c>
      <c r="AA10" s="62">
        <f>IF(D10="","",M10+P10+V10+X10)</f>
        <v>35.44</v>
      </c>
      <c r="AB10" s="62">
        <f>IF(D10="","",Input!N10)</f>
        <v>54.3203125</v>
      </c>
      <c r="AC10" s="62">
        <f>IF(D10="","",H10)</f>
        <v>89.760312499999998</v>
      </c>
      <c r="AD10" s="62">
        <f>IF(D10="","",Input!J10)</f>
        <v>89.760312499999998</v>
      </c>
      <c r="AE10" s="62">
        <f>IF(D10="","",AC10-AD10)</f>
        <v>0</v>
      </c>
      <c r="AF10" s="309">
        <f>IF(D10="","",IF(F10-250&lt;0,0,F10-250))</f>
        <v>0</v>
      </c>
      <c r="AG10" s="19">
        <f>IF(D10="","",AA10-AC10+AB10)</f>
        <v>0</v>
      </c>
      <c r="AH10" s="19">
        <f>IF(D10="","",AH9+AG10)</f>
        <v>0</v>
      </c>
      <c r="AI10" s="19">
        <f>IF(D10="","",AH10*1.9835)</f>
        <v>0</v>
      </c>
      <c r="AJ10" s="337">
        <f>IF(D10="","",MAX(((I10-M10)-(E10-K10))*1.9835,0))</f>
        <v>242.08433984374648</v>
      </c>
      <c r="AK10" s="62">
        <f>IF(D10="","",AK9+AJ10)</f>
        <v>71598.244339843746</v>
      </c>
      <c r="AL10" s="62">
        <f>IF(D10="","",IF(AK9&lt;'day lookup'!$I$1,MIN('day lookup'!$I$1-AK9,AJ10)))</f>
        <v>242.08433984374648</v>
      </c>
      <c r="AM10" s="62">
        <f>IF(D10="","",AM9+AL10)</f>
        <v>71598.244339843746</v>
      </c>
      <c r="AN10" s="62">
        <f>IF(D10="","",IF(AK10&lt;'day lookup'!$I$1,0,MIN(AK10-'day lookup'!$I$1,AJ10)))</f>
        <v>0</v>
      </c>
      <c r="AO10" s="338">
        <f>IF(D10="","",AO9+AN10)</f>
        <v>0</v>
      </c>
      <c r="AP10" s="10">
        <f>IF(Revised_Input!F10&gt;0,Revised_Input!F10,IF(Input!F10&lt;990000,Input!F10,""))</f>
        <v>2300.5729166666601</v>
      </c>
      <c r="AQ10" s="54"/>
      <c r="AS10" s="54"/>
      <c r="AT10" s="279"/>
      <c r="AU10" s="280"/>
      <c r="BL10" s="271"/>
      <c r="BN10" s="271"/>
      <c r="BO10" s="271"/>
    </row>
    <row r="11" spans="1:70">
      <c r="A11" s="73" t="str">
        <f ca="1">OFFSET('day lookup'!$A$1,WEEKDAY(B11)-1,0)</f>
        <v>MON</v>
      </c>
      <c r="B11" s="32">
        <f>Input!A11</f>
        <v>41001</v>
      </c>
      <c r="C11" s="294">
        <f>IF(D11&lt;&gt;"",interp(D11,AreaCapacity!$A$3:$B$245,2),"")</f>
        <v>7731.6095959595959</v>
      </c>
      <c r="D11" s="10">
        <f>IF(AND(Revised_Input!B11&gt;0,Revised_Input!B11&lt;104000),Revised_Input!B11,IF(Input!B11&lt;990000,Input!B11,""))</f>
        <v>71656.800000000003</v>
      </c>
      <c r="E11" s="10">
        <f>IF(Revised_Input!G11&gt;0,Revised_Input!G11/1.9835,IF(Input!G11&lt;990000,Input!G11,""))</f>
        <v>0</v>
      </c>
      <c r="F11" s="10">
        <f>IF(Revised_Input!C11&gt;0,Revised_Input!C11,IF(Input!C11&lt;990000,Input!C11,""))</f>
        <v>94</v>
      </c>
      <c r="G11" s="10">
        <f>IF(Revised_Input!D11&gt;0,Revised_Input!D11,IF(Input!D11&lt;990000,Input!D11,""))</f>
        <v>3.56</v>
      </c>
      <c r="H11" s="210">
        <f t="shared" ref="H11:H74" si="0">IF(D11="","",F11-G11)</f>
        <v>90.44</v>
      </c>
      <c r="I11" s="287">
        <f t="shared" ref="I11:I74" si="1">IF(D11="","",(D11-D10)/1.9835+E11+H11)</f>
        <v>174.28169397529766</v>
      </c>
      <c r="J11" s="437" t="str">
        <f>IF(Input!H11="","",Input!H11)</f>
        <v>N</v>
      </c>
      <c r="K11" s="305">
        <f t="shared" ref="K11:K74" si="2">IF(D11="","",IF(J11="Y",E11,0))</f>
        <v>0</v>
      </c>
      <c r="L11" s="201">
        <f>IF(D11="","",IF(J11="Y",I11+G11,MIN(Input!I11,I11+G11-K11)))</f>
        <v>39</v>
      </c>
      <c r="M11" s="201">
        <f t="shared" ref="M11:M74" si="3">IF(D11="","",MAX(L11-G11,0))</f>
        <v>35.44</v>
      </c>
      <c r="N11" s="314">
        <f>IF(Revised_Input!E11&gt;0,Revised_Input!E11,IF(Input!E11&lt;990000,Input!E11,""))</f>
        <v>2.48999999999999</v>
      </c>
      <c r="O11" s="306">
        <f t="shared" ref="O11:O74" si="4">IF(D11="","",O10+N11*1.9835)</f>
        <v>9.8778299999999604</v>
      </c>
      <c r="P11" s="10">
        <f t="shared" ref="P11:P74" si="5">IF(D11="","",IF(J11="Y",N11,0))</f>
        <v>0</v>
      </c>
      <c r="Q11" s="322">
        <f t="shared" ref="Q11:Q74" si="6">IF(D11="","",IF(J11="Y",(N11*1.9835)+Q10,Q10))</f>
        <v>0</v>
      </c>
      <c r="R11" s="325">
        <f>IF(D11="","",IF(J11="Y",Input!M11,0))</f>
        <v>0</v>
      </c>
      <c r="S11" s="308">
        <f t="shared" ref="S11:S74" si="7">IF(D11="","",(R11*1.9835)+S10)</f>
        <v>0</v>
      </c>
      <c r="T11" s="305">
        <f>IF(D11="","",Input!L11)</f>
        <v>0</v>
      </c>
      <c r="U11" s="308">
        <f t="shared" ref="U11:U74" si="8">IF(D11="","",(T11*1.9835)+U10)</f>
        <v>0</v>
      </c>
      <c r="V11" s="307">
        <f t="shared" ref="V11:V74" si="9">IF(D11="","",R11+T11)</f>
        <v>0</v>
      </c>
      <c r="W11" s="326">
        <f t="shared" ref="W11:W74" si="10">IF(D11="","",(V11*1.9835)+W10)</f>
        <v>0</v>
      </c>
      <c r="X11" s="152">
        <f>IF(D11="","",Input!K11)</f>
        <v>0</v>
      </c>
      <c r="Y11" s="308">
        <f t="shared" ref="Y11:Y74" si="11">IF(D11="","",(X11*1.9835)+Y10)</f>
        <v>0</v>
      </c>
      <c r="Z11" s="329">
        <f t="shared" ref="Z11:Z74" si="12">IF(D11="","",Z10-X11*1.9835)</f>
        <v>20597</v>
      </c>
      <c r="AA11" s="62">
        <f t="shared" ref="AA11:AA74" si="13">IF(D11="","",M11+P11+V11+X11)</f>
        <v>35.44</v>
      </c>
      <c r="AB11" s="62">
        <f>IF(D11="","",Input!N11)</f>
        <v>55</v>
      </c>
      <c r="AC11" s="62">
        <f t="shared" ref="AC11:AC74" si="14">IF(D11="","",H11)</f>
        <v>90.44</v>
      </c>
      <c r="AD11" s="62">
        <f>IF(D11="","",Input!J11)</f>
        <v>90.44</v>
      </c>
      <c r="AE11" s="62">
        <f t="shared" ref="AE11:AE74" si="15">IF(D11="","",AC11-AD11)</f>
        <v>0</v>
      </c>
      <c r="AF11" s="309">
        <f t="shared" ref="AF11:AF74" si="16">IF(D11="","",IF(F11-250&lt;0,0,F11-250))</f>
        <v>0</v>
      </c>
      <c r="AG11" s="19">
        <f t="shared" ref="AG11:AG74" si="17">IF(D11="","",AA11-AC11+AB11)</f>
        <v>0</v>
      </c>
      <c r="AH11" s="19">
        <f t="shared" ref="AH11:AH74" si="18">IF(D11="","",AH10+AG11)</f>
        <v>0</v>
      </c>
      <c r="AI11" s="19">
        <f t="shared" ref="AI11:AI74" si="19">IF(D11="","",AH11*1.9835)</f>
        <v>0</v>
      </c>
      <c r="AJ11" s="337">
        <f t="shared" ref="AJ11:AJ74" si="20">IF(D11="","",MAX(((I11-M11)-(E11-K11))*1.9835,0))</f>
        <v>275.39250000000294</v>
      </c>
      <c r="AK11" s="62">
        <f t="shared" ref="AK11:AK74" si="21">IF(D11="","",AK10+AJ11)</f>
        <v>71873.636839843748</v>
      </c>
      <c r="AL11" s="62">
        <f>IF(D11="","",IF(AK10&lt;'day lookup'!$I$1,MIN('day lookup'!$I$1-AK10,AJ11)))</f>
        <v>275.39250000000294</v>
      </c>
      <c r="AM11" s="62">
        <f t="shared" ref="AM11:AM74" si="22">IF(D11="","",AM10+AL11)</f>
        <v>71873.636839843748</v>
      </c>
      <c r="AN11" s="62">
        <f>IF(D11="","",IF(AK11&lt;'day lookup'!$I$1,0,MIN(AK11-'day lookup'!$I$1,AJ11)))</f>
        <v>0</v>
      </c>
      <c r="AO11" s="338">
        <f t="shared" ref="AO11:AO74" si="23">IF(D11="","",AO10+AN11)</f>
        <v>0</v>
      </c>
      <c r="AP11" s="10">
        <f>IF(Revised_Input!F11&gt;0,Revised_Input!F11,IF(Input!F11&lt;990000,Input!F11,""))</f>
        <v>2385</v>
      </c>
      <c r="AQ11" s="54"/>
      <c r="AS11" s="54"/>
      <c r="AT11" s="279"/>
      <c r="AU11" s="280"/>
      <c r="BL11" s="271"/>
      <c r="BN11" s="271"/>
      <c r="BO11" s="271"/>
    </row>
    <row r="12" spans="1:70">
      <c r="A12" s="73" t="str">
        <f ca="1">OFFSET('day lookup'!$A$1,WEEKDAY(B12)-1,0)</f>
        <v>TUE</v>
      </c>
      <c r="B12" s="32">
        <f>Input!A12</f>
        <v>41002</v>
      </c>
      <c r="C12" s="294">
        <f>IF(D12&lt;&gt;"",interp(D12,AreaCapacity!$A$3:$B$245,2),"")</f>
        <v>7731.7298611111109</v>
      </c>
      <c r="D12" s="10">
        <f>IF(AND(Revised_Input!B12&gt;0,Revised_Input!B12&lt;104000),Revised_Input!B12,IF(Input!B12&lt;990000,Input!B12,""))</f>
        <v>71752.05</v>
      </c>
      <c r="E12" s="10">
        <f>IF(Revised_Input!G12&gt;0,Revised_Input!G12/1.9835,IF(Input!G12&lt;990000,Input!G12,""))</f>
        <v>0</v>
      </c>
      <c r="F12" s="10">
        <f>IF(Revised_Input!C12&gt;0,Revised_Input!C12,IF(Input!C12&lt;990000,Input!C12,""))</f>
        <v>94.0104166666666</v>
      </c>
      <c r="G12" s="10">
        <f>IF(Revised_Input!D12&gt;0,Revised_Input!D12,IF(Input!D12&lt;990000,Input!D12,""))</f>
        <v>3.7708333333333299</v>
      </c>
      <c r="H12" s="210">
        <f t="shared" si="0"/>
        <v>90.239583333333272</v>
      </c>
      <c r="I12" s="287">
        <f t="shared" si="1"/>
        <v>138.26075802453568</v>
      </c>
      <c r="J12" s="437" t="str">
        <f>IF(Input!H12="","",Input!H12)</f>
        <v>N</v>
      </c>
      <c r="K12" s="305">
        <f t="shared" si="2"/>
        <v>0</v>
      </c>
      <c r="L12" s="201">
        <f>IF(D12="","",IF(J12="Y",I12+G12,MIN(Input!I12,I12+G12-K12)))</f>
        <v>39</v>
      </c>
      <c r="M12" s="201">
        <f t="shared" si="3"/>
        <v>35.229166666666671</v>
      </c>
      <c r="N12" s="314">
        <f>IF(Revised_Input!E12&gt;0,Revised_Input!E12,IF(Input!E12&lt;990000,Input!E12,""))</f>
        <v>2.48999999999999</v>
      </c>
      <c r="O12" s="306">
        <f t="shared" si="4"/>
        <v>14.816744999999941</v>
      </c>
      <c r="P12" s="10">
        <f t="shared" si="5"/>
        <v>0</v>
      </c>
      <c r="Q12" s="322">
        <f t="shared" si="6"/>
        <v>0</v>
      </c>
      <c r="R12" s="325">
        <f>IF(D12="","",IF(J12="Y",Input!M12,0))</f>
        <v>0</v>
      </c>
      <c r="S12" s="308">
        <f t="shared" si="7"/>
        <v>0</v>
      </c>
      <c r="T12" s="305">
        <f>IF(D12="","",Input!L12)</f>
        <v>0</v>
      </c>
      <c r="U12" s="308">
        <f t="shared" si="8"/>
        <v>0</v>
      </c>
      <c r="V12" s="307">
        <f t="shared" si="9"/>
        <v>0</v>
      </c>
      <c r="W12" s="326">
        <f t="shared" si="10"/>
        <v>0</v>
      </c>
      <c r="X12" s="152">
        <f>IF(D12="","",Input!K12)</f>
        <v>0</v>
      </c>
      <c r="Y12" s="308">
        <f t="shared" si="11"/>
        <v>0</v>
      </c>
      <c r="Z12" s="329">
        <f t="shared" si="12"/>
        <v>20597</v>
      </c>
      <c r="AA12" s="62">
        <f t="shared" si="13"/>
        <v>35.229166666666671</v>
      </c>
      <c r="AB12" s="62">
        <f>IF(D12="","",Input!N12)</f>
        <v>55.0104166666666</v>
      </c>
      <c r="AC12" s="62">
        <f t="shared" si="14"/>
        <v>90.239583333333272</v>
      </c>
      <c r="AD12" s="62">
        <f>IF(D12="","",Input!J12)</f>
        <v>90.239583333333272</v>
      </c>
      <c r="AE12" s="62">
        <f t="shared" si="15"/>
        <v>0</v>
      </c>
      <c r="AF12" s="309">
        <f t="shared" si="16"/>
        <v>0</v>
      </c>
      <c r="AG12" s="19">
        <f t="shared" si="17"/>
        <v>0</v>
      </c>
      <c r="AH12" s="19">
        <f t="shared" si="18"/>
        <v>0</v>
      </c>
      <c r="AI12" s="19">
        <f t="shared" si="19"/>
        <v>0</v>
      </c>
      <c r="AJ12" s="337">
        <f t="shared" si="20"/>
        <v>204.36316145833317</v>
      </c>
      <c r="AK12" s="62">
        <f t="shared" si="21"/>
        <v>72078.000001302076</v>
      </c>
      <c r="AL12" s="62">
        <f>IF(D12="","",IF(AK11&lt;'day lookup'!$I$1,MIN('day lookup'!$I$1-AK11,AJ12)))</f>
        <v>204.36316145833317</v>
      </c>
      <c r="AM12" s="62">
        <f t="shared" si="22"/>
        <v>72078.000001302076</v>
      </c>
      <c r="AN12" s="62">
        <f>IF(D12="","",IF(AK12&lt;'day lookup'!$I$1,0,MIN(AK12-'day lookup'!$I$1,AJ12)))</f>
        <v>0</v>
      </c>
      <c r="AO12" s="338">
        <f t="shared" si="23"/>
        <v>0</v>
      </c>
      <c r="AP12" s="10">
        <f>IF(Revised_Input!F12&gt;0,Revised_Input!F12,IF(Input!F12&lt;990000,Input!F12,""))</f>
        <v>2266.8229166666601</v>
      </c>
      <c r="AQ12" s="54"/>
      <c r="AS12" s="54"/>
      <c r="AT12" s="279"/>
      <c r="AU12" s="280"/>
      <c r="BL12" s="271"/>
      <c r="BN12" s="271"/>
      <c r="BO12" s="271"/>
    </row>
    <row r="13" spans="1:70">
      <c r="A13" s="73" t="str">
        <f ca="1">OFFSET('day lookup'!$A$1,WEEKDAY(B13)-1,0)</f>
        <v>WED</v>
      </c>
      <c r="B13" s="32">
        <f>Input!A13</f>
        <v>41003</v>
      </c>
      <c r="C13" s="294">
        <f>IF(D13&lt;&gt;"",interp(D13,AreaCapacity!$A$3:$B$245,2),"")</f>
        <v>7731.839962121212</v>
      </c>
      <c r="D13" s="10">
        <f>IF(AND(Revised_Input!B13&gt;0,Revised_Input!B13&lt;104000),Revised_Input!B13,IF(Input!B13&lt;990000,Input!B13,""))</f>
        <v>71839.25</v>
      </c>
      <c r="E13" s="10">
        <f>IF(Revised_Input!G13&gt;0,Revised_Input!G13/1.9835,IF(Input!G13&lt;990000,Input!G13,""))</f>
        <v>0</v>
      </c>
      <c r="F13" s="10">
        <f>IF(Revised_Input!C13&gt;0,Revised_Input!C13,IF(Input!C13&lt;990000,Input!C13,""))</f>
        <v>73.4427083333333</v>
      </c>
      <c r="G13" s="10">
        <f>IF(Revised_Input!D13&gt;0,Revised_Input!D13,IF(Input!D13&lt;990000,Input!D13,""))</f>
        <v>3.9999999999999898</v>
      </c>
      <c r="H13" s="210">
        <f t="shared" si="0"/>
        <v>69.442708333333314</v>
      </c>
      <c r="I13" s="287">
        <f t="shared" si="1"/>
        <v>113.40540054407043</v>
      </c>
      <c r="J13" s="437" t="str">
        <f>IF(Input!H13="","",Input!H13)</f>
        <v>N</v>
      </c>
      <c r="K13" s="305">
        <f t="shared" si="2"/>
        <v>0</v>
      </c>
      <c r="L13" s="201">
        <f>IF(D13="","",IF(J13="Y",I13+G13,MIN(Input!I13,I13+G13-K13)))</f>
        <v>39</v>
      </c>
      <c r="M13" s="201">
        <f t="shared" si="3"/>
        <v>35.000000000000007</v>
      </c>
      <c r="N13" s="314">
        <f>IF(Revised_Input!E13&gt;0,Revised_Input!E13,IF(Input!E13&lt;990000,Input!E13,""))</f>
        <v>2.48999999999999</v>
      </c>
      <c r="O13" s="306">
        <f t="shared" si="4"/>
        <v>19.755659999999921</v>
      </c>
      <c r="P13" s="10">
        <f t="shared" si="5"/>
        <v>0</v>
      </c>
      <c r="Q13" s="322">
        <f t="shared" si="6"/>
        <v>0</v>
      </c>
      <c r="R13" s="325">
        <f>IF(D13="","",IF(J13="Y",Input!M13,0))</f>
        <v>0</v>
      </c>
      <c r="S13" s="308">
        <f t="shared" si="7"/>
        <v>0</v>
      </c>
      <c r="T13" s="305">
        <f>IF(D13="","",Input!L13)</f>
        <v>0</v>
      </c>
      <c r="U13" s="308">
        <f t="shared" si="8"/>
        <v>0</v>
      </c>
      <c r="V13" s="307">
        <f t="shared" si="9"/>
        <v>0</v>
      </c>
      <c r="W13" s="326">
        <f t="shared" si="10"/>
        <v>0</v>
      </c>
      <c r="X13" s="152">
        <f>IF(D13="","",Input!K13)</f>
        <v>0</v>
      </c>
      <c r="Y13" s="308">
        <f t="shared" si="11"/>
        <v>0</v>
      </c>
      <c r="Z13" s="329">
        <f t="shared" si="12"/>
        <v>20597</v>
      </c>
      <c r="AA13" s="62">
        <f t="shared" si="13"/>
        <v>35.000000000000007</v>
      </c>
      <c r="AB13" s="62">
        <f>IF(D13="","",Input!N13)</f>
        <v>34.442708333333307</v>
      </c>
      <c r="AC13" s="62">
        <f t="shared" si="14"/>
        <v>69.442708333333314</v>
      </c>
      <c r="AD13" s="62">
        <f>IF(D13="","",Input!J13)</f>
        <v>69.442708333333314</v>
      </c>
      <c r="AE13" s="62">
        <f t="shared" si="15"/>
        <v>0</v>
      </c>
      <c r="AF13" s="309">
        <f t="shared" si="16"/>
        <v>0</v>
      </c>
      <c r="AG13" s="19">
        <f t="shared" si="17"/>
        <v>0</v>
      </c>
      <c r="AH13" s="19">
        <f t="shared" si="18"/>
        <v>0</v>
      </c>
      <c r="AI13" s="19">
        <f t="shared" si="19"/>
        <v>0</v>
      </c>
      <c r="AJ13" s="337">
        <f t="shared" si="20"/>
        <v>155.5171119791637</v>
      </c>
      <c r="AK13" s="62">
        <f t="shared" si="21"/>
        <v>72233.517113281239</v>
      </c>
      <c r="AL13" s="62">
        <f>IF(D13="","",IF(AK12&lt;'day lookup'!$I$1,MIN('day lookup'!$I$1-AK12,AJ13)))</f>
        <v>155.5171119791637</v>
      </c>
      <c r="AM13" s="62">
        <f t="shared" si="22"/>
        <v>72233.517113281239</v>
      </c>
      <c r="AN13" s="62">
        <f>IF(D13="","",IF(AK13&lt;'day lookup'!$I$1,0,MIN(AK13-'day lookup'!$I$1,AJ13)))</f>
        <v>0</v>
      </c>
      <c r="AO13" s="338">
        <f t="shared" si="23"/>
        <v>0</v>
      </c>
      <c r="AP13" s="10">
        <f>IF(Revised_Input!F13&gt;0,Revised_Input!F13,IF(Input!F13&lt;990000,Input!F13,""))</f>
        <v>1864.5833333333301</v>
      </c>
      <c r="AQ13" s="54"/>
      <c r="AS13" s="54"/>
      <c r="AT13" s="279"/>
      <c r="AU13" s="280"/>
      <c r="BL13" s="271"/>
      <c r="BN13" s="271"/>
      <c r="BO13" s="271"/>
    </row>
    <row r="14" spans="1:70">
      <c r="A14" s="73" t="str">
        <f ca="1">OFFSET('day lookup'!$A$1,WEEKDAY(B14)-1,0)</f>
        <v>THU</v>
      </c>
      <c r="B14" s="32">
        <f>Input!A14</f>
        <v>41004</v>
      </c>
      <c r="C14" s="294">
        <f>IF(D14&lt;&gt;"",interp(D14,AreaCapacity!$A$3:$B$245,2),"")</f>
        <v>7731.9805429292928</v>
      </c>
      <c r="D14" s="10">
        <f>IF(AND(Revised_Input!B14&gt;0,Revised_Input!B14&lt;104000),Revised_Input!B14,IF(Input!B14&lt;990000,Input!B14,""))</f>
        <v>71950.59</v>
      </c>
      <c r="E14" s="10">
        <f>IF(Revised_Input!G14&gt;0,Revised_Input!G14/1.9835,IF(Input!G14&lt;990000,Input!G14,""))</f>
        <v>0</v>
      </c>
      <c r="F14" s="10">
        <f>IF(Revised_Input!C14&gt;0,Revised_Input!C14,IF(Input!C14&lt;990000,Input!C14,""))</f>
        <v>65.3359375</v>
      </c>
      <c r="G14" s="10">
        <f>IF(Revised_Input!D14&gt;0,Revised_Input!D14,IF(Input!D14&lt;990000,Input!D14,""))</f>
        <v>3.9999999999999898</v>
      </c>
      <c r="H14" s="210">
        <f t="shared" si="0"/>
        <v>61.335937500000007</v>
      </c>
      <c r="I14" s="287">
        <f t="shared" si="1"/>
        <v>117.46903555898488</v>
      </c>
      <c r="J14" s="437" t="str">
        <f>IF(Input!H14="","",Input!H14)</f>
        <v>N</v>
      </c>
      <c r="K14" s="305">
        <f t="shared" si="2"/>
        <v>0</v>
      </c>
      <c r="L14" s="201">
        <f>IF(D14="","",IF(J14="Y",I14+G14,MIN(Input!I14,I14+G14-K14)))</f>
        <v>39</v>
      </c>
      <c r="M14" s="201">
        <f t="shared" si="3"/>
        <v>35.000000000000007</v>
      </c>
      <c r="N14" s="314">
        <f>IF(Revised_Input!E14&gt;0,Revised_Input!E14,IF(Input!E14&lt;990000,Input!E14,""))</f>
        <v>2.48999999999999</v>
      </c>
      <c r="O14" s="306">
        <f t="shared" si="4"/>
        <v>24.694574999999901</v>
      </c>
      <c r="P14" s="10">
        <f t="shared" si="5"/>
        <v>0</v>
      </c>
      <c r="Q14" s="322">
        <f t="shared" si="6"/>
        <v>0</v>
      </c>
      <c r="R14" s="325">
        <f>IF(D14="","",IF(J14="Y",Input!M14,0))</f>
        <v>0</v>
      </c>
      <c r="S14" s="308">
        <f t="shared" si="7"/>
        <v>0</v>
      </c>
      <c r="T14" s="305">
        <f>IF(D14="","",Input!L14)</f>
        <v>0</v>
      </c>
      <c r="U14" s="308">
        <f t="shared" si="8"/>
        <v>0</v>
      </c>
      <c r="V14" s="307">
        <f t="shared" si="9"/>
        <v>0</v>
      </c>
      <c r="W14" s="326">
        <f t="shared" si="10"/>
        <v>0</v>
      </c>
      <c r="X14" s="152">
        <f>IF(D14="","",Input!K14)</f>
        <v>0</v>
      </c>
      <c r="Y14" s="308">
        <f t="shared" si="11"/>
        <v>0</v>
      </c>
      <c r="Z14" s="329">
        <f t="shared" si="12"/>
        <v>20597</v>
      </c>
      <c r="AA14" s="62">
        <f t="shared" si="13"/>
        <v>35.000000000000007</v>
      </c>
      <c r="AB14" s="62">
        <f>IF(D14="","",Input!N14)</f>
        <v>26.3359375</v>
      </c>
      <c r="AC14" s="62">
        <f t="shared" si="14"/>
        <v>61.335937500000007</v>
      </c>
      <c r="AD14" s="62">
        <f>IF(D14="","",Input!J14)</f>
        <v>61.335937500000007</v>
      </c>
      <c r="AE14" s="62">
        <f t="shared" si="15"/>
        <v>0</v>
      </c>
      <c r="AF14" s="309">
        <f t="shared" si="16"/>
        <v>0</v>
      </c>
      <c r="AG14" s="19">
        <f t="shared" si="17"/>
        <v>0</v>
      </c>
      <c r="AH14" s="19">
        <f t="shared" si="18"/>
        <v>0</v>
      </c>
      <c r="AI14" s="19">
        <f t="shared" si="19"/>
        <v>0</v>
      </c>
      <c r="AJ14" s="337">
        <f t="shared" si="20"/>
        <v>163.5773320312465</v>
      </c>
      <c r="AK14" s="62">
        <f t="shared" si="21"/>
        <v>72397.094445312483</v>
      </c>
      <c r="AL14" s="62">
        <f>IF(D14="","",IF(AK13&lt;'day lookup'!$I$1,MIN('day lookup'!$I$1-AK13,AJ14)))</f>
        <v>163.5773320312465</v>
      </c>
      <c r="AM14" s="62">
        <f t="shared" si="22"/>
        <v>72397.094445312483</v>
      </c>
      <c r="AN14" s="62">
        <f>IF(D14="","",IF(AK14&lt;'day lookup'!$I$1,0,MIN(AK14-'day lookup'!$I$1,AJ14)))</f>
        <v>0</v>
      </c>
      <c r="AO14" s="338">
        <f t="shared" si="23"/>
        <v>0</v>
      </c>
      <c r="AP14" s="10">
        <f>IF(Revised_Input!F14&gt;0,Revised_Input!F14,IF(Input!F14&lt;990000,Input!F14,""))</f>
        <v>1512.34375</v>
      </c>
      <c r="AQ14" s="54"/>
      <c r="AS14" s="54"/>
      <c r="AT14" s="279"/>
      <c r="AU14" s="280"/>
      <c r="BL14" s="271"/>
      <c r="BN14" s="271"/>
      <c r="BO14" s="271"/>
    </row>
    <row r="15" spans="1:70">
      <c r="A15" s="73" t="str">
        <f ca="1">OFFSET('day lookup'!$A$1,WEEKDAY(B15)-1,0)</f>
        <v>FRI</v>
      </c>
      <c r="B15" s="32">
        <f>Input!A15</f>
        <v>41005</v>
      </c>
      <c r="C15" s="294">
        <f>IF(D15&lt;&gt;"",interp(D15,AreaCapacity!$A$3:$B$245,2),"")</f>
        <v>7732.0405263157891</v>
      </c>
      <c r="D15" s="10">
        <f>IF(AND(Revised_Input!B15&gt;0,Revised_Input!B15&lt;104000),Revised_Input!B15,IF(Input!B15&lt;990000,Input!B15,""))</f>
        <v>71998.34</v>
      </c>
      <c r="E15" s="10">
        <f>IF(Revised_Input!G15&gt;0,Revised_Input!G15/1.9835,IF(Input!G15&lt;990000,Input!G15,""))</f>
        <v>0</v>
      </c>
      <c r="F15" s="10">
        <f>IF(Revised_Input!C15&gt;0,Revised_Input!C15,IF(Input!C15&lt;990000,Input!C15,""))</f>
        <v>64.6536458333333</v>
      </c>
      <c r="G15" s="10">
        <f>IF(Revised_Input!D15&gt;0,Revised_Input!D15,IF(Input!D15&lt;990000,Input!D15,""))</f>
        <v>4.0836458333333301</v>
      </c>
      <c r="H15" s="210">
        <f t="shared" si="0"/>
        <v>60.569999999999972</v>
      </c>
      <c r="I15" s="287">
        <f t="shared" si="1"/>
        <v>84.643607259894097</v>
      </c>
      <c r="J15" s="437" t="str">
        <f>IF(Input!H15="","",Input!H15)</f>
        <v>N</v>
      </c>
      <c r="K15" s="305">
        <f t="shared" si="2"/>
        <v>0</v>
      </c>
      <c r="L15" s="201">
        <f>IF(D15="","",IF(J15="Y",I15+G15,MIN(Input!I15,I15+G15-K15)))</f>
        <v>39</v>
      </c>
      <c r="M15" s="201">
        <f t="shared" si="3"/>
        <v>34.916354166666672</v>
      </c>
      <c r="N15" s="314">
        <f>IF(Revised_Input!E15&gt;0,Revised_Input!E15,IF(Input!E15&lt;990000,Input!E15,""))</f>
        <v>2.48999999999999</v>
      </c>
      <c r="O15" s="306">
        <f t="shared" si="4"/>
        <v>29.633489999999881</v>
      </c>
      <c r="P15" s="10">
        <f t="shared" si="5"/>
        <v>0</v>
      </c>
      <c r="Q15" s="322">
        <f t="shared" si="6"/>
        <v>0</v>
      </c>
      <c r="R15" s="325">
        <f>IF(D15="","",IF(J15="Y",Input!M15,0))</f>
        <v>0</v>
      </c>
      <c r="S15" s="308">
        <f t="shared" si="7"/>
        <v>0</v>
      </c>
      <c r="T15" s="305">
        <f>IF(D15="","",Input!L15)</f>
        <v>0</v>
      </c>
      <c r="U15" s="308">
        <f t="shared" si="8"/>
        <v>0</v>
      </c>
      <c r="V15" s="307">
        <f t="shared" si="9"/>
        <v>0</v>
      </c>
      <c r="W15" s="326">
        <f t="shared" si="10"/>
        <v>0</v>
      </c>
      <c r="X15" s="152">
        <f>IF(D15="","",Input!K15)</f>
        <v>0</v>
      </c>
      <c r="Y15" s="308">
        <f t="shared" si="11"/>
        <v>0</v>
      </c>
      <c r="Z15" s="329">
        <f t="shared" si="12"/>
        <v>20597</v>
      </c>
      <c r="AA15" s="62">
        <f t="shared" si="13"/>
        <v>34.916354166666672</v>
      </c>
      <c r="AB15" s="62">
        <f>IF(D15="","",Input!N15)</f>
        <v>25.6536458333333</v>
      </c>
      <c r="AC15" s="62">
        <f t="shared" si="14"/>
        <v>60.569999999999972</v>
      </c>
      <c r="AD15" s="62">
        <f>IF(D15="","",Input!J15)</f>
        <v>60.569999999999972</v>
      </c>
      <c r="AE15" s="62">
        <f t="shared" si="15"/>
        <v>0</v>
      </c>
      <c r="AF15" s="309">
        <f t="shared" si="16"/>
        <v>0</v>
      </c>
      <c r="AG15" s="19">
        <f t="shared" si="17"/>
        <v>0</v>
      </c>
      <c r="AH15" s="19">
        <f t="shared" si="18"/>
        <v>0</v>
      </c>
      <c r="AI15" s="19">
        <f t="shared" si="19"/>
        <v>0</v>
      </c>
      <c r="AJ15" s="337">
        <f t="shared" si="20"/>
        <v>98.634006510416597</v>
      </c>
      <c r="AK15" s="62">
        <f t="shared" si="21"/>
        <v>72495.728451822899</v>
      </c>
      <c r="AL15" s="62">
        <f>IF(D15="","",IF(AK14&lt;'day lookup'!$I$1,MIN('day lookup'!$I$1-AK14,AJ15)))</f>
        <v>98.634006510416597</v>
      </c>
      <c r="AM15" s="62">
        <f t="shared" si="22"/>
        <v>72495.728451822899</v>
      </c>
      <c r="AN15" s="62">
        <f>IF(D15="","",IF(AK15&lt;'day lookup'!$I$1,0,MIN(AK15-'day lookup'!$I$1,AJ15)))</f>
        <v>0</v>
      </c>
      <c r="AO15" s="338">
        <f t="shared" si="23"/>
        <v>0</v>
      </c>
      <c r="AP15" s="10">
        <f>IF(Revised_Input!F15&gt;0,Revised_Input!F15,IF(Input!F15&lt;990000,Input!F15,""))</f>
        <v>1134.1822916666599</v>
      </c>
      <c r="AQ15" s="54"/>
      <c r="AS15" s="54"/>
      <c r="AT15" s="279"/>
      <c r="AU15" s="280"/>
      <c r="BL15" s="271"/>
      <c r="BN15" s="271"/>
      <c r="BO15" s="271"/>
    </row>
    <row r="16" spans="1:70">
      <c r="A16" s="73" t="str">
        <f ca="1">OFFSET('day lookup'!$A$1,WEEKDAY(B16)-1,0)</f>
        <v>SAT</v>
      </c>
      <c r="B16" s="32">
        <f>Input!A16</f>
        <v>41006</v>
      </c>
      <c r="C16" s="294">
        <f>IF(D16&lt;&gt;"",interp(D16,AreaCapacity!$A$3:$B$245,2),"")</f>
        <v>7732.1602756892235</v>
      </c>
      <c r="D16" s="10">
        <f>IF(AND(Revised_Input!B16&gt;0,Revised_Input!B16&lt;104000),Revised_Input!B16,IF(Input!B16&lt;990000,Input!B16,""))</f>
        <v>72093.899999999994</v>
      </c>
      <c r="E16" s="10">
        <f>IF(Revised_Input!G16&gt;0,Revised_Input!G16/1.9835,IF(Input!G16&lt;990000,Input!G16,""))</f>
        <v>0</v>
      </c>
      <c r="F16" s="10">
        <f>IF(Revised_Input!C16&gt;0,Revised_Input!C16,IF(Input!C16&lt;990000,Input!C16,""))</f>
        <v>65.0729166666666</v>
      </c>
      <c r="G16" s="10">
        <f>IF(Revised_Input!D16&gt;0,Revised_Input!D16,IF(Input!D16&lt;990000,Input!D16,""))</f>
        <v>4.0836458333333301</v>
      </c>
      <c r="H16" s="210">
        <f t="shared" si="0"/>
        <v>60.989270833333272</v>
      </c>
      <c r="I16" s="287">
        <f t="shared" si="1"/>
        <v>109.16673491198095</v>
      </c>
      <c r="J16" s="437" t="str">
        <f>IF(Input!H16="","",Input!H16)</f>
        <v>N</v>
      </c>
      <c r="K16" s="305">
        <f t="shared" si="2"/>
        <v>0</v>
      </c>
      <c r="L16" s="201">
        <f>IF(D16="","",IF(J16="Y",I16+G16,MIN(Input!I16,I16+G16-K16)))</f>
        <v>39</v>
      </c>
      <c r="M16" s="201">
        <f t="shared" si="3"/>
        <v>34.916354166666672</v>
      </c>
      <c r="N16" s="314">
        <f>IF(Revised_Input!E16&gt;0,Revised_Input!E16,IF(Input!E16&lt;990000,Input!E16,""))</f>
        <v>2.48999999999999</v>
      </c>
      <c r="O16" s="306">
        <f t="shared" si="4"/>
        <v>34.572404999999861</v>
      </c>
      <c r="P16" s="10">
        <f t="shared" si="5"/>
        <v>0</v>
      </c>
      <c r="Q16" s="322">
        <f t="shared" si="6"/>
        <v>0</v>
      </c>
      <c r="R16" s="325">
        <f>IF(D16="","",IF(J16="Y",Input!M16,0))</f>
        <v>0</v>
      </c>
      <c r="S16" s="308">
        <f t="shared" si="7"/>
        <v>0</v>
      </c>
      <c r="T16" s="305">
        <f>IF(D16="","",Input!L16)</f>
        <v>0</v>
      </c>
      <c r="U16" s="308">
        <f t="shared" si="8"/>
        <v>0</v>
      </c>
      <c r="V16" s="307">
        <f t="shared" si="9"/>
        <v>0</v>
      </c>
      <c r="W16" s="326">
        <f t="shared" si="10"/>
        <v>0</v>
      </c>
      <c r="X16" s="152">
        <f>IF(D16="","",Input!K16)</f>
        <v>0</v>
      </c>
      <c r="Y16" s="308">
        <f t="shared" si="11"/>
        <v>0</v>
      </c>
      <c r="Z16" s="329">
        <f t="shared" si="12"/>
        <v>20597</v>
      </c>
      <c r="AA16" s="62">
        <f t="shared" si="13"/>
        <v>34.916354166666672</v>
      </c>
      <c r="AB16" s="62">
        <f>IF(D16="","",Input!N16)</f>
        <v>26.0729166666666</v>
      </c>
      <c r="AC16" s="62">
        <f t="shared" si="14"/>
        <v>60.989270833333272</v>
      </c>
      <c r="AD16" s="62">
        <f>IF(D16="","",Input!J16)</f>
        <v>60.989270833333272</v>
      </c>
      <c r="AE16" s="62">
        <f t="shared" si="15"/>
        <v>0</v>
      </c>
      <c r="AF16" s="309">
        <f t="shared" si="16"/>
        <v>0</v>
      </c>
      <c r="AG16" s="19">
        <f t="shared" si="17"/>
        <v>0</v>
      </c>
      <c r="AH16" s="19">
        <f t="shared" si="18"/>
        <v>0</v>
      </c>
      <c r="AI16" s="19">
        <f t="shared" si="19"/>
        <v>0</v>
      </c>
      <c r="AJ16" s="337">
        <f t="shared" si="20"/>
        <v>147.27563020833088</v>
      </c>
      <c r="AK16" s="62">
        <f t="shared" si="21"/>
        <v>72643.004082031228</v>
      </c>
      <c r="AL16" s="62">
        <f>IF(D16="","",IF(AK15&lt;'day lookup'!$I$1,MIN('day lookup'!$I$1-AK15,AJ16)))</f>
        <v>147.27563020833088</v>
      </c>
      <c r="AM16" s="62">
        <f t="shared" si="22"/>
        <v>72643.004082031228</v>
      </c>
      <c r="AN16" s="62">
        <f>IF(D16="","",IF(AK16&lt;'day lookup'!$I$1,0,MIN(AK16-'day lookup'!$I$1,AJ16)))</f>
        <v>0</v>
      </c>
      <c r="AO16" s="338">
        <f t="shared" si="23"/>
        <v>0</v>
      </c>
      <c r="AP16" s="10">
        <f>IF(Revised_Input!F16&gt;0,Revised_Input!F16,IF(Input!F16&lt;990000,Input!F16,""))</f>
        <v>955.23958333333303</v>
      </c>
      <c r="AQ16" s="54"/>
      <c r="AS16" s="54"/>
      <c r="AT16" s="279"/>
      <c r="AU16" s="280"/>
      <c r="BL16" s="271"/>
      <c r="BN16" s="271"/>
      <c r="BO16" s="271"/>
    </row>
    <row r="17" spans="1:67">
      <c r="A17" s="73" t="str">
        <f ca="1">OFFSET('day lookup'!$A$1,WEEKDAY(B17)-1,0)</f>
        <v>SUN</v>
      </c>
      <c r="B17" s="32">
        <f>Input!A17</f>
        <v>41007</v>
      </c>
      <c r="C17" s="294">
        <f>IF(D17&lt;&gt;"",interp(D17,AreaCapacity!$A$3:$B$245,2),"")</f>
        <v>7732.289899749373</v>
      </c>
      <c r="D17" s="10">
        <f>IF(AND(Revised_Input!B17&gt;0,Revised_Input!B17&lt;104000),Revised_Input!B17,IF(Input!B17&lt;990000,Input!B17,""))</f>
        <v>72197.34</v>
      </c>
      <c r="E17" s="10">
        <f>IF(Revised_Input!G17&gt;0,Revised_Input!G17/1.9835,IF(Input!G17&lt;990000,Input!G17,""))</f>
        <v>0</v>
      </c>
      <c r="F17" s="10">
        <f>IF(Revised_Input!C17&gt;0,Revised_Input!C17,IF(Input!C17&lt;990000,Input!C17,""))</f>
        <v>65.1458333333333</v>
      </c>
      <c r="G17" s="10">
        <f>IF(Revised_Input!D17&gt;0,Revised_Input!D17,IF(Input!D17&lt;990000,Input!D17,""))</f>
        <v>3.9999999999999898</v>
      </c>
      <c r="H17" s="210">
        <f t="shared" si="0"/>
        <v>61.145833333333307</v>
      </c>
      <c r="I17" s="287">
        <f t="shared" si="1"/>
        <v>113.29607280900879</v>
      </c>
      <c r="J17" s="437" t="str">
        <f>IF(Input!H17="","",Input!H17)</f>
        <v>N</v>
      </c>
      <c r="K17" s="305">
        <f t="shared" si="2"/>
        <v>0</v>
      </c>
      <c r="L17" s="201">
        <f>IF(D17="","",IF(J17="Y",I17+G17,MIN(Input!I17,I17+G17-K17)))</f>
        <v>39</v>
      </c>
      <c r="M17" s="201">
        <f t="shared" si="3"/>
        <v>35.000000000000007</v>
      </c>
      <c r="N17" s="314">
        <f>IF(Revised_Input!E17&gt;0,Revised_Input!E17,IF(Input!E17&lt;990000,Input!E17,""))</f>
        <v>2.48999999999999</v>
      </c>
      <c r="O17" s="306">
        <f t="shared" si="4"/>
        <v>39.511319999999841</v>
      </c>
      <c r="P17" s="10">
        <f t="shared" si="5"/>
        <v>0</v>
      </c>
      <c r="Q17" s="322">
        <f t="shared" si="6"/>
        <v>0</v>
      </c>
      <c r="R17" s="325">
        <f>IF(D17="","",IF(J17="Y",Input!M17,0))</f>
        <v>0</v>
      </c>
      <c r="S17" s="308">
        <f t="shared" si="7"/>
        <v>0</v>
      </c>
      <c r="T17" s="305">
        <f>IF(D17="","",Input!L17)</f>
        <v>0</v>
      </c>
      <c r="U17" s="308">
        <f t="shared" si="8"/>
        <v>0</v>
      </c>
      <c r="V17" s="307">
        <f t="shared" si="9"/>
        <v>0</v>
      </c>
      <c r="W17" s="326">
        <f t="shared" si="10"/>
        <v>0</v>
      </c>
      <c r="X17" s="152">
        <f>IF(D17="","",Input!K17)</f>
        <v>0</v>
      </c>
      <c r="Y17" s="308">
        <f t="shared" si="11"/>
        <v>0</v>
      </c>
      <c r="Z17" s="329">
        <f t="shared" si="12"/>
        <v>20597</v>
      </c>
      <c r="AA17" s="62">
        <f t="shared" si="13"/>
        <v>35.000000000000007</v>
      </c>
      <c r="AB17" s="62">
        <f>IF(D17="","",Input!N17)</f>
        <v>26.1458333333333</v>
      </c>
      <c r="AC17" s="62">
        <f t="shared" si="14"/>
        <v>61.145833333333307</v>
      </c>
      <c r="AD17" s="62">
        <f>IF(D17="","",Input!J17)</f>
        <v>61.145833333333307</v>
      </c>
      <c r="AE17" s="62">
        <f t="shared" si="15"/>
        <v>0</v>
      </c>
      <c r="AF17" s="309">
        <f t="shared" si="16"/>
        <v>0</v>
      </c>
      <c r="AG17" s="19">
        <f t="shared" si="17"/>
        <v>0</v>
      </c>
      <c r="AH17" s="19">
        <f t="shared" si="18"/>
        <v>0</v>
      </c>
      <c r="AI17" s="19">
        <f t="shared" si="19"/>
        <v>0</v>
      </c>
      <c r="AJ17" s="337">
        <f t="shared" si="20"/>
        <v>155.30026041666895</v>
      </c>
      <c r="AK17" s="62">
        <f t="shared" si="21"/>
        <v>72798.304342447896</v>
      </c>
      <c r="AL17" s="62">
        <f>IF(D17="","",IF(AK16&lt;'day lookup'!$I$1,MIN('day lookup'!$I$1-AK16,AJ17)))</f>
        <v>155.30026041666895</v>
      </c>
      <c r="AM17" s="62">
        <f t="shared" si="22"/>
        <v>72798.304342447896</v>
      </c>
      <c r="AN17" s="62">
        <f>IF(D17="","",IF(AK17&lt;'day lookup'!$I$1,0,MIN(AK17-'day lookup'!$I$1,AJ17)))</f>
        <v>0</v>
      </c>
      <c r="AO17" s="338">
        <f t="shared" si="23"/>
        <v>0</v>
      </c>
      <c r="AP17" s="10">
        <f>IF(Revised_Input!F17&gt;0,Revised_Input!F17,IF(Input!F17&lt;990000,Input!F17,""))</f>
        <v>836.56770833333303</v>
      </c>
      <c r="AQ17" s="54"/>
      <c r="AS17" s="54"/>
      <c r="AT17" s="279"/>
      <c r="AU17" s="280"/>
      <c r="BL17" s="271"/>
      <c r="BN17" s="271"/>
      <c r="BO17" s="271"/>
    </row>
    <row r="18" spans="1:67">
      <c r="A18" s="73" t="str">
        <f ca="1">OFFSET('day lookup'!$A$1,WEEKDAY(B18)-1,0)</f>
        <v>MON</v>
      </c>
      <c r="B18" s="32">
        <f>Input!A18</f>
        <v>41008</v>
      </c>
      <c r="C18" s="294">
        <f>IF(D18&lt;&gt;"",interp(D18,AreaCapacity!$A$3:$B$245,2),"")</f>
        <v>7732.4396491228072</v>
      </c>
      <c r="D18" s="10">
        <f>IF(AND(Revised_Input!B18&gt;0,Revised_Input!B18&lt;104000),Revised_Input!B18,IF(Input!B18&lt;990000,Input!B18,""))</f>
        <v>72316.84</v>
      </c>
      <c r="E18" s="10">
        <f>IF(Revised_Input!G18&gt;0,Revised_Input!G18/1.9835,IF(Input!G18&lt;990000,Input!G18,""))</f>
        <v>0</v>
      </c>
      <c r="F18" s="10">
        <f>IF(Revised_Input!C18&gt;0,Revised_Input!C18,IF(Input!C18&lt;990000,Input!C18,""))</f>
        <v>65.1770833333333</v>
      </c>
      <c r="G18" s="10">
        <f>IF(Revised_Input!D18&gt;0,Revised_Input!D18,IF(Input!D18&lt;990000,Input!D18,""))</f>
        <v>3.9999999999999898</v>
      </c>
      <c r="H18" s="210">
        <f t="shared" si="0"/>
        <v>61.177083333333307</v>
      </c>
      <c r="I18" s="287">
        <f t="shared" si="1"/>
        <v>121.42412139736155</v>
      </c>
      <c r="J18" s="437" t="str">
        <f>IF(Input!H18="","",Input!H18)</f>
        <v>N</v>
      </c>
      <c r="K18" s="305">
        <f t="shared" si="2"/>
        <v>0</v>
      </c>
      <c r="L18" s="201">
        <f>IF(D18="","",IF(J18="Y",I18+G18,MIN(Input!I18,I18+G18-K18)))</f>
        <v>39</v>
      </c>
      <c r="M18" s="201">
        <f t="shared" si="3"/>
        <v>35.000000000000007</v>
      </c>
      <c r="N18" s="314">
        <f>IF(Revised_Input!E18&gt;0,Revised_Input!E18,IF(Input!E18&lt;990000,Input!E18,""))</f>
        <v>2.48999999999999</v>
      </c>
      <c r="O18" s="306">
        <f t="shared" si="4"/>
        <v>44.450234999999822</v>
      </c>
      <c r="P18" s="10">
        <f t="shared" si="5"/>
        <v>0</v>
      </c>
      <c r="Q18" s="322">
        <f t="shared" si="6"/>
        <v>0</v>
      </c>
      <c r="R18" s="325">
        <f>IF(D18="","",IF(J18="Y",Input!M18,0))</f>
        <v>0</v>
      </c>
      <c r="S18" s="308">
        <f t="shared" si="7"/>
        <v>0</v>
      </c>
      <c r="T18" s="305">
        <f>IF(D18="","",Input!L18)</f>
        <v>0</v>
      </c>
      <c r="U18" s="308">
        <f t="shared" si="8"/>
        <v>0</v>
      </c>
      <c r="V18" s="307">
        <f t="shared" si="9"/>
        <v>0</v>
      </c>
      <c r="W18" s="326">
        <f t="shared" si="10"/>
        <v>0</v>
      </c>
      <c r="X18" s="152">
        <f>IF(D18="","",Input!K18)</f>
        <v>0</v>
      </c>
      <c r="Y18" s="308">
        <f t="shared" si="11"/>
        <v>0</v>
      </c>
      <c r="Z18" s="329">
        <f t="shared" si="12"/>
        <v>20597</v>
      </c>
      <c r="AA18" s="62">
        <f t="shared" si="13"/>
        <v>35.000000000000007</v>
      </c>
      <c r="AB18" s="62">
        <f>IF(D18="","",Input!N18)</f>
        <v>26.1770833333333</v>
      </c>
      <c r="AC18" s="62">
        <f t="shared" si="14"/>
        <v>61.177083333333307</v>
      </c>
      <c r="AD18" s="62">
        <f>IF(D18="","",Input!J18)</f>
        <v>61.177083333333307</v>
      </c>
      <c r="AE18" s="62">
        <f t="shared" si="15"/>
        <v>0</v>
      </c>
      <c r="AF18" s="309">
        <f t="shared" si="16"/>
        <v>0</v>
      </c>
      <c r="AG18" s="19">
        <f t="shared" si="17"/>
        <v>0</v>
      </c>
      <c r="AH18" s="19">
        <f t="shared" si="18"/>
        <v>0</v>
      </c>
      <c r="AI18" s="19">
        <f t="shared" si="19"/>
        <v>0</v>
      </c>
      <c r="AJ18" s="337">
        <f t="shared" si="20"/>
        <v>171.42224479166663</v>
      </c>
      <c r="AK18" s="62">
        <f t="shared" si="21"/>
        <v>72969.726587239566</v>
      </c>
      <c r="AL18" s="62">
        <f>IF(D18="","",IF(AK17&lt;'day lookup'!$I$1,MIN('day lookup'!$I$1-AK17,AJ18)))</f>
        <v>171.42224479166663</v>
      </c>
      <c r="AM18" s="62">
        <f t="shared" si="22"/>
        <v>72969.726587239566</v>
      </c>
      <c r="AN18" s="62">
        <f>IF(D18="","",IF(AK18&lt;'day lookup'!$I$1,0,MIN(AK18-'day lookup'!$I$1,AJ18)))</f>
        <v>0</v>
      </c>
      <c r="AO18" s="338">
        <f t="shared" si="23"/>
        <v>0</v>
      </c>
      <c r="AP18" s="10">
        <f>IF(Revised_Input!F18&gt;0,Revised_Input!F18,IF(Input!F18&lt;990000,Input!F18,""))</f>
        <v>722.17968749999898</v>
      </c>
      <c r="AQ18" s="54"/>
      <c r="AS18" s="54"/>
      <c r="AT18" s="279"/>
      <c r="AU18" s="280"/>
      <c r="BL18" s="271"/>
      <c r="BN18" s="271"/>
      <c r="BO18" s="271"/>
    </row>
    <row r="19" spans="1:67">
      <c r="A19" s="73" t="str">
        <f ca="1">OFFSET('day lookup'!$A$1,WEEKDAY(B19)-1,0)</f>
        <v>TUE</v>
      </c>
      <c r="B19" s="32">
        <f>Input!A19</f>
        <v>41009</v>
      </c>
      <c r="C19" s="294">
        <f>IF(D19&lt;&gt;"",interp(D19,AreaCapacity!$A$3:$B$245,2),"")</f>
        <v>7732.7000375939851</v>
      </c>
      <c r="D19" s="10">
        <f>IF(AND(Revised_Input!B19&gt;0,Revised_Input!B19&lt;104000),Revised_Input!B19,IF(Input!B19&lt;990000,Input!B19,""))</f>
        <v>72524.63</v>
      </c>
      <c r="E19" s="10">
        <f>IF(Revised_Input!G19&gt;0,Revised_Input!G19/1.9835,IF(Input!G19&lt;990000,Input!G19,""))</f>
        <v>0</v>
      </c>
      <c r="F19" s="10">
        <f>IF(Revised_Input!C19&gt;0,Revised_Input!C19,IF(Input!C19&lt;990000,Input!C19,""))</f>
        <v>51.6354166666666</v>
      </c>
      <c r="G19" s="10">
        <f>IF(Revised_Input!D19&gt;0,Revised_Input!D19,IF(Input!D19&lt;990000,Input!D19,""))</f>
        <v>3.9999999999999898</v>
      </c>
      <c r="H19" s="210">
        <f t="shared" si="0"/>
        <v>47.635416666666607</v>
      </c>
      <c r="I19" s="287">
        <f t="shared" si="1"/>
        <v>152.39468059407179</v>
      </c>
      <c r="J19" s="437" t="str">
        <f>IF(Input!H19="","",Input!H19)</f>
        <v>N</v>
      </c>
      <c r="K19" s="305">
        <f t="shared" si="2"/>
        <v>0</v>
      </c>
      <c r="L19" s="201">
        <f>IF(D19="","",IF(J19="Y",I19+G19,MIN(Input!I19,I19+G19-K19)))</f>
        <v>39</v>
      </c>
      <c r="M19" s="201">
        <f t="shared" si="3"/>
        <v>35.000000000000007</v>
      </c>
      <c r="N19" s="314">
        <f>IF(Revised_Input!E19&gt;0,Revised_Input!E19,IF(Input!E19&lt;990000,Input!E19,""))</f>
        <v>2.48999999999999</v>
      </c>
      <c r="O19" s="306">
        <f t="shared" si="4"/>
        <v>49.389149999999802</v>
      </c>
      <c r="P19" s="10">
        <f t="shared" si="5"/>
        <v>0</v>
      </c>
      <c r="Q19" s="322">
        <f t="shared" si="6"/>
        <v>0</v>
      </c>
      <c r="R19" s="325">
        <f>IF(D19="","",IF(J19="Y",Input!M19,0))</f>
        <v>0</v>
      </c>
      <c r="S19" s="308">
        <f t="shared" si="7"/>
        <v>0</v>
      </c>
      <c r="T19" s="305">
        <f>IF(D19="","",Input!L19)</f>
        <v>0</v>
      </c>
      <c r="U19" s="308">
        <f t="shared" si="8"/>
        <v>0</v>
      </c>
      <c r="V19" s="307">
        <f t="shared" si="9"/>
        <v>0</v>
      </c>
      <c r="W19" s="326">
        <f t="shared" si="10"/>
        <v>0</v>
      </c>
      <c r="X19" s="152">
        <f>IF(D19="","",Input!K19)</f>
        <v>0</v>
      </c>
      <c r="Y19" s="308">
        <f t="shared" si="11"/>
        <v>0</v>
      </c>
      <c r="Z19" s="329">
        <f t="shared" si="12"/>
        <v>20597</v>
      </c>
      <c r="AA19" s="62">
        <f t="shared" si="13"/>
        <v>35.000000000000007</v>
      </c>
      <c r="AB19" s="62">
        <f>IF(D19="","",Input!N19)</f>
        <v>12.6354166666666</v>
      </c>
      <c r="AC19" s="62">
        <f t="shared" si="14"/>
        <v>47.635416666666607</v>
      </c>
      <c r="AD19" s="62">
        <f>IF(D19="","",Input!J19)</f>
        <v>47.635416666666607</v>
      </c>
      <c r="AE19" s="62">
        <f t="shared" si="15"/>
        <v>0</v>
      </c>
      <c r="AF19" s="309">
        <f t="shared" si="16"/>
        <v>0</v>
      </c>
      <c r="AG19" s="19">
        <f t="shared" si="17"/>
        <v>0</v>
      </c>
      <c r="AH19" s="19">
        <f t="shared" si="18"/>
        <v>0</v>
      </c>
      <c r="AI19" s="19">
        <f t="shared" si="19"/>
        <v>0</v>
      </c>
      <c r="AJ19" s="337">
        <f t="shared" si="20"/>
        <v>232.85234895834139</v>
      </c>
      <c r="AK19" s="62">
        <f t="shared" si="21"/>
        <v>73202.578936197911</v>
      </c>
      <c r="AL19" s="62">
        <f>IF(D19="","",IF(AK18&lt;'day lookup'!$I$1,MIN('day lookup'!$I$1-AK18,AJ19)))</f>
        <v>232.85234895834139</v>
      </c>
      <c r="AM19" s="62">
        <f t="shared" si="22"/>
        <v>73202.578936197911</v>
      </c>
      <c r="AN19" s="62">
        <f>IF(D19="","",IF(AK19&lt;'day lookup'!$I$1,0,MIN(AK19-'day lookup'!$I$1,AJ19)))</f>
        <v>0</v>
      </c>
      <c r="AO19" s="338">
        <f t="shared" si="23"/>
        <v>0</v>
      </c>
      <c r="AP19" s="10">
        <f>IF(Revised_Input!F19&gt;0,Revised_Input!F19,IF(Input!F19&lt;990000,Input!F19,""))</f>
        <v>668.4375</v>
      </c>
      <c r="AQ19" s="54"/>
      <c r="AS19" s="54"/>
      <c r="AT19" s="279"/>
      <c r="AU19" s="280"/>
      <c r="BL19" s="271"/>
      <c r="BN19" s="271"/>
      <c r="BO19" s="271"/>
    </row>
    <row r="20" spans="1:67">
      <c r="A20" s="73" t="str">
        <f ca="1">OFFSET('day lookup'!$A$1,WEEKDAY(B20)-1,0)</f>
        <v>WED</v>
      </c>
      <c r="B20" s="32">
        <f>Input!A20</f>
        <v>41010</v>
      </c>
      <c r="C20" s="294">
        <f>IF(D20&lt;&gt;"",interp(D20,AreaCapacity!$A$3:$B$245,2),"")</f>
        <v>7733.0803229813664</v>
      </c>
      <c r="D20" s="10">
        <f>IF(AND(Revised_Input!B20&gt;0,Revised_Input!B20&lt;104000),Revised_Input!B20,IF(Input!B20&lt;990000,Input!B20,""))</f>
        <v>72828.66</v>
      </c>
      <c r="E20" s="10">
        <f>IF(Revised_Input!G20&gt;0,Revised_Input!G20/1.9835,IF(Input!G20&lt;990000,Input!G20,""))</f>
        <v>0</v>
      </c>
      <c r="F20" s="10">
        <f>IF(Revised_Input!C20&gt;0,Revised_Input!C20,IF(Input!C20&lt;990000,Input!C20,""))</f>
        <v>40.890624999999901</v>
      </c>
      <c r="G20" s="10">
        <f>IF(Revised_Input!D20&gt;0,Revised_Input!D20,IF(Input!D20&lt;990000,Input!D20,""))</f>
        <v>3.9272395833333298</v>
      </c>
      <c r="H20" s="210">
        <f t="shared" si="0"/>
        <v>36.963385416666569</v>
      </c>
      <c r="I20" s="287">
        <f t="shared" si="1"/>
        <v>190.24294175646935</v>
      </c>
      <c r="J20" s="437" t="str">
        <f>IF(Input!H20="","",Input!H20)</f>
        <v>N</v>
      </c>
      <c r="K20" s="305">
        <f t="shared" si="2"/>
        <v>0</v>
      </c>
      <c r="L20" s="201">
        <f>IF(D20="","",IF(J20="Y",I20+G20,MIN(Input!I20,I20+G20-K20)))</f>
        <v>39</v>
      </c>
      <c r="M20" s="201">
        <f t="shared" si="3"/>
        <v>35.072760416666668</v>
      </c>
      <c r="N20" s="314">
        <f>IF(Revised_Input!E20&gt;0,Revised_Input!E20,IF(Input!E20&lt;990000,Input!E20,""))</f>
        <v>2.1503124999999899</v>
      </c>
      <c r="O20" s="306">
        <f t="shared" si="4"/>
        <v>53.654294843749781</v>
      </c>
      <c r="P20" s="10">
        <f t="shared" si="5"/>
        <v>0</v>
      </c>
      <c r="Q20" s="322">
        <f t="shared" si="6"/>
        <v>0</v>
      </c>
      <c r="R20" s="325">
        <f>IF(D20="","",IF(J20="Y",Input!M20,0))</f>
        <v>0</v>
      </c>
      <c r="S20" s="308">
        <f t="shared" si="7"/>
        <v>0</v>
      </c>
      <c r="T20" s="305">
        <f>IF(D20="","",Input!L20)</f>
        <v>0</v>
      </c>
      <c r="U20" s="308">
        <f t="shared" si="8"/>
        <v>0</v>
      </c>
      <c r="V20" s="307">
        <f t="shared" si="9"/>
        <v>0</v>
      </c>
      <c r="W20" s="326">
        <f t="shared" si="10"/>
        <v>0</v>
      </c>
      <c r="X20" s="152">
        <f>IF(D20="","",Input!K20)</f>
        <v>0</v>
      </c>
      <c r="Y20" s="308">
        <f t="shared" si="11"/>
        <v>0</v>
      </c>
      <c r="Z20" s="329">
        <f t="shared" si="12"/>
        <v>20597</v>
      </c>
      <c r="AA20" s="62">
        <f t="shared" si="13"/>
        <v>35.072760416666668</v>
      </c>
      <c r="AB20" s="62">
        <f>IF(D20="","",Input!N20)</f>
        <v>1.8906249999999005</v>
      </c>
      <c r="AC20" s="62">
        <f t="shared" si="14"/>
        <v>36.963385416666569</v>
      </c>
      <c r="AD20" s="62">
        <f>IF(D20="","",Input!J20)</f>
        <v>36.963385416666569</v>
      </c>
      <c r="AE20" s="62">
        <f t="shared" si="15"/>
        <v>0</v>
      </c>
      <c r="AF20" s="309">
        <f t="shared" si="16"/>
        <v>0</v>
      </c>
      <c r="AG20" s="19">
        <f t="shared" si="17"/>
        <v>0</v>
      </c>
      <c r="AH20" s="19">
        <f t="shared" si="18"/>
        <v>0</v>
      </c>
      <c r="AI20" s="19">
        <f t="shared" si="19"/>
        <v>0</v>
      </c>
      <c r="AJ20" s="337">
        <f t="shared" si="20"/>
        <v>307.78005468749865</v>
      </c>
      <c r="AK20" s="62">
        <f t="shared" si="21"/>
        <v>73510.358990885405</v>
      </c>
      <c r="AL20" s="62">
        <f>IF(D20="","",IF(AK19&lt;'day lookup'!$I$1,MIN('day lookup'!$I$1-AK19,AJ20)))</f>
        <v>307.78005468749865</v>
      </c>
      <c r="AM20" s="62">
        <f t="shared" si="22"/>
        <v>73510.358990885405</v>
      </c>
      <c r="AN20" s="62">
        <f>IF(D20="","",IF(AK20&lt;'day lookup'!$I$1,0,MIN(AK20-'day lookup'!$I$1,AJ20)))</f>
        <v>0</v>
      </c>
      <c r="AO20" s="338">
        <f t="shared" si="23"/>
        <v>0</v>
      </c>
      <c r="AP20" s="10">
        <f>IF(Revised_Input!F20&gt;0,Revised_Input!F20,IF(Input!F20&lt;990000,Input!F20,""))</f>
        <v>667.15104166666595</v>
      </c>
      <c r="AQ20" s="54"/>
      <c r="AS20" s="54"/>
      <c r="AT20" s="279"/>
      <c r="AU20" s="280"/>
      <c r="BL20" s="271"/>
      <c r="BN20" s="271"/>
      <c r="BO20" s="271"/>
    </row>
    <row r="21" spans="1:67">
      <c r="A21" s="73" t="str">
        <f ca="1">OFFSET('day lookup'!$A$1,WEEKDAY(B21)-1,0)</f>
        <v>THU</v>
      </c>
      <c r="B21" s="32">
        <f>Input!A21</f>
        <v>41011</v>
      </c>
      <c r="C21" s="294">
        <f>IF(D21&lt;&gt;"",interp(D21,AreaCapacity!$A$3:$B$245,2),"")</f>
        <v>7733.4693167701862</v>
      </c>
      <c r="D21" s="10">
        <f>IF(AND(Revised_Input!B21&gt;0,Revised_Input!B21&lt;104000),Revised_Input!B21,IF(Input!B21&lt;990000,Input!B21,""))</f>
        <v>73141.8</v>
      </c>
      <c r="E21" s="10">
        <f>IF(Revised_Input!G21&gt;0,Revised_Input!G21/1.9835,IF(Input!G21&lt;990000,Input!G21,""))</f>
        <v>0</v>
      </c>
      <c r="F21" s="10">
        <f>IF(Revised_Input!C21&gt;0,Revised_Input!C21,IF(Input!C21&lt;990000,Input!C21,""))</f>
        <v>41.9166666666666</v>
      </c>
      <c r="G21" s="10">
        <f>IF(Revised_Input!D21&gt;0,Revised_Input!D21,IF(Input!D21&lt;990000,Input!D21,""))</f>
        <v>3.92265624999999</v>
      </c>
      <c r="H21" s="210">
        <f t="shared" si="0"/>
        <v>37.994010416666612</v>
      </c>
      <c r="I21" s="287">
        <f t="shared" si="1"/>
        <v>195.86645811013744</v>
      </c>
      <c r="J21" s="437" t="str">
        <f>IF(Input!H21="","",Input!H21)</f>
        <v>N</v>
      </c>
      <c r="K21" s="305">
        <f t="shared" si="2"/>
        <v>0</v>
      </c>
      <c r="L21" s="201">
        <f>IF(D21="","",IF(J21="Y",I21+G21,MIN(Input!I21,I21+G21-K21)))</f>
        <v>39</v>
      </c>
      <c r="M21" s="201">
        <f t="shared" si="3"/>
        <v>35.077343750000011</v>
      </c>
      <c r="N21" s="314">
        <f>IF(Revised_Input!E21&gt;0,Revised_Input!E21,IF(Input!E21&lt;990000,Input!E21,""))</f>
        <v>2.21</v>
      </c>
      <c r="O21" s="306">
        <f t="shared" si="4"/>
        <v>58.037829843749783</v>
      </c>
      <c r="P21" s="10">
        <f t="shared" si="5"/>
        <v>0</v>
      </c>
      <c r="Q21" s="322">
        <f t="shared" si="6"/>
        <v>0</v>
      </c>
      <c r="R21" s="325">
        <f>IF(D21="","",IF(J21="Y",Input!M21,0))</f>
        <v>0</v>
      </c>
      <c r="S21" s="308">
        <f t="shared" si="7"/>
        <v>0</v>
      </c>
      <c r="T21" s="305">
        <f>IF(D21="","",Input!L21)</f>
        <v>0</v>
      </c>
      <c r="U21" s="308">
        <f t="shared" si="8"/>
        <v>0</v>
      </c>
      <c r="V21" s="307">
        <f t="shared" si="9"/>
        <v>0</v>
      </c>
      <c r="W21" s="326">
        <f t="shared" si="10"/>
        <v>0</v>
      </c>
      <c r="X21" s="152">
        <f>IF(D21="","",Input!K21)</f>
        <v>0</v>
      </c>
      <c r="Y21" s="308">
        <f t="shared" si="11"/>
        <v>0</v>
      </c>
      <c r="Z21" s="329">
        <f t="shared" si="12"/>
        <v>20597</v>
      </c>
      <c r="AA21" s="62">
        <f t="shared" si="13"/>
        <v>35.077343750000011</v>
      </c>
      <c r="AB21" s="62">
        <f>IF(D21="","",Input!N21)</f>
        <v>2.9166666666666003</v>
      </c>
      <c r="AC21" s="62">
        <f t="shared" si="14"/>
        <v>37.994010416666612</v>
      </c>
      <c r="AD21" s="62">
        <f>IF(D21="","",Input!J21)</f>
        <v>37.994010416666612</v>
      </c>
      <c r="AE21" s="62">
        <f t="shared" si="15"/>
        <v>0</v>
      </c>
      <c r="AF21" s="309">
        <f t="shared" si="16"/>
        <v>0</v>
      </c>
      <c r="AG21" s="19">
        <f t="shared" si="17"/>
        <v>0</v>
      </c>
      <c r="AH21" s="19">
        <f t="shared" si="18"/>
        <v>0</v>
      </c>
      <c r="AI21" s="19">
        <f t="shared" si="19"/>
        <v>0</v>
      </c>
      <c r="AJ21" s="337">
        <f t="shared" si="20"/>
        <v>318.92520833333259</v>
      </c>
      <c r="AK21" s="62">
        <f t="shared" si="21"/>
        <v>73829.284199218731</v>
      </c>
      <c r="AL21" s="62">
        <f>IF(D21="","",IF(AK20&lt;'day lookup'!$I$1,MIN('day lookup'!$I$1-AK20,AJ21)))</f>
        <v>318.92520833333259</v>
      </c>
      <c r="AM21" s="62">
        <f t="shared" si="22"/>
        <v>73829.284199218731</v>
      </c>
      <c r="AN21" s="62">
        <f>IF(D21="","",IF(AK21&lt;'day lookup'!$I$1,0,MIN(AK21-'day lookup'!$I$1,AJ21)))</f>
        <v>0</v>
      </c>
      <c r="AO21" s="338">
        <f t="shared" si="23"/>
        <v>0</v>
      </c>
      <c r="AP21" s="10">
        <f>IF(Revised_Input!F21&gt;0,Revised_Input!F21,IF(Input!F21&lt;990000,Input!F21,""))</f>
        <v>839.13020833333303</v>
      </c>
      <c r="AQ21" s="54"/>
      <c r="AS21" s="54"/>
      <c r="AT21" s="279"/>
      <c r="AU21" s="280"/>
      <c r="BL21" s="271"/>
      <c r="BN21" s="271"/>
      <c r="BO21" s="271"/>
    </row>
    <row r="22" spans="1:67">
      <c r="A22" s="73" t="str">
        <f ca="1">OFFSET('day lookup'!$A$1,WEEKDAY(B22)-1,0)</f>
        <v>FRI</v>
      </c>
      <c r="B22" s="32">
        <f>Input!A22</f>
        <v>41012</v>
      </c>
      <c r="C22" s="294">
        <f>IF(D22&lt;&gt;"",interp(D22,AreaCapacity!$A$3:$B$245,2),"")</f>
        <v>7733.7489937888195</v>
      </c>
      <c r="D22" s="10">
        <f>IF(AND(Revised_Input!B22&gt;0,Revised_Input!B22&lt;104000),Revised_Input!B22,IF(Input!B22&lt;990000,Input!B22,""))</f>
        <v>73366.94</v>
      </c>
      <c r="E22" s="10">
        <f>IF(Revised_Input!G22&gt;0,Revised_Input!G22/1.9835,IF(Input!G22&lt;990000,Input!G22,""))</f>
        <v>0</v>
      </c>
      <c r="F22" s="10">
        <f>IF(Revised_Input!C22&gt;0,Revised_Input!C22,IF(Input!C22&lt;990000,Input!C22,""))</f>
        <v>42</v>
      </c>
      <c r="G22" s="10">
        <f>IF(Revised_Input!D22&gt;0,Revised_Input!D22,IF(Input!D22&lt;990000,Input!D22,""))</f>
        <v>4.22</v>
      </c>
      <c r="H22" s="210">
        <f t="shared" si="0"/>
        <v>37.78</v>
      </c>
      <c r="I22" s="287">
        <f t="shared" si="1"/>
        <v>151.28642803125757</v>
      </c>
      <c r="J22" s="437" t="str">
        <f>IF(Input!H22="","",Input!H22)</f>
        <v>N</v>
      </c>
      <c r="K22" s="305">
        <f t="shared" si="2"/>
        <v>0</v>
      </c>
      <c r="L22" s="201">
        <f>IF(D22="","",IF(J22="Y",I22+G22,MIN(Input!I22,I22+G22-K22)))</f>
        <v>39</v>
      </c>
      <c r="M22" s="201">
        <f t="shared" si="3"/>
        <v>34.78</v>
      </c>
      <c r="N22" s="314">
        <f>IF(Revised_Input!E22&gt;0,Revised_Input!E22,IF(Input!E22&lt;990000,Input!E22,""))</f>
        <v>2.5375520833333298</v>
      </c>
      <c r="O22" s="306">
        <f t="shared" si="4"/>
        <v>63.07106440104144</v>
      </c>
      <c r="P22" s="10">
        <f t="shared" si="5"/>
        <v>0</v>
      </c>
      <c r="Q22" s="322">
        <f t="shared" si="6"/>
        <v>0</v>
      </c>
      <c r="R22" s="325">
        <f>IF(D22="","",IF(J22="Y",Input!M22,0))</f>
        <v>0</v>
      </c>
      <c r="S22" s="308">
        <f t="shared" si="7"/>
        <v>0</v>
      </c>
      <c r="T22" s="305">
        <f>IF(D22="","",Input!L22)</f>
        <v>0</v>
      </c>
      <c r="U22" s="308">
        <f t="shared" si="8"/>
        <v>0</v>
      </c>
      <c r="V22" s="307">
        <f t="shared" si="9"/>
        <v>0</v>
      </c>
      <c r="W22" s="326">
        <f t="shared" si="10"/>
        <v>0</v>
      </c>
      <c r="X22" s="152">
        <f>IF(D22="","",Input!K22)</f>
        <v>0</v>
      </c>
      <c r="Y22" s="308">
        <f t="shared" si="11"/>
        <v>0</v>
      </c>
      <c r="Z22" s="329">
        <f t="shared" si="12"/>
        <v>20597</v>
      </c>
      <c r="AA22" s="62">
        <f t="shared" si="13"/>
        <v>34.78</v>
      </c>
      <c r="AB22" s="62">
        <f>IF(D22="","",Input!N22)</f>
        <v>3</v>
      </c>
      <c r="AC22" s="62">
        <f t="shared" si="14"/>
        <v>37.78</v>
      </c>
      <c r="AD22" s="62">
        <f>IF(D22="","",Input!J22)</f>
        <v>37.78</v>
      </c>
      <c r="AE22" s="62">
        <f t="shared" si="15"/>
        <v>0</v>
      </c>
      <c r="AF22" s="309">
        <f t="shared" si="16"/>
        <v>0</v>
      </c>
      <c r="AG22" s="19">
        <f t="shared" si="17"/>
        <v>0</v>
      </c>
      <c r="AH22" s="19">
        <f t="shared" si="18"/>
        <v>0</v>
      </c>
      <c r="AI22" s="19">
        <f t="shared" si="19"/>
        <v>0</v>
      </c>
      <c r="AJ22" s="337">
        <f t="shared" si="20"/>
        <v>231.09049999999939</v>
      </c>
      <c r="AK22" s="62">
        <f t="shared" si="21"/>
        <v>74060.374699218737</v>
      </c>
      <c r="AL22" s="62">
        <f>IF(D22="","",IF(AK21&lt;'day lookup'!$I$1,MIN('day lookup'!$I$1-AK21,AJ22)))</f>
        <v>231.09049999999939</v>
      </c>
      <c r="AM22" s="62">
        <f t="shared" si="22"/>
        <v>74060.374699218737</v>
      </c>
      <c r="AN22" s="62">
        <f>IF(D22="","",IF(AK22&lt;'day lookup'!$I$1,0,MIN(AK22-'day lookup'!$I$1,AJ22)))</f>
        <v>0</v>
      </c>
      <c r="AO22" s="338">
        <f t="shared" si="23"/>
        <v>0</v>
      </c>
      <c r="AP22" s="10">
        <f>IF(Revised_Input!F22&gt;0,Revised_Input!F22,IF(Input!F22&lt;990000,Input!F22,""))</f>
        <v>1065.8984375</v>
      </c>
      <c r="AQ22" s="54"/>
      <c r="AS22" s="54"/>
      <c r="AT22" s="279"/>
      <c r="AU22" s="280"/>
      <c r="BL22" s="271"/>
      <c r="BN22" s="271"/>
      <c r="BO22" s="271"/>
    </row>
    <row r="23" spans="1:67">
      <c r="A23" s="73" t="str">
        <f ca="1">OFFSET('day lookup'!$A$1,WEEKDAY(B23)-1,0)</f>
        <v>SAT</v>
      </c>
      <c r="B23" s="32">
        <f>Input!A23</f>
        <v>41013</v>
      </c>
      <c r="C23" s="294">
        <f>IF(D23&lt;&gt;"",interp(D23,AreaCapacity!$A$3:$B$245,2),"")</f>
        <v>7734.0290617283954</v>
      </c>
      <c r="D23" s="10">
        <f>IF(AND(Revised_Input!B23&gt;0,Revised_Input!B23&lt;104000),Revised_Input!B23,IF(Input!B23&lt;990000,Input!B23,""))</f>
        <v>73592.539999999994</v>
      </c>
      <c r="E23" s="10">
        <f>IF(Revised_Input!G23&gt;0,Revised_Input!G23/1.9835,IF(Input!G23&lt;990000,Input!G23,""))</f>
        <v>0</v>
      </c>
      <c r="F23" s="10">
        <f>IF(Revised_Input!C23&gt;0,Revised_Input!C23,IF(Input!C23&lt;990000,Input!C23,""))</f>
        <v>42.203124999999901</v>
      </c>
      <c r="G23" s="10">
        <f>IF(Revised_Input!D23&gt;0,Revised_Input!D23,IF(Input!D23&lt;990000,Input!D23,""))</f>
        <v>4.336875</v>
      </c>
      <c r="H23" s="210">
        <f t="shared" si="0"/>
        <v>37.866249999999901</v>
      </c>
      <c r="I23" s="287">
        <f t="shared" si="1"/>
        <v>151.60459131585131</v>
      </c>
      <c r="J23" s="437" t="str">
        <f>IF(Input!H23="","",Input!H23)</f>
        <v>N</v>
      </c>
      <c r="K23" s="305">
        <f t="shared" si="2"/>
        <v>0</v>
      </c>
      <c r="L23" s="201">
        <f>IF(D23="","",IF(J23="Y",I23+G23,MIN(Input!I23,I23+G23-K23)))</f>
        <v>39</v>
      </c>
      <c r="M23" s="201">
        <f t="shared" si="3"/>
        <v>34.663125000000001</v>
      </c>
      <c r="N23" s="314">
        <f>IF(Revised_Input!E23&gt;0,Revised_Input!E23,IF(Input!E23&lt;990000,Input!E23,""))</f>
        <v>3.08</v>
      </c>
      <c r="O23" s="306">
        <f t="shared" si="4"/>
        <v>69.180244401041435</v>
      </c>
      <c r="P23" s="10">
        <f t="shared" si="5"/>
        <v>0</v>
      </c>
      <c r="Q23" s="322">
        <f t="shared" si="6"/>
        <v>0</v>
      </c>
      <c r="R23" s="325">
        <f>IF(D23="","",IF(J23="Y",Input!M23,0))</f>
        <v>0</v>
      </c>
      <c r="S23" s="308">
        <f t="shared" si="7"/>
        <v>0</v>
      </c>
      <c r="T23" s="305">
        <f>IF(D23="","",Input!L23)</f>
        <v>0</v>
      </c>
      <c r="U23" s="308">
        <f t="shared" si="8"/>
        <v>0</v>
      </c>
      <c r="V23" s="307">
        <f t="shared" si="9"/>
        <v>0</v>
      </c>
      <c r="W23" s="326">
        <f t="shared" si="10"/>
        <v>0</v>
      </c>
      <c r="X23" s="152">
        <f>IF(D23="","",Input!K23)</f>
        <v>0</v>
      </c>
      <c r="Y23" s="308">
        <f t="shared" si="11"/>
        <v>0</v>
      </c>
      <c r="Z23" s="329">
        <f t="shared" si="12"/>
        <v>20597</v>
      </c>
      <c r="AA23" s="62">
        <f t="shared" si="13"/>
        <v>34.663125000000001</v>
      </c>
      <c r="AB23" s="62">
        <f>IF(D23="","",Input!N23)</f>
        <v>3.2031249999999005</v>
      </c>
      <c r="AC23" s="62">
        <f t="shared" si="14"/>
        <v>37.866249999999901</v>
      </c>
      <c r="AD23" s="62">
        <f>IF(D23="","",Input!J23)</f>
        <v>37.866249999999901</v>
      </c>
      <c r="AE23" s="62">
        <f t="shared" si="15"/>
        <v>0</v>
      </c>
      <c r="AF23" s="309">
        <f t="shared" si="16"/>
        <v>0</v>
      </c>
      <c r="AG23" s="19">
        <f t="shared" si="17"/>
        <v>0</v>
      </c>
      <c r="AH23" s="19">
        <f t="shared" si="18"/>
        <v>0</v>
      </c>
      <c r="AI23" s="19">
        <f t="shared" si="19"/>
        <v>0</v>
      </c>
      <c r="AJ23" s="337">
        <f t="shared" si="20"/>
        <v>231.95339843749105</v>
      </c>
      <c r="AK23" s="62">
        <f t="shared" si="21"/>
        <v>74292.328097656224</v>
      </c>
      <c r="AL23" s="62">
        <f>IF(D23="","",IF(AK22&lt;'day lookup'!$I$1,MIN('day lookup'!$I$1-AK22,AJ23)))</f>
        <v>231.95339843749105</v>
      </c>
      <c r="AM23" s="62">
        <f t="shared" si="22"/>
        <v>74292.328097656224</v>
      </c>
      <c r="AN23" s="62">
        <f>IF(D23="","",IF(AK23&lt;'day lookup'!$I$1,0,MIN(AK23-'day lookup'!$I$1,AJ23)))</f>
        <v>0</v>
      </c>
      <c r="AO23" s="338">
        <f t="shared" si="23"/>
        <v>0</v>
      </c>
      <c r="AP23" s="10">
        <f>IF(Revised_Input!F23&gt;0,Revised_Input!F23,IF(Input!F23&lt;990000,Input!F23,""))</f>
        <v>937.0859375</v>
      </c>
      <c r="AQ23" s="54"/>
      <c r="AS23" s="54"/>
      <c r="AT23" s="279"/>
      <c r="AU23" s="280"/>
      <c r="BL23" s="271"/>
      <c r="BN23" s="271"/>
      <c r="BO23" s="271"/>
    </row>
    <row r="24" spans="1:67">
      <c r="A24" s="73" t="str">
        <f ca="1">OFFSET('day lookup'!$A$1,WEEKDAY(B24)-1,0)</f>
        <v>SUN</v>
      </c>
      <c r="B24" s="32">
        <f>Input!A24</f>
        <v>41014</v>
      </c>
      <c r="C24" s="294">
        <f>IF(D24&lt;&gt;"",interp(D24,AreaCapacity!$A$3:$B$245,2),"")</f>
        <v>7734.2886543209879</v>
      </c>
      <c r="D24" s="10">
        <f>IF(AND(Revised_Input!B24&gt;0,Revised_Input!B24&lt;104000),Revised_Input!B24,IF(Input!B24&lt;990000,Input!B24,""))</f>
        <v>73802.81</v>
      </c>
      <c r="E24" s="10">
        <f>IF(Revised_Input!G24&gt;0,Revised_Input!G24/1.9835,IF(Input!G24&lt;990000,Input!G24,""))</f>
        <v>0</v>
      </c>
      <c r="F24" s="10">
        <f>IF(Revised_Input!C24&gt;0,Revised_Input!C24,IF(Input!C24&lt;990000,Input!C24,""))</f>
        <v>42.5572916666666</v>
      </c>
      <c r="G24" s="10">
        <f>IF(Revised_Input!D24&gt;0,Revised_Input!D24,IF(Input!D24&lt;990000,Input!D24,""))</f>
        <v>4.66</v>
      </c>
      <c r="H24" s="210">
        <f t="shared" si="0"/>
        <v>37.897291666666604</v>
      </c>
      <c r="I24" s="287">
        <f t="shared" si="1"/>
        <v>143.90687069364117</v>
      </c>
      <c r="J24" s="437" t="str">
        <f>IF(Input!H24="","",Input!H24)</f>
        <v>N</v>
      </c>
      <c r="K24" s="305">
        <f t="shared" si="2"/>
        <v>0</v>
      </c>
      <c r="L24" s="201">
        <f>IF(D24="","",IF(J24="Y",I24+G24,MIN(Input!I24,I24+G24-K24)))</f>
        <v>39</v>
      </c>
      <c r="M24" s="201">
        <f t="shared" si="3"/>
        <v>34.340000000000003</v>
      </c>
      <c r="N24" s="314">
        <f>IF(Revised_Input!E24&gt;0,Revised_Input!E24,IF(Input!E24&lt;990000,Input!E24,""))</f>
        <v>3.08</v>
      </c>
      <c r="O24" s="306">
        <f t="shared" si="4"/>
        <v>75.28942440104143</v>
      </c>
      <c r="P24" s="10">
        <f t="shared" si="5"/>
        <v>0</v>
      </c>
      <c r="Q24" s="322">
        <f t="shared" si="6"/>
        <v>0</v>
      </c>
      <c r="R24" s="325">
        <f>IF(D24="","",IF(J24="Y",Input!M24,0))</f>
        <v>0</v>
      </c>
      <c r="S24" s="308">
        <f t="shared" si="7"/>
        <v>0</v>
      </c>
      <c r="T24" s="305">
        <f>IF(D24="","",Input!L24)</f>
        <v>0</v>
      </c>
      <c r="U24" s="308">
        <f t="shared" si="8"/>
        <v>0</v>
      </c>
      <c r="V24" s="307">
        <f t="shared" si="9"/>
        <v>0</v>
      </c>
      <c r="W24" s="326">
        <f t="shared" si="10"/>
        <v>0</v>
      </c>
      <c r="X24" s="152">
        <f>IF(D24="","",Input!K24)</f>
        <v>0</v>
      </c>
      <c r="Y24" s="308">
        <f t="shared" si="11"/>
        <v>0</v>
      </c>
      <c r="Z24" s="329">
        <f t="shared" si="12"/>
        <v>20597</v>
      </c>
      <c r="AA24" s="62">
        <f t="shared" si="13"/>
        <v>34.340000000000003</v>
      </c>
      <c r="AB24" s="62">
        <f>IF(D24="","",Input!N24)</f>
        <v>3.5572916666666003</v>
      </c>
      <c r="AC24" s="62">
        <f t="shared" si="14"/>
        <v>37.897291666666604</v>
      </c>
      <c r="AD24" s="62">
        <f>IF(D24="","",Input!J24)</f>
        <v>37.897291666666604</v>
      </c>
      <c r="AE24" s="62">
        <f t="shared" si="15"/>
        <v>0</v>
      </c>
      <c r="AF24" s="309">
        <f t="shared" si="16"/>
        <v>0</v>
      </c>
      <c r="AG24" s="19">
        <f t="shared" si="17"/>
        <v>0</v>
      </c>
      <c r="AH24" s="19">
        <f t="shared" si="18"/>
        <v>0</v>
      </c>
      <c r="AI24" s="19">
        <f t="shared" si="19"/>
        <v>0</v>
      </c>
      <c r="AJ24" s="337">
        <f t="shared" si="20"/>
        <v>217.32588802083725</v>
      </c>
      <c r="AK24" s="62">
        <f t="shared" si="21"/>
        <v>74509.653985677054</v>
      </c>
      <c r="AL24" s="62">
        <f>IF(D24="","",IF(AK23&lt;'day lookup'!$I$1,MIN('day lookup'!$I$1-AK23,AJ24)))</f>
        <v>217.32588802083725</v>
      </c>
      <c r="AM24" s="62">
        <f t="shared" si="22"/>
        <v>74509.653985677054</v>
      </c>
      <c r="AN24" s="62">
        <f>IF(D24="","",IF(AK24&lt;'day lookup'!$I$1,0,MIN(AK24-'day lookup'!$I$1,AJ24)))</f>
        <v>0</v>
      </c>
      <c r="AO24" s="338">
        <f t="shared" si="23"/>
        <v>0</v>
      </c>
      <c r="AP24" s="10">
        <f>IF(Revised_Input!F24&gt;0,Revised_Input!F24,IF(Input!F24&lt;990000,Input!F24,""))</f>
        <v>784.11197916666595</v>
      </c>
      <c r="AQ24" s="54"/>
      <c r="AS24" s="54"/>
      <c r="AT24" s="279"/>
      <c r="AU24" s="280"/>
      <c r="BL24" s="271"/>
      <c r="BN24" s="271"/>
      <c r="BO24" s="271"/>
    </row>
    <row r="25" spans="1:67">
      <c r="A25" s="73" t="str">
        <f ca="1">OFFSET('day lookup'!$A$1,WEEKDAY(B25)-1,0)</f>
        <v>MON</v>
      </c>
      <c r="B25" s="32">
        <f>Input!A25</f>
        <v>41015</v>
      </c>
      <c r="C25" s="294">
        <f>IF(D25&lt;&gt;"",interp(D25,AreaCapacity!$A$3:$B$245,2),"")</f>
        <v>7734.4984567901238</v>
      </c>
      <c r="D25" s="10">
        <f>IF(AND(Revised_Input!B25&gt;0,Revised_Input!B25&lt;104000),Revised_Input!B25,IF(Input!B25&lt;990000,Input!B25,""))</f>
        <v>73972.75</v>
      </c>
      <c r="E25" s="10">
        <f>IF(Revised_Input!G25&gt;0,Revised_Input!G25/1.9835,IF(Input!G25&lt;990000,Input!G25,""))</f>
        <v>0</v>
      </c>
      <c r="F25" s="10">
        <f>IF(Revised_Input!C25&gt;0,Revised_Input!C25,IF(Input!C25&lt;990000,Input!C25,""))</f>
        <v>42.1770833333333</v>
      </c>
      <c r="G25" s="10">
        <f>IF(Revised_Input!D25&gt;0,Revised_Input!D25,IF(Input!D25&lt;990000,Input!D25,""))</f>
        <v>4.6577083333333302</v>
      </c>
      <c r="H25" s="210">
        <f t="shared" si="0"/>
        <v>37.519374999999968</v>
      </c>
      <c r="I25" s="287">
        <f t="shared" si="1"/>
        <v>123.19620887950707</v>
      </c>
      <c r="J25" s="437" t="str">
        <f>IF(Input!H25="","",Input!H25)</f>
        <v>N</v>
      </c>
      <c r="K25" s="305">
        <f t="shared" si="2"/>
        <v>0</v>
      </c>
      <c r="L25" s="201">
        <f>IF(D25="","",IF(J25="Y",I25+G25,MIN(Input!I25,I25+G25-K25)))</f>
        <v>39</v>
      </c>
      <c r="M25" s="201">
        <f t="shared" si="3"/>
        <v>34.342291666666668</v>
      </c>
      <c r="N25" s="314">
        <f>IF(Revised_Input!E25&gt;0,Revised_Input!E25,IF(Input!E25&lt;990000,Input!E25,""))</f>
        <v>3.08</v>
      </c>
      <c r="O25" s="306">
        <f t="shared" si="4"/>
        <v>81.398604401041425</v>
      </c>
      <c r="P25" s="10">
        <f t="shared" si="5"/>
        <v>0</v>
      </c>
      <c r="Q25" s="322">
        <f t="shared" si="6"/>
        <v>0</v>
      </c>
      <c r="R25" s="325">
        <f>IF(D25="","",IF(J25="Y",Input!M25,0))</f>
        <v>0</v>
      </c>
      <c r="S25" s="308">
        <f t="shared" si="7"/>
        <v>0</v>
      </c>
      <c r="T25" s="305">
        <f>IF(D25="","",Input!L25)</f>
        <v>0</v>
      </c>
      <c r="U25" s="308">
        <f t="shared" si="8"/>
        <v>0</v>
      </c>
      <c r="V25" s="307">
        <f t="shared" si="9"/>
        <v>0</v>
      </c>
      <c r="W25" s="326">
        <f t="shared" si="10"/>
        <v>0</v>
      </c>
      <c r="X25" s="152">
        <f>IF(D25="","",Input!K25)</f>
        <v>0</v>
      </c>
      <c r="Y25" s="308">
        <f t="shared" si="11"/>
        <v>0</v>
      </c>
      <c r="Z25" s="329">
        <f t="shared" si="12"/>
        <v>20597</v>
      </c>
      <c r="AA25" s="62">
        <f t="shared" si="13"/>
        <v>34.342291666666668</v>
      </c>
      <c r="AB25" s="62">
        <f>IF(D25="","",Input!N25)</f>
        <v>3.1770833333333002</v>
      </c>
      <c r="AC25" s="62">
        <f t="shared" si="14"/>
        <v>37.519374999999968</v>
      </c>
      <c r="AD25" s="62">
        <f>IF(D25="","",Input!J25)</f>
        <v>37.519374999999968</v>
      </c>
      <c r="AE25" s="62">
        <f t="shared" si="15"/>
        <v>0</v>
      </c>
      <c r="AF25" s="309">
        <f t="shared" si="16"/>
        <v>0</v>
      </c>
      <c r="AG25" s="19">
        <f t="shared" si="17"/>
        <v>0</v>
      </c>
      <c r="AH25" s="19">
        <f t="shared" si="18"/>
        <v>0</v>
      </c>
      <c r="AI25" s="19">
        <f t="shared" si="19"/>
        <v>0</v>
      </c>
      <c r="AJ25" s="337">
        <f t="shared" si="20"/>
        <v>176.24174479166894</v>
      </c>
      <c r="AK25" s="62">
        <f t="shared" si="21"/>
        <v>74685.895730468721</v>
      </c>
      <c r="AL25" s="62">
        <f>IF(D25="","",IF(AK24&lt;'day lookup'!$I$1,MIN('day lookup'!$I$1-AK24,AJ25)))</f>
        <v>176.24174479166894</v>
      </c>
      <c r="AM25" s="62">
        <f t="shared" si="22"/>
        <v>74685.895730468721</v>
      </c>
      <c r="AN25" s="62">
        <f>IF(D25="","",IF(AK25&lt;'day lookup'!$I$1,0,MIN(AK25-'day lookup'!$I$1,AJ25)))</f>
        <v>0</v>
      </c>
      <c r="AO25" s="338">
        <f t="shared" si="23"/>
        <v>0</v>
      </c>
      <c r="AP25" s="10">
        <f>IF(Revised_Input!F25&gt;0,Revised_Input!F25,IF(Input!F25&lt;990000,Input!F25,""))</f>
        <v>705.11979166666595</v>
      </c>
      <c r="AQ25" s="54"/>
      <c r="AS25" s="54"/>
      <c r="AT25" s="279"/>
      <c r="AU25" s="280"/>
      <c r="BL25" s="271"/>
      <c r="BN25" s="271"/>
      <c r="BO25" s="271"/>
    </row>
    <row r="26" spans="1:67">
      <c r="A26" s="73" t="str">
        <f ca="1">OFFSET('day lookup'!$A$1,WEEKDAY(B26)-1,0)</f>
        <v>TUE</v>
      </c>
      <c r="B26" s="32">
        <f>Input!A26</f>
        <v>41016</v>
      </c>
      <c r="C26" s="294">
        <f>IF(D26&lt;&gt;"",interp(D26,AreaCapacity!$A$3:$B$245,2),"")</f>
        <v>7734.6587037037034</v>
      </c>
      <c r="D26" s="10">
        <f>IF(AND(Revised_Input!B26&gt;0,Revised_Input!B26&lt;104000),Revised_Input!B26,IF(Input!B26&lt;990000,Input!B26,""))</f>
        <v>74102.55</v>
      </c>
      <c r="E26" s="10">
        <f>IF(Revised_Input!G26&gt;0,Revised_Input!G26/1.9835,IF(Input!G26&lt;990000,Input!G26,""))</f>
        <v>0</v>
      </c>
      <c r="F26" s="10">
        <f>IF(Revised_Input!C26&gt;0,Revised_Input!C26,IF(Input!C26&lt;990000,Input!C26,""))</f>
        <v>40.40625</v>
      </c>
      <c r="G26" s="10">
        <f>IF(Revised_Input!D26&gt;0,Revised_Input!D26,IF(Input!D26&lt;990000,Input!D26,""))</f>
        <v>4.66</v>
      </c>
      <c r="H26" s="210">
        <f t="shared" si="0"/>
        <v>35.746250000000003</v>
      </c>
      <c r="I26" s="287">
        <f t="shared" si="1"/>
        <v>101.18612900176603</v>
      </c>
      <c r="J26" s="437" t="str">
        <f>IF(Input!H26="","",Input!H26)</f>
        <v>N</v>
      </c>
      <c r="K26" s="305">
        <f t="shared" si="2"/>
        <v>0</v>
      </c>
      <c r="L26" s="201">
        <f>IF(D26="","",IF(J26="Y",I26+G26,MIN(Input!I26,I26+G26-K26)))</f>
        <v>39</v>
      </c>
      <c r="M26" s="201">
        <f t="shared" si="3"/>
        <v>34.340000000000003</v>
      </c>
      <c r="N26" s="314">
        <f>IF(Revised_Input!E26&gt;0,Revised_Input!E26,IF(Input!E26&lt;990000,Input!E26,""))</f>
        <v>3.08</v>
      </c>
      <c r="O26" s="306">
        <f t="shared" si="4"/>
        <v>87.50778440104142</v>
      </c>
      <c r="P26" s="10">
        <f t="shared" si="5"/>
        <v>0</v>
      </c>
      <c r="Q26" s="322">
        <f t="shared" si="6"/>
        <v>0</v>
      </c>
      <c r="R26" s="325">
        <f>IF(D26="","",IF(J26="Y",Input!M26,0))</f>
        <v>0</v>
      </c>
      <c r="S26" s="308">
        <f t="shared" si="7"/>
        <v>0</v>
      </c>
      <c r="T26" s="305">
        <f>IF(D26="","",Input!L26)</f>
        <v>0</v>
      </c>
      <c r="U26" s="308">
        <f t="shared" si="8"/>
        <v>0</v>
      </c>
      <c r="V26" s="307">
        <f t="shared" si="9"/>
        <v>0</v>
      </c>
      <c r="W26" s="326">
        <f t="shared" si="10"/>
        <v>0</v>
      </c>
      <c r="X26" s="152">
        <f>IF(D26="","",Input!K26)</f>
        <v>0</v>
      </c>
      <c r="Y26" s="308">
        <f t="shared" si="11"/>
        <v>0</v>
      </c>
      <c r="Z26" s="329">
        <f t="shared" si="12"/>
        <v>20597</v>
      </c>
      <c r="AA26" s="62">
        <f t="shared" si="13"/>
        <v>34.340000000000003</v>
      </c>
      <c r="AB26" s="62">
        <f>IF(D26="","",Input!N26)</f>
        <v>1.40625</v>
      </c>
      <c r="AC26" s="62">
        <f t="shared" si="14"/>
        <v>35.746250000000003</v>
      </c>
      <c r="AD26" s="62">
        <f>IF(D26="","",Input!J26)</f>
        <v>35.746250000000003</v>
      </c>
      <c r="AE26" s="62">
        <f t="shared" si="15"/>
        <v>0</v>
      </c>
      <c r="AF26" s="309">
        <f t="shared" si="16"/>
        <v>0</v>
      </c>
      <c r="AG26" s="19">
        <f t="shared" si="17"/>
        <v>0</v>
      </c>
      <c r="AH26" s="19">
        <f t="shared" si="18"/>
        <v>0</v>
      </c>
      <c r="AI26" s="19">
        <f t="shared" si="19"/>
        <v>0</v>
      </c>
      <c r="AJ26" s="337">
        <f t="shared" si="20"/>
        <v>132.58929687500293</v>
      </c>
      <c r="AK26" s="62">
        <f t="shared" si="21"/>
        <v>74818.485027343719</v>
      </c>
      <c r="AL26" s="62">
        <f>IF(D26="","",IF(AK25&lt;'day lookup'!$I$1,MIN('day lookup'!$I$1-AK25,AJ26)))</f>
        <v>132.58929687500293</v>
      </c>
      <c r="AM26" s="62">
        <f t="shared" si="22"/>
        <v>74818.485027343719</v>
      </c>
      <c r="AN26" s="62">
        <f>IF(D26="","",IF(AK26&lt;'day lookup'!$I$1,0,MIN(AK26-'day lookup'!$I$1,AJ26)))</f>
        <v>0</v>
      </c>
      <c r="AO26" s="338">
        <f t="shared" si="23"/>
        <v>0</v>
      </c>
      <c r="AP26" s="10">
        <f>IF(Revised_Input!F26&gt;0,Revised_Input!F26,IF(Input!F26&lt;990000,Input!F26,""))</f>
        <v>629.13020833333303</v>
      </c>
      <c r="AQ26" s="54"/>
      <c r="AS26" s="54"/>
      <c r="AT26" s="279"/>
      <c r="AU26" s="280"/>
      <c r="BL26" s="271"/>
      <c r="BN26" s="271"/>
      <c r="BO26" s="271"/>
    </row>
    <row r="27" spans="1:67">
      <c r="A27" s="73" t="str">
        <f ca="1">OFFSET('day lookup'!$A$1,WEEKDAY(B27)-1,0)</f>
        <v>WED</v>
      </c>
      <c r="B27" s="32">
        <f>Input!A27</f>
        <v>41017</v>
      </c>
      <c r="C27" s="294">
        <f>IF(D27&lt;&gt;"",interp(D27,AreaCapacity!$A$3:$B$245,2),"")</f>
        <v>7734.8490123456786</v>
      </c>
      <c r="D27" s="10">
        <f>IF(AND(Revised_Input!B27&gt;0,Revised_Input!B27&lt;104000),Revised_Input!B27,IF(Input!B27&lt;990000,Input!B27,""))</f>
        <v>74256.7</v>
      </c>
      <c r="E27" s="10">
        <f>IF(Revised_Input!G27&gt;0,Revised_Input!G27/1.9835,IF(Input!G27&lt;990000,Input!G27,""))</f>
        <v>0</v>
      </c>
      <c r="F27" s="10">
        <f>IF(Revised_Input!C27&gt;0,Revised_Input!C27,IF(Input!C27&lt;990000,Input!C27,""))</f>
        <v>40.7083333333333</v>
      </c>
      <c r="G27" s="10">
        <f>IF(Revised_Input!D27&gt;0,Revised_Input!D27,IF(Input!D27&lt;990000,Input!D27,""))</f>
        <v>4.6502604166666597</v>
      </c>
      <c r="H27" s="210">
        <f t="shared" si="0"/>
        <v>36.058072916666639</v>
      </c>
      <c r="I27" s="287">
        <f t="shared" si="1"/>
        <v>113.7742312226884</v>
      </c>
      <c r="J27" s="437" t="str">
        <f>IF(Input!H27="","",Input!H27)</f>
        <v>N</v>
      </c>
      <c r="K27" s="305">
        <f t="shared" si="2"/>
        <v>0</v>
      </c>
      <c r="L27" s="201">
        <f>IF(D27="","",IF(J27="Y",I27+G27,MIN(Input!I27,I27+G27-K27)))</f>
        <v>39</v>
      </c>
      <c r="M27" s="201">
        <f t="shared" si="3"/>
        <v>34.349739583333339</v>
      </c>
      <c r="N27" s="314">
        <f>IF(Revised_Input!E27&gt;0,Revised_Input!E27,IF(Input!E27&lt;990000,Input!E27,""))</f>
        <v>3.1397395833333301</v>
      </c>
      <c r="O27" s="306">
        <f t="shared" si="4"/>
        <v>93.735457864583083</v>
      </c>
      <c r="P27" s="10">
        <f t="shared" si="5"/>
        <v>0</v>
      </c>
      <c r="Q27" s="322">
        <f t="shared" si="6"/>
        <v>0</v>
      </c>
      <c r="R27" s="325">
        <f>IF(D27="","",IF(J27="Y",Input!M27,0))</f>
        <v>0</v>
      </c>
      <c r="S27" s="308">
        <f t="shared" si="7"/>
        <v>0</v>
      </c>
      <c r="T27" s="305">
        <f>IF(D27="","",Input!L27)</f>
        <v>0</v>
      </c>
      <c r="U27" s="308">
        <f t="shared" si="8"/>
        <v>0</v>
      </c>
      <c r="V27" s="307">
        <f t="shared" si="9"/>
        <v>0</v>
      </c>
      <c r="W27" s="326">
        <f t="shared" si="10"/>
        <v>0</v>
      </c>
      <c r="X27" s="152">
        <f>IF(D27="","",Input!K27)</f>
        <v>0</v>
      </c>
      <c r="Y27" s="308">
        <f t="shared" si="11"/>
        <v>0</v>
      </c>
      <c r="Z27" s="329">
        <f t="shared" si="12"/>
        <v>20597</v>
      </c>
      <c r="AA27" s="62">
        <f t="shared" si="13"/>
        <v>34.349739583333339</v>
      </c>
      <c r="AB27" s="62">
        <f>IF(D27="","",Input!N27)</f>
        <v>1.7083333333333002</v>
      </c>
      <c r="AC27" s="62">
        <f t="shared" si="14"/>
        <v>36.058072916666639</v>
      </c>
      <c r="AD27" s="62">
        <f>IF(D27="","",Input!J27)</f>
        <v>36.058072916666639</v>
      </c>
      <c r="AE27" s="62">
        <f t="shared" si="15"/>
        <v>0</v>
      </c>
      <c r="AF27" s="309">
        <f t="shared" si="16"/>
        <v>0</v>
      </c>
      <c r="AG27" s="19">
        <f t="shared" si="17"/>
        <v>0</v>
      </c>
      <c r="AH27" s="19">
        <f t="shared" si="18"/>
        <v>0</v>
      </c>
      <c r="AI27" s="19">
        <f t="shared" si="19"/>
        <v>0</v>
      </c>
      <c r="AJ27" s="337">
        <f t="shared" si="20"/>
        <v>157.53847916666078</v>
      </c>
      <c r="AK27" s="62">
        <f t="shared" si="21"/>
        <v>74976.023506510377</v>
      </c>
      <c r="AL27" s="62">
        <f>IF(D27="","",IF(AK26&lt;'day lookup'!$I$1,MIN('day lookup'!$I$1-AK26,AJ27)))</f>
        <v>157.53847916666078</v>
      </c>
      <c r="AM27" s="62">
        <f t="shared" si="22"/>
        <v>74976.023506510377</v>
      </c>
      <c r="AN27" s="62">
        <f>IF(D27="","",IF(AK27&lt;'day lookup'!$I$1,0,MIN(AK27-'day lookup'!$I$1,AJ27)))</f>
        <v>0</v>
      </c>
      <c r="AO27" s="338">
        <f t="shared" si="23"/>
        <v>0</v>
      </c>
      <c r="AP27" s="10">
        <f>IF(Revised_Input!F27&gt;0,Revised_Input!F27,IF(Input!F27&lt;990000,Input!F27,""))</f>
        <v>530.86979166666595</v>
      </c>
      <c r="AQ27" s="54"/>
      <c r="AS27" s="54"/>
      <c r="AT27" s="279"/>
      <c r="AU27" s="280"/>
      <c r="BL27" s="271"/>
      <c r="BN27" s="271"/>
      <c r="BO27" s="271"/>
    </row>
    <row r="28" spans="1:67">
      <c r="A28" s="73" t="str">
        <f ca="1">OFFSET('day lookup'!$A$1,WEEKDAY(B28)-1,0)</f>
        <v>THU</v>
      </c>
      <c r="B28" s="32">
        <f>Input!A28</f>
        <v>41018</v>
      </c>
      <c r="C28" s="294">
        <f>IF(D28&lt;&gt;"",interp(D28,AreaCapacity!$A$3:$B$245,2),"")</f>
        <v>7735.1090184049081</v>
      </c>
      <c r="D28" s="10">
        <f>IF(AND(Revised_Input!B28&gt;0,Revised_Input!B28&lt;104000),Revised_Input!B28,IF(Input!B28&lt;990000,Input!B28,""))</f>
        <v>74467.850000000006</v>
      </c>
      <c r="E28" s="10">
        <f>IF(Revised_Input!G28&gt;0,Revised_Input!G28/1.9835,IF(Input!G28&lt;990000,Input!G28,""))</f>
        <v>0</v>
      </c>
      <c r="F28" s="10">
        <f>IF(Revised_Input!C28&gt;0,Revised_Input!C28,IF(Input!C28&lt;990000,Input!C28,""))</f>
        <v>41.5963541666666</v>
      </c>
      <c r="G28" s="10">
        <f>IF(Revised_Input!D28&gt;0,Revised_Input!D28,IF(Input!D28&lt;990000,Input!D28,""))</f>
        <v>4.8794270833333302</v>
      </c>
      <c r="H28" s="210">
        <f t="shared" si="0"/>
        <v>36.716927083333267</v>
      </c>
      <c r="I28" s="287">
        <f t="shared" si="1"/>
        <v>143.17016630693232</v>
      </c>
      <c r="J28" s="437" t="str">
        <f>IF(Input!H28="","",Input!H28)</f>
        <v>N</v>
      </c>
      <c r="K28" s="305">
        <f t="shared" si="2"/>
        <v>0</v>
      </c>
      <c r="L28" s="201">
        <f>IF(D28="","",IF(J28="Y",I28+G28,MIN(Input!I28,I28+G28-K28)))</f>
        <v>39</v>
      </c>
      <c r="M28" s="201">
        <f t="shared" si="3"/>
        <v>34.120572916666667</v>
      </c>
      <c r="N28" s="314">
        <f>IF(Revised_Input!E28&gt;0,Revised_Input!E28,IF(Input!E28&lt;990000,Input!E28,""))</f>
        <v>4.5347395833333302</v>
      </c>
      <c r="O28" s="306">
        <f t="shared" si="4"/>
        <v>102.73011382812474</v>
      </c>
      <c r="P28" s="10">
        <f t="shared" si="5"/>
        <v>0</v>
      </c>
      <c r="Q28" s="322">
        <f t="shared" si="6"/>
        <v>0</v>
      </c>
      <c r="R28" s="325">
        <f>IF(D28="","",IF(J28="Y",Input!M28,0))</f>
        <v>0</v>
      </c>
      <c r="S28" s="308">
        <f t="shared" si="7"/>
        <v>0</v>
      </c>
      <c r="T28" s="305">
        <f>IF(D28="","",Input!L28)</f>
        <v>0</v>
      </c>
      <c r="U28" s="308">
        <f t="shared" si="8"/>
        <v>0</v>
      </c>
      <c r="V28" s="307">
        <f t="shared" si="9"/>
        <v>0</v>
      </c>
      <c r="W28" s="326">
        <f t="shared" si="10"/>
        <v>0</v>
      </c>
      <c r="X28" s="152">
        <f>IF(D28="","",Input!K28)</f>
        <v>0</v>
      </c>
      <c r="Y28" s="308">
        <f t="shared" si="11"/>
        <v>0</v>
      </c>
      <c r="Z28" s="329">
        <f t="shared" si="12"/>
        <v>20597</v>
      </c>
      <c r="AA28" s="62">
        <f t="shared" si="13"/>
        <v>34.120572916666667</v>
      </c>
      <c r="AB28" s="62">
        <f>IF(D28="","",Input!N28)</f>
        <v>2.5963541666666003</v>
      </c>
      <c r="AC28" s="62">
        <f t="shared" si="14"/>
        <v>36.716927083333267</v>
      </c>
      <c r="AD28" s="62">
        <f>IF(D28="","",Input!J28)</f>
        <v>36.716927083333267</v>
      </c>
      <c r="AE28" s="62">
        <f t="shared" si="15"/>
        <v>0</v>
      </c>
      <c r="AF28" s="309">
        <f t="shared" si="16"/>
        <v>0</v>
      </c>
      <c r="AG28" s="19">
        <f t="shared" si="17"/>
        <v>0</v>
      </c>
      <c r="AH28" s="19">
        <f t="shared" si="18"/>
        <v>0</v>
      </c>
      <c r="AI28" s="19">
        <f t="shared" si="19"/>
        <v>0</v>
      </c>
      <c r="AJ28" s="337">
        <f t="shared" si="20"/>
        <v>216.29986848959192</v>
      </c>
      <c r="AK28" s="62">
        <f t="shared" si="21"/>
        <v>75192.323374999964</v>
      </c>
      <c r="AL28" s="62">
        <f>IF(D28="","",IF(AK27&lt;'day lookup'!$I$1,MIN('day lookup'!$I$1-AK27,AJ28)))</f>
        <v>216.29986848959192</v>
      </c>
      <c r="AM28" s="62">
        <f t="shared" si="22"/>
        <v>75192.323374999964</v>
      </c>
      <c r="AN28" s="62">
        <f>IF(D28="","",IF(AK28&lt;'day lookup'!$I$1,0,MIN(AK28-'day lookup'!$I$1,AJ28)))</f>
        <v>0</v>
      </c>
      <c r="AO28" s="338">
        <f t="shared" si="23"/>
        <v>0</v>
      </c>
      <c r="AP28" s="10">
        <f>IF(Revised_Input!F28&gt;0,Revised_Input!F28,IF(Input!F28&lt;990000,Input!F28,""))</f>
        <v>477.125</v>
      </c>
      <c r="AQ28" s="54"/>
      <c r="AS28" s="54"/>
      <c r="AT28" s="279"/>
      <c r="AU28" s="280"/>
      <c r="BL28" s="271"/>
      <c r="BN28" s="271"/>
      <c r="BO28" s="271"/>
    </row>
    <row r="29" spans="1:67">
      <c r="A29" s="73" t="str">
        <f ca="1">OFFSET('day lookup'!$A$1,WEEKDAY(B29)-1,0)</f>
        <v>FRI</v>
      </c>
      <c r="B29" s="32">
        <f>Input!A29</f>
        <v>41019</v>
      </c>
      <c r="C29" s="294">
        <f>IF(D29&lt;&gt;"",interp(D29,AreaCapacity!$A$3:$B$245,2),"")</f>
        <v>7735.3387975460118</v>
      </c>
      <c r="D29" s="10">
        <f>IF(AND(Revised_Input!B29&gt;0,Revised_Input!B29&lt;104000),Revised_Input!B29,IF(Input!B29&lt;990000,Input!B29,""))</f>
        <v>74655.12</v>
      </c>
      <c r="E29" s="10">
        <f>IF(Revised_Input!G29&gt;0,Revised_Input!G29/1.9835,IF(Input!G29&lt;990000,Input!G29,""))</f>
        <v>0</v>
      </c>
      <c r="F29" s="10">
        <f>IF(Revised_Input!C29&gt;0,Revised_Input!C29,IF(Input!C29&lt;990000,Input!C29,""))</f>
        <v>41.0546875</v>
      </c>
      <c r="G29" s="10">
        <f>IF(Revised_Input!D29&gt;0,Revised_Input!D29,IF(Input!D29&lt;990000,Input!D29,""))</f>
        <v>4.7505208333333302</v>
      </c>
      <c r="H29" s="210">
        <f t="shared" si="0"/>
        <v>36.304166666666667</v>
      </c>
      <c r="I29" s="287">
        <f t="shared" si="1"/>
        <v>130.71808146373726</v>
      </c>
      <c r="J29" s="437" t="str">
        <f>IF(Input!H29="","",Input!H29)</f>
        <v>N</v>
      </c>
      <c r="K29" s="305">
        <f t="shared" si="2"/>
        <v>0</v>
      </c>
      <c r="L29" s="201">
        <f>IF(D29="","",IF(J29="Y",I29+G29,MIN(Input!I29,I29+G29-K29)))</f>
        <v>39</v>
      </c>
      <c r="M29" s="201">
        <f t="shared" si="3"/>
        <v>34.249479166666667</v>
      </c>
      <c r="N29" s="314">
        <f>IF(Revised_Input!E29&gt;0,Revised_Input!E29,IF(Input!E29&lt;990000,Input!E29,""))</f>
        <v>4.8379166666666604</v>
      </c>
      <c r="O29" s="306">
        <f t="shared" si="4"/>
        <v>112.32612153645806</v>
      </c>
      <c r="P29" s="10">
        <f t="shared" si="5"/>
        <v>0</v>
      </c>
      <c r="Q29" s="322">
        <f t="shared" si="6"/>
        <v>0</v>
      </c>
      <c r="R29" s="325">
        <f>IF(D29="","",IF(J29="Y",Input!M29,0))</f>
        <v>0</v>
      </c>
      <c r="S29" s="308">
        <f t="shared" si="7"/>
        <v>0</v>
      </c>
      <c r="T29" s="305">
        <f>IF(D29="","",Input!L29)</f>
        <v>0</v>
      </c>
      <c r="U29" s="308">
        <f t="shared" si="8"/>
        <v>0</v>
      </c>
      <c r="V29" s="307">
        <f t="shared" si="9"/>
        <v>0</v>
      </c>
      <c r="W29" s="326">
        <f t="shared" si="10"/>
        <v>0</v>
      </c>
      <c r="X29" s="152">
        <f>IF(D29="","",Input!K29)</f>
        <v>0</v>
      </c>
      <c r="Y29" s="308">
        <f t="shared" si="11"/>
        <v>0</v>
      </c>
      <c r="Z29" s="329">
        <f t="shared" si="12"/>
        <v>20597</v>
      </c>
      <c r="AA29" s="62">
        <f t="shared" si="13"/>
        <v>34.249479166666667</v>
      </c>
      <c r="AB29" s="62">
        <f>IF(D29="","",Input!N29)</f>
        <v>2.0546875</v>
      </c>
      <c r="AC29" s="62">
        <f t="shared" si="14"/>
        <v>36.304166666666667</v>
      </c>
      <c r="AD29" s="62">
        <f>IF(D29="","",Input!J29)</f>
        <v>36.304166666666667</v>
      </c>
      <c r="AE29" s="62">
        <f t="shared" si="15"/>
        <v>0</v>
      </c>
      <c r="AF29" s="309">
        <f t="shared" si="16"/>
        <v>0</v>
      </c>
      <c r="AG29" s="19">
        <f t="shared" si="17"/>
        <v>0</v>
      </c>
      <c r="AH29" s="19">
        <f t="shared" si="18"/>
        <v>0</v>
      </c>
      <c r="AI29" s="19">
        <f t="shared" si="19"/>
        <v>0</v>
      </c>
      <c r="AJ29" s="337">
        <f t="shared" si="20"/>
        <v>191.34547265623951</v>
      </c>
      <c r="AK29" s="62">
        <f t="shared" si="21"/>
        <v>75383.668847656198</v>
      </c>
      <c r="AL29" s="62">
        <f>IF(D29="","",IF(AK28&lt;'day lookup'!$I$1,MIN('day lookup'!$I$1-AK28,AJ29)))</f>
        <v>191.34547265623951</v>
      </c>
      <c r="AM29" s="62">
        <f t="shared" si="22"/>
        <v>75383.668847656198</v>
      </c>
      <c r="AN29" s="62">
        <f>IF(D29="","",IF(AK29&lt;'day lookup'!$I$1,0,MIN(AK29-'day lookup'!$I$1,AJ29)))</f>
        <v>0</v>
      </c>
      <c r="AO29" s="338">
        <f t="shared" si="23"/>
        <v>0</v>
      </c>
      <c r="AP29" s="10">
        <f>IF(Revised_Input!F29&gt;0,Revised_Input!F29,IF(Input!F29&lt;990000,Input!F29,""))</f>
        <v>477.26302083333297</v>
      </c>
      <c r="AQ29" s="54"/>
      <c r="AS29" s="54"/>
      <c r="AT29" s="279"/>
      <c r="AU29" s="280"/>
      <c r="BL29" s="271"/>
      <c r="BN29" s="271"/>
      <c r="BO29" s="271"/>
    </row>
    <row r="30" spans="1:67">
      <c r="A30" s="73" t="str">
        <f ca="1">OFFSET('day lookup'!$A$1,WEEKDAY(B30)-1,0)</f>
        <v>SAT</v>
      </c>
      <c r="B30" s="32">
        <f>Input!A30</f>
        <v>41020</v>
      </c>
      <c r="C30" s="294">
        <f>IF(D30&lt;&gt;"",interp(D30,AreaCapacity!$A$3:$B$245,2),"")</f>
        <v>7735.5591411042942</v>
      </c>
      <c r="D30" s="10">
        <f>IF(AND(Revised_Input!B30&gt;0,Revised_Input!B30&lt;104000),Revised_Input!B30,IF(Input!B30&lt;990000,Input!B30,""))</f>
        <v>74834.7</v>
      </c>
      <c r="E30" s="10">
        <f>IF(Revised_Input!G30&gt;0,Revised_Input!G30/1.9835,IF(Input!G30&lt;990000,Input!G30,""))</f>
        <v>0</v>
      </c>
      <c r="F30" s="10">
        <f>IF(Revised_Input!C30&gt;0,Revised_Input!C30,IF(Input!C30&lt;990000,Input!C30,""))</f>
        <v>41</v>
      </c>
      <c r="G30" s="10">
        <f>IF(Revised_Input!D30&gt;0,Revised_Input!D30,IF(Input!D30&lt;990000,Input!D30,""))</f>
        <v>4.6554166666666603</v>
      </c>
      <c r="H30" s="210">
        <f t="shared" si="0"/>
        <v>36.34458333333334</v>
      </c>
      <c r="I30" s="287">
        <f t="shared" si="1"/>
        <v>126.88151300310986</v>
      </c>
      <c r="J30" s="437" t="str">
        <f>IF(Input!H30="","",Input!H30)</f>
        <v>N</v>
      </c>
      <c r="K30" s="305">
        <f t="shared" si="2"/>
        <v>0</v>
      </c>
      <c r="L30" s="201">
        <f>IF(D30="","",IF(J30="Y",I30+G30,MIN(Input!I30,I30+G30-K30)))</f>
        <v>39</v>
      </c>
      <c r="M30" s="201">
        <f t="shared" si="3"/>
        <v>34.34458333333334</v>
      </c>
      <c r="N30" s="314">
        <f>IF(Revised_Input!E30&gt;0,Revised_Input!E30,IF(Input!E30&lt;990000,Input!E30,""))</f>
        <v>3.6202083333333301</v>
      </c>
      <c r="O30" s="306">
        <f t="shared" si="4"/>
        <v>119.50680476562472</v>
      </c>
      <c r="P30" s="10">
        <f t="shared" si="5"/>
        <v>0</v>
      </c>
      <c r="Q30" s="322">
        <f t="shared" si="6"/>
        <v>0</v>
      </c>
      <c r="R30" s="325">
        <f>IF(D30="","",IF(J30="Y",Input!M30,0))</f>
        <v>0</v>
      </c>
      <c r="S30" s="308">
        <f t="shared" si="7"/>
        <v>0</v>
      </c>
      <c r="T30" s="305">
        <f>IF(D30="","",Input!L30)</f>
        <v>0</v>
      </c>
      <c r="U30" s="308">
        <f t="shared" si="8"/>
        <v>0</v>
      </c>
      <c r="V30" s="307">
        <f t="shared" si="9"/>
        <v>0</v>
      </c>
      <c r="W30" s="326">
        <f t="shared" si="10"/>
        <v>0</v>
      </c>
      <c r="X30" s="152">
        <f>IF(D30="","",Input!K30)</f>
        <v>0</v>
      </c>
      <c r="Y30" s="308">
        <f t="shared" si="11"/>
        <v>0</v>
      </c>
      <c r="Z30" s="329">
        <f t="shared" si="12"/>
        <v>20597</v>
      </c>
      <c r="AA30" s="62">
        <f t="shared" si="13"/>
        <v>34.34458333333334</v>
      </c>
      <c r="AB30" s="62">
        <f>IF(D30="","",Input!N30)</f>
        <v>2</v>
      </c>
      <c r="AC30" s="62">
        <f t="shared" si="14"/>
        <v>36.34458333333334</v>
      </c>
      <c r="AD30" s="62">
        <f>IF(D30="","",Input!J30)</f>
        <v>36.34458333333334</v>
      </c>
      <c r="AE30" s="62">
        <f t="shared" si="15"/>
        <v>0</v>
      </c>
      <c r="AF30" s="309">
        <f t="shared" si="16"/>
        <v>0</v>
      </c>
      <c r="AG30" s="19">
        <f t="shared" si="17"/>
        <v>0</v>
      </c>
      <c r="AH30" s="19">
        <f t="shared" si="18"/>
        <v>0</v>
      </c>
      <c r="AI30" s="19">
        <f t="shared" si="19"/>
        <v>0</v>
      </c>
      <c r="AJ30" s="337">
        <f t="shared" si="20"/>
        <v>183.54700000000173</v>
      </c>
      <c r="AK30" s="62">
        <f t="shared" si="21"/>
        <v>75567.215847656204</v>
      </c>
      <c r="AL30" s="62">
        <f>IF(D30="","",IF(AK29&lt;'day lookup'!$I$1,MIN('day lookup'!$I$1-AK29,AJ30)))</f>
        <v>183.54700000000173</v>
      </c>
      <c r="AM30" s="62">
        <f t="shared" si="22"/>
        <v>75567.215847656204</v>
      </c>
      <c r="AN30" s="62">
        <f>IF(D30="","",IF(AK30&lt;'day lookup'!$I$1,0,MIN(AK30-'day lookup'!$I$1,AJ30)))</f>
        <v>0</v>
      </c>
      <c r="AO30" s="338">
        <f t="shared" si="23"/>
        <v>0</v>
      </c>
      <c r="AP30" s="10">
        <f>IF(Revised_Input!F30&gt;0,Revised_Input!F30,IF(Input!F30&lt;990000,Input!F30,""))</f>
        <v>441.080729166666</v>
      </c>
      <c r="AQ30" s="54"/>
      <c r="AS30" s="54"/>
      <c r="AT30" s="279"/>
      <c r="AU30" s="280"/>
      <c r="BL30" s="271"/>
      <c r="BN30" s="271"/>
      <c r="BO30" s="271"/>
    </row>
    <row r="31" spans="1:67">
      <c r="A31" s="73" t="str">
        <f ca="1">OFFSET('day lookup'!$A$1,WEEKDAY(B31)-1,0)</f>
        <v>SUN</v>
      </c>
      <c r="B31" s="32">
        <f>Input!A31</f>
        <v>41021</v>
      </c>
      <c r="C31" s="294">
        <f>IF(D31&lt;&gt;"",interp(D31,AreaCapacity!$A$3:$B$245,2),"")</f>
        <v>7735.8797791411043</v>
      </c>
      <c r="D31" s="10">
        <f>IF(AND(Revised_Input!B31&gt;0,Revised_Input!B31&lt;104000),Revised_Input!B31,IF(Input!B31&lt;990000,Input!B31,""))</f>
        <v>75096.02</v>
      </c>
      <c r="E31" s="10">
        <f>IF(Revised_Input!G31&gt;0,Revised_Input!G31/1.9835,IF(Input!G31&lt;990000,Input!G31,""))</f>
        <v>0</v>
      </c>
      <c r="F31" s="10">
        <f>IF(Revised_Input!C31&gt;0,Revised_Input!C31,IF(Input!C31&lt;990000,Input!C31,""))</f>
        <v>41</v>
      </c>
      <c r="G31" s="10">
        <f>IF(Revised_Input!D31&gt;0,Revised_Input!D31,IF(Input!D31&lt;990000,Input!D31,""))</f>
        <v>4.5190625000000004</v>
      </c>
      <c r="H31" s="210">
        <f t="shared" si="0"/>
        <v>36.480937499999996</v>
      </c>
      <c r="I31" s="287">
        <f t="shared" si="1"/>
        <v>168.22784952420318</v>
      </c>
      <c r="J31" s="437" t="str">
        <f>IF(Input!H31="","",Input!H31)</f>
        <v>N</v>
      </c>
      <c r="K31" s="305">
        <f t="shared" si="2"/>
        <v>0</v>
      </c>
      <c r="L31" s="201">
        <f>IF(D31="","",IF(J31="Y",I31+G31,MIN(Input!I31,I31+G31-K31)))</f>
        <v>39</v>
      </c>
      <c r="M31" s="201">
        <f t="shared" si="3"/>
        <v>34.480937499999996</v>
      </c>
      <c r="N31" s="314">
        <f>IF(Revised_Input!E31&gt;0,Revised_Input!E31,IF(Input!E31&lt;990000,Input!E31,""))</f>
        <v>4.3123437499999904</v>
      </c>
      <c r="O31" s="306">
        <f t="shared" si="4"/>
        <v>128.06033859374969</v>
      </c>
      <c r="P31" s="10">
        <f t="shared" si="5"/>
        <v>0</v>
      </c>
      <c r="Q31" s="322">
        <f t="shared" si="6"/>
        <v>0</v>
      </c>
      <c r="R31" s="325">
        <f>IF(D31="","",IF(J31="Y",Input!M31,0))</f>
        <v>0</v>
      </c>
      <c r="S31" s="308">
        <f t="shared" si="7"/>
        <v>0</v>
      </c>
      <c r="T31" s="305">
        <f>IF(D31="","",Input!L31)</f>
        <v>0</v>
      </c>
      <c r="U31" s="308">
        <f t="shared" si="8"/>
        <v>0</v>
      </c>
      <c r="V31" s="307">
        <f t="shared" si="9"/>
        <v>0</v>
      </c>
      <c r="W31" s="326">
        <f t="shared" si="10"/>
        <v>0</v>
      </c>
      <c r="X31" s="152">
        <f>IF(D31="","",Input!K31)</f>
        <v>0</v>
      </c>
      <c r="Y31" s="308">
        <f t="shared" si="11"/>
        <v>0</v>
      </c>
      <c r="Z31" s="329">
        <f t="shared" si="12"/>
        <v>20597</v>
      </c>
      <c r="AA31" s="62">
        <f t="shared" si="13"/>
        <v>34.480937499999996</v>
      </c>
      <c r="AB31" s="62">
        <f>IF(D31="","",Input!N31)</f>
        <v>2</v>
      </c>
      <c r="AC31" s="62">
        <f t="shared" si="14"/>
        <v>36.480937499999996</v>
      </c>
      <c r="AD31" s="62">
        <f>IF(D31="","",Input!J31)</f>
        <v>36.480937499999996</v>
      </c>
      <c r="AE31" s="62">
        <f t="shared" si="15"/>
        <v>0</v>
      </c>
      <c r="AF31" s="309">
        <f t="shared" si="16"/>
        <v>0</v>
      </c>
      <c r="AG31" s="19">
        <f t="shared" si="17"/>
        <v>0</v>
      </c>
      <c r="AH31" s="19">
        <f t="shared" si="18"/>
        <v>0</v>
      </c>
      <c r="AI31" s="19">
        <f t="shared" si="19"/>
        <v>0</v>
      </c>
      <c r="AJ31" s="337">
        <f t="shared" si="20"/>
        <v>265.28700000000703</v>
      </c>
      <c r="AK31" s="62">
        <f t="shared" si="21"/>
        <v>75832.502847656215</v>
      </c>
      <c r="AL31" s="62">
        <f>IF(D31="","",IF(AK30&lt;'day lookup'!$I$1,MIN('day lookup'!$I$1-AK30,AJ31)))</f>
        <v>265.28700000000703</v>
      </c>
      <c r="AM31" s="62">
        <f t="shared" si="22"/>
        <v>75832.502847656215</v>
      </c>
      <c r="AN31" s="62">
        <f>IF(D31="","",IF(AK31&lt;'day lookup'!$I$1,0,MIN(AK31-'day lookup'!$I$1,AJ31)))</f>
        <v>0</v>
      </c>
      <c r="AO31" s="338">
        <f t="shared" si="23"/>
        <v>0</v>
      </c>
      <c r="AP31" s="10">
        <f>IF(Revised_Input!F31&gt;0,Revised_Input!F31,IF(Input!F31&lt;990000,Input!F31,""))</f>
        <v>386.796875</v>
      </c>
      <c r="AQ31" s="54"/>
      <c r="AS31" s="54"/>
      <c r="AT31" s="279"/>
      <c r="AU31" s="280"/>
      <c r="BL31" s="271"/>
      <c r="BN31" s="271"/>
      <c r="BO31" s="271"/>
    </row>
    <row r="32" spans="1:67">
      <c r="A32" s="73" t="str">
        <f ca="1">OFFSET('day lookup'!$A$1,WEEKDAY(B32)-1,0)</f>
        <v>MON</v>
      </c>
      <c r="B32" s="32">
        <f>Input!A32</f>
        <v>41022</v>
      </c>
      <c r="C32" s="294">
        <f>IF(D32&lt;&gt;"",interp(D32,AreaCapacity!$A$3:$B$245,2),"")</f>
        <v>7736.2498538367845</v>
      </c>
      <c r="D32" s="10">
        <f>IF(AND(Revised_Input!B32&gt;0,Revised_Input!B32&lt;104000),Revised_Input!B32,IF(Input!B32&lt;990000,Input!B32,""))</f>
        <v>75399.13</v>
      </c>
      <c r="E32" s="10">
        <f>IF(Revised_Input!G32&gt;0,Revised_Input!G32/1.9835,IF(Input!G32&lt;990000,Input!G32,""))</f>
        <v>0</v>
      </c>
      <c r="F32" s="10">
        <f>IF(Revised_Input!C32&gt;0,Revised_Input!C32,IF(Input!C32&lt;990000,Input!C32,""))</f>
        <v>40.9895833333333</v>
      </c>
      <c r="G32" s="10">
        <f>IF(Revised_Input!D32&gt;0,Revised_Input!D32,IF(Input!D32&lt;990000,Input!D32,""))</f>
        <v>4.38041666666666</v>
      </c>
      <c r="H32" s="210">
        <f t="shared" si="0"/>
        <v>36.609166666666638</v>
      </c>
      <c r="I32" s="287">
        <f t="shared" si="1"/>
        <v>189.42489643727441</v>
      </c>
      <c r="J32" s="437" t="str">
        <f>IF(Input!H32="","",Input!H32)</f>
        <v>N</v>
      </c>
      <c r="K32" s="305">
        <f t="shared" si="2"/>
        <v>0</v>
      </c>
      <c r="L32" s="201">
        <f>IF(D32="","",IF(J32="Y",I32+G32,MIN(Input!I32,I32+G32-K32)))</f>
        <v>39</v>
      </c>
      <c r="M32" s="201">
        <f t="shared" si="3"/>
        <v>34.619583333333338</v>
      </c>
      <c r="N32" s="314">
        <f>IF(Revised_Input!E32&gt;0,Revised_Input!E32,IF(Input!E32&lt;990000,Input!E32,""))</f>
        <v>27.281614583333301</v>
      </c>
      <c r="O32" s="306">
        <f t="shared" si="4"/>
        <v>182.1734211197913</v>
      </c>
      <c r="P32" s="10">
        <f t="shared" si="5"/>
        <v>0</v>
      </c>
      <c r="Q32" s="322">
        <f t="shared" si="6"/>
        <v>0</v>
      </c>
      <c r="R32" s="325">
        <f>IF(D32="","",IF(J32="Y",Input!M32,0))</f>
        <v>0</v>
      </c>
      <c r="S32" s="308">
        <f t="shared" si="7"/>
        <v>0</v>
      </c>
      <c r="T32" s="305">
        <f>IF(D32="","",Input!L32)</f>
        <v>0</v>
      </c>
      <c r="U32" s="308">
        <f t="shared" si="8"/>
        <v>0</v>
      </c>
      <c r="V32" s="307">
        <f t="shared" si="9"/>
        <v>0</v>
      </c>
      <c r="W32" s="326">
        <f t="shared" si="10"/>
        <v>0</v>
      </c>
      <c r="X32" s="152">
        <f>IF(D32="","",Input!K32)</f>
        <v>0</v>
      </c>
      <c r="Y32" s="308">
        <f t="shared" si="11"/>
        <v>0</v>
      </c>
      <c r="Z32" s="329">
        <f t="shared" si="12"/>
        <v>20597</v>
      </c>
      <c r="AA32" s="62">
        <f t="shared" si="13"/>
        <v>34.619583333333338</v>
      </c>
      <c r="AB32" s="62">
        <f>IF(D32="","",Input!N32)</f>
        <v>1.9895833333333002</v>
      </c>
      <c r="AC32" s="62">
        <f t="shared" si="14"/>
        <v>36.609166666666638</v>
      </c>
      <c r="AD32" s="62">
        <f>IF(D32="","",Input!J32)</f>
        <v>36.609166666666638</v>
      </c>
      <c r="AE32" s="62">
        <f t="shared" si="15"/>
        <v>0</v>
      </c>
      <c r="AF32" s="309">
        <f t="shared" si="16"/>
        <v>0</v>
      </c>
      <c r="AG32" s="19">
        <f t="shared" si="17"/>
        <v>0</v>
      </c>
      <c r="AH32" s="19">
        <f t="shared" si="18"/>
        <v>0</v>
      </c>
      <c r="AI32" s="19">
        <f t="shared" si="19"/>
        <v>0</v>
      </c>
      <c r="AJ32" s="337">
        <f t="shared" si="20"/>
        <v>307.05633854166712</v>
      </c>
      <c r="AK32" s="62">
        <f t="shared" si="21"/>
        <v>76139.559186197876</v>
      </c>
      <c r="AL32" s="62">
        <f>IF(D32="","",IF(AK31&lt;'day lookup'!$I$1,MIN('day lookup'!$I$1-AK31,AJ32)))</f>
        <v>307.05633854166712</v>
      </c>
      <c r="AM32" s="62">
        <f t="shared" si="22"/>
        <v>76139.559186197876</v>
      </c>
      <c r="AN32" s="62">
        <f>IF(D32="","",IF(AK32&lt;'day lookup'!$I$1,0,MIN(AK32-'day lookup'!$I$1,AJ32)))</f>
        <v>0</v>
      </c>
      <c r="AO32" s="338">
        <f t="shared" si="23"/>
        <v>0</v>
      </c>
      <c r="AP32" s="10">
        <f>IF(Revised_Input!F32&gt;0,Revised_Input!F32,IF(Input!F32&lt;990000,Input!F32,""))</f>
        <v>382.515625</v>
      </c>
      <c r="AQ32" s="54"/>
      <c r="AS32" s="54"/>
      <c r="AT32" s="279"/>
      <c r="AU32" s="280"/>
      <c r="BL32" s="271"/>
      <c r="BN32" s="271"/>
      <c r="BO32" s="271"/>
    </row>
    <row r="33" spans="1:67">
      <c r="A33" s="73" t="str">
        <f ca="1">OFFSET('day lookup'!$A$1,WEEKDAY(B33)-1,0)</f>
        <v>TUE</v>
      </c>
      <c r="B33" s="32">
        <f>Input!A33</f>
        <v>41023</v>
      </c>
      <c r="C33" s="294">
        <f>IF(D33&lt;&gt;"",interp(D33,AreaCapacity!$A$3:$B$245,2),"")</f>
        <v>7736.5696224116928</v>
      </c>
      <c r="D33" s="10">
        <f>IF(AND(Revised_Input!B33&gt;0,Revised_Input!B33&lt;104000),Revised_Input!B33,IF(Input!B33&lt;990000,Input!B33,""))</f>
        <v>75661.66</v>
      </c>
      <c r="E33" s="10">
        <f>IF(Revised_Input!G33&gt;0,Revised_Input!G33/1.9835,IF(Input!G33&lt;990000,Input!G33,""))</f>
        <v>0</v>
      </c>
      <c r="F33" s="10">
        <f>IF(Revised_Input!C33&gt;0,Revised_Input!C33,IF(Input!C33&lt;990000,Input!C33,""))</f>
        <v>41.0625</v>
      </c>
      <c r="G33" s="10">
        <f>IF(Revised_Input!D33&gt;0,Revised_Input!D33,IF(Input!D33&lt;990000,Input!D33,""))</f>
        <v>4.4422916666666596</v>
      </c>
      <c r="H33" s="210">
        <f t="shared" si="0"/>
        <v>36.620208333333338</v>
      </c>
      <c r="I33" s="287">
        <f t="shared" si="1"/>
        <v>168.97715312788785</v>
      </c>
      <c r="J33" s="437" t="str">
        <f>IF(Input!H33="","",Input!H33)</f>
        <v>N</v>
      </c>
      <c r="K33" s="305">
        <f t="shared" si="2"/>
        <v>0</v>
      </c>
      <c r="L33" s="201">
        <f>IF(D33="","",IF(J33="Y",I33+G33,MIN(Input!I33,I33+G33-K33)))</f>
        <v>39</v>
      </c>
      <c r="M33" s="201">
        <f t="shared" si="3"/>
        <v>34.557708333333338</v>
      </c>
      <c r="N33" s="314">
        <f>IF(Revised_Input!E33&gt;0,Revised_Input!E33,IF(Input!E33&lt;990000,Input!E33,""))</f>
        <v>87.357291666666598</v>
      </c>
      <c r="O33" s="306">
        <f t="shared" si="4"/>
        <v>355.4466091406245</v>
      </c>
      <c r="P33" s="10">
        <f t="shared" si="5"/>
        <v>0</v>
      </c>
      <c r="Q33" s="322">
        <f t="shared" si="6"/>
        <v>0</v>
      </c>
      <c r="R33" s="325">
        <f>IF(D33="","",IF(J33="Y",Input!M33,0))</f>
        <v>0</v>
      </c>
      <c r="S33" s="308">
        <f t="shared" si="7"/>
        <v>0</v>
      </c>
      <c r="T33" s="305">
        <f>IF(D33="","",Input!L33)</f>
        <v>0</v>
      </c>
      <c r="U33" s="308">
        <f t="shared" si="8"/>
        <v>0</v>
      </c>
      <c r="V33" s="307">
        <f t="shared" si="9"/>
        <v>0</v>
      </c>
      <c r="W33" s="326">
        <f t="shared" si="10"/>
        <v>0</v>
      </c>
      <c r="X33" s="152">
        <f>IF(D33="","",Input!K33)</f>
        <v>0</v>
      </c>
      <c r="Y33" s="308">
        <f t="shared" si="11"/>
        <v>0</v>
      </c>
      <c r="Z33" s="329">
        <f t="shared" si="12"/>
        <v>20597</v>
      </c>
      <c r="AA33" s="62">
        <f t="shared" si="13"/>
        <v>34.557708333333338</v>
      </c>
      <c r="AB33" s="62">
        <f>IF(D33="","",Input!N33)</f>
        <v>2.0625</v>
      </c>
      <c r="AC33" s="62">
        <f t="shared" si="14"/>
        <v>36.620208333333338</v>
      </c>
      <c r="AD33" s="62">
        <f>IF(D33="","",Input!J33)</f>
        <v>36.620208333333338</v>
      </c>
      <c r="AE33" s="62">
        <f t="shared" si="15"/>
        <v>0</v>
      </c>
      <c r="AF33" s="309">
        <f t="shared" si="16"/>
        <v>0</v>
      </c>
      <c r="AG33" s="19">
        <f t="shared" si="17"/>
        <v>0</v>
      </c>
      <c r="AH33" s="19">
        <f t="shared" si="18"/>
        <v>0</v>
      </c>
      <c r="AI33" s="19">
        <f t="shared" si="19"/>
        <v>0</v>
      </c>
      <c r="AJ33" s="337">
        <f t="shared" si="20"/>
        <v>266.62096874999889</v>
      </c>
      <c r="AK33" s="62">
        <f t="shared" si="21"/>
        <v>76406.18015494787</v>
      </c>
      <c r="AL33" s="62">
        <f>IF(D33="","",IF(AK32&lt;'day lookup'!$I$1,MIN('day lookup'!$I$1-AK32,AJ33)))</f>
        <v>266.62096874999889</v>
      </c>
      <c r="AM33" s="62">
        <f t="shared" si="22"/>
        <v>76406.18015494787</v>
      </c>
      <c r="AN33" s="62">
        <f>IF(D33="","",IF(AK33&lt;'day lookup'!$I$1,0,MIN(AK33-'day lookup'!$I$1,AJ33)))</f>
        <v>0</v>
      </c>
      <c r="AO33" s="338">
        <f t="shared" si="23"/>
        <v>0</v>
      </c>
      <c r="AP33" s="10">
        <f>IF(Revised_Input!F33&gt;0,Revised_Input!F33,IF(Input!F33&lt;990000,Input!F33,""))</f>
        <v>680.45052083333303</v>
      </c>
      <c r="AQ33" s="54"/>
      <c r="AS33" s="54"/>
      <c r="AT33" s="279"/>
      <c r="AU33" s="280"/>
      <c r="BL33" s="271"/>
      <c r="BN33" s="271"/>
      <c r="BO33" s="271"/>
    </row>
    <row r="34" spans="1:67">
      <c r="A34" s="73" t="str">
        <f ca="1">OFFSET('day lookup'!$A$1,WEEKDAY(B34)-1,0)</f>
        <v>WED</v>
      </c>
      <c r="B34" s="32">
        <f>Input!A34</f>
        <v>41024</v>
      </c>
      <c r="C34" s="294">
        <f>IF(D34&lt;&gt;"",interp(D34,AreaCapacity!$A$3:$B$245,2),"")</f>
        <v>7736.9204872107184</v>
      </c>
      <c r="D34" s="10">
        <f>IF(AND(Revised_Input!B34&gt;0,Revised_Input!B34&lt;104000),Revised_Input!B34,IF(Input!B34&lt;990000,Input!B34,""))</f>
        <v>75949.72</v>
      </c>
      <c r="E34" s="10">
        <f>IF(Revised_Input!G34&gt;0,Revised_Input!G34/1.9835,IF(Input!G34&lt;990000,Input!G34,""))</f>
        <v>0</v>
      </c>
      <c r="F34" s="10">
        <f>IF(Revised_Input!C34&gt;0,Revised_Input!C34,IF(Input!C34&lt;990000,Input!C34,""))</f>
        <v>41.1979166666666</v>
      </c>
      <c r="G34" s="10">
        <f>IF(Revised_Input!D34&gt;0,Revised_Input!D34,IF(Input!D34&lt;990000,Input!D34,""))</f>
        <v>4.5671875000000002</v>
      </c>
      <c r="H34" s="210">
        <f t="shared" si="0"/>
        <v>36.630729166666598</v>
      </c>
      <c r="I34" s="287">
        <f t="shared" si="1"/>
        <v>181.85886125640576</v>
      </c>
      <c r="J34" s="437" t="str">
        <f>IF(Input!H34="","",Input!H34)</f>
        <v>N</v>
      </c>
      <c r="K34" s="305">
        <f t="shared" si="2"/>
        <v>0</v>
      </c>
      <c r="L34" s="201">
        <f>IF(D34="","",IF(J34="Y",I34+G34,MIN(Input!I34,I34+G34-K34)))</f>
        <v>39</v>
      </c>
      <c r="M34" s="201">
        <f t="shared" si="3"/>
        <v>34.432812499999997</v>
      </c>
      <c r="N34" s="314">
        <f>IF(Revised_Input!E34&gt;0,Revised_Input!E34,IF(Input!E34&lt;990000,Input!E34,""))</f>
        <v>118.2</v>
      </c>
      <c r="O34" s="306">
        <f t="shared" si="4"/>
        <v>589.89630914062445</v>
      </c>
      <c r="P34" s="10">
        <f t="shared" si="5"/>
        <v>0</v>
      </c>
      <c r="Q34" s="322">
        <f t="shared" si="6"/>
        <v>0</v>
      </c>
      <c r="R34" s="325">
        <f>IF(D34="","",IF(J34="Y",Input!M34,0))</f>
        <v>0</v>
      </c>
      <c r="S34" s="308">
        <f t="shared" si="7"/>
        <v>0</v>
      </c>
      <c r="T34" s="305">
        <f>IF(D34="","",Input!L34)</f>
        <v>0</v>
      </c>
      <c r="U34" s="308">
        <f t="shared" si="8"/>
        <v>0</v>
      </c>
      <c r="V34" s="307">
        <f t="shared" si="9"/>
        <v>0</v>
      </c>
      <c r="W34" s="326">
        <f t="shared" si="10"/>
        <v>0</v>
      </c>
      <c r="X34" s="152">
        <f>IF(D34="","",Input!K34)</f>
        <v>0</v>
      </c>
      <c r="Y34" s="308">
        <f t="shared" si="11"/>
        <v>0</v>
      </c>
      <c r="Z34" s="329">
        <f t="shared" si="12"/>
        <v>20597</v>
      </c>
      <c r="AA34" s="62">
        <f t="shared" si="13"/>
        <v>34.432812499999997</v>
      </c>
      <c r="AB34" s="62">
        <f>IF(D34="","",Input!N34)</f>
        <v>2.1979166666666003</v>
      </c>
      <c r="AC34" s="62">
        <f t="shared" si="14"/>
        <v>36.630729166666598</v>
      </c>
      <c r="AD34" s="62">
        <f>IF(D34="","",Input!J34)</f>
        <v>36.630729166666598</v>
      </c>
      <c r="AE34" s="62">
        <f t="shared" si="15"/>
        <v>0</v>
      </c>
      <c r="AF34" s="309">
        <f t="shared" si="16"/>
        <v>0</v>
      </c>
      <c r="AG34" s="19">
        <f t="shared" si="17"/>
        <v>0</v>
      </c>
      <c r="AH34" s="19">
        <f t="shared" si="18"/>
        <v>0</v>
      </c>
      <c r="AI34" s="19">
        <f t="shared" si="19"/>
        <v>0</v>
      </c>
      <c r="AJ34" s="337">
        <f t="shared" si="20"/>
        <v>292.41956770833082</v>
      </c>
      <c r="AK34" s="62">
        <f t="shared" si="21"/>
        <v>76698.599722656203</v>
      </c>
      <c r="AL34" s="62">
        <f>IF(D34="","",IF(AK33&lt;'day lookup'!$I$1,MIN('day lookup'!$I$1-AK33,AJ34)))</f>
        <v>292.41956770833082</v>
      </c>
      <c r="AM34" s="62">
        <f t="shared" si="22"/>
        <v>76698.599722656203</v>
      </c>
      <c r="AN34" s="62">
        <f>IF(D34="","",IF(AK34&lt;'day lookup'!$I$1,0,MIN(AK34-'day lookup'!$I$1,AJ34)))</f>
        <v>0</v>
      </c>
      <c r="AO34" s="338">
        <f t="shared" si="23"/>
        <v>0</v>
      </c>
      <c r="AP34" s="10">
        <f>IF(Revised_Input!F34&gt;0,Revised_Input!F34,IF(Input!F34&lt;990000,Input!F34,""))</f>
        <v>1103.7421875</v>
      </c>
      <c r="AQ34" s="54"/>
      <c r="AS34" s="54"/>
      <c r="AT34" s="279"/>
      <c r="AU34" s="280"/>
      <c r="BL34" s="271"/>
      <c r="BN34" s="271"/>
      <c r="BO34" s="271"/>
    </row>
    <row r="35" spans="1:67">
      <c r="A35" s="73" t="str">
        <f ca="1">OFFSET('day lookup'!$A$1,WEEKDAY(B35)-1,0)</f>
        <v>THU</v>
      </c>
      <c r="B35" s="32">
        <f>Input!A35</f>
        <v>41025</v>
      </c>
      <c r="C35" s="294">
        <f>IF(D35&lt;&gt;"",interp(D35,AreaCapacity!$A$3:$B$245,2),"")</f>
        <v>7737.3199395405081</v>
      </c>
      <c r="D35" s="10">
        <f>IF(AND(Revised_Input!B35&gt;0,Revised_Input!B35&lt;104000),Revised_Input!B35,IF(Input!B35&lt;990000,Input!B35,""))</f>
        <v>76279.59</v>
      </c>
      <c r="E35" s="10">
        <f>IF(Revised_Input!G35&gt;0,Revised_Input!G35/1.9835,IF(Input!G35&lt;990000,Input!G35,""))</f>
        <v>0</v>
      </c>
      <c r="F35" s="10">
        <f>IF(Revised_Input!C35&gt;0,Revised_Input!C35,IF(Input!C35&lt;990000,Input!C35,""))</f>
        <v>41.890625</v>
      </c>
      <c r="G35" s="10">
        <f>IF(Revised_Input!D35&gt;0,Revised_Input!D35,IF(Input!D35&lt;990000,Input!D35,""))</f>
        <v>5.0055208333333301</v>
      </c>
      <c r="H35" s="210">
        <f t="shared" si="0"/>
        <v>36.885104166666672</v>
      </c>
      <c r="I35" s="287">
        <f t="shared" si="1"/>
        <v>203.19213718909941</v>
      </c>
      <c r="J35" s="437" t="str">
        <f>IF(Input!H35="","",Input!H35)</f>
        <v>N</v>
      </c>
      <c r="K35" s="305">
        <f t="shared" si="2"/>
        <v>0</v>
      </c>
      <c r="L35" s="201">
        <f>IF(D35="","",IF(J35="Y",I35+G35,MIN(Input!I35,I35+G35-K35)))</f>
        <v>39</v>
      </c>
      <c r="M35" s="201">
        <f t="shared" si="3"/>
        <v>33.994479166666672</v>
      </c>
      <c r="N35" s="314">
        <f>IF(Revised_Input!E35&gt;0,Revised_Input!E35,IF(Input!E35&lt;990000,Input!E35,""))</f>
        <v>147.713541666666</v>
      </c>
      <c r="O35" s="306">
        <f t="shared" si="4"/>
        <v>882.88611903645642</v>
      </c>
      <c r="P35" s="10">
        <f t="shared" si="5"/>
        <v>0</v>
      </c>
      <c r="Q35" s="322">
        <f t="shared" si="6"/>
        <v>0</v>
      </c>
      <c r="R35" s="325">
        <f>IF(D35="","",IF(J35="Y",Input!M35,0))</f>
        <v>0</v>
      </c>
      <c r="S35" s="308">
        <f t="shared" si="7"/>
        <v>0</v>
      </c>
      <c r="T35" s="305">
        <f>IF(D35="","",Input!L35)</f>
        <v>0</v>
      </c>
      <c r="U35" s="308">
        <f t="shared" si="8"/>
        <v>0</v>
      </c>
      <c r="V35" s="307">
        <f t="shared" si="9"/>
        <v>0</v>
      </c>
      <c r="W35" s="326">
        <f t="shared" si="10"/>
        <v>0</v>
      </c>
      <c r="X35" s="152">
        <f>IF(D35="","",Input!K35)</f>
        <v>0</v>
      </c>
      <c r="Y35" s="308">
        <f t="shared" si="11"/>
        <v>0</v>
      </c>
      <c r="Z35" s="329">
        <f t="shared" si="12"/>
        <v>20597</v>
      </c>
      <c r="AA35" s="62">
        <f t="shared" si="13"/>
        <v>33.994479166666672</v>
      </c>
      <c r="AB35" s="62">
        <f>IF(D35="","",Input!N35)</f>
        <v>2.890625</v>
      </c>
      <c r="AC35" s="62">
        <f t="shared" si="14"/>
        <v>36.885104166666672</v>
      </c>
      <c r="AD35" s="62">
        <f>IF(D35="","",Input!J35)</f>
        <v>36.885104166666672</v>
      </c>
      <c r="AE35" s="62">
        <f t="shared" si="15"/>
        <v>0</v>
      </c>
      <c r="AF35" s="309">
        <f t="shared" si="16"/>
        <v>0</v>
      </c>
      <c r="AG35" s="19">
        <f t="shared" si="17"/>
        <v>0</v>
      </c>
      <c r="AH35" s="19">
        <f t="shared" si="18"/>
        <v>0</v>
      </c>
      <c r="AI35" s="19">
        <f t="shared" si="19"/>
        <v>0</v>
      </c>
      <c r="AJ35" s="337">
        <f t="shared" si="20"/>
        <v>335.60355468749532</v>
      </c>
      <c r="AK35" s="62">
        <f t="shared" si="21"/>
        <v>77034.203277343695</v>
      </c>
      <c r="AL35" s="62">
        <f>IF(D35="","",IF(AK34&lt;'day lookup'!$I$1,MIN('day lookup'!$I$1-AK34,AJ35)))</f>
        <v>335.60355468749532</v>
      </c>
      <c r="AM35" s="62">
        <f t="shared" si="22"/>
        <v>77034.203277343695</v>
      </c>
      <c r="AN35" s="62">
        <f>IF(D35="","",IF(AK35&lt;'day lookup'!$I$1,0,MIN(AK35-'day lookup'!$I$1,AJ35)))</f>
        <v>0</v>
      </c>
      <c r="AO35" s="338">
        <f t="shared" si="23"/>
        <v>0</v>
      </c>
      <c r="AP35" s="10">
        <f>IF(Revised_Input!F35&gt;0,Revised_Input!F35,IF(Input!F35&lt;990000,Input!F35,""))</f>
        <v>1603.6458333333301</v>
      </c>
      <c r="AQ35" s="54"/>
      <c r="AS35" s="54"/>
      <c r="AT35" s="279"/>
      <c r="AU35" s="280"/>
      <c r="BL35" s="271"/>
      <c r="BN35" s="271"/>
      <c r="BO35" s="271"/>
    </row>
    <row r="36" spans="1:67">
      <c r="A36" s="73" t="str">
        <f ca="1">OFFSET('day lookup'!$A$1,WEEKDAY(B36)-1,0)</f>
        <v>FRI</v>
      </c>
      <c r="B36" s="32">
        <f>Input!A36</f>
        <v>41026</v>
      </c>
      <c r="C36" s="294">
        <f>IF(D36&lt;&gt;"",interp(D36,AreaCapacity!$A$3:$B$245,2),"")</f>
        <v>7737.8103869407496</v>
      </c>
      <c r="D36" s="10">
        <f>IF(AND(Revised_Input!B36&gt;0,Revised_Input!B36&lt;104000),Revised_Input!B36,IF(Input!B36&lt;990000,Input!B36,""))</f>
        <v>76685.19</v>
      </c>
      <c r="E36" s="10">
        <f>IF(Revised_Input!G36&gt;0,Revised_Input!G36/1.9835,IF(Input!G36&lt;990000,Input!G36,""))</f>
        <v>0</v>
      </c>
      <c r="F36" s="10">
        <f>IF(Revised_Input!C36&gt;0,Revised_Input!C36,IF(Input!C36&lt;990000,Input!C36,""))</f>
        <v>42.4635416666666</v>
      </c>
      <c r="G36" s="10">
        <f>IF(Revised_Input!D36&gt;0,Revised_Input!D36,IF(Input!D36&lt;990000,Input!D36,""))</f>
        <v>5.8698437500000002</v>
      </c>
      <c r="H36" s="210">
        <f t="shared" si="0"/>
        <v>36.593697916666599</v>
      </c>
      <c r="I36" s="287">
        <f t="shared" si="1"/>
        <v>241.0807158143252</v>
      </c>
      <c r="J36" s="437" t="str">
        <f>IF(Input!H36="","",Input!H36)</f>
        <v>N</v>
      </c>
      <c r="K36" s="305">
        <f t="shared" si="2"/>
        <v>0</v>
      </c>
      <c r="L36" s="201">
        <f>IF(D36="","",IF(J36="Y",I36+G36,MIN(Input!I36,I36+G36-K36)))</f>
        <v>39</v>
      </c>
      <c r="M36" s="201">
        <f t="shared" si="3"/>
        <v>33.130156249999999</v>
      </c>
      <c r="N36" s="314">
        <f>IF(Revised_Input!E36&gt;0,Revised_Input!E36,IF(Input!E36&lt;990000,Input!E36,""))</f>
        <v>177.739583333333</v>
      </c>
      <c r="O36" s="306">
        <f t="shared" si="4"/>
        <v>1235.4325825781225</v>
      </c>
      <c r="P36" s="10">
        <f t="shared" si="5"/>
        <v>0</v>
      </c>
      <c r="Q36" s="322">
        <f t="shared" si="6"/>
        <v>0</v>
      </c>
      <c r="R36" s="325">
        <f>IF(D36="","",IF(J36="Y",Input!M36,0))</f>
        <v>0</v>
      </c>
      <c r="S36" s="308">
        <f t="shared" si="7"/>
        <v>0</v>
      </c>
      <c r="T36" s="305">
        <f>IF(D36="","",Input!L36)</f>
        <v>0</v>
      </c>
      <c r="U36" s="308">
        <f t="shared" si="8"/>
        <v>0</v>
      </c>
      <c r="V36" s="307">
        <f t="shared" si="9"/>
        <v>0</v>
      </c>
      <c r="W36" s="326">
        <f t="shared" si="10"/>
        <v>0</v>
      </c>
      <c r="X36" s="152">
        <f>IF(D36="","",Input!K36)</f>
        <v>0</v>
      </c>
      <c r="Y36" s="308">
        <f t="shared" si="11"/>
        <v>0</v>
      </c>
      <c r="Z36" s="329">
        <f t="shared" si="12"/>
        <v>20597</v>
      </c>
      <c r="AA36" s="62">
        <f t="shared" si="13"/>
        <v>33.130156249999999</v>
      </c>
      <c r="AB36" s="62">
        <f>IF(D36="","",Input!N36)</f>
        <v>3.4635416666666003</v>
      </c>
      <c r="AC36" s="62">
        <f t="shared" si="14"/>
        <v>36.593697916666599</v>
      </c>
      <c r="AD36" s="62">
        <f>IF(D36="","",Input!J36)</f>
        <v>36.593697916666599</v>
      </c>
      <c r="AE36" s="62">
        <f t="shared" si="15"/>
        <v>0</v>
      </c>
      <c r="AF36" s="309">
        <f t="shared" si="16"/>
        <v>0</v>
      </c>
      <c r="AG36" s="19">
        <f t="shared" si="17"/>
        <v>0</v>
      </c>
      <c r="AH36" s="19">
        <f t="shared" si="18"/>
        <v>0</v>
      </c>
      <c r="AI36" s="19">
        <f t="shared" si="19"/>
        <v>0</v>
      </c>
      <c r="AJ36" s="337">
        <f t="shared" si="20"/>
        <v>412.46993489583906</v>
      </c>
      <c r="AK36" s="62">
        <f t="shared" si="21"/>
        <v>77446.673212239533</v>
      </c>
      <c r="AL36" s="62">
        <f>IF(D36="","",IF(AK35&lt;'day lookup'!$I$1,MIN('day lookup'!$I$1-AK35,AJ36)))</f>
        <v>412.46993489583906</v>
      </c>
      <c r="AM36" s="62">
        <f t="shared" si="22"/>
        <v>77446.673212239533</v>
      </c>
      <c r="AN36" s="62">
        <f>IF(D36="","",IF(AK36&lt;'day lookup'!$I$1,0,MIN(AK36-'day lookup'!$I$1,AJ36)))</f>
        <v>0</v>
      </c>
      <c r="AO36" s="338">
        <f t="shared" si="23"/>
        <v>0</v>
      </c>
      <c r="AP36" s="10">
        <f>IF(Revised_Input!F36&gt;0,Revised_Input!F36,IF(Input!F36&lt;990000,Input!F36,""))</f>
        <v>2028.3854166666599</v>
      </c>
      <c r="AQ36" s="54"/>
      <c r="AS36" s="54"/>
      <c r="AT36" s="279"/>
      <c r="AU36" s="280"/>
      <c r="BL36" s="271"/>
      <c r="BN36" s="271"/>
      <c r="BO36" s="271"/>
    </row>
    <row r="37" spans="1:67">
      <c r="A37" s="73" t="str">
        <f ca="1">OFFSET('day lookup'!$A$1,WEEKDAY(B37)-1,0)</f>
        <v>SAT</v>
      </c>
      <c r="B37" s="32">
        <f>Input!A37</f>
        <v>41027</v>
      </c>
      <c r="C37" s="294">
        <f>IF(D37&lt;&gt;"",interp(D37,AreaCapacity!$A$3:$B$245,2),"")</f>
        <v>7738.160468187275</v>
      </c>
      <c r="D37" s="10">
        <f>IF(AND(Revised_Input!B37&gt;0,Revised_Input!B37&lt;104000),Revised_Input!B37,IF(Input!B37&lt;990000,Input!B37,""))</f>
        <v>76975.67</v>
      </c>
      <c r="E37" s="10">
        <f>IF(Revised_Input!G37&gt;0,Revised_Input!G37/1.9835,IF(Input!G37&lt;990000,Input!G37,""))</f>
        <v>0</v>
      </c>
      <c r="F37" s="10">
        <f>IF(Revised_Input!C37&gt;0,Revised_Input!C37,IF(Input!C37&lt;990000,Input!C37,""))</f>
        <v>43.3489583333333</v>
      </c>
      <c r="G37" s="10">
        <f>IF(Revised_Input!D37&gt;0,Revised_Input!D37,IF(Input!D37&lt;990000,Input!D37,""))</f>
        <v>6.7792187500000001</v>
      </c>
      <c r="H37" s="210">
        <f t="shared" si="0"/>
        <v>36.569739583333302</v>
      </c>
      <c r="I37" s="287">
        <f t="shared" si="1"/>
        <v>183.01793721378246</v>
      </c>
      <c r="J37" s="437" t="str">
        <f>IF(Input!H37="","",Input!H37)</f>
        <v>N</v>
      </c>
      <c r="K37" s="305">
        <f t="shared" si="2"/>
        <v>0</v>
      </c>
      <c r="L37" s="201">
        <f>IF(D37="","",IF(J37="Y",I37+G37,MIN(Input!I37,I37+G37-K37)))</f>
        <v>39</v>
      </c>
      <c r="M37" s="201">
        <f t="shared" si="3"/>
        <v>32.220781250000002</v>
      </c>
      <c r="N37" s="314">
        <f>IF(Revised_Input!E37&gt;0,Revised_Input!E37,IF(Input!E37&lt;990000,Input!E37,""))</f>
        <v>94.9348958333333</v>
      </c>
      <c r="O37" s="306">
        <f t="shared" si="4"/>
        <v>1423.735948463539</v>
      </c>
      <c r="P37" s="10">
        <f t="shared" si="5"/>
        <v>0</v>
      </c>
      <c r="Q37" s="322">
        <f t="shared" si="6"/>
        <v>0</v>
      </c>
      <c r="R37" s="325">
        <f>IF(D37="","",IF(J37="Y",Input!M37,0))</f>
        <v>0</v>
      </c>
      <c r="S37" s="308">
        <f t="shared" si="7"/>
        <v>0</v>
      </c>
      <c r="T37" s="305">
        <f>IF(D37="","",Input!L37)</f>
        <v>0</v>
      </c>
      <c r="U37" s="308">
        <f t="shared" si="8"/>
        <v>0</v>
      </c>
      <c r="V37" s="307">
        <f t="shared" si="9"/>
        <v>0</v>
      </c>
      <c r="W37" s="326">
        <f t="shared" si="10"/>
        <v>0</v>
      </c>
      <c r="X37" s="152">
        <f>IF(D37="","",Input!K37)</f>
        <v>0</v>
      </c>
      <c r="Y37" s="308">
        <f t="shared" si="11"/>
        <v>0</v>
      </c>
      <c r="Z37" s="329">
        <f t="shared" si="12"/>
        <v>20597</v>
      </c>
      <c r="AA37" s="62">
        <f t="shared" si="13"/>
        <v>32.220781250000002</v>
      </c>
      <c r="AB37" s="62">
        <f>IF(D37="","",Input!N37)</f>
        <v>4.3489583333333002</v>
      </c>
      <c r="AC37" s="62">
        <f t="shared" si="14"/>
        <v>36.569739583333302</v>
      </c>
      <c r="AD37" s="62">
        <f>IF(D37="","",Input!J37)</f>
        <v>36.569739583333302</v>
      </c>
      <c r="AE37" s="62">
        <f t="shared" si="15"/>
        <v>0</v>
      </c>
      <c r="AF37" s="309">
        <f t="shared" si="16"/>
        <v>0</v>
      </c>
      <c r="AG37" s="19">
        <f t="shared" si="17"/>
        <v>0</v>
      </c>
      <c r="AH37" s="19">
        <f t="shared" si="18"/>
        <v>0</v>
      </c>
      <c r="AI37" s="19">
        <f t="shared" si="19"/>
        <v>0</v>
      </c>
      <c r="AJ37" s="337">
        <f t="shared" si="20"/>
        <v>299.10615885416252</v>
      </c>
      <c r="AK37" s="62">
        <f t="shared" si="21"/>
        <v>77745.779371093697</v>
      </c>
      <c r="AL37" s="62">
        <f>IF(D37="","",IF(AK36&lt;'day lookup'!$I$1,MIN('day lookup'!$I$1-AK36,AJ37)))</f>
        <v>299.10615885416252</v>
      </c>
      <c r="AM37" s="62">
        <f t="shared" si="22"/>
        <v>77745.779371093697</v>
      </c>
      <c r="AN37" s="62">
        <f>IF(D37="","",IF(AK37&lt;'day lookup'!$I$1,0,MIN(AK37-'day lookup'!$I$1,AJ37)))</f>
        <v>0</v>
      </c>
      <c r="AO37" s="338">
        <f t="shared" si="23"/>
        <v>0</v>
      </c>
      <c r="AP37" s="10">
        <f>IF(Revised_Input!F37&gt;0,Revised_Input!F37,IF(Input!F37&lt;990000,Input!F37,""))</f>
        <v>2502.34375</v>
      </c>
      <c r="AQ37" s="54"/>
      <c r="AS37" s="54"/>
      <c r="AT37" s="279"/>
      <c r="AU37" s="280"/>
      <c r="BL37" s="271"/>
      <c r="BN37" s="271"/>
      <c r="BO37" s="271"/>
    </row>
    <row r="38" spans="1:67">
      <c r="A38" s="73" t="str">
        <f ca="1">OFFSET('day lookup'!$A$1,WEEKDAY(B38)-1,0)</f>
        <v>SUN</v>
      </c>
      <c r="B38" s="32">
        <f>Input!A38</f>
        <v>41028</v>
      </c>
      <c r="C38" s="294">
        <f>IF(D38&lt;&gt;"",interp(D38,AreaCapacity!$A$3:$B$245,2),"")</f>
        <v>7738.4397358943579</v>
      </c>
      <c r="D38" s="10">
        <f>IF(AND(Revised_Input!B38&gt;0,Revised_Input!B38&lt;104000),Revised_Input!B38,IF(Input!B38&lt;990000,Input!B38,""))</f>
        <v>77208.3</v>
      </c>
      <c r="E38" s="10">
        <f>IF(Revised_Input!G38&gt;0,Revised_Input!G38/1.9835,IF(Input!G38&lt;990000,Input!G38,""))</f>
        <v>0</v>
      </c>
      <c r="F38" s="10">
        <f>IF(Revised_Input!C38&gt;0,Revised_Input!C38,IF(Input!C38&lt;990000,Input!C38,""))</f>
        <v>44.4114583333333</v>
      </c>
      <c r="G38" s="10">
        <f>IF(Revised_Input!D38&gt;0,Revised_Input!D38,IF(Input!D38&lt;990000,Input!D38,""))</f>
        <v>7.7110937499999999</v>
      </c>
      <c r="H38" s="210">
        <f t="shared" si="0"/>
        <v>36.700364583333297</v>
      </c>
      <c r="I38" s="287">
        <f>IF(D38="","",(D38-D37)/1.9835+E38+H38)</f>
        <v>153.98294587902507</v>
      </c>
      <c r="J38" s="437" t="str">
        <f>IF(Input!H38="","",Input!H38)</f>
        <v>N</v>
      </c>
      <c r="K38" s="305">
        <f t="shared" si="2"/>
        <v>0</v>
      </c>
      <c r="L38" s="201">
        <f>IF(D38="","",IF(J38="Y",I38+G38,MIN(Input!I38,I38+G38-K38)))</f>
        <v>39</v>
      </c>
      <c r="M38" s="201">
        <f t="shared" si="3"/>
        <v>31.28890625</v>
      </c>
      <c r="N38" s="314">
        <f>IF(Revised_Input!E38&gt;0,Revised_Input!E38,IF(Input!E38&lt;990000,Input!E38,""))</f>
        <v>70.166145833333303</v>
      </c>
      <c r="O38" s="306">
        <f t="shared" si="4"/>
        <v>1562.9104987239557</v>
      </c>
      <c r="P38" s="10">
        <f t="shared" si="5"/>
        <v>0</v>
      </c>
      <c r="Q38" s="322">
        <f t="shared" si="6"/>
        <v>0</v>
      </c>
      <c r="R38" s="325">
        <f>IF(D38="","",IF(J38="Y",Input!M38,0))</f>
        <v>0</v>
      </c>
      <c r="S38" s="308">
        <f t="shared" si="7"/>
        <v>0</v>
      </c>
      <c r="T38" s="305">
        <f>IF(D38="","",Input!L38)</f>
        <v>0</v>
      </c>
      <c r="U38" s="308">
        <f t="shared" si="8"/>
        <v>0</v>
      </c>
      <c r="V38" s="307">
        <f t="shared" si="9"/>
        <v>0</v>
      </c>
      <c r="W38" s="326">
        <f t="shared" si="10"/>
        <v>0</v>
      </c>
      <c r="X38" s="152">
        <f>IF(D38="","",Input!K38)</f>
        <v>0</v>
      </c>
      <c r="Y38" s="308">
        <f t="shared" si="11"/>
        <v>0</v>
      </c>
      <c r="Z38" s="329">
        <f t="shared" si="12"/>
        <v>20597</v>
      </c>
      <c r="AA38" s="62">
        <f t="shared" si="13"/>
        <v>31.28890625</v>
      </c>
      <c r="AB38" s="62">
        <f>IF(D38="","",Input!N38)</f>
        <v>5.4114583333332966</v>
      </c>
      <c r="AC38" s="62">
        <f t="shared" si="14"/>
        <v>36.700364583333297</v>
      </c>
      <c r="AD38" s="62">
        <f>IF(D38="","",Input!J38)</f>
        <v>36.700364583333297</v>
      </c>
      <c r="AE38" s="62">
        <f t="shared" si="15"/>
        <v>0</v>
      </c>
      <c r="AF38" s="309">
        <f t="shared" si="16"/>
        <v>0</v>
      </c>
      <c r="AG38" s="19">
        <f t="shared" si="17"/>
        <v>0</v>
      </c>
      <c r="AH38" s="19">
        <f t="shared" si="18"/>
        <v>0</v>
      </c>
      <c r="AI38" s="19">
        <f t="shared" si="19"/>
        <v>0</v>
      </c>
      <c r="AJ38" s="337">
        <f t="shared" si="20"/>
        <v>243.36362760417123</v>
      </c>
      <c r="AK38" s="62">
        <f t="shared" si="21"/>
        <v>77989.142998697862</v>
      </c>
      <c r="AL38" s="62">
        <f>IF(D38="","",IF(AK37&lt;'day lookup'!$I$1,MIN('day lookup'!$I$1-AK37,AJ38)))</f>
        <v>243.36362760417123</v>
      </c>
      <c r="AM38" s="62">
        <f t="shared" si="22"/>
        <v>77989.142998697862</v>
      </c>
      <c r="AN38" s="62">
        <f>IF(D38="","",IF(AK38&lt;'day lookup'!$I$1,0,MIN(AK38-'day lookup'!$I$1,AJ38)))</f>
        <v>0</v>
      </c>
      <c r="AO38" s="338">
        <f t="shared" si="23"/>
        <v>0</v>
      </c>
      <c r="AP38" s="10">
        <f>IF(Revised_Input!F38&gt;0,Revised_Input!F38,IF(Input!F38&lt;990000,Input!F38,""))</f>
        <v>2029.53125</v>
      </c>
      <c r="AQ38" s="54"/>
      <c r="AS38" s="54"/>
      <c r="AT38" s="279"/>
      <c r="AU38" s="280"/>
      <c r="BL38" s="271"/>
      <c r="BN38" s="271"/>
      <c r="BO38" s="271"/>
    </row>
    <row r="39" spans="1:67">
      <c r="A39" s="73" t="str">
        <f ca="1">OFFSET('day lookup'!$A$1,WEEKDAY(B39)-1,0)</f>
        <v>MON</v>
      </c>
      <c r="B39" s="32">
        <f>Input!A39</f>
        <v>41029</v>
      </c>
      <c r="C39" s="294">
        <f>IF(D39&lt;&gt;"",interp(D39,AreaCapacity!$A$3:$B$245,2),"")</f>
        <v>7738.6799639855944</v>
      </c>
      <c r="D39" s="10">
        <f>IF(AND(Revised_Input!B39&gt;0,Revised_Input!B39&lt;104000),Revised_Input!B39,IF(Input!B39&lt;990000,Input!B39,""))</f>
        <v>77408.41</v>
      </c>
      <c r="E39" s="10">
        <f>IF(Revised_Input!G39&gt;0,Revised_Input!G39/1.9835,IF(Input!G39&lt;990000,Input!G39,""))</f>
        <v>0</v>
      </c>
      <c r="F39" s="10">
        <f>IF(Revised_Input!C39&gt;0,Revised_Input!C39,IF(Input!C39&lt;990000,Input!C39,""))</f>
        <v>56.968749999999901</v>
      </c>
      <c r="G39" s="10">
        <f>IF(Revised_Input!D39&gt;0,Revised_Input!D39,IF(Input!D39&lt;990000,Input!D39,""))</f>
        <v>8.1976562499999996</v>
      </c>
      <c r="H39" s="210">
        <f t="shared" si="0"/>
        <v>48.771093749999899</v>
      </c>
      <c r="I39" s="287">
        <f t="shared" si="1"/>
        <v>149.65841414324444</v>
      </c>
      <c r="J39" s="437" t="str">
        <f>IF(Input!H39="","",Input!H39)</f>
        <v>N</v>
      </c>
      <c r="K39" s="305">
        <f t="shared" si="2"/>
        <v>0</v>
      </c>
      <c r="L39" s="201">
        <f>IF(D39="","",IF(J39="Y",I39+G39,MIN(Input!I39,I39+G39-K39)))</f>
        <v>39</v>
      </c>
      <c r="M39" s="201">
        <f t="shared" si="3"/>
        <v>30.802343749999999</v>
      </c>
      <c r="N39" s="314">
        <f>IF(Revised_Input!E39&gt;0,Revised_Input!E39,IF(Input!E39&lt;990000,Input!E39,""))</f>
        <v>51.894270833333302</v>
      </c>
      <c r="O39" s="306">
        <f t="shared" si="4"/>
        <v>1665.8427849218724</v>
      </c>
      <c r="P39" s="10">
        <f t="shared" si="5"/>
        <v>0</v>
      </c>
      <c r="Q39" s="322">
        <f t="shared" si="6"/>
        <v>0</v>
      </c>
      <c r="R39" s="325">
        <f>IF(D39="","",IF(J39="Y",Input!M39,0))</f>
        <v>0</v>
      </c>
      <c r="S39" s="308">
        <f t="shared" si="7"/>
        <v>0</v>
      </c>
      <c r="T39" s="305">
        <f>IF(D39="","",Input!L39)</f>
        <v>0</v>
      </c>
      <c r="U39" s="308">
        <f t="shared" si="8"/>
        <v>0</v>
      </c>
      <c r="V39" s="307">
        <f t="shared" si="9"/>
        <v>0</v>
      </c>
      <c r="W39" s="326">
        <f t="shared" si="10"/>
        <v>0</v>
      </c>
      <c r="X39" s="152">
        <f>IF(D39="","",Input!K39)</f>
        <v>0</v>
      </c>
      <c r="Y39" s="308">
        <f t="shared" si="11"/>
        <v>0</v>
      </c>
      <c r="Z39" s="329">
        <f t="shared" si="12"/>
        <v>20597</v>
      </c>
      <c r="AA39" s="62">
        <f t="shared" si="13"/>
        <v>30.802343749999999</v>
      </c>
      <c r="AB39" s="62">
        <f>IF(D39="","",Input!N39)</f>
        <v>17.968749999999901</v>
      </c>
      <c r="AC39" s="62">
        <f t="shared" si="14"/>
        <v>48.771093749999899</v>
      </c>
      <c r="AD39" s="62">
        <f>IF(D39="","",Input!J39)</f>
        <v>48.771093749999899</v>
      </c>
      <c r="AE39" s="62">
        <f t="shared" si="15"/>
        <v>0</v>
      </c>
      <c r="AF39" s="309">
        <f t="shared" si="16"/>
        <v>0</v>
      </c>
      <c r="AG39" s="19">
        <f t="shared" si="17"/>
        <v>0</v>
      </c>
      <c r="AH39" s="19">
        <f t="shared" si="18"/>
        <v>0</v>
      </c>
      <c r="AI39" s="19">
        <f t="shared" si="19"/>
        <v>0</v>
      </c>
      <c r="AJ39" s="337">
        <f t="shared" si="20"/>
        <v>235.75101562500035</v>
      </c>
      <c r="AK39" s="62">
        <f t="shared" si="21"/>
        <v>78224.894014322868</v>
      </c>
      <c r="AL39" s="62">
        <f>IF(D39="","",IF(AK38&lt;'day lookup'!$I$1,MIN('day lookup'!$I$1-AK38,AJ39)))</f>
        <v>235.75101562500035</v>
      </c>
      <c r="AM39" s="62">
        <f t="shared" si="22"/>
        <v>78224.894014322868</v>
      </c>
      <c r="AN39" s="62">
        <f>IF(D39="","",IF(AK39&lt;'day lookup'!$I$1,0,MIN(AK39-'day lookup'!$I$1,AJ39)))</f>
        <v>0</v>
      </c>
      <c r="AO39" s="338">
        <f t="shared" si="23"/>
        <v>0</v>
      </c>
      <c r="AP39" s="10">
        <f>IF(Revised_Input!F39&gt;0,Revised_Input!F39,IF(Input!F39&lt;990000,Input!F39,""))</f>
        <v>1565.8854166666599</v>
      </c>
      <c r="AQ39" s="54"/>
      <c r="AS39" s="54"/>
      <c r="AT39" s="279"/>
      <c r="AU39" s="280"/>
      <c r="BL39" s="271"/>
      <c r="BN39" s="271"/>
      <c r="BO39" s="271"/>
    </row>
    <row r="40" spans="1:67">
      <c r="A40" s="73" t="str">
        <f ca="1">OFFSET('day lookup'!$A$1,WEEKDAY(B40)-1,0)</f>
        <v>TUE</v>
      </c>
      <c r="B40" s="32">
        <f>Input!A40</f>
        <v>41030</v>
      </c>
      <c r="C40" s="294">
        <f>IF(D40&lt;&gt;"",interp(D40,AreaCapacity!$A$3:$B$245,2),"")</f>
        <v>7738.9802881152464</v>
      </c>
      <c r="D40" s="10">
        <f>IF(AND(Revised_Input!B40&gt;0,Revised_Input!B40&lt;104000),Revised_Input!B40,IF(Input!B40&lt;990000,Input!B40,""))</f>
        <v>77658.58</v>
      </c>
      <c r="E40" s="10">
        <f>IF(Revised_Input!G40&gt;0,Revised_Input!G40/1.9835,IF(Input!G40&lt;990000,Input!G40,""))</f>
        <v>3.6093000000000002</v>
      </c>
      <c r="F40" s="10">
        <f>IF(Revised_Input!C40&gt;0,Revised_Input!C40,IF(Input!C40&lt;990000,Input!C40,""))</f>
        <v>87.4609375</v>
      </c>
      <c r="G40" s="10">
        <f>IF(Revised_Input!D40&gt;0,Revised_Input!D40,IF(Input!D40&lt;990000,Input!D40,""))</f>
        <v>8.3115625000000009</v>
      </c>
      <c r="H40" s="210">
        <f t="shared" si="0"/>
        <v>79.149374999999992</v>
      </c>
      <c r="I40" s="287">
        <f t="shared" si="1"/>
        <v>208.8842106692706</v>
      </c>
      <c r="J40" s="437" t="str">
        <f>IF(Input!H40="","",Input!H40)</f>
        <v>N</v>
      </c>
      <c r="K40" s="305">
        <f t="shared" si="2"/>
        <v>0</v>
      </c>
      <c r="L40" s="201">
        <f>IF(D40="","",IF(J40="Y",I40+G40,MIN(Input!I40,I40+G40-K40)))</f>
        <v>110</v>
      </c>
      <c r="M40" s="201">
        <f t="shared" si="3"/>
        <v>101.68843749999999</v>
      </c>
      <c r="N40" s="314">
        <f>IF(Revised_Input!E40&gt;0,Revised_Input!E40,IF(Input!E40&lt;990000,Input!E40,""))</f>
        <v>28.583593749999999</v>
      </c>
      <c r="O40" s="306">
        <f t="shared" si="4"/>
        <v>1722.5383431249975</v>
      </c>
      <c r="P40" s="10">
        <f t="shared" si="5"/>
        <v>0</v>
      </c>
      <c r="Q40" s="322">
        <f t="shared" si="6"/>
        <v>0</v>
      </c>
      <c r="R40" s="325">
        <f>IF(D40="","",IF(J40="Y",Input!M40,0))</f>
        <v>0</v>
      </c>
      <c r="S40" s="308">
        <f t="shared" si="7"/>
        <v>0</v>
      </c>
      <c r="T40" s="305">
        <f>IF(D40="","",Input!L40)</f>
        <v>0</v>
      </c>
      <c r="U40" s="308">
        <f t="shared" si="8"/>
        <v>0</v>
      </c>
      <c r="V40" s="307">
        <f t="shared" si="9"/>
        <v>0</v>
      </c>
      <c r="W40" s="326">
        <f t="shared" si="10"/>
        <v>0</v>
      </c>
      <c r="X40" s="152">
        <f>IF(D40="","",Input!K40)</f>
        <v>0</v>
      </c>
      <c r="Y40" s="308">
        <f t="shared" si="11"/>
        <v>0</v>
      </c>
      <c r="Z40" s="329">
        <f t="shared" si="12"/>
        <v>20597</v>
      </c>
      <c r="AA40" s="62">
        <f t="shared" si="13"/>
        <v>101.68843749999999</v>
      </c>
      <c r="AB40" s="62">
        <f>IF(D40="","",Input!N40)</f>
        <v>0</v>
      </c>
      <c r="AC40" s="62">
        <f t="shared" si="14"/>
        <v>79.149374999999992</v>
      </c>
      <c r="AD40" s="62">
        <f>IF(D40="","",Input!J40)</f>
        <v>79.149374999999992</v>
      </c>
      <c r="AE40" s="62">
        <f t="shared" si="15"/>
        <v>0</v>
      </c>
      <c r="AF40" s="309">
        <f t="shared" si="16"/>
        <v>0</v>
      </c>
      <c r="AG40" s="19">
        <f t="shared" si="17"/>
        <v>22.5390625</v>
      </c>
      <c r="AH40" s="19">
        <f t="shared" si="18"/>
        <v>22.5390625</v>
      </c>
      <c r="AI40" s="19">
        <f t="shared" si="19"/>
        <v>44.70623046875</v>
      </c>
      <c r="AJ40" s="337">
        <f t="shared" si="20"/>
        <v>205.46376953124826</v>
      </c>
      <c r="AK40" s="62">
        <f t="shared" si="21"/>
        <v>78430.35778385411</v>
      </c>
      <c r="AL40" s="62">
        <f>IF(D40="","",IF(AK39&lt;'day lookup'!$I$1,MIN('day lookup'!$I$1-AK39,AJ40)))</f>
        <v>205.46376953124826</v>
      </c>
      <c r="AM40" s="62">
        <f t="shared" si="22"/>
        <v>78430.35778385411</v>
      </c>
      <c r="AN40" s="62">
        <f>IF(D40="","",IF(AK40&lt;'day lookup'!$I$1,0,MIN(AK40-'day lookup'!$I$1,AJ40)))</f>
        <v>0</v>
      </c>
      <c r="AO40" s="338">
        <f t="shared" si="23"/>
        <v>0</v>
      </c>
      <c r="AP40" s="10">
        <f>IF(Revised_Input!F40&gt;0,Revised_Input!F40,IF(Input!F40&lt;990000,Input!F40,""))</f>
        <v>1284.7395833333301</v>
      </c>
      <c r="AQ40" s="54"/>
      <c r="AS40" s="54"/>
      <c r="AT40" s="279"/>
      <c r="AU40" s="280"/>
      <c r="BL40" s="271"/>
      <c r="BN40" s="271"/>
      <c r="BO40" s="271"/>
    </row>
    <row r="41" spans="1:67">
      <c r="A41" s="73" t="str">
        <f ca="1">OFFSET('day lookup'!$A$1,WEEKDAY(B41)-1,0)</f>
        <v>WED</v>
      </c>
      <c r="B41" s="32">
        <f>Input!A41</f>
        <v>41031</v>
      </c>
      <c r="C41" s="294">
        <f>IF(D41&lt;&gt;"",interp(D41,AreaCapacity!$A$3:$B$245,2),"")</f>
        <v>7739.1898329355608</v>
      </c>
      <c r="D41" s="10">
        <f>IF(AND(Revised_Input!B41&gt;0,Revised_Input!B41&lt;104000),Revised_Input!B41,IF(Input!B41&lt;990000,Input!B41,""))</f>
        <v>77834.080000000002</v>
      </c>
      <c r="E41" s="10">
        <f>IF(Revised_Input!G41&gt;0,Revised_Input!G41/1.9835,IF(Input!G41&lt;990000,Input!G41,""))</f>
        <v>3.6143999999999998</v>
      </c>
      <c r="F41" s="10">
        <f>IF(Revised_Input!C41&gt;0,Revised_Input!C41,IF(Input!C41&lt;990000,Input!C41,""))</f>
        <v>116.127604166666</v>
      </c>
      <c r="G41" s="10">
        <f>IF(Revised_Input!D41&gt;0,Revised_Input!D41,IF(Input!D41&lt;990000,Input!D41,""))</f>
        <v>8.2384374999999999</v>
      </c>
      <c r="H41" s="210">
        <f t="shared" si="0"/>
        <v>107.889166666666</v>
      </c>
      <c r="I41" s="287">
        <f t="shared" si="1"/>
        <v>199.98352633392085</v>
      </c>
      <c r="J41" s="437" t="str">
        <f>IF(Input!H41="","",Input!H41)</f>
        <v>N</v>
      </c>
      <c r="K41" s="305">
        <f t="shared" si="2"/>
        <v>0</v>
      </c>
      <c r="L41" s="201">
        <f>IF(D41="","",IF(J41="Y",I41+G41,MIN(Input!I41,I41+G41-K41)))</f>
        <v>110</v>
      </c>
      <c r="M41" s="201">
        <f t="shared" si="3"/>
        <v>101.7615625</v>
      </c>
      <c r="N41" s="314">
        <f>IF(Revised_Input!E41&gt;0,Revised_Input!E41,IF(Input!E41&lt;990000,Input!E41,""))</f>
        <v>30.172656249999999</v>
      </c>
      <c r="O41" s="306">
        <f t="shared" si="4"/>
        <v>1782.3858067968724</v>
      </c>
      <c r="P41" s="10">
        <f t="shared" si="5"/>
        <v>0</v>
      </c>
      <c r="Q41" s="322">
        <f t="shared" si="6"/>
        <v>0</v>
      </c>
      <c r="R41" s="325">
        <f>IF(D41="","",IF(J41="Y",Input!M41,0))</f>
        <v>0</v>
      </c>
      <c r="S41" s="308">
        <f t="shared" si="7"/>
        <v>0</v>
      </c>
      <c r="T41" s="305">
        <f>IF(D41="","",Input!L41)</f>
        <v>0</v>
      </c>
      <c r="U41" s="308">
        <f t="shared" si="8"/>
        <v>0</v>
      </c>
      <c r="V41" s="307">
        <f t="shared" si="9"/>
        <v>0</v>
      </c>
      <c r="W41" s="326">
        <f t="shared" si="10"/>
        <v>0</v>
      </c>
      <c r="X41" s="152">
        <f>IF(D41="","",Input!K41)</f>
        <v>0</v>
      </c>
      <c r="Y41" s="308">
        <f t="shared" si="11"/>
        <v>0</v>
      </c>
      <c r="Z41" s="329">
        <f t="shared" si="12"/>
        <v>20597</v>
      </c>
      <c r="AA41" s="62">
        <f t="shared" si="13"/>
        <v>101.7615625</v>
      </c>
      <c r="AB41" s="62">
        <f>IF(D41="","",Input!N41)</f>
        <v>6.1276041666660035</v>
      </c>
      <c r="AC41" s="62">
        <f t="shared" si="14"/>
        <v>107.889166666666</v>
      </c>
      <c r="AD41" s="62">
        <f>IF(D41="","",Input!J41)</f>
        <v>107.889166666666</v>
      </c>
      <c r="AE41" s="62">
        <f t="shared" si="15"/>
        <v>0</v>
      </c>
      <c r="AF41" s="309">
        <f t="shared" si="16"/>
        <v>0</v>
      </c>
      <c r="AG41" s="19">
        <f t="shared" si="17"/>
        <v>0</v>
      </c>
      <c r="AH41" s="19">
        <f t="shared" si="18"/>
        <v>22.5390625</v>
      </c>
      <c r="AI41" s="19">
        <f t="shared" si="19"/>
        <v>44.70623046875</v>
      </c>
      <c r="AJ41" s="337">
        <f t="shared" si="20"/>
        <v>187.654102864582</v>
      </c>
      <c r="AK41" s="62">
        <f t="shared" si="21"/>
        <v>78618.011886718697</v>
      </c>
      <c r="AL41" s="62">
        <f>IF(D41="","",IF(AK40&lt;'day lookup'!$I$1,MIN('day lookup'!$I$1-AK40,AJ41)))</f>
        <v>187.654102864582</v>
      </c>
      <c r="AM41" s="62">
        <f t="shared" si="22"/>
        <v>78618.011886718697</v>
      </c>
      <c r="AN41" s="62">
        <f>IF(D41="","",IF(AK41&lt;'day lookup'!$I$1,0,MIN(AK41-'day lookup'!$I$1,AJ41)))</f>
        <v>0</v>
      </c>
      <c r="AO41" s="338">
        <f t="shared" si="23"/>
        <v>0</v>
      </c>
      <c r="AP41" s="10">
        <f>IF(Revised_Input!F41&gt;0,Revised_Input!F41,IF(Input!F41&lt;990000,Input!F41,""))</f>
        <v>1194.0625</v>
      </c>
      <c r="AQ41" s="54"/>
      <c r="AS41" s="54"/>
      <c r="AT41" s="279"/>
      <c r="AU41" s="280"/>
      <c r="BL41" s="271"/>
      <c r="BN41" s="271"/>
      <c r="BO41" s="271"/>
    </row>
    <row r="42" spans="1:67">
      <c r="A42" s="73" t="str">
        <f ca="1">OFFSET('day lookup'!$A$1,WEEKDAY(B42)-1,0)</f>
        <v>THU</v>
      </c>
      <c r="B42" s="32">
        <f>Input!A42</f>
        <v>41032</v>
      </c>
      <c r="C42" s="294">
        <f>IF(D42&lt;&gt;"",interp(D42,AreaCapacity!$A$3:$B$245,2),"")</f>
        <v>7739.4195584725539</v>
      </c>
      <c r="D42" s="10">
        <f>IF(AND(Revised_Input!B42&gt;0,Revised_Input!B42&lt;104000),Revised_Input!B42,IF(Input!B42&lt;990000,Input!B42,""))</f>
        <v>78026.59</v>
      </c>
      <c r="E42" s="10">
        <f>IF(Revised_Input!G42&gt;0,Revised_Input!G42/1.9835,IF(Input!G42&lt;990000,Input!G42,""))</f>
        <v>3.6194000000000002</v>
      </c>
      <c r="F42" s="10">
        <f>IF(Revised_Input!C42&gt;0,Revised_Input!C42,IF(Input!C42&lt;990000,Input!C42,""))</f>
        <v>116.822916666666</v>
      </c>
      <c r="G42" s="10">
        <f>IF(Revised_Input!D42&gt;0,Revised_Input!D42,IF(Input!D42&lt;990000,Input!D42,""))</f>
        <v>8.11328125</v>
      </c>
      <c r="H42" s="210">
        <f t="shared" si="0"/>
        <v>108.709635416666</v>
      </c>
      <c r="I42" s="287">
        <f t="shared" si="1"/>
        <v>209.38474502089829</v>
      </c>
      <c r="J42" s="437" t="str">
        <f>IF(Input!H42="","",Input!H42)</f>
        <v>N</v>
      </c>
      <c r="K42" s="305">
        <f t="shared" si="2"/>
        <v>0</v>
      </c>
      <c r="L42" s="201">
        <f>IF(D42="","",IF(J42="Y",I42+G42,MIN(Input!I42,I42+G42-K42)))</f>
        <v>110</v>
      </c>
      <c r="M42" s="201">
        <f t="shared" si="3"/>
        <v>101.88671875</v>
      </c>
      <c r="N42" s="314">
        <f>IF(Revised_Input!E42&gt;0,Revised_Input!E42,IF(Input!E42&lt;990000,Input!E42,""))</f>
        <v>61.938541666666602</v>
      </c>
      <c r="O42" s="306">
        <f t="shared" si="4"/>
        <v>1905.2409041927056</v>
      </c>
      <c r="P42" s="10">
        <f t="shared" si="5"/>
        <v>0</v>
      </c>
      <c r="Q42" s="322">
        <f t="shared" si="6"/>
        <v>0</v>
      </c>
      <c r="R42" s="325">
        <f>IF(D42="","",IF(J42="Y",Input!M42,0))</f>
        <v>0</v>
      </c>
      <c r="S42" s="308">
        <f t="shared" si="7"/>
        <v>0</v>
      </c>
      <c r="T42" s="305">
        <f>IF(D42="","",Input!L42)</f>
        <v>0</v>
      </c>
      <c r="U42" s="308">
        <f t="shared" si="8"/>
        <v>0</v>
      </c>
      <c r="V42" s="307">
        <f t="shared" si="9"/>
        <v>0</v>
      </c>
      <c r="W42" s="326">
        <f t="shared" si="10"/>
        <v>0</v>
      </c>
      <c r="X42" s="152">
        <f>IF(D42="","",Input!K42)</f>
        <v>0</v>
      </c>
      <c r="Y42" s="308">
        <f t="shared" si="11"/>
        <v>0</v>
      </c>
      <c r="Z42" s="329">
        <f t="shared" si="12"/>
        <v>20597</v>
      </c>
      <c r="AA42" s="62">
        <f t="shared" si="13"/>
        <v>101.88671875</v>
      </c>
      <c r="AB42" s="62">
        <f>IF(D42="","",Input!N42)</f>
        <v>6.8229166666660035</v>
      </c>
      <c r="AC42" s="62">
        <f t="shared" si="14"/>
        <v>108.709635416666</v>
      </c>
      <c r="AD42" s="62">
        <f>IF(D42="","",Input!J42)</f>
        <v>108.709635416666</v>
      </c>
      <c r="AE42" s="62">
        <f t="shared" si="15"/>
        <v>0</v>
      </c>
      <c r="AF42" s="309">
        <f t="shared" si="16"/>
        <v>0</v>
      </c>
      <c r="AG42" s="19">
        <f>IF(D42="","",AA42-AC42+AB42)</f>
        <v>0</v>
      </c>
      <c r="AH42" s="19">
        <f t="shared" si="18"/>
        <v>22.5390625</v>
      </c>
      <c r="AI42" s="19">
        <f t="shared" si="19"/>
        <v>44.70623046875</v>
      </c>
      <c r="AJ42" s="337">
        <f t="shared" si="20"/>
        <v>206.04325520832677</v>
      </c>
      <c r="AK42" s="62">
        <f t="shared" si="21"/>
        <v>78824.05514192702</v>
      </c>
      <c r="AL42" s="62">
        <f>IF(D42="","",IF(AK41&lt;'day lookup'!$I$1,MIN('day lookup'!$I$1-AK41,AJ42)))</f>
        <v>206.04325520832677</v>
      </c>
      <c r="AM42" s="62">
        <f t="shared" si="22"/>
        <v>78824.05514192702</v>
      </c>
      <c r="AN42" s="62">
        <f>IF(D42="","",IF(AK42&lt;'day lookup'!$I$1,0,MIN(AK42-'day lookup'!$I$1,AJ42)))</f>
        <v>0</v>
      </c>
      <c r="AO42" s="338">
        <f t="shared" si="23"/>
        <v>0</v>
      </c>
      <c r="AP42" s="10">
        <f>IF(Revised_Input!F42&gt;0,Revised_Input!F42,IF(Input!F42&lt;990000,Input!F42,""))</f>
        <v>1115.2083333333301</v>
      </c>
      <c r="AQ42" s="54"/>
      <c r="AS42" s="54"/>
      <c r="AT42" s="279"/>
      <c r="AU42" s="280"/>
      <c r="BL42" s="271"/>
      <c r="BN42" s="271"/>
      <c r="BO42" s="271"/>
    </row>
    <row r="43" spans="1:67">
      <c r="A43" s="73" t="str">
        <f ca="1">OFFSET('day lookup'!$A$1,WEEKDAY(B43)-1,0)</f>
        <v>FRI</v>
      </c>
      <c r="B43" s="32">
        <f>Input!A43</f>
        <v>41033</v>
      </c>
      <c r="C43" s="294">
        <f>IF(D43&lt;&gt;"",interp(D43,AreaCapacity!$A$3:$B$245,2),"")</f>
        <v>7739.6599284009544</v>
      </c>
      <c r="D43" s="10">
        <f>IF(AND(Revised_Input!B43&gt;0,Revised_Input!B43&lt;104000),Revised_Input!B43,IF(Input!B43&lt;990000,Input!B43,""))</f>
        <v>78228.02</v>
      </c>
      <c r="E43" s="10">
        <f>IF(Revised_Input!G43&gt;0,Revised_Input!G43/1.9835,IF(Input!G43&lt;990000,Input!G43,""))</f>
        <v>3.6295000000000002</v>
      </c>
      <c r="F43" s="10">
        <f>IF(Revised_Input!C43&gt;0,Revised_Input!C43,IF(Input!C43&lt;990000,Input!C43,""))</f>
        <v>117.291666666666</v>
      </c>
      <c r="G43" s="10">
        <f>IF(Revised_Input!D43&gt;0,Revised_Input!D43,IF(Input!D43&lt;990000,Input!D43,""))</f>
        <v>8.1723437499999996</v>
      </c>
      <c r="H43" s="210">
        <f t="shared" si="0"/>
        <v>109.11932291666601</v>
      </c>
      <c r="I43" s="287">
        <f t="shared" si="1"/>
        <v>214.30163360484727</v>
      </c>
      <c r="J43" s="437" t="str">
        <f>IF(Input!H43="","",Input!H43)</f>
        <v>N</v>
      </c>
      <c r="K43" s="305">
        <f t="shared" si="2"/>
        <v>0</v>
      </c>
      <c r="L43" s="201">
        <f>IF(D43="","",IF(J43="Y",I43+G43,MIN(Input!I43,I43+G43-K43)))</f>
        <v>110</v>
      </c>
      <c r="M43" s="201">
        <f t="shared" si="3"/>
        <v>101.82765625</v>
      </c>
      <c r="N43" s="314">
        <f>IF(Revised_Input!E43&gt;0,Revised_Input!E43,IF(Input!E43&lt;990000,Input!E43,""))</f>
        <v>149.85052083333301</v>
      </c>
      <c r="O43" s="306">
        <f t="shared" si="4"/>
        <v>2202.4694122656215</v>
      </c>
      <c r="P43" s="10">
        <f t="shared" si="5"/>
        <v>0</v>
      </c>
      <c r="Q43" s="322">
        <f t="shared" si="6"/>
        <v>0</v>
      </c>
      <c r="R43" s="325">
        <f>IF(D43="","",IF(J43="Y",Input!M43,0))</f>
        <v>0</v>
      </c>
      <c r="S43" s="308">
        <f t="shared" si="7"/>
        <v>0</v>
      </c>
      <c r="T43" s="305">
        <f>IF(D43="","",Input!L43)</f>
        <v>0</v>
      </c>
      <c r="U43" s="308">
        <f t="shared" si="8"/>
        <v>0</v>
      </c>
      <c r="V43" s="307">
        <f t="shared" si="9"/>
        <v>0</v>
      </c>
      <c r="W43" s="326">
        <f t="shared" si="10"/>
        <v>0</v>
      </c>
      <c r="X43" s="152">
        <f>IF(D43="","",Input!K43)</f>
        <v>0</v>
      </c>
      <c r="Y43" s="308">
        <f t="shared" si="11"/>
        <v>0</v>
      </c>
      <c r="Z43" s="329">
        <f t="shared" si="12"/>
        <v>20597</v>
      </c>
      <c r="AA43" s="62">
        <f t="shared" si="13"/>
        <v>101.82765625</v>
      </c>
      <c r="AB43" s="62">
        <f>IF(D43="","",Input!N43)</f>
        <v>7.2916666666660035</v>
      </c>
      <c r="AC43" s="62">
        <f t="shared" si="14"/>
        <v>109.11932291666601</v>
      </c>
      <c r="AD43" s="62">
        <f>IF(D43="","",Input!J43)</f>
        <v>109.11932291666601</v>
      </c>
      <c r="AE43" s="62">
        <f t="shared" si="15"/>
        <v>0</v>
      </c>
      <c r="AF43" s="309">
        <f t="shared" si="16"/>
        <v>0</v>
      </c>
      <c r="AG43" s="19">
        <f t="shared" si="17"/>
        <v>0</v>
      </c>
      <c r="AH43" s="19">
        <f t="shared" si="18"/>
        <v>22.5390625</v>
      </c>
      <c r="AI43" s="19">
        <f t="shared" si="19"/>
        <v>44.70623046875</v>
      </c>
      <c r="AJ43" s="337">
        <f t="shared" si="20"/>
        <v>215.89302083333956</v>
      </c>
      <c r="AK43" s="62">
        <f t="shared" si="21"/>
        <v>79039.948162760353</v>
      </c>
      <c r="AL43" s="62">
        <f>IF(D43="","",IF(AK42&lt;'day lookup'!$I$1,MIN('day lookup'!$I$1-AK42,AJ43)))</f>
        <v>215.89302083333956</v>
      </c>
      <c r="AM43" s="62">
        <f t="shared" si="22"/>
        <v>79039.948162760353</v>
      </c>
      <c r="AN43" s="62">
        <f>IF(D43="","",IF(AK43&lt;'day lookup'!$I$1,0,MIN(AK43-'day lookup'!$I$1,AJ43)))</f>
        <v>0</v>
      </c>
      <c r="AO43" s="338">
        <f t="shared" si="23"/>
        <v>0</v>
      </c>
      <c r="AP43" s="10">
        <f>IF(Revised_Input!F43&gt;0,Revised_Input!F43,IF(Input!F43&lt;990000,Input!F43,""))</f>
        <v>1201.5625</v>
      </c>
      <c r="AQ43" s="54"/>
      <c r="AS43" s="54"/>
      <c r="AT43" s="279"/>
      <c r="AU43" s="280"/>
      <c r="BL43" s="271"/>
      <c r="BN43" s="271"/>
      <c r="BO43" s="271"/>
    </row>
    <row r="44" spans="1:67">
      <c r="A44" s="73" t="str">
        <f ca="1">OFFSET('day lookup'!$A$1,WEEKDAY(B44)-1,0)</f>
        <v>SAT</v>
      </c>
      <c r="B44" s="32">
        <f>Input!A44</f>
        <v>41034</v>
      </c>
      <c r="C44" s="294">
        <f>IF(D44&lt;&gt;"",interp(D44,AreaCapacity!$A$3:$B$245,2),"")</f>
        <v>7739.940334128878</v>
      </c>
      <c r="D44" s="10">
        <f>IF(AND(Revised_Input!B44&gt;0,Revised_Input!B44&lt;104000),Revised_Input!B44,IF(Input!B44&lt;990000,Input!B44,""))</f>
        <v>78463</v>
      </c>
      <c r="E44" s="10">
        <f>IF(Revised_Input!G44&gt;0,Revised_Input!G44/1.9835,IF(Input!G44&lt;990000,Input!G44,""))</f>
        <v>3.6345000000000001</v>
      </c>
      <c r="F44" s="10">
        <f>IF(Revised_Input!C44&gt;0,Revised_Input!C44,IF(Input!C44&lt;990000,Input!C44,""))</f>
        <v>119.21874999999901</v>
      </c>
      <c r="G44" s="10">
        <f>IF(Revised_Input!D44&gt;0,Revised_Input!D44,IF(Input!D44&lt;990000,Input!D44,""))</f>
        <v>8.9565625000000004</v>
      </c>
      <c r="H44" s="210">
        <f t="shared" si="0"/>
        <v>110.262187499999</v>
      </c>
      <c r="I44" s="287">
        <f t="shared" si="1"/>
        <v>232.36404318439321</v>
      </c>
      <c r="J44" s="437" t="str">
        <f>IF(Input!H44="","",Input!H44)</f>
        <v>N</v>
      </c>
      <c r="K44" s="305">
        <f t="shared" si="2"/>
        <v>0</v>
      </c>
      <c r="L44" s="201">
        <f>IF(D44="","",IF(J44="Y",I44+G44,MIN(Input!I44,I44+G44-K44)))</f>
        <v>110</v>
      </c>
      <c r="M44" s="201">
        <f t="shared" si="3"/>
        <v>101.0434375</v>
      </c>
      <c r="N44" s="314">
        <f>IF(Revised_Input!E44&gt;0,Revised_Input!E44,IF(Input!E44&lt;990000,Input!E44,""))</f>
        <v>200.234375</v>
      </c>
      <c r="O44" s="306">
        <f t="shared" si="4"/>
        <v>2599.6342950781213</v>
      </c>
      <c r="P44" s="10">
        <f t="shared" si="5"/>
        <v>0</v>
      </c>
      <c r="Q44" s="322">
        <f t="shared" si="6"/>
        <v>0</v>
      </c>
      <c r="R44" s="325">
        <f>IF(D44="","",IF(J44="Y",Input!M44,0))</f>
        <v>0</v>
      </c>
      <c r="S44" s="308">
        <f t="shared" si="7"/>
        <v>0</v>
      </c>
      <c r="T44" s="305">
        <f>IF(D44="","",Input!L44)</f>
        <v>0</v>
      </c>
      <c r="U44" s="308">
        <f t="shared" si="8"/>
        <v>0</v>
      </c>
      <c r="V44" s="307">
        <f t="shared" si="9"/>
        <v>0</v>
      </c>
      <c r="W44" s="326">
        <f t="shared" si="10"/>
        <v>0</v>
      </c>
      <c r="X44" s="152">
        <f>IF(D44="","",Input!K44)</f>
        <v>0</v>
      </c>
      <c r="Y44" s="308">
        <f t="shared" si="11"/>
        <v>0</v>
      </c>
      <c r="Z44" s="329">
        <f t="shared" si="12"/>
        <v>20597</v>
      </c>
      <c r="AA44" s="62">
        <f t="shared" si="13"/>
        <v>101.0434375</v>
      </c>
      <c r="AB44" s="62">
        <f>IF(D44="","",Input!N44)</f>
        <v>9.2187499999990052</v>
      </c>
      <c r="AC44" s="62">
        <f t="shared" si="14"/>
        <v>110.262187499999</v>
      </c>
      <c r="AD44" s="62">
        <f>IF(D44="","",Input!J44)</f>
        <v>110.262187499999</v>
      </c>
      <c r="AE44" s="62">
        <f t="shared" si="15"/>
        <v>0</v>
      </c>
      <c r="AF44" s="309">
        <f t="shared" si="16"/>
        <v>0</v>
      </c>
      <c r="AG44" s="19">
        <f t="shared" si="17"/>
        <v>0</v>
      </c>
      <c r="AH44" s="19">
        <f t="shared" si="18"/>
        <v>22.5390625</v>
      </c>
      <c r="AI44" s="19">
        <f t="shared" si="19"/>
        <v>44.70623046875</v>
      </c>
      <c r="AJ44" s="337">
        <f t="shared" si="20"/>
        <v>253.26539062499396</v>
      </c>
      <c r="AK44" s="62">
        <f t="shared" si="21"/>
        <v>79293.213553385343</v>
      </c>
      <c r="AL44" s="62">
        <f>IF(D44="","",IF(AK43&lt;'day lookup'!$I$1,MIN('day lookup'!$I$1-AK43,AJ44)))</f>
        <v>253.26539062499396</v>
      </c>
      <c r="AM44" s="62">
        <f t="shared" si="22"/>
        <v>79293.213553385343</v>
      </c>
      <c r="AN44" s="62">
        <f>IF(D44="","",IF(AK44&lt;'day lookup'!$I$1,0,MIN(AK44-'day lookup'!$I$1,AJ44)))</f>
        <v>0</v>
      </c>
      <c r="AO44" s="338">
        <f t="shared" si="23"/>
        <v>0</v>
      </c>
      <c r="AP44" s="10">
        <f>IF(Revised_Input!F44&gt;0,Revised_Input!F44,IF(Input!F44&lt;990000,Input!F44,""))</f>
        <v>1636.8489583333301</v>
      </c>
      <c r="AQ44" s="54"/>
      <c r="AS44" s="54"/>
      <c r="AT44" s="279"/>
      <c r="AU44" s="280"/>
      <c r="BL44" s="271"/>
      <c r="BN44" s="271"/>
      <c r="BO44" s="271"/>
    </row>
    <row r="45" spans="1:67">
      <c r="A45" s="73" t="str">
        <f ca="1">OFFSET('day lookup'!$A$1,WEEKDAY(B45)-1,0)</f>
        <v>SUN</v>
      </c>
      <c r="B45" s="32">
        <f>Input!A45</f>
        <v>41035</v>
      </c>
      <c r="C45" s="294">
        <f>IF(D45&lt;&gt;"",interp(D45,AreaCapacity!$A$3:$B$245,2),"")</f>
        <v>7740.2398934911243</v>
      </c>
      <c r="D45" s="10">
        <f>IF(AND(Revised_Input!B45&gt;0,Revised_Input!B45&lt;104000),Revised_Input!B45,IF(Input!B45&lt;990000,Input!B45,""))</f>
        <v>78715.710000000006</v>
      </c>
      <c r="E45" s="10">
        <f>IF(Revised_Input!G45&gt;0,Revised_Input!G45/1.9835,IF(Input!G45&lt;990000,Input!G45,""))</f>
        <v>3.6396000000000002</v>
      </c>
      <c r="F45" s="10">
        <f>IF(Revised_Input!C45&gt;0,Revised_Input!C45,IF(Input!C45&lt;990000,Input!C45,""))</f>
        <v>120.630208333333</v>
      </c>
      <c r="G45" s="10">
        <f>IF(Revised_Input!D45&gt;0,Revised_Input!D45,IF(Input!D45&lt;990000,Input!D45,""))</f>
        <v>10.24625</v>
      </c>
      <c r="H45" s="210">
        <f t="shared" si="0"/>
        <v>110.383958333333</v>
      </c>
      <c r="I45" s="287">
        <f t="shared" si="1"/>
        <v>241.42965866103978</v>
      </c>
      <c r="J45" s="437" t="str">
        <f>IF(Input!H45="","",Input!H45)</f>
        <v>N</v>
      </c>
      <c r="K45" s="305">
        <f t="shared" si="2"/>
        <v>0</v>
      </c>
      <c r="L45" s="201">
        <f>IF(D45="","",IF(J45="Y",I45+G45,MIN(Input!I45,I45+G45-K45)))</f>
        <v>110</v>
      </c>
      <c r="M45" s="201">
        <f t="shared" si="3"/>
        <v>99.753749999999997</v>
      </c>
      <c r="N45" s="314">
        <f>IF(Revised_Input!E45&gt;0,Revised_Input!E45,IF(Input!E45&lt;990000,Input!E45,""))</f>
        <v>185.046875</v>
      </c>
      <c r="O45" s="306">
        <f t="shared" si="4"/>
        <v>2966.6747716406212</v>
      </c>
      <c r="P45" s="10">
        <f t="shared" si="5"/>
        <v>0</v>
      </c>
      <c r="Q45" s="322">
        <f t="shared" si="6"/>
        <v>0</v>
      </c>
      <c r="R45" s="325">
        <f>IF(D45="","",IF(J45="Y",Input!M45,0))</f>
        <v>0</v>
      </c>
      <c r="S45" s="308">
        <f t="shared" si="7"/>
        <v>0</v>
      </c>
      <c r="T45" s="305">
        <f>IF(D45="","",Input!L45)</f>
        <v>0</v>
      </c>
      <c r="U45" s="308">
        <f t="shared" si="8"/>
        <v>0</v>
      </c>
      <c r="V45" s="307">
        <f t="shared" si="9"/>
        <v>0</v>
      </c>
      <c r="W45" s="326">
        <f t="shared" si="10"/>
        <v>0</v>
      </c>
      <c r="X45" s="152">
        <f>IF(D45="","",Input!K45)</f>
        <v>0</v>
      </c>
      <c r="Y45" s="308">
        <f t="shared" si="11"/>
        <v>0</v>
      </c>
      <c r="Z45" s="329">
        <f t="shared" si="12"/>
        <v>20597</v>
      </c>
      <c r="AA45" s="62">
        <f t="shared" si="13"/>
        <v>99.753749999999997</v>
      </c>
      <c r="AB45" s="62">
        <f>IF(D45="","",Input!N45)</f>
        <v>10.630208333333002</v>
      </c>
      <c r="AC45" s="62">
        <f t="shared" si="14"/>
        <v>110.383958333333</v>
      </c>
      <c r="AD45" s="62">
        <f>IF(D45="","",Input!J45)</f>
        <v>110.383958333333</v>
      </c>
      <c r="AE45" s="62">
        <f t="shared" si="15"/>
        <v>0</v>
      </c>
      <c r="AF45" s="309">
        <f t="shared" si="16"/>
        <v>0</v>
      </c>
      <c r="AG45" s="19">
        <f t="shared" si="17"/>
        <v>0</v>
      </c>
      <c r="AH45" s="19">
        <f t="shared" si="18"/>
        <v>22.5390625</v>
      </c>
      <c r="AI45" s="19">
        <f t="shared" si="19"/>
        <v>44.70623046875</v>
      </c>
      <c r="AJ45" s="337">
        <f t="shared" si="20"/>
        <v>273.7950182291724</v>
      </c>
      <c r="AK45" s="62">
        <f t="shared" si="21"/>
        <v>79567.008571614511</v>
      </c>
      <c r="AL45" s="62">
        <f>IF(D45="","",IF(AK44&lt;'day lookup'!$I$1,MIN('day lookup'!$I$1-AK44,AJ45)))</f>
        <v>273.7950182291724</v>
      </c>
      <c r="AM45" s="62">
        <f t="shared" si="22"/>
        <v>79567.008571614511</v>
      </c>
      <c r="AN45" s="62">
        <f>IF(D45="","",IF(AK45&lt;'day lookup'!$I$1,0,MIN(AK45-'day lookup'!$I$1,AJ45)))</f>
        <v>0</v>
      </c>
      <c r="AO45" s="338">
        <f t="shared" si="23"/>
        <v>0</v>
      </c>
      <c r="AP45" s="10">
        <f>IF(Revised_Input!F45&gt;0,Revised_Input!F45,IF(Input!F45&lt;990000,Input!F45,""))</f>
        <v>2232.0052083333298</v>
      </c>
      <c r="AQ45" s="54"/>
      <c r="AS45" s="54"/>
      <c r="AT45" s="279"/>
      <c r="AU45" s="280"/>
      <c r="BL45" s="271"/>
      <c r="BN45" s="271"/>
      <c r="BO45" s="271"/>
    </row>
    <row r="46" spans="1:67">
      <c r="A46" s="73" t="str">
        <f ca="1">OFFSET('day lookup'!$A$1,WEEKDAY(B46)-1,0)</f>
        <v>MON</v>
      </c>
      <c r="B46" s="32">
        <f>Input!A46</f>
        <v>41036</v>
      </c>
      <c r="C46" s="294">
        <f>IF(D46&lt;&gt;"",interp(D46,AreaCapacity!$A$3:$B$245,2),"")</f>
        <v>7740.5488639053256</v>
      </c>
      <c r="D46" s="10">
        <f>IF(AND(Revised_Input!B46&gt;0,Revised_Input!B46&lt;104000),Revised_Input!B46,IF(Input!B46&lt;990000,Input!B46,""))</f>
        <v>78976.789999999994</v>
      </c>
      <c r="E46" s="10">
        <f>IF(Revised_Input!G46&gt;0,Revised_Input!G46/1.9835,IF(Input!G46&lt;990000,Input!G46,""))</f>
        <v>3.6497000000000002</v>
      </c>
      <c r="F46" s="10">
        <f>IF(Revised_Input!C46&gt;0,Revised_Input!C46,IF(Input!C46&lt;990000,Input!C46,""))</f>
        <v>120.895833333333</v>
      </c>
      <c r="G46" s="10">
        <f>IF(Revised_Input!D46&gt;0,Revised_Input!D46,IF(Input!D46&lt;990000,Input!D46,""))</f>
        <v>10.6416666666666</v>
      </c>
      <c r="H46" s="210">
        <f t="shared" si="0"/>
        <v>110.25416666666641</v>
      </c>
      <c r="I46" s="287">
        <f t="shared" si="1"/>
        <v>245.52978045541718</v>
      </c>
      <c r="J46" s="437" t="str">
        <f>IF(Input!H46="","",Input!H46)</f>
        <v>N</v>
      </c>
      <c r="K46" s="305">
        <f t="shared" si="2"/>
        <v>0</v>
      </c>
      <c r="L46" s="201">
        <f>IF(D46="","",IF(J46="Y",I46+G46,MIN(Input!I46,I46+G46-K46)))</f>
        <v>110</v>
      </c>
      <c r="M46" s="201">
        <f t="shared" si="3"/>
        <v>99.358333333333405</v>
      </c>
      <c r="N46" s="314">
        <f>IF(Revised_Input!E46&gt;0,Revised_Input!E46,IF(Input!E46&lt;990000,Input!E46,""))</f>
        <v>94.379687500000003</v>
      </c>
      <c r="O46" s="306">
        <f t="shared" si="4"/>
        <v>3153.8768817968712</v>
      </c>
      <c r="P46" s="10">
        <f t="shared" si="5"/>
        <v>0</v>
      </c>
      <c r="Q46" s="322">
        <f t="shared" si="6"/>
        <v>0</v>
      </c>
      <c r="R46" s="325">
        <f>IF(D46="","",IF(J46="Y",Input!M46,0))</f>
        <v>0</v>
      </c>
      <c r="S46" s="308">
        <f t="shared" si="7"/>
        <v>0</v>
      </c>
      <c r="T46" s="305">
        <f>IF(D46="","",Input!L46)</f>
        <v>0</v>
      </c>
      <c r="U46" s="308">
        <f t="shared" si="8"/>
        <v>0</v>
      </c>
      <c r="V46" s="307">
        <f t="shared" si="9"/>
        <v>0</v>
      </c>
      <c r="W46" s="326">
        <f t="shared" si="10"/>
        <v>0</v>
      </c>
      <c r="X46" s="152">
        <f>IF(D46="","",Input!K46)</f>
        <v>0</v>
      </c>
      <c r="Y46" s="308">
        <f t="shared" si="11"/>
        <v>0</v>
      </c>
      <c r="Z46" s="329">
        <f t="shared" si="12"/>
        <v>20597</v>
      </c>
      <c r="AA46" s="62">
        <f t="shared" si="13"/>
        <v>99.358333333333405</v>
      </c>
      <c r="AB46" s="62">
        <f>IF(D46="","",Input!N46)</f>
        <v>10.895833333333002</v>
      </c>
      <c r="AC46" s="62">
        <f t="shared" si="14"/>
        <v>110.25416666666641</v>
      </c>
      <c r="AD46" s="62">
        <f>IF(D46="","",Input!J46)</f>
        <v>110.25416666666641</v>
      </c>
      <c r="AE46" s="62">
        <f t="shared" si="15"/>
        <v>0</v>
      </c>
      <c r="AF46" s="309">
        <f t="shared" si="16"/>
        <v>0</v>
      </c>
      <c r="AG46" s="19">
        <f t="shared" si="17"/>
        <v>0</v>
      </c>
      <c r="AH46" s="19">
        <f t="shared" si="18"/>
        <v>22.5390625</v>
      </c>
      <c r="AI46" s="19">
        <f t="shared" si="19"/>
        <v>44.70623046875</v>
      </c>
      <c r="AJ46" s="337">
        <f t="shared" si="20"/>
        <v>282.69188541665318</v>
      </c>
      <c r="AK46" s="62">
        <f t="shared" si="21"/>
        <v>79849.700457031169</v>
      </c>
      <c r="AL46" s="62">
        <f>IF(D46="","",IF(AK45&lt;'day lookup'!$I$1,MIN('day lookup'!$I$1-AK45,AJ46)))</f>
        <v>282.69188541665318</v>
      </c>
      <c r="AM46" s="62">
        <f t="shared" si="22"/>
        <v>79849.700457031169</v>
      </c>
      <c r="AN46" s="62">
        <f>IF(D46="","",IF(AK46&lt;'day lookup'!$I$1,0,MIN(AK46-'day lookup'!$I$1,AJ46)))</f>
        <v>0</v>
      </c>
      <c r="AO46" s="338">
        <f t="shared" si="23"/>
        <v>0</v>
      </c>
      <c r="AP46" s="10">
        <f>IF(Revised_Input!F46&gt;0,Revised_Input!F46,IF(Input!F46&lt;990000,Input!F46,""))</f>
        <v>2458.6458333333298</v>
      </c>
      <c r="AQ46" s="54"/>
      <c r="AS46" s="54"/>
      <c r="AT46" s="279"/>
      <c r="AU46" s="280"/>
      <c r="BL46" s="271"/>
      <c r="BN46" s="271"/>
      <c r="BO46" s="271"/>
    </row>
    <row r="47" spans="1:67">
      <c r="A47" s="73" t="str">
        <f ca="1">OFFSET('day lookup'!$A$1,WEEKDAY(B47)-1,0)</f>
        <v>TUE</v>
      </c>
      <c r="B47" s="32">
        <f>Input!A47</f>
        <v>41037</v>
      </c>
      <c r="C47" s="294">
        <f>IF(D47&lt;&gt;"",interp(D47,AreaCapacity!$A$3:$B$245,2),"")</f>
        <v>7740.8091479289942</v>
      </c>
      <c r="D47" s="10">
        <f>IF(AND(Revised_Input!B47&gt;0,Revised_Input!B47&lt;104000),Revised_Input!B47,IF(Input!B47&lt;990000,Input!B47,""))</f>
        <v>79196.73</v>
      </c>
      <c r="E47" s="10">
        <f>IF(Revised_Input!G47&gt;0,Revised_Input!G47/1.9835,IF(Input!G47&lt;990000,Input!G47,""))</f>
        <v>3.6547000000000001</v>
      </c>
      <c r="F47" s="10">
        <f>IF(Revised_Input!C47&gt;0,Revised_Input!C47,IF(Input!C47&lt;990000,Input!C47,""))</f>
        <v>120.6953125</v>
      </c>
      <c r="G47" s="10">
        <f>IF(Revised_Input!D47&gt;0,Revised_Input!D47,IF(Input!D47&lt;990000,Input!D47,""))</f>
        <v>10.472031250000001</v>
      </c>
      <c r="H47" s="210">
        <f t="shared" si="0"/>
        <v>110.22328125</v>
      </c>
      <c r="I47" s="287">
        <f t="shared" si="1"/>
        <v>224.76278084667371</v>
      </c>
      <c r="J47" s="437" t="str">
        <f>IF(Input!H47="","",Input!H47)</f>
        <v>N</v>
      </c>
      <c r="K47" s="305">
        <f t="shared" si="2"/>
        <v>0</v>
      </c>
      <c r="L47" s="201">
        <f>IF(D47="","",IF(J47="Y",I47+G47,MIN(Input!I47,I47+G47-K47)))</f>
        <v>110</v>
      </c>
      <c r="M47" s="201">
        <f t="shared" si="3"/>
        <v>99.527968749999999</v>
      </c>
      <c r="N47" s="314">
        <f>IF(Revised_Input!E47&gt;0,Revised_Input!E47,IF(Input!E47&lt;990000,Input!E47,""))</f>
        <v>57.310937500000001</v>
      </c>
      <c r="O47" s="306">
        <f t="shared" si="4"/>
        <v>3267.5531263281214</v>
      </c>
      <c r="P47" s="10">
        <f t="shared" si="5"/>
        <v>0</v>
      </c>
      <c r="Q47" s="322">
        <f t="shared" si="6"/>
        <v>0</v>
      </c>
      <c r="R47" s="325">
        <f>IF(D47="","",IF(J47="Y",Input!M47,0))</f>
        <v>0</v>
      </c>
      <c r="S47" s="308">
        <f t="shared" si="7"/>
        <v>0</v>
      </c>
      <c r="T47" s="305">
        <f>IF(D47="","",Input!L47)</f>
        <v>0</v>
      </c>
      <c r="U47" s="308">
        <f t="shared" si="8"/>
        <v>0</v>
      </c>
      <c r="V47" s="307">
        <f t="shared" si="9"/>
        <v>0</v>
      </c>
      <c r="W47" s="326">
        <f t="shared" si="10"/>
        <v>0</v>
      </c>
      <c r="X47" s="152">
        <f>IF(D47="","",Input!K47)</f>
        <v>0</v>
      </c>
      <c r="Y47" s="308">
        <f t="shared" si="11"/>
        <v>0</v>
      </c>
      <c r="Z47" s="329">
        <f t="shared" si="12"/>
        <v>20597</v>
      </c>
      <c r="AA47" s="62">
        <f t="shared" si="13"/>
        <v>99.527968749999999</v>
      </c>
      <c r="AB47" s="62">
        <f>IF(D47="","",Input!N47)</f>
        <v>10.6953125</v>
      </c>
      <c r="AC47" s="62">
        <f t="shared" si="14"/>
        <v>110.22328125</v>
      </c>
      <c r="AD47" s="62">
        <f>IF(D47="","",Input!J47)</f>
        <v>110.22328125</v>
      </c>
      <c r="AE47" s="62">
        <f t="shared" si="15"/>
        <v>0</v>
      </c>
      <c r="AF47" s="309">
        <f t="shared" si="16"/>
        <v>0</v>
      </c>
      <c r="AG47" s="19">
        <f t="shared" si="17"/>
        <v>0</v>
      </c>
      <c r="AH47" s="19">
        <f t="shared" si="18"/>
        <v>22.5390625</v>
      </c>
      <c r="AI47" s="19">
        <f t="shared" si="19"/>
        <v>44.70623046875</v>
      </c>
      <c r="AJ47" s="337">
        <f t="shared" si="20"/>
        <v>241.15415234375229</v>
      </c>
      <c r="AK47" s="62">
        <f t="shared" si="21"/>
        <v>80090.854609374917</v>
      </c>
      <c r="AL47" s="62">
        <f>IF(D47="","",IF(AK46&lt;'day lookup'!$I$1,MIN('day lookup'!$I$1-AK46,AJ47)))</f>
        <v>241.15415234375229</v>
      </c>
      <c r="AM47" s="62">
        <f t="shared" si="22"/>
        <v>80090.854609374917</v>
      </c>
      <c r="AN47" s="62">
        <f>IF(D47="","",IF(AK47&lt;'day lookup'!$I$1,0,MIN(AK47-'day lookup'!$I$1,AJ47)))</f>
        <v>0</v>
      </c>
      <c r="AO47" s="338">
        <f t="shared" si="23"/>
        <v>0</v>
      </c>
      <c r="AP47" s="10">
        <f>IF(Revised_Input!F47&gt;0,Revised_Input!F47,IF(Input!F47&lt;990000,Input!F47,""))</f>
        <v>2255.3385416666601</v>
      </c>
      <c r="AQ47" s="54"/>
      <c r="AS47" s="54"/>
      <c r="AT47" s="279"/>
      <c r="AU47" s="280"/>
      <c r="BL47" s="271"/>
      <c r="BN47" s="271"/>
      <c r="BO47" s="271"/>
    </row>
    <row r="48" spans="1:67">
      <c r="A48" s="73" t="str">
        <f ca="1">OFFSET('day lookup'!$A$1,WEEKDAY(B48)-1,0)</f>
        <v>WED</v>
      </c>
      <c r="B48" s="32">
        <f>Input!A48</f>
        <v>41038</v>
      </c>
      <c r="C48" s="294">
        <f>IF(D48&lt;&gt;"",interp(D48,AreaCapacity!$A$3:$B$245,2),"")</f>
        <v>7741.0690117647055</v>
      </c>
      <c r="D48" s="10">
        <f>IF(AND(Revised_Input!B48&gt;0,Revised_Input!B48&lt;104000),Revised_Input!B48,IF(Input!B48&lt;990000,Input!B48,""))</f>
        <v>79416.66</v>
      </c>
      <c r="E48" s="10">
        <f>IF(Revised_Input!G48&gt;0,Revised_Input!G48/1.9835,IF(Input!G48&lt;990000,Input!G48,""))</f>
        <v>3.6648000000000001</v>
      </c>
      <c r="F48" s="10">
        <f>IF(Revised_Input!C48&gt;0,Revised_Input!C48,IF(Input!C48&lt;990000,Input!C48,""))</f>
        <v>120.247395833333</v>
      </c>
      <c r="G48" s="10">
        <f>IF(Revised_Input!D48&gt;0,Revised_Input!D48,IF(Input!D48&lt;990000,Input!D48,""))</f>
        <v>9.8661979166666605</v>
      </c>
      <c r="H48" s="210">
        <f t="shared" si="0"/>
        <v>110.38119791666634</v>
      </c>
      <c r="I48" s="287">
        <f t="shared" si="1"/>
        <v>224.92575592019926</v>
      </c>
      <c r="J48" s="437" t="str">
        <f>IF(Input!H48="","",Input!H48)</f>
        <v>N</v>
      </c>
      <c r="K48" s="305">
        <f t="shared" si="2"/>
        <v>0</v>
      </c>
      <c r="L48" s="201">
        <f>IF(D48="","",IF(J48="Y",I48+G48,MIN(Input!I48,I48+G48-K48)))</f>
        <v>110</v>
      </c>
      <c r="M48" s="201">
        <f t="shared" si="3"/>
        <v>100.13380208333334</v>
      </c>
      <c r="N48" s="314">
        <f>IF(Revised_Input!E48&gt;0,Revised_Input!E48,IF(Input!E48&lt;990000,Input!E48,""))</f>
        <v>87.878645833333294</v>
      </c>
      <c r="O48" s="306">
        <f t="shared" si="4"/>
        <v>3441.860420338538</v>
      </c>
      <c r="P48" s="10">
        <f t="shared" si="5"/>
        <v>0</v>
      </c>
      <c r="Q48" s="322">
        <f t="shared" si="6"/>
        <v>0</v>
      </c>
      <c r="R48" s="325">
        <f>IF(D48="","",IF(J48="Y",Input!M48,0))</f>
        <v>0</v>
      </c>
      <c r="S48" s="308">
        <f t="shared" si="7"/>
        <v>0</v>
      </c>
      <c r="T48" s="305">
        <f>IF(D48="","",Input!L48)</f>
        <v>0</v>
      </c>
      <c r="U48" s="308">
        <f t="shared" si="8"/>
        <v>0</v>
      </c>
      <c r="V48" s="307">
        <f t="shared" si="9"/>
        <v>0</v>
      </c>
      <c r="W48" s="326">
        <f t="shared" si="10"/>
        <v>0</v>
      </c>
      <c r="X48" s="152">
        <f>IF(D48="","",Input!K48)</f>
        <v>0</v>
      </c>
      <c r="Y48" s="308">
        <f t="shared" si="11"/>
        <v>0</v>
      </c>
      <c r="Z48" s="329">
        <f t="shared" si="12"/>
        <v>20597</v>
      </c>
      <c r="AA48" s="62">
        <f t="shared" si="13"/>
        <v>100.13380208333334</v>
      </c>
      <c r="AB48" s="62">
        <f>IF(D48="","",Input!N48)</f>
        <v>10.247395833333002</v>
      </c>
      <c r="AC48" s="62">
        <f t="shared" si="14"/>
        <v>110.38119791666634</v>
      </c>
      <c r="AD48" s="62">
        <f>IF(D48="","",Input!J48)</f>
        <v>110.38119791666634</v>
      </c>
      <c r="AE48" s="62">
        <f t="shared" si="15"/>
        <v>0</v>
      </c>
      <c r="AF48" s="309">
        <f t="shared" si="16"/>
        <v>0</v>
      </c>
      <c r="AG48" s="19">
        <f t="shared" si="17"/>
        <v>0</v>
      </c>
      <c r="AH48" s="19">
        <f t="shared" si="18"/>
        <v>22.5390625</v>
      </c>
      <c r="AI48" s="19">
        <f t="shared" si="19"/>
        <v>44.70623046875</v>
      </c>
      <c r="AJ48" s="337">
        <f t="shared" si="20"/>
        <v>240.25570963542359</v>
      </c>
      <c r="AK48" s="62">
        <f t="shared" si="21"/>
        <v>80331.110319010346</v>
      </c>
      <c r="AL48" s="62">
        <f>IF(D48="","",IF(AK47&lt;'day lookup'!$I$1,MIN('day lookup'!$I$1-AK47,AJ48)))</f>
        <v>240.25570963542359</v>
      </c>
      <c r="AM48" s="62">
        <f t="shared" si="22"/>
        <v>80331.110319010346</v>
      </c>
      <c r="AN48" s="62">
        <f>IF(D48="","",IF(AK48&lt;'day lookup'!$I$1,0,MIN(AK48-'day lookup'!$I$1,AJ48)))</f>
        <v>0</v>
      </c>
      <c r="AO48" s="338">
        <f t="shared" si="23"/>
        <v>0</v>
      </c>
      <c r="AP48" s="10">
        <f>IF(Revised_Input!F48&gt;0,Revised_Input!F48,IF(Input!F48&lt;990000,Input!F48,""))</f>
        <v>1840.6510416666599</v>
      </c>
      <c r="AQ48" s="54"/>
      <c r="AS48" s="54"/>
      <c r="AT48" s="279"/>
      <c r="AU48" s="280"/>
      <c r="BL48" s="271"/>
      <c r="BN48" s="271"/>
      <c r="BO48" s="271"/>
    </row>
    <row r="49" spans="1:67">
      <c r="A49" s="73" t="str">
        <f ca="1">OFFSET('day lookup'!$A$1,WEEKDAY(B49)-1,0)</f>
        <v>THU</v>
      </c>
      <c r="B49" s="32">
        <f>Input!A49</f>
        <v>41039</v>
      </c>
      <c r="C49" s="294">
        <f>IF(D49&lt;&gt;"",interp(D49,AreaCapacity!$A$3:$B$245,2),"")</f>
        <v>7741.3584705882349</v>
      </c>
      <c r="D49" s="10">
        <f>IF(AND(Revised_Input!B49&gt;0,Revised_Input!B49&lt;104000),Revised_Input!B49,IF(Input!B49&lt;990000,Input!B49,""))</f>
        <v>79662.7</v>
      </c>
      <c r="E49" s="10">
        <f>IF(Revised_Input!G49&gt;0,Revised_Input!G49/1.9835,IF(Input!G49&lt;990000,Input!G49,""))</f>
        <v>3.6698</v>
      </c>
      <c r="F49" s="10">
        <f>IF(Revised_Input!C49&gt;0,Revised_Input!C49,IF(Input!C49&lt;990000,Input!C49,""))</f>
        <v>120.260416666666</v>
      </c>
      <c r="G49" s="10">
        <f>IF(Revised_Input!D49&gt;0,Revised_Input!D49,IF(Input!D49&lt;990000,Input!D49,""))</f>
        <v>9.7392708333333307</v>
      </c>
      <c r="H49" s="210">
        <f t="shared" si="0"/>
        <v>110.52114583333267</v>
      </c>
      <c r="I49" s="287">
        <f t="shared" si="1"/>
        <v>238.23430353436297</v>
      </c>
      <c r="J49" s="437" t="str">
        <f>IF(Input!H49="","",Input!H49)</f>
        <v>N</v>
      </c>
      <c r="K49" s="305">
        <f t="shared" si="2"/>
        <v>0</v>
      </c>
      <c r="L49" s="201">
        <f>IF(D49="","",IF(J49="Y",I49+G49,MIN(Input!I49,I49+G49-K49)))</f>
        <v>110</v>
      </c>
      <c r="M49" s="201">
        <f t="shared" si="3"/>
        <v>100.26072916666666</v>
      </c>
      <c r="N49" s="314">
        <f>IF(Revised_Input!E49&gt;0,Revised_Input!E49,IF(Input!E49&lt;990000,Input!E49,""))</f>
        <v>138.731770833333</v>
      </c>
      <c r="O49" s="306">
        <f t="shared" si="4"/>
        <v>3717.034887786454</v>
      </c>
      <c r="P49" s="10">
        <f t="shared" si="5"/>
        <v>0</v>
      </c>
      <c r="Q49" s="322">
        <f t="shared" si="6"/>
        <v>0</v>
      </c>
      <c r="R49" s="325">
        <f>IF(D49="","",IF(J49="Y",Input!M49,0))</f>
        <v>0</v>
      </c>
      <c r="S49" s="308">
        <f t="shared" si="7"/>
        <v>0</v>
      </c>
      <c r="T49" s="305">
        <f>IF(D49="","",Input!L49)</f>
        <v>0</v>
      </c>
      <c r="U49" s="308">
        <f t="shared" si="8"/>
        <v>0</v>
      </c>
      <c r="V49" s="307">
        <f t="shared" si="9"/>
        <v>0</v>
      </c>
      <c r="W49" s="326">
        <f t="shared" si="10"/>
        <v>0</v>
      </c>
      <c r="X49" s="152">
        <f>IF(D49="","",Input!K49)</f>
        <v>0</v>
      </c>
      <c r="Y49" s="308">
        <f t="shared" si="11"/>
        <v>0</v>
      </c>
      <c r="Z49" s="329">
        <f t="shared" si="12"/>
        <v>20597</v>
      </c>
      <c r="AA49" s="62">
        <f t="shared" si="13"/>
        <v>100.26072916666666</v>
      </c>
      <c r="AB49" s="62">
        <f>IF(D49="","",Input!N49)</f>
        <v>10.260416666666003</v>
      </c>
      <c r="AC49" s="62">
        <f t="shared" si="14"/>
        <v>110.52114583333267</v>
      </c>
      <c r="AD49" s="62">
        <f>IF(D49="","",Input!J49)</f>
        <v>110.52114583333267</v>
      </c>
      <c r="AE49" s="62">
        <f t="shared" si="15"/>
        <v>0</v>
      </c>
      <c r="AF49" s="309">
        <f t="shared" si="16"/>
        <v>0</v>
      </c>
      <c r="AG49" s="19">
        <f t="shared" si="17"/>
        <v>0</v>
      </c>
      <c r="AH49" s="19">
        <f t="shared" si="18"/>
        <v>22.5390625</v>
      </c>
      <c r="AI49" s="19">
        <f t="shared" si="19"/>
        <v>44.70623046875</v>
      </c>
      <c r="AJ49" s="337">
        <f t="shared" si="20"/>
        <v>266.39153645832562</v>
      </c>
      <c r="AK49" s="62">
        <f t="shared" si="21"/>
        <v>80597.501855468669</v>
      </c>
      <c r="AL49" s="62">
        <f>IF(D49="","",IF(AK48&lt;'day lookup'!$I$1,MIN('day lookup'!$I$1-AK48,AJ49)))</f>
        <v>266.39153645832562</v>
      </c>
      <c r="AM49" s="62">
        <f t="shared" si="22"/>
        <v>80597.501855468669</v>
      </c>
      <c r="AN49" s="62">
        <f>IF(D49="","",IF(AK49&lt;'day lookup'!$I$1,0,MIN(AK49-'day lookup'!$I$1,AJ49)))</f>
        <v>0</v>
      </c>
      <c r="AO49" s="338">
        <f t="shared" si="23"/>
        <v>0</v>
      </c>
      <c r="AP49" s="10">
        <f>IF(Revised_Input!F49&gt;0,Revised_Input!F49,IF(Input!F49&lt;990000,Input!F49,""))</f>
        <v>1689.2708333333301</v>
      </c>
      <c r="AQ49" s="54"/>
      <c r="AS49" s="54"/>
      <c r="AT49" s="279"/>
      <c r="AU49" s="280"/>
      <c r="BL49" s="271"/>
      <c r="BN49" s="271"/>
      <c r="BO49" s="271"/>
    </row>
    <row r="50" spans="1:67">
      <c r="A50" s="73" t="str">
        <f ca="1">OFFSET('day lookup'!$A$1,WEEKDAY(B50)-1,0)</f>
        <v>FRI</v>
      </c>
      <c r="B50" s="32">
        <f>Input!A50</f>
        <v>41040</v>
      </c>
      <c r="C50" s="294">
        <f>IF(D50&lt;&gt;"",interp(D50,AreaCapacity!$A$3:$B$245,2),"")</f>
        <v>7741.6485058823528</v>
      </c>
      <c r="D50" s="10">
        <f>IF(AND(Revised_Input!B50&gt;0,Revised_Input!B50&lt;104000),Revised_Input!B50,IF(Input!B50&lt;990000,Input!B50,""))</f>
        <v>79909.23</v>
      </c>
      <c r="E50" s="10">
        <f>IF(Revised_Input!G50&gt;0,Revised_Input!G50/1.9835,IF(Input!G50&lt;990000,Input!G50,""))</f>
        <v>3.6798999999999999</v>
      </c>
      <c r="F50" s="10">
        <f>IF(Revised_Input!C50&gt;0,Revised_Input!C50,IF(Input!C50&lt;990000,Input!C50,""))</f>
        <v>120.276041666666</v>
      </c>
      <c r="G50" s="10">
        <f>IF(Revised_Input!D50&gt;0,Revised_Input!D50,IF(Input!D50&lt;990000,Input!D50,""))</f>
        <v>9.6957291666666698</v>
      </c>
      <c r="H50" s="210">
        <f t="shared" si="0"/>
        <v>110.58031249999934</v>
      </c>
      <c r="I50" s="287">
        <f t="shared" si="1"/>
        <v>238.5506082650605</v>
      </c>
      <c r="J50" s="437" t="str">
        <f>IF(Input!H50="","",Input!H50)</f>
        <v>N</v>
      </c>
      <c r="K50" s="305">
        <f t="shared" si="2"/>
        <v>0</v>
      </c>
      <c r="L50" s="201">
        <f>IF(D50="","",IF(J50="Y",I50+G50,MIN(Input!I50,I50+G50-K50)))</f>
        <v>110</v>
      </c>
      <c r="M50" s="201">
        <f t="shared" si="3"/>
        <v>100.30427083333333</v>
      </c>
      <c r="N50" s="314">
        <f>IF(Revised_Input!E50&gt;0,Revised_Input!E50,IF(Input!E50&lt;990000,Input!E50,""))</f>
        <v>136.00781249999901</v>
      </c>
      <c r="O50" s="306">
        <f t="shared" si="4"/>
        <v>3986.8063838802018</v>
      </c>
      <c r="P50" s="10">
        <f t="shared" si="5"/>
        <v>0</v>
      </c>
      <c r="Q50" s="322">
        <f t="shared" si="6"/>
        <v>0</v>
      </c>
      <c r="R50" s="325">
        <f>IF(D50="","",IF(J50="Y",Input!M50,0))</f>
        <v>0</v>
      </c>
      <c r="S50" s="308">
        <f t="shared" si="7"/>
        <v>0</v>
      </c>
      <c r="T50" s="305">
        <f>IF(D50="","",Input!L50)</f>
        <v>0</v>
      </c>
      <c r="U50" s="308">
        <f t="shared" si="8"/>
        <v>0</v>
      </c>
      <c r="V50" s="307">
        <f t="shared" si="9"/>
        <v>0</v>
      </c>
      <c r="W50" s="326">
        <f t="shared" si="10"/>
        <v>0</v>
      </c>
      <c r="X50" s="152">
        <f>IF(D50="","",Input!K50)</f>
        <v>0</v>
      </c>
      <c r="Y50" s="308">
        <f t="shared" si="11"/>
        <v>0</v>
      </c>
      <c r="Z50" s="329">
        <f t="shared" si="12"/>
        <v>20597</v>
      </c>
      <c r="AA50" s="62">
        <f t="shared" si="13"/>
        <v>100.30427083333333</v>
      </c>
      <c r="AB50" s="62">
        <f>IF(D50="","",Input!N50)</f>
        <v>10.276041666666003</v>
      </c>
      <c r="AC50" s="62">
        <f t="shared" si="14"/>
        <v>110.58031249999934</v>
      </c>
      <c r="AD50" s="62">
        <f>IF(D50="","",Input!J50)</f>
        <v>110.58031249999934</v>
      </c>
      <c r="AE50" s="62">
        <f t="shared" si="15"/>
        <v>0</v>
      </c>
      <c r="AF50" s="309">
        <f t="shared" si="16"/>
        <v>0</v>
      </c>
      <c r="AG50" s="19">
        <f t="shared" si="17"/>
        <v>0</v>
      </c>
      <c r="AH50" s="19">
        <f t="shared" si="18"/>
        <v>22.5390625</v>
      </c>
      <c r="AI50" s="19">
        <f t="shared" si="19"/>
        <v>44.70623046875</v>
      </c>
      <c r="AJ50" s="337">
        <f t="shared" si="20"/>
        <v>266.91252864583083</v>
      </c>
      <c r="AK50" s="62">
        <f t="shared" si="21"/>
        <v>80864.414384114498</v>
      </c>
      <c r="AL50" s="62">
        <f>IF(D50="","",IF(AK49&lt;'day lookup'!$I$1,MIN('day lookup'!$I$1-AK49,AJ50)))</f>
        <v>266.91252864583083</v>
      </c>
      <c r="AM50" s="62">
        <f t="shared" si="22"/>
        <v>80864.414384114498</v>
      </c>
      <c r="AN50" s="62">
        <f>IF(D50="","",IF(AK50&lt;'day lookup'!$I$1,0,MIN(AK50-'day lookup'!$I$1,AJ50)))</f>
        <v>0</v>
      </c>
      <c r="AO50" s="338">
        <f t="shared" si="23"/>
        <v>0</v>
      </c>
      <c r="AP50" s="10">
        <f>IF(Revised_Input!F50&gt;0,Revised_Input!F50,IF(Input!F50&lt;990000,Input!F50,""))</f>
        <v>1840.9895833333301</v>
      </c>
      <c r="AQ50" s="54"/>
      <c r="AS50" s="54"/>
      <c r="AT50" s="279"/>
      <c r="AU50" s="280"/>
      <c r="BL50" s="271"/>
      <c r="BN50" s="271"/>
      <c r="BO50" s="271"/>
    </row>
    <row r="51" spans="1:67">
      <c r="A51" s="73" t="str">
        <f ca="1">OFFSET('day lookup'!$A$1,WEEKDAY(B51)-1,0)</f>
        <v>SAT</v>
      </c>
      <c r="B51" s="32">
        <f>Input!A51</f>
        <v>41041</v>
      </c>
      <c r="C51" s="294">
        <f>IF(D51&lt;&gt;"",interp(D51,AreaCapacity!$A$3:$B$245,2),"")</f>
        <v>7741.9391529411769</v>
      </c>
      <c r="D51" s="10">
        <f>IF(AND(Revised_Input!B51&gt;0,Revised_Input!B51&lt;104000),Revised_Input!B51,IF(Input!B51&lt;990000,Input!B51,""))</f>
        <v>80156.28</v>
      </c>
      <c r="E51" s="10">
        <f>IF(Revised_Input!G51&gt;0,Revised_Input!G51/1.9835,IF(Input!G51&lt;990000,Input!G51,""))</f>
        <v>3.6848999999999998</v>
      </c>
      <c r="F51" s="10">
        <f>IF(Revised_Input!C51&gt;0,Revised_Input!C51,IF(Input!C51&lt;990000,Input!C51,""))</f>
        <v>120.44531249999901</v>
      </c>
      <c r="G51" s="10">
        <f>IF(Revised_Input!D51&gt;0,Revised_Input!D51,IF(Input!D51&lt;990000,Input!D51,""))</f>
        <v>9.8125</v>
      </c>
      <c r="H51" s="210">
        <f t="shared" si="0"/>
        <v>110.63281249999901</v>
      </c>
      <c r="I51" s="287">
        <f t="shared" si="1"/>
        <v>238.87027110852077</v>
      </c>
      <c r="J51" s="437" t="str">
        <f>IF(Input!H51="","",Input!H51)</f>
        <v>N</v>
      </c>
      <c r="K51" s="305">
        <f t="shared" si="2"/>
        <v>0</v>
      </c>
      <c r="L51" s="201">
        <f>IF(D51="","",IF(J51="Y",I51+G51,MIN(Input!I51,I51+G51-K51)))</f>
        <v>110</v>
      </c>
      <c r="M51" s="201">
        <f t="shared" si="3"/>
        <v>100.1875</v>
      </c>
      <c r="N51" s="314">
        <f>IF(Revised_Input!E51&gt;0,Revised_Input!E51,IF(Input!E51&lt;990000,Input!E51,""))</f>
        <v>106.782291666666</v>
      </c>
      <c r="O51" s="306">
        <f t="shared" si="4"/>
        <v>4198.6090594010338</v>
      </c>
      <c r="P51" s="10">
        <f t="shared" si="5"/>
        <v>0</v>
      </c>
      <c r="Q51" s="322">
        <f t="shared" si="6"/>
        <v>0</v>
      </c>
      <c r="R51" s="325">
        <f>IF(D51="","",IF(J51="Y",Input!M51,0))</f>
        <v>0</v>
      </c>
      <c r="S51" s="308">
        <f t="shared" si="7"/>
        <v>0</v>
      </c>
      <c r="T51" s="305">
        <f>IF(D51="","",Input!L51)</f>
        <v>0</v>
      </c>
      <c r="U51" s="308">
        <f t="shared" si="8"/>
        <v>0</v>
      </c>
      <c r="V51" s="307">
        <f t="shared" si="9"/>
        <v>0</v>
      </c>
      <c r="W51" s="326">
        <f t="shared" si="10"/>
        <v>0</v>
      </c>
      <c r="X51" s="152">
        <f>IF(D51="","",Input!K51)</f>
        <v>0</v>
      </c>
      <c r="Y51" s="308">
        <f t="shared" si="11"/>
        <v>0</v>
      </c>
      <c r="Z51" s="329">
        <f t="shared" si="12"/>
        <v>20597</v>
      </c>
      <c r="AA51" s="62">
        <f t="shared" si="13"/>
        <v>100.1875</v>
      </c>
      <c r="AB51" s="62">
        <f>IF(D51="","",Input!N51)</f>
        <v>10.445312499999005</v>
      </c>
      <c r="AC51" s="62">
        <f t="shared" si="14"/>
        <v>110.63281249999901</v>
      </c>
      <c r="AD51" s="62">
        <f>IF(D51="","",Input!J51)</f>
        <v>110.63281249999901</v>
      </c>
      <c r="AE51" s="62">
        <f t="shared" si="15"/>
        <v>0</v>
      </c>
      <c r="AF51" s="309">
        <f t="shared" si="16"/>
        <v>0</v>
      </c>
      <c r="AG51" s="19">
        <f t="shared" si="17"/>
        <v>0</v>
      </c>
      <c r="AH51" s="19">
        <f t="shared" si="18"/>
        <v>22.5390625</v>
      </c>
      <c r="AI51" s="19">
        <f t="shared" si="19"/>
        <v>44.70623046875</v>
      </c>
      <c r="AJ51" s="337">
        <f t="shared" si="20"/>
        <v>267.76827734375092</v>
      </c>
      <c r="AK51" s="62">
        <f t="shared" si="21"/>
        <v>81132.182661458253</v>
      </c>
      <c r="AL51" s="62">
        <f>IF(D51="","",IF(AK50&lt;'day lookup'!$I$1,MIN('day lookup'!$I$1-AK50,AJ51)))</f>
        <v>267.76827734375092</v>
      </c>
      <c r="AM51" s="62">
        <f t="shared" si="22"/>
        <v>81132.182661458253</v>
      </c>
      <c r="AN51" s="62">
        <f>IF(D51="","",IF(AK51&lt;'day lookup'!$I$1,0,MIN(AK51-'day lookup'!$I$1,AJ51)))</f>
        <v>0</v>
      </c>
      <c r="AO51" s="338">
        <f t="shared" si="23"/>
        <v>0</v>
      </c>
      <c r="AP51" s="10">
        <f>IF(Revised_Input!F51&gt;0,Revised_Input!F51,IF(Input!F51&lt;990000,Input!F51,""))</f>
        <v>2083.1770833333298</v>
      </c>
      <c r="AQ51" s="54"/>
      <c r="AS51" s="54"/>
      <c r="AT51" s="279"/>
      <c r="AU51" s="280"/>
      <c r="BL51" s="271"/>
      <c r="BN51" s="271"/>
      <c r="BO51" s="271"/>
    </row>
    <row r="52" spans="1:67">
      <c r="A52" s="73" t="str">
        <f ca="1">OFFSET('day lookup'!$A$1,WEEKDAY(B52)-1,0)</f>
        <v>SUN</v>
      </c>
      <c r="B52" s="32">
        <f>Input!A52</f>
        <v>41042</v>
      </c>
      <c r="C52" s="294">
        <f>IF(D52&lt;&gt;"",interp(D52,AreaCapacity!$A$3:$B$245,2),"")</f>
        <v>7742.1990537383181</v>
      </c>
      <c r="D52" s="10">
        <f>IF(AND(Revised_Input!B52&gt;0,Revised_Input!B52&lt;104000),Revised_Input!B52,IF(Input!B52&lt;990000,Input!B52,""))</f>
        <v>80378.39</v>
      </c>
      <c r="E52" s="10">
        <f>IF(Revised_Input!G52&gt;0,Revised_Input!G52/1.9835,IF(Input!G52&lt;990000,Input!G52,""))</f>
        <v>3.69</v>
      </c>
      <c r="F52" s="10">
        <f>IF(Revised_Input!C52&gt;0,Revised_Input!C52,IF(Input!C52&lt;990000,Input!C52,""))</f>
        <v>120.544270833333</v>
      </c>
      <c r="G52" s="10">
        <f>IF(Revised_Input!D52&gt;0,Revised_Input!D52,IF(Input!D52&lt;990000,Input!D52,""))</f>
        <v>9.86</v>
      </c>
      <c r="H52" s="210">
        <f t="shared" si="0"/>
        <v>110.684270833333</v>
      </c>
      <c r="I52" s="287">
        <f t="shared" si="1"/>
        <v>226.35309614213088</v>
      </c>
      <c r="J52" s="437" t="str">
        <f>IF(Input!H52="","",Input!H52)</f>
        <v>N</v>
      </c>
      <c r="K52" s="305">
        <f t="shared" si="2"/>
        <v>0</v>
      </c>
      <c r="L52" s="201">
        <f>IF(D52="","",IF(J52="Y",I52+G52,MIN(Input!I52,I52+G52-K52)))</f>
        <v>110</v>
      </c>
      <c r="M52" s="201">
        <f t="shared" si="3"/>
        <v>100.14</v>
      </c>
      <c r="N52" s="314">
        <f>IF(Revised_Input!E52&gt;0,Revised_Input!E52,IF(Input!E52&lt;990000,Input!E52,""))</f>
        <v>94.151562499999898</v>
      </c>
      <c r="O52" s="306">
        <f t="shared" si="4"/>
        <v>4385.3586836197837</v>
      </c>
      <c r="P52" s="10">
        <f t="shared" si="5"/>
        <v>0</v>
      </c>
      <c r="Q52" s="322">
        <f t="shared" si="6"/>
        <v>0</v>
      </c>
      <c r="R52" s="325">
        <f>IF(D52="","",IF(J52="Y",Input!M52,0))</f>
        <v>0</v>
      </c>
      <c r="S52" s="308">
        <f t="shared" si="7"/>
        <v>0</v>
      </c>
      <c r="T52" s="305">
        <f>IF(D52="","",Input!L52)</f>
        <v>0</v>
      </c>
      <c r="U52" s="308">
        <f t="shared" si="8"/>
        <v>0</v>
      </c>
      <c r="V52" s="307">
        <f t="shared" si="9"/>
        <v>0</v>
      </c>
      <c r="W52" s="326">
        <f t="shared" si="10"/>
        <v>0</v>
      </c>
      <c r="X52" s="152">
        <f>IF(D52="","",Input!K52)</f>
        <v>0</v>
      </c>
      <c r="Y52" s="308">
        <f t="shared" si="11"/>
        <v>0</v>
      </c>
      <c r="Z52" s="329">
        <f t="shared" si="12"/>
        <v>20597</v>
      </c>
      <c r="AA52" s="62">
        <f t="shared" si="13"/>
        <v>100.14</v>
      </c>
      <c r="AB52" s="62">
        <f>IF(D52="","",Input!N52)</f>
        <v>10.544270833333002</v>
      </c>
      <c r="AC52" s="62">
        <f t="shared" si="14"/>
        <v>110.684270833333</v>
      </c>
      <c r="AD52" s="62">
        <f>IF(D52="","",Input!J52)</f>
        <v>110.684270833333</v>
      </c>
      <c r="AE52" s="62">
        <f t="shared" si="15"/>
        <v>0</v>
      </c>
      <c r="AF52" s="309">
        <f t="shared" si="16"/>
        <v>0</v>
      </c>
      <c r="AG52" s="19">
        <f t="shared" si="17"/>
        <v>0</v>
      </c>
      <c r="AH52" s="19">
        <f t="shared" si="18"/>
        <v>22.5390625</v>
      </c>
      <c r="AI52" s="19">
        <f t="shared" si="19"/>
        <v>44.70623046875</v>
      </c>
      <c r="AJ52" s="337">
        <f t="shared" si="20"/>
        <v>243.0245611979166</v>
      </c>
      <c r="AK52" s="62">
        <f t="shared" si="21"/>
        <v>81375.207222656172</v>
      </c>
      <c r="AL52" s="62">
        <f>IF(D52="","",IF(AK51&lt;'day lookup'!$I$1,MIN('day lookup'!$I$1-AK51,AJ52)))</f>
        <v>243.0245611979166</v>
      </c>
      <c r="AM52" s="62">
        <f t="shared" si="22"/>
        <v>81375.207222656172</v>
      </c>
      <c r="AN52" s="62">
        <f>IF(D52="","",IF(AK52&lt;'day lookup'!$I$1,0,MIN(AK52-'day lookup'!$I$1,AJ52)))</f>
        <v>0</v>
      </c>
      <c r="AO52" s="338">
        <f t="shared" si="23"/>
        <v>0</v>
      </c>
      <c r="AP52" s="10">
        <f>IF(Revised_Input!F52&gt;0,Revised_Input!F52,IF(Input!F52&lt;990000,Input!F52,""))</f>
        <v>2039.84375</v>
      </c>
      <c r="AQ52" s="54"/>
      <c r="AS52" s="54"/>
      <c r="AT52" s="279"/>
      <c r="AU52" s="280"/>
      <c r="BL52" s="271"/>
      <c r="BN52" s="271"/>
      <c r="BO52" s="271"/>
    </row>
    <row r="53" spans="1:67">
      <c r="A53" s="73" t="str">
        <f ca="1">OFFSET('day lookup'!$A$1,WEEKDAY(B53)-1,0)</f>
        <v>MON</v>
      </c>
      <c r="B53" s="32">
        <f>Input!A53</f>
        <v>41043</v>
      </c>
      <c r="C53" s="294">
        <f>IF(D53&lt;&gt;"",interp(D53,AreaCapacity!$A$3:$B$245,2),"")</f>
        <v>7742.4287266355141</v>
      </c>
      <c r="D53" s="10">
        <f>IF(AND(Revised_Input!B53&gt;0,Revised_Input!B53&lt;104000),Revised_Input!B53,IF(Input!B53&lt;990000,Input!B53,""))</f>
        <v>80574.990000000005</v>
      </c>
      <c r="E53" s="10">
        <f>IF(Revised_Input!G53&gt;0,Revised_Input!G53/1.9835,IF(Input!G53&lt;990000,Input!G53,""))</f>
        <v>3.7000999999999999</v>
      </c>
      <c r="F53" s="10">
        <f>IF(Revised_Input!C53&gt;0,Revised_Input!C53,IF(Input!C53&lt;990000,Input!C53,""))</f>
        <v>120.557291666666</v>
      </c>
      <c r="G53" s="10">
        <f>IF(Revised_Input!D53&gt;0,Revised_Input!D53,IF(Input!D53&lt;990000,Input!D53,""))</f>
        <v>9.7828125000000004</v>
      </c>
      <c r="H53" s="210">
        <f t="shared" si="0"/>
        <v>110.774479166666</v>
      </c>
      <c r="I53" s="287">
        <f t="shared" si="1"/>
        <v>213.59230036656811</v>
      </c>
      <c r="J53" s="437" t="str">
        <f>IF(Input!H53="","",Input!H53)</f>
        <v>N</v>
      </c>
      <c r="K53" s="305">
        <f t="shared" si="2"/>
        <v>0</v>
      </c>
      <c r="L53" s="201">
        <f>IF(D53="","",IF(J53="Y",I53+G53,MIN(Input!I53,I53+G53-K53)))</f>
        <v>110</v>
      </c>
      <c r="M53" s="201">
        <f t="shared" si="3"/>
        <v>100.21718749999999</v>
      </c>
      <c r="N53" s="314">
        <f>IF(Revised_Input!E53&gt;0,Revised_Input!E53,IF(Input!E53&lt;990000,Input!E53,""))</f>
        <v>109.169791666666</v>
      </c>
      <c r="O53" s="306">
        <f t="shared" si="4"/>
        <v>4601.8969653906161</v>
      </c>
      <c r="P53" s="10">
        <f t="shared" si="5"/>
        <v>0</v>
      </c>
      <c r="Q53" s="322">
        <f t="shared" si="6"/>
        <v>0</v>
      </c>
      <c r="R53" s="325">
        <f>IF(D53="","",IF(J53="Y",Input!M53,0))</f>
        <v>0</v>
      </c>
      <c r="S53" s="308">
        <f t="shared" si="7"/>
        <v>0</v>
      </c>
      <c r="T53" s="305">
        <f>IF(D53="","",Input!L53)</f>
        <v>0</v>
      </c>
      <c r="U53" s="308">
        <f t="shared" si="8"/>
        <v>0</v>
      </c>
      <c r="V53" s="307">
        <f t="shared" si="9"/>
        <v>0</v>
      </c>
      <c r="W53" s="326">
        <f t="shared" si="10"/>
        <v>0</v>
      </c>
      <c r="X53" s="152">
        <f>IF(D53="","",Input!K53)</f>
        <v>0</v>
      </c>
      <c r="Y53" s="308">
        <f t="shared" si="11"/>
        <v>0</v>
      </c>
      <c r="Z53" s="329">
        <f t="shared" si="12"/>
        <v>20597</v>
      </c>
      <c r="AA53" s="62">
        <f t="shared" si="13"/>
        <v>100.21718749999999</v>
      </c>
      <c r="AB53" s="62">
        <f>IF(D53="","",Input!N53)</f>
        <v>10.557291666666003</v>
      </c>
      <c r="AC53" s="62">
        <f t="shared" si="14"/>
        <v>110.774479166666</v>
      </c>
      <c r="AD53" s="62">
        <f>IF(D53="","",Input!J53)</f>
        <v>110.774479166666</v>
      </c>
      <c r="AE53" s="62">
        <f t="shared" si="15"/>
        <v>0</v>
      </c>
      <c r="AF53" s="309">
        <f t="shared" si="16"/>
        <v>0</v>
      </c>
      <c r="AG53" s="19">
        <f t="shared" si="17"/>
        <v>0</v>
      </c>
      <c r="AH53" s="19">
        <f t="shared" si="18"/>
        <v>22.5390625</v>
      </c>
      <c r="AI53" s="19">
        <f t="shared" si="19"/>
        <v>44.70623046875</v>
      </c>
      <c r="AJ53" s="337">
        <f t="shared" si="20"/>
        <v>217.54038802083784</v>
      </c>
      <c r="AK53" s="62">
        <f t="shared" si="21"/>
        <v>81592.747610677005</v>
      </c>
      <c r="AL53" s="62">
        <f>IF(D53="","",IF(AK52&lt;'day lookup'!$I$1,MIN('day lookup'!$I$1-AK52,AJ53)))</f>
        <v>217.54038802083784</v>
      </c>
      <c r="AM53" s="62">
        <f t="shared" si="22"/>
        <v>81592.747610677005</v>
      </c>
      <c r="AN53" s="62">
        <f>IF(D53="","",IF(AK53&lt;'day lookup'!$I$1,0,MIN(AK53-'day lookup'!$I$1,AJ53)))</f>
        <v>0</v>
      </c>
      <c r="AO53" s="338">
        <f t="shared" si="23"/>
        <v>0</v>
      </c>
      <c r="AP53" s="10">
        <f>IF(Revised_Input!F53&gt;0,Revised_Input!F53,IF(Input!F53&lt;990000,Input!F53,""))</f>
        <v>1840.0520833333301</v>
      </c>
      <c r="AQ53" s="54"/>
      <c r="AS53" s="54"/>
      <c r="AT53" s="279"/>
      <c r="AU53" s="280"/>
      <c r="BL53" s="271"/>
      <c r="BN53" s="271"/>
      <c r="BO53" s="271"/>
    </row>
    <row r="54" spans="1:67">
      <c r="A54" s="73" t="str">
        <f ca="1">OFFSET('day lookup'!$A$1,WEEKDAY(B54)-1,0)</f>
        <v>TUE</v>
      </c>
      <c r="B54" s="32">
        <f>Input!A54</f>
        <v>41044</v>
      </c>
      <c r="C54" s="294">
        <f>IF(D54&lt;&gt;"",interp(D54,AreaCapacity!$A$3:$B$245,2),"")</f>
        <v>7742.6685630841121</v>
      </c>
      <c r="D54" s="10">
        <f>IF(AND(Revised_Input!B54&gt;0,Revised_Input!B54&lt;104000),Revised_Input!B54,IF(Input!B54&lt;990000,Input!B54,""))</f>
        <v>80780.289999999994</v>
      </c>
      <c r="E54" s="10">
        <f>IF(Revised_Input!G54&gt;0,Revised_Input!G54/1.9835,IF(Input!G54&lt;990000,Input!G54,""))</f>
        <v>3.7050999999999998</v>
      </c>
      <c r="F54" s="10">
        <f>IF(Revised_Input!C54&gt;0,Revised_Input!C54,IF(Input!C54&lt;990000,Input!C54,""))</f>
        <v>120.5234375</v>
      </c>
      <c r="G54" s="10">
        <f>IF(Revised_Input!D54&gt;0,Revised_Input!D54,IF(Input!D54&lt;990000,Input!D54,""))</f>
        <v>9.6620833333333298</v>
      </c>
      <c r="H54" s="210">
        <f t="shared" si="0"/>
        <v>110.86135416666667</v>
      </c>
      <c r="I54" s="287">
        <f t="shared" si="1"/>
        <v>218.07036140134696</v>
      </c>
      <c r="J54" s="437" t="str">
        <f>IF(Input!H54="","",Input!H54)</f>
        <v>N</v>
      </c>
      <c r="K54" s="305">
        <f t="shared" si="2"/>
        <v>0</v>
      </c>
      <c r="L54" s="201">
        <f>IF(D54="","",IF(J54="Y",I54+G54,MIN(Input!I54,I54+G54-K54)))</f>
        <v>110</v>
      </c>
      <c r="M54" s="201">
        <f t="shared" si="3"/>
        <v>100.33791666666667</v>
      </c>
      <c r="N54" s="314">
        <f>IF(Revised_Input!E54&gt;0,Revised_Input!E54,IF(Input!E54&lt;990000,Input!E54,""))</f>
        <v>185.375</v>
      </c>
      <c r="O54" s="306">
        <f t="shared" si="4"/>
        <v>4969.5882778906162</v>
      </c>
      <c r="P54" s="10">
        <f t="shared" si="5"/>
        <v>0</v>
      </c>
      <c r="Q54" s="322">
        <f t="shared" si="6"/>
        <v>0</v>
      </c>
      <c r="R54" s="325">
        <f>IF(D54="","",IF(J54="Y",Input!M54,0))</f>
        <v>0</v>
      </c>
      <c r="S54" s="308">
        <f t="shared" si="7"/>
        <v>0</v>
      </c>
      <c r="T54" s="305">
        <f>IF(D54="","",Input!L54)</f>
        <v>0</v>
      </c>
      <c r="U54" s="308">
        <f t="shared" si="8"/>
        <v>0</v>
      </c>
      <c r="V54" s="307">
        <f t="shared" si="9"/>
        <v>0</v>
      </c>
      <c r="W54" s="326">
        <f t="shared" si="10"/>
        <v>0</v>
      </c>
      <c r="X54" s="152">
        <f>IF(D54="","",Input!K54)</f>
        <v>0</v>
      </c>
      <c r="Y54" s="308">
        <f t="shared" si="11"/>
        <v>0</v>
      </c>
      <c r="Z54" s="329">
        <f t="shared" si="12"/>
        <v>20597</v>
      </c>
      <c r="AA54" s="62">
        <f t="shared" si="13"/>
        <v>100.33791666666667</v>
      </c>
      <c r="AB54" s="62">
        <f>IF(D54="","",Input!N54)</f>
        <v>10.5234375</v>
      </c>
      <c r="AC54" s="62">
        <f t="shared" si="14"/>
        <v>110.86135416666667</v>
      </c>
      <c r="AD54" s="62">
        <f>IF(D54="","",Input!J54)</f>
        <v>110.86135416666667</v>
      </c>
      <c r="AE54" s="62">
        <f t="shared" si="15"/>
        <v>0</v>
      </c>
      <c r="AF54" s="309">
        <f t="shared" si="16"/>
        <v>0</v>
      </c>
      <c r="AG54" s="19">
        <f t="shared" si="17"/>
        <v>0</v>
      </c>
      <c r="AH54" s="19">
        <f t="shared" si="18"/>
        <v>22.5390625</v>
      </c>
      <c r="AI54" s="19">
        <f t="shared" si="19"/>
        <v>44.70623046875</v>
      </c>
      <c r="AJ54" s="337">
        <f t="shared" si="20"/>
        <v>226.17323828123835</v>
      </c>
      <c r="AK54" s="62">
        <f t="shared" si="21"/>
        <v>81818.920848958238</v>
      </c>
      <c r="AL54" s="62">
        <f>IF(D54="","",IF(AK53&lt;'day lookup'!$I$1,MIN('day lookup'!$I$1-AK53,AJ54)))</f>
        <v>226.17323828123835</v>
      </c>
      <c r="AM54" s="62">
        <f t="shared" si="22"/>
        <v>81818.920848958238</v>
      </c>
      <c r="AN54" s="62">
        <f>IF(D54="","",IF(AK54&lt;'day lookup'!$I$1,0,MIN(AK54-'day lookup'!$I$1,AJ54)))</f>
        <v>0</v>
      </c>
      <c r="AO54" s="338">
        <f t="shared" si="23"/>
        <v>0</v>
      </c>
      <c r="AP54" s="10">
        <f>IF(Revised_Input!F54&gt;0,Revised_Input!F54,IF(Input!F54&lt;990000,Input!F54,""))</f>
        <v>1641.8489583333301</v>
      </c>
      <c r="AQ54" s="54"/>
      <c r="AS54" s="54"/>
      <c r="AT54" s="279"/>
      <c r="AU54" s="280"/>
      <c r="BL54" s="271"/>
      <c r="BN54" s="271"/>
      <c r="BO54" s="271"/>
    </row>
    <row r="55" spans="1:67">
      <c r="A55" s="73" t="str">
        <f ca="1">OFFSET('day lookup'!$A$1,WEEKDAY(B55)-1,0)</f>
        <v>WED</v>
      </c>
      <c r="B55" s="32">
        <f>Input!A55</f>
        <v>41045</v>
      </c>
      <c r="C55" s="294">
        <f>IF(D55&lt;&gt;"",interp(D55,AreaCapacity!$A$3:$B$245,2),"")</f>
        <v>7742.959240654206</v>
      </c>
      <c r="D55" s="10">
        <f>IF(AND(Revised_Input!B55&gt;0,Revised_Input!B55&lt;104000),Revised_Input!B55,IF(Input!B55&lt;990000,Input!B55,""))</f>
        <v>81029.11</v>
      </c>
      <c r="E55" s="10">
        <f>IF(Revised_Input!G55&gt;0,Revised_Input!G55/1.9835,IF(Input!G55&lt;990000,Input!G55,""))</f>
        <v>3.7101000000000002</v>
      </c>
      <c r="F55" s="10">
        <f>IF(Revised_Input!C55&gt;0,Revised_Input!C55,IF(Input!C55&lt;990000,Input!C55,""))</f>
        <v>125.942708333333</v>
      </c>
      <c r="G55" s="10">
        <f>IF(Revised_Input!D55&gt;0,Revised_Input!D55,IF(Input!D55&lt;990000,Input!D55,""))</f>
        <v>9.7036458333333293</v>
      </c>
      <c r="H55" s="210">
        <f t="shared" si="0"/>
        <v>116.23906249999968</v>
      </c>
      <c r="I55" s="287">
        <f t="shared" si="1"/>
        <v>245.3940830949112</v>
      </c>
      <c r="J55" s="437" t="str">
        <f>IF(Input!H55="","",Input!H55)</f>
        <v>N</v>
      </c>
      <c r="K55" s="305">
        <f t="shared" si="2"/>
        <v>0</v>
      </c>
      <c r="L55" s="201">
        <f>IF(D55="","",IF(J55="Y",I55+G55,MIN(Input!I55,I55+G55-K55)))</f>
        <v>110</v>
      </c>
      <c r="M55" s="201">
        <f t="shared" si="3"/>
        <v>100.29635416666667</v>
      </c>
      <c r="N55" s="314">
        <f>IF(Revised_Input!E55&gt;0,Revised_Input!E55,IF(Input!E55&lt;990000,Input!E55,""))</f>
        <v>212.0546875</v>
      </c>
      <c r="O55" s="306">
        <f t="shared" si="4"/>
        <v>5390.198750546866</v>
      </c>
      <c r="P55" s="10">
        <f t="shared" si="5"/>
        <v>0</v>
      </c>
      <c r="Q55" s="322">
        <f t="shared" si="6"/>
        <v>0</v>
      </c>
      <c r="R55" s="325">
        <f>IF(D55="","",IF(J55="Y",Input!M55,0))</f>
        <v>0</v>
      </c>
      <c r="S55" s="308">
        <f t="shared" si="7"/>
        <v>0</v>
      </c>
      <c r="T55" s="305">
        <f>IF(D55="","",Input!L55)</f>
        <v>0</v>
      </c>
      <c r="U55" s="308">
        <f t="shared" si="8"/>
        <v>0</v>
      </c>
      <c r="V55" s="307">
        <f t="shared" si="9"/>
        <v>0</v>
      </c>
      <c r="W55" s="326">
        <f t="shared" si="10"/>
        <v>0</v>
      </c>
      <c r="X55" s="152">
        <f>IF(D55="","",Input!K55)</f>
        <v>0</v>
      </c>
      <c r="Y55" s="308">
        <f t="shared" si="11"/>
        <v>0</v>
      </c>
      <c r="Z55" s="329">
        <f t="shared" si="12"/>
        <v>20597</v>
      </c>
      <c r="AA55" s="62">
        <f t="shared" si="13"/>
        <v>100.29635416666667</v>
      </c>
      <c r="AB55" s="62">
        <f>IF(D55="","",Input!N55)</f>
        <v>15.942708333333002</v>
      </c>
      <c r="AC55" s="62">
        <f t="shared" si="14"/>
        <v>116.23906249999968</v>
      </c>
      <c r="AD55" s="62">
        <f>IF(D55="","",Input!J55)</f>
        <v>116.23906249999968</v>
      </c>
      <c r="AE55" s="62">
        <f t="shared" si="15"/>
        <v>0</v>
      </c>
      <c r="AF55" s="309">
        <f t="shared" si="16"/>
        <v>0</v>
      </c>
      <c r="AG55" s="19">
        <f t="shared" si="17"/>
        <v>0</v>
      </c>
      <c r="AH55" s="19">
        <f t="shared" si="18"/>
        <v>22.5390625</v>
      </c>
      <c r="AI55" s="19">
        <f t="shared" si="19"/>
        <v>44.70623046875</v>
      </c>
      <c r="AJ55" s="337">
        <f t="shared" si="20"/>
        <v>280.44236197917297</v>
      </c>
      <c r="AK55" s="62">
        <f t="shared" si="21"/>
        <v>82099.363210937416</v>
      </c>
      <c r="AL55" s="62">
        <f>IF(D55="","",IF(AK54&lt;'day lookup'!$I$1,MIN('day lookup'!$I$1-AK54,AJ55)))</f>
        <v>280.44236197917297</v>
      </c>
      <c r="AM55" s="62">
        <f t="shared" si="22"/>
        <v>82099.363210937416</v>
      </c>
      <c r="AN55" s="62">
        <f>IF(D55="","",IF(AK55&lt;'day lookup'!$I$1,0,MIN(AK55-'day lookup'!$I$1,AJ55)))</f>
        <v>0</v>
      </c>
      <c r="AO55" s="338">
        <f t="shared" si="23"/>
        <v>0</v>
      </c>
      <c r="AP55" s="10">
        <f>IF(Revised_Input!F55&gt;0,Revised_Input!F55,IF(Input!F55&lt;990000,Input!F55,""))</f>
        <v>1764.5572916666599</v>
      </c>
      <c r="AQ55" s="54"/>
      <c r="AS55" s="54"/>
      <c r="AT55" s="279"/>
      <c r="AU55" s="280"/>
      <c r="BL55" s="271"/>
      <c r="BN55" s="271"/>
      <c r="BO55" s="271"/>
    </row>
    <row r="56" spans="1:67">
      <c r="A56" s="73" t="str">
        <f ca="1">OFFSET('day lookup'!$A$1,WEEKDAY(B56)-1,0)</f>
        <v>THU</v>
      </c>
      <c r="B56" s="32">
        <f>Input!A56</f>
        <v>41046</v>
      </c>
      <c r="C56" s="294">
        <f>IF(D56&lt;&gt;"",interp(D56,AreaCapacity!$A$3:$B$245,2),"")</f>
        <v>7743.2490592334498</v>
      </c>
      <c r="D56" s="10">
        <f>IF(AND(Revised_Input!B56&gt;0,Revised_Input!B56&lt;104000),Revised_Input!B56,IF(Input!B56&lt;990000,Input!B56,""))</f>
        <v>81278.44</v>
      </c>
      <c r="E56" s="10">
        <f>IF(Revised_Input!G56&gt;0,Revised_Input!G56/1.9835,IF(Input!G56&lt;990000,Input!G56,""))</f>
        <v>3.7202000000000002</v>
      </c>
      <c r="F56" s="10">
        <f>IF(Revised_Input!C56&gt;0,Revised_Input!C56,IF(Input!C56&lt;990000,Input!C56,""))</f>
        <v>125.932291666666</v>
      </c>
      <c r="G56" s="10">
        <f>IF(Revised_Input!D56&gt;0,Revised_Input!D56,IF(Input!D56&lt;990000,Input!D56,""))</f>
        <v>9.86</v>
      </c>
      <c r="H56" s="210">
        <f t="shared" si="0"/>
        <v>116.072291666666</v>
      </c>
      <c r="I56" s="287">
        <f t="shared" si="1"/>
        <v>245.49453351188998</v>
      </c>
      <c r="J56" s="437" t="str">
        <f>IF(Input!H56="","",Input!H56)</f>
        <v>N</v>
      </c>
      <c r="K56" s="305">
        <f t="shared" si="2"/>
        <v>0</v>
      </c>
      <c r="L56" s="201">
        <f>IF(D56="","",IF(J56="Y",I56+G56,MIN(Input!I56,I56+G56-K56)))</f>
        <v>110</v>
      </c>
      <c r="M56" s="201">
        <f t="shared" si="3"/>
        <v>100.14</v>
      </c>
      <c r="N56" s="314">
        <f>IF(Revised_Input!E56&gt;0,Revised_Input!E56,IF(Input!E56&lt;990000,Input!E56,""))</f>
        <v>192.171875</v>
      </c>
      <c r="O56" s="306">
        <f t="shared" si="4"/>
        <v>5771.3716646093662</v>
      </c>
      <c r="P56" s="10">
        <f t="shared" si="5"/>
        <v>0</v>
      </c>
      <c r="Q56" s="322">
        <f t="shared" si="6"/>
        <v>0</v>
      </c>
      <c r="R56" s="325">
        <f>IF(D56="","",IF(J56="Y",Input!M56,0))</f>
        <v>0</v>
      </c>
      <c r="S56" s="308">
        <f t="shared" si="7"/>
        <v>0</v>
      </c>
      <c r="T56" s="305">
        <f>IF(D56="","",Input!L56)</f>
        <v>0</v>
      </c>
      <c r="U56" s="308">
        <f t="shared" si="8"/>
        <v>0</v>
      </c>
      <c r="V56" s="307">
        <f t="shared" si="9"/>
        <v>0</v>
      </c>
      <c r="W56" s="326">
        <f t="shared" si="10"/>
        <v>0</v>
      </c>
      <c r="X56" s="152">
        <f>IF(D56="","",Input!K56)</f>
        <v>0</v>
      </c>
      <c r="Y56" s="308">
        <f t="shared" si="11"/>
        <v>0</v>
      </c>
      <c r="Z56" s="329">
        <f t="shared" si="12"/>
        <v>20597</v>
      </c>
      <c r="AA56" s="62">
        <f t="shared" si="13"/>
        <v>100.14</v>
      </c>
      <c r="AB56" s="62">
        <f>IF(D56="","",Input!N56)</f>
        <v>15.932291666666003</v>
      </c>
      <c r="AC56" s="62">
        <f t="shared" si="14"/>
        <v>116.072291666666</v>
      </c>
      <c r="AD56" s="62">
        <f>IF(D56="","",Input!J56)</f>
        <v>116.072291666666</v>
      </c>
      <c r="AE56" s="62">
        <f t="shared" si="15"/>
        <v>0</v>
      </c>
      <c r="AF56" s="309">
        <f t="shared" si="16"/>
        <v>0</v>
      </c>
      <c r="AG56" s="19">
        <f t="shared" si="17"/>
        <v>0</v>
      </c>
      <c r="AH56" s="19">
        <f t="shared" si="18"/>
        <v>22.5390625</v>
      </c>
      <c r="AI56" s="19">
        <f t="shared" si="19"/>
        <v>44.70623046875</v>
      </c>
      <c r="AJ56" s="337">
        <f t="shared" si="20"/>
        <v>280.93170052083383</v>
      </c>
      <c r="AK56" s="62">
        <f t="shared" si="21"/>
        <v>82380.294911458244</v>
      </c>
      <c r="AL56" s="62">
        <f>IF(D56="","",IF(AK55&lt;'day lookup'!$I$1,MIN('day lookup'!$I$1-AK55,AJ56)))</f>
        <v>280.93170052083383</v>
      </c>
      <c r="AM56" s="62">
        <f t="shared" si="22"/>
        <v>82380.294911458244</v>
      </c>
      <c r="AN56" s="62">
        <f>IF(D56="","",IF(AK56&lt;'day lookup'!$I$1,0,MIN(AK56-'day lookup'!$I$1,AJ56)))</f>
        <v>0</v>
      </c>
      <c r="AO56" s="338">
        <f t="shared" si="23"/>
        <v>0</v>
      </c>
      <c r="AP56" s="10">
        <f>IF(Revised_Input!F56&gt;0,Revised_Input!F56,IF(Input!F56&lt;990000,Input!F56,""))</f>
        <v>2023.6979166666599</v>
      </c>
      <c r="AQ56" s="54"/>
      <c r="AS56" s="54"/>
      <c r="AT56" s="279"/>
      <c r="AU56" s="280"/>
      <c r="BL56" s="271"/>
      <c r="BN56" s="271"/>
      <c r="BO56" s="271"/>
    </row>
    <row r="57" spans="1:67">
      <c r="A57" s="73" t="str">
        <f ca="1">OFFSET('day lookup'!$A$1,WEEKDAY(B57)-1,0)</f>
        <v>FRI</v>
      </c>
      <c r="B57" s="32">
        <f>Input!A57</f>
        <v>41047</v>
      </c>
      <c r="C57" s="294">
        <f>IF(D57&lt;&gt;"",interp(D57,AreaCapacity!$A$3:$B$245,2),"")</f>
        <v>7743.5392218350753</v>
      </c>
      <c r="D57" s="10">
        <f>IF(AND(Revised_Input!B57&gt;0,Revised_Input!B57&lt;104000),Revised_Input!B57,IF(Input!B57&lt;990000,Input!B57,""))</f>
        <v>81528.27</v>
      </c>
      <c r="E57" s="10">
        <f>IF(Revised_Input!G57&gt;0,Revised_Input!G57/1.9835,IF(Input!G57&lt;990000,Input!G57,""))</f>
        <v>3.7252999999999998</v>
      </c>
      <c r="F57" s="10">
        <f>IF(Revised_Input!C57&gt;0,Revised_Input!C57,IF(Input!C57&lt;990000,Input!C57,""))</f>
        <v>120.802083333333</v>
      </c>
      <c r="G57" s="10">
        <f>IF(Revised_Input!D57&gt;0,Revised_Input!D57,IF(Input!D57&lt;990000,Input!D57,""))</f>
        <v>9.9848437499999996</v>
      </c>
      <c r="H57" s="210">
        <f t="shared" si="0"/>
        <v>110.81723958333301</v>
      </c>
      <c r="I57" s="287">
        <f t="shared" si="1"/>
        <v>240.49666108572865</v>
      </c>
      <c r="J57" s="437" t="str">
        <f>IF(Input!H57="","",Input!H57)</f>
        <v>N</v>
      </c>
      <c r="K57" s="305">
        <f t="shared" si="2"/>
        <v>0</v>
      </c>
      <c r="L57" s="201">
        <f>IF(D57="","",IF(J57="Y",I57+G57,MIN(Input!I57,I57+G57-K57)))</f>
        <v>110</v>
      </c>
      <c r="M57" s="201">
        <f t="shared" si="3"/>
        <v>100.01515625</v>
      </c>
      <c r="N57" s="314">
        <f>IF(Revised_Input!E57&gt;0,Revised_Input!E57,IF(Input!E57&lt;990000,Input!E57,""))</f>
        <v>195.705729166666</v>
      </c>
      <c r="O57" s="306">
        <f t="shared" si="4"/>
        <v>6159.553978411448</v>
      </c>
      <c r="P57" s="10">
        <f t="shared" si="5"/>
        <v>0</v>
      </c>
      <c r="Q57" s="322">
        <f t="shared" si="6"/>
        <v>0</v>
      </c>
      <c r="R57" s="325">
        <f>IF(D57="","",IF(J57="Y",Input!M57,0))</f>
        <v>0</v>
      </c>
      <c r="S57" s="308">
        <f t="shared" si="7"/>
        <v>0</v>
      </c>
      <c r="T57" s="305">
        <f>IF(D57="","",Input!L57)</f>
        <v>0</v>
      </c>
      <c r="U57" s="308">
        <f t="shared" si="8"/>
        <v>0</v>
      </c>
      <c r="V57" s="307">
        <f t="shared" si="9"/>
        <v>0</v>
      </c>
      <c r="W57" s="326">
        <f t="shared" si="10"/>
        <v>0</v>
      </c>
      <c r="X57" s="152">
        <f>IF(D57="","",Input!K57)</f>
        <v>0</v>
      </c>
      <c r="Y57" s="308">
        <f t="shared" si="11"/>
        <v>0</v>
      </c>
      <c r="Z57" s="329">
        <f t="shared" si="12"/>
        <v>20597</v>
      </c>
      <c r="AA57" s="62">
        <f t="shared" si="13"/>
        <v>100.01515625</v>
      </c>
      <c r="AB57" s="62">
        <f>IF(D57="","",Input!N57)</f>
        <v>10.802083333333002</v>
      </c>
      <c r="AC57" s="62">
        <f t="shared" si="14"/>
        <v>110.81723958333301</v>
      </c>
      <c r="AD57" s="62">
        <f>IF(D57="","",Input!J57)</f>
        <v>110.81723958333301</v>
      </c>
      <c r="AE57" s="62">
        <f t="shared" si="15"/>
        <v>0</v>
      </c>
      <c r="AF57" s="309">
        <f t="shared" si="16"/>
        <v>0</v>
      </c>
      <c r="AG57" s="19">
        <f t="shared" si="17"/>
        <v>0</v>
      </c>
      <c r="AH57" s="19">
        <f t="shared" si="18"/>
        <v>22.5390625</v>
      </c>
      <c r="AI57" s="19">
        <f t="shared" si="19"/>
        <v>44.70623046875</v>
      </c>
      <c r="AJ57" s="337">
        <f t="shared" si="20"/>
        <v>271.2559322916677</v>
      </c>
      <c r="AK57" s="62">
        <f t="shared" si="21"/>
        <v>82651.550843749908</v>
      </c>
      <c r="AL57" s="62">
        <f>IF(D57="","",IF(AK56&lt;'day lookup'!$I$1,MIN('day lookup'!$I$1-AK56,AJ57)))</f>
        <v>271.2559322916677</v>
      </c>
      <c r="AM57" s="62">
        <f t="shared" si="22"/>
        <v>82651.550843749908</v>
      </c>
      <c r="AN57" s="62">
        <f>IF(D57="","",IF(AK57&lt;'day lookup'!$I$1,0,MIN(AK57-'day lookup'!$I$1,AJ57)))</f>
        <v>0</v>
      </c>
      <c r="AO57" s="338">
        <f t="shared" si="23"/>
        <v>0</v>
      </c>
      <c r="AP57" s="10">
        <f>IF(Revised_Input!F57&gt;0,Revised_Input!F57,IF(Input!F57&lt;990000,Input!F57,""))</f>
        <v>2005.78125</v>
      </c>
      <c r="AQ57" s="54"/>
      <c r="AS57" s="54"/>
      <c r="AT57" s="279"/>
      <c r="AU57" s="280"/>
      <c r="BL57" s="271"/>
      <c r="BN57" s="271"/>
      <c r="BO57" s="271"/>
    </row>
    <row r="58" spans="1:67">
      <c r="A58" s="73" t="str">
        <f ca="1">OFFSET('day lookup'!$A$1,WEEKDAY(B58)-1,0)</f>
        <v>SAT</v>
      </c>
      <c r="B58" s="32">
        <f>Input!A58</f>
        <v>41048</v>
      </c>
      <c r="C58" s="294">
        <f>IF(D58&lt;&gt;"",interp(D58,AreaCapacity!$A$3:$B$245,2),"")</f>
        <v>7743.8902555168406</v>
      </c>
      <c r="D58" s="10">
        <f>IF(AND(Revised_Input!B58&gt;0,Revised_Input!B58&lt;104000),Revised_Input!B58,IF(Input!B58&lt;990000,Input!B58,""))</f>
        <v>81830.509999999995</v>
      </c>
      <c r="E58" s="10">
        <f>IF(Revised_Input!G58&gt;0,Revised_Input!G58/1.9835,IF(Input!G58&lt;990000,Input!G58,""))</f>
        <v>3.7353000000000001</v>
      </c>
      <c r="F58" s="10">
        <f>IF(Revised_Input!C58&gt;0,Revised_Input!C58,IF(Input!C58&lt;990000,Input!C58,""))</f>
        <v>109.450520833333</v>
      </c>
      <c r="G58" s="10">
        <f>IF(Revised_Input!D58&gt;0,Revised_Input!D58,IF(Input!D58&lt;990000,Input!D58,""))</f>
        <v>10.112343750000001</v>
      </c>
      <c r="H58" s="210">
        <f t="shared" si="0"/>
        <v>99.338177083332994</v>
      </c>
      <c r="I58" s="287">
        <f t="shared" si="1"/>
        <v>255.45058825045712</v>
      </c>
      <c r="J58" s="437" t="str">
        <f>IF(Input!H58="","",Input!H58)</f>
        <v>N</v>
      </c>
      <c r="K58" s="305">
        <f t="shared" si="2"/>
        <v>0</v>
      </c>
      <c r="L58" s="201">
        <f>IF(D58="","",IF(J58="Y",I58+G58,MIN(Input!I58,I58+G58-K58)))</f>
        <v>110</v>
      </c>
      <c r="M58" s="201">
        <f t="shared" si="3"/>
        <v>99.887656249999992</v>
      </c>
      <c r="N58" s="314">
        <f>IF(Revised_Input!E58&gt;0,Revised_Input!E58,IF(Input!E58&lt;990000,Input!E58,""))</f>
        <v>156.455729166666</v>
      </c>
      <c r="O58" s="306">
        <f t="shared" si="4"/>
        <v>6469.8839172135304</v>
      </c>
      <c r="P58" s="10">
        <f t="shared" si="5"/>
        <v>0</v>
      </c>
      <c r="Q58" s="322">
        <f t="shared" si="6"/>
        <v>0</v>
      </c>
      <c r="R58" s="325">
        <f>IF(D58="","",IF(J58="Y",Input!M58,0))</f>
        <v>0</v>
      </c>
      <c r="S58" s="308">
        <f t="shared" si="7"/>
        <v>0</v>
      </c>
      <c r="T58" s="305">
        <f>IF(D58="","",Input!L58)</f>
        <v>0</v>
      </c>
      <c r="U58" s="308">
        <f t="shared" si="8"/>
        <v>0</v>
      </c>
      <c r="V58" s="307">
        <f t="shared" si="9"/>
        <v>0</v>
      </c>
      <c r="W58" s="326">
        <f t="shared" si="10"/>
        <v>0</v>
      </c>
      <c r="X58" s="152">
        <f>IF(D58="","",Input!K58)</f>
        <v>0</v>
      </c>
      <c r="Y58" s="308">
        <f t="shared" si="11"/>
        <v>0</v>
      </c>
      <c r="Z58" s="329">
        <f t="shared" si="12"/>
        <v>20597</v>
      </c>
      <c r="AA58" s="62">
        <f t="shared" si="13"/>
        <v>99.887656249999992</v>
      </c>
      <c r="AB58" s="62">
        <f>IF(D58="","",Input!N58)</f>
        <v>0</v>
      </c>
      <c r="AC58" s="62">
        <f t="shared" si="14"/>
        <v>99.338177083332994</v>
      </c>
      <c r="AD58" s="62">
        <f>IF(D58="","",Input!J58)</f>
        <v>99.338177083332994</v>
      </c>
      <c r="AE58" s="62">
        <f t="shared" si="15"/>
        <v>0</v>
      </c>
      <c r="AF58" s="309">
        <f t="shared" si="16"/>
        <v>0</v>
      </c>
      <c r="AG58" s="19">
        <f t="shared" si="17"/>
        <v>0.54947916666699825</v>
      </c>
      <c r="AH58" s="19">
        <f t="shared" si="18"/>
        <v>23.088541666666998</v>
      </c>
      <c r="AI58" s="19">
        <f t="shared" si="19"/>
        <v>45.79612239583399</v>
      </c>
      <c r="AJ58" s="337">
        <f t="shared" si="20"/>
        <v>301.15010807290673</v>
      </c>
      <c r="AK58" s="62">
        <f t="shared" si="21"/>
        <v>82952.700951822815</v>
      </c>
      <c r="AL58" s="62">
        <f>IF(D58="","",IF(AK57&lt;'day lookup'!$I$1,MIN('day lookup'!$I$1-AK57,AJ58)))</f>
        <v>301.15010807290673</v>
      </c>
      <c r="AM58" s="62">
        <f t="shared" si="22"/>
        <v>82952.700951822815</v>
      </c>
      <c r="AN58" s="62">
        <f>IF(D58="","",IF(AK58&lt;'day lookup'!$I$1,0,MIN(AK58-'day lookup'!$I$1,AJ58)))</f>
        <v>0</v>
      </c>
      <c r="AO58" s="338">
        <f t="shared" si="23"/>
        <v>0</v>
      </c>
      <c r="AP58" s="10">
        <f>IF(Revised_Input!F58&gt;0,Revised_Input!F58,IF(Input!F58&lt;990000,Input!F58,""))</f>
        <v>2182.7083333333298</v>
      </c>
      <c r="AQ58" s="54"/>
      <c r="AS58" s="54"/>
      <c r="AT58" s="279"/>
      <c r="AU58" s="280"/>
      <c r="BL58" s="271"/>
      <c r="BN58" s="271"/>
      <c r="BO58" s="271"/>
    </row>
    <row r="59" spans="1:67">
      <c r="A59" s="73" t="str">
        <f ca="1">OFFSET('day lookup'!$A$1,WEEKDAY(B59)-1,0)</f>
        <v>SUN</v>
      </c>
      <c r="B59" s="32">
        <f>Input!A59</f>
        <v>41049</v>
      </c>
      <c r="C59" s="294">
        <f>IF(D59&lt;&gt;"",interp(D59,AreaCapacity!$A$3:$B$245,2),"")</f>
        <v>7744.1899884792629</v>
      </c>
      <c r="D59" s="10">
        <f>IF(AND(Revised_Input!B59&gt;0,Revised_Input!B59&lt;104000),Revised_Input!B59,IF(Input!B59&lt;990000,Input!B59,""))</f>
        <v>82089.91</v>
      </c>
      <c r="E59" s="10">
        <f>IF(Revised_Input!G59&gt;0,Revised_Input!G59/1.9835,IF(Input!G59&lt;990000,Input!G59,""))</f>
        <v>3.7454000000000001</v>
      </c>
      <c r="F59" s="10">
        <f>IF(Revised_Input!C59&gt;0,Revised_Input!C59,IF(Input!C59&lt;990000,Input!C59,""))</f>
        <v>109.708333333333</v>
      </c>
      <c r="G59" s="10">
        <f>IF(Revised_Input!D59&gt;0,Revised_Input!D59,IF(Input!D59&lt;990000,Input!D59,""))</f>
        <v>10.19734375</v>
      </c>
      <c r="H59" s="210">
        <f t="shared" si="0"/>
        <v>99.510989583333</v>
      </c>
      <c r="I59" s="287">
        <f t="shared" si="1"/>
        <v>234.03531572399783</v>
      </c>
      <c r="J59" s="437" t="str">
        <f>IF(Input!H59="","",Input!H59)</f>
        <v>N</v>
      </c>
      <c r="K59" s="305">
        <f t="shared" si="2"/>
        <v>0</v>
      </c>
      <c r="L59" s="201">
        <f>IF(D59="","",IF(J59="Y",I59+G59,MIN(Input!I59,I59+G59-K59)))</f>
        <v>110</v>
      </c>
      <c r="M59" s="201">
        <f t="shared" si="3"/>
        <v>99.802656249999998</v>
      </c>
      <c r="N59" s="314">
        <f>IF(Revised_Input!E59&gt;0,Revised_Input!E59,IF(Input!E59&lt;990000,Input!E59,""))</f>
        <v>127.103124999999</v>
      </c>
      <c r="O59" s="306">
        <f t="shared" si="4"/>
        <v>6721.9929656510285</v>
      </c>
      <c r="P59" s="10">
        <f t="shared" si="5"/>
        <v>0</v>
      </c>
      <c r="Q59" s="322">
        <f t="shared" si="6"/>
        <v>0</v>
      </c>
      <c r="R59" s="325">
        <f>IF(D59="","",IF(J59="Y",Input!M59,0))</f>
        <v>0</v>
      </c>
      <c r="S59" s="308">
        <f t="shared" si="7"/>
        <v>0</v>
      </c>
      <c r="T59" s="305">
        <f>IF(D59="","",Input!L59)</f>
        <v>0</v>
      </c>
      <c r="U59" s="308">
        <f t="shared" si="8"/>
        <v>0</v>
      </c>
      <c r="V59" s="307">
        <f t="shared" si="9"/>
        <v>0</v>
      </c>
      <c r="W59" s="326">
        <f t="shared" si="10"/>
        <v>0</v>
      </c>
      <c r="X59" s="152">
        <f>IF(D59="","",Input!K59)</f>
        <v>0</v>
      </c>
      <c r="Y59" s="308">
        <f t="shared" si="11"/>
        <v>0</v>
      </c>
      <c r="Z59" s="329">
        <f t="shared" si="12"/>
        <v>20597</v>
      </c>
      <c r="AA59" s="62">
        <f t="shared" si="13"/>
        <v>99.802656249999998</v>
      </c>
      <c r="AB59" s="62">
        <f>IF(D59="","",Input!N59)</f>
        <v>0</v>
      </c>
      <c r="AC59" s="62">
        <f t="shared" si="14"/>
        <v>99.510989583333</v>
      </c>
      <c r="AD59" s="62">
        <f>IF(D59="","",Input!J59)</f>
        <v>99.510989583333</v>
      </c>
      <c r="AE59" s="62">
        <f t="shared" si="15"/>
        <v>0</v>
      </c>
      <c r="AF59" s="309">
        <f t="shared" si="16"/>
        <v>0</v>
      </c>
      <c r="AG59" s="19">
        <f t="shared" si="17"/>
        <v>0.29166666666699825</v>
      </c>
      <c r="AH59" s="19">
        <f t="shared" si="18"/>
        <v>23.380208333333997</v>
      </c>
      <c r="AI59" s="19">
        <f t="shared" si="19"/>
        <v>46.37464322916798</v>
      </c>
      <c r="AJ59" s="337">
        <f t="shared" si="20"/>
        <v>258.82147916667475</v>
      </c>
      <c r="AK59" s="62">
        <f t="shared" si="21"/>
        <v>83211.522430989484</v>
      </c>
      <c r="AL59" s="62">
        <f>IF(D59="","",IF(AK58&lt;'day lookup'!$I$1,MIN('day lookup'!$I$1-AK58,AJ59)))</f>
        <v>258.82147916667475</v>
      </c>
      <c r="AM59" s="62">
        <f t="shared" si="22"/>
        <v>83211.522430989484</v>
      </c>
      <c r="AN59" s="62">
        <f>IF(D59="","",IF(AK59&lt;'day lookup'!$I$1,0,MIN(AK59-'day lookup'!$I$1,AJ59)))</f>
        <v>0</v>
      </c>
      <c r="AO59" s="338">
        <f t="shared" si="23"/>
        <v>0</v>
      </c>
      <c r="AP59" s="10">
        <f>IF(Revised_Input!F59&gt;0,Revised_Input!F59,IF(Input!F59&lt;990000,Input!F59,""))</f>
        <v>2133.4895833333298</v>
      </c>
      <c r="AQ59" s="54"/>
      <c r="AS59" s="54"/>
      <c r="AT59" s="279"/>
      <c r="AU59" s="280"/>
      <c r="BL59" s="271"/>
      <c r="BN59" s="271"/>
      <c r="BO59" s="271"/>
    </row>
    <row r="60" spans="1:67">
      <c r="A60" s="73" t="str">
        <f ca="1">OFFSET('day lookup'!$A$1,WEEKDAY(B60)-1,0)</f>
        <v>MON</v>
      </c>
      <c r="B60" s="32">
        <f>Input!A60</f>
        <v>41050</v>
      </c>
      <c r="C60" s="294">
        <f>IF(D60&lt;&gt;"",interp(D60,AreaCapacity!$A$3:$B$245,2),"")</f>
        <v>7744.4699308755762</v>
      </c>
      <c r="D60" s="10">
        <f>IF(AND(Revised_Input!B60&gt;0,Revised_Input!B60&lt;104000),Revised_Input!B60,IF(Input!B60&lt;990000,Input!B60,""))</f>
        <v>82332.899999999994</v>
      </c>
      <c r="E60" s="10">
        <f>IF(Revised_Input!G60&gt;0,Revised_Input!G60/1.9835,IF(Input!G60&lt;990000,Input!G60,""))</f>
        <v>3.7505000000000002</v>
      </c>
      <c r="F60" s="10">
        <f>IF(Revised_Input!C60&gt;0,Revised_Input!C60,IF(Input!C60&lt;990000,Input!C60,""))</f>
        <v>109.677083333333</v>
      </c>
      <c r="G60" s="10">
        <f>IF(Revised_Input!D60&gt;0,Revised_Input!D60,IF(Input!D60&lt;990000,Input!D60,""))</f>
        <v>9.9069270833333292</v>
      </c>
      <c r="H60" s="210">
        <f t="shared" si="0"/>
        <v>99.770156249999673</v>
      </c>
      <c r="I60" s="287">
        <f t="shared" si="1"/>
        <v>226.02632804228134</v>
      </c>
      <c r="J60" s="437" t="str">
        <f>IF(Input!H60="","",Input!H60)</f>
        <v>N</v>
      </c>
      <c r="K60" s="305">
        <f t="shared" si="2"/>
        <v>0</v>
      </c>
      <c r="L60" s="201">
        <f>IF(D60="","",IF(J60="Y",I60+G60,MIN(Input!I60,I60+G60-K60)))</f>
        <v>110</v>
      </c>
      <c r="M60" s="201">
        <f t="shared" si="3"/>
        <v>100.09307291666667</v>
      </c>
      <c r="N60" s="314">
        <f>IF(Revised_Input!E60&gt;0,Revised_Input!E60,IF(Input!E60&lt;990000,Input!E60,""))</f>
        <v>199.052083333333</v>
      </c>
      <c r="O60" s="306">
        <f t="shared" si="4"/>
        <v>7116.8127729426942</v>
      </c>
      <c r="P60" s="10">
        <f t="shared" si="5"/>
        <v>0</v>
      </c>
      <c r="Q60" s="322">
        <f t="shared" si="6"/>
        <v>0</v>
      </c>
      <c r="R60" s="325">
        <f>IF(D60="","",IF(J60="Y",Input!M60,0))</f>
        <v>0</v>
      </c>
      <c r="S60" s="308">
        <f t="shared" si="7"/>
        <v>0</v>
      </c>
      <c r="T60" s="305">
        <f>IF(D60="","",Input!L60)</f>
        <v>0</v>
      </c>
      <c r="U60" s="308">
        <f t="shared" si="8"/>
        <v>0</v>
      </c>
      <c r="V60" s="307">
        <f t="shared" si="9"/>
        <v>0</v>
      </c>
      <c r="W60" s="326">
        <f t="shared" si="10"/>
        <v>0</v>
      </c>
      <c r="X60" s="152">
        <f>IF(D60="","",Input!K60)</f>
        <v>0</v>
      </c>
      <c r="Y60" s="308">
        <f t="shared" si="11"/>
        <v>0</v>
      </c>
      <c r="Z60" s="329">
        <f t="shared" si="12"/>
        <v>20597</v>
      </c>
      <c r="AA60" s="62">
        <f t="shared" si="13"/>
        <v>100.09307291666667</v>
      </c>
      <c r="AB60" s="62">
        <f>IF(D60="","",Input!N60)</f>
        <v>0</v>
      </c>
      <c r="AC60" s="62">
        <f t="shared" si="14"/>
        <v>99.770156249999673</v>
      </c>
      <c r="AD60" s="62">
        <f>IF(D60="","",Input!J60)</f>
        <v>99.770156249999673</v>
      </c>
      <c r="AE60" s="62">
        <f t="shared" si="15"/>
        <v>0</v>
      </c>
      <c r="AF60" s="309">
        <f t="shared" si="16"/>
        <v>0</v>
      </c>
      <c r="AG60" s="19">
        <f t="shared" si="17"/>
        <v>0.32291666666699825</v>
      </c>
      <c r="AH60" s="19">
        <f t="shared" si="18"/>
        <v>23.703125000000995</v>
      </c>
      <c r="AI60" s="19">
        <f t="shared" si="19"/>
        <v>47.015148437501971</v>
      </c>
      <c r="AJ60" s="337">
        <f t="shared" si="20"/>
        <v>242.3494947916567</v>
      </c>
      <c r="AK60" s="62">
        <f t="shared" si="21"/>
        <v>83453.871925781146</v>
      </c>
      <c r="AL60" s="62">
        <f>IF(D60="","",IF(AK59&lt;'day lookup'!$I$1,MIN('day lookup'!$I$1-AK59,AJ60)))</f>
        <v>242.3494947916567</v>
      </c>
      <c r="AM60" s="62">
        <f t="shared" si="22"/>
        <v>83453.871925781146</v>
      </c>
      <c r="AN60" s="62">
        <f>IF(D60="","",IF(AK60&lt;'day lookup'!$I$1,0,MIN(AK60-'day lookup'!$I$1,AJ60)))</f>
        <v>0</v>
      </c>
      <c r="AO60" s="338">
        <f t="shared" si="23"/>
        <v>0</v>
      </c>
      <c r="AP60" s="10">
        <f>IF(Revised_Input!F60&gt;0,Revised_Input!F60,IF(Input!F60&lt;990000,Input!F60,""))</f>
        <v>1874.4270833333301</v>
      </c>
      <c r="AQ60" s="54"/>
      <c r="AS60" s="54"/>
      <c r="AT60" s="279"/>
      <c r="AU60" s="280"/>
      <c r="BL60" s="271"/>
      <c r="BN60" s="271"/>
      <c r="BO60" s="271"/>
    </row>
    <row r="61" spans="1:67">
      <c r="A61" s="73" t="str">
        <f ca="1">OFFSET('day lookup'!$A$1,WEEKDAY(B61)-1,0)</f>
        <v>TUE</v>
      </c>
      <c r="B61" s="32">
        <f>Input!A61</f>
        <v>41051</v>
      </c>
      <c r="C61" s="294">
        <f>IF(D61&lt;&gt;"",interp(D61,AreaCapacity!$A$3:$B$245,2),"")</f>
        <v>7744.7797695852532</v>
      </c>
      <c r="D61" s="10">
        <f>IF(AND(Revised_Input!B61&gt;0,Revised_Input!B61&lt;104000),Revised_Input!B61,IF(Input!B61&lt;990000,Input!B61,""))</f>
        <v>82601.84</v>
      </c>
      <c r="E61" s="10">
        <f>IF(Revised_Input!G61&gt;0,Revised_Input!G61/1.9835,IF(Input!G61&lt;990000,Input!G61,""))</f>
        <v>3.7606000000000002</v>
      </c>
      <c r="F61" s="10">
        <f>IF(Revised_Input!C61&gt;0,Revised_Input!C61,IF(Input!C61&lt;990000,Input!C61,""))</f>
        <v>109.848958333333</v>
      </c>
      <c r="G61" s="10">
        <f>IF(Revised_Input!D61&gt;0,Revised_Input!D61,IF(Input!D61&lt;990000,Input!D61,""))</f>
        <v>9.9875000000000007</v>
      </c>
      <c r="H61" s="210">
        <f t="shared" si="0"/>
        <v>99.861458333333005</v>
      </c>
      <c r="I61" s="287">
        <f t="shared" si="1"/>
        <v>239.21066433283005</v>
      </c>
      <c r="J61" s="437" t="str">
        <f>IF(Input!H61="","",Input!H61)</f>
        <v>N</v>
      </c>
      <c r="K61" s="305">
        <f t="shared" si="2"/>
        <v>0</v>
      </c>
      <c r="L61" s="201">
        <f>IF(D61="","",IF(J61="Y",I61+G61,MIN(Input!I61,I61+G61-K61)))</f>
        <v>110</v>
      </c>
      <c r="M61" s="201">
        <f t="shared" si="3"/>
        <v>100.0125</v>
      </c>
      <c r="N61" s="314">
        <f>IF(Revised_Input!E61&gt;0,Revised_Input!E61,IF(Input!E61&lt;990000,Input!E61,""))</f>
        <v>295.408854166666</v>
      </c>
      <c r="O61" s="306">
        <f t="shared" si="4"/>
        <v>7702.7562351822762</v>
      </c>
      <c r="P61" s="10">
        <f t="shared" si="5"/>
        <v>0</v>
      </c>
      <c r="Q61" s="322">
        <f t="shared" si="6"/>
        <v>0</v>
      </c>
      <c r="R61" s="325">
        <f>IF(D61="","",IF(J61="Y",Input!M61,0))</f>
        <v>0</v>
      </c>
      <c r="S61" s="308">
        <f t="shared" si="7"/>
        <v>0</v>
      </c>
      <c r="T61" s="305">
        <f>IF(D61="","",Input!L61)</f>
        <v>0</v>
      </c>
      <c r="U61" s="308">
        <f t="shared" si="8"/>
        <v>0</v>
      </c>
      <c r="V61" s="307">
        <f t="shared" si="9"/>
        <v>0</v>
      </c>
      <c r="W61" s="326">
        <f t="shared" si="10"/>
        <v>0</v>
      </c>
      <c r="X61" s="152">
        <f>IF(D61="","",Input!K61)</f>
        <v>0</v>
      </c>
      <c r="Y61" s="308">
        <f t="shared" si="11"/>
        <v>0</v>
      </c>
      <c r="Z61" s="329">
        <f t="shared" si="12"/>
        <v>20597</v>
      </c>
      <c r="AA61" s="62">
        <f t="shared" si="13"/>
        <v>100.0125</v>
      </c>
      <c r="AB61" s="62">
        <f>IF(D61="","",Input!N61)</f>
        <v>0</v>
      </c>
      <c r="AC61" s="62">
        <f t="shared" si="14"/>
        <v>99.861458333333005</v>
      </c>
      <c r="AD61" s="62">
        <f>IF(D61="","",Input!J61)</f>
        <v>99.861458333333005</v>
      </c>
      <c r="AE61" s="62">
        <f t="shared" si="15"/>
        <v>0</v>
      </c>
      <c r="AF61" s="309">
        <f t="shared" si="16"/>
        <v>0</v>
      </c>
      <c r="AG61" s="19">
        <f t="shared" si="17"/>
        <v>0.15104166666699825</v>
      </c>
      <c r="AH61" s="19">
        <f t="shared" si="18"/>
        <v>23.854166666667993</v>
      </c>
      <c r="AI61" s="19">
        <f t="shared" si="19"/>
        <v>47.314739583335964</v>
      </c>
      <c r="AJ61" s="337">
        <f t="shared" si="20"/>
        <v>268.64040885416841</v>
      </c>
      <c r="AK61" s="62">
        <f t="shared" si="21"/>
        <v>83722.512334635321</v>
      </c>
      <c r="AL61" s="62">
        <f>IF(D61="","",IF(AK60&lt;'day lookup'!$I$1,MIN('day lookup'!$I$1-AK60,AJ61)))</f>
        <v>268.64040885416841</v>
      </c>
      <c r="AM61" s="62">
        <f t="shared" si="22"/>
        <v>83722.512334635321</v>
      </c>
      <c r="AN61" s="62">
        <f>IF(D61="","",IF(AK61&lt;'day lookup'!$I$1,0,MIN(AK61-'day lookup'!$I$1,AJ61)))</f>
        <v>0</v>
      </c>
      <c r="AO61" s="338">
        <f t="shared" si="23"/>
        <v>0</v>
      </c>
      <c r="AP61" s="10">
        <f>IF(Revised_Input!F61&gt;0,Revised_Input!F61,IF(Input!F61&lt;990000,Input!F61,""))</f>
        <v>1823.4895833333301</v>
      </c>
      <c r="AQ61" s="54"/>
      <c r="AS61" s="54"/>
      <c r="AT61" s="279"/>
      <c r="AU61" s="280"/>
      <c r="BL61" s="271"/>
      <c r="BN61" s="271"/>
      <c r="BO61" s="271"/>
    </row>
    <row r="62" spans="1:67">
      <c r="A62" s="73" t="str">
        <f ca="1">OFFSET('day lookup'!$A$1,WEEKDAY(B62)-1,0)</f>
        <v>WED</v>
      </c>
      <c r="B62" s="32">
        <f>Input!A62</f>
        <v>41052</v>
      </c>
      <c r="C62" s="294">
        <f>IF(D62&lt;&gt;"",interp(D62,AreaCapacity!$A$3:$B$245,2),"")</f>
        <v>7745.2002059496572</v>
      </c>
      <c r="D62" s="10">
        <f>IF(AND(Revised_Input!B62&gt;0,Revised_Input!B62&lt;104000),Revised_Input!B62,IF(Input!B62&lt;990000,Input!B62,""))</f>
        <v>82967.98</v>
      </c>
      <c r="E62" s="10">
        <f>IF(Revised_Input!G62&gt;0,Revised_Input!G62/1.9835,IF(Input!G62&lt;990000,Input!G62,""))</f>
        <v>3.7706</v>
      </c>
      <c r="F62" s="10">
        <f>IF(Revised_Input!C62&gt;0,Revised_Input!C62,IF(Input!C62&lt;990000,Input!C62,""))</f>
        <v>110.140625</v>
      </c>
      <c r="G62" s="10">
        <f>IF(Revised_Input!D62&gt;0,Revised_Input!D62,IF(Input!D62&lt;990000,Input!D62,""))</f>
        <v>10.2257291666666</v>
      </c>
      <c r="H62" s="210">
        <f t="shared" si="0"/>
        <v>99.914895833333404</v>
      </c>
      <c r="I62" s="287">
        <f t="shared" si="1"/>
        <v>288.27838718700087</v>
      </c>
      <c r="J62" s="437" t="str">
        <f>IF(Input!H62="","",Input!H62)</f>
        <v>N</v>
      </c>
      <c r="K62" s="305">
        <f t="shared" si="2"/>
        <v>0</v>
      </c>
      <c r="L62" s="201">
        <f>IF(D62="","",IF(J62="Y",I62+G62,MIN(Input!I62,I62+G62-K62)))</f>
        <v>110</v>
      </c>
      <c r="M62" s="201">
        <f t="shared" si="3"/>
        <v>99.774270833333404</v>
      </c>
      <c r="N62" s="314">
        <f>IF(Revised_Input!E62&gt;0,Revised_Input!E62,IF(Input!E62&lt;990000,Input!E62,""))</f>
        <v>277.838541666666</v>
      </c>
      <c r="O62" s="306">
        <f t="shared" si="4"/>
        <v>8253.8489825781089</v>
      </c>
      <c r="P62" s="10">
        <f t="shared" si="5"/>
        <v>0</v>
      </c>
      <c r="Q62" s="322">
        <f t="shared" si="6"/>
        <v>0</v>
      </c>
      <c r="R62" s="325">
        <f>IF(D62="","",IF(J62="Y",Input!M62,0))</f>
        <v>0</v>
      </c>
      <c r="S62" s="308">
        <f t="shared" si="7"/>
        <v>0</v>
      </c>
      <c r="T62" s="305">
        <f>IF(D62="","",Input!L62)</f>
        <v>0</v>
      </c>
      <c r="U62" s="308">
        <f t="shared" si="8"/>
        <v>0</v>
      </c>
      <c r="V62" s="307">
        <f t="shared" si="9"/>
        <v>0</v>
      </c>
      <c r="W62" s="326">
        <f t="shared" si="10"/>
        <v>0</v>
      </c>
      <c r="X62" s="152">
        <f>IF(D62="","",Input!K62)</f>
        <v>0</v>
      </c>
      <c r="Y62" s="308">
        <f t="shared" si="11"/>
        <v>0</v>
      </c>
      <c r="Z62" s="329">
        <f t="shared" si="12"/>
        <v>20597</v>
      </c>
      <c r="AA62" s="62">
        <f t="shared" si="13"/>
        <v>99.774270833333404</v>
      </c>
      <c r="AB62" s="62">
        <f>IF(D62="","",Input!N62)</f>
        <v>0.140625</v>
      </c>
      <c r="AC62" s="62">
        <f t="shared" si="14"/>
        <v>99.914895833333404</v>
      </c>
      <c r="AD62" s="62">
        <f>IF(D62="","",Input!J62)</f>
        <v>99.914895833333404</v>
      </c>
      <c r="AE62" s="62">
        <f t="shared" si="15"/>
        <v>0</v>
      </c>
      <c r="AF62" s="309">
        <f t="shared" si="16"/>
        <v>0</v>
      </c>
      <c r="AG62" s="19">
        <f t="shared" si="17"/>
        <v>0</v>
      </c>
      <c r="AH62" s="19">
        <f t="shared" si="18"/>
        <v>23.854166666667993</v>
      </c>
      <c r="AI62" s="19">
        <f t="shared" si="19"/>
        <v>47.314739583335964</v>
      </c>
      <c r="AJ62" s="337">
        <f t="shared" si="20"/>
        <v>366.41892968749949</v>
      </c>
      <c r="AK62" s="62">
        <f t="shared" si="21"/>
        <v>84088.931264322819</v>
      </c>
      <c r="AL62" s="62">
        <f>IF(D62="","",IF(AK61&lt;'day lookup'!$I$1,MIN('day lookup'!$I$1-AK61,AJ62)))</f>
        <v>366.41892968749949</v>
      </c>
      <c r="AM62" s="62">
        <f t="shared" si="22"/>
        <v>84088.931264322819</v>
      </c>
      <c r="AN62" s="62">
        <f>IF(D62="","",IF(AK62&lt;'day lookup'!$I$1,0,MIN(AK62-'day lookup'!$I$1,AJ62)))</f>
        <v>0</v>
      </c>
      <c r="AO62" s="338">
        <f t="shared" si="23"/>
        <v>0</v>
      </c>
      <c r="AP62" s="10">
        <f>IF(Revised_Input!F62&gt;0,Revised_Input!F62,IF(Input!F62&lt;990000,Input!F62,""))</f>
        <v>2248.9583333333298</v>
      </c>
      <c r="AQ62" s="54"/>
      <c r="AS62" s="54"/>
      <c r="AT62" s="279"/>
      <c r="AU62" s="280"/>
      <c r="BL62" s="271"/>
      <c r="BN62" s="271"/>
      <c r="BO62" s="271"/>
    </row>
    <row r="63" spans="1:67">
      <c r="A63" s="73" t="str">
        <f ca="1">OFFSET('day lookup'!$A$1,WEEKDAY(B63)-1,0)</f>
        <v>THU</v>
      </c>
      <c r="B63" s="32">
        <f>Input!A63</f>
        <v>41053</v>
      </c>
      <c r="C63" s="294">
        <f>IF(D63&lt;&gt;"",interp(D63,AreaCapacity!$A$3:$B$245,2),"")</f>
        <v>7745.5997254004578</v>
      </c>
      <c r="D63" s="10">
        <f>IF(AND(Revised_Input!B63&gt;0,Revised_Input!B63&lt;104000),Revised_Input!B63,IF(Input!B63&lt;990000,Input!B63,""))</f>
        <v>83317.16</v>
      </c>
      <c r="E63" s="10">
        <f>IF(Revised_Input!G63&gt;0,Revised_Input!G63/1.9835,IF(Input!G63&lt;990000,Input!G63,""))</f>
        <v>3.7806999999999999</v>
      </c>
      <c r="F63" s="10">
        <f>IF(Revised_Input!C63&gt;0,Revised_Input!C63,IF(Input!C63&lt;990000,Input!C63,""))</f>
        <v>110.721354166666</v>
      </c>
      <c r="G63" s="10">
        <f>IF(Revised_Input!D63&gt;0,Revised_Input!D63,IF(Input!D63&lt;990000,Input!D63,""))</f>
        <v>10.9854166666666</v>
      </c>
      <c r="H63" s="210">
        <f t="shared" si="0"/>
        <v>99.735937499999409</v>
      </c>
      <c r="I63" s="287">
        <f t="shared" si="1"/>
        <v>279.55898688240802</v>
      </c>
      <c r="J63" s="437" t="str">
        <f>IF(Input!H63="","",Input!H63)</f>
        <v>N</v>
      </c>
      <c r="K63" s="305">
        <f t="shared" si="2"/>
        <v>0</v>
      </c>
      <c r="L63" s="201">
        <f>IF(D63="","",IF(J63="Y",I63+G63,MIN(Input!I63,I63+G63-K63)))</f>
        <v>110</v>
      </c>
      <c r="M63" s="201">
        <f t="shared" si="3"/>
        <v>99.014583333333405</v>
      </c>
      <c r="N63" s="314">
        <f>IF(Revised_Input!E63&gt;0,Revised_Input!E63,IF(Input!E63&lt;990000,Input!E63,""))</f>
        <v>231.890625</v>
      </c>
      <c r="O63" s="306">
        <f t="shared" si="4"/>
        <v>8713.8040372656087</v>
      </c>
      <c r="P63" s="10">
        <f t="shared" si="5"/>
        <v>0</v>
      </c>
      <c r="Q63" s="322">
        <f t="shared" si="6"/>
        <v>0</v>
      </c>
      <c r="R63" s="325">
        <f>IF(D63="","",IF(J63="Y",Input!M63,0))</f>
        <v>0</v>
      </c>
      <c r="S63" s="308">
        <f t="shared" si="7"/>
        <v>0</v>
      </c>
      <c r="T63" s="305">
        <f>IF(D63="","",Input!L63)</f>
        <v>0</v>
      </c>
      <c r="U63" s="308">
        <f t="shared" si="8"/>
        <v>0</v>
      </c>
      <c r="V63" s="307">
        <f t="shared" si="9"/>
        <v>0</v>
      </c>
      <c r="W63" s="326">
        <f t="shared" si="10"/>
        <v>0</v>
      </c>
      <c r="X63" s="152">
        <f>IF(D63="","",Input!K63)</f>
        <v>0</v>
      </c>
      <c r="Y63" s="308">
        <f t="shared" si="11"/>
        <v>0</v>
      </c>
      <c r="Z63" s="329">
        <f t="shared" si="12"/>
        <v>20597</v>
      </c>
      <c r="AA63" s="62">
        <f t="shared" si="13"/>
        <v>99.014583333333405</v>
      </c>
      <c r="AB63" s="62">
        <f>IF(D63="","",Input!N63)</f>
        <v>0.72135416666600349</v>
      </c>
      <c r="AC63" s="62">
        <f t="shared" si="14"/>
        <v>99.735937499999409</v>
      </c>
      <c r="AD63" s="62">
        <f>IF(D63="","",Input!J63)</f>
        <v>99.735937499999409</v>
      </c>
      <c r="AE63" s="62">
        <f t="shared" si="15"/>
        <v>0</v>
      </c>
      <c r="AF63" s="309">
        <f t="shared" si="16"/>
        <v>0</v>
      </c>
      <c r="AG63" s="19">
        <f t="shared" si="17"/>
        <v>0</v>
      </c>
      <c r="AH63" s="19">
        <f t="shared" si="18"/>
        <v>23.854166666667993</v>
      </c>
      <c r="AI63" s="19">
        <f t="shared" si="19"/>
        <v>47.314739583335964</v>
      </c>
      <c r="AJ63" s="337">
        <f t="shared" si="20"/>
        <v>350.61080598958949</v>
      </c>
      <c r="AK63" s="62">
        <f t="shared" si="21"/>
        <v>84439.542070312411</v>
      </c>
      <c r="AL63" s="62">
        <f>IF(D63="","",IF(AK62&lt;'day lookup'!$I$1,MIN('day lookup'!$I$1-AK62,AJ63)))</f>
        <v>350.61080598958949</v>
      </c>
      <c r="AM63" s="62">
        <f t="shared" si="22"/>
        <v>84439.542070312411</v>
      </c>
      <c r="AN63" s="62">
        <f>IF(D63="","",IF(AK63&lt;'day lookup'!$I$1,0,MIN(AK63-'day lookup'!$I$1,AJ63)))</f>
        <v>0</v>
      </c>
      <c r="AO63" s="338">
        <f t="shared" si="23"/>
        <v>0</v>
      </c>
      <c r="AP63" s="10">
        <f>IF(Revised_Input!F63&gt;0,Revised_Input!F63,IF(Input!F63&lt;990000,Input!F63,""))</f>
        <v>2747.8125</v>
      </c>
      <c r="AQ63" s="54"/>
      <c r="AS63" s="54"/>
      <c r="AT63" s="279"/>
      <c r="AU63" s="280"/>
      <c r="BL63" s="271"/>
      <c r="BN63" s="271"/>
      <c r="BO63" s="271"/>
    </row>
    <row r="64" spans="1:67">
      <c r="A64" s="73" t="str">
        <f ca="1">OFFSET('day lookup'!$A$1,WEEKDAY(B64)-1,0)</f>
        <v>FRI</v>
      </c>
      <c r="B64" s="32">
        <f>Input!A64</f>
        <v>41054</v>
      </c>
      <c r="C64" s="294">
        <f>IF(D64&lt;&gt;"",interp(D64,AreaCapacity!$A$3:$B$245,2),"")</f>
        <v>7745.91995423341</v>
      </c>
      <c r="D64" s="10">
        <f>IF(AND(Revised_Input!B64&gt;0,Revised_Input!B64&lt;104000),Revised_Input!B64,IF(Input!B64&lt;990000,Input!B64,""))</f>
        <v>83597.039999999994</v>
      </c>
      <c r="E64" s="10">
        <f>IF(Revised_Input!G64&gt;0,Revised_Input!G64/1.9835,IF(Input!G64&lt;990000,Input!G64,""))</f>
        <v>3.7858000000000001</v>
      </c>
      <c r="F64" s="10">
        <f>IF(Revised_Input!C64&gt;0,Revised_Input!C64,IF(Input!C64&lt;990000,Input!C64,""))</f>
        <v>111.4375</v>
      </c>
      <c r="G64" s="10">
        <f>IF(Revised_Input!D64&gt;0,Revised_Input!D64,IF(Input!D64&lt;990000,Input!D64,""))</f>
        <v>11.368749999999901</v>
      </c>
      <c r="H64" s="210">
        <f t="shared" si="0"/>
        <v>100.06875000000009</v>
      </c>
      <c r="I64" s="287">
        <f t="shared" si="1"/>
        <v>244.95865889840701</v>
      </c>
      <c r="J64" s="437" t="str">
        <f>IF(Input!H64="","",Input!H64)</f>
        <v>N</v>
      </c>
      <c r="K64" s="305">
        <f t="shared" si="2"/>
        <v>0</v>
      </c>
      <c r="L64" s="201">
        <f>IF(D64="","",IF(J64="Y",I64+G64,MIN(Input!I64,I64+G64-K64)))</f>
        <v>110</v>
      </c>
      <c r="M64" s="201">
        <f t="shared" si="3"/>
        <v>98.631250000000094</v>
      </c>
      <c r="N64" s="314">
        <f>IF(Revised_Input!E64&gt;0,Revised_Input!E64,IF(Input!E64&lt;990000,Input!E64,""))</f>
        <v>188.869791666666</v>
      </c>
      <c r="O64" s="306">
        <f t="shared" si="4"/>
        <v>9088.4272690364414</v>
      </c>
      <c r="P64" s="10">
        <f t="shared" si="5"/>
        <v>0</v>
      </c>
      <c r="Q64" s="322">
        <f t="shared" si="6"/>
        <v>0</v>
      </c>
      <c r="R64" s="325">
        <f>IF(D64="","",IF(J64="Y",Input!M64,0))</f>
        <v>0</v>
      </c>
      <c r="S64" s="308">
        <f t="shared" si="7"/>
        <v>0</v>
      </c>
      <c r="T64" s="305">
        <f>IF(D64="","",Input!L64)</f>
        <v>0</v>
      </c>
      <c r="U64" s="308">
        <f t="shared" si="8"/>
        <v>0</v>
      </c>
      <c r="V64" s="307">
        <f t="shared" si="9"/>
        <v>0</v>
      </c>
      <c r="W64" s="326">
        <f t="shared" si="10"/>
        <v>0</v>
      </c>
      <c r="X64" s="152">
        <f>IF(D64="","",Input!K64)</f>
        <v>0</v>
      </c>
      <c r="Y64" s="308">
        <f t="shared" si="11"/>
        <v>0</v>
      </c>
      <c r="Z64" s="329">
        <f t="shared" si="12"/>
        <v>20597</v>
      </c>
      <c r="AA64" s="62">
        <f t="shared" si="13"/>
        <v>98.631250000000094</v>
      </c>
      <c r="AB64" s="62">
        <f>IF(D64="","",Input!N64)</f>
        <v>1.4375</v>
      </c>
      <c r="AC64" s="62">
        <f t="shared" si="14"/>
        <v>100.06875000000009</v>
      </c>
      <c r="AD64" s="62">
        <f>IF(D64="","",Input!J64)</f>
        <v>100.06875000000009</v>
      </c>
      <c r="AE64" s="62">
        <f t="shared" si="15"/>
        <v>0</v>
      </c>
      <c r="AF64" s="309">
        <f t="shared" si="16"/>
        <v>0</v>
      </c>
      <c r="AG64" s="19">
        <f t="shared" si="17"/>
        <v>0</v>
      </c>
      <c r="AH64" s="19">
        <f t="shared" si="18"/>
        <v>23.854166666667993</v>
      </c>
      <c r="AI64" s="19">
        <f t="shared" si="19"/>
        <v>47.314739583335964</v>
      </c>
      <c r="AJ64" s="337">
        <f t="shared" si="20"/>
        <v>282.73128124999016</v>
      </c>
      <c r="AK64" s="62">
        <f t="shared" si="21"/>
        <v>84722.273351562399</v>
      </c>
      <c r="AL64" s="62">
        <f>IF(D64="","",IF(AK63&lt;'day lookup'!$I$1,MIN('day lookup'!$I$1-AK63,AJ64)))</f>
        <v>282.73128124999016</v>
      </c>
      <c r="AM64" s="62">
        <f t="shared" si="22"/>
        <v>84722.273351562399</v>
      </c>
      <c r="AN64" s="62">
        <f>IF(D64="","",IF(AK64&lt;'day lookup'!$I$1,0,MIN(AK64-'day lookup'!$I$1,AJ64)))</f>
        <v>0</v>
      </c>
      <c r="AO64" s="338">
        <f t="shared" si="23"/>
        <v>0</v>
      </c>
      <c r="AP64" s="10">
        <f>IF(Revised_Input!F64&gt;0,Revised_Input!F64,IF(Input!F64&lt;990000,Input!F64,""))</f>
        <v>2379.37499999999</v>
      </c>
      <c r="AQ64" s="54"/>
      <c r="AS64" s="54"/>
      <c r="AT64" s="279"/>
      <c r="AU64" s="280"/>
      <c r="BL64" s="271"/>
      <c r="BN64" s="271"/>
      <c r="BO64" s="271"/>
    </row>
    <row r="65" spans="1:67">
      <c r="A65" s="73" t="str">
        <f ca="1">OFFSET('day lookup'!$A$1,WEEKDAY(B65)-1,0)</f>
        <v>SAT</v>
      </c>
      <c r="B65" s="32">
        <f>Input!A65</f>
        <v>41055</v>
      </c>
      <c r="C65" s="294">
        <f>IF(D65&lt;&gt;"",interp(D65,AreaCapacity!$A$3:$B$245,2),"")</f>
        <v>7746.2097042093292</v>
      </c>
      <c r="D65" s="10">
        <f>IF(AND(Revised_Input!B65&gt;0,Revised_Input!B65&lt;104000),Revised_Input!B65,IF(Input!B65&lt;990000,Input!B65,""))</f>
        <v>83851.33</v>
      </c>
      <c r="E65" s="10">
        <f>IF(Revised_Input!G65&gt;0,Revised_Input!G65/1.9835,IF(Input!G65&lt;990000,Input!G65,""))</f>
        <v>3.7907999999999999</v>
      </c>
      <c r="F65" s="10">
        <f>IF(Revised_Input!C65&gt;0,Revised_Input!C65,IF(Input!C65&lt;990000,Input!C65,""))</f>
        <v>111.526041666666</v>
      </c>
      <c r="G65" s="10">
        <f>IF(Revised_Input!D65&gt;0,Revised_Input!D65,IF(Input!D65&lt;990000,Input!D65,""))</f>
        <v>11.502083333333299</v>
      </c>
      <c r="H65" s="210">
        <f t="shared" si="0"/>
        <v>100.0239583333327</v>
      </c>
      <c r="I65" s="287">
        <f t="shared" si="1"/>
        <v>232.01743037770282</v>
      </c>
      <c r="J65" s="437" t="str">
        <f>IF(Input!H65="","",Input!H65)</f>
        <v>N</v>
      </c>
      <c r="K65" s="305">
        <f t="shared" si="2"/>
        <v>0</v>
      </c>
      <c r="L65" s="201">
        <f>IF(D65="","",IF(J65="Y",I65+G65,MIN(Input!I65,I65+G65-K65)))</f>
        <v>110</v>
      </c>
      <c r="M65" s="201">
        <f t="shared" si="3"/>
        <v>98.497916666666697</v>
      </c>
      <c r="N65" s="314">
        <f>IF(Revised_Input!E65&gt;0,Revised_Input!E65,IF(Input!E65&lt;990000,Input!E65,""))</f>
        <v>225.549479166666</v>
      </c>
      <c r="O65" s="306">
        <f t="shared" si="4"/>
        <v>9535.8046609635239</v>
      </c>
      <c r="P65" s="10">
        <f t="shared" si="5"/>
        <v>0</v>
      </c>
      <c r="Q65" s="322">
        <f t="shared" si="6"/>
        <v>0</v>
      </c>
      <c r="R65" s="325">
        <f>IF(D65="","",IF(J65="Y",Input!M65,0))</f>
        <v>0</v>
      </c>
      <c r="S65" s="308">
        <f t="shared" si="7"/>
        <v>0</v>
      </c>
      <c r="T65" s="305">
        <f>IF(D65="","",Input!L65)</f>
        <v>0</v>
      </c>
      <c r="U65" s="308">
        <f t="shared" si="8"/>
        <v>0</v>
      </c>
      <c r="V65" s="307">
        <f t="shared" si="9"/>
        <v>0</v>
      </c>
      <c r="W65" s="326">
        <f t="shared" si="10"/>
        <v>0</v>
      </c>
      <c r="X65" s="152">
        <f>IF(D65="","",Input!K65)</f>
        <v>0</v>
      </c>
      <c r="Y65" s="308">
        <f t="shared" si="11"/>
        <v>0</v>
      </c>
      <c r="Z65" s="329">
        <f t="shared" si="12"/>
        <v>20597</v>
      </c>
      <c r="AA65" s="62">
        <f t="shared" si="13"/>
        <v>98.497916666666697</v>
      </c>
      <c r="AB65" s="62">
        <f>IF(D65="","",Input!N65)</f>
        <v>1.5260416666660035</v>
      </c>
      <c r="AC65" s="62">
        <f t="shared" si="14"/>
        <v>100.0239583333327</v>
      </c>
      <c r="AD65" s="62">
        <f>IF(D65="","",Input!J65)</f>
        <v>100.0239583333327</v>
      </c>
      <c r="AE65" s="62">
        <f t="shared" si="15"/>
        <v>0</v>
      </c>
      <c r="AF65" s="309">
        <f t="shared" si="16"/>
        <v>0</v>
      </c>
      <c r="AG65" s="19">
        <f t="shared" si="17"/>
        <v>0</v>
      </c>
      <c r="AH65" s="19">
        <f t="shared" si="18"/>
        <v>23.854166666667993</v>
      </c>
      <c r="AI65" s="19">
        <f t="shared" si="19"/>
        <v>47.314739583335964</v>
      </c>
      <c r="AJ65" s="337">
        <f t="shared" si="20"/>
        <v>257.31690364584017</v>
      </c>
      <c r="AK65" s="62">
        <f t="shared" si="21"/>
        <v>84979.590255208241</v>
      </c>
      <c r="AL65" s="62">
        <f>IF(D65="","",IF(AK64&lt;'day lookup'!$I$1,MIN('day lookup'!$I$1-AK64,AJ65)))</f>
        <v>257.31690364584017</v>
      </c>
      <c r="AM65" s="62">
        <f t="shared" si="22"/>
        <v>84979.590255208241</v>
      </c>
      <c r="AN65" s="62">
        <f>IF(D65="","",IF(AK65&lt;'day lookup'!$I$1,0,MIN(AK65-'day lookup'!$I$1,AJ65)))</f>
        <v>0</v>
      </c>
      <c r="AO65" s="338">
        <f t="shared" si="23"/>
        <v>0</v>
      </c>
      <c r="AP65" s="10">
        <f>IF(Revised_Input!F65&gt;0,Revised_Input!F65,IF(Input!F65&lt;990000,Input!F65,""))</f>
        <v>1956.9270833333301</v>
      </c>
      <c r="AQ65" s="54"/>
      <c r="AS65" s="54"/>
      <c r="AT65" s="279"/>
      <c r="AU65" s="280"/>
      <c r="BL65" s="271"/>
      <c r="BN65" s="271"/>
      <c r="BO65" s="271"/>
    </row>
    <row r="66" spans="1:67">
      <c r="A66" s="73" t="str">
        <f ca="1">OFFSET('day lookup'!$A$1,WEEKDAY(B66)-1,0)</f>
        <v>SUN</v>
      </c>
      <c r="B66" s="32">
        <f>Input!A66</f>
        <v>41056</v>
      </c>
      <c r="C66" s="294">
        <f>IF(D66&lt;&gt;"",interp(D66,AreaCapacity!$A$3:$B$245,2),"")</f>
        <v>7746.5293060295789</v>
      </c>
      <c r="D66" s="10">
        <f>IF(AND(Revised_Input!B66&gt;0,Revised_Input!B66&lt;104000),Revised_Input!B66,IF(Input!B66&lt;990000,Input!B66,""))</f>
        <v>84132.26</v>
      </c>
      <c r="E66" s="10">
        <f>IF(Revised_Input!G66&gt;0,Revised_Input!G66/1.9835,IF(Input!G66&lt;990000,Input!G66,""))</f>
        <v>3.8008999999999999</v>
      </c>
      <c r="F66" s="10">
        <f>IF(Revised_Input!C66&gt;0,Revised_Input!C66,IF(Input!C66&lt;990000,Input!C66,""))</f>
        <v>111.1875</v>
      </c>
      <c r="G66" s="10">
        <f>IF(Revised_Input!D66&gt;0,Revised_Input!D66,IF(Input!D66&lt;990000,Input!D66,""))</f>
        <v>11.4385416666666</v>
      </c>
      <c r="H66" s="210">
        <f t="shared" si="0"/>
        <v>99.748958333333405</v>
      </c>
      <c r="I66" s="287">
        <f t="shared" si="1"/>
        <v>245.18333451180229</v>
      </c>
      <c r="J66" s="437" t="str">
        <f>IF(Input!H66="","",Input!H66)</f>
        <v>N</v>
      </c>
      <c r="K66" s="305">
        <f t="shared" si="2"/>
        <v>0</v>
      </c>
      <c r="L66" s="201">
        <f>IF(D66="","",IF(J66="Y",I66+G66,MIN(Input!I66,I66+G66-K66)))</f>
        <v>110</v>
      </c>
      <c r="M66" s="201">
        <f t="shared" si="3"/>
        <v>98.561458333333405</v>
      </c>
      <c r="N66" s="314">
        <f>IF(Revised_Input!E66&gt;0,Revised_Input!E66,IF(Input!E66&lt;990000,Input!E66,""))</f>
        <v>184.60937499999901</v>
      </c>
      <c r="O66" s="306">
        <f t="shared" si="4"/>
        <v>9901.977356276022</v>
      </c>
      <c r="P66" s="10">
        <f t="shared" si="5"/>
        <v>0</v>
      </c>
      <c r="Q66" s="322">
        <f t="shared" si="6"/>
        <v>0</v>
      </c>
      <c r="R66" s="325">
        <f>IF(D66="","",IF(J66="Y",Input!M66,0))</f>
        <v>0</v>
      </c>
      <c r="S66" s="308">
        <f t="shared" si="7"/>
        <v>0</v>
      </c>
      <c r="T66" s="305">
        <f>IF(D66="","",Input!L66)</f>
        <v>0</v>
      </c>
      <c r="U66" s="308">
        <f t="shared" si="8"/>
        <v>0</v>
      </c>
      <c r="V66" s="307">
        <f t="shared" si="9"/>
        <v>0</v>
      </c>
      <c r="W66" s="326">
        <f t="shared" si="10"/>
        <v>0</v>
      </c>
      <c r="X66" s="152">
        <f>IF(D66="","",Input!K66)</f>
        <v>0</v>
      </c>
      <c r="Y66" s="308">
        <f t="shared" si="11"/>
        <v>0</v>
      </c>
      <c r="Z66" s="329">
        <f t="shared" si="12"/>
        <v>20597</v>
      </c>
      <c r="AA66" s="62">
        <f t="shared" si="13"/>
        <v>98.561458333333405</v>
      </c>
      <c r="AB66" s="62">
        <f>IF(D66="","",Input!N66)</f>
        <v>1.1875</v>
      </c>
      <c r="AC66" s="62">
        <f t="shared" si="14"/>
        <v>99.748958333333405</v>
      </c>
      <c r="AD66" s="62">
        <f>IF(D66="","",Input!J66)</f>
        <v>99.748958333333405</v>
      </c>
      <c r="AE66" s="62">
        <f t="shared" si="15"/>
        <v>0</v>
      </c>
      <c r="AF66" s="309">
        <f t="shared" si="16"/>
        <v>0</v>
      </c>
      <c r="AG66" s="19">
        <f t="shared" si="17"/>
        <v>0</v>
      </c>
      <c r="AH66" s="19">
        <f t="shared" si="18"/>
        <v>23.854166666667993</v>
      </c>
      <c r="AI66" s="19">
        <f t="shared" si="19"/>
        <v>47.314739583335964</v>
      </c>
      <c r="AJ66" s="337">
        <f t="shared" si="20"/>
        <v>283.285406249993</v>
      </c>
      <c r="AK66" s="62">
        <f t="shared" si="21"/>
        <v>85262.875661458238</v>
      </c>
      <c r="AL66" s="62">
        <f>IF(D66="","",IF(AK65&lt;'day lookup'!$I$1,MIN('day lookup'!$I$1-AK65,AJ66)))</f>
        <v>283.285406249993</v>
      </c>
      <c r="AM66" s="62">
        <f t="shared" si="22"/>
        <v>85262.875661458238</v>
      </c>
      <c r="AN66" s="62">
        <f>IF(D66="","",IF(AK66&lt;'day lookup'!$I$1,0,MIN(AK66-'day lookup'!$I$1,AJ66)))</f>
        <v>0</v>
      </c>
      <c r="AO66" s="338">
        <f t="shared" si="23"/>
        <v>0</v>
      </c>
      <c r="AP66" s="10">
        <f>IF(Revised_Input!F66&gt;0,Revised_Input!F66,IF(Input!F66&lt;990000,Input!F66,""))</f>
        <v>1838.125</v>
      </c>
      <c r="AQ66" s="54"/>
      <c r="AS66" s="54"/>
      <c r="AT66" s="279"/>
      <c r="AU66" s="280"/>
      <c r="BL66" s="271"/>
      <c r="BN66" s="271"/>
      <c r="BO66" s="271"/>
    </row>
    <row r="67" spans="1:67">
      <c r="A67" s="73" t="str">
        <f ca="1">OFFSET('day lookup'!$A$1,WEEKDAY(B67)-1,0)</f>
        <v>MON</v>
      </c>
      <c r="B67" s="32">
        <f>Input!A67</f>
        <v>41057</v>
      </c>
      <c r="C67" s="294">
        <f>IF(D67&lt;&gt;"",interp(D67,AreaCapacity!$A$3:$B$245,2),"")</f>
        <v>7746.8196928327643</v>
      </c>
      <c r="D67" s="10">
        <f>IF(AND(Revised_Input!B67&gt;0,Revised_Input!B67&lt;104000),Revised_Input!B67,IF(Input!B67&lt;990000,Input!B67,""))</f>
        <v>84387.51</v>
      </c>
      <c r="E67" s="10">
        <f>IF(Revised_Input!G67&gt;0,Revised_Input!G67/1.9835,IF(Input!G67&lt;990000,Input!G67,""))</f>
        <v>3.8058999999999998</v>
      </c>
      <c r="F67" s="10">
        <f>IF(Revised_Input!C67&gt;0,Revised_Input!C67,IF(Input!C67&lt;990000,Input!C67,""))</f>
        <v>110.888020833333</v>
      </c>
      <c r="G67" s="10">
        <f>IF(Revised_Input!D67&gt;0,Revised_Input!D67,IF(Input!D67&lt;990000,Input!D67,""))</f>
        <v>11.002083333333299</v>
      </c>
      <c r="H67" s="210">
        <f t="shared" si="0"/>
        <v>99.885937499999699</v>
      </c>
      <c r="I67" s="287">
        <f t="shared" si="1"/>
        <v>232.37850248613532</v>
      </c>
      <c r="J67" s="437" t="str">
        <f>IF(Input!H67="","",Input!H67)</f>
        <v>N</v>
      </c>
      <c r="K67" s="305">
        <f t="shared" si="2"/>
        <v>0</v>
      </c>
      <c r="L67" s="201">
        <f>IF(D67="","",IF(J67="Y",I67+G67,MIN(Input!I67,I67+G67-K67)))</f>
        <v>110</v>
      </c>
      <c r="M67" s="201">
        <f t="shared" si="3"/>
        <v>98.997916666666697</v>
      </c>
      <c r="N67" s="314">
        <f>IF(Revised_Input!E67&gt;0,Revised_Input!E67,IF(Input!E67&lt;990000,Input!E67,""))</f>
        <v>111.60572916666599</v>
      </c>
      <c r="O67" s="306">
        <f t="shared" si="4"/>
        <v>10123.347320078105</v>
      </c>
      <c r="P67" s="10">
        <f t="shared" si="5"/>
        <v>0</v>
      </c>
      <c r="Q67" s="322">
        <f t="shared" si="6"/>
        <v>0</v>
      </c>
      <c r="R67" s="325">
        <f>IF(D67="","",IF(J67="Y",Input!M67,0))</f>
        <v>0</v>
      </c>
      <c r="S67" s="308">
        <f t="shared" si="7"/>
        <v>0</v>
      </c>
      <c r="T67" s="305">
        <f>IF(D67="","",Input!L67)</f>
        <v>0</v>
      </c>
      <c r="U67" s="308">
        <f t="shared" si="8"/>
        <v>0</v>
      </c>
      <c r="V67" s="307">
        <f t="shared" si="9"/>
        <v>0</v>
      </c>
      <c r="W67" s="326">
        <f t="shared" si="10"/>
        <v>0</v>
      </c>
      <c r="X67" s="152">
        <f>IF(D67="","",Input!K67)</f>
        <v>0</v>
      </c>
      <c r="Y67" s="308">
        <f t="shared" si="11"/>
        <v>0</v>
      </c>
      <c r="Z67" s="329">
        <f t="shared" si="12"/>
        <v>20597</v>
      </c>
      <c r="AA67" s="62">
        <f t="shared" si="13"/>
        <v>98.997916666666697</v>
      </c>
      <c r="AB67" s="62">
        <f>IF(D67="","",Input!N67)</f>
        <v>0.88802083333300175</v>
      </c>
      <c r="AC67" s="62">
        <f t="shared" si="14"/>
        <v>99.885937499999699</v>
      </c>
      <c r="AD67" s="62">
        <f>IF(D67="","",Input!J67)</f>
        <v>99.885937499999699</v>
      </c>
      <c r="AE67" s="62">
        <f t="shared" si="15"/>
        <v>0</v>
      </c>
      <c r="AF67" s="309">
        <f t="shared" si="16"/>
        <v>0</v>
      </c>
      <c r="AG67" s="19">
        <f t="shared" si="17"/>
        <v>0</v>
      </c>
      <c r="AH67" s="19">
        <f t="shared" si="18"/>
        <v>23.854166666667993</v>
      </c>
      <c r="AI67" s="19">
        <f t="shared" si="19"/>
        <v>47.314739583335964</v>
      </c>
      <c r="AJ67" s="337">
        <f t="shared" si="20"/>
        <v>257.01138932291599</v>
      </c>
      <c r="AK67" s="62">
        <f t="shared" si="21"/>
        <v>85519.887050781152</v>
      </c>
      <c r="AL67" s="62">
        <f>IF(D67="","",IF(AK66&lt;'day lookup'!$I$1,MIN('day lookup'!$I$1-AK66,AJ67)))</f>
        <v>257.01138932291599</v>
      </c>
      <c r="AM67" s="62">
        <f t="shared" si="22"/>
        <v>85519.887050781152</v>
      </c>
      <c r="AN67" s="62">
        <f>IF(D67="","",IF(AK67&lt;'day lookup'!$I$1,0,MIN(AK67-'day lookup'!$I$1,AJ67)))</f>
        <v>0</v>
      </c>
      <c r="AO67" s="338">
        <f t="shared" si="23"/>
        <v>0</v>
      </c>
      <c r="AP67" s="10">
        <f>IF(Revised_Input!F67&gt;0,Revised_Input!F67,IF(Input!F67&lt;990000,Input!F67,""))</f>
        <v>2016.328125</v>
      </c>
      <c r="AQ67" s="54"/>
      <c r="AS67" s="54"/>
      <c r="AT67" s="279"/>
      <c r="AU67" s="280"/>
      <c r="BL67" s="271"/>
      <c r="BN67" s="271"/>
      <c r="BO67" s="271"/>
    </row>
    <row r="68" spans="1:67">
      <c r="A68" s="73" t="str">
        <f ca="1">OFFSET('day lookup'!$A$1,WEEKDAY(B68)-1,0)</f>
        <v>TUE</v>
      </c>
      <c r="B68" s="32">
        <f>Input!A68</f>
        <v>41058</v>
      </c>
      <c r="C68" s="294">
        <f>IF(D68&lt;&gt;"",interp(D68,AreaCapacity!$A$3:$B$245,2),"")</f>
        <v>7747.10984180791</v>
      </c>
      <c r="D68" s="10">
        <f>IF(AND(Revised_Input!B68&gt;0,Revised_Input!B68&lt;104000),Revised_Input!B68,IF(Input!B68&lt;990000,Input!B68,""))</f>
        <v>84643.21</v>
      </c>
      <c r="E68" s="10">
        <f>IF(Revised_Input!G68&gt;0,Revised_Input!G68/1.9835,IF(Input!G68&lt;990000,Input!G68,""))</f>
        <v>3.8159999999999998</v>
      </c>
      <c r="F68" s="10">
        <f>IF(Revised_Input!C68&gt;0,Revised_Input!C68,IF(Input!C68&lt;990000,Input!C68,""))</f>
        <v>108.53125</v>
      </c>
      <c r="G68" s="10">
        <f>IF(Revised_Input!D68&gt;0,Revised_Input!D68,IF(Input!D68&lt;990000,Input!D68,""))</f>
        <v>10.5635416666666</v>
      </c>
      <c r="H68" s="210">
        <f t="shared" si="0"/>
        <v>97.967708333333405</v>
      </c>
      <c r="I68" s="287">
        <f t="shared" si="1"/>
        <v>230.69724501092938</v>
      </c>
      <c r="J68" s="437" t="str">
        <f>IF(Input!H68="","",Input!H68)</f>
        <v>N</v>
      </c>
      <c r="K68" s="305">
        <f t="shared" si="2"/>
        <v>0</v>
      </c>
      <c r="L68" s="201">
        <f>IF(D68="","",IF(J68="Y",I68+G68,MIN(Input!I68,I68+G68-K68)))</f>
        <v>110</v>
      </c>
      <c r="M68" s="201">
        <f t="shared" si="3"/>
        <v>99.436458333333405</v>
      </c>
      <c r="N68" s="314">
        <f>IF(Revised_Input!E68&gt;0,Revised_Input!E68,IF(Input!E68&lt;990000,Input!E68,""))</f>
        <v>132.13124999999999</v>
      </c>
      <c r="O68" s="306">
        <f t="shared" si="4"/>
        <v>10385.429654453104</v>
      </c>
      <c r="P68" s="10">
        <f t="shared" si="5"/>
        <v>0</v>
      </c>
      <c r="Q68" s="322">
        <f t="shared" si="6"/>
        <v>0</v>
      </c>
      <c r="R68" s="325">
        <f>IF(D68="","",IF(J68="Y",Input!M68,0))</f>
        <v>0</v>
      </c>
      <c r="S68" s="308">
        <f t="shared" si="7"/>
        <v>0</v>
      </c>
      <c r="T68" s="305">
        <f>IF(D68="","",Input!L68)</f>
        <v>0</v>
      </c>
      <c r="U68" s="308">
        <f t="shared" si="8"/>
        <v>0</v>
      </c>
      <c r="V68" s="307">
        <f t="shared" si="9"/>
        <v>0</v>
      </c>
      <c r="W68" s="326">
        <f t="shared" si="10"/>
        <v>0</v>
      </c>
      <c r="X68" s="152">
        <f>IF(D68="","",Input!K68)</f>
        <v>0</v>
      </c>
      <c r="Y68" s="308">
        <f t="shared" si="11"/>
        <v>0</v>
      </c>
      <c r="Z68" s="329">
        <f t="shared" si="12"/>
        <v>20597</v>
      </c>
      <c r="AA68" s="62">
        <f t="shared" si="13"/>
        <v>99.436458333333405</v>
      </c>
      <c r="AB68" s="62">
        <f>IF(D68="","",Input!N68)</f>
        <v>0</v>
      </c>
      <c r="AC68" s="62">
        <f t="shared" si="14"/>
        <v>97.967708333333405</v>
      </c>
      <c r="AD68" s="62">
        <f>IF(D68="","",Input!J68)</f>
        <v>97.967708333333405</v>
      </c>
      <c r="AE68" s="62">
        <f t="shared" si="15"/>
        <v>0</v>
      </c>
      <c r="AF68" s="309">
        <f t="shared" si="16"/>
        <v>0</v>
      </c>
      <c r="AG68" s="19">
        <f t="shared" si="17"/>
        <v>1.46875</v>
      </c>
      <c r="AH68" s="19">
        <f t="shared" si="18"/>
        <v>25.322916666667993</v>
      </c>
      <c r="AI68" s="19">
        <f t="shared" si="19"/>
        <v>50.228005208335965</v>
      </c>
      <c r="AJ68" s="337">
        <f t="shared" si="20"/>
        <v>252.7867343750116</v>
      </c>
      <c r="AK68" s="62">
        <f t="shared" si="21"/>
        <v>85772.673785156163</v>
      </c>
      <c r="AL68" s="62">
        <f>IF(D68="","",IF(AK67&lt;'day lookup'!$I$1,MIN('day lookup'!$I$1-AK67,AJ68)))</f>
        <v>252.7867343750116</v>
      </c>
      <c r="AM68" s="62">
        <f t="shared" si="22"/>
        <v>85772.673785156163</v>
      </c>
      <c r="AN68" s="62">
        <f>IF(D68="","",IF(AK68&lt;'day lookup'!$I$1,0,MIN(AK68-'day lookup'!$I$1,AJ68)))</f>
        <v>0</v>
      </c>
      <c r="AO68" s="338">
        <f t="shared" si="23"/>
        <v>0</v>
      </c>
      <c r="AP68" s="10">
        <f>IF(Revised_Input!F68&gt;0,Revised_Input!F68,IF(Input!F68&lt;990000,Input!F68,""))</f>
        <v>1655.6510416666599</v>
      </c>
      <c r="AQ68" s="54"/>
      <c r="AS68" s="54"/>
      <c r="AT68" s="279"/>
      <c r="AU68" s="280"/>
      <c r="BL68" s="271"/>
      <c r="BN68" s="271"/>
      <c r="BO68" s="271"/>
    </row>
    <row r="69" spans="1:67">
      <c r="A69" s="73" t="str">
        <f ca="1">OFFSET('day lookup'!$A$1,WEEKDAY(B69)-1,0)</f>
        <v>WED</v>
      </c>
      <c r="B69" s="32">
        <f>Input!A69</f>
        <v>41059</v>
      </c>
      <c r="C69" s="294">
        <f>IF(D69&lt;&gt;"",interp(D69,AreaCapacity!$A$3:$B$245,2),"")</f>
        <v>7747.3895254237286</v>
      </c>
      <c r="D69" s="10">
        <f>IF(AND(Revised_Input!B69&gt;0,Revised_Input!B69&lt;104000),Revised_Input!B69,IF(Input!B69&lt;990000,Input!B69,""))</f>
        <v>84890.73</v>
      </c>
      <c r="E69" s="10">
        <f>IF(Revised_Input!G69&gt;0,Revised_Input!G69/1.9835,IF(Input!G69&lt;990000,Input!G69,""))</f>
        <v>3.8210000000000002</v>
      </c>
      <c r="F69" s="10">
        <f>IF(Revised_Input!C69&gt;0,Revised_Input!C69,IF(Input!C69&lt;990000,Input!C69,""))</f>
        <v>108.174479166666</v>
      </c>
      <c r="G69" s="10">
        <f>IF(Revised_Input!D69&gt;0,Revised_Input!D69,IF(Input!D69&lt;990000,Input!D69,""))</f>
        <v>10.166354166666601</v>
      </c>
      <c r="H69" s="210">
        <f t="shared" si="0"/>
        <v>98.00812499999941</v>
      </c>
      <c r="I69" s="287">
        <f t="shared" si="1"/>
        <v>226.61863848625578</v>
      </c>
      <c r="J69" s="437" t="str">
        <f>IF(Input!H69="","",Input!H69)</f>
        <v>N</v>
      </c>
      <c r="K69" s="305">
        <f t="shared" si="2"/>
        <v>0</v>
      </c>
      <c r="L69" s="201">
        <f>IF(D69="","",IF(J69="Y",I69+G69,MIN(Input!I69,I69+G69-K69)))</f>
        <v>110</v>
      </c>
      <c r="M69" s="201">
        <f t="shared" si="3"/>
        <v>99.833645833333406</v>
      </c>
      <c r="N69" s="314">
        <f>IF(Revised_Input!E69&gt;0,Revised_Input!E69,IF(Input!E69&lt;990000,Input!E69,""))</f>
        <v>149.703125</v>
      </c>
      <c r="O69" s="306">
        <f t="shared" si="4"/>
        <v>10682.365802890605</v>
      </c>
      <c r="P69" s="10">
        <f t="shared" si="5"/>
        <v>0</v>
      </c>
      <c r="Q69" s="322">
        <f t="shared" si="6"/>
        <v>0</v>
      </c>
      <c r="R69" s="325">
        <f>IF(D69="","",IF(J69="Y",Input!M69,0))</f>
        <v>0</v>
      </c>
      <c r="S69" s="308">
        <f t="shared" si="7"/>
        <v>0</v>
      </c>
      <c r="T69" s="305">
        <f>IF(D69="","",Input!L69)</f>
        <v>0</v>
      </c>
      <c r="U69" s="308">
        <f t="shared" si="8"/>
        <v>0</v>
      </c>
      <c r="V69" s="307">
        <f t="shared" si="9"/>
        <v>0</v>
      </c>
      <c r="W69" s="326">
        <f t="shared" si="10"/>
        <v>0</v>
      </c>
      <c r="X69" s="152">
        <f>IF(D69="","",Input!K69)</f>
        <v>0</v>
      </c>
      <c r="Y69" s="308">
        <f t="shared" si="11"/>
        <v>0</v>
      </c>
      <c r="Z69" s="329">
        <f t="shared" si="12"/>
        <v>20597</v>
      </c>
      <c r="AA69" s="62">
        <f t="shared" si="13"/>
        <v>99.833645833333406</v>
      </c>
      <c r="AB69" s="62">
        <f>IF(D69="","",Input!N69)</f>
        <v>0</v>
      </c>
      <c r="AC69" s="62">
        <f t="shared" si="14"/>
        <v>98.00812499999941</v>
      </c>
      <c r="AD69" s="62">
        <f>IF(D69="","",Input!J69)</f>
        <v>98.00812499999941</v>
      </c>
      <c r="AE69" s="62">
        <f t="shared" si="15"/>
        <v>0</v>
      </c>
      <c r="AF69" s="309">
        <f t="shared" si="16"/>
        <v>0</v>
      </c>
      <c r="AG69" s="19">
        <f t="shared" si="17"/>
        <v>1.8255208333339965</v>
      </c>
      <c r="AH69" s="19">
        <f t="shared" si="18"/>
        <v>27.14843750000199</v>
      </c>
      <c r="AI69" s="19">
        <f t="shared" si="19"/>
        <v>53.848925781253946</v>
      </c>
      <c r="AJ69" s="337">
        <f t="shared" si="20"/>
        <v>243.89907942707154</v>
      </c>
      <c r="AK69" s="62">
        <f t="shared" si="21"/>
        <v>86016.572864583228</v>
      </c>
      <c r="AL69" s="62">
        <f>IF(D69="","",IF(AK68&lt;'day lookup'!$I$1,MIN('day lookup'!$I$1-AK68,AJ69)))</f>
        <v>243.89907942707154</v>
      </c>
      <c r="AM69" s="62">
        <f t="shared" si="22"/>
        <v>86016.572864583228</v>
      </c>
      <c r="AN69" s="62">
        <f>IF(D69="","",IF(AK69&lt;'day lookup'!$I$1,0,MIN(AK69-'day lookup'!$I$1,AJ69)))</f>
        <v>0</v>
      </c>
      <c r="AO69" s="338">
        <f t="shared" si="23"/>
        <v>0</v>
      </c>
      <c r="AP69" s="10">
        <f>IF(Revised_Input!F69&gt;0,Revised_Input!F69,IF(Input!F69&lt;990000,Input!F69,""))</f>
        <v>1536.1458333333301</v>
      </c>
      <c r="AQ69" s="54"/>
      <c r="AS69" s="54"/>
      <c r="AT69" s="279"/>
      <c r="AU69" s="280"/>
      <c r="BL69" s="271"/>
      <c r="BN69" s="271"/>
      <c r="BO69" s="271"/>
    </row>
    <row r="70" spans="1:67">
      <c r="A70" s="73" t="str">
        <f ca="1">OFFSET('day lookup'!$A$1,WEEKDAY(B70)-1,0)</f>
        <v>THU</v>
      </c>
      <c r="B70" s="32">
        <f>Input!A70</f>
        <v>41060</v>
      </c>
      <c r="C70" s="294">
        <f>IF(D70&lt;&gt;"",interp(D70,AreaCapacity!$A$3:$B$245,2),"")</f>
        <v>7747.6994915254236</v>
      </c>
      <c r="D70" s="10">
        <f>IF(AND(Revised_Input!B70&gt;0,Revised_Input!B70&lt;104000),Revised_Input!B70,IF(Input!B70&lt;990000,Input!B70,""))</f>
        <v>85165.05</v>
      </c>
      <c r="E70" s="10">
        <f>IF(Revised_Input!G70&gt;0,Revised_Input!G70/1.9835,IF(Input!G70&lt;990000,Input!G70,""))</f>
        <v>3.8260999999999998</v>
      </c>
      <c r="F70" s="10">
        <f>IF(Revised_Input!C70&gt;0,Revised_Input!C70,IF(Input!C70&lt;990000,Input!C70,""))</f>
        <v>105.6484375</v>
      </c>
      <c r="G70" s="10">
        <f>IF(Revised_Input!D70&gt;0,Revised_Input!D70,IF(Input!D70&lt;990000,Input!D70,""))</f>
        <v>9.5769791666666695</v>
      </c>
      <c r="H70" s="210">
        <f t="shared" si="0"/>
        <v>96.071458333333325</v>
      </c>
      <c r="I70" s="287">
        <f t="shared" si="1"/>
        <v>238.19854144399983</v>
      </c>
      <c r="J70" s="437" t="str">
        <f>IF(Input!H70="","",Input!H70)</f>
        <v>N</v>
      </c>
      <c r="K70" s="305">
        <f t="shared" si="2"/>
        <v>0</v>
      </c>
      <c r="L70" s="201">
        <f>IF(D70="","",IF(J70="Y",I70+G70,MIN(Input!I70,I70+G70-K70)))</f>
        <v>110</v>
      </c>
      <c r="M70" s="201">
        <f t="shared" si="3"/>
        <v>100.42302083333333</v>
      </c>
      <c r="N70" s="314">
        <f>IF(Revised_Input!E70&gt;0,Revised_Input!E70,IF(Input!E70&lt;990000,Input!E70,""))</f>
        <v>160.50572916666599</v>
      </c>
      <c r="O70" s="306">
        <f t="shared" si="4"/>
        <v>11000.728916692688</v>
      </c>
      <c r="P70" s="10">
        <f t="shared" si="5"/>
        <v>0</v>
      </c>
      <c r="Q70" s="322">
        <f t="shared" si="6"/>
        <v>0</v>
      </c>
      <c r="R70" s="325">
        <f>IF(D70="","",IF(J70="Y",Input!M70,0))</f>
        <v>0</v>
      </c>
      <c r="S70" s="308">
        <f t="shared" si="7"/>
        <v>0</v>
      </c>
      <c r="T70" s="305">
        <f>IF(D70="","",Input!L70)</f>
        <v>0</v>
      </c>
      <c r="U70" s="308">
        <f t="shared" si="8"/>
        <v>0</v>
      </c>
      <c r="V70" s="307">
        <f t="shared" si="9"/>
        <v>0</v>
      </c>
      <c r="W70" s="326">
        <f t="shared" si="10"/>
        <v>0</v>
      </c>
      <c r="X70" s="152">
        <f>IF(D70="","",Input!K70)</f>
        <v>0</v>
      </c>
      <c r="Y70" s="308">
        <f t="shared" si="11"/>
        <v>0</v>
      </c>
      <c r="Z70" s="329">
        <f t="shared" si="12"/>
        <v>20597</v>
      </c>
      <c r="AA70" s="62">
        <f t="shared" si="13"/>
        <v>100.42302083333333</v>
      </c>
      <c r="AB70" s="62">
        <f>IF(D70="","",Input!N70)</f>
        <v>0</v>
      </c>
      <c r="AC70" s="62">
        <f t="shared" si="14"/>
        <v>96.071458333333325</v>
      </c>
      <c r="AD70" s="62">
        <f>IF(D70="","",Input!J70)</f>
        <v>96.071458333333325</v>
      </c>
      <c r="AE70" s="62">
        <f t="shared" si="15"/>
        <v>0</v>
      </c>
      <c r="AF70" s="309">
        <f t="shared" si="16"/>
        <v>0</v>
      </c>
      <c r="AG70" s="19">
        <f t="shared" si="17"/>
        <v>4.3515625</v>
      </c>
      <c r="AH70" s="19">
        <f t="shared" si="18"/>
        <v>31.50000000000199</v>
      </c>
      <c r="AI70" s="19">
        <f t="shared" si="19"/>
        <v>62.480250000003949</v>
      </c>
      <c r="AJ70" s="337">
        <f t="shared" si="20"/>
        <v>265.68867578125702</v>
      </c>
      <c r="AK70" s="62">
        <f t="shared" si="21"/>
        <v>86282.261540364489</v>
      </c>
      <c r="AL70" s="62">
        <f>IF(D70="","",IF(AK69&lt;'day lookup'!$I$1,MIN('day lookup'!$I$1-AK69,AJ70)))</f>
        <v>265.68867578125702</v>
      </c>
      <c r="AM70" s="62">
        <f t="shared" si="22"/>
        <v>86282.261540364489</v>
      </c>
      <c r="AN70" s="62">
        <f>IF(D70="","",IF(AK70&lt;'day lookup'!$I$1,0,MIN(AK70-'day lookup'!$I$1,AJ70)))</f>
        <v>0</v>
      </c>
      <c r="AO70" s="338">
        <f t="shared" si="23"/>
        <v>0</v>
      </c>
      <c r="AP70" s="10">
        <f>IF(Revised_Input!F70&gt;0,Revised_Input!F70,IF(Input!F70&lt;990000,Input!F70,""))</f>
        <v>1665.31249999999</v>
      </c>
      <c r="AQ70" s="54"/>
      <c r="AS70" s="54"/>
      <c r="AT70" s="279"/>
      <c r="AU70" s="280"/>
      <c r="BL70" s="271"/>
      <c r="BN70" s="271"/>
      <c r="BO70" s="271"/>
    </row>
    <row r="71" spans="1:67">
      <c r="A71" s="73" t="str">
        <f ca="1">OFFSET('day lookup'!$A$1,WEEKDAY(B71)-1,0)</f>
        <v>FRI</v>
      </c>
      <c r="B71" s="32">
        <f>Input!A71</f>
        <v>41061</v>
      </c>
      <c r="C71" s="294">
        <f>IF(D71&lt;&gt;"",interp(D71,AreaCapacity!$A$3:$B$245,2),"")</f>
        <v>7748.0893595505622</v>
      </c>
      <c r="D71" s="10">
        <f>IF(AND(Revised_Input!B71&gt;0,Revised_Input!B71&lt;104000),Revised_Input!B71,IF(Input!B71&lt;990000,Input!B71,""))</f>
        <v>85510.53</v>
      </c>
      <c r="E71" s="10">
        <f>IF(Revised_Input!G71&gt;0,Revised_Input!G71/1.9835,IF(Input!G71&lt;990000,Input!G71,""))</f>
        <v>9.4115000000000002</v>
      </c>
      <c r="F71" s="10">
        <f>IF(Revised_Input!C71&gt;0,Revised_Input!C71,IF(Input!C71&lt;990000,Input!C71,""))</f>
        <v>106.361979166666</v>
      </c>
      <c r="G71" s="10">
        <f>IF(Revised_Input!D71&gt;0,Revised_Input!D71,IF(Input!D71&lt;990000,Input!D71,""))</f>
        <v>9.4190625000000008</v>
      </c>
      <c r="H71" s="210">
        <f t="shared" si="0"/>
        <v>96.942916666666008</v>
      </c>
      <c r="I71" s="287">
        <f t="shared" si="1"/>
        <v>280.53137658599849</v>
      </c>
      <c r="J71" s="437" t="str">
        <f>IF(Input!H71="","",Input!H71)</f>
        <v>N</v>
      </c>
      <c r="K71" s="305">
        <f t="shared" si="2"/>
        <v>0</v>
      </c>
      <c r="L71" s="201">
        <f>IF(D71="","",IF(J71="Y",I71+G71,MIN(Input!I71,I71+G71-K71)))</f>
        <v>110</v>
      </c>
      <c r="M71" s="201">
        <f t="shared" si="3"/>
        <v>100.5809375</v>
      </c>
      <c r="N71" s="314">
        <f>IF(Revised_Input!E71&gt;0,Revised_Input!E71,IF(Input!E71&lt;990000,Input!E71,""))</f>
        <v>167.09166666666599</v>
      </c>
      <c r="O71" s="306">
        <f t="shared" si="4"/>
        <v>11332.15523752602</v>
      </c>
      <c r="P71" s="10">
        <f t="shared" si="5"/>
        <v>0</v>
      </c>
      <c r="Q71" s="322">
        <f t="shared" si="6"/>
        <v>0</v>
      </c>
      <c r="R71" s="325">
        <f>IF(D71="","",IF(J71="Y",Input!M71,0))</f>
        <v>0</v>
      </c>
      <c r="S71" s="308">
        <f t="shared" si="7"/>
        <v>0</v>
      </c>
      <c r="T71" s="305">
        <f>IF(D71="","",Input!L71)</f>
        <v>0</v>
      </c>
      <c r="U71" s="308">
        <f t="shared" si="8"/>
        <v>0</v>
      </c>
      <c r="V71" s="307">
        <f t="shared" si="9"/>
        <v>0</v>
      </c>
      <c r="W71" s="326">
        <f t="shared" si="10"/>
        <v>0</v>
      </c>
      <c r="X71" s="152">
        <f>IF(D71="","",Input!K71)</f>
        <v>0</v>
      </c>
      <c r="Y71" s="308">
        <f t="shared" si="11"/>
        <v>0</v>
      </c>
      <c r="Z71" s="329">
        <f t="shared" si="12"/>
        <v>20597</v>
      </c>
      <c r="AA71" s="62">
        <f t="shared" si="13"/>
        <v>100.5809375</v>
      </c>
      <c r="AB71" s="62">
        <f>IF(D71="","",Input!N71)</f>
        <v>0</v>
      </c>
      <c r="AC71" s="62">
        <f t="shared" si="14"/>
        <v>96.942916666666008</v>
      </c>
      <c r="AD71" s="62">
        <f>IF(D71="","",Input!J71)</f>
        <v>96.942916666666008</v>
      </c>
      <c r="AE71" s="62">
        <f t="shared" si="15"/>
        <v>0</v>
      </c>
      <c r="AF71" s="309">
        <f t="shared" si="16"/>
        <v>0</v>
      </c>
      <c r="AG71" s="19">
        <f t="shared" si="17"/>
        <v>3.6380208333339965</v>
      </c>
      <c r="AH71" s="19">
        <f t="shared" si="18"/>
        <v>35.138020833335986</v>
      </c>
      <c r="AI71" s="19">
        <f t="shared" si="19"/>
        <v>69.696264322921934</v>
      </c>
      <c r="AJ71" s="337">
        <f t="shared" si="20"/>
        <v>338.26398567707804</v>
      </c>
      <c r="AK71" s="62">
        <f t="shared" si="21"/>
        <v>86620.525526041572</v>
      </c>
      <c r="AL71" s="62">
        <f>IF(D71="","",IF(AK70&lt;'day lookup'!$I$1,MIN('day lookup'!$I$1-AK70,AJ71)))</f>
        <v>338.26398567707804</v>
      </c>
      <c r="AM71" s="62">
        <f t="shared" si="22"/>
        <v>86620.525526041572</v>
      </c>
      <c r="AN71" s="62">
        <f>IF(D71="","",IF(AK71&lt;'day lookup'!$I$1,0,MIN(AK71-'day lookup'!$I$1,AJ71)))</f>
        <v>0</v>
      </c>
      <c r="AO71" s="338">
        <f t="shared" si="23"/>
        <v>0</v>
      </c>
      <c r="AP71" s="10">
        <f>IF(Revised_Input!F71&gt;0,Revised_Input!F71,IF(Input!F71&lt;990000,Input!F71,""))</f>
        <v>1782.1614583333301</v>
      </c>
      <c r="AQ71" s="54"/>
      <c r="AS71" s="54"/>
      <c r="AT71" s="279"/>
      <c r="AU71" s="280"/>
      <c r="BL71" s="271"/>
      <c r="BN71" s="271"/>
      <c r="BO71" s="271"/>
    </row>
    <row r="72" spans="1:67">
      <c r="A72" s="73" t="str">
        <f ca="1">OFFSET('day lookup'!$A$1,WEEKDAY(B72)-1,0)</f>
        <v>SAT</v>
      </c>
      <c r="B72" s="32">
        <f>Input!A72</f>
        <v>41062</v>
      </c>
      <c r="C72" s="294">
        <f>IF(D72&lt;&gt;"",interp(D72,AreaCapacity!$A$3:$B$245,2),"")</f>
        <v>7748.5189775280896</v>
      </c>
      <c r="D72" s="10">
        <f>IF(AND(Revised_Input!B72&gt;0,Revised_Input!B72&lt;104000),Revised_Input!B72,IF(Input!B72&lt;990000,Input!B72,""))</f>
        <v>85892.89</v>
      </c>
      <c r="E72" s="10">
        <f>IF(Revised_Input!G72&gt;0,Revised_Input!G72/1.9835,IF(Input!G72&lt;990000,Input!G72,""))</f>
        <v>9.4367000000000001</v>
      </c>
      <c r="F72" s="10">
        <f>IF(Revised_Input!C72&gt;0,Revised_Input!C72,IF(Input!C72&lt;990000,Input!C72,""))</f>
        <v>108.966145833333</v>
      </c>
      <c r="G72" s="10">
        <f>IF(Revised_Input!D72&gt;0,Revised_Input!D72,IF(Input!D72&lt;990000,Input!D72,""))</f>
        <v>9.1245312500000004</v>
      </c>
      <c r="H72" s="210">
        <f t="shared" si="0"/>
        <v>99.841614583332998</v>
      </c>
      <c r="I72" s="287">
        <f t="shared" si="1"/>
        <v>302.04867001564992</v>
      </c>
      <c r="J72" s="437" t="str">
        <f>IF(Input!H72="","",Input!H72)</f>
        <v>N</v>
      </c>
      <c r="K72" s="305">
        <f t="shared" si="2"/>
        <v>0</v>
      </c>
      <c r="L72" s="201">
        <f>IF(D72="","",IF(J72="Y",I72+G72,MIN(Input!I72,I72+G72-K72)))</f>
        <v>110</v>
      </c>
      <c r="M72" s="201">
        <f t="shared" si="3"/>
        <v>100.87546875</v>
      </c>
      <c r="N72" s="314">
        <f>IF(Revised_Input!E72&gt;0,Revised_Input!E72,IF(Input!E72&lt;990000,Input!E72,""))</f>
        <v>148.02135416666599</v>
      </c>
      <c r="O72" s="306">
        <f t="shared" si="4"/>
        <v>11625.755593515602</v>
      </c>
      <c r="P72" s="10">
        <f t="shared" si="5"/>
        <v>0</v>
      </c>
      <c r="Q72" s="322">
        <f t="shared" si="6"/>
        <v>0</v>
      </c>
      <c r="R72" s="325">
        <f>IF(D72="","",IF(J72="Y",Input!M72,0))</f>
        <v>0</v>
      </c>
      <c r="S72" s="308">
        <f t="shared" si="7"/>
        <v>0</v>
      </c>
      <c r="T72" s="305">
        <f>IF(D72="","",Input!L72)</f>
        <v>0</v>
      </c>
      <c r="U72" s="308">
        <f t="shared" si="8"/>
        <v>0</v>
      </c>
      <c r="V72" s="307">
        <f t="shared" si="9"/>
        <v>0</v>
      </c>
      <c r="W72" s="326">
        <f t="shared" si="10"/>
        <v>0</v>
      </c>
      <c r="X72" s="152">
        <f>IF(D72="","",Input!K72)</f>
        <v>0</v>
      </c>
      <c r="Y72" s="308">
        <f t="shared" si="11"/>
        <v>0</v>
      </c>
      <c r="Z72" s="329">
        <f t="shared" si="12"/>
        <v>20597</v>
      </c>
      <c r="AA72" s="62">
        <f t="shared" si="13"/>
        <v>100.87546875</v>
      </c>
      <c r="AB72" s="62">
        <f>IF(D72="","",Input!N72)</f>
        <v>0</v>
      </c>
      <c r="AC72" s="62">
        <f t="shared" si="14"/>
        <v>99.841614583332998</v>
      </c>
      <c r="AD72" s="62">
        <f>IF(D72="","",Input!J72)</f>
        <v>99.841614583332998</v>
      </c>
      <c r="AE72" s="62">
        <f t="shared" si="15"/>
        <v>0</v>
      </c>
      <c r="AF72" s="309">
        <f t="shared" si="16"/>
        <v>0</v>
      </c>
      <c r="AG72" s="19">
        <f t="shared" si="17"/>
        <v>1.0338541666669983</v>
      </c>
      <c r="AH72" s="19">
        <f t="shared" si="18"/>
        <v>36.171875000002984</v>
      </c>
      <c r="AI72" s="19">
        <f t="shared" si="19"/>
        <v>71.746914062505923</v>
      </c>
      <c r="AJ72" s="337">
        <f t="shared" si="20"/>
        <v>380.30935026041664</v>
      </c>
      <c r="AK72" s="62">
        <f t="shared" si="21"/>
        <v>87000.834876301989</v>
      </c>
      <c r="AL72" s="62">
        <f>IF(D72="","",IF(AK71&lt;'day lookup'!$I$1,MIN('day lookup'!$I$1-AK71,AJ72)))</f>
        <v>380.30935026041664</v>
      </c>
      <c r="AM72" s="62">
        <f t="shared" si="22"/>
        <v>87000.834876301989</v>
      </c>
      <c r="AN72" s="62">
        <f>IF(D72="","",IF(AK72&lt;'day lookup'!$I$1,0,MIN(AK72-'day lookup'!$I$1,AJ72)))</f>
        <v>0</v>
      </c>
      <c r="AO72" s="338">
        <f t="shared" si="23"/>
        <v>0</v>
      </c>
      <c r="AP72" s="10">
        <f>IF(Revised_Input!F72&gt;0,Revised_Input!F72,IF(Input!F72&lt;990000,Input!F72,""))</f>
        <v>2032.4739583333301</v>
      </c>
      <c r="AQ72" s="54"/>
      <c r="AS72" s="54"/>
      <c r="AT72" s="279"/>
      <c r="AU72" s="280"/>
      <c r="BL72" s="271"/>
      <c r="BN72" s="271"/>
      <c r="BO72" s="271"/>
    </row>
    <row r="73" spans="1:67">
      <c r="A73" s="73" t="str">
        <f ca="1">OFFSET('day lookup'!$A$1,WEEKDAY(B73)-1,0)</f>
        <v>SUN</v>
      </c>
      <c r="B73" s="32">
        <f>Input!A73</f>
        <v>41063</v>
      </c>
      <c r="C73" s="294">
        <f>IF(D73&lt;&gt;"",interp(D73,AreaCapacity!$A$3:$B$245,2),"")</f>
        <v>7748.9394382022474</v>
      </c>
      <c r="D73" s="10">
        <f>IF(AND(Revised_Input!B73&gt;0,Revised_Input!B73&lt;104000),Revised_Input!B73,IF(Input!B73&lt;990000,Input!B73,""))</f>
        <v>86267.1</v>
      </c>
      <c r="E73" s="10">
        <f>IF(Revised_Input!G73&gt;0,Revised_Input!G73/1.9835,IF(Input!G73&lt;990000,Input!G73,""))</f>
        <v>9.4567999999999994</v>
      </c>
      <c r="F73" s="10">
        <f>IF(Revised_Input!C73&gt;0,Revised_Input!C73,IF(Input!C73&lt;990000,Input!C73,""))</f>
        <v>109.229166666666</v>
      </c>
      <c r="G73" s="10">
        <f>IF(Revised_Input!D73&gt;0,Revised_Input!D73,IF(Input!D73&lt;990000,Input!D73,""))</f>
        <v>9.0534374999999994</v>
      </c>
      <c r="H73" s="210">
        <f t="shared" si="0"/>
        <v>100.175729166666</v>
      </c>
      <c r="I73" s="287">
        <f t="shared" si="1"/>
        <v>298.29398618708763</v>
      </c>
      <c r="J73" s="437" t="str">
        <f>IF(Input!H73="","",Input!H73)</f>
        <v>N</v>
      </c>
      <c r="K73" s="305">
        <f t="shared" si="2"/>
        <v>0</v>
      </c>
      <c r="L73" s="201">
        <f>IF(D73="","",IF(J73="Y",I73+G73,MIN(Input!I73,I73+G73-K73)))</f>
        <v>110</v>
      </c>
      <c r="M73" s="201">
        <f t="shared" si="3"/>
        <v>100.9465625</v>
      </c>
      <c r="N73" s="314">
        <f>IF(Revised_Input!E73&gt;0,Revised_Input!E73,IF(Input!E73&lt;990000,Input!E73,""))</f>
        <v>134.860416666666</v>
      </c>
      <c r="O73" s="306">
        <f t="shared" si="4"/>
        <v>11893.251229973934</v>
      </c>
      <c r="P73" s="10">
        <f t="shared" si="5"/>
        <v>0</v>
      </c>
      <c r="Q73" s="322">
        <f t="shared" si="6"/>
        <v>0</v>
      </c>
      <c r="R73" s="325">
        <f>IF(D73="","",IF(J73="Y",Input!M73,0))</f>
        <v>0</v>
      </c>
      <c r="S73" s="308">
        <f t="shared" si="7"/>
        <v>0</v>
      </c>
      <c r="T73" s="305">
        <f>IF(D73="","",Input!L73)</f>
        <v>0</v>
      </c>
      <c r="U73" s="308">
        <f t="shared" si="8"/>
        <v>0</v>
      </c>
      <c r="V73" s="307">
        <f t="shared" si="9"/>
        <v>0</v>
      </c>
      <c r="W73" s="326">
        <f t="shared" si="10"/>
        <v>0</v>
      </c>
      <c r="X73" s="152">
        <f>IF(D73="","",Input!K73)</f>
        <v>0</v>
      </c>
      <c r="Y73" s="308">
        <f t="shared" si="11"/>
        <v>0</v>
      </c>
      <c r="Z73" s="329">
        <f t="shared" si="12"/>
        <v>20597</v>
      </c>
      <c r="AA73" s="62">
        <f t="shared" si="13"/>
        <v>100.9465625</v>
      </c>
      <c r="AB73" s="62">
        <f>IF(D73="","",Input!N73)</f>
        <v>0</v>
      </c>
      <c r="AC73" s="62">
        <f t="shared" si="14"/>
        <v>100.175729166666</v>
      </c>
      <c r="AD73" s="62">
        <f>IF(D73="","",Input!J73)</f>
        <v>100.175729166666</v>
      </c>
      <c r="AE73" s="62">
        <f t="shared" si="15"/>
        <v>0</v>
      </c>
      <c r="AF73" s="309">
        <f t="shared" si="16"/>
        <v>0</v>
      </c>
      <c r="AG73" s="19">
        <f t="shared" si="17"/>
        <v>0.77083333333399651</v>
      </c>
      <c r="AH73" s="19">
        <f t="shared" si="18"/>
        <v>36.942708333336981</v>
      </c>
      <c r="AI73" s="19">
        <f t="shared" si="19"/>
        <v>73.275861979173897</v>
      </c>
      <c r="AJ73" s="337">
        <f t="shared" si="20"/>
        <v>372.68105208333833</v>
      </c>
      <c r="AK73" s="62">
        <f t="shared" si="21"/>
        <v>87373.515928385328</v>
      </c>
      <c r="AL73" s="62">
        <f>IF(D73="","",IF(AK72&lt;'day lookup'!$I$1,MIN('day lookup'!$I$1-AK72,AJ73)))</f>
        <v>372.68105208333833</v>
      </c>
      <c r="AM73" s="62">
        <f t="shared" si="22"/>
        <v>87373.515928385328</v>
      </c>
      <c r="AN73" s="62">
        <f>IF(D73="","",IF(AK73&lt;'day lookup'!$I$1,0,MIN(AK73-'day lookup'!$I$1,AJ73)))</f>
        <v>0</v>
      </c>
      <c r="AO73" s="338">
        <f t="shared" si="23"/>
        <v>0</v>
      </c>
      <c r="AP73" s="10">
        <f>IF(Revised_Input!F73&gt;0,Revised_Input!F73,IF(Input!F73&lt;990000,Input!F73,""))</f>
        <v>2342.3958333333298</v>
      </c>
      <c r="AQ73" s="54"/>
      <c r="AS73" s="54"/>
      <c r="AT73" s="279"/>
      <c r="AU73" s="280"/>
      <c r="BL73" s="271"/>
      <c r="BN73" s="271"/>
      <c r="BO73" s="271"/>
    </row>
    <row r="74" spans="1:67">
      <c r="A74" s="73" t="str">
        <f ca="1">OFFSET('day lookup'!$A$1,WEEKDAY(B74)-1,0)</f>
        <v>MON</v>
      </c>
      <c r="B74" s="32">
        <f>Input!A74</f>
        <v>41064</v>
      </c>
      <c r="C74" s="294">
        <f>IF(D74&lt;&gt;"",interp(D74,AreaCapacity!$A$3:$B$245,2),"")</f>
        <v>7749.3589608938546</v>
      </c>
      <c r="D74" s="10">
        <f>IF(AND(Revised_Input!B74&gt;0,Revised_Input!B74&lt;104000),Revised_Input!B74,IF(Input!B74&lt;990000,Input!B74,""))</f>
        <v>86642.27</v>
      </c>
      <c r="E74" s="10">
        <f>IF(Revised_Input!G74&gt;0,Revised_Input!G74/1.9835,IF(Input!G74&lt;990000,Input!G74,""))</f>
        <v>9.4819999999999993</v>
      </c>
      <c r="F74" s="10">
        <f>IF(Revised_Input!C74&gt;0,Revised_Input!C74,IF(Input!C74&lt;990000,Input!C74,""))</f>
        <v>109.088541666666</v>
      </c>
      <c r="G74" s="10">
        <f>IF(Revised_Input!D74&gt;0,Revised_Input!D74,IF(Input!D74&lt;990000,Input!D74,""))</f>
        <v>8.8239062500000003</v>
      </c>
      <c r="H74" s="210">
        <f t="shared" si="0"/>
        <v>100.26463541666601</v>
      </c>
      <c r="I74" s="287">
        <f t="shared" si="1"/>
        <v>298.89208537885315</v>
      </c>
      <c r="J74" s="437" t="str">
        <f>IF(Input!H74="","",Input!H74)</f>
        <v>N</v>
      </c>
      <c r="K74" s="305">
        <f t="shared" si="2"/>
        <v>0</v>
      </c>
      <c r="L74" s="201">
        <f>IF(D74="","",IF(J74="Y",I74+G74,MIN(Input!I74,I74+G74-K74)))</f>
        <v>110</v>
      </c>
      <c r="M74" s="201">
        <f t="shared" si="3"/>
        <v>101.17609375000001</v>
      </c>
      <c r="N74" s="314">
        <f>IF(Revised_Input!E74&gt;0,Revised_Input!E74,IF(Input!E74&lt;990000,Input!E74,""))</f>
        <v>133.34843749999999</v>
      </c>
      <c r="O74" s="306">
        <f t="shared" si="4"/>
        <v>12157.747855755184</v>
      </c>
      <c r="P74" s="10">
        <f t="shared" si="5"/>
        <v>0</v>
      </c>
      <c r="Q74" s="322">
        <f t="shared" si="6"/>
        <v>0</v>
      </c>
      <c r="R74" s="325">
        <f>IF(D74="","",IF(J74="Y",Input!M74,0))</f>
        <v>0</v>
      </c>
      <c r="S74" s="308">
        <f t="shared" si="7"/>
        <v>0</v>
      </c>
      <c r="T74" s="305">
        <f>IF(D74="","",Input!L74)</f>
        <v>0</v>
      </c>
      <c r="U74" s="308">
        <f t="shared" si="8"/>
        <v>0</v>
      </c>
      <c r="V74" s="307">
        <f t="shared" si="9"/>
        <v>0</v>
      </c>
      <c r="W74" s="326">
        <f t="shared" si="10"/>
        <v>0</v>
      </c>
      <c r="X74" s="152">
        <f>IF(D74="","",Input!K74)</f>
        <v>0</v>
      </c>
      <c r="Y74" s="308">
        <f t="shared" si="11"/>
        <v>0</v>
      </c>
      <c r="Z74" s="329">
        <f t="shared" si="12"/>
        <v>20597</v>
      </c>
      <c r="AA74" s="62">
        <f t="shared" si="13"/>
        <v>101.17609375000001</v>
      </c>
      <c r="AB74" s="62">
        <f>IF(D74="","",Input!N74)</f>
        <v>0</v>
      </c>
      <c r="AC74" s="62">
        <f t="shared" si="14"/>
        <v>100.26463541666601</v>
      </c>
      <c r="AD74" s="62">
        <f>IF(D74="","",Input!J74)</f>
        <v>100.26463541666601</v>
      </c>
      <c r="AE74" s="62">
        <f t="shared" si="15"/>
        <v>0</v>
      </c>
      <c r="AF74" s="309">
        <f t="shared" si="16"/>
        <v>0</v>
      </c>
      <c r="AG74" s="19">
        <f t="shared" si="17"/>
        <v>0.91145833333399651</v>
      </c>
      <c r="AH74" s="19">
        <f t="shared" si="18"/>
        <v>37.854166666670977</v>
      </c>
      <c r="AI74" s="19">
        <f t="shared" si="19"/>
        <v>75.083739583341881</v>
      </c>
      <c r="AJ74" s="337">
        <f t="shared" si="20"/>
        <v>373.36212239583023</v>
      </c>
      <c r="AK74" s="62">
        <f t="shared" si="21"/>
        <v>87746.878050781161</v>
      </c>
      <c r="AL74" s="62">
        <f>IF(D74="","",IF(AK73&lt;'day lookup'!$I$1,MIN('day lookup'!$I$1-AK73,AJ74)))</f>
        <v>373.36212239583023</v>
      </c>
      <c r="AM74" s="62">
        <f t="shared" si="22"/>
        <v>87746.878050781161</v>
      </c>
      <c r="AN74" s="62">
        <f>IF(D74="","",IF(AK74&lt;'day lookup'!$I$1,0,MIN(AK74-'day lookup'!$I$1,AJ74)))</f>
        <v>0</v>
      </c>
      <c r="AO74" s="338">
        <f t="shared" si="23"/>
        <v>0</v>
      </c>
      <c r="AP74" s="10">
        <f>IF(Revised_Input!F74&gt;0,Revised_Input!F74,IF(Input!F74&lt;990000,Input!F74,""))</f>
        <v>2112.03125</v>
      </c>
      <c r="AQ74" s="54"/>
      <c r="AS74" s="54"/>
      <c r="AT74" s="279"/>
      <c r="AU74" s="280"/>
      <c r="BL74" s="271"/>
      <c r="BN74" s="271"/>
      <c r="BO74" s="271"/>
    </row>
    <row r="75" spans="1:67">
      <c r="A75" s="73" t="str">
        <f ca="1">OFFSET('day lookup'!$A$1,WEEKDAY(B75)-1,0)</f>
        <v>TUE</v>
      </c>
      <c r="B75" s="32">
        <f>Input!A75</f>
        <v>41065</v>
      </c>
      <c r="C75" s="294">
        <f>IF(D75&lt;&gt;"",interp(D75,AreaCapacity!$A$3:$B$245,2),"")</f>
        <v>7749.7791955307266</v>
      </c>
      <c r="D75" s="10">
        <f>IF(AND(Revised_Input!B75&gt;0,Revised_Input!B75&lt;104000),Revised_Input!B75,IF(Input!B75&lt;990000,Input!B75,""))</f>
        <v>87018.38</v>
      </c>
      <c r="E75" s="10">
        <f>IF(Revised_Input!G75&gt;0,Revised_Input!G75/1.9835,IF(Input!G75&lt;990000,Input!G75,""))</f>
        <v>9.5071999999999992</v>
      </c>
      <c r="F75" s="10">
        <f>IF(Revised_Input!C75&gt;0,Revised_Input!C75,IF(Input!C75&lt;990000,Input!C75,""))</f>
        <v>109.98437499999901</v>
      </c>
      <c r="G75" s="10">
        <f>IF(Revised_Input!D75&gt;0,Revised_Input!D75,IF(Input!D75&lt;990000,Input!D75,""))</f>
        <v>8.6999999999999904</v>
      </c>
      <c r="H75" s="210">
        <f t="shared" ref="H75:H138" si="24">IF(D75="","",F75-G75)</f>
        <v>101.28437499999902</v>
      </c>
      <c r="I75" s="287">
        <f t="shared" ref="I75:I138" si="25">IF(D75="","",(D75-D74)/1.9835+E75+H75)</f>
        <v>300.4109347176701</v>
      </c>
      <c r="J75" s="437" t="str">
        <f>IF(Input!H75="","",Input!H75)</f>
        <v>N</v>
      </c>
      <c r="K75" s="305">
        <f t="shared" ref="K75:K138" si="26">IF(D75="","",IF(J75="Y",E75,0))</f>
        <v>0</v>
      </c>
      <c r="L75" s="201">
        <f>IF(D75="","",IF(J75="Y",I75+G75,MIN(Input!I75,I75+G75-K75)))</f>
        <v>110</v>
      </c>
      <c r="M75" s="201">
        <f t="shared" ref="M75:M138" si="27">IF(D75="","",MAX(L75-G75,0))</f>
        <v>101.30000000000001</v>
      </c>
      <c r="N75" s="314">
        <f>IF(Revised_Input!E75&gt;0,Revised_Input!E75,IF(Input!E75&lt;990000,Input!E75,""))</f>
        <v>113.05937499999899</v>
      </c>
      <c r="O75" s="306">
        <f t="shared" ref="O75:O138" si="28">IF(D75="","",O74+N75*1.9835)</f>
        <v>12382.001126067682</v>
      </c>
      <c r="P75" s="10">
        <f t="shared" ref="P75:P138" si="29">IF(D75="","",IF(J75="Y",N75,0))</f>
        <v>0</v>
      </c>
      <c r="Q75" s="322">
        <f t="shared" ref="Q75:Q138" si="30">IF(D75="","",IF(J75="Y",(N75*1.9835)+Q74,Q74))</f>
        <v>0</v>
      </c>
      <c r="R75" s="325">
        <f>IF(D75="","",IF(J75="Y",Input!M75,0))</f>
        <v>0</v>
      </c>
      <c r="S75" s="308">
        <f t="shared" ref="S75:S138" si="31">IF(D75="","",(R75*1.9835)+S74)</f>
        <v>0</v>
      </c>
      <c r="T75" s="305">
        <f>IF(D75="","",Input!L75)</f>
        <v>0</v>
      </c>
      <c r="U75" s="308">
        <f t="shared" ref="U75:U138" si="32">IF(D75="","",(T75*1.9835)+U74)</f>
        <v>0</v>
      </c>
      <c r="V75" s="307">
        <f t="shared" ref="V75:V138" si="33">IF(D75="","",R75+T75)</f>
        <v>0</v>
      </c>
      <c r="W75" s="326">
        <f t="shared" ref="W75:W138" si="34">IF(D75="","",(V75*1.9835)+W74)</f>
        <v>0</v>
      </c>
      <c r="X75" s="152">
        <f>IF(D75="","",Input!K75)</f>
        <v>0</v>
      </c>
      <c r="Y75" s="308">
        <f t="shared" ref="Y75:Y138" si="35">IF(D75="","",(X75*1.9835)+Y74)</f>
        <v>0</v>
      </c>
      <c r="Z75" s="329">
        <f t="shared" ref="Z75:Z138" si="36">IF(D75="","",Z74-X75*1.9835)</f>
        <v>20597</v>
      </c>
      <c r="AA75" s="62">
        <f t="shared" ref="AA75:AA138" si="37">IF(D75="","",M75+P75+V75+X75)</f>
        <v>101.30000000000001</v>
      </c>
      <c r="AB75" s="62">
        <f>IF(D75="","",Input!N75)</f>
        <v>0</v>
      </c>
      <c r="AC75" s="62">
        <f t="shared" ref="AC75:AC138" si="38">IF(D75="","",H75)</f>
        <v>101.28437499999902</v>
      </c>
      <c r="AD75" s="62">
        <f>IF(D75="","",Input!J75)</f>
        <v>101.28437499999902</v>
      </c>
      <c r="AE75" s="62">
        <f t="shared" ref="AE75:AE138" si="39">IF(D75="","",AC75-AD75)</f>
        <v>0</v>
      </c>
      <c r="AF75" s="309">
        <f t="shared" ref="AF75:AF138" si="40">IF(D75="","",IF(F75-250&lt;0,0,F75-250))</f>
        <v>0</v>
      </c>
      <c r="AG75" s="19">
        <f t="shared" ref="AG75:AG138" si="41">IF(D75="","",AA75-AC75+AB75)</f>
        <v>1.562500000099476E-2</v>
      </c>
      <c r="AH75" s="19">
        <f t="shared" ref="AH75:AH138" si="42">IF(D75="","",AH74+AG75)</f>
        <v>37.869791666671972</v>
      </c>
      <c r="AI75" s="19">
        <f t="shared" ref="AI75:AI138" si="43">IF(D75="","",AH75*1.9835)</f>
        <v>75.114731770843861</v>
      </c>
      <c r="AJ75" s="337">
        <f t="shared" ref="AJ75:AJ138" si="44">IF(D75="","",MAX(((I75-M75)-(E75-K75))*1.9835,0))</f>
        <v>376.07900781249862</v>
      </c>
      <c r="AK75" s="62">
        <f t="shared" ref="AK75:AK138" si="45">IF(D75="","",AK74+AJ75)</f>
        <v>88122.95705859366</v>
      </c>
      <c r="AL75" s="62">
        <f>IF(D75="","",IF(AK74&lt;'day lookup'!$I$1,MIN('day lookup'!$I$1-AK74,AJ75)))</f>
        <v>376.07900781249862</v>
      </c>
      <c r="AM75" s="62">
        <f t="shared" ref="AM75:AM138" si="46">IF(D75="","",AM74+AL75)</f>
        <v>88122.95705859366</v>
      </c>
      <c r="AN75" s="62">
        <f>IF(D75="","",IF(AK75&lt;'day lookup'!$I$1,0,MIN(AK75-'day lookup'!$I$1,AJ75)))</f>
        <v>0</v>
      </c>
      <c r="AO75" s="338">
        <f t="shared" ref="AO75:AO138" si="47">IF(D75="","",AO74+AN75)</f>
        <v>0</v>
      </c>
      <c r="AP75" s="10">
        <f>IF(Revised_Input!F75&gt;0,Revised_Input!F75,IF(Input!F75&lt;990000,Input!F75,""))</f>
        <v>2038.7239583333301</v>
      </c>
      <c r="AQ75" s="54"/>
      <c r="AS75" s="54"/>
      <c r="AT75" s="279"/>
      <c r="AU75" s="280"/>
      <c r="BL75" s="271"/>
      <c r="BN75" s="271"/>
      <c r="BO75" s="271"/>
    </row>
    <row r="76" spans="1:67">
      <c r="A76" s="73" t="str">
        <f ca="1">OFFSET('day lookup'!$A$1,WEEKDAY(B76)-1,0)</f>
        <v>WED</v>
      </c>
      <c r="B76" s="32">
        <f>Input!A76</f>
        <v>41066</v>
      </c>
      <c r="C76" s="294">
        <f>IF(D76&lt;&gt;"",interp(D76,AreaCapacity!$A$3:$B$245,2),"")</f>
        <v>7750.1894228634847</v>
      </c>
      <c r="D76" s="10">
        <f>IF(AND(Revised_Input!B76&gt;0,Revised_Input!B76&lt;104000),Revised_Input!B76,IF(Input!B76&lt;990000,Input!B76,""))</f>
        <v>87386.67</v>
      </c>
      <c r="E76" s="10">
        <f>IF(Revised_Input!G76&gt;0,Revised_Input!G76/1.9835,IF(Input!G76&lt;990000,Input!G76,""))</f>
        <v>9.5325000000000006</v>
      </c>
      <c r="F76" s="10">
        <f>IF(Revised_Input!C76&gt;0,Revised_Input!C76,IF(Input!C76&lt;990000,Input!C76,""))</f>
        <v>110.12499999999901</v>
      </c>
      <c r="G76" s="10">
        <f>IF(Revised_Input!D76&gt;0,Revised_Input!D76,IF(Input!D76&lt;990000,Input!D76,""))</f>
        <v>8.6485416666666595</v>
      </c>
      <c r="H76" s="210">
        <f t="shared" si="24"/>
        <v>101.47645833333235</v>
      </c>
      <c r="I76" s="287">
        <f t="shared" si="25"/>
        <v>296.68579221283505</v>
      </c>
      <c r="J76" s="437" t="str">
        <f>IF(Input!H76="","",Input!H76)</f>
        <v>N</v>
      </c>
      <c r="K76" s="305">
        <f t="shared" si="26"/>
        <v>0</v>
      </c>
      <c r="L76" s="201">
        <f>IF(D76="","",IF(J76="Y",I76+G76,MIN(Input!I76,I76+G76-K76)))</f>
        <v>110</v>
      </c>
      <c r="M76" s="201">
        <f t="shared" si="27"/>
        <v>101.35145833333334</v>
      </c>
      <c r="N76" s="314">
        <f>IF(Revised_Input!E76&gt;0,Revised_Input!E76,IF(Input!E76&lt;990000,Input!E76,""))</f>
        <v>89.418750000000003</v>
      </c>
      <c r="O76" s="306">
        <f t="shared" si="28"/>
        <v>12559.363216692682</v>
      </c>
      <c r="P76" s="10">
        <f t="shared" si="29"/>
        <v>0</v>
      </c>
      <c r="Q76" s="322">
        <f t="shared" si="30"/>
        <v>0</v>
      </c>
      <c r="R76" s="325">
        <f>IF(D76="","",IF(J76="Y",Input!M76,0))</f>
        <v>0</v>
      </c>
      <c r="S76" s="308">
        <f t="shared" si="31"/>
        <v>0</v>
      </c>
      <c r="T76" s="305">
        <f>IF(D76="","",Input!L76)</f>
        <v>0</v>
      </c>
      <c r="U76" s="308">
        <f t="shared" si="32"/>
        <v>0</v>
      </c>
      <c r="V76" s="307">
        <f t="shared" si="33"/>
        <v>0</v>
      </c>
      <c r="W76" s="326">
        <f t="shared" si="34"/>
        <v>0</v>
      </c>
      <c r="X76" s="152">
        <f>IF(D76="","",Input!K76)</f>
        <v>0</v>
      </c>
      <c r="Y76" s="308">
        <f t="shared" si="35"/>
        <v>0</v>
      </c>
      <c r="Z76" s="329">
        <f t="shared" si="36"/>
        <v>20597</v>
      </c>
      <c r="AA76" s="62">
        <f t="shared" si="37"/>
        <v>101.35145833333334</v>
      </c>
      <c r="AB76" s="62">
        <f>IF(D76="","",Input!N76)</f>
        <v>0.12499999999900524</v>
      </c>
      <c r="AC76" s="62">
        <f t="shared" si="38"/>
        <v>101.47645833333235</v>
      </c>
      <c r="AD76" s="62">
        <f>IF(D76="","",Input!J76)</f>
        <v>101.47645833333235</v>
      </c>
      <c r="AE76" s="62">
        <f t="shared" si="39"/>
        <v>0</v>
      </c>
      <c r="AF76" s="309">
        <f t="shared" si="40"/>
        <v>0</v>
      </c>
      <c r="AG76" s="19">
        <f t="shared" si="41"/>
        <v>0</v>
      </c>
      <c r="AH76" s="19">
        <f t="shared" si="42"/>
        <v>37.869791666671972</v>
      </c>
      <c r="AI76" s="19">
        <f t="shared" si="43"/>
        <v>75.114731770843861</v>
      </c>
      <c r="AJ76" s="337">
        <f t="shared" si="44"/>
        <v>368.53793749999164</v>
      </c>
      <c r="AK76" s="62">
        <f t="shared" si="45"/>
        <v>88491.49499609365</v>
      </c>
      <c r="AL76" s="62">
        <f>IF(D76="","",IF(AK75&lt;'day lookup'!$I$1,MIN('day lookup'!$I$1-AK75,AJ76)))</f>
        <v>368.53793749999164</v>
      </c>
      <c r="AM76" s="62">
        <f t="shared" si="46"/>
        <v>88491.49499609365</v>
      </c>
      <c r="AN76" s="62">
        <f>IF(D76="","",IF(AK76&lt;'day lookup'!$I$1,0,MIN(AK76-'day lookup'!$I$1,AJ76)))</f>
        <v>0</v>
      </c>
      <c r="AO76" s="338">
        <f t="shared" si="47"/>
        <v>0</v>
      </c>
      <c r="AP76" s="10">
        <f>IF(Revised_Input!F76&gt;0,Revised_Input!F76,IF(Input!F76&lt;990000,Input!F76,""))</f>
        <v>2050.70312499999</v>
      </c>
      <c r="AQ76" s="54"/>
      <c r="AS76" s="54"/>
      <c r="AT76" s="279"/>
      <c r="AU76" s="280"/>
      <c r="BL76" s="271"/>
      <c r="BN76" s="271"/>
      <c r="BO76" s="271"/>
    </row>
    <row r="77" spans="1:67">
      <c r="A77" s="73" t="str">
        <f ca="1">OFFSET('day lookup'!$A$1,WEEKDAY(B77)-1,0)</f>
        <v>THU</v>
      </c>
      <c r="B77" s="32">
        <f>Input!A77</f>
        <v>41067</v>
      </c>
      <c r="C77" s="294">
        <f>IF(D77&lt;&gt;"",interp(D77,AreaCapacity!$A$3:$B$245,2),"")</f>
        <v>7750.6090677025531</v>
      </c>
      <c r="D77" s="10">
        <f>IF(AND(Revised_Input!B77&gt;0,Revised_Input!B77&lt;104000),Revised_Input!B77,IF(Input!B77&lt;990000,Input!B77,""))</f>
        <v>87764.77</v>
      </c>
      <c r="E77" s="10">
        <f>IF(Revised_Input!G77&gt;0,Revised_Input!G77/1.9835,IF(Input!G77&lt;990000,Input!G77,""))</f>
        <v>9.5577000000000005</v>
      </c>
      <c r="F77" s="10">
        <f>IF(Revised_Input!C77&gt;0,Revised_Input!C77,IF(Input!C77&lt;990000,Input!C77,""))</f>
        <v>110.12499999999901</v>
      </c>
      <c r="G77" s="10">
        <f>IF(Revised_Input!D77&gt;0,Revised_Input!D77,IF(Input!D77&lt;990000,Input!D77,""))</f>
        <v>8.4616666666666607</v>
      </c>
      <c r="H77" s="210">
        <f t="shared" si="24"/>
        <v>101.66333333333235</v>
      </c>
      <c r="I77" s="287">
        <f t="shared" si="25"/>
        <v>301.84367008654931</v>
      </c>
      <c r="J77" s="437" t="str">
        <f>IF(Input!H77="","",Input!H77)</f>
        <v>N</v>
      </c>
      <c r="K77" s="305">
        <f t="shared" si="26"/>
        <v>0</v>
      </c>
      <c r="L77" s="201">
        <f>IF(D77="","",IF(J77="Y",I77+G77,MIN(Input!I77,I77+G77-K77)))</f>
        <v>110</v>
      </c>
      <c r="M77" s="201">
        <f t="shared" si="27"/>
        <v>101.53833333333334</v>
      </c>
      <c r="N77" s="314">
        <f>IF(Revised_Input!E77&gt;0,Revised_Input!E77,IF(Input!E77&lt;990000,Input!E77,""))</f>
        <v>58.466406249999999</v>
      </c>
      <c r="O77" s="306">
        <f t="shared" si="28"/>
        <v>12675.331333489557</v>
      </c>
      <c r="P77" s="10">
        <f t="shared" si="29"/>
        <v>0</v>
      </c>
      <c r="Q77" s="322">
        <f t="shared" si="30"/>
        <v>0</v>
      </c>
      <c r="R77" s="325">
        <f>IF(D77="","",IF(J77="Y",Input!M77,0))</f>
        <v>0</v>
      </c>
      <c r="S77" s="308">
        <f t="shared" si="31"/>
        <v>0</v>
      </c>
      <c r="T77" s="305">
        <f>IF(D77="","",Input!L77)</f>
        <v>0</v>
      </c>
      <c r="U77" s="308">
        <f t="shared" si="32"/>
        <v>0</v>
      </c>
      <c r="V77" s="307">
        <f t="shared" si="33"/>
        <v>0</v>
      </c>
      <c r="W77" s="326">
        <f t="shared" si="34"/>
        <v>0</v>
      </c>
      <c r="X77" s="152">
        <f>IF(D77="","",Input!K77)</f>
        <v>0</v>
      </c>
      <c r="Y77" s="308">
        <f t="shared" si="35"/>
        <v>0</v>
      </c>
      <c r="Z77" s="329">
        <f t="shared" si="36"/>
        <v>20597</v>
      </c>
      <c r="AA77" s="62">
        <f t="shared" si="37"/>
        <v>101.53833333333334</v>
      </c>
      <c r="AB77" s="62">
        <f>IF(D77="","",Input!N77)</f>
        <v>0.12499999999900524</v>
      </c>
      <c r="AC77" s="62">
        <f t="shared" si="38"/>
        <v>101.66333333333235</v>
      </c>
      <c r="AD77" s="62">
        <f>IF(D77="","",Input!J77)</f>
        <v>101.66333333333235</v>
      </c>
      <c r="AE77" s="62">
        <f t="shared" si="39"/>
        <v>0</v>
      </c>
      <c r="AF77" s="309">
        <f t="shared" si="40"/>
        <v>0</v>
      </c>
      <c r="AG77" s="19">
        <f t="shared" si="41"/>
        <v>0</v>
      </c>
      <c r="AH77" s="19">
        <f t="shared" si="42"/>
        <v>37.869791666671972</v>
      </c>
      <c r="AI77" s="19">
        <f t="shared" si="43"/>
        <v>75.114731770843861</v>
      </c>
      <c r="AJ77" s="337">
        <f t="shared" si="44"/>
        <v>378.34793750000381</v>
      </c>
      <c r="AK77" s="62">
        <f t="shared" si="45"/>
        <v>88869.842933593653</v>
      </c>
      <c r="AL77" s="62">
        <f>IF(D77="","",IF(AK76&lt;'day lookup'!$I$1,MIN('day lookup'!$I$1-AK76,AJ77)))</f>
        <v>378.34793750000381</v>
      </c>
      <c r="AM77" s="62">
        <f t="shared" si="46"/>
        <v>88869.842933593653</v>
      </c>
      <c r="AN77" s="62">
        <f>IF(D77="","",IF(AK77&lt;'day lookup'!$I$1,0,MIN(AK77-'day lookup'!$I$1,AJ77)))</f>
        <v>0</v>
      </c>
      <c r="AO77" s="338">
        <f t="shared" si="47"/>
        <v>0</v>
      </c>
      <c r="AP77" s="10">
        <f>IF(Revised_Input!F77&gt;0,Revised_Input!F77,IF(Input!F77&lt;990000,Input!F77,""))</f>
        <v>1975.4166666666599</v>
      </c>
      <c r="AQ77" s="54"/>
      <c r="AS77" s="54"/>
      <c r="AT77" s="279"/>
      <c r="AU77" s="280"/>
      <c r="BL77" s="271"/>
      <c r="BN77" s="271"/>
      <c r="BO77" s="271"/>
    </row>
    <row r="78" spans="1:67">
      <c r="A78" s="73" t="str">
        <f ca="1">OFFSET('day lookup'!$A$1,WEEKDAY(B78)-1,0)</f>
        <v>FRI</v>
      </c>
      <c r="B78" s="32">
        <f>Input!A78</f>
        <v>41068</v>
      </c>
      <c r="C78" s="294">
        <f>IF(D78&lt;&gt;"",interp(D78,AreaCapacity!$A$3:$B$245,2),"")</f>
        <v>7751</v>
      </c>
      <c r="D78" s="10">
        <f>IF(AND(Revised_Input!B78&gt;0,Revised_Input!B78&lt;104000),Revised_Input!B78,IF(Input!B78&lt;990000,Input!B78,""))</f>
        <v>88117</v>
      </c>
      <c r="E78" s="10">
        <f>IF(Revised_Input!G78&gt;0,Revised_Input!G78/1.9835,IF(Input!G78&lt;990000,Input!G78,""))</f>
        <v>9.5829000000000004</v>
      </c>
      <c r="F78" s="10">
        <f>IF(Revised_Input!C78&gt;0,Revised_Input!C78,IF(Input!C78&lt;990000,Input!C78,""))</f>
        <v>110.35937499999901</v>
      </c>
      <c r="G78" s="10">
        <f>IF(Revised_Input!D78&gt;0,Revised_Input!D78,IF(Input!D78&lt;990000,Input!D78,""))</f>
        <v>8.1723437499999996</v>
      </c>
      <c r="H78" s="210">
        <f t="shared" si="24"/>
        <v>102.18703124999901</v>
      </c>
      <c r="I78" s="287">
        <f t="shared" si="25"/>
        <v>289.34996654114894</v>
      </c>
      <c r="J78" s="437" t="str">
        <f>IF(Input!H78="","",Input!H78)</f>
        <v>N</v>
      </c>
      <c r="K78" s="305">
        <f t="shared" si="26"/>
        <v>0</v>
      </c>
      <c r="L78" s="201">
        <f>IF(D78="","",IF(J78="Y",I78+G78,MIN(Input!I78,I78+G78-K78)))</f>
        <v>110</v>
      </c>
      <c r="M78" s="201">
        <f t="shared" si="27"/>
        <v>101.82765625</v>
      </c>
      <c r="N78" s="314">
        <f>IF(Revised_Input!E78&gt;0,Revised_Input!E78,IF(Input!E78&lt;990000,Input!E78,""))</f>
        <v>33.0924479166666</v>
      </c>
      <c r="O78" s="306">
        <f t="shared" si="28"/>
        <v>12740.970203932266</v>
      </c>
      <c r="P78" s="10">
        <f t="shared" si="29"/>
        <v>0</v>
      </c>
      <c r="Q78" s="322">
        <f t="shared" si="30"/>
        <v>0</v>
      </c>
      <c r="R78" s="325">
        <f>IF(D78="","",IF(J78="Y",Input!M78,0))</f>
        <v>0</v>
      </c>
      <c r="S78" s="308">
        <f t="shared" si="31"/>
        <v>0</v>
      </c>
      <c r="T78" s="305">
        <f>IF(D78="","",Input!L78)</f>
        <v>0</v>
      </c>
      <c r="U78" s="308">
        <f t="shared" si="32"/>
        <v>0</v>
      </c>
      <c r="V78" s="307">
        <f t="shared" si="33"/>
        <v>0</v>
      </c>
      <c r="W78" s="326">
        <f t="shared" si="34"/>
        <v>0</v>
      </c>
      <c r="X78" s="152">
        <f>IF(D78="","",Input!K78)</f>
        <v>0</v>
      </c>
      <c r="Y78" s="308">
        <f t="shared" si="35"/>
        <v>0</v>
      </c>
      <c r="Z78" s="329">
        <f t="shared" si="36"/>
        <v>20597</v>
      </c>
      <c r="AA78" s="62">
        <f t="shared" si="37"/>
        <v>101.82765625</v>
      </c>
      <c r="AB78" s="62">
        <f>IF(D78="","",Input!N78)</f>
        <v>0.35937499999900524</v>
      </c>
      <c r="AC78" s="62">
        <f t="shared" si="38"/>
        <v>102.18703124999901</v>
      </c>
      <c r="AD78" s="62">
        <f>IF(D78="","",Input!J78)</f>
        <v>102.18703124999901</v>
      </c>
      <c r="AE78" s="62">
        <f t="shared" si="39"/>
        <v>0</v>
      </c>
      <c r="AF78" s="309">
        <f t="shared" si="40"/>
        <v>0</v>
      </c>
      <c r="AG78" s="19">
        <f t="shared" si="41"/>
        <v>0</v>
      </c>
      <c r="AH78" s="19">
        <f t="shared" si="42"/>
        <v>37.869791666671972</v>
      </c>
      <c r="AI78" s="19">
        <f t="shared" si="43"/>
        <v>75.114731770843861</v>
      </c>
      <c r="AJ78" s="337">
        <f t="shared" si="44"/>
        <v>352.94282031249389</v>
      </c>
      <c r="AK78" s="62">
        <f t="shared" si="45"/>
        <v>89222.785753906152</v>
      </c>
      <c r="AL78" s="62">
        <f>IF(D78="","",IF(AK77&lt;'day lookup'!$I$1,MIN('day lookup'!$I$1-AK77,AJ78)))</f>
        <v>352.94282031249389</v>
      </c>
      <c r="AM78" s="62">
        <f t="shared" si="46"/>
        <v>89222.785753906152</v>
      </c>
      <c r="AN78" s="62">
        <f>IF(D78="","",IF(AK78&lt;'day lookup'!$I$1,0,MIN(AK78-'day lookup'!$I$1,AJ78)))</f>
        <v>0</v>
      </c>
      <c r="AO78" s="338">
        <f t="shared" si="47"/>
        <v>0</v>
      </c>
      <c r="AP78" s="10">
        <f>IF(Revised_Input!F78&gt;0,Revised_Input!F78,IF(Input!F78&lt;990000,Input!F78,""))</f>
        <v>1790.1302083333301</v>
      </c>
      <c r="AQ78" s="54"/>
      <c r="AS78" s="54"/>
      <c r="AT78" s="279"/>
      <c r="AU78" s="280"/>
      <c r="BL78" s="271"/>
      <c r="BN78" s="271"/>
      <c r="BO78" s="271"/>
    </row>
    <row r="79" spans="1:67">
      <c r="A79" s="73" t="str">
        <f ca="1">OFFSET('day lookup'!$A$1,WEEKDAY(B79)-1,0)</f>
        <v>SAT</v>
      </c>
      <c r="B79" s="32">
        <f>Input!A79</f>
        <v>41069</v>
      </c>
      <c r="C79" s="294">
        <f>IF(D79&lt;&gt;"",interp(D79,AreaCapacity!$A$3:$B$245,2),"")</f>
        <v>7751.3693495038588</v>
      </c>
      <c r="D79" s="10">
        <f>IF(AND(Revised_Input!B79&gt;0,Revised_Input!B79&lt;104000),Revised_Input!B79,IF(Input!B79&lt;990000,Input!B79,""))</f>
        <v>88452</v>
      </c>
      <c r="E79" s="10">
        <f>IF(Revised_Input!G79&gt;0,Revised_Input!G79/1.9835,IF(Input!G79&lt;990000,Input!G79,""))</f>
        <v>9.6081000000000003</v>
      </c>
      <c r="F79" s="10">
        <f>IF(Revised_Input!C79&gt;0,Revised_Input!C79,IF(Input!C79&lt;990000,Input!C79,""))</f>
        <v>110.57812499999901</v>
      </c>
      <c r="G79" s="10">
        <f>IF(Revised_Input!D79&gt;0,Revised_Input!D79,IF(Input!D79&lt;990000,Input!D79,""))</f>
        <v>7.9785416666666604</v>
      </c>
      <c r="H79" s="210">
        <f t="shared" si="24"/>
        <v>102.59958333333235</v>
      </c>
      <c r="I79" s="287">
        <f t="shared" si="25"/>
        <v>281.10105363834873</v>
      </c>
      <c r="J79" s="437" t="str">
        <f>IF(Input!H79="","",Input!H79)</f>
        <v>N</v>
      </c>
      <c r="K79" s="305">
        <f t="shared" si="26"/>
        <v>0</v>
      </c>
      <c r="L79" s="201">
        <f>IF(D79="","",IF(J79="Y",I79+G79,MIN(Input!I79,I79+G79-K79)))</f>
        <v>110</v>
      </c>
      <c r="M79" s="201">
        <f t="shared" si="27"/>
        <v>102.02145833333334</v>
      </c>
      <c r="N79" s="314">
        <f>IF(Revised_Input!E79&gt;0,Revised_Input!E79,IF(Input!E79&lt;990000,Input!E79,""))</f>
        <v>26.3528645833333</v>
      </c>
      <c r="O79" s="306">
        <f t="shared" si="28"/>
        <v>12793.241110833307</v>
      </c>
      <c r="P79" s="10">
        <f t="shared" si="29"/>
        <v>0</v>
      </c>
      <c r="Q79" s="322">
        <f t="shared" si="30"/>
        <v>0</v>
      </c>
      <c r="R79" s="325">
        <f>IF(D79="","",IF(J79="Y",Input!M79,0))</f>
        <v>0</v>
      </c>
      <c r="S79" s="308">
        <f t="shared" si="31"/>
        <v>0</v>
      </c>
      <c r="T79" s="305">
        <f>IF(D79="","",Input!L79)</f>
        <v>0</v>
      </c>
      <c r="U79" s="308">
        <f t="shared" si="32"/>
        <v>0</v>
      </c>
      <c r="V79" s="307">
        <f t="shared" si="33"/>
        <v>0</v>
      </c>
      <c r="W79" s="326">
        <f t="shared" si="34"/>
        <v>0</v>
      </c>
      <c r="X79" s="152">
        <f>IF(D79="","",Input!K79)</f>
        <v>0</v>
      </c>
      <c r="Y79" s="308">
        <f t="shared" si="35"/>
        <v>0</v>
      </c>
      <c r="Z79" s="329">
        <f t="shared" si="36"/>
        <v>20597</v>
      </c>
      <c r="AA79" s="62">
        <f t="shared" si="37"/>
        <v>102.02145833333334</v>
      </c>
      <c r="AB79" s="62">
        <f>IF(D79="","",Input!N79)</f>
        <v>0.57812499999900524</v>
      </c>
      <c r="AC79" s="62">
        <f t="shared" si="38"/>
        <v>102.59958333333235</v>
      </c>
      <c r="AD79" s="62">
        <f>IF(D79="","",Input!J79)</f>
        <v>102.59958333333235</v>
      </c>
      <c r="AE79" s="62">
        <f t="shared" si="39"/>
        <v>0</v>
      </c>
      <c r="AF79" s="309">
        <f t="shared" si="40"/>
        <v>0</v>
      </c>
      <c r="AG79" s="19">
        <f t="shared" si="41"/>
        <v>0</v>
      </c>
      <c r="AH79" s="19">
        <f t="shared" si="42"/>
        <v>37.869791666671972</v>
      </c>
      <c r="AI79" s="19">
        <f t="shared" si="43"/>
        <v>75.114731770843861</v>
      </c>
      <c r="AJ79" s="337">
        <f t="shared" si="44"/>
        <v>336.14671093749803</v>
      </c>
      <c r="AK79" s="62">
        <f t="shared" si="45"/>
        <v>89558.932464843645</v>
      </c>
      <c r="AL79" s="62">
        <f>IF(D79="","",IF(AK78&lt;'day lookup'!$I$1,MIN('day lookup'!$I$1-AK78,AJ79)))</f>
        <v>336.14671093749803</v>
      </c>
      <c r="AM79" s="62">
        <f t="shared" si="46"/>
        <v>89558.932464843645</v>
      </c>
      <c r="AN79" s="62">
        <f>IF(D79="","",IF(AK79&lt;'day lookup'!$I$1,0,MIN(AK79-'day lookup'!$I$1,AJ79)))</f>
        <v>0</v>
      </c>
      <c r="AO79" s="338">
        <f t="shared" si="47"/>
        <v>0</v>
      </c>
      <c r="AP79" s="10">
        <f>IF(Revised_Input!F79&gt;0,Revised_Input!F79,IF(Input!F79&lt;990000,Input!F79,""))</f>
        <v>1617.0833333333301</v>
      </c>
      <c r="AQ79" s="54"/>
      <c r="AS79" s="54"/>
      <c r="AT79" s="279"/>
      <c r="AU79" s="280"/>
      <c r="BL79" s="271"/>
      <c r="BN79" s="271"/>
      <c r="BO79" s="271"/>
    </row>
    <row r="80" spans="1:67">
      <c r="A80" s="73" t="str">
        <f ca="1">OFFSET('day lookup'!$A$1,WEEKDAY(B80)-1,0)</f>
        <v>SUN</v>
      </c>
      <c r="B80" s="32">
        <f>Input!A80</f>
        <v>41070</v>
      </c>
      <c r="C80" s="294">
        <f>IF(D80&lt;&gt;"",interp(D80,AreaCapacity!$A$3:$B$245,2),"")</f>
        <v>7751.6691841234842</v>
      </c>
      <c r="D80" s="10">
        <f>IF(AND(Revised_Input!B80&gt;0,Revised_Input!B80&lt;104000),Revised_Input!B80,IF(Input!B80&lt;990000,Input!B80,""))</f>
        <v>88723.95</v>
      </c>
      <c r="E80" s="10">
        <f>IF(Revised_Input!G80&gt;0,Revised_Input!G80/1.9835,IF(Input!G80&lt;990000,Input!G80,""))</f>
        <v>9.6232000000000006</v>
      </c>
      <c r="F80" s="10">
        <f>IF(Revised_Input!C80&gt;0,Revised_Input!C80,IF(Input!C80&lt;990000,Input!C80,""))</f>
        <v>110.06249999999901</v>
      </c>
      <c r="G80" s="10">
        <f>IF(Revised_Input!D80&gt;0,Revised_Input!D80,IF(Input!D80&lt;990000,Input!D80,""))</f>
        <v>7.6476562499999998</v>
      </c>
      <c r="H80" s="210">
        <f t="shared" si="24"/>
        <v>102.41484374999901</v>
      </c>
      <c r="I80" s="287">
        <f t="shared" si="25"/>
        <v>249.14416928566681</v>
      </c>
      <c r="J80" s="437" t="str">
        <f>IF(Input!H80="","",Input!H80)</f>
        <v>N</v>
      </c>
      <c r="K80" s="305">
        <f t="shared" si="26"/>
        <v>0</v>
      </c>
      <c r="L80" s="201">
        <f>IF(D80="","",IF(J80="Y",I80+G80,MIN(Input!I80,I80+G80-K80)))</f>
        <v>110</v>
      </c>
      <c r="M80" s="201">
        <f t="shared" si="27"/>
        <v>102.35234375</v>
      </c>
      <c r="N80" s="314">
        <f>IF(Revised_Input!E80&gt;0,Revised_Input!E80,IF(Input!E80&lt;990000,Input!E80,""))</f>
        <v>13.8748958333333</v>
      </c>
      <c r="O80" s="306">
        <f t="shared" si="28"/>
        <v>12820.761966718725</v>
      </c>
      <c r="P80" s="10">
        <f t="shared" si="29"/>
        <v>0</v>
      </c>
      <c r="Q80" s="322">
        <f t="shared" si="30"/>
        <v>0</v>
      </c>
      <c r="R80" s="325">
        <f>IF(D80="","",IF(J80="Y",Input!M80,0))</f>
        <v>0</v>
      </c>
      <c r="S80" s="308">
        <f t="shared" si="31"/>
        <v>0</v>
      </c>
      <c r="T80" s="305">
        <f>IF(D80="","",Input!L80)</f>
        <v>0</v>
      </c>
      <c r="U80" s="308">
        <f t="shared" si="32"/>
        <v>0</v>
      </c>
      <c r="V80" s="307">
        <f t="shared" si="33"/>
        <v>0</v>
      </c>
      <c r="W80" s="326">
        <f t="shared" si="34"/>
        <v>0</v>
      </c>
      <c r="X80" s="152">
        <f>IF(D80="","",Input!K80)</f>
        <v>0</v>
      </c>
      <c r="Y80" s="308">
        <f t="shared" si="35"/>
        <v>0</v>
      </c>
      <c r="Z80" s="329">
        <f t="shared" si="36"/>
        <v>20597</v>
      </c>
      <c r="AA80" s="62">
        <f t="shared" si="37"/>
        <v>102.35234375</v>
      </c>
      <c r="AB80" s="62">
        <f>IF(D80="","",Input!N80)</f>
        <v>6.249999999900524E-2</v>
      </c>
      <c r="AC80" s="62">
        <f t="shared" si="38"/>
        <v>102.41484374999901</v>
      </c>
      <c r="AD80" s="62">
        <f>IF(D80="","",Input!J80)</f>
        <v>102.41484374999901</v>
      </c>
      <c r="AE80" s="62">
        <f t="shared" si="39"/>
        <v>0</v>
      </c>
      <c r="AF80" s="309">
        <f t="shared" si="40"/>
        <v>0</v>
      </c>
      <c r="AG80" s="19">
        <f t="shared" si="41"/>
        <v>0</v>
      </c>
      <c r="AH80" s="19">
        <f t="shared" si="42"/>
        <v>37.869791666671972</v>
      </c>
      <c r="AI80" s="19">
        <f t="shared" si="43"/>
        <v>75.114731770843861</v>
      </c>
      <c r="AJ80" s="337">
        <f t="shared" si="44"/>
        <v>272.07396874999512</v>
      </c>
      <c r="AK80" s="62">
        <f t="shared" si="45"/>
        <v>89831.006433593633</v>
      </c>
      <c r="AL80" s="62">
        <f>IF(D80="","",IF(AK79&lt;'day lookup'!$I$1,MIN('day lookup'!$I$1-AK79,AJ80)))</f>
        <v>272.07396874999512</v>
      </c>
      <c r="AM80" s="62">
        <f t="shared" si="46"/>
        <v>89831.006433593633</v>
      </c>
      <c r="AN80" s="62">
        <f>IF(D80="","",IF(AK80&lt;'day lookup'!$I$1,0,MIN(AK80-'day lookup'!$I$1,AJ80)))</f>
        <v>0</v>
      </c>
      <c r="AO80" s="338">
        <f t="shared" si="47"/>
        <v>0</v>
      </c>
      <c r="AP80" s="10">
        <f>IF(Revised_Input!F80&gt;0,Revised_Input!F80,IF(Input!F80&lt;990000,Input!F80,""))</f>
        <v>1500.1041666666599</v>
      </c>
      <c r="AQ80" s="54"/>
      <c r="AS80" s="54"/>
      <c r="AT80" s="279"/>
      <c r="AU80" s="280"/>
      <c r="BL80" s="271"/>
      <c r="BN80" s="271"/>
      <c r="BO80" s="271"/>
    </row>
    <row r="81" spans="1:67">
      <c r="A81" s="73" t="str">
        <f ca="1">OFFSET('day lookup'!$A$1,WEEKDAY(B81)-1,0)</f>
        <v>MON</v>
      </c>
      <c r="B81" s="32">
        <f>Input!A81</f>
        <v>41071</v>
      </c>
      <c r="C81" s="294">
        <f>IF(D81&lt;&gt;"",interp(D81,AreaCapacity!$A$3:$B$245,2),"")</f>
        <v>7751.9397574421173</v>
      </c>
      <c r="D81" s="10">
        <f>IF(AND(Revised_Input!B81&gt;0,Revised_Input!B81&lt;104000),Revised_Input!B81,IF(Input!B81&lt;990000,Input!B81,""))</f>
        <v>88969.36</v>
      </c>
      <c r="E81" s="10">
        <f>IF(Revised_Input!G81&gt;0,Revised_Input!G81/1.9835,IF(Input!G81&lt;990000,Input!G81,""))</f>
        <v>9.6433999999999997</v>
      </c>
      <c r="F81" s="10">
        <f>IF(Revised_Input!C81&gt;0,Revised_Input!C81,IF(Input!C81&lt;990000,Input!C81,""))</f>
        <v>109.99999999999901</v>
      </c>
      <c r="G81" s="10">
        <f>IF(Revised_Input!D81&gt;0,Revised_Input!D81,IF(Input!D81&lt;990000,Input!D81,""))</f>
        <v>7.5</v>
      </c>
      <c r="H81" s="210">
        <f t="shared" si="24"/>
        <v>102.49999999999901</v>
      </c>
      <c r="I81" s="287">
        <f t="shared" si="25"/>
        <v>235.86913733299801</v>
      </c>
      <c r="J81" s="437" t="str">
        <f>IF(Input!H81="","",Input!H81)</f>
        <v>N</v>
      </c>
      <c r="K81" s="305">
        <f t="shared" si="26"/>
        <v>0</v>
      </c>
      <c r="L81" s="201">
        <f>IF(D81="","",IF(J81="Y",I81+G81,MIN(Input!I81,I81+G81-K81)))</f>
        <v>110</v>
      </c>
      <c r="M81" s="201">
        <f t="shared" si="27"/>
        <v>102.5</v>
      </c>
      <c r="N81" s="314">
        <f>IF(Revised_Input!E81&gt;0,Revised_Input!E81,IF(Input!E81&lt;990000,Input!E81,""))</f>
        <v>2.21364583333333</v>
      </c>
      <c r="O81" s="306">
        <f t="shared" si="28"/>
        <v>12825.152733229141</v>
      </c>
      <c r="P81" s="10">
        <f t="shared" si="29"/>
        <v>0</v>
      </c>
      <c r="Q81" s="322">
        <f t="shared" si="30"/>
        <v>0</v>
      </c>
      <c r="R81" s="325">
        <f>IF(D81="","",IF(J81="Y",Input!M81,0))</f>
        <v>0</v>
      </c>
      <c r="S81" s="308">
        <f t="shared" si="31"/>
        <v>0</v>
      </c>
      <c r="T81" s="305">
        <f>IF(D81="","",Input!L81)</f>
        <v>0</v>
      </c>
      <c r="U81" s="308">
        <f t="shared" si="32"/>
        <v>0</v>
      </c>
      <c r="V81" s="307">
        <f t="shared" si="33"/>
        <v>0</v>
      </c>
      <c r="W81" s="326">
        <f t="shared" si="34"/>
        <v>0</v>
      </c>
      <c r="X81" s="152">
        <f>IF(D81="","",Input!K81)</f>
        <v>0</v>
      </c>
      <c r="Y81" s="308">
        <f t="shared" si="35"/>
        <v>0</v>
      </c>
      <c r="Z81" s="329">
        <f t="shared" si="36"/>
        <v>20597</v>
      </c>
      <c r="AA81" s="62">
        <f t="shared" si="37"/>
        <v>102.5</v>
      </c>
      <c r="AB81" s="62">
        <f>IF(D81="","",Input!N81)</f>
        <v>0</v>
      </c>
      <c r="AC81" s="62">
        <f t="shared" si="38"/>
        <v>102.49999999999901</v>
      </c>
      <c r="AD81" s="62">
        <f>IF(D81="","",Input!J81)</f>
        <v>102.49999999999901</v>
      </c>
      <c r="AE81" s="62">
        <f t="shared" si="39"/>
        <v>0</v>
      </c>
      <c r="AF81" s="309">
        <f t="shared" si="40"/>
        <v>0</v>
      </c>
      <c r="AG81" s="19">
        <f t="shared" si="41"/>
        <v>9.9475983006414026E-13</v>
      </c>
      <c r="AH81" s="19">
        <f t="shared" si="42"/>
        <v>37.869791666672967</v>
      </c>
      <c r="AI81" s="19">
        <f t="shared" si="43"/>
        <v>75.114731770845836</v>
      </c>
      <c r="AJ81" s="337">
        <f t="shared" si="44"/>
        <v>245.41000000000156</v>
      </c>
      <c r="AK81" s="62">
        <f t="shared" si="45"/>
        <v>90076.416433593637</v>
      </c>
      <c r="AL81" s="62">
        <f>IF(D81="","",IF(AK80&lt;'day lookup'!$I$1,MIN('day lookup'!$I$1-AK80,AJ81)))</f>
        <v>245.41000000000156</v>
      </c>
      <c r="AM81" s="62">
        <f t="shared" si="46"/>
        <v>90076.416433593637</v>
      </c>
      <c r="AN81" s="62">
        <f>IF(D81="","",IF(AK81&lt;'day lookup'!$I$1,0,MIN(AK81-'day lookup'!$I$1,AJ81)))</f>
        <v>0</v>
      </c>
      <c r="AO81" s="338">
        <f t="shared" si="47"/>
        <v>0</v>
      </c>
      <c r="AP81" s="10">
        <f>IF(Revised_Input!F81&gt;0,Revised_Input!F81,IF(Input!F81&lt;990000,Input!F81,""))</f>
        <v>1328.6458333333301</v>
      </c>
      <c r="AQ81" s="54"/>
      <c r="AS81" s="54"/>
      <c r="AT81" s="279"/>
      <c r="AU81" s="280"/>
      <c r="BL81" s="271"/>
      <c r="BN81" s="271"/>
      <c r="BO81" s="271"/>
    </row>
    <row r="82" spans="1:67">
      <c r="A82" s="73" t="str">
        <f ca="1">OFFSET('day lookup'!$A$1,WEEKDAY(B82)-1,0)</f>
        <v>TUE</v>
      </c>
      <c r="B82" s="32">
        <f>Input!A82</f>
        <v>41072</v>
      </c>
      <c r="C82" s="294">
        <f>IF(D82&lt;&gt;"",interp(D82,AreaCapacity!$A$3:$B$245,2),"")</f>
        <v>7752.1597152245349</v>
      </c>
      <c r="D82" s="10">
        <f>IF(AND(Revised_Input!B82&gt;0,Revised_Input!B82&lt;104000),Revised_Input!B82,IF(Input!B82&lt;990000,Input!B82,""))</f>
        <v>89169.82</v>
      </c>
      <c r="E82" s="10">
        <f>IF(Revised_Input!G82&gt;0,Revised_Input!G82/1.9835,IF(Input!G82&lt;990000,Input!G82,""))</f>
        <v>9.6585000000000001</v>
      </c>
      <c r="F82" s="10">
        <f>IF(Revised_Input!C82&gt;0,Revised_Input!C82,IF(Input!C82&lt;990000,Input!C82,""))</f>
        <v>109.90624999999901</v>
      </c>
      <c r="G82" s="10">
        <f>IF(Revised_Input!D82&gt;0,Revised_Input!D82,IF(Input!D82&lt;990000,Input!D82,""))</f>
        <v>7.2892708333333296</v>
      </c>
      <c r="H82" s="210">
        <f t="shared" si="24"/>
        <v>102.61697916666567</v>
      </c>
      <c r="I82" s="287">
        <f t="shared" si="25"/>
        <v>213.33925531993333</v>
      </c>
      <c r="J82" s="437" t="str">
        <f>IF(Input!H82="","",Input!H82)</f>
        <v>N</v>
      </c>
      <c r="K82" s="305">
        <f t="shared" si="26"/>
        <v>0</v>
      </c>
      <c r="L82" s="201">
        <f>IF(D82="","",IF(J82="Y",I82+G82,MIN(Input!I82,I82+G82-K82)))</f>
        <v>110</v>
      </c>
      <c r="M82" s="201">
        <f t="shared" si="27"/>
        <v>102.71072916666667</v>
      </c>
      <c r="N82" s="314">
        <f>IF(Revised_Input!E82&gt;0,Revised_Input!E82,IF(Input!E82&lt;990000,Input!E82,""))</f>
        <v>2.21</v>
      </c>
      <c r="O82" s="306">
        <f t="shared" si="28"/>
        <v>12829.536268229142</v>
      </c>
      <c r="P82" s="10">
        <f t="shared" si="29"/>
        <v>0</v>
      </c>
      <c r="Q82" s="322">
        <f t="shared" si="30"/>
        <v>0</v>
      </c>
      <c r="R82" s="325">
        <f>IF(D82="","",IF(J82="Y",Input!M82,0))</f>
        <v>0</v>
      </c>
      <c r="S82" s="308">
        <f t="shared" si="31"/>
        <v>0</v>
      </c>
      <c r="T82" s="305">
        <f>IF(D82="","",Input!L82)</f>
        <v>0</v>
      </c>
      <c r="U82" s="308">
        <f t="shared" si="32"/>
        <v>0</v>
      </c>
      <c r="V82" s="307">
        <f t="shared" si="33"/>
        <v>0</v>
      </c>
      <c r="W82" s="326">
        <f t="shared" si="34"/>
        <v>0</v>
      </c>
      <c r="X82" s="152">
        <f>IF(D82="","",Input!K82)</f>
        <v>0</v>
      </c>
      <c r="Y82" s="308">
        <f t="shared" si="35"/>
        <v>0</v>
      </c>
      <c r="Z82" s="329">
        <f t="shared" si="36"/>
        <v>20597</v>
      </c>
      <c r="AA82" s="62">
        <f t="shared" si="37"/>
        <v>102.71072916666667</v>
      </c>
      <c r="AB82" s="62">
        <f>IF(D82="","",Input!N82)</f>
        <v>0</v>
      </c>
      <c r="AC82" s="62">
        <f t="shared" si="38"/>
        <v>102.61697916666567</v>
      </c>
      <c r="AD82" s="62">
        <f>IF(D82="","",Input!J82)</f>
        <v>102.61697916666567</v>
      </c>
      <c r="AE82" s="62">
        <f t="shared" si="39"/>
        <v>0</v>
      </c>
      <c r="AF82" s="309">
        <f t="shared" si="40"/>
        <v>0</v>
      </c>
      <c r="AG82" s="19">
        <f t="shared" si="41"/>
        <v>9.375000000099476E-2</v>
      </c>
      <c r="AH82" s="19">
        <f t="shared" si="42"/>
        <v>37.963541666673962</v>
      </c>
      <c r="AI82" s="19">
        <f t="shared" si="43"/>
        <v>75.300684895847809</v>
      </c>
      <c r="AJ82" s="337">
        <f t="shared" si="44"/>
        <v>200.27404687500442</v>
      </c>
      <c r="AK82" s="62">
        <f t="shared" si="45"/>
        <v>90276.690480468635</v>
      </c>
      <c r="AL82" s="62">
        <f>IF(D82="","",IF(AK81&lt;'day lookup'!$I$1,MIN('day lookup'!$I$1-AK81,AJ82)))</f>
        <v>200.27404687500442</v>
      </c>
      <c r="AM82" s="62">
        <f>IF(D82="","",AM81+AL82)</f>
        <v>90276.690480468635</v>
      </c>
      <c r="AN82" s="62">
        <f>IF(D82="","",IF(AK82&lt;'day lookup'!$I$1,0,MIN(AK82-'day lookup'!$I$1,AJ82)))</f>
        <v>0</v>
      </c>
      <c r="AO82" s="338">
        <f t="shared" si="47"/>
        <v>0</v>
      </c>
      <c r="AP82" s="10">
        <f>IF(Revised_Input!F82&gt;0,Revised_Input!F82,IF(Input!F82&lt;990000,Input!F82,""))</f>
        <v>967.63020833333303</v>
      </c>
      <c r="AQ82" s="54"/>
      <c r="AS82" s="54"/>
      <c r="AT82" s="279"/>
      <c r="AU82" s="280"/>
      <c r="BL82" s="271"/>
      <c r="BN82" s="271"/>
      <c r="BO82" s="271"/>
    </row>
    <row r="83" spans="1:67">
      <c r="A83" s="73" t="str">
        <f ca="1">OFFSET('day lookup'!$A$1,WEEKDAY(B83)-1,0)</f>
        <v>WED</v>
      </c>
      <c r="B83" s="32">
        <f>Input!A83</f>
        <v>41073</v>
      </c>
      <c r="C83" s="294">
        <f>IF(D83&lt;&gt;"",interp(D83,AreaCapacity!$A$3:$B$245,2),"")</f>
        <v>7752.3591128148955</v>
      </c>
      <c r="D83" s="10">
        <f>IF(AND(Revised_Input!B83&gt;0,Revised_Input!B83&lt;104000),Revised_Input!B83,IF(Input!B83&lt;990000,Input!B83,""))</f>
        <v>89351.87</v>
      </c>
      <c r="E83" s="10">
        <f>IF(Revised_Input!G83&gt;0,Revised_Input!G83/1.9835,IF(Input!G83&lt;990000,Input!G83,""))</f>
        <v>9.6685999999999996</v>
      </c>
      <c r="F83" s="10">
        <f>IF(Revised_Input!C83&gt;0,Revised_Input!C83,IF(Input!C83&lt;990000,Input!C83,""))</f>
        <v>109.62499999999901</v>
      </c>
      <c r="G83" s="10">
        <f>IF(Revised_Input!D83&gt;0,Revised_Input!D83,IF(Input!D83&lt;990000,Input!D83,""))</f>
        <v>6.9851562500000002</v>
      </c>
      <c r="H83" s="210">
        <f t="shared" si="24"/>
        <v>102.639843749999</v>
      </c>
      <c r="I83" s="287">
        <f>IF(D83="","",(D83-D82)/1.9835+E83+H83)</f>
        <v>204.09064692619683</v>
      </c>
      <c r="J83" s="437" t="str">
        <f>IF(Input!H83="","",Input!H83)</f>
        <v>N</v>
      </c>
      <c r="K83" s="305">
        <f t="shared" si="26"/>
        <v>0</v>
      </c>
      <c r="L83" s="201">
        <f>IF(D83="","",IF(J83="Y",I83+G83,MIN(Input!I83,I83+G83-K83)))</f>
        <v>110</v>
      </c>
      <c r="M83" s="201">
        <f t="shared" si="27"/>
        <v>103.01484375</v>
      </c>
      <c r="N83" s="314">
        <f>IF(Revised_Input!E83&gt;0,Revised_Input!E83,IF(Input!E83&lt;990000,Input!E83,""))</f>
        <v>2.21</v>
      </c>
      <c r="O83" s="306">
        <f t="shared" si="28"/>
        <v>12833.919803229142</v>
      </c>
      <c r="P83" s="10">
        <f t="shared" si="29"/>
        <v>0</v>
      </c>
      <c r="Q83" s="322">
        <f t="shared" si="30"/>
        <v>0</v>
      </c>
      <c r="R83" s="325">
        <f>IF(D83="","",IF(J83="Y",Input!M83,0))</f>
        <v>0</v>
      </c>
      <c r="S83" s="308">
        <f t="shared" si="31"/>
        <v>0</v>
      </c>
      <c r="T83" s="305">
        <f>IF(D83="","",Input!L83)</f>
        <v>0</v>
      </c>
      <c r="U83" s="308">
        <f t="shared" si="32"/>
        <v>0</v>
      </c>
      <c r="V83" s="307">
        <f t="shared" si="33"/>
        <v>0</v>
      </c>
      <c r="W83" s="326">
        <f t="shared" si="34"/>
        <v>0</v>
      </c>
      <c r="X83" s="152">
        <f>IF(D83="","",Input!K83)</f>
        <v>0</v>
      </c>
      <c r="Y83" s="308">
        <f t="shared" si="35"/>
        <v>0</v>
      </c>
      <c r="Z83" s="329">
        <f t="shared" si="36"/>
        <v>20597</v>
      </c>
      <c r="AA83" s="62">
        <f t="shared" si="37"/>
        <v>103.01484375</v>
      </c>
      <c r="AB83" s="62">
        <f>IF(D83="","",Input!N83)</f>
        <v>0</v>
      </c>
      <c r="AC83" s="62">
        <f t="shared" si="38"/>
        <v>102.639843749999</v>
      </c>
      <c r="AD83" s="62">
        <f>IF(D83="","",Input!J83)</f>
        <v>102.639843749999</v>
      </c>
      <c r="AE83" s="62">
        <f t="shared" si="39"/>
        <v>0</v>
      </c>
      <c r="AF83" s="309">
        <f t="shared" si="40"/>
        <v>0</v>
      </c>
      <c r="AG83" s="19">
        <f t="shared" si="41"/>
        <v>0.37500000000099476</v>
      </c>
      <c r="AH83" s="576">
        <v>0</v>
      </c>
      <c r="AI83" s="19">
        <f t="shared" si="43"/>
        <v>0</v>
      </c>
      <c r="AJ83" s="337">
        <f t="shared" si="44"/>
        <v>181.30618749998641</v>
      </c>
      <c r="AK83" s="62">
        <f t="shared" si="45"/>
        <v>90457.996667968619</v>
      </c>
      <c r="AL83" s="62">
        <f>IF(D83="","",IF(AK82&lt;'day lookup'!$I$1,MIN('day lookup'!$I$1-AK82,AJ83)))</f>
        <v>181.30618749998641</v>
      </c>
      <c r="AM83" s="62">
        <f t="shared" si="46"/>
        <v>90457.996667968619</v>
      </c>
      <c r="AN83" s="62">
        <f>IF(D83="","",IF(AK83&lt;'day lookup'!$I$1,0,MIN(AK83-'day lookup'!$I$1,AJ83)))</f>
        <v>0</v>
      </c>
      <c r="AO83" s="338">
        <f t="shared" si="47"/>
        <v>0</v>
      </c>
      <c r="AP83" s="10">
        <f>IF(Revised_Input!F83&gt;0,Revised_Input!F83,IF(Input!F83&lt;990000,Input!F83,""))</f>
        <v>733.17708333333303</v>
      </c>
      <c r="AQ83" s="54"/>
      <c r="AS83" s="54"/>
      <c r="AT83" s="279"/>
      <c r="AU83" s="280"/>
      <c r="BL83" s="271"/>
      <c r="BN83" s="271"/>
      <c r="BO83" s="271"/>
    </row>
    <row r="84" spans="1:67">
      <c r="A84" s="73" t="str">
        <f ca="1">OFFSET('day lookup'!$A$1,WEEKDAY(B84)-1,0)</f>
        <v>THU</v>
      </c>
      <c r="B84" s="32">
        <f>Input!A84</f>
        <v>41074</v>
      </c>
      <c r="C84" s="294">
        <f>IF(D84&lt;&gt;"",interp(D84,AreaCapacity!$A$3:$B$245,2),"")</f>
        <v>7752.5592442497264</v>
      </c>
      <c r="D84" s="10">
        <f>IF(AND(Revised_Input!B84&gt;0,Revised_Input!B84&lt;104000),Revised_Input!B84,IF(Input!B84&lt;990000,Input!B84,""))</f>
        <v>89534.59</v>
      </c>
      <c r="E84" s="10">
        <f>IF(Revised_Input!G84&gt;0,Revised_Input!G84/1.9835,IF(Input!G84&lt;990000,Input!G84,""))</f>
        <v>9.6837</v>
      </c>
      <c r="F84" s="10">
        <f>IF(Revised_Input!C84&gt;0,Revised_Input!C84,IF(Input!C84&lt;990000,Input!C84,""))</f>
        <v>109.645833333333</v>
      </c>
      <c r="G84" s="10">
        <f>IF(Revised_Input!D84&gt;0,Revised_Input!D84,IF(Input!D84&lt;990000,Input!D84,""))</f>
        <v>6.7293229166666597</v>
      </c>
      <c r="H84" s="210">
        <f t="shared" si="24"/>
        <v>102.91651041666634</v>
      </c>
      <c r="I84" s="287">
        <f t="shared" si="25"/>
        <v>204.72020033348065</v>
      </c>
      <c r="J84" s="437" t="str">
        <f>IF(Input!H84="","",Input!H84)</f>
        <v>N</v>
      </c>
      <c r="K84" s="305">
        <f t="shared" si="26"/>
        <v>0</v>
      </c>
      <c r="L84" s="201">
        <f>IF(D84="","",IF(J84="Y",I84+G84,MIN(Input!I84,I84+G84-K84)))</f>
        <v>110</v>
      </c>
      <c r="M84" s="201">
        <f t="shared" si="27"/>
        <v>103.27067708333334</v>
      </c>
      <c r="N84" s="314">
        <f>IF(Revised_Input!E84&gt;0,Revised_Input!E84,IF(Input!E84&lt;990000,Input!E84,""))</f>
        <v>2.21</v>
      </c>
      <c r="O84" s="306">
        <f t="shared" si="28"/>
        <v>12838.303338229143</v>
      </c>
      <c r="P84" s="10">
        <f t="shared" si="29"/>
        <v>0</v>
      </c>
      <c r="Q84" s="322">
        <f t="shared" si="30"/>
        <v>0</v>
      </c>
      <c r="R84" s="325">
        <f>IF(D84="","",IF(J84="Y",Input!M84,0))</f>
        <v>0</v>
      </c>
      <c r="S84" s="308">
        <f t="shared" si="31"/>
        <v>0</v>
      </c>
      <c r="T84" s="305">
        <f>IF(D84="","",Input!L84)</f>
        <v>0</v>
      </c>
      <c r="U84" s="308">
        <f t="shared" si="32"/>
        <v>0</v>
      </c>
      <c r="V84" s="307">
        <f t="shared" si="33"/>
        <v>0</v>
      </c>
      <c r="W84" s="326">
        <f t="shared" si="34"/>
        <v>0</v>
      </c>
      <c r="X84" s="152">
        <f>IF(D84="","",Input!K84)</f>
        <v>0</v>
      </c>
      <c r="Y84" s="308">
        <f t="shared" si="35"/>
        <v>0</v>
      </c>
      <c r="Z84" s="329">
        <f t="shared" si="36"/>
        <v>20597</v>
      </c>
      <c r="AA84" s="62">
        <f t="shared" si="37"/>
        <v>103.27067708333334</v>
      </c>
      <c r="AB84" s="62">
        <f>IF(D84="","",Input!N84)</f>
        <v>0</v>
      </c>
      <c r="AC84" s="62">
        <f t="shared" si="38"/>
        <v>102.91651041666634</v>
      </c>
      <c r="AD84" s="62">
        <f>IF(D84="","",Input!J84)</f>
        <v>102.91651041666634</v>
      </c>
      <c r="AE84" s="62">
        <f t="shared" si="39"/>
        <v>0</v>
      </c>
      <c r="AF84" s="309">
        <f t="shared" si="40"/>
        <v>0</v>
      </c>
      <c r="AG84" s="19">
        <f t="shared" si="41"/>
        <v>0.35416666666699825</v>
      </c>
      <c r="AH84" s="19">
        <f t="shared" si="42"/>
        <v>0.35416666666699825</v>
      </c>
      <c r="AI84" s="19">
        <f t="shared" si="43"/>
        <v>0.70248958333399103</v>
      </c>
      <c r="AJ84" s="337">
        <f t="shared" si="44"/>
        <v>182.01751041666719</v>
      </c>
      <c r="AK84" s="62">
        <f t="shared" si="45"/>
        <v>90640.014178385289</v>
      </c>
      <c r="AL84" s="62">
        <f>IF(D84="","",IF(AK83&lt;'day lookup'!$I$1,MIN('day lookup'!$I$1-AK83,AJ84)))</f>
        <v>182.01751041666719</v>
      </c>
      <c r="AM84" s="62">
        <f t="shared" si="46"/>
        <v>90640.014178385289</v>
      </c>
      <c r="AN84" s="62">
        <f>IF(D84="","",IF(AK84&lt;'day lookup'!$I$1,0,MIN(AK84-'day lookup'!$I$1,AJ84)))</f>
        <v>0</v>
      </c>
      <c r="AO84" s="338">
        <f t="shared" si="47"/>
        <v>0</v>
      </c>
      <c r="AP84" s="10">
        <f>IF(Revised_Input!F84&gt;0,Revised_Input!F84,IF(Input!F84&lt;990000,Input!F84,""))</f>
        <v>615.14583333333303</v>
      </c>
      <c r="AQ84" s="54"/>
      <c r="AS84" s="54"/>
      <c r="AT84" s="279"/>
      <c r="AU84" s="280"/>
      <c r="BL84" s="271"/>
      <c r="BN84" s="271"/>
      <c r="BO84" s="271"/>
    </row>
    <row r="85" spans="1:67">
      <c r="A85" s="73" t="str">
        <f ca="1">OFFSET('day lookup'!$A$1,WEEKDAY(B85)-1,0)</f>
        <v>FRI</v>
      </c>
      <c r="B85" s="32">
        <f>Input!A85</f>
        <v>41075</v>
      </c>
      <c r="C85" s="294">
        <f>IF(D85&lt;&gt;"",interp(D85,AreaCapacity!$A$3:$B$245,2),"")</f>
        <v>7752.7195509309968</v>
      </c>
      <c r="D85" s="10">
        <f>IF(AND(Revised_Input!B85&gt;0,Revised_Input!B85&lt;104000),Revised_Input!B85,IF(Input!B85&lt;990000,Input!B85,""))</f>
        <v>89680.95</v>
      </c>
      <c r="E85" s="10">
        <f>IF(Revised_Input!G85&gt;0,Revised_Input!G85/1.9835,IF(Input!G85&lt;990000,Input!G85,""))</f>
        <v>9.6937999999999995</v>
      </c>
      <c r="F85" s="10">
        <f>IF(Revised_Input!C85&gt;0,Revised_Input!C85,IF(Input!C85&lt;990000,Input!C85,""))</f>
        <v>109.520833333333</v>
      </c>
      <c r="G85" s="10">
        <f>IF(Revised_Input!D85&gt;0,Revised_Input!D85,IF(Input!D85&lt;990000,Input!D85,""))</f>
        <v>6.3972916666666597</v>
      </c>
      <c r="H85" s="210">
        <f t="shared" si="24"/>
        <v>103.12354166666634</v>
      </c>
      <c r="I85" s="287">
        <f t="shared" si="25"/>
        <v>186.60609891395677</v>
      </c>
      <c r="J85" s="437" t="str">
        <f>IF(Input!H85="","",Input!H85)</f>
        <v>N</v>
      </c>
      <c r="K85" s="305">
        <f t="shared" si="26"/>
        <v>0</v>
      </c>
      <c r="L85" s="201">
        <f>IF(D85="","",IF(J85="Y",I85+G85,MIN(Input!I85,I85+G85-K85)))</f>
        <v>110</v>
      </c>
      <c r="M85" s="201">
        <f t="shared" si="27"/>
        <v>103.60270833333334</v>
      </c>
      <c r="N85" s="314">
        <f>IF(Revised_Input!E85&gt;0,Revised_Input!E85,IF(Input!E85&lt;990000,Input!E85,""))</f>
        <v>2.21</v>
      </c>
      <c r="O85" s="306">
        <f t="shared" si="28"/>
        <v>12842.686873229144</v>
      </c>
      <c r="P85" s="10">
        <f t="shared" si="29"/>
        <v>0</v>
      </c>
      <c r="Q85" s="322">
        <f t="shared" si="30"/>
        <v>0</v>
      </c>
      <c r="R85" s="325">
        <f>IF(D85="","",IF(J85="Y",Input!M85,0))</f>
        <v>0</v>
      </c>
      <c r="S85" s="308">
        <f t="shared" si="31"/>
        <v>0</v>
      </c>
      <c r="T85" s="305">
        <f>IF(D85="","",Input!L85)</f>
        <v>0</v>
      </c>
      <c r="U85" s="308">
        <f t="shared" si="32"/>
        <v>0</v>
      </c>
      <c r="V85" s="307">
        <f t="shared" si="33"/>
        <v>0</v>
      </c>
      <c r="W85" s="326">
        <f t="shared" si="34"/>
        <v>0</v>
      </c>
      <c r="X85" s="152">
        <f>IF(D85="","",Input!K85)</f>
        <v>0</v>
      </c>
      <c r="Y85" s="308">
        <f t="shared" si="35"/>
        <v>0</v>
      </c>
      <c r="Z85" s="329">
        <f t="shared" si="36"/>
        <v>20597</v>
      </c>
      <c r="AA85" s="62">
        <f t="shared" si="37"/>
        <v>103.60270833333334</v>
      </c>
      <c r="AB85" s="62">
        <f>IF(D85="","",Input!N85)</f>
        <v>0</v>
      </c>
      <c r="AC85" s="62">
        <f t="shared" si="38"/>
        <v>103.12354166666634</v>
      </c>
      <c r="AD85" s="62">
        <f>IF(D85="","",Input!J85)</f>
        <v>103.12354166666634</v>
      </c>
      <c r="AE85" s="62">
        <f t="shared" si="39"/>
        <v>0</v>
      </c>
      <c r="AF85" s="309">
        <f t="shared" si="40"/>
        <v>0</v>
      </c>
      <c r="AG85" s="19">
        <f t="shared" si="41"/>
        <v>0.47916666666699825</v>
      </c>
      <c r="AH85" s="19">
        <f t="shared" si="42"/>
        <v>0.83333333333399651</v>
      </c>
      <c r="AI85" s="19">
        <f t="shared" si="43"/>
        <v>1.6529166666679822</v>
      </c>
      <c r="AJ85" s="337">
        <f t="shared" si="44"/>
        <v>145.40957291666658</v>
      </c>
      <c r="AK85" s="62">
        <f t="shared" si="45"/>
        <v>90785.423751301962</v>
      </c>
      <c r="AL85" s="62">
        <f>IF(D85="","",IF(AK84&lt;'day lookup'!$I$1,MIN('day lookup'!$I$1-AK84,AJ85)))</f>
        <v>145.40957291666658</v>
      </c>
      <c r="AM85" s="62">
        <f t="shared" si="46"/>
        <v>90785.423751301962</v>
      </c>
      <c r="AN85" s="62">
        <f>IF(D85="","",IF(AK85&lt;'day lookup'!$I$1,0,MIN(AK85-'day lookup'!$I$1,AJ85)))</f>
        <v>0</v>
      </c>
      <c r="AO85" s="338">
        <f t="shared" si="47"/>
        <v>0</v>
      </c>
      <c r="AP85" s="10">
        <f>IF(Revised_Input!F85&gt;0,Revised_Input!F85,IF(Input!F85&lt;990000,Input!F85,""))</f>
        <v>631.55729166666595</v>
      </c>
      <c r="AQ85" s="54"/>
      <c r="AS85" s="54"/>
      <c r="AT85" s="279"/>
      <c r="AU85" s="280"/>
      <c r="BL85" s="271"/>
      <c r="BN85" s="271"/>
      <c r="BO85" s="271"/>
    </row>
    <row r="86" spans="1:67">
      <c r="A86" s="73" t="str">
        <f ca="1">OFFSET('day lookup'!$A$1,WEEKDAY(B86)-1,0)</f>
        <v>SAT</v>
      </c>
      <c r="B86" s="32">
        <f>Input!A86</f>
        <v>41076</v>
      </c>
      <c r="C86" s="294">
        <f>IF(D86&lt;&gt;"",interp(D86,AreaCapacity!$A$3:$B$245,2),"")</f>
        <v>7752.849682365827</v>
      </c>
      <c r="D86" s="10">
        <f>IF(AND(Revised_Input!B86&gt;0,Revised_Input!B86&lt;104000),Revised_Input!B86,IF(Input!B86&lt;990000,Input!B86,""))</f>
        <v>89799.76</v>
      </c>
      <c r="E86" s="10">
        <f>IF(Revised_Input!G86&gt;0,Revised_Input!G86/1.9835,IF(Input!G86&lt;990000,Input!G86,""))</f>
        <v>9.6988000000000003</v>
      </c>
      <c r="F86" s="10">
        <f>IF(Revised_Input!C86&gt;0,Revised_Input!C86,IF(Input!C86&lt;990000,Input!C86,""))</f>
        <v>109.223958333333</v>
      </c>
      <c r="G86" s="10">
        <f>IF(Revised_Input!D86&gt;0,Revised_Input!D86,IF(Input!D86&lt;990000,Input!D86,""))</f>
        <v>6.1047916666666602</v>
      </c>
      <c r="H86" s="210">
        <f t="shared" si="24"/>
        <v>103.11916666666635</v>
      </c>
      <c r="I86" s="287">
        <f t="shared" si="25"/>
        <v>172.71713480379651</v>
      </c>
      <c r="J86" s="437" t="str">
        <f>IF(Input!H86="","",Input!H86)</f>
        <v>N</v>
      </c>
      <c r="K86" s="305">
        <f t="shared" si="26"/>
        <v>0</v>
      </c>
      <c r="L86" s="201">
        <f>IF(D86="","",IF(J86="Y",I86+G86,MIN(Input!I86,I86+G86-K86)))</f>
        <v>110</v>
      </c>
      <c r="M86" s="201">
        <f t="shared" si="27"/>
        <v>103.89520833333334</v>
      </c>
      <c r="N86" s="314">
        <f>IF(Revised_Input!E86&gt;0,Revised_Input!E86,IF(Input!E86&lt;990000,Input!E86,""))</f>
        <v>2.21</v>
      </c>
      <c r="O86" s="306">
        <f t="shared" si="28"/>
        <v>12847.070408229145</v>
      </c>
      <c r="P86" s="10">
        <f t="shared" si="29"/>
        <v>0</v>
      </c>
      <c r="Q86" s="322">
        <f t="shared" si="30"/>
        <v>0</v>
      </c>
      <c r="R86" s="325">
        <f>IF(D86="","",IF(J86="Y",Input!M86,0))</f>
        <v>0</v>
      </c>
      <c r="S86" s="308">
        <f t="shared" si="31"/>
        <v>0</v>
      </c>
      <c r="T86" s="305">
        <f>IF(D86="","",Input!L86)</f>
        <v>0</v>
      </c>
      <c r="U86" s="308">
        <f t="shared" si="32"/>
        <v>0</v>
      </c>
      <c r="V86" s="307">
        <f t="shared" si="33"/>
        <v>0</v>
      </c>
      <c r="W86" s="326">
        <f t="shared" si="34"/>
        <v>0</v>
      </c>
      <c r="X86" s="152">
        <f>IF(D86="","",Input!K86)</f>
        <v>0</v>
      </c>
      <c r="Y86" s="308">
        <f t="shared" si="35"/>
        <v>0</v>
      </c>
      <c r="Z86" s="329">
        <f t="shared" si="36"/>
        <v>20597</v>
      </c>
      <c r="AA86" s="62">
        <f t="shared" si="37"/>
        <v>103.89520833333334</v>
      </c>
      <c r="AB86" s="62">
        <f>IF(D86="","",Input!N86)</f>
        <v>0</v>
      </c>
      <c r="AC86" s="62">
        <f t="shared" si="38"/>
        <v>103.11916666666635</v>
      </c>
      <c r="AD86" s="62">
        <f>IF(D86="","",Input!J86)</f>
        <v>103.11916666666635</v>
      </c>
      <c r="AE86" s="62">
        <f t="shared" si="39"/>
        <v>0</v>
      </c>
      <c r="AF86" s="309">
        <f t="shared" si="40"/>
        <v>0</v>
      </c>
      <c r="AG86" s="19">
        <f t="shared" si="41"/>
        <v>0.77604166666699825</v>
      </c>
      <c r="AH86" s="19">
        <f t="shared" si="42"/>
        <v>1.6093750000009948</v>
      </c>
      <c r="AI86" s="19">
        <f t="shared" si="43"/>
        <v>3.1921953125019731</v>
      </c>
      <c r="AJ86" s="337">
        <f t="shared" si="44"/>
        <v>117.2707213541637</v>
      </c>
      <c r="AK86" s="62">
        <f t="shared" si="45"/>
        <v>90902.69447265612</v>
      </c>
      <c r="AL86" s="62">
        <f>IF(D86="","",IF(AK85&lt;'day lookup'!$I$1,MIN('day lookup'!$I$1-AK85,AJ86)))</f>
        <v>117.2707213541637</v>
      </c>
      <c r="AM86" s="62">
        <f t="shared" si="46"/>
        <v>90902.69447265612</v>
      </c>
      <c r="AN86" s="62">
        <f>IF(D86="","",IF(AK86&lt;'day lookup'!$I$1,0,MIN(AK86-'day lookup'!$I$1,AJ86)))</f>
        <v>0</v>
      </c>
      <c r="AO86" s="338">
        <f t="shared" si="47"/>
        <v>0</v>
      </c>
      <c r="AP86" s="10">
        <f>IF(Revised_Input!F86&gt;0,Revised_Input!F86,IF(Input!F86&lt;990000,Input!F86,""))</f>
        <v>713.40364583333303</v>
      </c>
      <c r="AQ86" s="54"/>
      <c r="AS86" s="54"/>
      <c r="AT86" s="279"/>
      <c r="AU86" s="280"/>
      <c r="BL86" s="271"/>
      <c r="BN86" s="271"/>
      <c r="BO86" s="271"/>
    </row>
    <row r="87" spans="1:67">
      <c r="A87" s="73" t="str">
        <f ca="1">OFFSET('day lookup'!$A$1,WEEKDAY(B87)-1,0)</f>
        <v>SUN</v>
      </c>
      <c r="B87" s="32">
        <f>Input!A87</f>
        <v>41077</v>
      </c>
      <c r="C87" s="294">
        <f>IF(D87&lt;&gt;"",interp(D87,AreaCapacity!$A$3:$B$245,2),"")</f>
        <v>7752.9799123767798</v>
      </c>
      <c r="D87" s="10">
        <f>IF(AND(Revised_Input!B87&gt;0,Revised_Input!B87&lt;104000),Revised_Input!B87,IF(Input!B87&lt;990000,Input!B87,""))</f>
        <v>89918.66</v>
      </c>
      <c r="E87" s="10">
        <f>IF(Revised_Input!G87&gt;0,Revised_Input!G87/1.9835,IF(Input!G87&lt;990000,Input!G87,""))</f>
        <v>9.7088999999999999</v>
      </c>
      <c r="F87" s="10">
        <f>IF(Revised_Input!C87&gt;0,Revised_Input!C87,IF(Input!C87&lt;990000,Input!C87,""))</f>
        <v>108.505208333333</v>
      </c>
      <c r="G87" s="10">
        <f>IF(Revised_Input!D87&gt;0,Revised_Input!D87,IF(Input!D87&lt;990000,Input!D87,""))</f>
        <v>5.8447916666666604</v>
      </c>
      <c r="H87" s="210">
        <f t="shared" si="24"/>
        <v>102.66041666666634</v>
      </c>
      <c r="I87" s="287">
        <f>IF(D87="","",(D87-D86)/1.9835+E87+H87)</f>
        <v>172.31385914209295</v>
      </c>
      <c r="J87" s="437" t="str">
        <f>IF(Input!H87="","",Input!H87)</f>
        <v>N</v>
      </c>
      <c r="K87" s="305">
        <f t="shared" si="26"/>
        <v>0</v>
      </c>
      <c r="L87" s="201">
        <f>IF(D87="","",IF(J87="Y",I87+G87,MIN(Input!I87,I87+G87-K87)))</f>
        <v>110</v>
      </c>
      <c r="M87" s="201">
        <f t="shared" si="27"/>
        <v>104.15520833333333</v>
      </c>
      <c r="N87" s="314">
        <f>IF(Revised_Input!E87&gt;0,Revised_Input!E87,IF(Input!E87&lt;990000,Input!E87,""))</f>
        <v>2.21</v>
      </c>
      <c r="O87" s="306">
        <f t="shared" si="28"/>
        <v>12851.453943229146</v>
      </c>
      <c r="P87" s="10">
        <f t="shared" si="29"/>
        <v>0</v>
      </c>
      <c r="Q87" s="322">
        <f t="shared" si="30"/>
        <v>0</v>
      </c>
      <c r="R87" s="325">
        <f>IF(D87="","",IF(J87="Y",Input!M87,0))</f>
        <v>0</v>
      </c>
      <c r="S87" s="308">
        <f t="shared" si="31"/>
        <v>0</v>
      </c>
      <c r="T87" s="305">
        <f>IF(D87="","",Input!L87)</f>
        <v>0</v>
      </c>
      <c r="U87" s="308">
        <f t="shared" si="32"/>
        <v>0</v>
      </c>
      <c r="V87" s="307">
        <f t="shared" si="33"/>
        <v>0</v>
      </c>
      <c r="W87" s="326">
        <f t="shared" si="34"/>
        <v>0</v>
      </c>
      <c r="X87" s="152">
        <f>IF(D87="","",Input!K87)</f>
        <v>0</v>
      </c>
      <c r="Y87" s="308">
        <f t="shared" si="35"/>
        <v>0</v>
      </c>
      <c r="Z87" s="329">
        <f t="shared" si="36"/>
        <v>20597</v>
      </c>
      <c r="AA87" s="62">
        <f t="shared" si="37"/>
        <v>104.15520833333333</v>
      </c>
      <c r="AB87" s="62">
        <f>IF(D87="","",Input!N87)</f>
        <v>0</v>
      </c>
      <c r="AC87" s="62">
        <f t="shared" si="38"/>
        <v>102.66041666666634</v>
      </c>
      <c r="AD87" s="62">
        <f>IF(D87="","",Input!J87)</f>
        <v>102.66041666666634</v>
      </c>
      <c r="AE87" s="62">
        <f t="shared" si="39"/>
        <v>0</v>
      </c>
      <c r="AF87" s="309">
        <f t="shared" si="40"/>
        <v>0</v>
      </c>
      <c r="AG87" s="19">
        <f t="shared" si="41"/>
        <v>1.4947916666669983</v>
      </c>
      <c r="AH87" s="19">
        <f t="shared" si="42"/>
        <v>3.104166666667993</v>
      </c>
      <c r="AI87" s="19">
        <f t="shared" si="43"/>
        <v>6.1571145833359644</v>
      </c>
      <c r="AJ87" s="337">
        <f t="shared" si="44"/>
        <v>115.9350807291747</v>
      </c>
      <c r="AK87" s="62">
        <f t="shared" si="45"/>
        <v>91018.629553385297</v>
      </c>
      <c r="AL87" s="62">
        <f>IF(D87="","",IF(AK86&lt;'day lookup'!$I$1,MIN('day lookup'!$I$1-AK86,AJ87)))</f>
        <v>115.9350807291747</v>
      </c>
      <c r="AM87" s="62">
        <f t="shared" si="46"/>
        <v>91018.629553385297</v>
      </c>
      <c r="AN87" s="62">
        <f>IF(D87="","",IF(AK87&lt;'day lookup'!$I$1,0,MIN(AK87-'day lookup'!$I$1,AJ87)))</f>
        <v>0</v>
      </c>
      <c r="AO87" s="338">
        <f t="shared" si="47"/>
        <v>0</v>
      </c>
      <c r="AP87" s="10">
        <f>IF(Revised_Input!F87&gt;0,Revised_Input!F87,IF(Input!F87&lt;990000,Input!F87,""))</f>
        <v>726.88020833333303</v>
      </c>
      <c r="AQ87" s="54"/>
      <c r="AS87" s="54"/>
      <c r="AT87" s="279"/>
      <c r="AU87" s="280"/>
      <c r="BL87" s="271"/>
      <c r="BN87" s="271"/>
      <c r="BO87" s="271"/>
    </row>
    <row r="88" spans="1:67">
      <c r="A88" s="73" t="str">
        <f ca="1">OFFSET('day lookup'!$A$1,WEEKDAY(B88)-1,0)</f>
        <v>MON</v>
      </c>
      <c r="B88" s="32">
        <f>Input!A88</f>
        <v>41078</v>
      </c>
      <c r="C88" s="294">
        <f>IF(D88&lt;&gt;"",interp(D88,AreaCapacity!$A$3:$B$245,2),"")</f>
        <v>7753.1095429815014</v>
      </c>
      <c r="D88" s="10">
        <f>IF(AND(Revised_Input!B88&gt;0,Revised_Input!B88&lt;104000),Revised_Input!B88,IF(Input!B88&lt;990000,Input!B88,""))</f>
        <v>90037.67</v>
      </c>
      <c r="E88" s="10">
        <f>IF(Revised_Input!G88&gt;0,Revised_Input!G88/1.9835,IF(Input!G88&lt;990000,Input!G88,""))</f>
        <v>9.7189999999999994</v>
      </c>
      <c r="F88" s="10">
        <f>IF(Revised_Input!C88&gt;0,Revised_Input!C88,IF(Input!C88&lt;990000,Input!C88,""))</f>
        <v>110.598958333333</v>
      </c>
      <c r="G88" s="10">
        <f>IF(Revised_Input!D88&gt;0,Revised_Input!D88,IF(Input!D88&lt;990000,Input!D88,""))</f>
        <v>5.5333333333333297</v>
      </c>
      <c r="H88" s="210">
        <f t="shared" si="24"/>
        <v>105.06562499999967</v>
      </c>
      <c r="I88" s="287">
        <f t="shared" si="25"/>
        <v>174.78462499999702</v>
      </c>
      <c r="J88" s="437" t="str">
        <f>IF(Input!H88="","",Input!H88)</f>
        <v>N</v>
      </c>
      <c r="K88" s="305">
        <f t="shared" si="26"/>
        <v>0</v>
      </c>
      <c r="L88" s="201">
        <f>IF(D88="","",IF(J88="Y",I88+G88,MIN(Input!I88,I88+G88-K88)))</f>
        <v>110</v>
      </c>
      <c r="M88" s="201">
        <f t="shared" si="27"/>
        <v>104.46666666666667</v>
      </c>
      <c r="N88" s="314">
        <f>IF(Revised_Input!E88&gt;0,Revised_Input!E88,IF(Input!E88&lt;990000,Input!E88,""))</f>
        <v>2.21</v>
      </c>
      <c r="O88" s="306">
        <f t="shared" si="28"/>
        <v>12855.837478229147</v>
      </c>
      <c r="P88" s="10">
        <f t="shared" si="29"/>
        <v>0</v>
      </c>
      <c r="Q88" s="322">
        <f t="shared" si="30"/>
        <v>0</v>
      </c>
      <c r="R88" s="325">
        <f>IF(D88="","",IF(J88="Y",Input!M88,0))</f>
        <v>0</v>
      </c>
      <c r="S88" s="308">
        <f t="shared" si="31"/>
        <v>0</v>
      </c>
      <c r="T88" s="305">
        <f>IF(D88="","",Input!L88)</f>
        <v>0</v>
      </c>
      <c r="U88" s="308">
        <f t="shared" si="32"/>
        <v>0</v>
      </c>
      <c r="V88" s="307">
        <f t="shared" si="33"/>
        <v>0</v>
      </c>
      <c r="W88" s="326">
        <f t="shared" si="34"/>
        <v>0</v>
      </c>
      <c r="X88" s="152">
        <f>IF(D88="","",Input!K88)</f>
        <v>0</v>
      </c>
      <c r="Y88" s="308">
        <f t="shared" si="35"/>
        <v>0</v>
      </c>
      <c r="Z88" s="329">
        <f t="shared" si="36"/>
        <v>20597</v>
      </c>
      <c r="AA88" s="62">
        <f t="shared" si="37"/>
        <v>104.46666666666667</v>
      </c>
      <c r="AB88" s="62">
        <f>IF(D88="","",Input!N88)</f>
        <v>0</v>
      </c>
      <c r="AC88" s="62">
        <f t="shared" si="38"/>
        <v>105.06562499999967</v>
      </c>
      <c r="AD88" s="62">
        <f>IF(D88="","",Input!J88)</f>
        <v>105.06562499999967</v>
      </c>
      <c r="AE88" s="62">
        <f t="shared" si="39"/>
        <v>0</v>
      </c>
      <c r="AF88" s="309">
        <f t="shared" si="40"/>
        <v>0</v>
      </c>
      <c r="AG88" s="19">
        <f t="shared" si="41"/>
        <v>-0.59895833333300175</v>
      </c>
      <c r="AH88" s="19">
        <f t="shared" si="42"/>
        <v>2.5052083333349913</v>
      </c>
      <c r="AI88" s="19">
        <f t="shared" si="43"/>
        <v>4.9690807291699555</v>
      </c>
      <c r="AJ88" s="337">
        <f t="shared" si="44"/>
        <v>120.19803385416076</v>
      </c>
      <c r="AK88" s="62">
        <f t="shared" si="45"/>
        <v>91138.827587239459</v>
      </c>
      <c r="AL88" s="62">
        <f>IF(D88="","",IF(AK87&lt;'day lookup'!$I$1,MIN('day lookup'!$I$1-AK87,AJ88)))</f>
        <v>120.19803385416076</v>
      </c>
      <c r="AM88" s="62">
        <f t="shared" si="46"/>
        <v>91138.827587239459</v>
      </c>
      <c r="AN88" s="62">
        <f>IF(D88="","",IF(AK88&lt;'day lookup'!$I$1,0,MIN(AK88-'day lookup'!$I$1,AJ88)))</f>
        <v>0</v>
      </c>
      <c r="AO88" s="338">
        <f t="shared" si="47"/>
        <v>0</v>
      </c>
      <c r="AP88" s="10">
        <f>IF(Revised_Input!F88&gt;0,Revised_Input!F88,IF(Input!F88&lt;990000,Input!F88,""))</f>
        <v>697.19010416666595</v>
      </c>
      <c r="AQ88" s="54"/>
      <c r="AS88" s="54"/>
      <c r="AT88" s="279"/>
      <c r="AU88" s="280"/>
      <c r="BL88" s="271"/>
      <c r="BN88" s="271"/>
      <c r="BO88" s="271"/>
    </row>
    <row r="89" spans="1:67">
      <c r="A89" s="73" t="str">
        <f ca="1">OFFSET('day lookup'!$A$1,WEEKDAY(B89)-1,0)</f>
        <v>TUE</v>
      </c>
      <c r="B89" s="32">
        <f>Input!A89</f>
        <v>41079</v>
      </c>
      <c r="C89" s="294">
        <f>IF(D89&lt;&gt;"",interp(D89,AreaCapacity!$A$3:$B$245,2),"")</f>
        <v>7753.2294015233947</v>
      </c>
      <c r="D89" s="10">
        <f>IF(AND(Revised_Input!B89&gt;0,Revised_Input!B89&lt;104000),Revised_Input!B89,IF(Input!B89&lt;990000,Input!B89,""))</f>
        <v>90147.82</v>
      </c>
      <c r="E89" s="10">
        <f>IF(Revised_Input!G89&gt;0,Revised_Input!G89/1.9835,IF(Input!G89&lt;990000,Input!G89,""))</f>
        <v>9.7240000000000002</v>
      </c>
      <c r="F89" s="10">
        <f>IF(Revised_Input!C89&gt;0,Revised_Input!C89,IF(Input!C89&lt;990000,Input!C89,""))</f>
        <v>112.40624999999901</v>
      </c>
      <c r="G89" s="10">
        <f>IF(Revised_Input!D89&gt;0,Revised_Input!D89,IF(Input!D89&lt;990000,Input!D89,""))</f>
        <v>5.3518749999999997</v>
      </c>
      <c r="H89" s="210">
        <f>IF(D89="","",F89-G89)</f>
        <v>107.054374999999</v>
      </c>
      <c r="I89" s="287">
        <f t="shared" si="25"/>
        <v>172.31152347492147</v>
      </c>
      <c r="J89" s="437" t="str">
        <f>IF(Input!H89="","",Input!H89)</f>
        <v>N</v>
      </c>
      <c r="K89" s="305">
        <f t="shared" si="26"/>
        <v>0</v>
      </c>
      <c r="L89" s="201">
        <f>IF(D89="","",IF(J89="Y",I89+G89,MIN(Input!I89,I89+G89-K89)))</f>
        <v>110</v>
      </c>
      <c r="M89" s="201">
        <f>IF(D89="","",MAX(L89-G89,0))</f>
        <v>104.64812499999999</v>
      </c>
      <c r="N89" s="314">
        <f>IF(Revised_Input!E89&gt;0,Revised_Input!E89,IF(Input!E89&lt;990000,Input!E89,""))</f>
        <v>2.21</v>
      </c>
      <c r="O89" s="306">
        <f t="shared" si="28"/>
        <v>12860.221013229148</v>
      </c>
      <c r="P89" s="10">
        <f t="shared" si="29"/>
        <v>0</v>
      </c>
      <c r="Q89" s="322">
        <f t="shared" si="30"/>
        <v>0</v>
      </c>
      <c r="R89" s="325">
        <f>IF(D89="","",IF(J89="Y",Input!M89,0))</f>
        <v>0</v>
      </c>
      <c r="S89" s="308">
        <f t="shared" si="31"/>
        <v>0</v>
      </c>
      <c r="T89" s="305">
        <f>IF(D89="","",Input!L89)</f>
        <v>0</v>
      </c>
      <c r="U89" s="308">
        <f t="shared" si="32"/>
        <v>0</v>
      </c>
      <c r="V89" s="307">
        <f t="shared" si="33"/>
        <v>0</v>
      </c>
      <c r="W89" s="326">
        <f t="shared" si="34"/>
        <v>0</v>
      </c>
      <c r="X89" s="152">
        <f>IF(D89="","",Input!K89)</f>
        <v>0</v>
      </c>
      <c r="Y89" s="308">
        <f t="shared" si="35"/>
        <v>0</v>
      </c>
      <c r="Z89" s="329">
        <f t="shared" si="36"/>
        <v>20597</v>
      </c>
      <c r="AA89" s="62">
        <f>IF(D89="","",M89+P89+V89+X89)</f>
        <v>104.64812499999999</v>
      </c>
      <c r="AB89" s="62">
        <f>IF(D89="","",Input!N89)</f>
        <v>0</v>
      </c>
      <c r="AC89" s="62">
        <f t="shared" si="38"/>
        <v>107.054374999999</v>
      </c>
      <c r="AD89" s="62">
        <f>IF(D89="","",Input!J89)</f>
        <v>107.054374999999</v>
      </c>
      <c r="AE89" s="62">
        <f t="shared" si="39"/>
        <v>0</v>
      </c>
      <c r="AF89" s="309">
        <f t="shared" si="40"/>
        <v>0</v>
      </c>
      <c r="AG89" s="19">
        <f t="shared" si="41"/>
        <v>-2.4062499999990052</v>
      </c>
      <c r="AH89" s="19">
        <f t="shared" si="42"/>
        <v>9.8958333335986026E-2</v>
      </c>
      <c r="AI89" s="19">
        <f t="shared" si="43"/>
        <v>0.19628385417192828</v>
      </c>
      <c r="AJ89" s="337">
        <f t="shared" si="44"/>
        <v>114.92279687500675</v>
      </c>
      <c r="AK89" s="62">
        <f t="shared" si="45"/>
        <v>91253.750384114464</v>
      </c>
      <c r="AL89" s="62">
        <f>IF(D89="","",IF(AK88&lt;'day lookup'!$I$1,MIN('day lookup'!$I$1-AK88,AJ89)))</f>
        <v>114.92279687500675</v>
      </c>
      <c r="AM89" s="62">
        <f t="shared" si="46"/>
        <v>91253.750384114464</v>
      </c>
      <c r="AN89" s="62">
        <f>IF(D89="","",IF(AK89&lt;'day lookup'!$I$1,0,MIN(AK89-'day lookup'!$I$1,AJ89)))</f>
        <v>0</v>
      </c>
      <c r="AO89" s="338">
        <f t="shared" si="47"/>
        <v>0</v>
      </c>
      <c r="AP89" s="10">
        <f>IF(Revised_Input!F89&gt;0,Revised_Input!F89,IF(Input!F89&lt;990000,Input!F89,""))</f>
        <v>693.94010416666595</v>
      </c>
      <c r="AQ89" s="54"/>
      <c r="AS89" s="54"/>
      <c r="AT89" s="279"/>
      <c r="AU89" s="280"/>
      <c r="BL89" s="271"/>
      <c r="BN89" s="271"/>
      <c r="BO89" s="271"/>
    </row>
    <row r="90" spans="1:67">
      <c r="A90" s="73" t="str">
        <f ca="1">OFFSET('day lookup'!$A$1,WEEKDAY(B90)-1,0)</f>
        <v>WED</v>
      </c>
      <c r="B90" s="32">
        <f>Input!A90</f>
        <v>41080</v>
      </c>
      <c r="C90" s="294">
        <f>IF(D90&lt;&gt;"",interp(D90,AreaCapacity!$A$3:$B$245,2),"")</f>
        <v>7753.309357997824</v>
      </c>
      <c r="D90" s="10">
        <f>IF(AND(Revised_Input!B90&gt;0,Revised_Input!B90&lt;104000),Revised_Input!B90,IF(Input!B90&lt;990000,Input!B90,""))</f>
        <v>90221.3</v>
      </c>
      <c r="E90" s="10">
        <f>IF(Revised_Input!G90&gt;0,Revised_Input!G90/1.9835,IF(Input!G90&lt;990000,Input!G90,""))</f>
        <v>9.7289999999999992</v>
      </c>
      <c r="F90" s="10">
        <f>IF(Revised_Input!C90&gt;0,Revised_Input!C90,IF(Input!C90&lt;990000,Input!C90,""))</f>
        <v>112.24218749999901</v>
      </c>
      <c r="G90" s="10">
        <f>IF(Revised_Input!D90&gt;0,Revised_Input!D90,IF(Input!D90&lt;990000,Input!D90,""))</f>
        <v>5.1027083333333296</v>
      </c>
      <c r="H90" s="210">
        <f t="shared" si="24"/>
        <v>107.13947916666568</v>
      </c>
      <c r="I90" s="287">
        <f>IF(D90="","",(D90-D89)/1.9835+E90+H90)</f>
        <v>153.91410558461169</v>
      </c>
      <c r="J90" s="437" t="str">
        <f>IF(Input!H90="","",Input!H90)</f>
        <v>N</v>
      </c>
      <c r="K90" s="305">
        <f t="shared" si="26"/>
        <v>0</v>
      </c>
      <c r="L90" s="201">
        <f>IF(D90="","",IF(J90="Y",I90+G90,MIN(Input!I90,I90+G90-K90)))</f>
        <v>110</v>
      </c>
      <c r="M90" s="201">
        <f>IF(D90="","",MAX(L90-G90,0))</f>
        <v>104.89729166666667</v>
      </c>
      <c r="N90" s="314">
        <f>IF(Revised_Input!E90&gt;0,Revised_Input!E90,IF(Input!E90&lt;990000,Input!E90,""))</f>
        <v>2.21</v>
      </c>
      <c r="O90" s="306">
        <f t="shared" si="28"/>
        <v>12864.604548229148</v>
      </c>
      <c r="P90" s="10">
        <f t="shared" si="29"/>
        <v>0</v>
      </c>
      <c r="Q90" s="322">
        <f t="shared" si="30"/>
        <v>0</v>
      </c>
      <c r="R90" s="325">
        <f>IF(D90="","",IF(J90="Y",Input!M90,0))</f>
        <v>0</v>
      </c>
      <c r="S90" s="308">
        <f t="shared" si="31"/>
        <v>0</v>
      </c>
      <c r="T90" s="305">
        <f>IF(D90="","",Input!L90)</f>
        <v>0</v>
      </c>
      <c r="U90" s="308">
        <f t="shared" si="32"/>
        <v>0</v>
      </c>
      <c r="V90" s="307">
        <f t="shared" si="33"/>
        <v>0</v>
      </c>
      <c r="W90" s="326">
        <f t="shared" si="34"/>
        <v>0</v>
      </c>
      <c r="X90" s="152">
        <f>IF(D90="","",Input!K90)</f>
        <v>0</v>
      </c>
      <c r="Y90" s="308">
        <f t="shared" si="35"/>
        <v>0</v>
      </c>
      <c r="Z90" s="329">
        <f t="shared" si="36"/>
        <v>20597</v>
      </c>
      <c r="AA90" s="62">
        <f>IF(D90="","",M90+P90+V90+X90)</f>
        <v>104.89729166666667</v>
      </c>
      <c r="AB90" s="62">
        <f>IF(D90="","",Input!N90)</f>
        <v>0</v>
      </c>
      <c r="AC90" s="62">
        <f t="shared" si="38"/>
        <v>107.13947916666568</v>
      </c>
      <c r="AD90" s="62">
        <f>IF(D90="","",Input!J90)</f>
        <v>107.13947916666568</v>
      </c>
      <c r="AE90" s="62">
        <f t="shared" si="39"/>
        <v>0</v>
      </c>
      <c r="AF90" s="309">
        <f t="shared" si="40"/>
        <v>0</v>
      </c>
      <c r="AG90" s="19">
        <f>IF(D90="","",AA90-AC90+AB90)</f>
        <v>-2.2421874999990052</v>
      </c>
      <c r="AH90" s="19">
        <f>IF(D90="","",AH89+AG90)</f>
        <v>-2.1432291666630192</v>
      </c>
      <c r="AI90" s="19">
        <f t="shared" si="43"/>
        <v>-4.2510950520760984</v>
      </c>
      <c r="AJ90" s="337">
        <f t="shared" si="44"/>
        <v>77.927378906243945</v>
      </c>
      <c r="AK90" s="62">
        <f t="shared" si="45"/>
        <v>91331.677763020707</v>
      </c>
      <c r="AL90" s="62">
        <f>IF(D90="","",IF(AK89&lt;'day lookup'!$I$1,MIN('day lookup'!$I$1-AK89,AJ90)))</f>
        <v>77.927378906243945</v>
      </c>
      <c r="AM90" s="62">
        <f t="shared" si="46"/>
        <v>91331.677763020707</v>
      </c>
      <c r="AN90" s="62">
        <f>IF(D90="","",IF(AK90&lt;'day lookup'!$I$1,0,MIN(AK90-'day lookup'!$I$1,AJ90)))</f>
        <v>0</v>
      </c>
      <c r="AO90" s="338">
        <f t="shared" si="47"/>
        <v>0</v>
      </c>
      <c r="AP90" s="10">
        <f>IF(Revised_Input!F90&gt;0,Revised_Input!F90,IF(Input!F90&lt;990000,Input!F90,""))</f>
        <v>645.30989583333303</v>
      </c>
      <c r="AQ90" s="54"/>
      <c r="AS90" s="54"/>
      <c r="AT90" s="279"/>
      <c r="AU90" s="280"/>
      <c r="BL90" s="271"/>
      <c r="BN90" s="271"/>
      <c r="BO90" s="271"/>
    </row>
    <row r="91" spans="1:67">
      <c r="A91" s="73" t="str">
        <f ca="1">OFFSET('day lookup'!$A$1,WEEKDAY(B91)-1,0)</f>
        <v>THU</v>
      </c>
      <c r="B91" s="32">
        <f>Input!A91</f>
        <v>41081</v>
      </c>
      <c r="C91" s="294">
        <f>IF(D91&lt;&gt;"",interp(D91,AreaCapacity!$A$3:$B$245,2),"")</f>
        <v>7753.3391077257893</v>
      </c>
      <c r="D91" s="10">
        <f>IF(AND(Revised_Input!B91&gt;0,Revised_Input!B91&lt;104000),Revised_Input!B91,IF(Input!B91&lt;990000,Input!B91,""))</f>
        <v>90248.639999999999</v>
      </c>
      <c r="E91" s="10">
        <f>IF(Revised_Input!G91&gt;0,Revised_Input!G91/1.9835,IF(Input!G91&lt;990000,Input!G91,""))</f>
        <v>9.7340999999999998</v>
      </c>
      <c r="F91" s="10">
        <f>IF(Revised_Input!C91&gt;0,Revised_Input!C91,IF(Input!C91&lt;990000,Input!C91,""))</f>
        <v>144.252604166666</v>
      </c>
      <c r="G91" s="10">
        <f>IF(Revised_Input!D91&gt;0,Revised_Input!D91,IF(Input!D91&lt;990000,Input!D91,""))</f>
        <v>4.9997395833503999</v>
      </c>
      <c r="H91" s="210">
        <f t="shared" si="24"/>
        <v>139.25286458331561</v>
      </c>
      <c r="I91" s="287">
        <f t="shared" si="25"/>
        <v>162.77068023746057</v>
      </c>
      <c r="J91" s="437" t="str">
        <f>IF(Input!H91="","",Input!H91)</f>
        <v>Y</v>
      </c>
      <c r="K91" s="305">
        <f t="shared" si="26"/>
        <v>9.7340999999999998</v>
      </c>
      <c r="L91" s="201">
        <f>IF(D91="","",IF(J91="Y",I91+G91,MIN(Input!I91,I91+G91-K91)))</f>
        <v>167.77041982081096</v>
      </c>
      <c r="M91" s="201">
        <f t="shared" si="27"/>
        <v>162.77068023746057</v>
      </c>
      <c r="N91" s="314">
        <f>IF(Revised_Input!E91&gt;0,Revised_Input!E91,IF(Input!E91&lt;990000,Input!E91,""))</f>
        <v>2.21</v>
      </c>
      <c r="O91" s="306">
        <f t="shared" si="28"/>
        <v>12868.988083229149</v>
      </c>
      <c r="P91" s="10">
        <f t="shared" si="29"/>
        <v>2.21</v>
      </c>
      <c r="Q91" s="322">
        <f t="shared" si="30"/>
        <v>4.3835350000000002</v>
      </c>
      <c r="R91" s="325">
        <f>IF(D91="","",IF(J91="Y",Input!M91,0))</f>
        <v>9.7863172453662841</v>
      </c>
      <c r="S91" s="308">
        <f t="shared" si="31"/>
        <v>19.411160256184026</v>
      </c>
      <c r="T91" s="305">
        <f>IF(D91="","",Input!L91)</f>
        <v>0</v>
      </c>
      <c r="U91" s="308">
        <f t="shared" si="32"/>
        <v>0</v>
      </c>
      <c r="V91" s="307">
        <f t="shared" si="33"/>
        <v>9.7863172453662841</v>
      </c>
      <c r="W91" s="326">
        <f t="shared" si="34"/>
        <v>19.411160256184026</v>
      </c>
      <c r="X91" s="152">
        <f>IF(D91="","",Input!K91)</f>
        <v>0</v>
      </c>
      <c r="Y91" s="308">
        <f t="shared" si="35"/>
        <v>0</v>
      </c>
      <c r="Z91" s="329">
        <f t="shared" si="36"/>
        <v>20597</v>
      </c>
      <c r="AA91" s="62">
        <f t="shared" si="37"/>
        <v>174.76699748282687</v>
      </c>
      <c r="AB91" s="62">
        <f>IF(D91="","",Input!N91)</f>
        <v>0</v>
      </c>
      <c r="AC91" s="62">
        <f t="shared" si="38"/>
        <v>139.25286458331561</v>
      </c>
      <c r="AD91" s="62">
        <f>IF(D91="","",Input!J91)</f>
        <v>139.25286458331561</v>
      </c>
      <c r="AE91" s="62">
        <f t="shared" si="39"/>
        <v>0</v>
      </c>
      <c r="AF91" s="309">
        <f t="shared" si="40"/>
        <v>0</v>
      </c>
      <c r="AG91" s="19">
        <f>IF(D91="","",AA91-AC91+AB91)</f>
        <v>35.514132899511253</v>
      </c>
      <c r="AH91" s="19">
        <f t="shared" si="42"/>
        <v>33.370903732848234</v>
      </c>
      <c r="AI91" s="19">
        <f t="shared" si="43"/>
        <v>66.191187554104474</v>
      </c>
      <c r="AJ91" s="337">
        <f t="shared" si="44"/>
        <v>0</v>
      </c>
      <c r="AK91" s="62">
        <f t="shared" si="45"/>
        <v>91331.677763020707</v>
      </c>
      <c r="AL91" s="62">
        <f>IF(D91="","",IF(AK90&lt;'day lookup'!$I$1,MIN('day lookup'!$I$1-AK90,AJ91)))</f>
        <v>0</v>
      </c>
      <c r="AM91" s="62">
        <f t="shared" si="46"/>
        <v>91331.677763020707</v>
      </c>
      <c r="AN91" s="62">
        <f>IF(D91="","",IF(AK91&lt;'day lookup'!$I$1,0,MIN(AK91-'day lookup'!$I$1,AJ91)))</f>
        <v>0</v>
      </c>
      <c r="AO91" s="338">
        <f t="shared" si="47"/>
        <v>0</v>
      </c>
      <c r="AP91" s="10">
        <f>IF(Revised_Input!F91&gt;0,Revised_Input!F91,IF(Input!F91&lt;990000,Input!F91,""))</f>
        <v>545.35416666666595</v>
      </c>
      <c r="AQ91" s="54"/>
      <c r="AS91" s="54"/>
      <c r="AT91" s="279"/>
      <c r="AU91" s="280"/>
      <c r="BL91" s="271"/>
      <c r="BN91" s="271"/>
      <c r="BO91" s="271"/>
    </row>
    <row r="92" spans="1:67">
      <c r="A92" s="73" t="str">
        <f ca="1">OFFSET('day lookup'!$A$1,WEEKDAY(B92)-1,0)</f>
        <v>FRI</v>
      </c>
      <c r="B92" s="32">
        <f>Input!A92</f>
        <v>41082</v>
      </c>
      <c r="C92" s="294">
        <f>IF(D92&lt;&gt;"",interp(D92,AreaCapacity!$A$3:$B$245,2),"")</f>
        <v>7753.309357997824</v>
      </c>
      <c r="D92" s="10">
        <f>IF(AND(Revised_Input!B92&gt;0,Revised_Input!B92&lt;104000),Revised_Input!B92,IF(Input!B92&lt;990000,Input!B92,""))</f>
        <v>90221.3</v>
      </c>
      <c r="E92" s="10">
        <f>IF(Revised_Input!G92&gt;0,Revised_Input!G92/1.9835,IF(Input!G92&lt;990000,Input!G92,""))</f>
        <v>9.7289999999999992</v>
      </c>
      <c r="F92" s="10">
        <f>IF(Revised_Input!C92&gt;0,Revised_Input!C92,IF(Input!C92&lt;990000,Input!C92,""))</f>
        <v>176.796875</v>
      </c>
      <c r="G92" s="10">
        <f>IF(Revised_Input!D92&gt;0,Revised_Input!D92,IF(Input!D92&lt;990000,Input!D92,""))</f>
        <v>4.9453125</v>
      </c>
      <c r="H92" s="210">
        <f t="shared" si="24"/>
        <v>171.8515625</v>
      </c>
      <c r="I92" s="287">
        <f t="shared" si="25"/>
        <v>167.79684684585504</v>
      </c>
      <c r="J92" s="437" t="str">
        <f>IF(Input!H92="","",Input!H92)</f>
        <v>Y</v>
      </c>
      <c r="K92" s="305">
        <f t="shared" si="26"/>
        <v>9.7289999999999992</v>
      </c>
      <c r="L92" s="201">
        <f>IF(D92="","",IF(J92="Y",I92+G92,MIN(Input!I92,I92+G92-K92)))</f>
        <v>172.74215934585504</v>
      </c>
      <c r="M92" s="201">
        <f t="shared" si="27"/>
        <v>167.79684684585504</v>
      </c>
      <c r="N92" s="314">
        <f>IF(Revised_Input!E92&gt;0,Revised_Input!E92,IF(Input!E92&lt;990000,Input!E92,""))</f>
        <v>2.2158333333333302</v>
      </c>
      <c r="O92" s="306">
        <f t="shared" si="28"/>
        <v>12873.383188645816</v>
      </c>
      <c r="P92" s="10">
        <f t="shared" si="29"/>
        <v>2.2158333333333302</v>
      </c>
      <c r="Q92" s="322">
        <f t="shared" si="30"/>
        <v>8.7786404166666614</v>
      </c>
      <c r="R92" s="325">
        <f>IF(D92="","",IF(J92="Y",Input!M92,0))</f>
        <v>9.7863172453662841</v>
      </c>
      <c r="S92" s="308">
        <f t="shared" si="31"/>
        <v>38.822320512368051</v>
      </c>
      <c r="T92" s="305">
        <f>IF(D92="","",Input!L92)</f>
        <v>0</v>
      </c>
      <c r="U92" s="308">
        <f t="shared" si="32"/>
        <v>0</v>
      </c>
      <c r="V92" s="307">
        <f t="shared" si="33"/>
        <v>9.7863172453662841</v>
      </c>
      <c r="W92" s="326">
        <f t="shared" si="34"/>
        <v>38.822320512368051</v>
      </c>
      <c r="X92" s="152">
        <f>IF(D92="","",Input!K92)</f>
        <v>0</v>
      </c>
      <c r="Y92" s="308">
        <f t="shared" si="35"/>
        <v>0</v>
      </c>
      <c r="Z92" s="329">
        <f t="shared" si="36"/>
        <v>20597</v>
      </c>
      <c r="AA92" s="62">
        <f t="shared" si="37"/>
        <v>179.79899742455467</v>
      </c>
      <c r="AB92" s="62">
        <f>IF(D92="","",Input!N92)</f>
        <v>0</v>
      </c>
      <c r="AC92" s="62">
        <f t="shared" si="38"/>
        <v>171.8515625</v>
      </c>
      <c r="AD92" s="62">
        <f>IF(D92="","",Input!J92)</f>
        <v>171.8515625</v>
      </c>
      <c r="AE92" s="62">
        <f t="shared" si="39"/>
        <v>0</v>
      </c>
      <c r="AF92" s="309">
        <f t="shared" si="40"/>
        <v>0</v>
      </c>
      <c r="AG92" s="19">
        <f t="shared" si="41"/>
        <v>7.9474349245546705</v>
      </c>
      <c r="AH92" s="19">
        <f t="shared" si="42"/>
        <v>41.318338657402904</v>
      </c>
      <c r="AI92" s="19">
        <f t="shared" si="43"/>
        <v>81.954924726958666</v>
      </c>
      <c r="AJ92" s="337">
        <f t="shared" si="44"/>
        <v>0</v>
      </c>
      <c r="AK92" s="62">
        <f t="shared" si="45"/>
        <v>91331.677763020707</v>
      </c>
      <c r="AL92" s="62">
        <f>IF(D92="","",IF(AK91&lt;'day lookup'!$I$1,MIN('day lookup'!$I$1-AK91,AJ92)))</f>
        <v>0</v>
      </c>
      <c r="AM92" s="62">
        <f t="shared" si="46"/>
        <v>91331.677763020707</v>
      </c>
      <c r="AN92" s="62">
        <f>IF(D92="","",IF(AK92&lt;'day lookup'!$I$1,0,MIN(AK92-'day lookup'!$I$1,AJ92)))</f>
        <v>0</v>
      </c>
      <c r="AO92" s="338">
        <f t="shared" si="47"/>
        <v>0</v>
      </c>
      <c r="AP92" s="10">
        <f>IF(Revised_Input!F92&gt;0,Revised_Input!F92,IF(Input!F92&lt;990000,Input!F92,""))</f>
        <v>445.6796875</v>
      </c>
      <c r="AQ92" s="54"/>
      <c r="AS92" s="54"/>
      <c r="AT92" s="279"/>
      <c r="AU92" s="280"/>
      <c r="BL92" s="271"/>
      <c r="BN92" s="271"/>
      <c r="BO92" s="271"/>
    </row>
    <row r="93" spans="1:67">
      <c r="A93" s="73" t="str">
        <f ca="1">OFFSET('day lookup'!$A$1,WEEKDAY(B93)-1,0)</f>
        <v>SAT</v>
      </c>
      <c r="B93" s="32">
        <f>Input!A93</f>
        <v>41083</v>
      </c>
      <c r="C93" s="294">
        <f>IF(D93&lt;&gt;"",interp(D93,AreaCapacity!$A$3:$B$245,2),"")</f>
        <v>7753.2791294885747</v>
      </c>
      <c r="D93" s="10">
        <f>IF(AND(Revised_Input!B93&gt;0,Revised_Input!B93&lt;104000),Revised_Input!B93,IF(Input!B93&lt;990000,Input!B93,""))</f>
        <v>90193.52</v>
      </c>
      <c r="E93" s="10">
        <f>IF(Revised_Input!G93&gt;0,Revised_Input!G93/1.9835,IF(Input!G93&lt;990000,Input!G93,""))</f>
        <v>9.7289999999999992</v>
      </c>
      <c r="F93" s="10">
        <f>IF(Revised_Input!C93&gt;0,Revised_Input!C93,IF(Input!C93&lt;990000,Input!C93,""))</f>
        <v>163.864583333333</v>
      </c>
      <c r="G93" s="10">
        <f>IF(Revised_Input!D93&gt;0,Revised_Input!D93,IF(Input!D93&lt;990000,Input!D93,""))</f>
        <v>4.8570833333333301</v>
      </c>
      <c r="H93" s="210">
        <f t="shared" si="24"/>
        <v>159.00749999999968</v>
      </c>
      <c r="I93" s="287">
        <f t="shared" si="25"/>
        <v>154.73095424754248</v>
      </c>
      <c r="J93" s="437" t="str">
        <f>IF(Input!H93="","",Input!H93)</f>
        <v>Y</v>
      </c>
      <c r="K93" s="305">
        <f t="shared" si="26"/>
        <v>9.7289999999999992</v>
      </c>
      <c r="L93" s="201">
        <f>IF(D93="","",IF(J93="Y",I93+G93,MIN(Input!I93,I93+G93-K93)))</f>
        <v>159.58803758087581</v>
      </c>
      <c r="M93" s="201">
        <f>IF(D93="","",MAX(L93-G93,0))</f>
        <v>154.73095424754248</v>
      </c>
      <c r="N93" s="314">
        <f>IF(Revised_Input!E93&gt;0,Revised_Input!E93,IF(Input!E93&lt;990000,Input!E93,""))</f>
        <v>2.38645833333333</v>
      </c>
      <c r="O93" s="306">
        <f t="shared" si="28"/>
        <v>12878.116728749983</v>
      </c>
      <c r="P93" s="10">
        <f t="shared" si="29"/>
        <v>2.38645833333333</v>
      </c>
      <c r="Q93" s="322">
        <f t="shared" si="30"/>
        <v>13.512180520833322</v>
      </c>
      <c r="R93" s="325">
        <f>IF(D93="","",IF(J93="Y",Input!M93,0))</f>
        <v>9.7863172453662841</v>
      </c>
      <c r="S93" s="308">
        <f t="shared" si="31"/>
        <v>58.233480768552077</v>
      </c>
      <c r="T93" s="305">
        <f>IF(D93="","",Input!L93)</f>
        <v>0</v>
      </c>
      <c r="U93" s="308">
        <f t="shared" si="32"/>
        <v>0</v>
      </c>
      <c r="V93" s="307">
        <f t="shared" si="33"/>
        <v>9.7863172453662841</v>
      </c>
      <c r="W93" s="326">
        <f t="shared" si="34"/>
        <v>58.233480768552077</v>
      </c>
      <c r="X93" s="152">
        <f>IF(D93="","",Input!K93)</f>
        <v>0</v>
      </c>
      <c r="Y93" s="308">
        <f t="shared" si="35"/>
        <v>0</v>
      </c>
      <c r="Z93" s="329">
        <f t="shared" si="36"/>
        <v>20597</v>
      </c>
      <c r="AA93" s="62">
        <f t="shared" si="37"/>
        <v>166.90372982624211</v>
      </c>
      <c r="AB93" s="62">
        <f>IF(D93="","",Input!N93)</f>
        <v>0</v>
      </c>
      <c r="AC93" s="62">
        <f t="shared" si="38"/>
        <v>159.00749999999968</v>
      </c>
      <c r="AD93" s="62">
        <f>IF(D93="","",Input!J93)</f>
        <v>159.00749999999968</v>
      </c>
      <c r="AE93" s="62">
        <f t="shared" si="39"/>
        <v>0</v>
      </c>
      <c r="AF93" s="309">
        <f t="shared" si="40"/>
        <v>0</v>
      </c>
      <c r="AG93" s="19">
        <f t="shared" si="41"/>
        <v>7.8962298262424326</v>
      </c>
      <c r="AH93" s="19">
        <f t="shared" si="42"/>
        <v>49.214568483645337</v>
      </c>
      <c r="AI93" s="19">
        <f t="shared" si="43"/>
        <v>97.617096587310527</v>
      </c>
      <c r="AJ93" s="337">
        <f t="shared" si="44"/>
        <v>0</v>
      </c>
      <c r="AK93" s="62">
        <f t="shared" si="45"/>
        <v>91331.677763020707</v>
      </c>
      <c r="AL93" s="62">
        <f>IF(D93="","",IF(AK92&lt;'day lookup'!$I$1,MIN('day lookup'!$I$1-AK92,AJ93)))</f>
        <v>0</v>
      </c>
      <c r="AM93" s="62">
        <f t="shared" si="46"/>
        <v>91331.677763020707</v>
      </c>
      <c r="AN93" s="62">
        <f>IF(D93="","",IF(AK93&lt;'day lookup'!$I$1,0,MIN(AK93-'day lookup'!$I$1,AJ93)))</f>
        <v>0</v>
      </c>
      <c r="AO93" s="338">
        <f t="shared" si="47"/>
        <v>0</v>
      </c>
      <c r="AP93" s="10">
        <f>IF(Revised_Input!F93&gt;0,Revised_Input!F93,IF(Input!F93&lt;990000,Input!F93,""))</f>
        <v>384.3984375</v>
      </c>
      <c r="AQ93" s="54"/>
      <c r="AS93" s="54"/>
      <c r="AT93" s="279"/>
      <c r="AU93" s="280"/>
      <c r="BL93" s="271"/>
      <c r="BN93" s="271"/>
      <c r="BO93" s="271"/>
    </row>
    <row r="94" spans="1:67">
      <c r="A94" s="73" t="str">
        <f ca="1">OFFSET('day lookup'!$A$1,WEEKDAY(B94)-1,0)</f>
        <v>SUN</v>
      </c>
      <c r="B94" s="32">
        <f>Input!A94</f>
        <v>41084</v>
      </c>
      <c r="C94" s="294">
        <f>IF(D94&lt;&gt;"",interp(D94,AreaCapacity!$A$3:$B$245,2),"")</f>
        <v>7753.2591403699671</v>
      </c>
      <c r="D94" s="10">
        <f>IF(AND(Revised_Input!B94&gt;0,Revised_Input!B94&lt;104000),Revised_Input!B94,IF(Input!B94&lt;990000,Input!B94,""))</f>
        <v>90175.15</v>
      </c>
      <c r="E94" s="10">
        <f>IF(Revised_Input!G94&gt;0,Revised_Input!G94/1.9835,IF(Input!G94&lt;990000,Input!G94,""))</f>
        <v>9.7289999999999992</v>
      </c>
      <c r="F94" s="10">
        <f>IF(Revised_Input!C94&gt;0,Revised_Input!C94,IF(Input!C94&lt;990000,Input!C94,""))</f>
        <v>153.447916666666</v>
      </c>
      <c r="G94" s="10">
        <f>IF(Revised_Input!D94&gt;0,Revised_Input!D94,IF(Input!D94&lt;990000,Input!D94,""))</f>
        <v>4.6657291666666598</v>
      </c>
      <c r="H94" s="210">
        <f>IF(D94="","",F94-G94)</f>
        <v>148.78218749999934</v>
      </c>
      <c r="I94" s="287">
        <f>IF(D94="","",(D94-D93)/1.9835+E94+H94)</f>
        <v>149.24978089550734</v>
      </c>
      <c r="J94" s="437" t="str">
        <f>IF(Input!H94="","",Input!H94)</f>
        <v>Y</v>
      </c>
      <c r="K94" s="305">
        <f>IF(D94="","",IF(J94="Y",E94,0))</f>
        <v>9.7289999999999992</v>
      </c>
      <c r="L94" s="201">
        <f>IF(D94="","",IF(J94="Y",I94+G94,MIN(Input!I94,I94+G94-K94)))</f>
        <v>153.91551006217401</v>
      </c>
      <c r="M94" s="201">
        <f>IF(D94="","",MAX(L94-G94,0))</f>
        <v>149.24978089550734</v>
      </c>
      <c r="N94" s="314">
        <f>IF(Revised_Input!E94&gt;0,Revised_Input!E94,IF(Input!E94&lt;990000,Input!E94,""))</f>
        <v>2.48999999999999</v>
      </c>
      <c r="O94" s="306">
        <f t="shared" si="28"/>
        <v>12883.055643749984</v>
      </c>
      <c r="P94" s="10">
        <f t="shared" si="29"/>
        <v>2.48999999999999</v>
      </c>
      <c r="Q94" s="322">
        <f t="shared" si="30"/>
        <v>18.451095520833302</v>
      </c>
      <c r="R94" s="325">
        <f>IF(D94="","",IF(J94="Y",Input!M94,0))</f>
        <v>9.7863172453662841</v>
      </c>
      <c r="S94" s="308">
        <f t="shared" si="31"/>
        <v>77.644641024736103</v>
      </c>
      <c r="T94" s="305">
        <f>IF(D94="","",Input!L94)</f>
        <v>0</v>
      </c>
      <c r="U94" s="308">
        <f t="shared" si="32"/>
        <v>0</v>
      </c>
      <c r="V94" s="307">
        <f t="shared" si="33"/>
        <v>9.7863172453662841</v>
      </c>
      <c r="W94" s="326">
        <f t="shared" si="34"/>
        <v>77.644641024736103</v>
      </c>
      <c r="X94" s="152">
        <f>IF(D94="","",Input!K94)</f>
        <v>0</v>
      </c>
      <c r="Y94" s="308">
        <f t="shared" si="35"/>
        <v>0</v>
      </c>
      <c r="Z94" s="329">
        <f t="shared" si="36"/>
        <v>20597</v>
      </c>
      <c r="AA94" s="62">
        <f>IF(D94="","",M94+P94+V94+X94)</f>
        <v>161.52609814087361</v>
      </c>
      <c r="AB94" s="62">
        <f>IF(D94="","",Input!N94)</f>
        <v>0</v>
      </c>
      <c r="AC94" s="62">
        <f>IF(D94="","",H94)</f>
        <v>148.78218749999934</v>
      </c>
      <c r="AD94" s="62">
        <f>IF(D94="","",Input!J94)</f>
        <v>148.78218749999934</v>
      </c>
      <c r="AE94" s="62">
        <f>IF(D94="","",AC94-AD94)</f>
        <v>0</v>
      </c>
      <c r="AF94" s="309">
        <f t="shared" si="40"/>
        <v>0</v>
      </c>
      <c r="AG94" s="19">
        <f>IF(D94="","",AA94-AC94+AB94)</f>
        <v>12.743910640874276</v>
      </c>
      <c r="AH94" s="19">
        <f t="shared" si="42"/>
        <v>61.958479124519613</v>
      </c>
      <c r="AI94" s="19">
        <f>IF(D94="","",AH94*1.9835)</f>
        <v>122.89464334348466</v>
      </c>
      <c r="AJ94" s="337">
        <f t="shared" si="44"/>
        <v>0</v>
      </c>
      <c r="AK94" s="62">
        <f t="shared" si="45"/>
        <v>91331.677763020707</v>
      </c>
      <c r="AL94" s="62">
        <f>IF(D94="","",IF(AK93&lt;'day lookup'!$I$1,MIN('day lookup'!$I$1-AK93,AJ94)))</f>
        <v>0</v>
      </c>
      <c r="AM94" s="62">
        <f t="shared" si="46"/>
        <v>91331.677763020707</v>
      </c>
      <c r="AN94" s="62">
        <f>IF(D94="","",IF(AK94&lt;'day lookup'!$I$1,0,MIN(AK94-'day lookup'!$I$1,AJ94)))</f>
        <v>0</v>
      </c>
      <c r="AO94" s="338">
        <f t="shared" si="47"/>
        <v>0</v>
      </c>
      <c r="AP94" s="10">
        <f>IF(Revised_Input!F94&gt;0,Revised_Input!F94,IF(Input!F94&lt;990000,Input!F94,""))</f>
        <v>430.08593749999898</v>
      </c>
      <c r="AQ94" s="54"/>
      <c r="AS94" s="54"/>
      <c r="AT94" s="279"/>
      <c r="AU94" s="280"/>
      <c r="BL94" s="271"/>
      <c r="BN94" s="271"/>
      <c r="BO94" s="271"/>
    </row>
    <row r="95" spans="1:67">
      <c r="A95" s="73" t="str">
        <f ca="1">OFFSET('day lookup'!$A$1,WEEKDAY(B95)-1,0)</f>
        <v>MON</v>
      </c>
      <c r="B95" s="32">
        <f>Input!A95</f>
        <v>41085</v>
      </c>
      <c r="C95" s="294">
        <f>IF(D95&lt;&gt;"",interp(D95,AreaCapacity!$A$3:$B$245,2),"")</f>
        <v>7753.2094124047881</v>
      </c>
      <c r="D95" s="10">
        <f>IF(AND(Revised_Input!B95&gt;0,Revised_Input!B95&lt;104000),Revised_Input!B95,IF(Input!B95&lt;990000,Input!B95,""))</f>
        <v>90129.45</v>
      </c>
      <c r="E95" s="10">
        <f>IF(Revised_Input!G95&gt;0,Revised_Input!G95/1.9835,IF(Input!G95&lt;990000,Input!G95,""))</f>
        <v>9.7240000000000002</v>
      </c>
      <c r="F95" s="10">
        <f>IF(Revised_Input!C95&gt;0,Revised_Input!C95,IF(Input!C95&lt;990000,Input!C95,""))</f>
        <v>157.364583333333</v>
      </c>
      <c r="G95" s="10">
        <f>IF(Revised_Input!D95&gt;0,Revised_Input!D95,IF(Input!D95&lt;990000,Input!D95,""))</f>
        <v>4.5442708333333304</v>
      </c>
      <c r="H95" s="210">
        <f>IF(D95="","",F95-G95)</f>
        <v>152.82031249999966</v>
      </c>
      <c r="I95" s="287">
        <f>IF(D95="","",(D95-D94)/1.9835+E95+H95)</f>
        <v>139.50423183451085</v>
      </c>
      <c r="J95" s="437" t="str">
        <f>IF(Input!H95="","",Input!H95)</f>
        <v>Y</v>
      </c>
      <c r="K95" s="305">
        <f t="shared" si="26"/>
        <v>9.7240000000000002</v>
      </c>
      <c r="L95" s="201">
        <f>IF(D95="","",IF(J95="Y",I95+G95,MIN(Input!I95,I95+G95-K95)))</f>
        <v>144.04850266784419</v>
      </c>
      <c r="M95" s="201">
        <f>IF(D95="","",MAX(L95-G95,0))</f>
        <v>139.50423183451085</v>
      </c>
      <c r="N95" s="314">
        <f>IF(Revised_Input!E95&gt;0,Revised_Input!E95,IF(Input!E95&lt;990000,Input!E95,""))</f>
        <v>2.48999999999999</v>
      </c>
      <c r="O95" s="306">
        <f t="shared" si="28"/>
        <v>12887.994558749984</v>
      </c>
      <c r="P95" s="10">
        <f t="shared" si="29"/>
        <v>2.48999999999999</v>
      </c>
      <c r="Q95" s="322">
        <f t="shared" si="30"/>
        <v>23.390010520833282</v>
      </c>
      <c r="R95" s="325">
        <f>IF(D95="","",IF(J95="Y",Input!M95,0))</f>
        <v>9.7863172453662841</v>
      </c>
      <c r="S95" s="308">
        <f t="shared" si="31"/>
        <v>97.055801280920122</v>
      </c>
      <c r="T95" s="305">
        <f>IF(D95="","",Input!L95)</f>
        <v>0</v>
      </c>
      <c r="U95" s="308">
        <f t="shared" si="32"/>
        <v>0</v>
      </c>
      <c r="V95" s="307">
        <f t="shared" si="33"/>
        <v>9.7863172453662841</v>
      </c>
      <c r="W95" s="326">
        <f t="shared" si="34"/>
        <v>97.055801280920122</v>
      </c>
      <c r="X95" s="152">
        <f>IF(D95="","",Input!K95)</f>
        <v>0</v>
      </c>
      <c r="Y95" s="308">
        <f t="shared" si="35"/>
        <v>0</v>
      </c>
      <c r="Z95" s="329">
        <f t="shared" si="36"/>
        <v>20597</v>
      </c>
      <c r="AA95" s="62">
        <f>IF(D95="","",M95+P95+V95+X95)</f>
        <v>151.78054907987712</v>
      </c>
      <c r="AB95" s="62">
        <f>IF(D95="","",Input!N95)</f>
        <v>0</v>
      </c>
      <c r="AC95" s="62">
        <f>IF(D95="","",H95)</f>
        <v>152.82031249999966</v>
      </c>
      <c r="AD95" s="62">
        <f>IF(D95="","",Input!J95)</f>
        <v>152.82031249999966</v>
      </c>
      <c r="AE95" s="62">
        <f t="shared" si="39"/>
        <v>0</v>
      </c>
      <c r="AF95" s="309">
        <f>IF(D95="","",IF(F95-250&lt;0,0,F95-250))</f>
        <v>0</v>
      </c>
      <c r="AG95" s="19">
        <f t="shared" si="41"/>
        <v>-1.0397634201225401</v>
      </c>
      <c r="AH95" s="19">
        <f t="shared" si="42"/>
        <v>60.918715704397073</v>
      </c>
      <c r="AI95" s="19">
        <f t="shared" si="43"/>
        <v>120.8322725996716</v>
      </c>
      <c r="AJ95" s="337">
        <f t="shared" si="44"/>
        <v>0</v>
      </c>
      <c r="AK95" s="62">
        <f t="shared" si="45"/>
        <v>91331.677763020707</v>
      </c>
      <c r="AL95" s="62">
        <f>IF(D95="","",IF(AK94&lt;'day lookup'!$I$1,MIN('day lookup'!$I$1-AK94,AJ95)))</f>
        <v>0</v>
      </c>
      <c r="AM95" s="62">
        <f t="shared" si="46"/>
        <v>91331.677763020707</v>
      </c>
      <c r="AN95" s="62">
        <f>IF(D95="","",IF(AK95&lt;'day lookup'!$I$1,0,MIN(AK95-'day lookup'!$I$1,AJ95)))</f>
        <v>0</v>
      </c>
      <c r="AO95" s="338">
        <f t="shared" si="47"/>
        <v>0</v>
      </c>
      <c r="AP95" s="10">
        <f>IF(Revised_Input!F95&gt;0,Revised_Input!F95,IF(Input!F95&lt;990000,Input!F95,""))</f>
        <v>535.38541666666595</v>
      </c>
      <c r="AQ95" s="54"/>
      <c r="AS95" s="54"/>
      <c r="AT95" s="279"/>
      <c r="AU95" s="280"/>
      <c r="BL95" s="271"/>
      <c r="BN95" s="271"/>
      <c r="BO95" s="271"/>
    </row>
    <row r="96" spans="1:67">
      <c r="A96" s="73" t="str">
        <f ca="1">OFFSET('day lookup'!$A$1,WEEKDAY(B96)-1,0)</f>
        <v>TUE</v>
      </c>
      <c r="B96" s="32">
        <f>Input!A96</f>
        <v>41086</v>
      </c>
      <c r="C96" s="294">
        <f>IF(D96&lt;&gt;"",interp(D96,AreaCapacity!$A$3:$B$245,2),"")</f>
        <v>7753.1295103373232</v>
      </c>
      <c r="D96" s="10">
        <f>IF(AND(Revised_Input!B96&gt;0,Revised_Input!B96&lt;104000),Revised_Input!B96,IF(Input!B96&lt;990000,Input!B96,""))</f>
        <v>90056.02</v>
      </c>
      <c r="E96" s="10">
        <f>IF(Revised_Input!G96&gt;0,Revised_Input!G96/1.9835,IF(Input!G96&lt;990000,Input!G96,""))</f>
        <v>9.7189999999999994</v>
      </c>
      <c r="F96" s="10">
        <f>IF(Revised_Input!C96&gt;0,Revised_Input!C96,IF(Input!C96&lt;990000,Input!C96,""))</f>
        <v>158.54687499999901</v>
      </c>
      <c r="G96" s="10">
        <f>IF(Revised_Input!D96&gt;0,Revised_Input!D96,IF(Input!D96&lt;990000,Input!D96,""))</f>
        <v>4.4400000000000004</v>
      </c>
      <c r="H96" s="210">
        <f>IF(D96="","",F96-G96)</f>
        <v>154.10687499999901</v>
      </c>
      <c r="I96" s="287">
        <f>IF(D96="","",(D96-D95)/1.9835+E96+H96)</f>
        <v>126.80545654777163</v>
      </c>
      <c r="J96" s="437" t="str">
        <f>IF(Input!H96="","",Input!H96)</f>
        <v>Y</v>
      </c>
      <c r="K96" s="305">
        <f>IF(D96="","",IF(J96="Y",E96,0))</f>
        <v>9.7189999999999994</v>
      </c>
      <c r="L96" s="201">
        <f>IF(D96="","",IF(J96="Y",I96+G96,MIN(Input!I96,I96+G96-K96)))</f>
        <v>131.24545654777162</v>
      </c>
      <c r="M96" s="201">
        <f>IF(D96="","",MAX(L96-G96,0))</f>
        <v>126.80545654777163</v>
      </c>
      <c r="N96" s="314">
        <f>IF(Revised_Input!E96&gt;0,Revised_Input!E96,IF(Input!E96&lt;990000,Input!E96,""))</f>
        <v>2.48999999999999</v>
      </c>
      <c r="O96" s="306">
        <f>IF(D96="","",O95+N96*1.9835)</f>
        <v>12892.933473749985</v>
      </c>
      <c r="P96" s="10">
        <f t="shared" si="29"/>
        <v>2.48999999999999</v>
      </c>
      <c r="Q96" s="322">
        <f t="shared" si="30"/>
        <v>28.328925520833263</v>
      </c>
      <c r="R96" s="325">
        <f>IF(D96="","",IF(J96="Y",Input!M96,0))</f>
        <v>9.7863172453662841</v>
      </c>
      <c r="S96" s="308">
        <f t="shared" si="31"/>
        <v>116.46696153710414</v>
      </c>
      <c r="T96" s="305">
        <f>IF(D96="","",Input!L96)</f>
        <v>0</v>
      </c>
      <c r="U96" s="308">
        <f t="shared" si="32"/>
        <v>0</v>
      </c>
      <c r="V96" s="307">
        <f t="shared" si="33"/>
        <v>9.7863172453662841</v>
      </c>
      <c r="W96" s="326">
        <f t="shared" si="34"/>
        <v>116.46696153710414</v>
      </c>
      <c r="X96" s="152">
        <f>IF(D96="","",Input!K96)</f>
        <v>0</v>
      </c>
      <c r="Y96" s="308">
        <f t="shared" si="35"/>
        <v>0</v>
      </c>
      <c r="Z96" s="329">
        <f t="shared" si="36"/>
        <v>20597</v>
      </c>
      <c r="AA96" s="62">
        <f>IF(D96="","",M96+P96+V96+X96)</f>
        <v>139.0817737931379</v>
      </c>
      <c r="AB96" s="62">
        <f>IF(D96="","",Input!N96)</f>
        <v>0</v>
      </c>
      <c r="AC96" s="62">
        <f>IF(D96="","",H96)</f>
        <v>154.10687499999901</v>
      </c>
      <c r="AD96" s="62">
        <f>IF(D96="","",Input!J96)</f>
        <v>154.10687499999901</v>
      </c>
      <c r="AE96" s="62">
        <f t="shared" si="39"/>
        <v>0</v>
      </c>
      <c r="AF96" s="309">
        <f t="shared" si="40"/>
        <v>0</v>
      </c>
      <c r="AG96" s="19">
        <f t="shared" si="41"/>
        <v>-15.025101206861109</v>
      </c>
      <c r="AH96" s="19">
        <f t="shared" si="42"/>
        <v>45.893614497535964</v>
      </c>
      <c r="AI96" s="19">
        <f>IF(D96="","",AH96*1.9835)</f>
        <v>91.029984355862581</v>
      </c>
      <c r="AJ96" s="337">
        <f t="shared" si="44"/>
        <v>0</v>
      </c>
      <c r="AK96" s="62">
        <f t="shared" si="45"/>
        <v>91331.677763020707</v>
      </c>
      <c r="AL96" s="62">
        <f>IF(D96="","",IF(AK95&lt;'day lookup'!$I$1,MIN('day lookup'!$I$1-AK95,AJ96)))</f>
        <v>0</v>
      </c>
      <c r="AM96" s="62">
        <f t="shared" si="46"/>
        <v>91331.677763020707</v>
      </c>
      <c r="AN96" s="62">
        <f>IF(D96="","",IF(AK96&lt;'day lookup'!$I$1,0,MIN(AK96-'day lookup'!$I$1,AJ96)))</f>
        <v>0</v>
      </c>
      <c r="AO96" s="338">
        <f t="shared" si="47"/>
        <v>0</v>
      </c>
      <c r="AP96" s="10">
        <f>IF(Revised_Input!F96&gt;0,Revised_Input!F96,IF(Input!F96&lt;990000,Input!F96,""))</f>
        <v>516.8203125</v>
      </c>
      <c r="AQ96" s="54"/>
      <c r="AS96" s="54"/>
      <c r="AT96" s="279"/>
      <c r="AU96" s="280"/>
      <c r="BL96" s="271"/>
      <c r="BN96" s="271"/>
      <c r="BO96" s="271"/>
    </row>
    <row r="97" spans="1:67">
      <c r="A97" s="73" t="str">
        <f ca="1">OFFSET('day lookup'!$A$1,WEEKDAY(B97)-1,0)</f>
        <v>WED</v>
      </c>
      <c r="B97" s="32">
        <f>Input!A97</f>
        <v>41087</v>
      </c>
      <c r="C97" s="294">
        <f>IF(D97&lt;&gt;"",interp(D97,AreaCapacity!$A$3:$B$245,2),"")</f>
        <v>7753.0496517954298</v>
      </c>
      <c r="D97" s="10">
        <f>IF(AND(Revised_Input!B97&gt;0,Revised_Input!B97&lt;104000),Revised_Input!B97,IF(Input!B97&lt;990000,Input!B97,""))</f>
        <v>89982.63</v>
      </c>
      <c r="E97" s="10">
        <f>IF(Revised_Input!G97&gt;0,Revised_Input!G97/1.9835,IF(Input!G97&lt;990000,Input!G97,""))</f>
        <v>9.7139000000000006</v>
      </c>
      <c r="F97" s="10">
        <f>IF(Revised_Input!C97&gt;0,Revised_Input!C97,IF(Input!C97&lt;990000,Input!C97,""))</f>
        <v>159.106770833333</v>
      </c>
      <c r="G97" s="10">
        <f>IF(Revised_Input!D97&gt;0,Revised_Input!D97,IF(Input!D97&lt;990000,Input!D97,""))</f>
        <v>4.2601041666666601</v>
      </c>
      <c r="H97" s="210">
        <f t="shared" si="24"/>
        <v>154.84666666666635</v>
      </c>
      <c r="I97" s="287">
        <f t="shared" si="25"/>
        <v>127.56031458700949</v>
      </c>
      <c r="J97" s="437" t="str">
        <f>IF(Input!H97="","",Input!H97)</f>
        <v>Y</v>
      </c>
      <c r="K97" s="305">
        <f t="shared" si="26"/>
        <v>9.7139000000000006</v>
      </c>
      <c r="L97" s="201">
        <f>IF(D97="","",IF(J97="Y",I97+G97,MIN(Input!I97,I97+G97-K97)))</f>
        <v>131.82041875367614</v>
      </c>
      <c r="M97" s="201">
        <f t="shared" si="27"/>
        <v>127.56031458700947</v>
      </c>
      <c r="N97" s="314">
        <f>IF(Revised_Input!E97&gt;0,Revised_Input!E97,IF(Input!E97&lt;990000,Input!E97,""))</f>
        <v>2.48999999999999</v>
      </c>
      <c r="O97" s="306">
        <f t="shared" si="28"/>
        <v>12897.872388749985</v>
      </c>
      <c r="P97" s="10">
        <f t="shared" si="29"/>
        <v>2.48999999999999</v>
      </c>
      <c r="Q97" s="322">
        <f t="shared" si="30"/>
        <v>33.267840520833246</v>
      </c>
      <c r="R97" s="325">
        <f>IF(D97="","",IF(J97="Y",Input!M97,0))</f>
        <v>9.7863172453662841</v>
      </c>
      <c r="S97" s="308">
        <f t="shared" si="31"/>
        <v>135.87812179328816</v>
      </c>
      <c r="T97" s="305">
        <f>IF(D97="","",Input!L97)</f>
        <v>0</v>
      </c>
      <c r="U97" s="308">
        <f t="shared" si="32"/>
        <v>0</v>
      </c>
      <c r="V97" s="307">
        <f t="shared" si="33"/>
        <v>9.7863172453662841</v>
      </c>
      <c r="W97" s="326">
        <f t="shared" si="34"/>
        <v>135.87812179328816</v>
      </c>
      <c r="X97" s="152">
        <f>IF(D97="","",Input!K97)</f>
        <v>0</v>
      </c>
      <c r="Y97" s="308">
        <f t="shared" si="35"/>
        <v>0</v>
      </c>
      <c r="Z97" s="329">
        <f t="shared" si="36"/>
        <v>20597</v>
      </c>
      <c r="AA97" s="62">
        <f t="shared" si="37"/>
        <v>139.83663183237576</v>
      </c>
      <c r="AB97" s="62">
        <f>IF(D97="","",Input!N97)</f>
        <v>0</v>
      </c>
      <c r="AC97" s="62">
        <f t="shared" si="38"/>
        <v>154.84666666666635</v>
      </c>
      <c r="AD97" s="62">
        <f>IF(D97="","",Input!J97)</f>
        <v>154.84666666666635</v>
      </c>
      <c r="AE97" s="62">
        <f t="shared" si="39"/>
        <v>0</v>
      </c>
      <c r="AF97" s="309">
        <f t="shared" si="40"/>
        <v>0</v>
      </c>
      <c r="AG97" s="19">
        <f t="shared" si="41"/>
        <v>-15.010034834290593</v>
      </c>
      <c r="AH97" s="19">
        <f t="shared" si="42"/>
        <v>30.883579663245371</v>
      </c>
      <c r="AI97" s="19">
        <f t="shared" si="43"/>
        <v>61.257580262047192</v>
      </c>
      <c r="AJ97" s="337">
        <f t="shared" si="44"/>
        <v>2.8187230327603175E-14</v>
      </c>
      <c r="AK97" s="62">
        <f t="shared" si="45"/>
        <v>91331.677763020707</v>
      </c>
      <c r="AL97" s="62">
        <f>IF(D97="","",IF(AK96&lt;'day lookup'!$I$1,MIN('day lookup'!$I$1-AK96,AJ97)))</f>
        <v>2.8187230327603175E-14</v>
      </c>
      <c r="AM97" s="62">
        <f t="shared" si="46"/>
        <v>91331.677763020707</v>
      </c>
      <c r="AN97" s="62">
        <f>IF(D97="","",IF(AK97&lt;'day lookup'!$I$1,0,MIN(AK97-'day lookup'!$I$1,AJ97)))</f>
        <v>0</v>
      </c>
      <c r="AO97" s="338">
        <f t="shared" si="47"/>
        <v>0</v>
      </c>
      <c r="AP97" s="10">
        <f>IF(Revised_Input!F97&gt;0,Revised_Input!F97,IF(Input!F97&lt;990000,Input!F97,""))</f>
        <v>510.854166666666</v>
      </c>
      <c r="AQ97" s="54"/>
      <c r="AS97" s="54"/>
      <c r="AT97" s="279"/>
      <c r="AU97" s="280"/>
      <c r="BL97" s="271"/>
      <c r="BN97" s="271"/>
      <c r="BO97" s="271"/>
    </row>
    <row r="98" spans="1:67">
      <c r="A98" s="73" t="str">
        <f ca="1">OFFSET('day lookup'!$A$1,WEEKDAY(B98)-1,0)</f>
        <v>THU</v>
      </c>
      <c r="B98" s="32">
        <f>Input!A98</f>
        <v>41088</v>
      </c>
      <c r="C98" s="294">
        <f>IF(D98&lt;&gt;"",interp(D98,AreaCapacity!$A$3:$B$245,2),"")</f>
        <v>7753.009738846572</v>
      </c>
      <c r="D98" s="10">
        <f>IF(AND(Revised_Input!B98&gt;0,Revised_Input!B98&lt;104000),Revised_Input!B98,IF(Input!B98&lt;990000,Input!B98,""))</f>
        <v>89945.95</v>
      </c>
      <c r="E98" s="10">
        <f>IF(Revised_Input!G98&gt;0,Revised_Input!G98/1.9835,IF(Input!G98&lt;990000,Input!G98,""))</f>
        <v>9.7088999999999999</v>
      </c>
      <c r="F98" s="10">
        <f>IF(Revised_Input!C98&gt;0,Revised_Input!C98,IF(Input!C98&lt;990000,Input!C98,""))</f>
        <v>149.674479166666</v>
      </c>
      <c r="G98" s="10">
        <f>IF(Revised_Input!D98&gt;0,Revised_Input!D98,IF(Input!D98&lt;990000,Input!D98,""))</f>
        <v>4.4145833333333302</v>
      </c>
      <c r="H98" s="210">
        <f t="shared" si="24"/>
        <v>145.25989583333268</v>
      </c>
      <c r="I98" s="287">
        <f t="shared" si="25"/>
        <v>136.47623218321542</v>
      </c>
      <c r="J98" s="437" t="str">
        <f>IF(Input!H98="","",Input!H98)</f>
        <v>Y</v>
      </c>
      <c r="K98" s="305">
        <f t="shared" si="26"/>
        <v>9.7088999999999999</v>
      </c>
      <c r="L98" s="201">
        <f>IF(D98="","",IF(J98="Y",I98+G98,MIN(Input!I98,I98+G98-K98)))</f>
        <v>140.89081551654874</v>
      </c>
      <c r="M98" s="201">
        <f t="shared" si="27"/>
        <v>136.47623218321542</v>
      </c>
      <c r="N98" s="314">
        <f>IF(Revised_Input!E98&gt;0,Revised_Input!E98,IF(Input!E98&lt;990000,Input!E98,""))</f>
        <v>2.48999999999999</v>
      </c>
      <c r="O98" s="306">
        <f t="shared" si="28"/>
        <v>12902.811303749986</v>
      </c>
      <c r="P98" s="10">
        <f t="shared" si="29"/>
        <v>2.48999999999999</v>
      </c>
      <c r="Q98" s="322">
        <f t="shared" si="30"/>
        <v>38.206755520833227</v>
      </c>
      <c r="R98" s="325">
        <f>IF(D98="","",IF(J98="Y",Input!M98,0))</f>
        <v>9.7863172453662841</v>
      </c>
      <c r="S98" s="308">
        <f t="shared" si="31"/>
        <v>155.28928204947218</v>
      </c>
      <c r="T98" s="305">
        <f>IF(D98="","",Input!L98)</f>
        <v>0</v>
      </c>
      <c r="U98" s="308">
        <f t="shared" si="32"/>
        <v>0</v>
      </c>
      <c r="V98" s="307">
        <f t="shared" si="33"/>
        <v>9.7863172453662841</v>
      </c>
      <c r="W98" s="326">
        <f t="shared" si="34"/>
        <v>155.28928204947218</v>
      </c>
      <c r="X98" s="152">
        <f>IF(D98="","",Input!K98)</f>
        <v>0</v>
      </c>
      <c r="Y98" s="308">
        <f t="shared" si="35"/>
        <v>0</v>
      </c>
      <c r="Z98" s="329">
        <f t="shared" si="36"/>
        <v>20597</v>
      </c>
      <c r="AA98" s="62">
        <f t="shared" si="37"/>
        <v>148.75254942858169</v>
      </c>
      <c r="AB98" s="62">
        <f>IF(D98="","",Input!N98)</f>
        <v>0</v>
      </c>
      <c r="AC98" s="62">
        <f t="shared" si="38"/>
        <v>145.25989583333268</v>
      </c>
      <c r="AD98" s="62">
        <f>IF(D98="","",Input!J98)</f>
        <v>145.25989583333268</v>
      </c>
      <c r="AE98" s="62">
        <f t="shared" si="39"/>
        <v>0</v>
      </c>
      <c r="AF98" s="309">
        <f t="shared" si="40"/>
        <v>0</v>
      </c>
      <c r="AG98" s="19">
        <f t="shared" si="41"/>
        <v>3.4926535952490099</v>
      </c>
      <c r="AH98" s="19">
        <f t="shared" si="42"/>
        <v>34.376233258494381</v>
      </c>
      <c r="AI98" s="19">
        <f t="shared" si="43"/>
        <v>68.185258668223611</v>
      </c>
      <c r="AJ98" s="337">
        <f t="shared" si="44"/>
        <v>0</v>
      </c>
      <c r="AK98" s="62">
        <f t="shared" si="45"/>
        <v>91331.677763020707</v>
      </c>
      <c r="AL98" s="62">
        <f>IF(D98="","",IF(AK97&lt;'day lookup'!$I$1,MIN('day lookup'!$I$1-AK97,AJ98)))</f>
        <v>0</v>
      </c>
      <c r="AM98" s="62">
        <f t="shared" si="46"/>
        <v>91331.677763020707</v>
      </c>
      <c r="AN98" s="62">
        <f>IF(D98="","",IF(AK98&lt;'day lookup'!$I$1,0,MIN(AK98-'day lookup'!$I$1,AJ98)))</f>
        <v>0</v>
      </c>
      <c r="AO98" s="338">
        <f t="shared" si="47"/>
        <v>0</v>
      </c>
      <c r="AP98" s="10">
        <f>IF(Revised_Input!F98&gt;0,Revised_Input!F98,IF(Input!F98&lt;990000,Input!F98,""))</f>
        <v>511.486979166666</v>
      </c>
      <c r="AQ98" s="54"/>
      <c r="AS98" s="54"/>
      <c r="AT98" s="279"/>
      <c r="AU98" s="280"/>
      <c r="BL98" s="271"/>
      <c r="BN98" s="271"/>
      <c r="BO98" s="271"/>
    </row>
    <row r="99" spans="1:67">
      <c r="A99" s="73" t="str">
        <f ca="1">OFFSET('day lookup'!$A$1,WEEKDAY(B99)-1,0)</f>
        <v>FRI</v>
      </c>
      <c r="B99" s="32">
        <f>Input!A99</f>
        <v>41089</v>
      </c>
      <c r="C99" s="294">
        <f>IF(D99&lt;&gt;"",interp(D99,AreaCapacity!$A$3:$B$245,2),"")</f>
        <v>7752.9500328587073</v>
      </c>
      <c r="D99" s="10">
        <f>IF(AND(Revised_Input!B99&gt;0,Revised_Input!B99&lt;104000),Revised_Input!B99,IF(Input!B99&lt;990000,Input!B99,""))</f>
        <v>89891.38</v>
      </c>
      <c r="E99" s="10">
        <f>IF(Revised_Input!G99&gt;0,Revised_Input!G99/1.9835,IF(Input!G99&lt;990000,Input!G99,""))</f>
        <v>9.7088999999999999</v>
      </c>
      <c r="F99" s="10">
        <f>IF(Revised_Input!C99&gt;0,Revised_Input!C99,IF(Input!C99&lt;990000,Input!C99,""))</f>
        <v>146.015625</v>
      </c>
      <c r="G99" s="10">
        <f>IF(Revised_Input!D99&gt;0,Revised_Input!D99,IF(Input!D99&lt;990000,Input!D99,""))</f>
        <v>5.0977083333333297</v>
      </c>
      <c r="H99" s="210">
        <f t="shared" si="24"/>
        <v>140.91791666666666</v>
      </c>
      <c r="I99" s="287">
        <f t="shared" si="25"/>
        <v>123.11484288295482</v>
      </c>
      <c r="J99" s="437" t="str">
        <f>IF(Input!H99="","",Input!H99)</f>
        <v>Y</v>
      </c>
      <c r="K99" s="305">
        <f t="shared" si="26"/>
        <v>9.7088999999999999</v>
      </c>
      <c r="L99" s="201">
        <f>IF(D99="","",IF(J99="Y",I99+G99,MIN(Input!I99,I99+G99-K99)))</f>
        <v>128.21255121628815</v>
      </c>
      <c r="M99" s="201">
        <f t="shared" si="27"/>
        <v>123.11484288295482</v>
      </c>
      <c r="N99" s="314">
        <f>IF(Revised_Input!E99&gt;0,Revised_Input!E99,IF(Input!E99&lt;990000,Input!E99,""))</f>
        <v>2.48999999999999</v>
      </c>
      <c r="O99" s="306">
        <f t="shared" si="28"/>
        <v>12907.750218749987</v>
      </c>
      <c r="P99" s="10">
        <f t="shared" si="29"/>
        <v>2.48999999999999</v>
      </c>
      <c r="Q99" s="322">
        <f t="shared" si="30"/>
        <v>43.145670520833207</v>
      </c>
      <c r="R99" s="325">
        <f>IF(D99="","",IF(J99="Y",Input!M99,0))</f>
        <v>9.7863172453662841</v>
      </c>
      <c r="S99" s="308">
        <f t="shared" si="31"/>
        <v>174.7004423056562</v>
      </c>
      <c r="T99" s="305">
        <f>IF(D99="","",Input!L99)</f>
        <v>0</v>
      </c>
      <c r="U99" s="308">
        <f t="shared" si="32"/>
        <v>0</v>
      </c>
      <c r="V99" s="307">
        <f t="shared" si="33"/>
        <v>9.7863172453662841</v>
      </c>
      <c r="W99" s="326">
        <f t="shared" si="34"/>
        <v>174.7004423056562</v>
      </c>
      <c r="X99" s="152">
        <f>IF(D99="","",Input!K99)</f>
        <v>0</v>
      </c>
      <c r="Y99" s="308">
        <f t="shared" si="35"/>
        <v>0</v>
      </c>
      <c r="Z99" s="329">
        <f t="shared" si="36"/>
        <v>20597</v>
      </c>
      <c r="AA99" s="62">
        <f t="shared" si="37"/>
        <v>135.3911601283211</v>
      </c>
      <c r="AB99" s="62">
        <f>IF(D99="","",Input!N99)</f>
        <v>0</v>
      </c>
      <c r="AC99" s="62">
        <f t="shared" si="38"/>
        <v>140.91791666666666</v>
      </c>
      <c r="AD99" s="62">
        <f>IF(D99="","",Input!J99)</f>
        <v>140.91791666666666</v>
      </c>
      <c r="AE99" s="62">
        <f t="shared" si="39"/>
        <v>0</v>
      </c>
      <c r="AF99" s="309">
        <f t="shared" si="40"/>
        <v>0</v>
      </c>
      <c r="AG99" s="19">
        <f t="shared" si="41"/>
        <v>-5.5267565383455519</v>
      </c>
      <c r="AH99" s="19">
        <f t="shared" si="42"/>
        <v>28.849476720148829</v>
      </c>
      <c r="AI99" s="19">
        <f t="shared" si="43"/>
        <v>57.222937074415206</v>
      </c>
      <c r="AJ99" s="337">
        <f t="shared" si="44"/>
        <v>0</v>
      </c>
      <c r="AK99" s="62">
        <f t="shared" si="45"/>
        <v>91331.677763020707</v>
      </c>
      <c r="AL99" s="62">
        <f>IF(D99="","",IF(AK98&lt;'day lookup'!$I$1,MIN('day lookup'!$I$1-AK98,AJ99)))</f>
        <v>0</v>
      </c>
      <c r="AM99" s="62">
        <f t="shared" si="46"/>
        <v>91331.677763020707</v>
      </c>
      <c r="AN99" s="62">
        <f>IF(D99="","",IF(AK99&lt;'day lookup'!$I$1,0,MIN(AK99-'day lookup'!$I$1,AJ99)))</f>
        <v>0</v>
      </c>
      <c r="AO99" s="338">
        <f t="shared" si="47"/>
        <v>0</v>
      </c>
      <c r="AP99" s="10">
        <f>IF(Revised_Input!F99&gt;0,Revised_Input!F99,IF(Input!F99&lt;990000,Input!F99,""))</f>
        <v>465.049479166666</v>
      </c>
      <c r="AQ99" s="54"/>
      <c r="AS99" s="54"/>
      <c r="AT99" s="279"/>
      <c r="AU99" s="280"/>
      <c r="BL99" s="271"/>
      <c r="BN99" s="271"/>
      <c r="BO99" s="271"/>
    </row>
    <row r="100" spans="1:67">
      <c r="A100" s="73" t="str">
        <f ca="1">OFFSET('day lookup'!$A$1,WEEKDAY(B100)-1,0)</f>
        <v>SAT</v>
      </c>
      <c r="B100" s="32">
        <f>Input!A100</f>
        <v>41090</v>
      </c>
      <c r="C100" s="294">
        <f>IF(D100&lt;&gt;"",interp(D100,AreaCapacity!$A$3:$B$245,2),"")</f>
        <v>7752.8795399780938</v>
      </c>
      <c r="D100" s="10">
        <f>IF(AND(Revised_Input!B100&gt;0,Revised_Input!B100&lt;104000),Revised_Input!B100,IF(Input!B100&lt;990000,Input!B100,""))</f>
        <v>89827.02</v>
      </c>
      <c r="E100" s="10">
        <f>IF(Revised_Input!G100&gt;0,Revised_Input!G100/1.9835,IF(Input!G100&lt;990000,Input!G100,""))</f>
        <v>9.7037999999999993</v>
      </c>
      <c r="F100" s="10">
        <f>IF(Revised_Input!C100&gt;0,Revised_Input!C100,IF(Input!C100&lt;990000,Input!C100,""))</f>
        <v>145.979166666666</v>
      </c>
      <c r="G100" s="10">
        <f>IF(Revised_Input!D100&gt;0,Revised_Input!D100,IF(Input!D100&lt;990000,Input!D100,""))</f>
        <v>5.0461458333333304</v>
      </c>
      <c r="H100" s="210">
        <f t="shared" si="24"/>
        <v>140.93302083333268</v>
      </c>
      <c r="I100" s="287">
        <f t="shared" si="25"/>
        <v>118.18912736219551</v>
      </c>
      <c r="J100" s="437" t="str">
        <f>IF(Input!H100="","",Input!H100)</f>
        <v>Y</v>
      </c>
      <c r="K100" s="305">
        <f t="shared" si="26"/>
        <v>9.7037999999999993</v>
      </c>
      <c r="L100" s="201">
        <f>IF(D100="","",IF(J100="Y",I100+G100,MIN(Input!I100,I100+G100-K100)))</f>
        <v>123.23527319552883</v>
      </c>
      <c r="M100" s="201">
        <f t="shared" si="27"/>
        <v>118.18912736219551</v>
      </c>
      <c r="N100" s="314">
        <f>IF(Revised_Input!E100&gt;0,Revised_Input!E100,IF(Input!E100&lt;990000,Input!E100,""))</f>
        <v>2.6123437499999902</v>
      </c>
      <c r="O100" s="306">
        <f t="shared" si="28"/>
        <v>12912.931802578112</v>
      </c>
      <c r="P100" s="10">
        <f t="shared" si="29"/>
        <v>2.6123437499999902</v>
      </c>
      <c r="Q100" s="322">
        <f t="shared" si="30"/>
        <v>48.327254348958185</v>
      </c>
      <c r="R100" s="325">
        <f>IF(D100="","",IF(J100="Y",Input!M100,0))</f>
        <v>9.7863172453662841</v>
      </c>
      <c r="S100" s="308">
        <f t="shared" si="31"/>
        <v>194.11160256184021</v>
      </c>
      <c r="T100" s="305">
        <f>IF(D100="","",Input!L100)</f>
        <v>0</v>
      </c>
      <c r="U100" s="308">
        <f t="shared" si="32"/>
        <v>0</v>
      </c>
      <c r="V100" s="307">
        <f t="shared" si="33"/>
        <v>9.7863172453662841</v>
      </c>
      <c r="W100" s="326">
        <f t="shared" si="34"/>
        <v>194.11160256184021</v>
      </c>
      <c r="X100" s="152">
        <f>IF(D100="","",Input!K100)</f>
        <v>0</v>
      </c>
      <c r="Y100" s="308">
        <f t="shared" si="35"/>
        <v>0</v>
      </c>
      <c r="Z100" s="329">
        <f t="shared" si="36"/>
        <v>20597</v>
      </c>
      <c r="AA100" s="62">
        <f t="shared" si="37"/>
        <v>130.58778835756178</v>
      </c>
      <c r="AB100" s="62">
        <f>IF(D100="","",Input!N100)</f>
        <v>0</v>
      </c>
      <c r="AC100" s="62">
        <f t="shared" si="38"/>
        <v>140.93302083333268</v>
      </c>
      <c r="AD100" s="62">
        <f>IF(D100="","",Input!J100)</f>
        <v>140.93302083333268</v>
      </c>
      <c r="AE100" s="62">
        <f t="shared" si="39"/>
        <v>0</v>
      </c>
      <c r="AF100" s="309">
        <f t="shared" si="40"/>
        <v>0</v>
      </c>
      <c r="AG100" s="19">
        <f t="shared" si="41"/>
        <v>-10.345232475770899</v>
      </c>
      <c r="AH100" s="19">
        <f t="shared" si="42"/>
        <v>18.504244244377929</v>
      </c>
      <c r="AI100" s="19">
        <f t="shared" si="43"/>
        <v>36.703168458723624</v>
      </c>
      <c r="AJ100" s="337">
        <f t="shared" si="44"/>
        <v>0</v>
      </c>
      <c r="AK100" s="62">
        <f t="shared" si="45"/>
        <v>91331.677763020707</v>
      </c>
      <c r="AL100" s="62">
        <f>IF(D100="","",IF(AK99&lt;'day lookup'!$I$1,MIN('day lookup'!$I$1-AK99,AJ100)))</f>
        <v>0</v>
      </c>
      <c r="AM100" s="62">
        <f t="shared" si="46"/>
        <v>91331.677763020707</v>
      </c>
      <c r="AN100" s="62">
        <f>IF(D100="","",IF(AK100&lt;'day lookup'!$I$1,0,MIN(AK100-'day lookup'!$I$1,AJ100)))</f>
        <v>0</v>
      </c>
      <c r="AO100" s="338">
        <f t="shared" si="47"/>
        <v>0</v>
      </c>
      <c r="AP100" s="10">
        <f>IF(Revised_Input!F100&gt;0,Revised_Input!F100,IF(Input!F100&lt;990000,Input!F100,""))</f>
        <v>432.265625</v>
      </c>
      <c r="AQ100" s="54"/>
      <c r="AS100" s="54"/>
      <c r="AT100" s="279"/>
      <c r="AU100" s="280"/>
      <c r="BL100" s="271"/>
      <c r="BN100" s="271"/>
      <c r="BO100" s="271"/>
    </row>
    <row r="101" spans="1:67">
      <c r="A101" s="73" t="str">
        <f ca="1">OFFSET('day lookup'!$A$1,WEEKDAY(B101)-1,0)</f>
        <v>SUN</v>
      </c>
      <c r="B101" s="32">
        <f>Input!A101</f>
        <v>41091</v>
      </c>
      <c r="C101" s="294">
        <f>IF(D101&lt;&gt;"",interp(D101,AreaCapacity!$A$3:$B$245,2),"")</f>
        <v>7752.7894852135814</v>
      </c>
      <c r="D101" s="10">
        <f>IF(AND(Revised_Input!B101&gt;0,Revised_Input!B101&lt;104000),Revised_Input!B101,IF(Input!B101&lt;990000,Input!B101,""))</f>
        <v>89744.8</v>
      </c>
      <c r="E101" s="10">
        <f>IF(Revised_Input!G101&gt;0,Revised_Input!G101/1.9835,IF(Input!G101&lt;990000,Input!G101,""))</f>
        <v>8.7258999999999993</v>
      </c>
      <c r="F101" s="10">
        <f>IF(Revised_Input!C101&gt;0,Revised_Input!C101,IF(Input!C101&lt;990000,Input!C101,""))</f>
        <v>145.979166666666</v>
      </c>
      <c r="G101" s="10">
        <f>IF(Revised_Input!D101&gt;0,Revised_Input!D101,IF(Input!D101&lt;990000,Input!D101,""))</f>
        <v>4.9304166666666598</v>
      </c>
      <c r="H101" s="210">
        <f t="shared" si="24"/>
        <v>141.04874999999933</v>
      </c>
      <c r="I101" s="287">
        <f t="shared" si="25"/>
        <v>108.32267117468994</v>
      </c>
      <c r="J101" s="437" t="str">
        <f>IF(Input!H101="","",Input!H101)</f>
        <v>Y</v>
      </c>
      <c r="K101" s="305">
        <f t="shared" si="26"/>
        <v>8.7258999999999993</v>
      </c>
      <c r="L101" s="201">
        <f>IF(D101="","",IF(J101="Y",I101+G101,MIN(Input!I101,I101+G101-K101)))</f>
        <v>113.2530878413566</v>
      </c>
      <c r="M101" s="201">
        <f t="shared" si="27"/>
        <v>108.32267117468994</v>
      </c>
      <c r="N101" s="314">
        <f>IF(Revised_Input!E101&gt;0,Revised_Input!E101,IF(Input!E101&lt;990000,Input!E101,""))</f>
        <v>2.77999999999999</v>
      </c>
      <c r="O101" s="306">
        <f t="shared" si="28"/>
        <v>12918.445932578112</v>
      </c>
      <c r="P101" s="10">
        <f t="shared" si="29"/>
        <v>2.77999999999999</v>
      </c>
      <c r="Q101" s="322">
        <f t="shared" si="30"/>
        <v>53.841384348958165</v>
      </c>
      <c r="R101" s="325">
        <f>IF(D101="","",IF(J101="Y",Input!M101,0))</f>
        <v>12.695818032815412</v>
      </c>
      <c r="S101" s="308">
        <f t="shared" si="31"/>
        <v>219.29375762992959</v>
      </c>
      <c r="T101" s="305">
        <f>IF(D101="","",Input!L101)</f>
        <v>0</v>
      </c>
      <c r="U101" s="308">
        <f t="shared" si="32"/>
        <v>0</v>
      </c>
      <c r="V101" s="307">
        <f t="shared" si="33"/>
        <v>12.695818032815412</v>
      </c>
      <c r="W101" s="326">
        <f t="shared" si="34"/>
        <v>219.29375762992959</v>
      </c>
      <c r="X101" s="152">
        <f>IF(D101="","",Input!K101)</f>
        <v>0</v>
      </c>
      <c r="Y101" s="308">
        <f t="shared" si="35"/>
        <v>0</v>
      </c>
      <c r="Z101" s="329">
        <f t="shared" si="36"/>
        <v>20597</v>
      </c>
      <c r="AA101" s="62">
        <f t="shared" si="37"/>
        <v>123.79848920750534</v>
      </c>
      <c r="AB101" s="62">
        <f>IF(D101="","",Input!N101)</f>
        <v>0</v>
      </c>
      <c r="AC101" s="62">
        <f t="shared" si="38"/>
        <v>141.04874999999933</v>
      </c>
      <c r="AD101" s="62">
        <f>IF(D101="","",Input!J101)</f>
        <v>141.04874999999933</v>
      </c>
      <c r="AE101" s="62">
        <f t="shared" si="39"/>
        <v>0</v>
      </c>
      <c r="AF101" s="309">
        <f t="shared" si="40"/>
        <v>0</v>
      </c>
      <c r="AG101" s="19">
        <f t="shared" si="41"/>
        <v>-17.250260792493989</v>
      </c>
      <c r="AH101" s="19">
        <f t="shared" si="42"/>
        <v>1.2539834518839399</v>
      </c>
      <c r="AI101" s="19">
        <f t="shared" si="43"/>
        <v>2.487276176811795</v>
      </c>
      <c r="AJ101" s="337">
        <f t="shared" si="44"/>
        <v>0</v>
      </c>
      <c r="AK101" s="62">
        <f t="shared" si="45"/>
        <v>91331.677763020707</v>
      </c>
      <c r="AL101" s="62">
        <f>IF(D101="","",IF(AK100&lt;'day lookup'!$I$1,MIN('day lookup'!$I$1-AK100,AJ101)))</f>
        <v>0</v>
      </c>
      <c r="AM101" s="62">
        <f t="shared" si="46"/>
        <v>91331.677763020707</v>
      </c>
      <c r="AN101" s="62">
        <f>IF(D101="","",IF(AK101&lt;'day lookup'!$I$1,0,MIN(AK101-'day lookup'!$I$1,AJ101)))</f>
        <v>0</v>
      </c>
      <c r="AO101" s="338">
        <f t="shared" si="47"/>
        <v>0</v>
      </c>
      <c r="AP101" s="10">
        <f>IF(Revised_Input!F101&gt;0,Revised_Input!F101,IF(Input!F101&lt;990000,Input!F101,""))</f>
        <v>442.893229166666</v>
      </c>
      <c r="AQ101" s="148"/>
      <c r="AS101" s="54"/>
      <c r="AT101" s="279"/>
      <c r="AU101" s="280"/>
      <c r="BL101" s="271"/>
      <c r="BN101" s="271"/>
      <c r="BO101" s="271"/>
    </row>
    <row r="102" spans="1:67">
      <c r="A102" s="73" t="str">
        <f ca="1">OFFSET('day lookup'!$A$1,WEEKDAY(B102)-1,0)</f>
        <v>MON</v>
      </c>
      <c r="B102" s="32">
        <f>Input!A102</f>
        <v>41092</v>
      </c>
      <c r="C102" s="294">
        <f>IF(D102&lt;&gt;"",interp(D102,AreaCapacity!$A$3:$B$245,2),"")</f>
        <v>7752.6995071193869</v>
      </c>
      <c r="D102" s="10">
        <f>IF(AND(Revised_Input!B102&gt;0,Revised_Input!B102&lt;104000),Revised_Input!B102,IF(Input!B102&lt;990000,Input!B102,""))</f>
        <v>89662.65</v>
      </c>
      <c r="E102" s="10">
        <f>IF(Revised_Input!G102&gt;0,Revised_Input!G102/1.9835,IF(Input!G102&lt;990000,Input!G102,""))</f>
        <v>8.7209000000000003</v>
      </c>
      <c r="F102" s="10">
        <f>IF(Revised_Input!C102&gt;0,Revised_Input!C102,IF(Input!C102&lt;990000,Input!C102,""))</f>
        <v>146.041666666666</v>
      </c>
      <c r="G102" s="10">
        <f>IF(Revised_Input!D102&gt;0,Revised_Input!D102,IF(Input!D102&lt;990000,Input!D102,""))</f>
        <v>4.8799999999999901</v>
      </c>
      <c r="H102" s="210">
        <f>IF(D102="","",F102-G102)</f>
        <v>141.16166666666601</v>
      </c>
      <c r="I102" s="287">
        <f>IF(D102="","",(D102-D101)/1.9835+E102+H102)</f>
        <v>108.46587899335685</v>
      </c>
      <c r="J102" s="437" t="str">
        <f>IF(Input!H102="","",Input!H102)</f>
        <v>Y</v>
      </c>
      <c r="K102" s="305">
        <f t="shared" si="26"/>
        <v>8.7209000000000003</v>
      </c>
      <c r="L102" s="201">
        <f>IF(D102="","",IF(J102="Y",I102+G102,MIN(Input!I102,I102+G102-K102)))</f>
        <v>113.34587899335685</v>
      </c>
      <c r="M102" s="201">
        <f>IF(D102="","",MAX(L102-G102,0))</f>
        <v>108.46587899335685</v>
      </c>
      <c r="N102" s="314">
        <f>IF(Revised_Input!E102&gt;0,Revised_Input!E102,IF(Input!E102&lt;990000,Input!E102,""))</f>
        <v>2.77999999999999</v>
      </c>
      <c r="O102" s="306">
        <f t="shared" si="28"/>
        <v>12923.960062578111</v>
      </c>
      <c r="P102" s="10">
        <f t="shared" si="29"/>
        <v>2.77999999999999</v>
      </c>
      <c r="Q102" s="322">
        <f t="shared" si="30"/>
        <v>59.355514348958145</v>
      </c>
      <c r="R102" s="325">
        <f>IF(D102="","",IF(J102="Y",Input!M102,0))</f>
        <v>12.695818032815412</v>
      </c>
      <c r="S102" s="308">
        <f>IF(D102="","",(R102*1.9835)+S101)</f>
        <v>244.47591269801896</v>
      </c>
      <c r="T102" s="305">
        <f>IF(D102="","",Input!L102)</f>
        <v>0</v>
      </c>
      <c r="U102" s="308">
        <f t="shared" si="32"/>
        <v>0</v>
      </c>
      <c r="V102" s="307">
        <f t="shared" si="33"/>
        <v>12.695818032815412</v>
      </c>
      <c r="W102" s="326">
        <f>IF(D102="","",(V102*1.9835)+W101)</f>
        <v>244.47591269801896</v>
      </c>
      <c r="X102" s="152">
        <f>IF(D102="","",Input!K102)</f>
        <v>0</v>
      </c>
      <c r="Y102" s="308">
        <f t="shared" si="35"/>
        <v>0</v>
      </c>
      <c r="Z102" s="329">
        <f t="shared" si="36"/>
        <v>20597</v>
      </c>
      <c r="AA102" s="62">
        <f>IF(D102="","",M102+P102+V102+X102)</f>
        <v>123.94169702617225</v>
      </c>
      <c r="AB102" s="62">
        <f>IF(D102="","",Input!N102)</f>
        <v>0</v>
      </c>
      <c r="AC102" s="62">
        <f>IF(D102="","",H102)</f>
        <v>141.16166666666601</v>
      </c>
      <c r="AD102" s="62">
        <f>IF(D102="","",Input!J102)</f>
        <v>141.16166666666601</v>
      </c>
      <c r="AE102" s="62">
        <f t="shared" si="39"/>
        <v>0</v>
      </c>
      <c r="AF102" s="309">
        <f t="shared" si="40"/>
        <v>0</v>
      </c>
      <c r="AG102" s="19">
        <f>IF(D102="","",AA102-AC102+AB102)</f>
        <v>-17.219969640493758</v>
      </c>
      <c r="AH102" s="19">
        <f>IF(D102="","",AH101+AG102)</f>
        <v>-15.965986188609818</v>
      </c>
      <c r="AI102" s="19">
        <f>IF(D102="","",AH102*1.9835)</f>
        <v>-31.668533605107577</v>
      </c>
      <c r="AJ102" s="337">
        <f t="shared" si="44"/>
        <v>0</v>
      </c>
      <c r="AK102" s="62">
        <f t="shared" si="45"/>
        <v>91331.677763020707</v>
      </c>
      <c r="AL102" s="62">
        <f>IF(D102="","",IF(AK101&lt;'day lookup'!$I$1,MIN('day lookup'!$I$1-AK101,AJ102)))</f>
        <v>0</v>
      </c>
      <c r="AM102" s="62">
        <f t="shared" si="46"/>
        <v>91331.677763020707</v>
      </c>
      <c r="AN102" s="62">
        <f>IF(D102="","",IF(AK102&lt;'day lookup'!$I$1,0,MIN(AK102-'day lookup'!$I$1,AJ102)))</f>
        <v>0</v>
      </c>
      <c r="AO102" s="338">
        <f t="shared" si="47"/>
        <v>0</v>
      </c>
      <c r="AP102" s="10">
        <f>IF(Revised_Input!F102&gt;0,Revised_Input!F102,IF(Input!F102&lt;990000,Input!F102,""))</f>
        <v>419.002604166666</v>
      </c>
      <c r="AQ102" s="148"/>
      <c r="AS102" s="54"/>
      <c r="AT102" s="279"/>
      <c r="AU102" s="280"/>
      <c r="BL102" s="271"/>
      <c r="BN102" s="271"/>
      <c r="BO102" s="271"/>
    </row>
    <row r="103" spans="1:67">
      <c r="A103" s="73" t="str">
        <f ca="1">OFFSET('day lookup'!$A$1,WEEKDAY(B103)-1,0)</f>
        <v>TUE</v>
      </c>
      <c r="B103" s="32">
        <f>Input!A103</f>
        <v>41093</v>
      </c>
      <c r="C103" s="294">
        <f>IF(D103&lt;&gt;"",interp(D103,AreaCapacity!$A$3:$B$245,2),"")</f>
        <v>7752.5690251916758</v>
      </c>
      <c r="D103" s="10">
        <f>IF(AND(Revised_Input!B103&gt;0,Revised_Input!B103&lt;104000),Revised_Input!B103,IF(Input!B103&lt;990000,Input!B103,""))</f>
        <v>89543.52</v>
      </c>
      <c r="E103" s="10">
        <f>IF(Revised_Input!G103&gt;0,Revised_Input!G103/1.9835,IF(Input!G103&lt;990000,Input!G103,""))</f>
        <v>8.7108000000000008</v>
      </c>
      <c r="F103" s="10">
        <f>IF(Revised_Input!C103&gt;0,Revised_Input!C103,IF(Input!C103&lt;990000,Input!C103,""))</f>
        <v>158.536458333333</v>
      </c>
      <c r="G103" s="10">
        <f>IF(Revised_Input!D103&gt;0,Revised_Input!D103,IF(Input!D103&lt;990000,Input!D103,""))</f>
        <v>4.87770833333333</v>
      </c>
      <c r="H103" s="210">
        <f t="shared" si="24"/>
        <v>153.65874999999969</v>
      </c>
      <c r="I103" s="287">
        <f t="shared" si="25"/>
        <v>102.30905088228347</v>
      </c>
      <c r="J103" s="437" t="str">
        <f>IF(Input!H103="","",Input!H103)</f>
        <v>Y</v>
      </c>
      <c r="K103" s="305">
        <f t="shared" si="26"/>
        <v>8.7108000000000008</v>
      </c>
      <c r="L103" s="201">
        <f>IF(D103="","",IF(J103="Y",I103+G103,MIN(Input!I103,I103+G103-K103)))</f>
        <v>107.1867592156168</v>
      </c>
      <c r="M103" s="201">
        <f t="shared" si="27"/>
        <v>102.30905088228347</v>
      </c>
      <c r="N103" s="314">
        <f>IF(Revised_Input!E103&gt;0,Revised_Input!E103,IF(Input!E103&lt;990000,Input!E103,""))</f>
        <v>2.77999999999999</v>
      </c>
      <c r="O103" s="306">
        <f t="shared" si="28"/>
        <v>12929.474192578111</v>
      </c>
      <c r="P103" s="10">
        <f t="shared" si="29"/>
        <v>2.77999999999999</v>
      </c>
      <c r="Q103" s="322">
        <f t="shared" si="30"/>
        <v>64.869644348958133</v>
      </c>
      <c r="R103" s="325">
        <f>IF(D103="","",IF(J103="Y",Input!M103,0))</f>
        <v>12.695818032815412</v>
      </c>
      <c r="S103" s="308">
        <f t="shared" si="31"/>
        <v>269.65806776610833</v>
      </c>
      <c r="T103" s="305">
        <f>IF(D103="","",Input!L103)</f>
        <v>0</v>
      </c>
      <c r="U103" s="308">
        <f t="shared" si="32"/>
        <v>0</v>
      </c>
      <c r="V103" s="307">
        <f t="shared" si="33"/>
        <v>12.695818032815412</v>
      </c>
      <c r="W103" s="326">
        <f t="shared" si="34"/>
        <v>269.65806776610833</v>
      </c>
      <c r="X103" s="152">
        <f>IF(D103="","",Input!K103)</f>
        <v>12.5</v>
      </c>
      <c r="Y103" s="308">
        <f t="shared" si="35"/>
        <v>24.793749999999999</v>
      </c>
      <c r="Z103" s="329">
        <f>IF(D103="","",Z102-X103*1.9835)</f>
        <v>20572.206249999999</v>
      </c>
      <c r="AA103" s="62">
        <f t="shared" si="37"/>
        <v>130.28486891509885</v>
      </c>
      <c r="AB103" s="62">
        <f>IF(D103="","",Input!N103)</f>
        <v>0</v>
      </c>
      <c r="AC103" s="62">
        <f t="shared" si="38"/>
        <v>153.65874999999969</v>
      </c>
      <c r="AD103" s="62">
        <f>IF(D103="","",Input!J103)</f>
        <v>153.65874999999969</v>
      </c>
      <c r="AE103" s="62">
        <f t="shared" si="39"/>
        <v>0</v>
      </c>
      <c r="AF103" s="309">
        <f t="shared" si="40"/>
        <v>0</v>
      </c>
      <c r="AG103" s="19">
        <f t="shared" si="41"/>
        <v>-23.37388108490083</v>
      </c>
      <c r="AH103" s="19">
        <f t="shared" si="42"/>
        <v>-39.339867273510649</v>
      </c>
      <c r="AI103" s="19">
        <f t="shared" si="43"/>
        <v>-78.030626737008376</v>
      </c>
      <c r="AJ103" s="337">
        <f t="shared" si="44"/>
        <v>0</v>
      </c>
      <c r="AK103" s="62">
        <f t="shared" si="45"/>
        <v>91331.677763020707</v>
      </c>
      <c r="AL103" s="62">
        <f>IF(D103="","",IF(AK102&lt;'day lookup'!$I$1,MIN('day lookup'!$I$1-AK102,AJ103)))</f>
        <v>0</v>
      </c>
      <c r="AM103" s="62">
        <f t="shared" si="46"/>
        <v>91331.677763020707</v>
      </c>
      <c r="AN103" s="62">
        <f>IF(D103="","",IF(AK103&lt;'day lookup'!$I$1,0,MIN(AK103-'day lookup'!$I$1,AJ103)))</f>
        <v>0</v>
      </c>
      <c r="AO103" s="338">
        <f t="shared" si="47"/>
        <v>0</v>
      </c>
      <c r="AP103" s="10">
        <f>IF(Revised_Input!F103&gt;0,Revised_Input!F103,IF(Input!F103&lt;990000,Input!F103,""))</f>
        <v>357</v>
      </c>
      <c r="AQ103" s="148"/>
      <c r="AS103" s="54"/>
      <c r="AT103" s="279"/>
      <c r="AU103" s="280"/>
      <c r="BL103" s="271"/>
      <c r="BN103" s="271"/>
      <c r="BO103" s="271"/>
    </row>
    <row r="104" spans="1:67">
      <c r="A104" s="73" t="str">
        <f ca="1">OFFSET('day lookup'!$A$1,WEEKDAY(B104)-1,0)</f>
        <v>WED</v>
      </c>
      <c r="B104" s="32">
        <f>Input!A104</f>
        <v>41094</v>
      </c>
      <c r="C104" s="294">
        <f>IF(D104&lt;&gt;"",interp(D104,AreaCapacity!$A$3:$B$245,2),"")</f>
        <v>7752.379112814896</v>
      </c>
      <c r="D104" s="10">
        <f>IF(AND(Revised_Input!B104&gt;0,Revised_Input!B104&lt;104000),Revised_Input!B104,IF(Input!B104&lt;990000,Input!B104,""))</f>
        <v>89370.13</v>
      </c>
      <c r="E104" s="10">
        <f>IF(Revised_Input!G104&gt;0,Revised_Input!G104/1.9835,IF(Input!G104&lt;990000,Input!G104,""))</f>
        <v>8.7006999999999994</v>
      </c>
      <c r="F104" s="10">
        <f>IF(Revised_Input!C104&gt;0,Revised_Input!C104,IF(Input!C104&lt;990000,Input!C104,""))</f>
        <v>194.828125</v>
      </c>
      <c r="G104" s="10">
        <f>IF(Revised_Input!D104&gt;0,Revised_Input!D104,IF(Input!D104&lt;990000,Input!D104,""))</f>
        <v>4.8479166666666602</v>
      </c>
      <c r="H104" s="210">
        <f t="shared" si="24"/>
        <v>189.98020833333334</v>
      </c>
      <c r="I104" s="287">
        <f t="shared" si="25"/>
        <v>111.26472481934321</v>
      </c>
      <c r="J104" s="437" t="str">
        <f>IF(Input!H104="","",Input!H104)</f>
        <v>Y</v>
      </c>
      <c r="K104" s="305">
        <f t="shared" si="26"/>
        <v>8.7006999999999994</v>
      </c>
      <c r="L104" s="201">
        <f>IF(D104="","",IF(J104="Y",I104+G104,MIN(Input!I104,I104+G104-K104)))</f>
        <v>116.11264148600988</v>
      </c>
      <c r="M104" s="201">
        <f t="shared" si="27"/>
        <v>111.26472481934321</v>
      </c>
      <c r="N104" s="314">
        <f>IF(Revised_Input!E104&gt;0,Revised_Input!E104,IF(Input!E104&lt;990000,Input!E104,""))</f>
        <v>2.77999999999999</v>
      </c>
      <c r="O104" s="306">
        <f t="shared" si="28"/>
        <v>12934.98832257811</v>
      </c>
      <c r="P104" s="10">
        <f t="shared" si="29"/>
        <v>2.77999999999999</v>
      </c>
      <c r="Q104" s="322">
        <f t="shared" si="30"/>
        <v>70.383774348958113</v>
      </c>
      <c r="R104" s="325">
        <f>IF(D104="","",IF(J104="Y",Input!M104,0))</f>
        <v>12.695818032815412</v>
      </c>
      <c r="S104" s="308">
        <f t="shared" si="31"/>
        <v>294.84022283419768</v>
      </c>
      <c r="T104" s="305">
        <f>IF(D104="","",Input!L104)</f>
        <v>0</v>
      </c>
      <c r="U104" s="308">
        <f t="shared" si="32"/>
        <v>0</v>
      </c>
      <c r="V104" s="307">
        <f t="shared" si="33"/>
        <v>12.695818032815412</v>
      </c>
      <c r="W104" s="326">
        <f t="shared" si="34"/>
        <v>294.84022283419768</v>
      </c>
      <c r="X104" s="152">
        <f>IF(D104="","",Input!K104)</f>
        <v>50</v>
      </c>
      <c r="Y104" s="308">
        <f t="shared" si="35"/>
        <v>123.96875</v>
      </c>
      <c r="Z104" s="329">
        <f>IF(D104="","",Z103-X104*1.9835)</f>
        <v>20473.03125</v>
      </c>
      <c r="AA104" s="62">
        <f>IF(D104="","",M104+P104+V104+X104)</f>
        <v>176.74054285215863</v>
      </c>
      <c r="AB104" s="62">
        <f>IF(D104="","",Input!N104)</f>
        <v>0</v>
      </c>
      <c r="AC104" s="62">
        <f t="shared" si="38"/>
        <v>189.98020833333334</v>
      </c>
      <c r="AD104" s="62">
        <f>IF(D104="","",Input!J104)</f>
        <v>189.98020833333334</v>
      </c>
      <c r="AE104" s="62">
        <f t="shared" si="39"/>
        <v>0</v>
      </c>
      <c r="AF104" s="309">
        <f t="shared" si="40"/>
        <v>0</v>
      </c>
      <c r="AG104" s="19">
        <f t="shared" si="41"/>
        <v>-13.239665481174711</v>
      </c>
      <c r="AH104" s="19">
        <f t="shared" si="42"/>
        <v>-52.57953275468536</v>
      </c>
      <c r="AI104" s="19">
        <f t="shared" si="43"/>
        <v>-104.29150321891841</v>
      </c>
      <c r="AJ104" s="337">
        <f t="shared" si="44"/>
        <v>0</v>
      </c>
      <c r="AK104" s="62">
        <f t="shared" si="45"/>
        <v>91331.677763020707</v>
      </c>
      <c r="AL104" s="62">
        <f>IF(D104="","",IF(AK103&lt;'day lookup'!$I$1,MIN('day lookup'!$I$1-AK103,AJ104)))</f>
        <v>0</v>
      </c>
      <c r="AM104" s="62">
        <f t="shared" si="46"/>
        <v>91331.677763020707</v>
      </c>
      <c r="AN104" s="62">
        <f>IF(D104="","",IF(AK104&lt;'day lookup'!$I$1,0,MIN(AK104-'day lookup'!$I$1,AJ104)))</f>
        <v>0</v>
      </c>
      <c r="AO104" s="338">
        <f t="shared" si="47"/>
        <v>0</v>
      </c>
      <c r="AP104" s="10">
        <f>IF(Revised_Input!F104&gt;0,Revised_Input!F104,IF(Input!F104&lt;990000,Input!F104,""))</f>
        <v>340.9375</v>
      </c>
      <c r="AQ104" s="148"/>
      <c r="AS104" s="54"/>
      <c r="AT104" s="279"/>
      <c r="AU104" s="280"/>
      <c r="BL104" s="271"/>
      <c r="BN104" s="271"/>
      <c r="BO104" s="271"/>
    </row>
    <row r="105" spans="1:67">
      <c r="A105" s="73" t="str">
        <f ca="1">OFFSET('day lookup'!$A$1,WEEKDAY(B105)-1,0)</f>
        <v>THU</v>
      </c>
      <c r="B105" s="32">
        <f>Input!A105</f>
        <v>41095</v>
      </c>
      <c r="C105" s="294">
        <f>IF(D105&lt;&gt;"",interp(D105,AreaCapacity!$A$3:$B$245,2),"")</f>
        <v>7752.1894304490688</v>
      </c>
      <c r="D105" s="10">
        <f>IF(AND(Revised_Input!B105&gt;0,Revised_Input!B105&lt;104000),Revised_Input!B105,IF(Input!B105&lt;990000,Input!B105,""))</f>
        <v>89196.95</v>
      </c>
      <c r="E105" s="10">
        <f>IF(Revised_Input!G105&gt;0,Revised_Input!G105/1.9835,IF(Input!G105&lt;990000,Input!G105,""))</f>
        <v>8.6905999999999999</v>
      </c>
      <c r="F105" s="10">
        <f>IF(Revised_Input!C105&gt;0,Revised_Input!C105,IF(Input!C105&lt;990000,Input!C105,""))</f>
        <v>194.890625</v>
      </c>
      <c r="G105" s="10">
        <f>IF(Revised_Input!D105&gt;0,Revised_Input!D105,IF(Input!D105&lt;990000,Input!D105,""))</f>
        <v>4.7184375000000003</v>
      </c>
      <c r="H105" s="210">
        <f t="shared" si="24"/>
        <v>190.17218750000001</v>
      </c>
      <c r="I105" s="287">
        <f t="shared" si="25"/>
        <v>111.55247744201787</v>
      </c>
      <c r="J105" s="437" t="str">
        <f>IF(Input!H105="","",Input!H105)</f>
        <v>Y</v>
      </c>
      <c r="K105" s="305">
        <f t="shared" si="26"/>
        <v>8.6905999999999999</v>
      </c>
      <c r="L105" s="201">
        <f>IF(D105="","",IF(J105="Y",I105+G105,MIN(Input!I105,I105+G105-K105)))</f>
        <v>116.27091494201787</v>
      </c>
      <c r="M105" s="201">
        <f t="shared" si="27"/>
        <v>111.55247744201787</v>
      </c>
      <c r="N105" s="314">
        <f>IF(Revised_Input!E105&gt;0,Revised_Input!E105,IF(Input!E105&lt;990000,Input!E105,""))</f>
        <v>2.8815624999999998</v>
      </c>
      <c r="O105" s="306">
        <f t="shared" si="28"/>
        <v>12940.70390179686</v>
      </c>
      <c r="P105" s="10">
        <f t="shared" si="29"/>
        <v>2.8815624999999998</v>
      </c>
      <c r="Q105" s="322">
        <f t="shared" si="30"/>
        <v>76.099353567708107</v>
      </c>
      <c r="R105" s="325">
        <f>IF(D105="","",IF(J105="Y",Input!M105,0))</f>
        <v>12.695818032815412</v>
      </c>
      <c r="S105" s="308">
        <f t="shared" si="31"/>
        <v>320.02237790228702</v>
      </c>
      <c r="T105" s="305">
        <f>IF(D105="","",Input!L105)</f>
        <v>0</v>
      </c>
      <c r="U105" s="308">
        <f>IF(D105="","",(T105*1.9835)+U104)</f>
        <v>0</v>
      </c>
      <c r="V105" s="307">
        <f t="shared" si="33"/>
        <v>12.695818032815412</v>
      </c>
      <c r="W105" s="326">
        <f t="shared" si="34"/>
        <v>320.02237790228702</v>
      </c>
      <c r="X105" s="152">
        <f>IF(D105="","",Input!K105)</f>
        <v>50</v>
      </c>
      <c r="Y105" s="308">
        <f t="shared" si="35"/>
        <v>223.14375000000001</v>
      </c>
      <c r="Z105" s="329">
        <f>IF(D105="","",Z104-X105*1.9835)</f>
        <v>20373.856250000001</v>
      </c>
      <c r="AA105" s="62">
        <f t="shared" si="37"/>
        <v>177.12985797483327</v>
      </c>
      <c r="AB105" s="62">
        <f>IF(D105="","",Input!N105)</f>
        <v>0</v>
      </c>
      <c r="AC105" s="62">
        <f t="shared" si="38"/>
        <v>190.17218750000001</v>
      </c>
      <c r="AD105" s="62">
        <f>IF(D105="","",Input!J105)</f>
        <v>190.17218750000001</v>
      </c>
      <c r="AE105" s="62">
        <f t="shared" si="39"/>
        <v>0</v>
      </c>
      <c r="AF105" s="309">
        <f t="shared" si="40"/>
        <v>0</v>
      </c>
      <c r="AG105" s="19">
        <f t="shared" si="41"/>
        <v>-13.042329525166735</v>
      </c>
      <c r="AH105" s="19">
        <f t="shared" si="42"/>
        <v>-65.621862279852095</v>
      </c>
      <c r="AI105" s="19">
        <f t="shared" si="43"/>
        <v>-130.16096383208662</v>
      </c>
      <c r="AJ105" s="337">
        <f t="shared" si="44"/>
        <v>0</v>
      </c>
      <c r="AK105" s="62">
        <f t="shared" si="45"/>
        <v>91331.677763020707</v>
      </c>
      <c r="AL105" s="62">
        <f>IF(D105="","",IF(AK104&lt;'day lookup'!$I$1,MIN('day lookup'!$I$1-AK104,AJ105)))</f>
        <v>0</v>
      </c>
      <c r="AM105" s="62">
        <f>IF(D105="","",AM104+AL105)</f>
        <v>91331.677763020707</v>
      </c>
      <c r="AN105" s="62">
        <f>IF(D105="","",IF(AK105&lt;'day lookup'!$I$1,0,MIN(AK105-'day lookup'!$I$1,AJ105)))</f>
        <v>0</v>
      </c>
      <c r="AO105" s="338">
        <f t="shared" si="47"/>
        <v>0</v>
      </c>
      <c r="AP105" s="10">
        <f>IF(Revised_Input!F105&gt;0,Revised_Input!F105,IF(Input!F105&lt;990000,Input!F105,""))</f>
        <v>361.53125</v>
      </c>
      <c r="AQ105" s="148"/>
      <c r="AS105" s="54"/>
      <c r="AT105" s="279"/>
      <c r="AU105" s="280"/>
      <c r="BL105" s="271"/>
      <c r="BN105" s="271"/>
      <c r="BO105" s="271"/>
    </row>
    <row r="106" spans="1:67">
      <c r="A106" s="73" t="str">
        <f ca="1">OFFSET('day lookup'!$A$1,WEEKDAY(B106)-1,0)</f>
        <v>FRI</v>
      </c>
      <c r="B106" s="32">
        <f>Input!A106</f>
        <v>41096</v>
      </c>
      <c r="C106" s="294">
        <f>IF(D106&lt;&gt;"",interp(D106,AreaCapacity!$A$3:$B$245,2),"")</f>
        <v>7752.0696056955094</v>
      </c>
      <c r="D106" s="10">
        <f>IF(AND(Revised_Input!B106&gt;0,Revised_Input!B106&lt;104000),Revised_Input!B106,IF(Input!B106&lt;990000,Input!B106,""))</f>
        <v>89087.55</v>
      </c>
      <c r="E106" s="10">
        <f>IF(Revised_Input!G106&gt;0,Revised_Input!G106/1.9835,IF(Input!G106&lt;990000,Input!G106,""))</f>
        <v>8.6856000000000009</v>
      </c>
      <c r="F106" s="10">
        <f>IF(Revised_Input!C106&gt;0,Revised_Input!C106,IF(Input!C106&lt;990000,Input!C106,""))</f>
        <v>194.765625</v>
      </c>
      <c r="G106" s="10">
        <f>IF(Revised_Input!D106&gt;0,Revised_Input!D106,IF(Input!D106&lt;990000,Input!D106,""))</f>
        <v>4.66</v>
      </c>
      <c r="H106" s="210">
        <f t="shared" si="24"/>
        <v>190.105625</v>
      </c>
      <c r="I106" s="287">
        <f t="shared" si="25"/>
        <v>143.63619601084235</v>
      </c>
      <c r="J106" s="437" t="str">
        <f>IF(Input!H106="","",Input!H106)</f>
        <v>Y</v>
      </c>
      <c r="K106" s="305">
        <f t="shared" si="26"/>
        <v>8.6856000000000009</v>
      </c>
      <c r="L106" s="201">
        <f>IF(D106="","",IF(J106="Y",I106+G106,MIN(Input!I106,I106+G106-K106)))</f>
        <v>148.29619601084235</v>
      </c>
      <c r="M106" s="201">
        <f t="shared" si="27"/>
        <v>143.63619601084235</v>
      </c>
      <c r="N106" s="314">
        <f>IF(Revised_Input!E106&gt;0,Revised_Input!E106,IF(Input!E106&lt;990000,Input!E106,""))</f>
        <v>3.08</v>
      </c>
      <c r="O106" s="306">
        <f t="shared" si="28"/>
        <v>12946.813081796859</v>
      </c>
      <c r="P106" s="10">
        <f t="shared" si="29"/>
        <v>3.08</v>
      </c>
      <c r="Q106" s="322">
        <f t="shared" si="30"/>
        <v>82.208533567708102</v>
      </c>
      <c r="R106" s="325">
        <f>IF(D106="","",IF(J106="Y",Input!M106,0))</f>
        <v>12.695818032815412</v>
      </c>
      <c r="S106" s="308">
        <f t="shared" si="31"/>
        <v>345.20453297037636</v>
      </c>
      <c r="T106" s="305">
        <f>IF(D106="","",Input!L106)</f>
        <v>0</v>
      </c>
      <c r="U106" s="308">
        <f t="shared" si="32"/>
        <v>0</v>
      </c>
      <c r="V106" s="307">
        <f t="shared" si="33"/>
        <v>12.695818032815412</v>
      </c>
      <c r="W106" s="326">
        <f t="shared" si="34"/>
        <v>345.20453297037636</v>
      </c>
      <c r="X106" s="152">
        <f>IF(D106="","",Input!K106)</f>
        <v>50</v>
      </c>
      <c r="Y106" s="308">
        <f t="shared" si="35"/>
        <v>322.31875000000002</v>
      </c>
      <c r="Z106" s="329">
        <f t="shared" si="36"/>
        <v>20274.681250000001</v>
      </c>
      <c r="AA106" s="62">
        <f t="shared" si="37"/>
        <v>209.41201404365779</v>
      </c>
      <c r="AB106" s="62">
        <f>IF(D106="","",Input!N106)</f>
        <v>0</v>
      </c>
      <c r="AC106" s="62">
        <f t="shared" si="38"/>
        <v>190.105625</v>
      </c>
      <c r="AD106" s="62">
        <f>IF(D106="","",Input!J106)</f>
        <v>190.105625</v>
      </c>
      <c r="AE106" s="62">
        <f t="shared" si="39"/>
        <v>0</v>
      </c>
      <c r="AF106" s="309">
        <f t="shared" si="40"/>
        <v>0</v>
      </c>
      <c r="AG106" s="19">
        <f t="shared" si="41"/>
        <v>19.306389043657788</v>
      </c>
      <c r="AH106" s="19">
        <f t="shared" si="42"/>
        <v>-46.315473236194308</v>
      </c>
      <c r="AI106" s="19">
        <f t="shared" si="43"/>
        <v>-91.866741163991406</v>
      </c>
      <c r="AJ106" s="337">
        <f t="shared" si="44"/>
        <v>0</v>
      </c>
      <c r="AK106" s="62">
        <f t="shared" si="45"/>
        <v>91331.677763020707</v>
      </c>
      <c r="AL106" s="62">
        <f>IF(D106="","",IF(AK105&lt;'day lookup'!$I$1,MIN('day lookup'!$I$1-AK105,AJ106)))</f>
        <v>0</v>
      </c>
      <c r="AM106" s="62">
        <f t="shared" si="46"/>
        <v>91331.677763020707</v>
      </c>
      <c r="AN106" s="62">
        <f>IF(D106="","",IF(AK106&lt;'day lookup'!$I$1,0,MIN(AK106-'day lookup'!$I$1,AJ106)))</f>
        <v>0</v>
      </c>
      <c r="AO106" s="338">
        <f t="shared" si="47"/>
        <v>0</v>
      </c>
      <c r="AP106" s="10">
        <f>IF(Revised_Input!F106&gt;0,Revised_Input!F106,IF(Input!F106&lt;990000,Input!F106,""))</f>
        <v>470.65364583333297</v>
      </c>
      <c r="AQ106" s="148"/>
      <c r="AS106" s="54"/>
      <c r="AT106" s="279"/>
      <c r="AU106" s="280"/>
      <c r="BL106" s="271"/>
      <c r="BN106" s="271"/>
      <c r="BO106" s="271"/>
    </row>
    <row r="107" spans="1:67">
      <c r="A107" s="73" t="str">
        <f ca="1">OFFSET('day lookup'!$A$1,WEEKDAY(B107)-1,0)</f>
        <v>SAT</v>
      </c>
      <c r="B107" s="32">
        <f>Input!A107</f>
        <v>41097</v>
      </c>
      <c r="C107" s="294">
        <f>IF(D107&lt;&gt;"",interp(D107,AreaCapacity!$A$3:$B$245,2),"")</f>
        <v>7752.0496495071193</v>
      </c>
      <c r="D107" s="10">
        <f>IF(AND(Revised_Input!B107&gt;0,Revised_Input!B107&lt;104000),Revised_Input!B107,IF(Input!B107&lt;990000,Input!B107,""))</f>
        <v>89069.33</v>
      </c>
      <c r="E107" s="10">
        <f>IF(Revised_Input!G107&gt;0,Revised_Input!G107/1.9835,IF(Input!G107&lt;990000,Input!G107,""))</f>
        <v>8.6856000000000009</v>
      </c>
      <c r="F107" s="10">
        <f>IF(Revised_Input!C107&gt;0,Revised_Input!C107,IF(Input!C107&lt;990000,Input!C107,""))</f>
        <v>194.46875</v>
      </c>
      <c r="G107" s="10">
        <f>IF(Revised_Input!D107&gt;0,Revised_Input!D107,IF(Input!D107&lt;990000,Input!D107,""))</f>
        <v>4.680625</v>
      </c>
      <c r="H107" s="210">
        <f t="shared" si="24"/>
        <v>189.78812500000001</v>
      </c>
      <c r="I107" s="287">
        <f t="shared" si="25"/>
        <v>189.2879422926639</v>
      </c>
      <c r="J107" s="437" t="str">
        <f>IF(Input!H107="","",Input!H107)</f>
        <v>Y</v>
      </c>
      <c r="K107" s="305">
        <f t="shared" si="26"/>
        <v>8.6856000000000009</v>
      </c>
      <c r="L107" s="201">
        <f>IF(D107="","",IF(J107="Y",I107+G107,MIN(Input!I107,I107+G107-K107)))</f>
        <v>193.96856729266389</v>
      </c>
      <c r="M107" s="201">
        <f t="shared" si="27"/>
        <v>189.2879422926639</v>
      </c>
      <c r="N107" s="314">
        <f>IF(Revised_Input!E107&gt;0,Revised_Input!E107,IF(Input!E107&lt;990000,Input!E107,""))</f>
        <v>3.08</v>
      </c>
      <c r="O107" s="306">
        <f t="shared" si="28"/>
        <v>12952.922261796859</v>
      </c>
      <c r="P107" s="10">
        <f t="shared" si="29"/>
        <v>3.08</v>
      </c>
      <c r="Q107" s="322">
        <f t="shared" si="30"/>
        <v>88.317713567708097</v>
      </c>
      <c r="R107" s="325">
        <f>IF(D107="","",IF(J107="Y",Input!M107,0))</f>
        <v>12.695818032815412</v>
      </c>
      <c r="S107" s="308">
        <f t="shared" si="31"/>
        <v>370.38668803846571</v>
      </c>
      <c r="T107" s="305">
        <f>IF(D107="","",Input!L107)</f>
        <v>0</v>
      </c>
      <c r="U107" s="308">
        <f t="shared" si="32"/>
        <v>0</v>
      </c>
      <c r="V107" s="307">
        <f t="shared" si="33"/>
        <v>12.695818032815412</v>
      </c>
      <c r="W107" s="326">
        <f t="shared" si="34"/>
        <v>370.38668803846571</v>
      </c>
      <c r="X107" s="152">
        <f>IF(D107="","",Input!K107)</f>
        <v>50</v>
      </c>
      <c r="Y107" s="308">
        <f t="shared" si="35"/>
        <v>421.49375000000003</v>
      </c>
      <c r="Z107" s="329">
        <f t="shared" si="36"/>
        <v>20175.506250000002</v>
      </c>
      <c r="AA107" s="62">
        <f t="shared" si="37"/>
        <v>255.06376032547934</v>
      </c>
      <c r="AB107" s="62">
        <f>IF(D107="","",Input!N107)</f>
        <v>0</v>
      </c>
      <c r="AC107" s="62">
        <f t="shared" si="38"/>
        <v>189.78812500000001</v>
      </c>
      <c r="AD107" s="62">
        <f>IF(D107="","",Input!J107)</f>
        <v>189.78812500000001</v>
      </c>
      <c r="AE107" s="62">
        <f t="shared" si="39"/>
        <v>0</v>
      </c>
      <c r="AF107" s="309">
        <f t="shared" si="40"/>
        <v>0</v>
      </c>
      <c r="AG107" s="19">
        <f t="shared" si="41"/>
        <v>65.275635325479328</v>
      </c>
      <c r="AH107" s="19">
        <f t="shared" si="42"/>
        <v>18.960162089285021</v>
      </c>
      <c r="AI107" s="19">
        <f t="shared" si="43"/>
        <v>37.607481504096839</v>
      </c>
      <c r="AJ107" s="337">
        <f t="shared" si="44"/>
        <v>0</v>
      </c>
      <c r="AK107" s="62">
        <f t="shared" si="45"/>
        <v>91331.677763020707</v>
      </c>
      <c r="AL107" s="62">
        <f>IF(D107="","",IF(AK106&lt;'day lookup'!$I$1,MIN('day lookup'!$I$1-AK106,AJ107)))</f>
        <v>0</v>
      </c>
      <c r="AM107" s="62">
        <f t="shared" si="46"/>
        <v>91331.677763020707</v>
      </c>
      <c r="AN107" s="62">
        <f>IF(D107="","",IF(AK107&lt;'day lookup'!$I$1,0,MIN(AK107-'day lookup'!$I$1,AJ107)))</f>
        <v>0</v>
      </c>
      <c r="AO107" s="338">
        <f t="shared" si="47"/>
        <v>0</v>
      </c>
      <c r="AP107" s="10">
        <f>IF(Revised_Input!F107&gt;0,Revised_Input!F107,IF(Input!F107&lt;990000,Input!F107,""))</f>
        <v>613.54947916666595</v>
      </c>
      <c r="AQ107" s="148"/>
      <c r="AS107" s="54"/>
      <c r="AT107" s="279"/>
      <c r="AU107" s="280"/>
      <c r="BL107" s="271"/>
      <c r="BN107" s="271"/>
      <c r="BO107" s="271"/>
    </row>
    <row r="108" spans="1:67">
      <c r="A108" s="73" t="str">
        <f ca="1">OFFSET('day lookup'!$A$1,WEEKDAY(B108)-1,0)</f>
        <v>SUN</v>
      </c>
      <c r="B108" s="32">
        <f>Input!A108</f>
        <v>41098</v>
      </c>
      <c r="C108" s="294">
        <f>IF(D108&lt;&gt;"",interp(D108,AreaCapacity!$A$3:$B$245,2),"")</f>
        <v>7751.9299669239253</v>
      </c>
      <c r="D108" s="10">
        <f>IF(AND(Revised_Input!B108&gt;0,Revised_Input!B108&lt;104000),Revised_Input!B108,IF(Input!B108&lt;990000,Input!B108,""))</f>
        <v>88960.48</v>
      </c>
      <c r="E108" s="10">
        <f>IF(Revised_Input!G108&gt;0,Revised_Input!G108/1.9835,IF(Input!G108&lt;990000,Input!G108,""))</f>
        <v>8.6754999999999995</v>
      </c>
      <c r="F108" s="10">
        <f>IF(Revised_Input!C108&gt;0,Revised_Input!C108,IF(Input!C108&lt;990000,Input!C108,""))</f>
        <v>194.40625</v>
      </c>
      <c r="G108" s="10">
        <f>IF(Revised_Input!D108&gt;0,Revised_Input!D108,IF(Input!D108&lt;990000,Input!D108,""))</f>
        <v>4.8547916666666602</v>
      </c>
      <c r="H108" s="210">
        <f t="shared" si="24"/>
        <v>189.55145833333333</v>
      </c>
      <c r="I108" s="287">
        <f t="shared" si="25"/>
        <v>143.34921696705865</v>
      </c>
      <c r="J108" s="437" t="str">
        <f>IF(Input!H108="","",Input!H108)</f>
        <v>Y</v>
      </c>
      <c r="K108" s="305">
        <f t="shared" si="26"/>
        <v>8.6754999999999995</v>
      </c>
      <c r="L108" s="201">
        <f>IF(D108="","",IF(J108="Y",I108+G108,MIN(Input!I108,I108+G108-K108)))</f>
        <v>148.20400863372532</v>
      </c>
      <c r="M108" s="201">
        <f t="shared" si="27"/>
        <v>143.34921696705865</v>
      </c>
      <c r="N108" s="314">
        <f>IF(Revised_Input!E108&gt;0,Revised_Input!E108,IF(Input!E108&lt;990000,Input!E108,""))</f>
        <v>3.08</v>
      </c>
      <c r="O108" s="306">
        <f t="shared" si="28"/>
        <v>12959.031441796858</v>
      </c>
      <c r="P108" s="10">
        <f t="shared" si="29"/>
        <v>3.08</v>
      </c>
      <c r="Q108" s="322">
        <f t="shared" si="30"/>
        <v>94.426893567708092</v>
      </c>
      <c r="R108" s="325">
        <f>IF(D108="","",IF(J108="Y",Input!M108,0))</f>
        <v>12.695818032815412</v>
      </c>
      <c r="S108" s="308">
        <f t="shared" si="31"/>
        <v>395.56884310655505</v>
      </c>
      <c r="T108" s="305">
        <f>IF(D108="","",Input!L108)</f>
        <v>0</v>
      </c>
      <c r="U108" s="308">
        <f t="shared" si="32"/>
        <v>0</v>
      </c>
      <c r="V108" s="307">
        <f t="shared" si="33"/>
        <v>12.695818032815412</v>
      </c>
      <c r="W108" s="326">
        <f t="shared" si="34"/>
        <v>395.56884310655505</v>
      </c>
      <c r="X108" s="152">
        <f>IF(D108="","",Input!K108)</f>
        <v>50</v>
      </c>
      <c r="Y108" s="308">
        <f t="shared" si="35"/>
        <v>520.66875000000005</v>
      </c>
      <c r="Z108" s="329">
        <f t="shared" si="36"/>
        <v>20076.331250000003</v>
      </c>
      <c r="AA108" s="62">
        <f t="shared" si="37"/>
        <v>209.12503499987409</v>
      </c>
      <c r="AB108" s="62">
        <f>IF(D108="","",Input!N108)</f>
        <v>0</v>
      </c>
      <c r="AC108" s="62">
        <f t="shared" si="38"/>
        <v>189.55145833333333</v>
      </c>
      <c r="AD108" s="62">
        <f>IF(D108="","",Input!J108)</f>
        <v>189.55145833333333</v>
      </c>
      <c r="AE108" s="62">
        <f t="shared" si="39"/>
        <v>0</v>
      </c>
      <c r="AF108" s="309">
        <f t="shared" si="40"/>
        <v>0</v>
      </c>
      <c r="AG108" s="19">
        <f t="shared" si="41"/>
        <v>19.57357666654076</v>
      </c>
      <c r="AH108" s="19">
        <f t="shared" si="42"/>
        <v>38.53373875582578</v>
      </c>
      <c r="AI108" s="19">
        <f t="shared" si="43"/>
        <v>76.431670822180436</v>
      </c>
      <c r="AJ108" s="337">
        <f t="shared" si="44"/>
        <v>0</v>
      </c>
      <c r="AK108" s="62">
        <f t="shared" si="45"/>
        <v>91331.677763020707</v>
      </c>
      <c r="AL108" s="62">
        <f>IF(D108="","",IF(AK107&lt;'day lookup'!$I$1,MIN('day lookup'!$I$1-AK107,AJ108)))</f>
        <v>0</v>
      </c>
      <c r="AM108" s="62">
        <f t="shared" si="46"/>
        <v>91331.677763020707</v>
      </c>
      <c r="AN108" s="62">
        <f>IF(D108="","",IF(AK108&lt;'day lookup'!$I$1,0,MIN(AK108-'day lookup'!$I$1,AJ108)))</f>
        <v>0</v>
      </c>
      <c r="AO108" s="338">
        <f t="shared" si="47"/>
        <v>0</v>
      </c>
      <c r="AP108" s="10">
        <f>IF(Revised_Input!F108&gt;0,Revised_Input!F108,IF(Input!F108&lt;990000,Input!F108,""))</f>
        <v>834.83333333333303</v>
      </c>
      <c r="AQ108" s="148"/>
      <c r="AS108" s="54"/>
      <c r="AT108" s="279"/>
      <c r="AU108" s="280"/>
      <c r="BL108" s="271"/>
      <c r="BN108" s="271"/>
      <c r="BO108" s="271"/>
    </row>
    <row r="109" spans="1:67">
      <c r="A109" s="73" t="str">
        <f ca="1">OFFSET('day lookup'!$A$1,WEEKDAY(B109)-1,0)</f>
        <v>MON</v>
      </c>
      <c r="B109" s="32">
        <f>Input!A109</f>
        <v>41099</v>
      </c>
      <c r="C109" s="294">
        <f>IF(D109&lt;&gt;"",interp(D109,AreaCapacity!$A$3:$B$245,2),"")</f>
        <v>7751.8095479603089</v>
      </c>
      <c r="D109" s="10">
        <f>IF(AND(Revised_Input!B109&gt;0,Revised_Input!B109&lt;104000),Revised_Input!B109,IF(Input!B109&lt;990000,Input!B109,""))</f>
        <v>88851.26</v>
      </c>
      <c r="E109" s="10">
        <f>IF(Revised_Input!G109&gt;0,Revised_Input!G109/1.9835,IF(Input!G109&lt;990000,Input!G109,""))</f>
        <v>8.6704000000000008</v>
      </c>
      <c r="F109" s="10">
        <f>IF(Revised_Input!C109&gt;0,Revised_Input!C109,IF(Input!C109&lt;990000,Input!C109,""))</f>
        <v>195.046875</v>
      </c>
      <c r="G109" s="10">
        <f>IF(Revised_Input!D109&gt;0,Revised_Input!D109,IF(Input!D109&lt;990000,Input!D109,""))</f>
        <v>5.2936458333333301</v>
      </c>
      <c r="H109" s="210">
        <f t="shared" si="24"/>
        <v>189.75322916666667</v>
      </c>
      <c r="I109" s="287">
        <f t="shared" si="25"/>
        <v>143.3593488540873</v>
      </c>
      <c r="J109" s="437" t="str">
        <f>IF(Input!H109="","",Input!H109)</f>
        <v>Y</v>
      </c>
      <c r="K109" s="305">
        <f t="shared" si="26"/>
        <v>8.6704000000000008</v>
      </c>
      <c r="L109" s="201">
        <f>IF(D109="","",IF(J109="Y",I109+G109,MIN(Input!I109,I109+G109-K109)))</f>
        <v>148.65299468742063</v>
      </c>
      <c r="M109" s="201">
        <f t="shared" si="27"/>
        <v>143.3593488540873</v>
      </c>
      <c r="N109" s="314">
        <f>IF(Revised_Input!E109&gt;0,Revised_Input!E109,IF(Input!E109&lt;990000,Input!E109,""))</f>
        <v>3.08</v>
      </c>
      <c r="O109" s="306">
        <f t="shared" si="28"/>
        <v>12965.140621796858</v>
      </c>
      <c r="P109" s="10">
        <f t="shared" si="29"/>
        <v>3.08</v>
      </c>
      <c r="Q109" s="322">
        <f t="shared" si="30"/>
        <v>100.53607356770809</v>
      </c>
      <c r="R109" s="325">
        <f>IF(D109="","",IF(J109="Y",Input!M109,0))</f>
        <v>12.695818032815412</v>
      </c>
      <c r="S109" s="308">
        <f t="shared" si="31"/>
        <v>420.75099817464439</v>
      </c>
      <c r="T109" s="305">
        <f>IF(D109="","",Input!L109)</f>
        <v>0</v>
      </c>
      <c r="U109" s="308">
        <f t="shared" si="32"/>
        <v>0</v>
      </c>
      <c r="V109" s="307">
        <f t="shared" si="33"/>
        <v>12.695818032815412</v>
      </c>
      <c r="W109" s="326">
        <f t="shared" si="34"/>
        <v>420.75099817464439</v>
      </c>
      <c r="X109" s="152">
        <f>IF(D109="","",Input!K109)</f>
        <v>50</v>
      </c>
      <c r="Y109" s="308">
        <f t="shared" si="35"/>
        <v>619.84375</v>
      </c>
      <c r="Z109" s="329">
        <f t="shared" si="36"/>
        <v>19977.156250000004</v>
      </c>
      <c r="AA109" s="62">
        <f t="shared" si="37"/>
        <v>209.13516688690274</v>
      </c>
      <c r="AB109" s="62">
        <f>IF(D109="","",Input!N109)</f>
        <v>0</v>
      </c>
      <c r="AC109" s="62">
        <f t="shared" si="38"/>
        <v>189.75322916666667</v>
      </c>
      <c r="AD109" s="62">
        <f>IF(D109="","",Input!J109)</f>
        <v>189.75322916666667</v>
      </c>
      <c r="AE109" s="62">
        <f t="shared" si="39"/>
        <v>0</v>
      </c>
      <c r="AF109" s="309">
        <f t="shared" si="40"/>
        <v>0</v>
      </c>
      <c r="AG109" s="19">
        <f t="shared" si="41"/>
        <v>19.381937720236067</v>
      </c>
      <c r="AH109" s="19">
        <f t="shared" si="42"/>
        <v>57.915676476061847</v>
      </c>
      <c r="AI109" s="19">
        <f t="shared" si="43"/>
        <v>114.87574429026867</v>
      </c>
      <c r="AJ109" s="337">
        <f t="shared" si="44"/>
        <v>0</v>
      </c>
      <c r="AK109" s="62">
        <f t="shared" si="45"/>
        <v>91331.677763020707</v>
      </c>
      <c r="AL109" s="62">
        <f>IF(D109="","",IF(AK108&lt;'day lookup'!$I$1,MIN('day lookup'!$I$1-AK108,AJ109)))</f>
        <v>0</v>
      </c>
      <c r="AM109" s="62">
        <f t="shared" si="46"/>
        <v>91331.677763020707</v>
      </c>
      <c r="AN109" s="62">
        <f>IF(D109="","",IF(AK109&lt;'day lookup'!$I$1,0,MIN(AK109-'day lookup'!$I$1,AJ109)))</f>
        <v>0</v>
      </c>
      <c r="AO109" s="338">
        <f t="shared" si="47"/>
        <v>0</v>
      </c>
      <c r="AP109" s="10">
        <f>IF(Revised_Input!F109&gt;0,Revised_Input!F109,IF(Input!F109&lt;990000,Input!F109,""))</f>
        <v>1119.375</v>
      </c>
      <c r="AQ109" s="148"/>
      <c r="AS109" s="54"/>
      <c r="AT109" s="279"/>
      <c r="AU109" s="280"/>
      <c r="BL109" s="271"/>
      <c r="BN109" s="271"/>
      <c r="BO109" s="271"/>
    </row>
    <row r="110" spans="1:67">
      <c r="A110" s="73" t="str">
        <f ca="1">OFFSET('day lookup'!$A$1,WEEKDAY(B110)-1,0)</f>
        <v>TUE</v>
      </c>
      <c r="B110" s="32">
        <f>Input!A110</f>
        <v>41100</v>
      </c>
      <c r="C110" s="294">
        <f>IF(D110&lt;&gt;"",interp(D110,AreaCapacity!$A$3:$B$245,2),"")</f>
        <v>7751.6393715545755</v>
      </c>
      <c r="D110" s="10">
        <f>IF(AND(Revised_Input!B110&gt;0,Revised_Input!B110&lt;104000),Revised_Input!B110,IF(Input!B110&lt;990000,Input!B110,""))</f>
        <v>88696.91</v>
      </c>
      <c r="E110" s="10">
        <f>IF(Revised_Input!G110&gt;0,Revised_Input!G110/1.9835,IF(Input!G110&lt;990000,Input!G110,""))</f>
        <v>8.6603999999999992</v>
      </c>
      <c r="F110" s="10">
        <f>IF(Revised_Input!C110&gt;0,Revised_Input!C110,IF(Input!C110&lt;990000,Input!C110,""))</f>
        <v>195.28125</v>
      </c>
      <c r="G110" s="10">
        <f>IF(Revised_Input!D110&gt;0,Revised_Input!D110,IF(Input!D110&lt;990000,Input!D110,""))</f>
        <v>5.5915625000000002</v>
      </c>
      <c r="H110" s="210">
        <f t="shared" si="24"/>
        <v>189.68968749999999</v>
      </c>
      <c r="I110" s="287">
        <f t="shared" si="25"/>
        <v>120.53309733111102</v>
      </c>
      <c r="J110" s="437" t="str">
        <f>IF(Input!H110="","",Input!H110)</f>
        <v>Y</v>
      </c>
      <c r="K110" s="305">
        <f t="shared" si="26"/>
        <v>8.6603999999999992</v>
      </c>
      <c r="L110" s="201">
        <f>IF(D110="","",IF(J110="Y",I110+G110,MIN(Input!I110,I110+G110-K110)))</f>
        <v>126.12465983111102</v>
      </c>
      <c r="M110" s="201">
        <f t="shared" si="27"/>
        <v>120.53309733111102</v>
      </c>
      <c r="N110" s="314">
        <f>IF(Revised_Input!E110&gt;0,Revised_Input!E110,IF(Input!E110&lt;990000,Input!E110,""))</f>
        <v>3.2882812499999901</v>
      </c>
      <c r="O110" s="306">
        <f t="shared" si="28"/>
        <v>12971.662927656233</v>
      </c>
      <c r="P110" s="10">
        <f t="shared" si="29"/>
        <v>3.2882812499999901</v>
      </c>
      <c r="Q110" s="322">
        <f t="shared" si="30"/>
        <v>107.05837942708307</v>
      </c>
      <c r="R110" s="325">
        <f>IF(D110="","",IF(J110="Y",Input!M110,0))</f>
        <v>12.695818032815412</v>
      </c>
      <c r="S110" s="308">
        <f t="shared" si="31"/>
        <v>445.93315324273374</v>
      </c>
      <c r="T110" s="305">
        <f>IF(D110="","",Input!L110)</f>
        <v>0</v>
      </c>
      <c r="U110" s="308">
        <f t="shared" si="32"/>
        <v>0</v>
      </c>
      <c r="V110" s="307">
        <f t="shared" si="33"/>
        <v>12.695818032815412</v>
      </c>
      <c r="W110" s="326">
        <f t="shared" si="34"/>
        <v>445.93315324273374</v>
      </c>
      <c r="X110" s="152">
        <f>IF(D110="","",Input!K110)</f>
        <v>50</v>
      </c>
      <c r="Y110" s="308">
        <f t="shared" si="35"/>
        <v>719.01874999999995</v>
      </c>
      <c r="Z110" s="329">
        <f t="shared" si="36"/>
        <v>19877.981250000004</v>
      </c>
      <c r="AA110" s="62">
        <f t="shared" si="37"/>
        <v>186.51719661392644</v>
      </c>
      <c r="AB110" s="62">
        <f>IF(D110="","",Input!N110)</f>
        <v>0</v>
      </c>
      <c r="AC110" s="62">
        <f t="shared" si="38"/>
        <v>189.68968749999999</v>
      </c>
      <c r="AD110" s="62">
        <f>IF(D110="","",Input!J110)</f>
        <v>189.68968749999999</v>
      </c>
      <c r="AE110" s="62">
        <f t="shared" si="39"/>
        <v>0</v>
      </c>
      <c r="AF110" s="309">
        <f t="shared" si="40"/>
        <v>0</v>
      </c>
      <c r="AG110" s="19">
        <f t="shared" si="41"/>
        <v>-3.1724908860735468</v>
      </c>
      <c r="AH110" s="19">
        <f t="shared" si="42"/>
        <v>54.7431855899883</v>
      </c>
      <c r="AI110" s="19">
        <f t="shared" si="43"/>
        <v>108.5831086177418</v>
      </c>
      <c r="AJ110" s="337">
        <f t="shared" si="44"/>
        <v>0</v>
      </c>
      <c r="AK110" s="62">
        <f t="shared" si="45"/>
        <v>91331.677763020707</v>
      </c>
      <c r="AL110" s="62">
        <f>IF(D110="","",IF(AK109&lt;'day lookup'!$I$1,MIN('day lookup'!$I$1-AK109,AJ110)))</f>
        <v>0</v>
      </c>
      <c r="AM110" s="62">
        <f t="shared" si="46"/>
        <v>91331.677763020707</v>
      </c>
      <c r="AN110" s="62">
        <f>IF(D110="","",IF(AK110&lt;'day lookup'!$I$1,0,MIN(AK110-'day lookup'!$I$1,AJ110)))</f>
        <v>0</v>
      </c>
      <c r="AO110" s="338">
        <f t="shared" si="47"/>
        <v>0</v>
      </c>
      <c r="AP110" s="10">
        <f>IF(Revised_Input!F110&gt;0,Revised_Input!F110,IF(Input!F110&lt;990000,Input!F110,""))</f>
        <v>851.125</v>
      </c>
      <c r="AQ110" s="148"/>
      <c r="AS110" s="54"/>
      <c r="AT110" s="279"/>
      <c r="AU110" s="280"/>
      <c r="BL110" s="271"/>
      <c r="BN110" s="271"/>
      <c r="BO110" s="271"/>
    </row>
    <row r="111" spans="1:67">
      <c r="A111" s="73" t="str">
        <f ca="1">OFFSET('day lookup'!$A$1,WEEKDAY(B111)-1,0)</f>
        <v>WED</v>
      </c>
      <c r="B111" s="32">
        <f>Input!A111</f>
        <v>41101</v>
      </c>
      <c r="C111" s="294">
        <f>IF(D111&lt;&gt;"",interp(D111,AreaCapacity!$A$3:$B$245,2),"")</f>
        <v>7751.4391289966925</v>
      </c>
      <c r="D111" s="10">
        <f>IF(AND(Revised_Input!B111&gt;0,Revised_Input!B111&lt;104000),Revised_Input!B111,IF(Input!B111&lt;990000,Input!B111,""))</f>
        <v>88515.29</v>
      </c>
      <c r="E111" s="10">
        <f>IF(Revised_Input!G111&gt;0,Revised_Input!G111/1.9835,IF(Input!G111&lt;990000,Input!G111,""))</f>
        <v>8.6502999999999997</v>
      </c>
      <c r="F111" s="10">
        <f>IF(Revised_Input!C111&gt;0,Revised_Input!C111,IF(Input!C111&lt;990000,Input!C111,""))</f>
        <v>195.34375</v>
      </c>
      <c r="G111" s="10">
        <f>IF(Revised_Input!D111&gt;0,Revised_Input!D111,IF(Input!D111&lt;990000,Input!D111,""))</f>
        <v>5.4994791666666698</v>
      </c>
      <c r="H111" s="210">
        <f t="shared" si="24"/>
        <v>189.84427083333333</v>
      </c>
      <c r="I111" s="287">
        <f t="shared" si="25"/>
        <v>106.92915616229229</v>
      </c>
      <c r="J111" s="437" t="str">
        <f>IF(Input!H111="","",Input!H111)</f>
        <v>Y</v>
      </c>
      <c r="K111" s="305">
        <f t="shared" si="26"/>
        <v>8.6502999999999997</v>
      </c>
      <c r="L111" s="201">
        <f>IF(D111="","",IF(J111="Y",I111+G111,MIN(Input!I111,I111+G111-K111)))</f>
        <v>112.42863532895896</v>
      </c>
      <c r="M111" s="201">
        <f t="shared" si="27"/>
        <v>106.92915616229229</v>
      </c>
      <c r="N111" s="314">
        <f>IF(Revised_Input!E111&gt;0,Revised_Input!E111,IF(Input!E111&lt;990000,Input!E111,""))</f>
        <v>3.3899999999999899</v>
      </c>
      <c r="O111" s="306">
        <f t="shared" si="28"/>
        <v>12978.386992656233</v>
      </c>
      <c r="P111" s="10">
        <f t="shared" si="29"/>
        <v>3.3899999999999899</v>
      </c>
      <c r="Q111" s="322">
        <f t="shared" si="30"/>
        <v>113.78244442708305</v>
      </c>
      <c r="R111" s="325">
        <f>IF(D111="","",IF(J111="Y",Input!M111,0))</f>
        <v>12.695818032815412</v>
      </c>
      <c r="S111" s="308">
        <f t="shared" si="31"/>
        <v>471.11530831082308</v>
      </c>
      <c r="T111" s="305">
        <f>IF(D111="","",Input!L111)</f>
        <v>0</v>
      </c>
      <c r="U111" s="308">
        <f t="shared" si="32"/>
        <v>0</v>
      </c>
      <c r="V111" s="307">
        <f t="shared" si="33"/>
        <v>12.695818032815412</v>
      </c>
      <c r="W111" s="326">
        <f t="shared" si="34"/>
        <v>471.11530831082308</v>
      </c>
      <c r="X111" s="152">
        <f>IF(D111="","",Input!K111)</f>
        <v>50</v>
      </c>
      <c r="Y111" s="308">
        <f t="shared" si="35"/>
        <v>818.19374999999991</v>
      </c>
      <c r="Z111" s="329">
        <f t="shared" si="36"/>
        <v>19778.806250000005</v>
      </c>
      <c r="AA111" s="62">
        <f t="shared" si="37"/>
        <v>173.0149741951077</v>
      </c>
      <c r="AB111" s="62">
        <f>IF(D111="","",Input!N111)</f>
        <v>0</v>
      </c>
      <c r="AC111" s="62">
        <f t="shared" si="38"/>
        <v>189.84427083333333</v>
      </c>
      <c r="AD111" s="62">
        <f>IF(D111="","",Input!J111)</f>
        <v>189.84427083333333</v>
      </c>
      <c r="AE111" s="62">
        <f t="shared" si="39"/>
        <v>0</v>
      </c>
      <c r="AF111" s="309">
        <f t="shared" si="40"/>
        <v>0</v>
      </c>
      <c r="AG111" s="19">
        <f t="shared" si="41"/>
        <v>-16.829296638225628</v>
      </c>
      <c r="AH111" s="19">
        <f t="shared" si="42"/>
        <v>37.913888951762672</v>
      </c>
      <c r="AI111" s="19">
        <f t="shared" si="43"/>
        <v>75.202198735821256</v>
      </c>
      <c r="AJ111" s="337">
        <f t="shared" si="44"/>
        <v>0</v>
      </c>
      <c r="AK111" s="62">
        <f t="shared" si="45"/>
        <v>91331.677763020707</v>
      </c>
      <c r="AL111" s="62">
        <f>IF(D111="","",IF(AK110&lt;'day lookup'!$I$1,MIN('day lookup'!$I$1-AK110,AJ111)))</f>
        <v>0</v>
      </c>
      <c r="AM111" s="62">
        <f t="shared" si="46"/>
        <v>91331.677763020707</v>
      </c>
      <c r="AN111" s="62">
        <f>IF(D111="","",IF(AK111&lt;'day lookup'!$I$1,0,MIN(AK111-'day lookup'!$I$1,AJ111)))</f>
        <v>0</v>
      </c>
      <c r="AO111" s="338">
        <f t="shared" si="47"/>
        <v>0</v>
      </c>
      <c r="AP111" s="10">
        <f>IF(Revised_Input!F111&gt;0,Revised_Input!F111,IF(Input!F111&lt;990000,Input!F111,""))</f>
        <v>547.79166666666595</v>
      </c>
      <c r="AQ111" s="148"/>
      <c r="AS111" s="54"/>
      <c r="AT111" s="279"/>
      <c r="AU111" s="280"/>
      <c r="BL111" s="271"/>
      <c r="BN111" s="271"/>
      <c r="BO111" s="271"/>
    </row>
    <row r="112" spans="1:67">
      <c r="A112" s="73" t="str">
        <f ca="1">OFFSET('day lookup'!$A$1,WEEKDAY(B112)-1,0)</f>
        <v>THU</v>
      </c>
      <c r="B112" s="32">
        <f>Input!A112</f>
        <v>41102</v>
      </c>
      <c r="C112" s="294">
        <f>IF(D112&lt;&gt;"",interp(D112,AreaCapacity!$A$3:$B$245,2),"")</f>
        <v>7751.229393605292</v>
      </c>
      <c r="D112" s="10">
        <f>IF(AND(Revised_Input!B112&gt;0,Revised_Input!B112&lt;104000),Revised_Input!B112,IF(Input!B112&lt;990000,Input!B112,""))</f>
        <v>88325.06</v>
      </c>
      <c r="E112" s="10">
        <f>IF(Revised_Input!G112&gt;0,Revised_Input!G112/1.9835,IF(Input!G112&lt;990000,Input!G112,""))</f>
        <v>8.6351999999999993</v>
      </c>
      <c r="F112" s="10">
        <f>IF(Revised_Input!C112&gt;0,Revised_Input!C112,IF(Input!C112&lt;990000,Input!C112,""))</f>
        <v>195.2578125</v>
      </c>
      <c r="G112" s="10">
        <f>IF(Revised_Input!D112&gt;0,Revised_Input!D112,IF(Input!D112&lt;990000,Input!D112,""))</f>
        <v>5.2638541666666603</v>
      </c>
      <c r="H112" s="210">
        <f t="shared" si="24"/>
        <v>189.99395833333335</v>
      </c>
      <c r="I112" s="287">
        <f t="shared" si="25"/>
        <v>102.72293196580327</v>
      </c>
      <c r="J112" s="437" t="str">
        <f>IF(Input!H112="","",Input!H112)</f>
        <v>Y</v>
      </c>
      <c r="K112" s="305">
        <f t="shared" si="26"/>
        <v>8.6351999999999993</v>
      </c>
      <c r="L112" s="201">
        <f>IF(D112="","",IF(J112="Y",I112+G112,MIN(Input!I112,I112+G112-K112)))</f>
        <v>107.98678613246993</v>
      </c>
      <c r="M112" s="201">
        <f t="shared" si="27"/>
        <v>102.72293196580327</v>
      </c>
      <c r="N112" s="314">
        <f>IF(Revised_Input!E112&gt;0,Revised_Input!E112,IF(Input!E112&lt;990000,Input!E112,""))</f>
        <v>3.3899999999999899</v>
      </c>
      <c r="O112" s="306">
        <f t="shared" si="28"/>
        <v>12985.111057656233</v>
      </c>
      <c r="P112" s="10">
        <f t="shared" si="29"/>
        <v>3.3899999999999899</v>
      </c>
      <c r="Q112" s="322">
        <f t="shared" si="30"/>
        <v>120.50650942708303</v>
      </c>
      <c r="R112" s="325">
        <f>IF(D112="","",IF(J112="Y",Input!M112,0))</f>
        <v>12.695818032815412</v>
      </c>
      <c r="S112" s="308">
        <f t="shared" si="31"/>
        <v>496.29746337891243</v>
      </c>
      <c r="T112" s="305">
        <f>IF(D112="","",Input!L112)</f>
        <v>0</v>
      </c>
      <c r="U112" s="308">
        <f t="shared" si="32"/>
        <v>0</v>
      </c>
      <c r="V112" s="307">
        <f t="shared" si="33"/>
        <v>12.695818032815412</v>
      </c>
      <c r="W112" s="326">
        <f t="shared" si="34"/>
        <v>496.29746337891243</v>
      </c>
      <c r="X112" s="152">
        <f>IF(D112="","",Input!K112)</f>
        <v>50</v>
      </c>
      <c r="Y112" s="308">
        <f t="shared" si="35"/>
        <v>917.36874999999986</v>
      </c>
      <c r="Z112" s="329">
        <f t="shared" si="36"/>
        <v>19679.631250000006</v>
      </c>
      <c r="AA112" s="62">
        <f t="shared" si="37"/>
        <v>168.80874999861868</v>
      </c>
      <c r="AB112" s="62">
        <f>IF(D112="","",Input!N112)</f>
        <v>0</v>
      </c>
      <c r="AC112" s="62">
        <f t="shared" si="38"/>
        <v>189.99395833333335</v>
      </c>
      <c r="AD112" s="62">
        <f>IF(D112="","",Input!J112)</f>
        <v>189.99395833333335</v>
      </c>
      <c r="AE112" s="62">
        <f t="shared" si="39"/>
        <v>0</v>
      </c>
      <c r="AF112" s="309">
        <f t="shared" si="40"/>
        <v>0</v>
      </c>
      <c r="AG112" s="19">
        <f t="shared" si="41"/>
        <v>-21.185208334714673</v>
      </c>
      <c r="AH112" s="19">
        <f t="shared" si="42"/>
        <v>16.728680617047999</v>
      </c>
      <c r="AI112" s="19">
        <f t="shared" si="43"/>
        <v>33.181338003914703</v>
      </c>
      <c r="AJ112" s="337">
        <f t="shared" si="44"/>
        <v>0</v>
      </c>
      <c r="AK112" s="62">
        <f t="shared" si="45"/>
        <v>91331.677763020707</v>
      </c>
      <c r="AL112" s="62">
        <f>IF(D112="","",IF(AK111&lt;'day lookup'!$I$1,MIN('day lookup'!$I$1-AK111,AJ112)))</f>
        <v>0</v>
      </c>
      <c r="AM112" s="62">
        <f t="shared" si="46"/>
        <v>91331.677763020707</v>
      </c>
      <c r="AN112" s="62">
        <f>IF(D112="","",IF(AK112&lt;'day lookup'!$I$1,0,MIN(AK112-'day lookup'!$I$1,AJ112)))</f>
        <v>0</v>
      </c>
      <c r="AO112" s="338">
        <f t="shared" si="47"/>
        <v>0</v>
      </c>
      <c r="AP112" s="10">
        <f>IF(Revised_Input!F112&gt;0,Revised_Input!F112,IF(Input!F112&lt;990000,Input!F112,""))</f>
        <v>455.2421875</v>
      </c>
      <c r="AQ112" s="148"/>
      <c r="AS112" s="54"/>
      <c r="AT112" s="279"/>
      <c r="AU112" s="280"/>
      <c r="BL112" s="271"/>
      <c r="BN112" s="271"/>
      <c r="BO112" s="271"/>
    </row>
    <row r="113" spans="1:67">
      <c r="A113" s="73" t="str">
        <f ca="1">OFFSET('day lookup'!$A$1,WEEKDAY(B113)-1,0)</f>
        <v>FRI</v>
      </c>
      <c r="B113" s="32">
        <f>Input!A113</f>
        <v>41103</v>
      </c>
      <c r="C113" s="294">
        <f>IF(D113&lt;&gt;"",interp(D113,AreaCapacity!$A$3:$B$245,2),"")</f>
        <v>7751</v>
      </c>
      <c r="D113" s="10">
        <f>IF(AND(Revised_Input!B113&gt;0,Revised_Input!B113&lt;104000),Revised_Input!B113,IF(Input!B113&lt;990000,Input!B113,""))</f>
        <v>88117</v>
      </c>
      <c r="E113" s="10">
        <f>IF(Revised_Input!G113&gt;0,Revised_Input!G113/1.9835,IF(Input!G113&lt;990000,Input!G113,""))</f>
        <v>8.6250999999999998</v>
      </c>
      <c r="F113" s="10">
        <f>IF(Revised_Input!C113&gt;0,Revised_Input!C113,IF(Input!C113&lt;990000,Input!C113,""))</f>
        <v>196.109375</v>
      </c>
      <c r="G113" s="10">
        <f>IF(Revised_Input!D113&gt;0,Revised_Input!D113,IF(Input!D113&lt;990000,Input!D113,""))</f>
        <v>4.98656249999999</v>
      </c>
      <c r="H113" s="210">
        <f t="shared" si="24"/>
        <v>191.12281250000001</v>
      </c>
      <c r="I113" s="287">
        <f t="shared" si="25"/>
        <v>94.852525557727432</v>
      </c>
      <c r="J113" s="437" t="str">
        <f>IF(Input!H113="","",Input!H113)</f>
        <v>Y</v>
      </c>
      <c r="K113" s="305">
        <f t="shared" si="26"/>
        <v>8.6250999999999998</v>
      </c>
      <c r="L113" s="201">
        <f>IF(D113="","",IF(J113="Y",I113+G113,MIN(Input!I113,I113+G113-K113)))</f>
        <v>99.839088057727423</v>
      </c>
      <c r="M113" s="201">
        <f>IF(D113="","",MAX(L113-G113,0))</f>
        <v>94.852525557727432</v>
      </c>
      <c r="N113" s="314">
        <f>IF(Revised_Input!E113&gt;0,Revised_Input!E113,IF(Input!E113&lt;990000,Input!E113,""))</f>
        <v>3.3899999999999899</v>
      </c>
      <c r="O113" s="306">
        <f t="shared" si="28"/>
        <v>12991.835122656234</v>
      </c>
      <c r="P113" s="10">
        <f t="shared" si="29"/>
        <v>3.3899999999999899</v>
      </c>
      <c r="Q113" s="322">
        <f t="shared" si="30"/>
        <v>127.23057442708301</v>
      </c>
      <c r="R113" s="325">
        <f>IF(D113="","",IF(J113="Y",Input!M113,0))</f>
        <v>12.695818032815412</v>
      </c>
      <c r="S113" s="308">
        <f t="shared" si="31"/>
        <v>521.47961844700183</v>
      </c>
      <c r="T113" s="305">
        <f>IF(D113="","",Input!L113)</f>
        <v>0</v>
      </c>
      <c r="U113" s="308">
        <f t="shared" si="32"/>
        <v>0</v>
      </c>
      <c r="V113" s="307">
        <f t="shared" si="33"/>
        <v>12.695818032815412</v>
      </c>
      <c r="W113" s="326">
        <f t="shared" si="34"/>
        <v>521.47961844700183</v>
      </c>
      <c r="X113" s="152">
        <f>IF(D113="","",Input!K113)</f>
        <v>50</v>
      </c>
      <c r="Y113" s="308">
        <f t="shared" si="35"/>
        <v>1016.5437499999998</v>
      </c>
      <c r="Z113" s="329">
        <f t="shared" si="36"/>
        <v>19580.456250000007</v>
      </c>
      <c r="AA113" s="62">
        <f t="shared" si="37"/>
        <v>160.93834359054284</v>
      </c>
      <c r="AB113" s="62">
        <f>IF(D113="","",Input!N113)</f>
        <v>0</v>
      </c>
      <c r="AC113" s="62">
        <f t="shared" si="38"/>
        <v>191.12281250000001</v>
      </c>
      <c r="AD113" s="62">
        <f>IF(D113="","",Input!J113)</f>
        <v>191.12281250000001</v>
      </c>
      <c r="AE113" s="62">
        <f t="shared" si="39"/>
        <v>0</v>
      </c>
      <c r="AF113" s="309">
        <f t="shared" si="40"/>
        <v>0</v>
      </c>
      <c r="AG113" s="19">
        <f t="shared" si="41"/>
        <v>-30.184468909457166</v>
      </c>
      <c r="AH113" s="19">
        <f t="shared" si="42"/>
        <v>-13.455788292409167</v>
      </c>
      <c r="AI113" s="19">
        <f t="shared" si="43"/>
        <v>-26.689556077993583</v>
      </c>
      <c r="AJ113" s="337">
        <f t="shared" si="44"/>
        <v>0</v>
      </c>
      <c r="AK113" s="62">
        <f t="shared" si="45"/>
        <v>91331.677763020707</v>
      </c>
      <c r="AL113" s="62">
        <f>IF(D113="","",IF(AK112&lt;'day lookup'!$I$1,MIN('day lookup'!$I$1-AK112,AJ113)))</f>
        <v>0</v>
      </c>
      <c r="AM113" s="62">
        <f t="shared" si="46"/>
        <v>91331.677763020707</v>
      </c>
      <c r="AN113" s="62">
        <f>IF(D113="","",IF(AK113&lt;'day lookup'!$I$1,0,MIN(AK113-'day lookup'!$I$1,AJ113)))</f>
        <v>0</v>
      </c>
      <c r="AO113" s="338">
        <f t="shared" si="47"/>
        <v>0</v>
      </c>
      <c r="AP113" s="10">
        <f>IF(Revised_Input!F113&gt;0,Revised_Input!F113,IF(Input!F113&lt;990000,Input!F113,""))</f>
        <v>400.9140625</v>
      </c>
      <c r="AQ113" s="148"/>
      <c r="AS113" s="54"/>
      <c r="AT113" s="279"/>
      <c r="AU113" s="280"/>
      <c r="BL113" s="271"/>
      <c r="BN113" s="271"/>
      <c r="BO113" s="271"/>
    </row>
    <row r="114" spans="1:67">
      <c r="A114" s="73" t="str">
        <f ca="1">OFFSET('day lookup'!$A$1,WEEKDAY(B114)-1,0)</f>
        <v>SAT</v>
      </c>
      <c r="B114" s="32">
        <f>Input!A114</f>
        <v>41104</v>
      </c>
      <c r="C114" s="294">
        <f>IF(D114&lt;&gt;"",interp(D114,AreaCapacity!$A$3:$B$245,2),"")</f>
        <v>7750.7792119866817</v>
      </c>
      <c r="D114" s="10">
        <f>IF(AND(Revised_Input!B114&gt;0,Revised_Input!B114&lt;104000),Revised_Input!B114,IF(Input!B114&lt;990000,Input!B114,""))</f>
        <v>87918.07</v>
      </c>
      <c r="E114" s="10">
        <f>IF(Revised_Input!G114&gt;0,Revised_Input!G114/1.9835,IF(Input!G114&lt;990000,Input!G114,""))</f>
        <v>8.61</v>
      </c>
      <c r="F114" s="10">
        <f>IF(Revised_Input!C114&gt;0,Revised_Input!C114,IF(Input!C114&lt;990000,Input!C114,""))</f>
        <v>195.6953125</v>
      </c>
      <c r="G114" s="10">
        <f>IF(Revised_Input!D114&gt;0,Revised_Input!D114,IF(Input!D114&lt;990000,Input!D114,""))</f>
        <v>4.7505208333333302</v>
      </c>
      <c r="H114" s="210">
        <f t="shared" si="24"/>
        <v>190.94479166666667</v>
      </c>
      <c r="I114" s="287">
        <f t="shared" si="25"/>
        <v>99.262379264351068</v>
      </c>
      <c r="J114" s="437" t="str">
        <f>IF(Input!H114="","",Input!H114)</f>
        <v>Y</v>
      </c>
      <c r="K114" s="305">
        <f t="shared" si="26"/>
        <v>8.61</v>
      </c>
      <c r="L114" s="201">
        <f>IF(D114="","",IF(J114="Y",I114+G114,MIN(Input!I114,I114+G114-K114)))</f>
        <v>104.01290009768439</v>
      </c>
      <c r="M114" s="201">
        <f t="shared" si="27"/>
        <v>99.262379264351068</v>
      </c>
      <c r="N114" s="314">
        <f>IF(Revised_Input!E114&gt;0,Revised_Input!E114,IF(Input!E114&lt;990000,Input!E114,""))</f>
        <v>3.3968749999999899</v>
      </c>
      <c r="O114" s="306">
        <f t="shared" si="28"/>
        <v>12998.572824218734</v>
      </c>
      <c r="P114" s="10">
        <f t="shared" si="29"/>
        <v>3.3968749999999899</v>
      </c>
      <c r="Q114" s="322">
        <f t="shared" si="30"/>
        <v>133.96827598958299</v>
      </c>
      <c r="R114" s="325">
        <f>IF(D114="","",IF(J114="Y",Input!M114,0))</f>
        <v>12.695818032815412</v>
      </c>
      <c r="S114" s="308">
        <f t="shared" si="31"/>
        <v>546.66177351509123</v>
      </c>
      <c r="T114" s="305">
        <f>IF(D114="","",Input!L114)</f>
        <v>0</v>
      </c>
      <c r="U114" s="308">
        <f t="shared" si="32"/>
        <v>0</v>
      </c>
      <c r="V114" s="307">
        <f t="shared" si="33"/>
        <v>12.695818032815412</v>
      </c>
      <c r="W114" s="326">
        <f t="shared" si="34"/>
        <v>546.66177351509123</v>
      </c>
      <c r="X114" s="152">
        <f>IF(D114="","",Input!K114)</f>
        <v>50</v>
      </c>
      <c r="Y114" s="308">
        <f t="shared" si="35"/>
        <v>1115.7187499999998</v>
      </c>
      <c r="Z114" s="329">
        <f t="shared" si="36"/>
        <v>19481.281250000007</v>
      </c>
      <c r="AA114" s="62">
        <f>IF(D114="","",M114+P114+V114+X114)</f>
        <v>165.35507229716649</v>
      </c>
      <c r="AB114" s="62">
        <f>IF(D114="","",Input!N114)</f>
        <v>0</v>
      </c>
      <c r="AC114" s="62">
        <f t="shared" si="38"/>
        <v>190.94479166666667</v>
      </c>
      <c r="AD114" s="62">
        <f>IF(D114="","",Input!J114)</f>
        <v>190.94479166666667</v>
      </c>
      <c r="AE114" s="62">
        <f t="shared" si="39"/>
        <v>0</v>
      </c>
      <c r="AF114" s="309">
        <f t="shared" si="40"/>
        <v>0</v>
      </c>
      <c r="AG114" s="19">
        <f t="shared" si="41"/>
        <v>-25.589719369500187</v>
      </c>
      <c r="AH114" s="19">
        <f t="shared" si="42"/>
        <v>-39.045507661909355</v>
      </c>
      <c r="AI114" s="19">
        <f t="shared" si="43"/>
        <v>-77.4467644473972</v>
      </c>
      <c r="AJ114" s="337">
        <f t="shared" si="44"/>
        <v>0</v>
      </c>
      <c r="AK114" s="62">
        <f t="shared" si="45"/>
        <v>91331.677763020707</v>
      </c>
      <c r="AL114" s="62">
        <f>IF(D114="","",IF(AK113&lt;'day lookup'!$I$1,MIN('day lookup'!$I$1-AK113,AJ114)))</f>
        <v>0</v>
      </c>
      <c r="AM114" s="62">
        <f t="shared" si="46"/>
        <v>91331.677763020707</v>
      </c>
      <c r="AN114" s="62">
        <f>IF(D114="","",IF(AK114&lt;'day lookup'!$I$1,0,MIN(AK114-'day lookup'!$I$1,AJ114)))</f>
        <v>0</v>
      </c>
      <c r="AO114" s="338">
        <f t="shared" si="47"/>
        <v>0</v>
      </c>
      <c r="AP114" s="10">
        <f>IF(Revised_Input!F114&gt;0,Revised_Input!F114,IF(Input!F114&lt;990000,Input!F114,""))</f>
        <v>372.11458333333297</v>
      </c>
      <c r="AQ114" s="148"/>
      <c r="AS114" s="54"/>
      <c r="AT114" s="279"/>
      <c r="AU114" s="280"/>
      <c r="BL114" s="271"/>
      <c r="BN114" s="271"/>
      <c r="BO114" s="271"/>
    </row>
    <row r="115" spans="1:67">
      <c r="A115" s="73" t="str">
        <f ca="1">OFFSET('day lookup'!$A$1,WEEKDAY(B115)-1,0)</f>
        <v>SUN</v>
      </c>
      <c r="B115" s="32">
        <f>Input!A115</f>
        <v>41105</v>
      </c>
      <c r="C115" s="294">
        <f>IF(D115&lt;&gt;"",interp(D115,AreaCapacity!$A$3:$B$245,2),"")</f>
        <v>7750.6090677025531</v>
      </c>
      <c r="D115" s="10">
        <f>IF(AND(Revised_Input!B115&gt;0,Revised_Input!B115&lt;104000),Revised_Input!B115,IF(Input!B115&lt;990000,Input!B115,""))</f>
        <v>87764.77</v>
      </c>
      <c r="E115" s="10">
        <f>IF(Revised_Input!G115&gt;0,Revised_Input!G115/1.9835,IF(Input!G115&lt;990000,Input!G115,""))</f>
        <v>8.5998999999999999</v>
      </c>
      <c r="F115" s="10">
        <f>IF(Revised_Input!C115&gt;0,Revised_Input!C115,IF(Input!C115&lt;990000,Input!C115,""))</f>
        <v>195.03125</v>
      </c>
      <c r="G115" s="10">
        <f>IF(Revised_Input!D115&gt;0,Revised_Input!D115,IF(Input!D115&lt;990000,Input!D115,""))</f>
        <v>4.6405208333333299</v>
      </c>
      <c r="H115" s="210">
        <f t="shared" si="24"/>
        <v>190.39072916666666</v>
      </c>
      <c r="I115" s="287">
        <f t="shared" si="25"/>
        <v>121.70300627783233</v>
      </c>
      <c r="J115" s="437" t="str">
        <f>IF(Input!H115="","",Input!H115)</f>
        <v>Y</v>
      </c>
      <c r="K115" s="305">
        <f t="shared" si="26"/>
        <v>8.5998999999999999</v>
      </c>
      <c r="L115" s="201">
        <f>IF(D115="","",IF(J115="Y",I115+G115,MIN(Input!I115,I115+G115-K115)))</f>
        <v>126.34352711116566</v>
      </c>
      <c r="M115" s="201">
        <f t="shared" si="27"/>
        <v>121.70300627783233</v>
      </c>
      <c r="N115" s="314">
        <f>IF(Revised_Input!E115&gt;0,Revised_Input!E115,IF(Input!E115&lt;990000,Input!E115,""))</f>
        <v>3.5498437499999902</v>
      </c>
      <c r="O115" s="306">
        <f t="shared" si="28"/>
        <v>13005.61393929686</v>
      </c>
      <c r="P115" s="10">
        <f t="shared" si="29"/>
        <v>3.5498437499999902</v>
      </c>
      <c r="Q115" s="322">
        <f t="shared" si="30"/>
        <v>141.00939106770798</v>
      </c>
      <c r="R115" s="325">
        <f>IF(D115="","",IF(J115="Y",Input!M115,0))</f>
        <v>12.695818032815412</v>
      </c>
      <c r="S115" s="308">
        <f t="shared" si="31"/>
        <v>571.84392858318063</v>
      </c>
      <c r="T115" s="305">
        <f>IF(D115="","",Input!L115)</f>
        <v>0</v>
      </c>
      <c r="U115" s="308">
        <f t="shared" si="32"/>
        <v>0</v>
      </c>
      <c r="V115" s="307">
        <f t="shared" si="33"/>
        <v>12.695818032815412</v>
      </c>
      <c r="W115" s="326">
        <f t="shared" si="34"/>
        <v>571.84392858318063</v>
      </c>
      <c r="X115" s="152">
        <f>IF(D115="","",Input!K115)</f>
        <v>50</v>
      </c>
      <c r="Y115" s="308">
        <f t="shared" si="35"/>
        <v>1214.8937499999997</v>
      </c>
      <c r="Z115" s="329">
        <f t="shared" si="36"/>
        <v>19382.106250000008</v>
      </c>
      <c r="AA115" s="62">
        <f>IF(D115="","",M115+P115+V115+X115)</f>
        <v>187.94866806064775</v>
      </c>
      <c r="AB115" s="62">
        <f>IF(D115="","",Input!N115)</f>
        <v>0</v>
      </c>
      <c r="AC115" s="62">
        <f t="shared" si="38"/>
        <v>190.39072916666666</v>
      </c>
      <c r="AD115" s="62">
        <f>IF(D115="","",Input!J115)</f>
        <v>190.39072916666666</v>
      </c>
      <c r="AE115" s="62">
        <f t="shared" si="39"/>
        <v>0</v>
      </c>
      <c r="AF115" s="309">
        <f t="shared" si="40"/>
        <v>0</v>
      </c>
      <c r="AG115" s="19">
        <f t="shared" si="41"/>
        <v>-2.4420611060189117</v>
      </c>
      <c r="AH115" s="19">
        <f t="shared" si="42"/>
        <v>-41.487568767928266</v>
      </c>
      <c r="AI115" s="19">
        <f t="shared" si="43"/>
        <v>-82.290592651185719</v>
      </c>
      <c r="AJ115" s="337">
        <f t="shared" si="44"/>
        <v>0</v>
      </c>
      <c r="AK115" s="62">
        <f t="shared" si="45"/>
        <v>91331.677763020707</v>
      </c>
      <c r="AL115" s="62">
        <f>IF(D115="","",IF(AK114&lt;'day lookup'!$I$1,MIN('day lookup'!$I$1-AK114,AJ115)))</f>
        <v>0</v>
      </c>
      <c r="AM115" s="62">
        <f t="shared" si="46"/>
        <v>91331.677763020707</v>
      </c>
      <c r="AN115" s="62">
        <f>IF(D115="","",IF(AK115&lt;'day lookup'!$I$1,0,MIN(AK115-'day lookup'!$I$1,AJ115)))</f>
        <v>0</v>
      </c>
      <c r="AO115" s="338">
        <f t="shared" si="47"/>
        <v>0</v>
      </c>
      <c r="AP115" s="10">
        <f>IF(Revised_Input!F115&gt;0,Revised_Input!F115,IF(Input!F115&lt;990000,Input!F115,""))</f>
        <v>490.2734375</v>
      </c>
      <c r="AQ115" s="54"/>
      <c r="AS115" s="54"/>
      <c r="AT115" s="279"/>
      <c r="AU115" s="280"/>
      <c r="BL115" s="271"/>
      <c r="BN115" s="271"/>
      <c r="BO115" s="271"/>
    </row>
    <row r="116" spans="1:67">
      <c r="A116" s="73" t="str">
        <f ca="1">OFFSET('day lookup'!$A$1,WEEKDAY(B116)-1,0)</f>
        <v>MON</v>
      </c>
      <c r="B116" s="32">
        <f>Input!A116</f>
        <v>41106</v>
      </c>
      <c r="C116" s="294">
        <f>IF(D116&lt;&gt;"",interp(D116,AreaCapacity!$A$3:$B$245,2),"")</f>
        <v>7750.4591342952272</v>
      </c>
      <c r="D116" s="10">
        <f>IF(AND(Revised_Input!B116&gt;0,Revised_Input!B116&lt;104000),Revised_Input!B116,IF(Input!B116&lt;990000,Input!B116,""))</f>
        <v>87629.68</v>
      </c>
      <c r="E116" s="10">
        <f>IF(Revised_Input!G116&gt;0,Revised_Input!G116/1.9835,IF(Input!G116&lt;990000,Input!G116,""))</f>
        <v>8.5947999999999993</v>
      </c>
      <c r="F116" s="10">
        <f>IF(Revised_Input!C116&gt;0,Revised_Input!C116,IF(Input!C116&lt;990000,Input!C116,""))</f>
        <v>195.03125</v>
      </c>
      <c r="G116" s="10">
        <f>IF(Revised_Input!D116&gt;0,Revised_Input!D116,IF(Input!D116&lt;990000,Input!D116,""))</f>
        <v>4.4491666666666596</v>
      </c>
      <c r="H116" s="210">
        <f t="shared" si="24"/>
        <v>190.58208333333334</v>
      </c>
      <c r="I116" s="287">
        <f t="shared" si="25"/>
        <v>131.07000155868698</v>
      </c>
      <c r="J116" s="437" t="str">
        <f>IF(Input!H116="","",Input!H116)</f>
        <v>Y</v>
      </c>
      <c r="K116" s="305">
        <f t="shared" si="26"/>
        <v>8.5947999999999993</v>
      </c>
      <c r="L116" s="201">
        <f>IF(D116="","",IF(J116="Y",I116+G116,MIN(Input!I116,I116+G116-K116)))</f>
        <v>135.51916822535364</v>
      </c>
      <c r="M116" s="201">
        <f t="shared" si="27"/>
        <v>131.07000155868698</v>
      </c>
      <c r="N116" s="314">
        <f>IF(Revised_Input!E116&gt;0,Revised_Input!E116,IF(Input!E116&lt;990000,Input!E116,""))</f>
        <v>2.2837499999999999</v>
      </c>
      <c r="O116" s="306">
        <f t="shared" si="28"/>
        <v>13010.14375742186</v>
      </c>
      <c r="P116" s="10">
        <f t="shared" si="29"/>
        <v>2.2837499999999999</v>
      </c>
      <c r="Q116" s="322">
        <f t="shared" si="30"/>
        <v>145.53920919270797</v>
      </c>
      <c r="R116" s="325">
        <f>IF(D116="","",IF(J116="Y",Input!M116,0))</f>
        <v>12.695818032815412</v>
      </c>
      <c r="S116" s="308">
        <f t="shared" si="31"/>
        <v>597.02608365127003</v>
      </c>
      <c r="T116" s="305">
        <f>IF(D116="","",Input!L116)</f>
        <v>0</v>
      </c>
      <c r="U116" s="308">
        <f t="shared" si="32"/>
        <v>0</v>
      </c>
      <c r="V116" s="307">
        <f t="shared" si="33"/>
        <v>12.695818032815412</v>
      </c>
      <c r="W116" s="326">
        <f t="shared" si="34"/>
        <v>597.02608365127003</v>
      </c>
      <c r="X116" s="152">
        <f>IF(D116="","",Input!K116)</f>
        <v>50</v>
      </c>
      <c r="Y116" s="308">
        <f t="shared" si="35"/>
        <v>1314.0687499999997</v>
      </c>
      <c r="Z116" s="329">
        <f t="shared" si="36"/>
        <v>19282.931250000009</v>
      </c>
      <c r="AA116" s="62">
        <f t="shared" si="37"/>
        <v>196.0495695915024</v>
      </c>
      <c r="AB116" s="62">
        <f>IF(D116="","",Input!N116)</f>
        <v>0</v>
      </c>
      <c r="AC116" s="62">
        <f t="shared" si="38"/>
        <v>190.58208333333334</v>
      </c>
      <c r="AD116" s="62">
        <f>IF(D116="","",Input!J116)</f>
        <v>190.58208333333334</v>
      </c>
      <c r="AE116" s="62">
        <f t="shared" si="39"/>
        <v>0</v>
      </c>
      <c r="AF116" s="309">
        <f t="shared" si="40"/>
        <v>0</v>
      </c>
      <c r="AG116" s="19">
        <f t="shared" si="41"/>
        <v>5.4674862581690604</v>
      </c>
      <c r="AH116" s="19">
        <f t="shared" si="42"/>
        <v>-36.020082509759206</v>
      </c>
      <c r="AI116" s="19">
        <f t="shared" si="43"/>
        <v>-71.445833658107389</v>
      </c>
      <c r="AJ116" s="337">
        <f t="shared" si="44"/>
        <v>0</v>
      </c>
      <c r="AK116" s="62">
        <f t="shared" si="45"/>
        <v>91331.677763020707</v>
      </c>
      <c r="AL116" s="62">
        <f>IF(D116="","",IF(AK115&lt;'day lookup'!$I$1,MIN('day lookup'!$I$1-AK115,AJ116)))</f>
        <v>0</v>
      </c>
      <c r="AM116" s="62">
        <f t="shared" si="46"/>
        <v>91331.677763020707</v>
      </c>
      <c r="AN116" s="62">
        <f>IF(D116="","",IF(AK116&lt;'day lookup'!$I$1,0,MIN(AK116-'day lookup'!$I$1,AJ116)))</f>
        <v>0</v>
      </c>
      <c r="AO116" s="338">
        <f t="shared" si="47"/>
        <v>0</v>
      </c>
      <c r="AP116" s="10">
        <f>IF(Revised_Input!F116&gt;0,Revised_Input!F116,IF(Input!F116&lt;990000,Input!F116,""))</f>
        <v>539.1640625</v>
      </c>
      <c r="AQ116" s="54"/>
      <c r="AS116" s="54"/>
      <c r="AT116" s="279"/>
      <c r="AU116" s="280"/>
      <c r="BL116" s="271"/>
      <c r="BN116" s="271"/>
      <c r="BO116" s="271"/>
    </row>
    <row r="117" spans="1:67">
      <c r="A117" s="73" t="str">
        <f ca="1">OFFSET('day lookup'!$A$1,WEEKDAY(B117)-1,0)</f>
        <v>TUE</v>
      </c>
      <c r="B117" s="32">
        <f>Input!A117</f>
        <v>41107</v>
      </c>
      <c r="C117" s="294">
        <f>IF(D117&lt;&gt;"",interp(D117,AreaCapacity!$A$3:$B$245,2),"")</f>
        <v>7750.3893451720314</v>
      </c>
      <c r="D117" s="10">
        <f>IF(AND(Revised_Input!B117&gt;0,Revised_Input!B117&lt;104000),Revised_Input!B117,IF(Input!B117&lt;990000,Input!B117,""))</f>
        <v>87566.8</v>
      </c>
      <c r="E117" s="10">
        <f>IF(Revised_Input!G117&gt;0,Revised_Input!G117/1.9835,IF(Input!G117&lt;990000,Input!G117,""))</f>
        <v>8.5898000000000003</v>
      </c>
      <c r="F117" s="10">
        <f>IF(Revised_Input!C117&gt;0,Revised_Input!C117,IF(Input!C117&lt;990000,Input!C117,""))</f>
        <v>195.078125</v>
      </c>
      <c r="G117" s="10">
        <f>IF(Revised_Input!D117&gt;0,Revised_Input!D117,IF(Input!D117&lt;990000,Input!D117,""))</f>
        <v>4.4400000000000004</v>
      </c>
      <c r="H117" s="210">
        <f t="shared" si="24"/>
        <v>190.638125</v>
      </c>
      <c r="I117" s="287">
        <f t="shared" si="25"/>
        <v>167.52638731409624</v>
      </c>
      <c r="J117" s="437" t="str">
        <f>IF(Input!H117="","",Input!H117)</f>
        <v>Y</v>
      </c>
      <c r="K117" s="305">
        <f t="shared" si="26"/>
        <v>8.5898000000000003</v>
      </c>
      <c r="L117" s="201">
        <f>IF(D117="","",IF(J117="Y",I117+G117,MIN(Input!I117,I117+G117-K117)))</f>
        <v>171.96638731409624</v>
      </c>
      <c r="M117" s="201">
        <f t="shared" si="27"/>
        <v>167.52638731409624</v>
      </c>
      <c r="N117" s="314">
        <f>IF(Revised_Input!E117&gt;0,Revised_Input!E117,IF(Input!E117&lt;990000,Input!E117,""))</f>
        <v>0.33999999999999903</v>
      </c>
      <c r="O117" s="306">
        <f t="shared" si="28"/>
        <v>13010.81814742186</v>
      </c>
      <c r="P117" s="10">
        <f t="shared" si="29"/>
        <v>0.33999999999999903</v>
      </c>
      <c r="Q117" s="322">
        <f t="shared" si="30"/>
        <v>146.21359919270796</v>
      </c>
      <c r="R117" s="325">
        <f>IF(D117="","",IF(J117="Y",Input!M117,0))</f>
        <v>12.695818032815412</v>
      </c>
      <c r="S117" s="308">
        <f t="shared" si="31"/>
        <v>622.20823871935943</v>
      </c>
      <c r="T117" s="305">
        <f>IF(D117="","",Input!L117)</f>
        <v>0</v>
      </c>
      <c r="U117" s="308">
        <f t="shared" si="32"/>
        <v>0</v>
      </c>
      <c r="V117" s="307">
        <f t="shared" si="33"/>
        <v>12.695818032815412</v>
      </c>
      <c r="W117" s="326">
        <f t="shared" si="34"/>
        <v>622.20823871935943</v>
      </c>
      <c r="X117" s="152">
        <f>IF(D117="","",Input!K117)</f>
        <v>50</v>
      </c>
      <c r="Y117" s="308">
        <f t="shared" si="35"/>
        <v>1413.2437499999996</v>
      </c>
      <c r="Z117" s="329">
        <f t="shared" si="36"/>
        <v>19183.756250000009</v>
      </c>
      <c r="AA117" s="62">
        <f t="shared" si="37"/>
        <v>230.56220534691167</v>
      </c>
      <c r="AB117" s="62">
        <f>IF(D117="","",Input!N117)</f>
        <v>0</v>
      </c>
      <c r="AC117" s="62">
        <f t="shared" si="38"/>
        <v>190.638125</v>
      </c>
      <c r="AD117" s="62">
        <f>IF(D117="","",Input!J117)</f>
        <v>190.638125</v>
      </c>
      <c r="AE117" s="62">
        <f t="shared" si="39"/>
        <v>0</v>
      </c>
      <c r="AF117" s="309">
        <f t="shared" si="40"/>
        <v>0</v>
      </c>
      <c r="AG117" s="19">
        <f>IF(D117="","",AA117-AC117+AB117)</f>
        <v>39.924080346911666</v>
      </c>
      <c r="AH117" s="19">
        <f>IF(D117="","",AH116+AG117)</f>
        <v>3.9039978371524597</v>
      </c>
      <c r="AI117" s="19">
        <f>IF(D117="","",AH117*1.9835)</f>
        <v>7.7435797099919039</v>
      </c>
      <c r="AJ117" s="337">
        <f t="shared" si="44"/>
        <v>0</v>
      </c>
      <c r="AK117" s="62">
        <f t="shared" si="45"/>
        <v>91331.677763020707</v>
      </c>
      <c r="AL117" s="62">
        <f>IF(D117="","",IF(AK116&lt;'day lookup'!$I$1,MIN('day lookup'!$I$1-AK116,AJ117)))</f>
        <v>0</v>
      </c>
      <c r="AM117" s="62">
        <f t="shared" si="46"/>
        <v>91331.677763020707</v>
      </c>
      <c r="AN117" s="62">
        <f>IF(D117="","",IF(AK117&lt;'day lookup'!$I$1,0,MIN(AK117-'day lookup'!$I$1,AJ117)))</f>
        <v>0</v>
      </c>
      <c r="AO117" s="338">
        <f t="shared" si="47"/>
        <v>0</v>
      </c>
      <c r="AP117" s="10">
        <f>IF(Revised_Input!F117&gt;0,Revised_Input!F117,IF(Input!F117&lt;990000,Input!F117,""))</f>
        <v>613.1796875</v>
      </c>
      <c r="AQ117" s="54"/>
      <c r="AS117" s="54"/>
      <c r="AT117" s="279"/>
      <c r="AU117" s="280"/>
      <c r="BL117" s="271"/>
      <c r="BN117" s="271"/>
      <c r="BO117" s="271"/>
    </row>
    <row r="118" spans="1:67">
      <c r="A118" s="73" t="str">
        <f ca="1">OFFSET('day lookup'!$A$1,WEEKDAY(B118)-1,0)</f>
        <v>WED</v>
      </c>
      <c r="B118" s="32">
        <f>Input!A118</f>
        <v>41108</v>
      </c>
      <c r="C118" s="294">
        <f>IF(D118&lt;&gt;"",interp(D118,AreaCapacity!$A$3:$B$245,2),"")</f>
        <v>7750.2196448390678</v>
      </c>
      <c r="D118" s="10">
        <f>IF(AND(Revised_Input!B118&gt;0,Revised_Input!B118&lt;104000),Revised_Input!B118,IF(Input!B118&lt;990000,Input!B118,""))</f>
        <v>87413.9</v>
      </c>
      <c r="E118" s="10">
        <f>IF(Revised_Input!G118&gt;0,Revised_Input!G118/1.9835,IF(Input!G118&lt;990000,Input!G118,""))</f>
        <v>8.5797000000000008</v>
      </c>
      <c r="F118" s="10">
        <f>IF(Revised_Input!C118&gt;0,Revised_Input!C118,IF(Input!C118&lt;990000,Input!C118,""))</f>
        <v>195.421875</v>
      </c>
      <c r="G118" s="10">
        <f>IF(Revised_Input!D118&gt;0,Revised_Input!D118,IF(Input!D118&lt;990000,Input!D118,""))</f>
        <v>4.45260416666666</v>
      </c>
      <c r="H118" s="210">
        <f t="shared" si="24"/>
        <v>190.96927083333333</v>
      </c>
      <c r="I118" s="287">
        <f t="shared" si="25"/>
        <v>122.46301167023339</v>
      </c>
      <c r="J118" s="437" t="str">
        <f>IF(Input!H118="","",Input!H118)</f>
        <v>Y</v>
      </c>
      <c r="K118" s="305">
        <f t="shared" si="26"/>
        <v>8.5797000000000008</v>
      </c>
      <c r="L118" s="201">
        <f>IF(D118="","",IF(J118="Y",I118+G118,MIN(Input!I118,I118+G118-K118)))</f>
        <v>126.91561583690005</v>
      </c>
      <c r="M118" s="201">
        <f t="shared" si="27"/>
        <v>122.46301167023339</v>
      </c>
      <c r="N118" s="314">
        <f>IF(Revised_Input!E118&gt;0,Revised_Input!E118,IF(Input!E118&lt;990000,Input!E118,""))</f>
        <v>0.33999999999999903</v>
      </c>
      <c r="O118" s="306">
        <f t="shared" si="28"/>
        <v>13011.49253742186</v>
      </c>
      <c r="P118" s="10">
        <f t="shared" si="29"/>
        <v>0.33999999999999903</v>
      </c>
      <c r="Q118" s="322">
        <f t="shared" si="30"/>
        <v>146.88798919270795</v>
      </c>
      <c r="R118" s="325">
        <f>IF(D118="","",IF(J118="Y",Input!M118,0))</f>
        <v>12.695818032815412</v>
      </c>
      <c r="S118" s="308">
        <f t="shared" si="31"/>
        <v>647.39039378744883</v>
      </c>
      <c r="T118" s="305">
        <f>IF(D118="","",Input!L118)</f>
        <v>0</v>
      </c>
      <c r="U118" s="308">
        <f t="shared" si="32"/>
        <v>0</v>
      </c>
      <c r="V118" s="307">
        <f t="shared" si="33"/>
        <v>12.695818032815412</v>
      </c>
      <c r="W118" s="326">
        <f t="shared" si="34"/>
        <v>647.39039378744883</v>
      </c>
      <c r="X118" s="152">
        <f>IF(D118="","",Input!K118)</f>
        <v>50</v>
      </c>
      <c r="Y118" s="308">
        <f t="shared" si="35"/>
        <v>1512.4187499999996</v>
      </c>
      <c r="Z118" s="329">
        <f t="shared" si="36"/>
        <v>19084.58125000001</v>
      </c>
      <c r="AA118" s="62">
        <f t="shared" si="37"/>
        <v>185.49882970304881</v>
      </c>
      <c r="AB118" s="62">
        <f>IF(D118="","",Input!N118)</f>
        <v>0</v>
      </c>
      <c r="AC118" s="62">
        <f t="shared" si="38"/>
        <v>190.96927083333333</v>
      </c>
      <c r="AD118" s="62">
        <f>IF(D118="","",Input!J118)</f>
        <v>190.96927083333333</v>
      </c>
      <c r="AE118" s="62">
        <f t="shared" si="39"/>
        <v>0</v>
      </c>
      <c r="AF118" s="309">
        <f t="shared" si="40"/>
        <v>0</v>
      </c>
      <c r="AG118" s="19">
        <f t="shared" si="41"/>
        <v>-5.4704411302845131</v>
      </c>
      <c r="AH118" s="19">
        <f t="shared" si="42"/>
        <v>-1.5664432931320533</v>
      </c>
      <c r="AI118" s="19">
        <f t="shared" si="43"/>
        <v>-3.1070402719274277</v>
      </c>
      <c r="AJ118" s="337">
        <f t="shared" si="44"/>
        <v>0</v>
      </c>
      <c r="AK118" s="62">
        <f t="shared" si="45"/>
        <v>91331.677763020707</v>
      </c>
      <c r="AL118" s="62">
        <f>IF(D118="","",IF(AK117&lt;'day lookup'!$I$1,MIN('day lookup'!$I$1-AK117,AJ118)))</f>
        <v>0</v>
      </c>
      <c r="AM118" s="62">
        <f t="shared" si="46"/>
        <v>91331.677763020707</v>
      </c>
      <c r="AN118" s="62">
        <f>IF(D118="","",IF(AK118&lt;'day lookup'!$I$1,0,MIN(AK118-'day lookup'!$I$1,AJ118)))</f>
        <v>0</v>
      </c>
      <c r="AO118" s="338">
        <f t="shared" si="47"/>
        <v>0</v>
      </c>
      <c r="AP118" s="10">
        <f>IF(Revised_Input!F118&gt;0,Revised_Input!F118,IF(Input!F118&lt;990000,Input!F118,""))</f>
        <v>751.359375</v>
      </c>
      <c r="AQ118" s="54"/>
      <c r="AS118" s="54"/>
      <c r="AT118" s="279"/>
      <c r="AU118" s="280"/>
      <c r="BL118" s="271"/>
      <c r="BN118" s="271"/>
      <c r="BO118" s="271"/>
    </row>
    <row r="119" spans="1:67">
      <c r="A119" s="73" t="str">
        <f ca="1">OFFSET('day lookup'!$A$1,WEEKDAY(B119)-1,0)</f>
        <v>THU</v>
      </c>
      <c r="B119" s="32">
        <f>Input!A119</f>
        <v>41109</v>
      </c>
      <c r="C119" s="294">
        <f>IF(D119&lt;&gt;"",interp(D119,AreaCapacity!$A$3:$B$245,2),"")</f>
        <v>7750.0696115427299</v>
      </c>
      <c r="D119" s="10">
        <f>IF(AND(Revised_Input!B119&gt;0,Revised_Input!B119&lt;104000),Revised_Input!B119,IF(Input!B119&lt;990000,Input!B119,""))</f>
        <v>87278.720000000001</v>
      </c>
      <c r="E119" s="10">
        <f>IF(Revised_Input!G119&gt;0,Revised_Input!G119/1.9835,IF(Input!G119&lt;990000,Input!G119,""))</f>
        <v>8.5695999999999994</v>
      </c>
      <c r="F119" s="10">
        <f>IF(Revised_Input!C119&gt;0,Revised_Input!C119,IF(Input!C119&lt;990000,Input!C119,""))</f>
        <v>195.46875</v>
      </c>
      <c r="G119" s="10">
        <f>IF(Revised_Input!D119&gt;0,Revised_Input!D119,IF(Input!D119&lt;990000,Input!D119,""))</f>
        <v>4.6279166666666596</v>
      </c>
      <c r="H119" s="210">
        <f t="shared" si="24"/>
        <v>190.84083333333334</v>
      </c>
      <c r="I119" s="287">
        <f t="shared" si="25"/>
        <v>131.25817722040517</v>
      </c>
      <c r="J119" s="437" t="str">
        <f>IF(Input!H119="","",Input!H119)</f>
        <v>Y</v>
      </c>
      <c r="K119" s="305">
        <f t="shared" si="26"/>
        <v>8.5695999999999994</v>
      </c>
      <c r="L119" s="201">
        <f>IF(D119="","",IF(J119="Y",I119+G119,MIN(Input!I119,I119+G119-K119)))</f>
        <v>135.88609388707184</v>
      </c>
      <c r="M119" s="201">
        <f t="shared" si="27"/>
        <v>131.25817722040517</v>
      </c>
      <c r="N119" s="314">
        <f>IF(Revised_Input!E119&gt;0,Revised_Input!E119,IF(Input!E119&lt;990000,Input!E119,""))</f>
        <v>0.33999999999999903</v>
      </c>
      <c r="O119" s="306">
        <f t="shared" si="28"/>
        <v>13012.16692742186</v>
      </c>
      <c r="P119" s="10">
        <f t="shared" si="29"/>
        <v>0.33999999999999903</v>
      </c>
      <c r="Q119" s="322">
        <f t="shared" si="30"/>
        <v>147.56237919270794</v>
      </c>
      <c r="R119" s="325">
        <f>IF(D119="","",IF(J119="Y",Input!M119,0))</f>
        <v>12.695818032815412</v>
      </c>
      <c r="S119" s="308">
        <f t="shared" si="31"/>
        <v>672.57254885553823</v>
      </c>
      <c r="T119" s="305">
        <f>IF(D119="","",Input!L119)</f>
        <v>0</v>
      </c>
      <c r="U119" s="308">
        <f t="shared" si="32"/>
        <v>0</v>
      </c>
      <c r="V119" s="307">
        <f t="shared" si="33"/>
        <v>12.695818032815412</v>
      </c>
      <c r="W119" s="326">
        <f t="shared" si="34"/>
        <v>672.57254885553823</v>
      </c>
      <c r="X119" s="152">
        <f>IF(D119="","",Input!K119)</f>
        <v>50</v>
      </c>
      <c r="Y119" s="308">
        <f t="shared" si="35"/>
        <v>1611.5937499999995</v>
      </c>
      <c r="Z119" s="329">
        <f t="shared" si="36"/>
        <v>18985.406250000011</v>
      </c>
      <c r="AA119" s="62">
        <f t="shared" si="37"/>
        <v>194.2939952532206</v>
      </c>
      <c r="AB119" s="62">
        <f>IF(D119="","",Input!N119)</f>
        <v>0</v>
      </c>
      <c r="AC119" s="62">
        <f t="shared" si="38"/>
        <v>190.84083333333334</v>
      </c>
      <c r="AD119" s="62">
        <f>IF(D119="","",Input!J119)</f>
        <v>190.84083333333334</v>
      </c>
      <c r="AE119" s="62">
        <f t="shared" si="39"/>
        <v>0</v>
      </c>
      <c r="AF119" s="309">
        <f t="shared" si="40"/>
        <v>0</v>
      </c>
      <c r="AG119" s="19">
        <f t="shared" si="41"/>
        <v>3.4531619198872647</v>
      </c>
      <c r="AH119" s="19">
        <f t="shared" si="42"/>
        <v>1.8867186267552114</v>
      </c>
      <c r="AI119" s="19">
        <f t="shared" si="43"/>
        <v>3.7423063961689618</v>
      </c>
      <c r="AJ119" s="337">
        <f t="shared" si="44"/>
        <v>0</v>
      </c>
      <c r="AK119" s="62">
        <f t="shared" si="45"/>
        <v>91331.677763020707</v>
      </c>
      <c r="AL119" s="62">
        <f>IF(D119="","",IF(AK118&lt;'day lookup'!$I$1,MIN('day lookup'!$I$1-AK118,AJ119)))</f>
        <v>0</v>
      </c>
      <c r="AM119" s="62">
        <f t="shared" si="46"/>
        <v>91331.677763020707</v>
      </c>
      <c r="AN119" s="62">
        <f>IF(D119="","",IF(AK119&lt;'day lookup'!$I$1,0,MIN(AK119-'day lookup'!$I$1,AJ119)))</f>
        <v>0</v>
      </c>
      <c r="AO119" s="338">
        <f t="shared" si="47"/>
        <v>0</v>
      </c>
      <c r="AP119" s="10">
        <f>IF(Revised_Input!F119&gt;0,Revised_Input!F119,IF(Input!F119&lt;990000,Input!F119,""))</f>
        <v>748.0703125</v>
      </c>
      <c r="AQ119" s="54"/>
      <c r="AS119" s="54"/>
      <c r="AT119" s="279"/>
      <c r="AU119" s="280"/>
      <c r="BL119" s="271"/>
      <c r="BN119" s="271"/>
      <c r="BO119" s="271"/>
    </row>
    <row r="120" spans="1:67">
      <c r="A120" s="73" t="str">
        <f ca="1">OFFSET('day lookup'!$A$1,WEEKDAY(B120)-1,0)</f>
        <v>FRI</v>
      </c>
      <c r="B120" s="32">
        <f>Input!A120</f>
        <v>41110</v>
      </c>
      <c r="C120" s="294">
        <f>IF(D120&lt;&gt;"",interp(D120,AreaCapacity!$A$3:$B$245,2),"")</f>
        <v>7749.8697318435752</v>
      </c>
      <c r="D120" s="10">
        <f>IF(AND(Revised_Input!B120&gt;0,Revised_Input!B120&lt;104000),Revised_Input!B120,IF(Input!B120&lt;990000,Input!B120,""))</f>
        <v>87099.41</v>
      </c>
      <c r="E120" s="10">
        <f>IF(Revised_Input!G120&gt;0,Revised_Input!G120/1.9835,IF(Input!G120&lt;990000,Input!G120,""))</f>
        <v>8.5594999999999999</v>
      </c>
      <c r="F120" s="10">
        <f>IF(Revised_Input!C120&gt;0,Revised_Input!C120,IF(Input!C120&lt;990000,Input!C120,""))</f>
        <v>195.5625</v>
      </c>
      <c r="G120" s="10">
        <f>IF(Revised_Input!D120&gt;0,Revised_Input!D120,IF(Input!D120&lt;990000,Input!D120,""))</f>
        <v>4.1638541666666598</v>
      </c>
      <c r="H120" s="210">
        <f t="shared" si="24"/>
        <v>191.39864583333335</v>
      </c>
      <c r="I120" s="287">
        <f t="shared" si="25"/>
        <v>109.55733917843158</v>
      </c>
      <c r="J120" s="437" t="str">
        <f>IF(Input!H120="","",Input!H120)</f>
        <v>Y</v>
      </c>
      <c r="K120" s="305">
        <f t="shared" si="26"/>
        <v>8.5594999999999999</v>
      </c>
      <c r="L120" s="201">
        <f>IF(D120="","",IF(J120="Y",I120+G120,MIN(Input!I120,I120+G120-K120)))</f>
        <v>113.72119334509824</v>
      </c>
      <c r="M120" s="201">
        <f t="shared" si="27"/>
        <v>109.55733917843159</v>
      </c>
      <c r="N120" s="314">
        <f>IF(Revised_Input!E120&gt;0,Revised_Input!E120,IF(Input!E120&lt;990000,Input!E120,""))</f>
        <v>0.33999999999999903</v>
      </c>
      <c r="O120" s="306">
        <f t="shared" si="28"/>
        <v>13012.84131742186</v>
      </c>
      <c r="P120" s="10">
        <f t="shared" si="29"/>
        <v>0.33999999999999903</v>
      </c>
      <c r="Q120" s="322">
        <f t="shared" si="30"/>
        <v>148.23676919270792</v>
      </c>
      <c r="R120" s="325">
        <f>IF(D120="","",IF(J120="Y",Input!M120,0))</f>
        <v>12.695818032815412</v>
      </c>
      <c r="S120" s="308">
        <f t="shared" si="31"/>
        <v>697.75470392362763</v>
      </c>
      <c r="T120" s="305">
        <f>IF(D120="","",Input!L120)</f>
        <v>0</v>
      </c>
      <c r="U120" s="308">
        <f t="shared" si="32"/>
        <v>0</v>
      </c>
      <c r="V120" s="307">
        <f t="shared" si="33"/>
        <v>12.695818032815412</v>
      </c>
      <c r="W120" s="326">
        <f t="shared" si="34"/>
        <v>697.75470392362763</v>
      </c>
      <c r="X120" s="152">
        <f>IF(D120="","",Input!K120)</f>
        <v>50</v>
      </c>
      <c r="Y120" s="308">
        <f t="shared" si="35"/>
        <v>1710.7687499999995</v>
      </c>
      <c r="Z120" s="329">
        <f t="shared" si="36"/>
        <v>18886.231250000012</v>
      </c>
      <c r="AA120" s="62">
        <f t="shared" si="37"/>
        <v>172.59315721124699</v>
      </c>
      <c r="AB120" s="62">
        <f>IF(D120="","",Input!N120)</f>
        <v>0</v>
      </c>
      <c r="AC120" s="62">
        <f t="shared" si="38"/>
        <v>191.39864583333335</v>
      </c>
      <c r="AD120" s="62">
        <f>IF(D120="","",Input!J120)</f>
        <v>191.39864583333335</v>
      </c>
      <c r="AE120" s="62">
        <f t="shared" si="39"/>
        <v>0</v>
      </c>
      <c r="AF120" s="309">
        <f t="shared" si="40"/>
        <v>0</v>
      </c>
      <c r="AG120" s="19">
        <f t="shared" si="41"/>
        <v>-18.805488622086358</v>
      </c>
      <c r="AH120" s="19">
        <f t="shared" si="42"/>
        <v>-16.918769995331147</v>
      </c>
      <c r="AI120" s="19">
        <f t="shared" si="43"/>
        <v>-33.558380285739332</v>
      </c>
      <c r="AJ120" s="337">
        <f t="shared" si="44"/>
        <v>0</v>
      </c>
      <c r="AK120" s="62">
        <f t="shared" si="45"/>
        <v>91331.677763020707</v>
      </c>
      <c r="AL120" s="62">
        <f>IF(D120="","",IF(AK119&lt;'day lookup'!$I$1,MIN('day lookup'!$I$1-AK119,AJ120)))</f>
        <v>0</v>
      </c>
      <c r="AM120" s="62">
        <f t="shared" si="46"/>
        <v>91331.677763020707</v>
      </c>
      <c r="AN120" s="62">
        <f>IF(D120="","",IF(AK120&lt;'day lookup'!$I$1,0,MIN(AK120-'day lookup'!$I$1,AJ120)))</f>
        <v>0</v>
      </c>
      <c r="AO120" s="338">
        <f t="shared" si="47"/>
        <v>0</v>
      </c>
      <c r="AP120" s="10">
        <f>IF(Revised_Input!F120&gt;0,Revised_Input!F120,IF(Input!F120&lt;990000,Input!F120,""))</f>
        <v>584.79427083333303</v>
      </c>
      <c r="AQ120" s="54"/>
      <c r="AS120" s="54"/>
      <c r="AT120" s="279"/>
      <c r="AU120" s="280"/>
      <c r="BL120" s="271"/>
      <c r="BN120" s="271"/>
      <c r="BO120" s="271"/>
    </row>
    <row r="121" spans="1:67">
      <c r="A121" s="73" t="str">
        <f ca="1">OFFSET('day lookup'!$A$1,WEEKDAY(B121)-1,0)</f>
        <v>SAT</v>
      </c>
      <c r="B121" s="32">
        <f>Input!A121</f>
        <v>41111</v>
      </c>
      <c r="C121" s="294">
        <f>IF(D121&lt;&gt;"",interp(D121,AreaCapacity!$A$3:$B$245,2),"")</f>
        <v>7749.6691396648048</v>
      </c>
      <c r="D121" s="10">
        <f>IF(AND(Revised_Input!B121&gt;0,Revised_Input!B121&lt;104000),Revised_Input!B121,IF(Input!B121&lt;990000,Input!B121,""))</f>
        <v>86919.88</v>
      </c>
      <c r="E121" s="10">
        <f>IF(Revised_Input!G121&gt;0,Revised_Input!G121/1.9835,IF(Input!G121&lt;990000,Input!G121,""))</f>
        <v>8.5495000000000001</v>
      </c>
      <c r="F121" s="10">
        <f>IF(Revised_Input!C121&gt;0,Revised_Input!C121,IF(Input!C121&lt;990000,Input!C121,""))</f>
        <v>195.7734375</v>
      </c>
      <c r="G121" s="10">
        <f>IF(Revised_Input!D121&gt;0,Revised_Input!D121,IF(Input!D121&lt;990000,Input!D121,""))</f>
        <v>3.5528124999999999</v>
      </c>
      <c r="H121" s="210">
        <f t="shared" si="24"/>
        <v>192.22062500000001</v>
      </c>
      <c r="I121" s="287">
        <f t="shared" si="25"/>
        <v>110.25840329594212</v>
      </c>
      <c r="J121" s="437" t="str">
        <f>IF(Input!H121="","",Input!H121)</f>
        <v>Y</v>
      </c>
      <c r="K121" s="305">
        <f t="shared" si="26"/>
        <v>8.5495000000000001</v>
      </c>
      <c r="L121" s="201">
        <f>IF(D121="","",IF(J121="Y",I121+G121,MIN(Input!I121,I121+G121-K121)))</f>
        <v>113.81121579594212</v>
      </c>
      <c r="M121" s="201">
        <f t="shared" si="27"/>
        <v>110.25840329594212</v>
      </c>
      <c r="N121" s="314">
        <f>IF(Revised_Input!E121&gt;0,Revised_Input!E121,IF(Input!E121&lt;990000,Input!E121,""))</f>
        <v>0.33999999999999903</v>
      </c>
      <c r="O121" s="306">
        <f t="shared" si="28"/>
        <v>13013.51570742186</v>
      </c>
      <c r="P121" s="10">
        <f t="shared" si="29"/>
        <v>0.33999999999999903</v>
      </c>
      <c r="Q121" s="322">
        <f t="shared" si="30"/>
        <v>148.91115919270791</v>
      </c>
      <c r="R121" s="325">
        <f>IF(D121="","",IF(J121="Y",Input!M121,0))</f>
        <v>12.695818032815412</v>
      </c>
      <c r="S121" s="308">
        <f t="shared" si="31"/>
        <v>722.93685899171703</v>
      </c>
      <c r="T121" s="305">
        <f>IF(D121="","",Input!L121)</f>
        <v>0</v>
      </c>
      <c r="U121" s="308">
        <f t="shared" si="32"/>
        <v>0</v>
      </c>
      <c r="V121" s="307">
        <f t="shared" si="33"/>
        <v>12.695818032815412</v>
      </c>
      <c r="W121" s="326">
        <f t="shared" si="34"/>
        <v>722.93685899171703</v>
      </c>
      <c r="X121" s="152">
        <f>IF(D121="","",Input!K121)</f>
        <v>50</v>
      </c>
      <c r="Y121" s="308">
        <f t="shared" si="35"/>
        <v>1809.9437499999995</v>
      </c>
      <c r="Z121" s="329">
        <f t="shared" si="36"/>
        <v>18787.056250000012</v>
      </c>
      <c r="AA121" s="62">
        <f t="shared" si="37"/>
        <v>173.29422132875754</v>
      </c>
      <c r="AB121" s="62">
        <f>IF(D121="","",Input!N121)</f>
        <v>0</v>
      </c>
      <c r="AC121" s="62">
        <f t="shared" si="38"/>
        <v>192.22062500000001</v>
      </c>
      <c r="AD121" s="62">
        <f>IF(D121="","",Input!J121)</f>
        <v>192.22062500000001</v>
      </c>
      <c r="AE121" s="62">
        <f t="shared" si="39"/>
        <v>0</v>
      </c>
      <c r="AF121" s="309">
        <f t="shared" si="40"/>
        <v>0</v>
      </c>
      <c r="AG121" s="19">
        <f t="shared" si="41"/>
        <v>-18.926403671242468</v>
      </c>
      <c r="AH121" s="19">
        <f t="shared" si="42"/>
        <v>-35.845173666573615</v>
      </c>
      <c r="AI121" s="19">
        <f t="shared" si="43"/>
        <v>-71.098901967648771</v>
      </c>
      <c r="AJ121" s="337">
        <f t="shared" si="44"/>
        <v>0</v>
      </c>
      <c r="AK121" s="62">
        <f t="shared" si="45"/>
        <v>91331.677763020707</v>
      </c>
      <c r="AL121" s="62">
        <f>IF(D121="","",IF(AK120&lt;'day lookup'!$I$1,MIN('day lookup'!$I$1-AK120,AJ121)))</f>
        <v>0</v>
      </c>
      <c r="AM121" s="62">
        <f t="shared" si="46"/>
        <v>91331.677763020707</v>
      </c>
      <c r="AN121" s="62">
        <f>IF(D121="","",IF(AK121&lt;'day lookup'!$I$1,0,MIN(AK121-'day lookup'!$I$1,AJ121)))</f>
        <v>0</v>
      </c>
      <c r="AO121" s="338">
        <f t="shared" si="47"/>
        <v>0</v>
      </c>
      <c r="AP121" s="10">
        <f>IF(Revised_Input!F121&gt;0,Revised_Input!F121,IF(Input!F121&lt;990000,Input!F121,""))</f>
        <v>576.8203125</v>
      </c>
      <c r="AQ121" s="54"/>
      <c r="AS121" s="54"/>
      <c r="AT121" s="279"/>
      <c r="AU121" s="280"/>
      <c r="BL121" s="271"/>
      <c r="BN121" s="271"/>
      <c r="BO121" s="271"/>
    </row>
    <row r="122" spans="1:67">
      <c r="A122" s="73" t="str">
        <f ca="1">OFFSET('day lookup'!$A$1,WEEKDAY(B122)-1,0)</f>
        <v>SUN</v>
      </c>
      <c r="B122" s="32">
        <f>Input!A122</f>
        <v>41112</v>
      </c>
      <c r="C122" s="294">
        <f>IF(D122&lt;&gt;"",interp(D122,AreaCapacity!$A$3:$B$245,2),"")</f>
        <v>7749.4990726256983</v>
      </c>
      <c r="D122" s="10">
        <f>IF(AND(Revised_Input!B122&gt;0,Revised_Input!B122&lt;104000),Revised_Input!B122,IF(Input!B122&lt;990000,Input!B122,""))</f>
        <v>86767.67</v>
      </c>
      <c r="E122" s="10">
        <f>IF(Revised_Input!G122&gt;0,Revised_Input!G122/1.9835,IF(Input!G122&lt;990000,Input!G122,""))</f>
        <v>8.5394000000000005</v>
      </c>
      <c r="F122" s="10">
        <f>IF(Revised_Input!C122&gt;0,Revised_Input!C122,IF(Input!C122&lt;990000,Input!C122,""))</f>
        <v>196.4140625</v>
      </c>
      <c r="G122" s="10">
        <f>IF(Revised_Input!D122&gt;0,Revised_Input!D122,IF(Input!D122&lt;990000,Input!D122,""))</f>
        <v>3.5360416666666601</v>
      </c>
      <c r="H122" s="210">
        <f t="shared" si="24"/>
        <v>192.87802083333335</v>
      </c>
      <c r="I122" s="287">
        <f t="shared" si="25"/>
        <v>124.67933159713149</v>
      </c>
      <c r="J122" s="437" t="str">
        <f>IF(Input!H122="","",Input!H122)</f>
        <v>Y</v>
      </c>
      <c r="K122" s="305">
        <f t="shared" si="26"/>
        <v>8.5394000000000005</v>
      </c>
      <c r="L122" s="201">
        <f>IF(D122="","",IF(J122="Y",I122+G122,MIN(Input!I122,I122+G122-K122)))</f>
        <v>128.21537326379814</v>
      </c>
      <c r="M122" s="201">
        <f t="shared" si="27"/>
        <v>124.67933159713148</v>
      </c>
      <c r="N122" s="314">
        <f>IF(Revised_Input!E122&gt;0,Revised_Input!E122,IF(Input!E122&lt;990000,Input!E122,""))</f>
        <v>0.33999999999999903</v>
      </c>
      <c r="O122" s="306">
        <f t="shared" si="28"/>
        <v>13014.190097421861</v>
      </c>
      <c r="P122" s="10">
        <f t="shared" si="29"/>
        <v>0.33999999999999903</v>
      </c>
      <c r="Q122" s="322">
        <f t="shared" si="30"/>
        <v>149.5855491927079</v>
      </c>
      <c r="R122" s="325">
        <f>IF(D122="","",IF(J122="Y",Input!M122,0))</f>
        <v>12.695818032815412</v>
      </c>
      <c r="S122" s="308">
        <f t="shared" si="31"/>
        <v>748.11901405980643</v>
      </c>
      <c r="T122" s="305">
        <f>IF(D122="","",Input!L122)</f>
        <v>0</v>
      </c>
      <c r="U122" s="308">
        <f t="shared" si="32"/>
        <v>0</v>
      </c>
      <c r="V122" s="307">
        <f t="shared" si="33"/>
        <v>12.695818032815412</v>
      </c>
      <c r="W122" s="326">
        <f t="shared" si="34"/>
        <v>748.11901405980643</v>
      </c>
      <c r="X122" s="152">
        <f>IF(D122="","",Input!K122)</f>
        <v>50</v>
      </c>
      <c r="Y122" s="308">
        <f t="shared" si="35"/>
        <v>1909.1187499999994</v>
      </c>
      <c r="Z122" s="329">
        <f t="shared" si="36"/>
        <v>18687.881250000013</v>
      </c>
      <c r="AA122" s="62">
        <f t="shared" si="37"/>
        <v>187.71514962994689</v>
      </c>
      <c r="AB122" s="62">
        <f>IF(D122="","",Input!N122)</f>
        <v>0</v>
      </c>
      <c r="AC122" s="62">
        <f t="shared" si="38"/>
        <v>192.87802083333335</v>
      </c>
      <c r="AD122" s="62">
        <f>IF(D122="","",Input!J122)</f>
        <v>192.87802083333335</v>
      </c>
      <c r="AE122" s="62">
        <f t="shared" si="39"/>
        <v>0</v>
      </c>
      <c r="AF122" s="309">
        <f t="shared" si="40"/>
        <v>0</v>
      </c>
      <c r="AG122" s="19">
        <f t="shared" si="41"/>
        <v>-5.1628712033864588</v>
      </c>
      <c r="AH122" s="19">
        <f t="shared" si="42"/>
        <v>-41.008044869960074</v>
      </c>
      <c r="AI122" s="19">
        <f t="shared" si="43"/>
        <v>-81.339456999565812</v>
      </c>
      <c r="AJ122" s="337">
        <f t="shared" si="44"/>
        <v>2.8187230327603175E-14</v>
      </c>
      <c r="AK122" s="62">
        <f t="shared" si="45"/>
        <v>91331.677763020707</v>
      </c>
      <c r="AL122" s="62">
        <f>IF(D122="","",IF(AK121&lt;'day lookup'!$I$1,MIN('day lookup'!$I$1-AK121,AJ122)))</f>
        <v>2.8187230327603175E-14</v>
      </c>
      <c r="AM122" s="62">
        <f t="shared" si="46"/>
        <v>91331.677763020707</v>
      </c>
      <c r="AN122" s="62">
        <f>IF(D122="","",IF(AK122&lt;'day lookup'!$I$1,0,MIN(AK122-'day lookup'!$I$1,AJ122)))</f>
        <v>0</v>
      </c>
      <c r="AO122" s="338">
        <f t="shared" si="47"/>
        <v>0</v>
      </c>
      <c r="AP122" s="10">
        <f>IF(Revised_Input!F122&gt;0,Revised_Input!F122,IF(Input!F122&lt;990000,Input!F122,""))</f>
        <v>504.29427083333297</v>
      </c>
      <c r="AQ122" s="54"/>
      <c r="AS122" s="54"/>
      <c r="AT122" s="279"/>
      <c r="AU122" s="280"/>
      <c r="BL122" s="271"/>
      <c r="BN122" s="271"/>
      <c r="BO122" s="271"/>
    </row>
    <row r="123" spans="1:67">
      <c r="A123" s="73" t="str">
        <f ca="1">OFFSET('day lookup'!$A$1,WEEKDAY(B123)-1,0)</f>
        <v>MON</v>
      </c>
      <c r="B123" s="32">
        <f>Input!A123</f>
        <v>41113</v>
      </c>
      <c r="C123" s="294">
        <f>IF(D123&lt;&gt;"",interp(D123,AreaCapacity!$A$3:$B$245,2),"")</f>
        <v>7749.3091843575421</v>
      </c>
      <c r="D123" s="10">
        <f>IF(AND(Revised_Input!B123&gt;0,Revised_Input!B123&lt;104000),Revised_Input!B123,IF(Input!B123&lt;990000,Input!B123,""))</f>
        <v>86597.72</v>
      </c>
      <c r="E123" s="10">
        <f>IF(Revised_Input!G123&gt;0,Revised_Input!G123/1.9835,IF(Input!G123&lt;990000,Input!G123,""))</f>
        <v>8.5292999999999992</v>
      </c>
      <c r="F123" s="10">
        <f>IF(Revised_Input!C123&gt;0,Revised_Input!C123,IF(Input!C123&lt;990000,Input!C123,""))</f>
        <v>195.984375</v>
      </c>
      <c r="G123" s="10">
        <f>IF(Revised_Input!D123&gt;0,Revised_Input!D123,IF(Input!D123&lt;990000,Input!D123,""))</f>
        <v>3.3568750000000001</v>
      </c>
      <c r="H123" s="210">
        <f t="shared" si="24"/>
        <v>192.6275</v>
      </c>
      <c r="I123" s="287">
        <f t="shared" si="25"/>
        <v>115.4749245273521</v>
      </c>
      <c r="J123" s="437" t="str">
        <f>IF(Input!H123="","",Input!H123)</f>
        <v>Y</v>
      </c>
      <c r="K123" s="305">
        <f t="shared" si="26"/>
        <v>8.5292999999999992</v>
      </c>
      <c r="L123" s="201">
        <f>IF(D123="","",IF(J123="Y",I123+G123,MIN(Input!I123,I123+G123-K123)))</f>
        <v>118.8317995273521</v>
      </c>
      <c r="M123" s="201">
        <f t="shared" si="27"/>
        <v>115.4749245273521</v>
      </c>
      <c r="N123" s="314">
        <f>IF(Revised_Input!E123&gt;0,Revised_Input!E123,IF(Input!E123&lt;990000,Input!E123,""))</f>
        <v>0.33999999999999903</v>
      </c>
      <c r="O123" s="306">
        <f t="shared" si="28"/>
        <v>13014.864487421861</v>
      </c>
      <c r="P123" s="10">
        <f t="shared" si="29"/>
        <v>0.33999999999999903</v>
      </c>
      <c r="Q123" s="322">
        <f t="shared" si="30"/>
        <v>150.25993919270789</v>
      </c>
      <c r="R123" s="325">
        <f>IF(D123="","",IF(J123="Y",Input!M123,0))</f>
        <v>12.695818032815412</v>
      </c>
      <c r="S123" s="308">
        <f t="shared" si="31"/>
        <v>773.30116912789583</v>
      </c>
      <c r="T123" s="305">
        <f>IF(D123="","",Input!L123)</f>
        <v>0</v>
      </c>
      <c r="U123" s="308">
        <f t="shared" si="32"/>
        <v>0</v>
      </c>
      <c r="V123" s="307">
        <f t="shared" si="33"/>
        <v>12.695818032815412</v>
      </c>
      <c r="W123" s="326">
        <f t="shared" si="34"/>
        <v>773.30116912789583</v>
      </c>
      <c r="X123" s="152">
        <f>IF(D123="","",Input!K123)</f>
        <v>50</v>
      </c>
      <c r="Y123" s="308">
        <f t="shared" si="35"/>
        <v>2008.2937499999994</v>
      </c>
      <c r="Z123" s="329">
        <f t="shared" si="36"/>
        <v>18588.706250000014</v>
      </c>
      <c r="AA123" s="62">
        <f t="shared" si="37"/>
        <v>178.51074256016753</v>
      </c>
      <c r="AB123" s="62">
        <f>IF(D123="","",Input!N123)</f>
        <v>0</v>
      </c>
      <c r="AC123" s="62">
        <f t="shared" si="38"/>
        <v>192.6275</v>
      </c>
      <c r="AD123" s="62">
        <f>IF(D123="","",Input!J123)</f>
        <v>192.6275</v>
      </c>
      <c r="AE123" s="62">
        <f t="shared" si="39"/>
        <v>0</v>
      </c>
      <c r="AF123" s="309">
        <f t="shared" si="40"/>
        <v>0</v>
      </c>
      <c r="AG123" s="19">
        <f t="shared" si="41"/>
        <v>-14.116757439832469</v>
      </c>
      <c r="AH123" s="19">
        <f t="shared" si="42"/>
        <v>-55.124802309792543</v>
      </c>
      <c r="AI123" s="19">
        <f t="shared" si="43"/>
        <v>-109.34004538147352</v>
      </c>
      <c r="AJ123" s="337">
        <f t="shared" si="44"/>
        <v>0</v>
      </c>
      <c r="AK123" s="62">
        <f t="shared" si="45"/>
        <v>91331.677763020707</v>
      </c>
      <c r="AL123" s="62">
        <f>IF(D123="","",IF(AK122&lt;'day lookup'!$I$1,MIN('day lookup'!$I$1-AK122,AJ123)))</f>
        <v>0</v>
      </c>
      <c r="AM123" s="62">
        <f t="shared" si="46"/>
        <v>91331.677763020707</v>
      </c>
      <c r="AN123" s="62">
        <f>IF(D123="","",IF(AK123&lt;'day lookup'!$I$1,0,MIN(AK123-'day lookup'!$I$1,AJ123)))</f>
        <v>0</v>
      </c>
      <c r="AO123" s="338">
        <f t="shared" si="47"/>
        <v>0</v>
      </c>
      <c r="AP123" s="10">
        <f>IF(Revised_Input!F123&gt;0,Revised_Input!F123,IF(Input!F123&lt;990000,Input!F123,""))</f>
        <v>650.77083333333303</v>
      </c>
      <c r="AQ123" s="54"/>
      <c r="AS123" s="54"/>
      <c r="AT123" s="279"/>
      <c r="AU123" s="280"/>
      <c r="BL123" s="271"/>
      <c r="BN123" s="271"/>
      <c r="BO123" s="271"/>
    </row>
    <row r="124" spans="1:67">
      <c r="A124" s="73" t="str">
        <f ca="1">OFFSET('day lookup'!$A$1,WEEKDAY(B124)-1,0)</f>
        <v>TUE</v>
      </c>
      <c r="B124" s="32">
        <f>Input!A124</f>
        <v>41114</v>
      </c>
      <c r="C124" s="294">
        <f>IF(D124&lt;&gt;"",interp(D124,AreaCapacity!$A$3:$B$245,2),"")</f>
        <v>7749.1892067039107</v>
      </c>
      <c r="D124" s="10">
        <f>IF(AND(Revised_Input!B124&gt;0,Revised_Input!B124&lt;104000),Revised_Input!B124,IF(Input!B124&lt;990000,Input!B124,""))</f>
        <v>86490.34</v>
      </c>
      <c r="E124" s="10">
        <f>IF(Revised_Input!G124&gt;0,Revised_Input!G124/1.9835,IF(Input!G124&lt;990000,Input!G124,""))</f>
        <v>8.5243000000000002</v>
      </c>
      <c r="F124" s="10">
        <f>IF(Revised_Input!C124&gt;0,Revised_Input!C124,IF(Input!C124&lt;990000,Input!C124,""))</f>
        <v>196.125</v>
      </c>
      <c r="G124" s="10">
        <f>IF(Revised_Input!D124&gt;0,Revised_Input!D124,IF(Input!D124&lt;990000,Input!D124,""))</f>
        <v>2.933125</v>
      </c>
      <c r="H124" s="210">
        <f t="shared" si="24"/>
        <v>193.19187500000001</v>
      </c>
      <c r="I124" s="287">
        <f t="shared" si="25"/>
        <v>147.57954782581061</v>
      </c>
      <c r="J124" s="437" t="str">
        <f>IF(Input!H124="","",Input!H124)</f>
        <v>Y</v>
      </c>
      <c r="K124" s="305">
        <f t="shared" si="26"/>
        <v>8.5243000000000002</v>
      </c>
      <c r="L124" s="201">
        <f>IF(D124="","",IF(J124="Y",I124+G124,MIN(Input!I124,I124+G124-K124)))</f>
        <v>150.5126728258106</v>
      </c>
      <c r="M124" s="201">
        <f t="shared" si="27"/>
        <v>147.57954782581061</v>
      </c>
      <c r="N124" s="314">
        <f>IF(Revised_Input!E124&gt;0,Revised_Input!E124,IF(Input!E124&lt;990000,Input!E124,""))</f>
        <v>0.33999999999999903</v>
      </c>
      <c r="O124" s="306">
        <f t="shared" si="28"/>
        <v>13015.538877421861</v>
      </c>
      <c r="P124" s="10">
        <f t="shared" si="29"/>
        <v>0.33999999999999903</v>
      </c>
      <c r="Q124" s="322">
        <f t="shared" si="30"/>
        <v>150.93432919270788</v>
      </c>
      <c r="R124" s="325">
        <f>IF(D124="","",IF(J124="Y",Input!M124,0))</f>
        <v>12.695818032815412</v>
      </c>
      <c r="S124" s="308">
        <f t="shared" si="31"/>
        <v>798.48332419598523</v>
      </c>
      <c r="T124" s="305">
        <f>IF(D124="","",Input!L124)</f>
        <v>0</v>
      </c>
      <c r="U124" s="308">
        <f t="shared" si="32"/>
        <v>0</v>
      </c>
      <c r="V124" s="307">
        <f t="shared" si="33"/>
        <v>12.695818032815412</v>
      </c>
      <c r="W124" s="326">
        <f t="shared" si="34"/>
        <v>798.48332419598523</v>
      </c>
      <c r="X124" s="152">
        <f>IF(D124="","",Input!K124)</f>
        <v>50</v>
      </c>
      <c r="Y124" s="308">
        <f t="shared" si="35"/>
        <v>2107.4687499999995</v>
      </c>
      <c r="Z124" s="329">
        <f t="shared" si="36"/>
        <v>18489.531250000015</v>
      </c>
      <c r="AA124" s="62">
        <f t="shared" si="37"/>
        <v>210.61536585862603</v>
      </c>
      <c r="AB124" s="62">
        <f>IF(D124="","",Input!N124)</f>
        <v>0</v>
      </c>
      <c r="AC124" s="62">
        <f t="shared" si="38"/>
        <v>193.19187500000001</v>
      </c>
      <c r="AD124" s="62">
        <f>IF(D124="","",Input!J124)</f>
        <v>193.19187500000001</v>
      </c>
      <c r="AE124" s="62">
        <f t="shared" si="39"/>
        <v>0</v>
      </c>
      <c r="AF124" s="309">
        <f t="shared" si="40"/>
        <v>0</v>
      </c>
      <c r="AG124" s="19">
        <f t="shared" si="41"/>
        <v>17.423490858626025</v>
      </c>
      <c r="AH124" s="19">
        <f t="shared" si="42"/>
        <v>-37.701311451166518</v>
      </c>
      <c r="AI124" s="19">
        <f t="shared" si="43"/>
        <v>-74.780551263388787</v>
      </c>
      <c r="AJ124" s="337">
        <f t="shared" si="44"/>
        <v>0</v>
      </c>
      <c r="AK124" s="62">
        <f t="shared" si="45"/>
        <v>91331.677763020707</v>
      </c>
      <c r="AL124" s="62">
        <f>IF(D124="","",IF(AK123&lt;'day lookup'!$I$1,MIN('day lookup'!$I$1-AK123,AJ124)))</f>
        <v>0</v>
      </c>
      <c r="AM124" s="62">
        <f t="shared" si="46"/>
        <v>91331.677763020707</v>
      </c>
      <c r="AN124" s="62">
        <f>IF(D124="","",IF(AK124&lt;'day lookup'!$I$1,0,MIN(AK124-'day lookup'!$I$1,AJ124)))</f>
        <v>0</v>
      </c>
      <c r="AO124" s="338">
        <f t="shared" si="47"/>
        <v>0</v>
      </c>
      <c r="AP124" s="10">
        <f>IF(Revised_Input!F124&gt;0,Revised_Input!F124,IF(Input!F124&lt;990000,Input!F124,""))</f>
        <v>691.34114583333303</v>
      </c>
      <c r="AQ124" s="54"/>
      <c r="AS124" s="54"/>
      <c r="AT124" s="279"/>
      <c r="AU124" s="280"/>
      <c r="BL124" s="271"/>
      <c r="BN124" s="271"/>
      <c r="BO124" s="271"/>
    </row>
    <row r="125" spans="1:67">
      <c r="A125" s="73" t="str">
        <f ca="1">OFFSET('day lookup'!$A$1,WEEKDAY(B125)-1,0)</f>
        <v>WED</v>
      </c>
      <c r="B125" s="32">
        <f>Input!A125</f>
        <v>41115</v>
      </c>
      <c r="C125" s="294">
        <f>IF(D125&lt;&gt;"",interp(D125,AreaCapacity!$A$3:$B$245,2),"")</f>
        <v>7749.0293743016764</v>
      </c>
      <c r="D125" s="10">
        <f>IF(AND(Revised_Input!B125&gt;0,Revised_Input!B125&lt;104000),Revised_Input!B125,IF(Input!B125&lt;990000,Input!B125,""))</f>
        <v>86347.29</v>
      </c>
      <c r="E125" s="10">
        <f>IF(Revised_Input!G125&gt;0,Revised_Input!G125/1.9835,IF(Input!G125&lt;990000,Input!G125,""))</f>
        <v>8.5142000000000007</v>
      </c>
      <c r="F125" s="10">
        <f>IF(Revised_Input!C125&gt;0,Revised_Input!C125,IF(Input!C125&lt;990000,Input!C125,""))</f>
        <v>195</v>
      </c>
      <c r="G125" s="10">
        <f>IF(Revised_Input!D125&gt;0,Revised_Input!D125,IF(Input!D125&lt;990000,Input!D125,""))</f>
        <v>2.8236458333333299</v>
      </c>
      <c r="H125" s="210">
        <f t="shared" si="24"/>
        <v>192.17635416666667</v>
      </c>
      <c r="I125" s="287">
        <f t="shared" si="25"/>
        <v>128.57056424985149</v>
      </c>
      <c r="J125" s="437" t="str">
        <f>IF(Input!H125="","",Input!H125)</f>
        <v>Y</v>
      </c>
      <c r="K125" s="305">
        <f t="shared" si="26"/>
        <v>8.5142000000000007</v>
      </c>
      <c r="L125" s="201">
        <f>IF(D125="","",IF(J125="Y",I125+G125,MIN(Input!I125,I125+G125-K125)))</f>
        <v>131.39421008318482</v>
      </c>
      <c r="M125" s="201">
        <f t="shared" si="27"/>
        <v>128.57056424985149</v>
      </c>
      <c r="N125" s="314">
        <f>IF(Revised_Input!E125&gt;0,Revised_Input!E125,IF(Input!E125&lt;990000,Input!E125,""))</f>
        <v>0.33999999999999903</v>
      </c>
      <c r="O125" s="306">
        <f t="shared" si="28"/>
        <v>13016.213267421861</v>
      </c>
      <c r="P125" s="10">
        <f t="shared" si="29"/>
        <v>0.33999999999999903</v>
      </c>
      <c r="Q125" s="322">
        <f t="shared" si="30"/>
        <v>151.60871919270787</v>
      </c>
      <c r="R125" s="325">
        <f>IF(D125="","",IF(J125="Y",Input!M125,0))</f>
        <v>12.695818032815412</v>
      </c>
      <c r="S125" s="308">
        <f t="shared" si="31"/>
        <v>823.66547926407463</v>
      </c>
      <c r="T125" s="305">
        <f>IF(D125="","",Input!L125)</f>
        <v>0</v>
      </c>
      <c r="U125" s="308">
        <f t="shared" si="32"/>
        <v>0</v>
      </c>
      <c r="V125" s="307">
        <f t="shared" si="33"/>
        <v>12.695818032815412</v>
      </c>
      <c r="W125" s="326">
        <f t="shared" si="34"/>
        <v>823.66547926407463</v>
      </c>
      <c r="X125" s="152">
        <f>IF(D125="","",Input!K125)</f>
        <v>50</v>
      </c>
      <c r="Y125" s="308">
        <f t="shared" si="35"/>
        <v>2206.6437499999997</v>
      </c>
      <c r="Z125" s="329">
        <f t="shared" si="36"/>
        <v>18390.356250000015</v>
      </c>
      <c r="AA125" s="62">
        <f t="shared" si="37"/>
        <v>191.60638228266691</v>
      </c>
      <c r="AB125" s="62">
        <f>IF(D125="","",Input!N125)</f>
        <v>0</v>
      </c>
      <c r="AC125" s="62">
        <f t="shared" si="38"/>
        <v>192.17635416666667</v>
      </c>
      <c r="AD125" s="62">
        <f>IF(D125="","",Input!J125)</f>
        <v>192.17635416666667</v>
      </c>
      <c r="AE125" s="62">
        <f t="shared" si="39"/>
        <v>0</v>
      </c>
      <c r="AF125" s="309">
        <f t="shared" si="40"/>
        <v>0</v>
      </c>
      <c r="AG125" s="19">
        <f t="shared" si="41"/>
        <v>-0.56997188399975585</v>
      </c>
      <c r="AH125" s="19">
        <f t="shared" si="42"/>
        <v>-38.271283335166274</v>
      </c>
      <c r="AI125" s="19">
        <f t="shared" si="43"/>
        <v>-75.911090495302304</v>
      </c>
      <c r="AJ125" s="337">
        <f t="shared" si="44"/>
        <v>0</v>
      </c>
      <c r="AK125" s="62">
        <f t="shared" si="45"/>
        <v>91331.677763020707</v>
      </c>
      <c r="AL125" s="62">
        <f>IF(D125="","",IF(AK124&lt;'day lookup'!$I$1,MIN('day lookup'!$I$1-AK124,AJ125)))</f>
        <v>0</v>
      </c>
      <c r="AM125" s="62">
        <f t="shared" si="46"/>
        <v>91331.677763020707</v>
      </c>
      <c r="AN125" s="62">
        <f>IF(D125="","",IF(AK125&lt;'day lookup'!$I$1,0,MIN(AK125-'day lookup'!$I$1,AJ125)))</f>
        <v>0</v>
      </c>
      <c r="AO125" s="338">
        <f t="shared" si="47"/>
        <v>0</v>
      </c>
      <c r="AP125" s="10">
        <f>IF(Revised_Input!F125&gt;0,Revised_Input!F125,IF(Input!F125&lt;990000,Input!F125,""))</f>
        <v>765.42708333333303</v>
      </c>
      <c r="AQ125" s="54"/>
      <c r="AS125" s="54"/>
      <c r="AT125" s="279"/>
      <c r="AU125" s="280"/>
      <c r="BL125" s="271"/>
      <c r="BN125" s="271"/>
      <c r="BO125" s="271"/>
    </row>
    <row r="126" spans="1:67">
      <c r="A126" s="73" t="str">
        <f ca="1">OFFSET('day lookup'!$A$1,WEEKDAY(B126)-1,0)</f>
        <v>THU</v>
      </c>
      <c r="B126" s="32">
        <f>Input!A126</f>
        <v>41116</v>
      </c>
      <c r="C126" s="294">
        <f>IF(D126&lt;&gt;"",interp(D126,AreaCapacity!$A$3:$B$245,2),"")</f>
        <v>7748.8293370786514</v>
      </c>
      <c r="D126" s="10">
        <f>IF(AND(Revised_Input!B126&gt;0,Revised_Input!B126&lt;104000),Revised_Input!B126,IF(Input!B126&lt;990000,Input!B126,""))</f>
        <v>86169.11</v>
      </c>
      <c r="E126" s="10">
        <f>IF(Revised_Input!G126&gt;0,Revised_Input!G126/1.9835,IF(Input!G126&lt;990000,Input!G126,""))</f>
        <v>8.5040999999999993</v>
      </c>
      <c r="F126" s="10">
        <f>IF(Revised_Input!C126&gt;0,Revised_Input!C126,IF(Input!C126&lt;990000,Input!C126,""))</f>
        <v>194.703125</v>
      </c>
      <c r="G126" s="10">
        <f>IF(Revised_Input!D126&gt;0,Revised_Input!D126,IF(Input!D126&lt;990000,Input!D126,""))</f>
        <v>2.82</v>
      </c>
      <c r="H126" s="210">
        <f t="shared" si="24"/>
        <v>191.88312500000001</v>
      </c>
      <c r="I126" s="287">
        <f t="shared" si="25"/>
        <v>110.55611837030854</v>
      </c>
      <c r="J126" s="437" t="str">
        <f>IF(Input!H126="","",Input!H126)</f>
        <v>Y</v>
      </c>
      <c r="K126" s="305">
        <f t="shared" si="26"/>
        <v>8.5040999999999993</v>
      </c>
      <c r="L126" s="201">
        <f>IF(D126="","",IF(J126="Y",I126+G126,MIN(Input!I126,I126+G126-K126)))</f>
        <v>113.37611837030853</v>
      </c>
      <c r="M126" s="201">
        <f t="shared" si="27"/>
        <v>110.55611837030854</v>
      </c>
      <c r="N126" s="314">
        <f>IF(Revised_Input!E126&gt;0,Revised_Input!E126,IF(Input!E126&lt;990000,Input!E126,""))</f>
        <v>0.33999999999999903</v>
      </c>
      <c r="O126" s="306">
        <f t="shared" si="28"/>
        <v>13016.887657421861</v>
      </c>
      <c r="P126" s="10">
        <f t="shared" si="29"/>
        <v>0.33999999999999903</v>
      </c>
      <c r="Q126" s="322">
        <f t="shared" si="30"/>
        <v>152.28310919270785</v>
      </c>
      <c r="R126" s="325">
        <f>IF(D126="","",IF(J126="Y",Input!M126,0))</f>
        <v>12.695818032815412</v>
      </c>
      <c r="S126" s="308">
        <f t="shared" si="31"/>
        <v>848.84763433216403</v>
      </c>
      <c r="T126" s="305">
        <f>IF(D126="","",Input!L126)</f>
        <v>0</v>
      </c>
      <c r="U126" s="308">
        <f t="shared" si="32"/>
        <v>0</v>
      </c>
      <c r="V126" s="307">
        <f t="shared" si="33"/>
        <v>12.695818032815412</v>
      </c>
      <c r="W126" s="326">
        <f t="shared" si="34"/>
        <v>848.84763433216403</v>
      </c>
      <c r="X126" s="152">
        <f>IF(D126="","",Input!K126)</f>
        <v>50</v>
      </c>
      <c r="Y126" s="308">
        <f t="shared" si="35"/>
        <v>2305.8187499999999</v>
      </c>
      <c r="Z126" s="329">
        <f t="shared" si="36"/>
        <v>18291.181250000016</v>
      </c>
      <c r="AA126" s="62">
        <f t="shared" si="37"/>
        <v>173.59193640312395</v>
      </c>
      <c r="AB126" s="62">
        <f>IF(D126="","",Input!N126)</f>
        <v>0</v>
      </c>
      <c r="AC126" s="62">
        <f t="shared" si="38"/>
        <v>191.88312500000001</v>
      </c>
      <c r="AD126" s="62">
        <f>IF(D126="","",Input!J126)</f>
        <v>191.88312500000001</v>
      </c>
      <c r="AE126" s="62">
        <f t="shared" si="39"/>
        <v>0</v>
      </c>
      <c r="AF126" s="309">
        <f t="shared" si="40"/>
        <v>0</v>
      </c>
      <c r="AG126" s="19">
        <f t="shared" si="41"/>
        <v>-18.291188596876054</v>
      </c>
      <c r="AH126" s="19">
        <f t="shared" si="42"/>
        <v>-56.562471932042328</v>
      </c>
      <c r="AI126" s="19">
        <f t="shared" si="43"/>
        <v>-112.19166307720596</v>
      </c>
      <c r="AJ126" s="337">
        <f t="shared" si="44"/>
        <v>0</v>
      </c>
      <c r="AK126" s="62">
        <f t="shared" si="45"/>
        <v>91331.677763020707</v>
      </c>
      <c r="AL126" s="62">
        <f>IF(D126="","",IF(AK125&lt;'day lookup'!$I$1,MIN('day lookup'!$I$1-AK125,AJ126)))</f>
        <v>0</v>
      </c>
      <c r="AM126" s="62">
        <f t="shared" si="46"/>
        <v>91331.677763020707</v>
      </c>
      <c r="AN126" s="62">
        <f>IF(D126="","",IF(AK126&lt;'day lookup'!$I$1,0,MIN(AK126-'day lookup'!$I$1,AJ126)))</f>
        <v>0</v>
      </c>
      <c r="AO126" s="338">
        <f t="shared" si="47"/>
        <v>0</v>
      </c>
      <c r="AP126" s="10">
        <f>IF(Revised_Input!F126&gt;0,Revised_Input!F126,IF(Input!F126&lt;990000,Input!F126,""))</f>
        <v>969.06770833333303</v>
      </c>
      <c r="AQ126" s="54"/>
      <c r="AS126" s="54"/>
      <c r="AT126" s="279"/>
      <c r="AU126" s="280"/>
      <c r="BL126" s="271"/>
      <c r="BN126" s="271"/>
      <c r="BO126" s="271"/>
    </row>
    <row r="127" spans="1:67">
      <c r="A127" s="73" t="str">
        <f ca="1">OFFSET('day lookup'!$A$1,WEEKDAY(B127)-1,0)</f>
        <v>FRI</v>
      </c>
      <c r="B127" s="32">
        <f>Input!A127</f>
        <v>41117</v>
      </c>
      <c r="C127" s="294">
        <f>IF(D127&lt;&gt;"",interp(D127,AreaCapacity!$A$3:$B$245,2),"")</f>
        <v>7748.6191123595509</v>
      </c>
      <c r="D127" s="10">
        <f>IF(AND(Revised_Input!B127&gt;0,Revised_Input!B127&lt;104000),Revised_Input!B127,IF(Input!B127&lt;990000,Input!B127,""))</f>
        <v>85982.01</v>
      </c>
      <c r="E127" s="10">
        <f>IF(Revised_Input!G127&gt;0,Revised_Input!G127/1.9835,IF(Input!G127&lt;990000,Input!G127,""))</f>
        <v>8.4939999999999998</v>
      </c>
      <c r="F127" s="10">
        <f>IF(Revised_Input!C127&gt;0,Revised_Input!C127,IF(Input!C127&lt;990000,Input!C127,""))</f>
        <v>194.4375</v>
      </c>
      <c r="G127" s="10">
        <f>IF(Revised_Input!D127&gt;0,Revised_Input!D127,IF(Input!D127&lt;990000,Input!D127,""))</f>
        <v>2.82</v>
      </c>
      <c r="H127" s="210">
        <f t="shared" si="24"/>
        <v>191.61750000000001</v>
      </c>
      <c r="I127" s="287">
        <f t="shared" si="25"/>
        <v>105.78329228635957</v>
      </c>
      <c r="J127" s="437" t="str">
        <f>IF(Input!H127="","",Input!H127)</f>
        <v>Y</v>
      </c>
      <c r="K127" s="305">
        <f t="shared" si="26"/>
        <v>8.4939999999999998</v>
      </c>
      <c r="L127" s="201">
        <f>IF(D127="","",IF(J127="Y",I127+G127,MIN(Input!I127,I127+G127-K127)))</f>
        <v>108.60329228635956</v>
      </c>
      <c r="M127" s="201">
        <f t="shared" si="27"/>
        <v>105.78329228635957</v>
      </c>
      <c r="N127" s="314">
        <f>IF(Revised_Input!E127&gt;0,Revised_Input!E127,IF(Input!E127&lt;990000,Input!E127,""))</f>
        <v>0.33999999999999903</v>
      </c>
      <c r="O127" s="306">
        <f t="shared" si="28"/>
        <v>13017.562047421861</v>
      </c>
      <c r="P127" s="10">
        <f t="shared" si="29"/>
        <v>0.33999999999999903</v>
      </c>
      <c r="Q127" s="322">
        <f t="shared" si="30"/>
        <v>152.95749919270784</v>
      </c>
      <c r="R127" s="325">
        <f>IF(D127="","",IF(J127="Y",Input!M127,0))</f>
        <v>12.695818032815412</v>
      </c>
      <c r="S127" s="308">
        <f t="shared" si="31"/>
        <v>874.02978940025343</v>
      </c>
      <c r="T127" s="305">
        <f>IF(D127="","",Input!L127)</f>
        <v>0</v>
      </c>
      <c r="U127" s="308">
        <f t="shared" si="32"/>
        <v>0</v>
      </c>
      <c r="V127" s="307">
        <f t="shared" si="33"/>
        <v>12.695818032815412</v>
      </c>
      <c r="W127" s="326">
        <f t="shared" si="34"/>
        <v>874.02978940025343</v>
      </c>
      <c r="X127" s="152">
        <f>IF(D127="","",Input!K127)</f>
        <v>50</v>
      </c>
      <c r="Y127" s="308">
        <f t="shared" si="35"/>
        <v>2404.9937500000001</v>
      </c>
      <c r="Z127" s="329">
        <f t="shared" si="36"/>
        <v>18192.006250000017</v>
      </c>
      <c r="AA127" s="62">
        <f t="shared" si="37"/>
        <v>168.81911031917497</v>
      </c>
      <c r="AB127" s="62">
        <f>IF(D127="","",Input!N127)</f>
        <v>0</v>
      </c>
      <c r="AC127" s="62">
        <f t="shared" si="38"/>
        <v>191.61750000000001</v>
      </c>
      <c r="AD127" s="62">
        <f>IF(D127="","",Input!J127)</f>
        <v>191.61750000000001</v>
      </c>
      <c r="AE127" s="62">
        <f t="shared" si="39"/>
        <v>0</v>
      </c>
      <c r="AF127" s="309">
        <f t="shared" si="40"/>
        <v>0</v>
      </c>
      <c r="AG127" s="19">
        <f t="shared" si="41"/>
        <v>-22.798389680825039</v>
      </c>
      <c r="AH127" s="19">
        <f t="shared" si="42"/>
        <v>-79.360861612867367</v>
      </c>
      <c r="AI127" s="19">
        <f t="shared" si="43"/>
        <v>-157.41226900912244</v>
      </c>
      <c r="AJ127" s="337">
        <f t="shared" si="44"/>
        <v>0</v>
      </c>
      <c r="AK127" s="62">
        <f t="shared" si="45"/>
        <v>91331.677763020707</v>
      </c>
      <c r="AL127" s="62">
        <f>IF(D127="","",IF(AK126&lt;'day lookup'!$I$1,MIN('day lookup'!$I$1-AK126,AJ127)))</f>
        <v>0</v>
      </c>
      <c r="AM127" s="62">
        <f t="shared" si="46"/>
        <v>91331.677763020707</v>
      </c>
      <c r="AN127" s="62">
        <f>IF(D127="","",IF(AK127&lt;'day lookup'!$I$1,0,MIN(AK127-'day lookup'!$I$1,AJ127)))</f>
        <v>0</v>
      </c>
      <c r="AO127" s="338">
        <f t="shared" si="47"/>
        <v>0</v>
      </c>
      <c r="AP127" s="10">
        <f>IF(Revised_Input!F127&gt;0,Revised_Input!F127,IF(Input!F127&lt;990000,Input!F127,""))</f>
        <v>842.38802083333303</v>
      </c>
      <c r="AQ127" s="54"/>
      <c r="AS127" s="54"/>
      <c r="AT127" s="279"/>
      <c r="AU127" s="280"/>
      <c r="BL127" s="271"/>
      <c r="BN127" s="271"/>
      <c r="BO127" s="271"/>
    </row>
    <row r="128" spans="1:67">
      <c r="A128" s="73" t="str">
        <f ca="1">OFFSET('day lookup'!$A$1,WEEKDAY(B128)-1,0)</f>
        <v>SAT</v>
      </c>
      <c r="B128" s="32">
        <f>Input!A128</f>
        <v>41118</v>
      </c>
      <c r="C128" s="294">
        <f>IF(D128&lt;&gt;"",interp(D128,AreaCapacity!$A$3:$B$245,2),"")</f>
        <v>7748.3988988764049</v>
      </c>
      <c r="D128" s="10">
        <f>IF(AND(Revised_Input!B128&gt;0,Revised_Input!B128&lt;104000),Revised_Input!B128,IF(Input!B128&lt;990000,Input!B128,""))</f>
        <v>85786.02</v>
      </c>
      <c r="E128" s="10">
        <f>IF(Revised_Input!G128&gt;0,Revised_Input!G128/1.9835,IF(Input!G128&lt;990000,Input!G128,""))</f>
        <v>8.4839000000000002</v>
      </c>
      <c r="F128" s="10">
        <f>IF(Revised_Input!C128&gt;0,Revised_Input!C128,IF(Input!C128&lt;990000,Input!C128,""))</f>
        <v>193.9609375</v>
      </c>
      <c r="G128" s="10">
        <f>IF(Revised_Input!D128&gt;0,Revised_Input!D128,IF(Input!D128&lt;990000,Input!D128,""))</f>
        <v>2.82</v>
      </c>
      <c r="H128" s="210">
        <f t="shared" si="24"/>
        <v>191.14093750000001</v>
      </c>
      <c r="I128" s="287">
        <f t="shared" si="25"/>
        <v>100.81465348185498</v>
      </c>
      <c r="J128" s="437" t="str">
        <f>IF(Input!H128="","",Input!H128)</f>
        <v>Y</v>
      </c>
      <c r="K128" s="305">
        <f t="shared" si="26"/>
        <v>8.4839000000000002</v>
      </c>
      <c r="L128" s="201">
        <f>IF(D128="","",IF(J128="Y",I128+G128,MIN(Input!I128,I128+G128-K128)))</f>
        <v>103.63465348185497</v>
      </c>
      <c r="M128" s="201">
        <f t="shared" si="27"/>
        <v>100.81465348185498</v>
      </c>
      <c r="N128" s="314">
        <f>IF(Revised_Input!E128&gt;0,Revised_Input!E128,IF(Input!E128&lt;990000,Input!E128,""))</f>
        <v>0.33999999999999903</v>
      </c>
      <c r="O128" s="306">
        <f t="shared" si="28"/>
        <v>13018.236437421861</v>
      </c>
      <c r="P128" s="10">
        <f t="shared" si="29"/>
        <v>0.33999999999999903</v>
      </c>
      <c r="Q128" s="322">
        <f t="shared" si="30"/>
        <v>153.63188919270783</v>
      </c>
      <c r="R128" s="325">
        <f>IF(D128="","",IF(J128="Y",Input!M128,0))</f>
        <v>12.695818032815412</v>
      </c>
      <c r="S128" s="308">
        <f t="shared" si="31"/>
        <v>899.21194446834284</v>
      </c>
      <c r="T128" s="305">
        <f>IF(D128="","",Input!L128)</f>
        <v>0</v>
      </c>
      <c r="U128" s="308">
        <f t="shared" si="32"/>
        <v>0</v>
      </c>
      <c r="V128" s="307">
        <f t="shared" si="33"/>
        <v>12.695818032815412</v>
      </c>
      <c r="W128" s="326">
        <f t="shared" si="34"/>
        <v>899.21194446834284</v>
      </c>
      <c r="X128" s="152">
        <f>IF(D128="","",Input!K128)</f>
        <v>50</v>
      </c>
      <c r="Y128" s="308">
        <f t="shared" si="35"/>
        <v>2504.1687500000003</v>
      </c>
      <c r="Z128" s="329">
        <f t="shared" si="36"/>
        <v>18092.831250000017</v>
      </c>
      <c r="AA128" s="62">
        <f t="shared" si="37"/>
        <v>163.8504715146704</v>
      </c>
      <c r="AB128" s="62">
        <f>IF(D128="","",Input!N128)</f>
        <v>0</v>
      </c>
      <c r="AC128" s="62">
        <f t="shared" si="38"/>
        <v>191.14093750000001</v>
      </c>
      <c r="AD128" s="62">
        <f>IF(D128="","",Input!J128)</f>
        <v>191.14093750000001</v>
      </c>
      <c r="AE128" s="62">
        <f t="shared" si="39"/>
        <v>0</v>
      </c>
      <c r="AF128" s="309">
        <f t="shared" si="40"/>
        <v>0</v>
      </c>
      <c r="AG128" s="19">
        <f t="shared" si="41"/>
        <v>-27.290465985329604</v>
      </c>
      <c r="AH128" s="19">
        <f t="shared" si="42"/>
        <v>-106.65132759819697</v>
      </c>
      <c r="AI128" s="19">
        <f t="shared" si="43"/>
        <v>-211.54290829102371</v>
      </c>
      <c r="AJ128" s="337">
        <f t="shared" si="44"/>
        <v>0</v>
      </c>
      <c r="AK128" s="62">
        <f t="shared" si="45"/>
        <v>91331.677763020707</v>
      </c>
      <c r="AL128" s="62">
        <f>IF(D128="","",IF(AK127&lt;'day lookup'!$I$1,MIN('day lookup'!$I$1-AK127,AJ128)))</f>
        <v>0</v>
      </c>
      <c r="AM128" s="62">
        <f t="shared" si="46"/>
        <v>91331.677763020707</v>
      </c>
      <c r="AN128" s="62">
        <f>IF(D128="","",IF(AK128&lt;'day lookup'!$I$1,0,MIN(AK128-'day lookup'!$I$1,AJ128)))</f>
        <v>0</v>
      </c>
      <c r="AO128" s="338">
        <f t="shared" si="47"/>
        <v>0</v>
      </c>
      <c r="AP128" s="10">
        <f>IF(Revised_Input!F128&gt;0,Revised_Input!F128,IF(Input!F128&lt;990000,Input!F128,""))</f>
        <v>684.33854166666595</v>
      </c>
      <c r="AQ128" s="54"/>
      <c r="AS128" s="54"/>
      <c r="AT128" s="279"/>
      <c r="AU128" s="280"/>
      <c r="BL128" s="271"/>
      <c r="BN128" s="271"/>
      <c r="BO128" s="271"/>
    </row>
    <row r="129" spans="1:67">
      <c r="A129" s="73" t="str">
        <f ca="1">OFFSET('day lookup'!$A$1,WEEKDAY(B129)-1,0)</f>
        <v>SUN</v>
      </c>
      <c r="B129" s="32">
        <f>Input!A129</f>
        <v>41119</v>
      </c>
      <c r="C129" s="294">
        <f>IF(D129&lt;&gt;"",interp(D129,AreaCapacity!$A$3:$B$245,2),"")</f>
        <v>7748.1892247191008</v>
      </c>
      <c r="D129" s="10">
        <f>IF(AND(Revised_Input!B129&gt;0,Revised_Input!B129&lt;104000),Revised_Input!B129,IF(Input!B129&lt;990000,Input!B129,""))</f>
        <v>85599.41</v>
      </c>
      <c r="E129" s="10">
        <f>IF(Revised_Input!G129&gt;0,Revised_Input!G129/1.9835,IF(Input!G129&lt;990000,Input!G129,""))</f>
        <v>8.4739000000000004</v>
      </c>
      <c r="F129" s="10">
        <f>IF(Revised_Input!C129&gt;0,Revised_Input!C129,IF(Input!C129&lt;990000,Input!C129,""))</f>
        <v>193.5546875</v>
      </c>
      <c r="G129" s="10">
        <f>IF(Revised_Input!D129&gt;0,Revised_Input!D129,IF(Input!D129&lt;990000,Input!D129,""))</f>
        <v>2.7226093750000002</v>
      </c>
      <c r="H129" s="210">
        <f t="shared" si="24"/>
        <v>190.83207812500001</v>
      </c>
      <c r="I129" s="287">
        <f t="shared" si="25"/>
        <v>105.22480847539045</v>
      </c>
      <c r="J129" s="437" t="str">
        <f>IF(Input!H129="","",Input!H129)</f>
        <v>Y</v>
      </c>
      <c r="K129" s="305">
        <f t="shared" si="26"/>
        <v>8.4739000000000004</v>
      </c>
      <c r="L129" s="201">
        <f>IF(D129="","",IF(J129="Y",I129+G129,MIN(Input!I129,I129+G129-K129)))</f>
        <v>107.94741785039045</v>
      </c>
      <c r="M129" s="201">
        <f t="shared" si="27"/>
        <v>105.22480847539045</v>
      </c>
      <c r="N129" s="314">
        <f>IF(Revised_Input!E129&gt;0,Revised_Input!E129,IF(Input!E129&lt;990000,Input!E129,""))</f>
        <v>0.33999999999999903</v>
      </c>
      <c r="O129" s="306">
        <f t="shared" si="28"/>
        <v>13018.910827421862</v>
      </c>
      <c r="P129" s="10">
        <f t="shared" si="29"/>
        <v>0.33999999999999903</v>
      </c>
      <c r="Q129" s="322">
        <f t="shared" si="30"/>
        <v>154.30627919270782</v>
      </c>
      <c r="R129" s="325">
        <f>IF(D129="","",IF(J129="Y",Input!M129,0))</f>
        <v>12.695818032815412</v>
      </c>
      <c r="S129" s="308">
        <f t="shared" si="31"/>
        <v>924.39409953643224</v>
      </c>
      <c r="T129" s="305">
        <f>IF(D129="","",Input!L129)</f>
        <v>0</v>
      </c>
      <c r="U129" s="308">
        <f t="shared" si="32"/>
        <v>0</v>
      </c>
      <c r="V129" s="307">
        <f t="shared" si="33"/>
        <v>12.695818032815412</v>
      </c>
      <c r="W129" s="326">
        <f t="shared" si="34"/>
        <v>924.39409953643224</v>
      </c>
      <c r="X129" s="152">
        <f>IF(D129="","",Input!K129)</f>
        <v>50</v>
      </c>
      <c r="Y129" s="308">
        <f t="shared" si="35"/>
        <v>2603.3437500000005</v>
      </c>
      <c r="Z129" s="329">
        <f t="shared" si="36"/>
        <v>17993.656250000018</v>
      </c>
      <c r="AA129" s="62">
        <f t="shared" si="37"/>
        <v>168.26062650820586</v>
      </c>
      <c r="AB129" s="62">
        <f>IF(D129="","",Input!N129)</f>
        <v>0</v>
      </c>
      <c r="AC129" s="62">
        <f t="shared" si="38"/>
        <v>190.83207812500001</v>
      </c>
      <c r="AD129" s="62">
        <f>IF(D129="","",Input!J129)</f>
        <v>190.83207812500001</v>
      </c>
      <c r="AE129" s="62">
        <f t="shared" si="39"/>
        <v>0</v>
      </c>
      <c r="AF129" s="309">
        <f t="shared" si="40"/>
        <v>0</v>
      </c>
      <c r="AG129" s="19">
        <f t="shared" si="41"/>
        <v>-22.57145161679415</v>
      </c>
      <c r="AH129" s="19">
        <f t="shared" si="42"/>
        <v>-129.22277921499114</v>
      </c>
      <c r="AI129" s="19">
        <f t="shared" si="43"/>
        <v>-256.31338257293493</v>
      </c>
      <c r="AJ129" s="337">
        <f t="shared" si="44"/>
        <v>0</v>
      </c>
      <c r="AK129" s="62">
        <f t="shared" si="45"/>
        <v>91331.677763020707</v>
      </c>
      <c r="AL129" s="62">
        <f>IF(D129="","",IF(AK128&lt;'day lookup'!$I$1,MIN('day lookup'!$I$1-AK128,AJ129)))</f>
        <v>0</v>
      </c>
      <c r="AM129" s="62">
        <f t="shared" si="46"/>
        <v>91331.677763020707</v>
      </c>
      <c r="AN129" s="62">
        <f>IF(D129="","",IF(AK129&lt;'day lookup'!$I$1,0,MIN(AK129-'day lookup'!$I$1,AJ129)))</f>
        <v>0</v>
      </c>
      <c r="AO129" s="338">
        <f t="shared" si="47"/>
        <v>0</v>
      </c>
      <c r="AP129" s="10">
        <f>IF(Revised_Input!F129&gt;0,Revised_Input!F129,IF(Input!F129&lt;990000,Input!F129,""))</f>
        <v>630.22395833333303</v>
      </c>
      <c r="AQ129" s="54"/>
      <c r="AS129" s="54"/>
      <c r="AT129" s="279"/>
      <c r="AU129" s="280"/>
      <c r="BL129" s="271"/>
      <c r="BN129" s="271"/>
      <c r="BO129" s="271"/>
    </row>
    <row r="130" spans="1:67">
      <c r="A130" s="73" t="str">
        <f ca="1">OFFSET('day lookup'!$A$1,WEEKDAY(B130)-1,0)</f>
        <v>MON</v>
      </c>
      <c r="B130" s="32">
        <f>Input!A130</f>
        <v>41120</v>
      </c>
      <c r="C130" s="294">
        <f>IF(D130&lt;&gt;"",interp(D130,AreaCapacity!$A$3:$B$245,2),"")</f>
        <v>7747.9699209039545</v>
      </c>
      <c r="D130" s="10">
        <f>IF(AND(Revised_Input!B130&gt;0,Revised_Input!B130&lt;104000),Revised_Input!B130,IF(Input!B130&lt;990000,Input!B130,""))</f>
        <v>85404.38</v>
      </c>
      <c r="E130" s="10">
        <f>IF(Revised_Input!G130&gt;0,Revised_Input!G130/1.9835,IF(Input!G130&lt;990000,Input!G130,""))</f>
        <v>8.4638000000000009</v>
      </c>
      <c r="F130" s="10">
        <f>IF(Revised_Input!C130&gt;0,Revised_Input!C130,IF(Input!C130&lt;990000,Input!C130,""))</f>
        <v>192.2578125</v>
      </c>
      <c r="G130" s="10">
        <f>IF(Revised_Input!D130&gt;0,Revised_Input!D130,IF(Input!D130&lt;990000,Input!D130,""))</f>
        <v>4.5869791666666597E-2</v>
      </c>
      <c r="H130" s="210">
        <f t="shared" si="24"/>
        <v>192.21194270833334</v>
      </c>
      <c r="I130" s="287">
        <f t="shared" si="25"/>
        <v>102.3495516319538</v>
      </c>
      <c r="J130" s="437" t="str">
        <f>IF(Input!H130="","",Input!H130)</f>
        <v>Y</v>
      </c>
      <c r="K130" s="305">
        <f t="shared" si="26"/>
        <v>8.4638000000000009</v>
      </c>
      <c r="L130" s="201">
        <f>IF(D130="","",IF(J130="Y",I130+G130,MIN(Input!I130,I130+G130-K130)))</f>
        <v>102.39542142362046</v>
      </c>
      <c r="M130" s="201">
        <f t="shared" si="27"/>
        <v>102.3495516319538</v>
      </c>
      <c r="N130" s="314">
        <f>IF(Revised_Input!E130&gt;0,Revised_Input!E130,IF(Input!E130&lt;990000,Input!E130,""))</f>
        <v>0.33999999999999903</v>
      </c>
      <c r="O130" s="306">
        <f t="shared" si="28"/>
        <v>13019.585217421862</v>
      </c>
      <c r="P130" s="10">
        <f t="shared" si="29"/>
        <v>0.33999999999999903</v>
      </c>
      <c r="Q130" s="322">
        <f t="shared" si="30"/>
        <v>154.98066919270781</v>
      </c>
      <c r="R130" s="325">
        <f>IF(D130="","",IF(J130="Y",Input!M130,0))</f>
        <v>12.695818032815412</v>
      </c>
      <c r="S130" s="308">
        <f t="shared" si="31"/>
        <v>949.57625460452164</v>
      </c>
      <c r="T130" s="305">
        <f>IF(D130="","",Input!L130)</f>
        <v>0</v>
      </c>
      <c r="U130" s="308">
        <f t="shared" si="32"/>
        <v>0</v>
      </c>
      <c r="V130" s="307">
        <f t="shared" si="33"/>
        <v>12.695818032815412</v>
      </c>
      <c r="W130" s="326">
        <f t="shared" si="34"/>
        <v>949.57625460452164</v>
      </c>
      <c r="X130" s="152">
        <f>IF(D130="","",Input!K130)</f>
        <v>50</v>
      </c>
      <c r="Y130" s="308">
        <f t="shared" si="35"/>
        <v>2702.5187500000006</v>
      </c>
      <c r="Z130" s="329">
        <f t="shared" si="36"/>
        <v>17894.481250000019</v>
      </c>
      <c r="AA130" s="62">
        <f t="shared" si="37"/>
        <v>165.3853696647692</v>
      </c>
      <c r="AB130" s="62">
        <f>IF(D130="","",Input!N130)</f>
        <v>0</v>
      </c>
      <c r="AC130" s="62">
        <f t="shared" si="38"/>
        <v>192.21194270833334</v>
      </c>
      <c r="AD130" s="62">
        <f>IF(D130="","",Input!J130)</f>
        <v>192.21194270833334</v>
      </c>
      <c r="AE130" s="62">
        <f t="shared" si="39"/>
        <v>0</v>
      </c>
      <c r="AF130" s="309">
        <f t="shared" si="40"/>
        <v>0</v>
      </c>
      <c r="AG130" s="19">
        <f t="shared" si="41"/>
        <v>-26.826573043564139</v>
      </c>
      <c r="AH130" s="19">
        <f t="shared" si="42"/>
        <v>-156.04935225855527</v>
      </c>
      <c r="AI130" s="19">
        <f t="shared" si="43"/>
        <v>-309.52389020484441</v>
      </c>
      <c r="AJ130" s="337">
        <f t="shared" si="44"/>
        <v>0</v>
      </c>
      <c r="AK130" s="62">
        <f t="shared" si="45"/>
        <v>91331.677763020707</v>
      </c>
      <c r="AL130" s="62">
        <f>IF(D130="","",IF(AK129&lt;'day lookup'!$I$1,MIN('day lookup'!$I$1-AK129,AJ130)))</f>
        <v>0</v>
      </c>
      <c r="AM130" s="62">
        <f t="shared" si="46"/>
        <v>91331.677763020707</v>
      </c>
      <c r="AN130" s="62">
        <f>IF(D130="","",IF(AK130&lt;'day lookup'!$I$1,0,MIN(AK130-'day lookup'!$I$1,AJ130)))</f>
        <v>0</v>
      </c>
      <c r="AO130" s="338">
        <f t="shared" si="47"/>
        <v>0</v>
      </c>
      <c r="AP130" s="10">
        <f>IF(Revised_Input!F130&gt;0,Revised_Input!F130,IF(Input!F130&lt;990000,Input!F130,""))</f>
        <v>664.74739583333303</v>
      </c>
      <c r="AQ130" s="54"/>
      <c r="AS130" s="54"/>
      <c r="AT130" s="279"/>
      <c r="AU130" s="280"/>
      <c r="BL130" s="271"/>
      <c r="BN130" s="271"/>
      <c r="BO130" s="271"/>
    </row>
    <row r="131" spans="1:67">
      <c r="A131" s="73" t="str">
        <f ca="1">OFFSET('day lookup'!$A$1,WEEKDAY(B131)-1,0)</f>
        <v>TUE</v>
      </c>
      <c r="B131" s="32">
        <f>Input!A131</f>
        <v>41121</v>
      </c>
      <c r="C131" s="294">
        <f>IF(D131&lt;&gt;"",interp(D131,AreaCapacity!$A$3:$B$245,2),"")</f>
        <v>7747.7591186440677</v>
      </c>
      <c r="D131" s="10">
        <f>IF(AND(Revised_Input!B131&gt;0,Revised_Input!B131&lt;104000),Revised_Input!B131,IF(Input!B131&lt;990000,Input!B131,""))</f>
        <v>85217.82</v>
      </c>
      <c r="E131" s="10">
        <f>IF(Revised_Input!G131&gt;0,Revised_Input!G131/1.9835,IF(Input!G131&lt;990000,Input!G131,""))</f>
        <v>8.4486000000000008</v>
      </c>
      <c r="F131" s="10">
        <f>IF(Revised_Input!C131&gt;0,Revised_Input!C131,IF(Input!C131&lt;990000,Input!C131,""))</f>
        <v>187.815104166666</v>
      </c>
      <c r="G131" s="10">
        <f>IF(Revised_Input!D131&gt;0,Revised_Input!D131,IF(Input!D131&lt;990000,Input!D131,""))</f>
        <v>1.56770833333333E-3</v>
      </c>
      <c r="H131" s="210">
        <f t="shared" si="24"/>
        <v>187.81353645833266</v>
      </c>
      <c r="I131" s="287">
        <f t="shared" si="25"/>
        <v>102.20617477444173</v>
      </c>
      <c r="J131" s="437" t="str">
        <f>IF(Input!H131="","",Input!H131)</f>
        <v>Y</v>
      </c>
      <c r="K131" s="305">
        <f t="shared" si="26"/>
        <v>8.4486000000000008</v>
      </c>
      <c r="L131" s="201">
        <f>IF(D131="","",IF(J131="Y",I131+G131,MIN(Input!I131,I131+G131-K131)))</f>
        <v>102.20774248277507</v>
      </c>
      <c r="M131" s="201">
        <f t="shared" si="27"/>
        <v>102.20617477444173</v>
      </c>
      <c r="N131" s="314">
        <f>IF(Revised_Input!E131&gt;0,Revised_Input!E131,IF(Input!E131&lt;990000,Input!E131,""))</f>
        <v>0.33999999999999903</v>
      </c>
      <c r="O131" s="306">
        <f t="shared" si="28"/>
        <v>13020.259607421862</v>
      </c>
      <c r="P131" s="10">
        <f t="shared" si="29"/>
        <v>0.33999999999999903</v>
      </c>
      <c r="Q131" s="322">
        <f t="shared" si="30"/>
        <v>155.6550591927078</v>
      </c>
      <c r="R131" s="325">
        <f>IF(D131="","",IF(J131="Y",Input!M131,0))</f>
        <v>12.695818032815412</v>
      </c>
      <c r="S131" s="308">
        <f t="shared" si="31"/>
        <v>974.75840967261104</v>
      </c>
      <c r="T131" s="305">
        <f>IF(D131="","",Input!L131)</f>
        <v>0</v>
      </c>
      <c r="U131" s="308">
        <f t="shared" si="32"/>
        <v>0</v>
      </c>
      <c r="V131" s="307">
        <f t="shared" si="33"/>
        <v>12.695818032815412</v>
      </c>
      <c r="W131" s="326">
        <f t="shared" si="34"/>
        <v>974.75840967261104</v>
      </c>
      <c r="X131" s="152">
        <f>IF(D131="","",Input!K131)</f>
        <v>75</v>
      </c>
      <c r="Y131" s="308">
        <f t="shared" si="35"/>
        <v>2851.2812500000005</v>
      </c>
      <c r="Z131" s="329">
        <f t="shared" si="36"/>
        <v>17745.718750000018</v>
      </c>
      <c r="AA131" s="62">
        <f>IF(D131="","",M131+P131+V131+X131)</f>
        <v>190.24199280725713</v>
      </c>
      <c r="AB131" s="62">
        <f>IF(D131="","",Input!N131)</f>
        <v>0</v>
      </c>
      <c r="AC131" s="62">
        <f>IF(D131="","",H131)</f>
        <v>187.81353645833266</v>
      </c>
      <c r="AD131" s="62">
        <f>IF(D131="","",Input!J131)</f>
        <v>187.81353645833266</v>
      </c>
      <c r="AE131" s="62">
        <f t="shared" si="39"/>
        <v>0</v>
      </c>
      <c r="AF131" s="309">
        <f t="shared" si="40"/>
        <v>0</v>
      </c>
      <c r="AG131" s="19">
        <f t="shared" si="41"/>
        <v>2.4284563489244704</v>
      </c>
      <c r="AH131" s="19">
        <f t="shared" si="42"/>
        <v>-153.6208959096308</v>
      </c>
      <c r="AI131" s="19">
        <f t="shared" si="43"/>
        <v>-304.70704703675273</v>
      </c>
      <c r="AJ131" s="337">
        <f t="shared" si="44"/>
        <v>0</v>
      </c>
      <c r="AK131" s="62">
        <f t="shared" si="45"/>
        <v>91331.677763020707</v>
      </c>
      <c r="AL131" s="62">
        <f>IF(D131="","",IF(AK130&lt;'day lookup'!$I$1,MIN('day lookup'!$I$1-AK130,AJ131)))</f>
        <v>0</v>
      </c>
      <c r="AM131" s="62">
        <f t="shared" si="46"/>
        <v>91331.677763020707</v>
      </c>
      <c r="AN131" s="62">
        <f>IF(D131="","",IF(AK131&lt;'day lookup'!$I$1,0,MIN(AK131-'day lookup'!$I$1,AJ131)))</f>
        <v>0</v>
      </c>
      <c r="AO131" s="338">
        <f t="shared" si="47"/>
        <v>0</v>
      </c>
      <c r="AP131" s="10">
        <f>IF(Revised_Input!F131&gt;0,Revised_Input!F131,IF(Input!F131&lt;990000,Input!F131,""))</f>
        <v>648.46875</v>
      </c>
      <c r="AQ131" s="54"/>
      <c r="AS131" s="54"/>
      <c r="AT131" s="279"/>
      <c r="AU131" s="280"/>
      <c r="BL131" s="271"/>
      <c r="BN131" s="271"/>
      <c r="BO131" s="271"/>
    </row>
    <row r="132" spans="1:67">
      <c r="A132" s="73" t="str">
        <f ca="1">OFFSET('day lookup'!$A$1,WEEKDAY(B132)-1,0)</f>
        <v>WED</v>
      </c>
      <c r="B132" s="32">
        <f>Input!A132</f>
        <v>41122</v>
      </c>
      <c r="C132" s="294">
        <f>IF(D132&lt;&gt;"",interp(D132,AreaCapacity!$A$3:$B$245,2),"")</f>
        <v>7747.5690960451975</v>
      </c>
      <c r="D132" s="10">
        <f>IF(AND(Revised_Input!B132&gt;0,Revised_Input!B132&lt;104000),Revised_Input!B132,IF(Input!B132&lt;990000,Input!B132,""))</f>
        <v>85049.65</v>
      </c>
      <c r="E132" s="10">
        <f>IF(Revised_Input!G132&gt;0,Revised_Input!G132/1.9835,IF(Input!G132&lt;990000,Input!G132,""))</f>
        <v>6.0693000000000001</v>
      </c>
      <c r="F132" s="10">
        <f>IF(Revised_Input!C132&gt;0,Revised_Input!C132,IF(Input!C132&lt;990000,Input!C132,""))</f>
        <v>176.34374999999901</v>
      </c>
      <c r="G132" s="10">
        <f>IF(Revised_Input!D132&gt;0,Revised_Input!D132,IF(Input!D132&lt;990000,Input!D132,""))</f>
        <v>1.82291666666666E-4</v>
      </c>
      <c r="H132" s="210">
        <f t="shared" si="24"/>
        <v>176.34356770833233</v>
      </c>
      <c r="I132" s="287">
        <f t="shared" si="25"/>
        <v>97.628395815207654</v>
      </c>
      <c r="J132" s="437" t="str">
        <f>IF(Input!H132="","",Input!H132)</f>
        <v>Y</v>
      </c>
      <c r="K132" s="305">
        <f t="shared" si="26"/>
        <v>6.0693000000000001</v>
      </c>
      <c r="L132" s="201">
        <f>IF(D132="","",IF(J132="Y",I132+G132,MIN(Input!I132,I132+G132-K132)))</f>
        <v>97.628578106874315</v>
      </c>
      <c r="M132" s="201">
        <f t="shared" si="27"/>
        <v>97.628395815207654</v>
      </c>
      <c r="N132" s="314">
        <f>IF(Revised_Input!E132&gt;0,Revised_Input!E132,IF(Input!E132&lt;990000,Input!E132,""))</f>
        <v>0.33999999999999903</v>
      </c>
      <c r="O132" s="306">
        <f t="shared" si="28"/>
        <v>13020.933997421862</v>
      </c>
      <c r="P132" s="10">
        <f t="shared" si="29"/>
        <v>0.33999999999999903</v>
      </c>
      <c r="Q132" s="322">
        <f t="shared" si="30"/>
        <v>156.32944919270778</v>
      </c>
      <c r="R132" s="325">
        <f>IF(D132="","",IF(J132="Y",Input!M132,0))</f>
        <v>12.33302926103601</v>
      </c>
      <c r="S132" s="308">
        <f t="shared" si="31"/>
        <v>999.22097321187596</v>
      </c>
      <c r="T132" s="305">
        <f>IF(D132="","",Input!L132)</f>
        <v>0</v>
      </c>
      <c r="U132" s="308">
        <f t="shared" si="32"/>
        <v>0</v>
      </c>
      <c r="V132" s="307">
        <f t="shared" si="33"/>
        <v>12.33302926103601</v>
      </c>
      <c r="W132" s="326">
        <f t="shared" si="34"/>
        <v>999.22097321187596</v>
      </c>
      <c r="X132" s="152">
        <f>IF(D132="","",Input!K132)</f>
        <v>125</v>
      </c>
      <c r="Y132" s="308">
        <f t="shared" si="35"/>
        <v>3099.2187500000005</v>
      </c>
      <c r="Z132" s="329">
        <f t="shared" si="36"/>
        <v>17497.781250000018</v>
      </c>
      <c r="AA132" s="62">
        <f>IF(D132="","",M132+P132+V132+X132)</f>
        <v>235.30142507624367</v>
      </c>
      <c r="AB132" s="62">
        <f>IF(D132="","",Input!N132)</f>
        <v>0</v>
      </c>
      <c r="AC132" s="62">
        <f t="shared" si="38"/>
        <v>176.34356770833233</v>
      </c>
      <c r="AD132" s="62">
        <f>IF(D132="","",Input!J132)</f>
        <v>176.34356770833233</v>
      </c>
      <c r="AE132" s="62">
        <f t="shared" si="39"/>
        <v>0</v>
      </c>
      <c r="AF132" s="309">
        <f t="shared" si="40"/>
        <v>0</v>
      </c>
      <c r="AG132" s="19">
        <f t="shared" si="41"/>
        <v>58.957857367911345</v>
      </c>
      <c r="AH132" s="19">
        <f t="shared" si="42"/>
        <v>-94.663038541719459</v>
      </c>
      <c r="AI132" s="19">
        <f t="shared" si="43"/>
        <v>-187.76413694750056</v>
      </c>
      <c r="AJ132" s="337">
        <f t="shared" si="44"/>
        <v>0</v>
      </c>
      <c r="AK132" s="62">
        <f t="shared" si="45"/>
        <v>91331.677763020707</v>
      </c>
      <c r="AL132" s="62">
        <f>IF(D132="","",IF(AK131&lt;'day lookup'!$I$1,MIN('day lookup'!$I$1-AK131,AJ132)))</f>
        <v>0</v>
      </c>
      <c r="AM132" s="62">
        <f t="shared" si="46"/>
        <v>91331.677763020707</v>
      </c>
      <c r="AN132" s="62">
        <f>IF(D132="","",IF(AK132&lt;'day lookup'!$I$1,0,MIN(AK132-'day lookup'!$I$1,AJ132)))</f>
        <v>0</v>
      </c>
      <c r="AO132" s="338">
        <f t="shared" si="47"/>
        <v>0</v>
      </c>
      <c r="AP132" s="10">
        <f>IF(Revised_Input!F132&gt;0,Revised_Input!F132,IF(Input!F132&lt;990000,Input!F132,""))</f>
        <v>657.046875</v>
      </c>
      <c r="AQ132" s="54"/>
      <c r="AS132" s="54"/>
      <c r="AT132" s="279"/>
      <c r="AU132" s="280"/>
      <c r="BL132" s="271"/>
      <c r="BN132" s="271"/>
      <c r="BO132" s="271"/>
    </row>
    <row r="133" spans="1:67">
      <c r="A133" s="73" t="str">
        <f ca="1">OFFSET('day lookup'!$A$1,WEEKDAY(B133)-1,0)</f>
        <v>THU</v>
      </c>
      <c r="B133" s="32">
        <f>Input!A133</f>
        <v>41123</v>
      </c>
      <c r="C133" s="294">
        <f>IF(D133&lt;&gt;"",interp(D133,AreaCapacity!$A$3:$B$245,2),"")</f>
        <v>7747.3495367231635</v>
      </c>
      <c r="D133" s="10">
        <f>IF(AND(Revised_Input!B133&gt;0,Revised_Input!B133&lt;104000),Revised_Input!B133,IF(Input!B133&lt;990000,Input!B133,""))</f>
        <v>84855.34</v>
      </c>
      <c r="E133" s="10">
        <f>IF(Revised_Input!G133&gt;0,Revised_Input!G133/1.9835,IF(Input!G133&lt;990000,Input!G133,""))</f>
        <v>6.0591999999999997</v>
      </c>
      <c r="F133" s="10">
        <f>IF(Revised_Input!C133&gt;0,Revised_Input!C133,IF(Input!C133&lt;990000,Input!C133,""))</f>
        <v>192.125</v>
      </c>
      <c r="G133" s="10">
        <f>IF(Revised_Input!D133&gt;0,Revised_Input!D133,IF(Input!D133&lt;990000,Input!D133,""))</f>
        <v>1.0428124999999899</v>
      </c>
      <c r="H133" s="210">
        <f t="shared" si="24"/>
        <v>191.0821875</v>
      </c>
      <c r="I133" s="287">
        <f t="shared" si="25"/>
        <v>99.178191129948246</v>
      </c>
      <c r="J133" s="437" t="str">
        <f>IF(Input!H133="","",Input!H133)</f>
        <v>Y</v>
      </c>
      <c r="K133" s="305">
        <f t="shared" si="26"/>
        <v>6.0591999999999997</v>
      </c>
      <c r="L133" s="201">
        <f>IF(D133="","",IF(J133="Y",I133+G133,MIN(Input!I133,I133+G133-K133)))</f>
        <v>100.22100362994824</v>
      </c>
      <c r="M133" s="201">
        <f t="shared" si="27"/>
        <v>99.178191129948246</v>
      </c>
      <c r="N133" s="314">
        <f>IF(Revised_Input!E133&gt;0,Revised_Input!E133,IF(Input!E133&lt;990000,Input!E133,""))</f>
        <v>0.33999999999999903</v>
      </c>
      <c r="O133" s="306">
        <f t="shared" si="28"/>
        <v>13021.608387421862</v>
      </c>
      <c r="P133" s="10">
        <f t="shared" si="29"/>
        <v>0.33999999999999903</v>
      </c>
      <c r="Q133" s="322">
        <f t="shared" si="30"/>
        <v>157.00383919270777</v>
      </c>
      <c r="R133" s="325">
        <f>IF(D133="","",IF(J133="Y",Input!M133,0))</f>
        <v>12.33302926103601</v>
      </c>
      <c r="S133" s="308">
        <f t="shared" si="31"/>
        <v>1023.6835367511409</v>
      </c>
      <c r="T133" s="305">
        <f>IF(D133="","",Input!L133)</f>
        <v>0</v>
      </c>
      <c r="U133" s="308">
        <f t="shared" si="32"/>
        <v>0</v>
      </c>
      <c r="V133" s="307">
        <f t="shared" si="33"/>
        <v>12.33302926103601</v>
      </c>
      <c r="W133" s="326">
        <f t="shared" si="34"/>
        <v>1023.6835367511409</v>
      </c>
      <c r="X133" s="152">
        <f>IF(D133="","",Input!K133)</f>
        <v>125</v>
      </c>
      <c r="Y133" s="308">
        <f t="shared" si="35"/>
        <v>3347.1562500000005</v>
      </c>
      <c r="Z133" s="329">
        <f t="shared" si="36"/>
        <v>17249.843750000018</v>
      </c>
      <c r="AA133" s="62">
        <f>IF(D133="","",M133+P133+V133+X133)</f>
        <v>236.85122039098425</v>
      </c>
      <c r="AB133" s="62">
        <f>IF(D133="","",Input!N133)</f>
        <v>0</v>
      </c>
      <c r="AC133" s="62">
        <f t="shared" si="38"/>
        <v>191.0821875</v>
      </c>
      <c r="AD133" s="62">
        <f>IF(D133="","",Input!J133)</f>
        <v>191.0821875</v>
      </c>
      <c r="AE133" s="62">
        <f t="shared" si="39"/>
        <v>0</v>
      </c>
      <c r="AF133" s="309">
        <f t="shared" si="40"/>
        <v>0</v>
      </c>
      <c r="AG133" s="19">
        <f t="shared" si="41"/>
        <v>45.769032890984249</v>
      </c>
      <c r="AH133" s="19">
        <f t="shared" si="42"/>
        <v>-48.89400565073521</v>
      </c>
      <c r="AI133" s="19">
        <f t="shared" si="43"/>
        <v>-96.981260208233294</v>
      </c>
      <c r="AJ133" s="337">
        <f t="shared" si="44"/>
        <v>0</v>
      </c>
      <c r="AK133" s="62">
        <f t="shared" si="45"/>
        <v>91331.677763020707</v>
      </c>
      <c r="AL133" s="62">
        <f>IF(D133="","",IF(AK132&lt;'day lookup'!$I$1,MIN('day lookup'!$I$1-AK132,AJ133)))</f>
        <v>0</v>
      </c>
      <c r="AM133" s="62">
        <f t="shared" si="46"/>
        <v>91331.677763020707</v>
      </c>
      <c r="AN133" s="62">
        <f>IF(D133="","",IF(AK133&lt;'day lookup'!$I$1,0,MIN(AK133-'day lookup'!$I$1,AJ133)))</f>
        <v>0</v>
      </c>
      <c r="AO133" s="338">
        <f t="shared" si="47"/>
        <v>0</v>
      </c>
      <c r="AP133" s="10">
        <f>IF(Revised_Input!F133&gt;0,Revised_Input!F133,IF(Input!F133&lt;990000,Input!F133,""))</f>
        <v>569.78645833333303</v>
      </c>
      <c r="AQ133" s="54"/>
      <c r="AS133" s="54"/>
      <c r="AT133" s="279"/>
      <c r="AU133" s="280"/>
      <c r="BL133" s="271"/>
      <c r="BN133" s="271"/>
      <c r="BO133" s="271"/>
    </row>
    <row r="134" spans="1:67">
      <c r="A134" s="73" t="str">
        <f ca="1">OFFSET('day lookup'!$A$1,WEEKDAY(B134)-1,0)</f>
        <v>FRI</v>
      </c>
      <c r="B134" s="32">
        <f>Input!A134</f>
        <v>41124</v>
      </c>
      <c r="C134" s="294">
        <f>IF(D134&lt;&gt;"",interp(D134,AreaCapacity!$A$3:$B$245,2),"")</f>
        <v>7747.10984180791</v>
      </c>
      <c r="D134" s="10">
        <f>IF(AND(Revised_Input!B134&gt;0,Revised_Input!B134&lt;104000),Revised_Input!B134,IF(Input!B134&lt;990000,Input!B134,""))</f>
        <v>84643.21</v>
      </c>
      <c r="E134" s="10">
        <f>IF(Revised_Input!G134&gt;0,Revised_Input!G134/1.9835,IF(Input!G134&lt;990000,Input!G134,""))</f>
        <v>6.0491000000000001</v>
      </c>
      <c r="F134" s="10">
        <f>IF(Revised_Input!C134&gt;0,Revised_Input!C134,IF(Input!C134&lt;990000,Input!C134,""))</f>
        <v>191.46875</v>
      </c>
      <c r="G134" s="10">
        <f>IF(Revised_Input!D134&gt;0,Revised_Input!D134,IF(Input!D134&lt;990000,Input!D134,""))</f>
        <v>2.82</v>
      </c>
      <c r="H134" s="210">
        <f t="shared" si="24"/>
        <v>188.64875000000001</v>
      </c>
      <c r="I134" s="287">
        <f t="shared" si="25"/>
        <v>87.750534648353877</v>
      </c>
      <c r="J134" s="437" t="str">
        <f>IF(Input!H134="","",Input!H134)</f>
        <v>Y</v>
      </c>
      <c r="K134" s="305">
        <f t="shared" si="26"/>
        <v>6.0491000000000001</v>
      </c>
      <c r="L134" s="201">
        <f>IF(D134="","",IF(J134="Y",I134+G134,MIN(Input!I134,I134+G134-K134)))</f>
        <v>90.57053464835387</v>
      </c>
      <c r="M134" s="201">
        <f t="shared" si="27"/>
        <v>87.750534648353877</v>
      </c>
      <c r="N134" s="314">
        <f>IF(Revised_Input!E134&gt;0,Revised_Input!E134,IF(Input!E134&lt;990000,Input!E134,""))</f>
        <v>0.33999999999999903</v>
      </c>
      <c r="O134" s="306">
        <f t="shared" si="28"/>
        <v>13022.282777421862</v>
      </c>
      <c r="P134" s="10">
        <f t="shared" si="29"/>
        <v>0.33999999999999903</v>
      </c>
      <c r="Q134" s="322">
        <f t="shared" si="30"/>
        <v>157.67822919270776</v>
      </c>
      <c r="R134" s="325">
        <f>IF(D134="","",IF(J134="Y",Input!M134,0))</f>
        <v>12.33302926103601</v>
      </c>
      <c r="S134" s="308">
        <f t="shared" si="31"/>
        <v>1048.1461002904059</v>
      </c>
      <c r="T134" s="305">
        <f>IF(D134="","",Input!L134)</f>
        <v>0</v>
      </c>
      <c r="U134" s="308">
        <f t="shared" si="32"/>
        <v>0</v>
      </c>
      <c r="V134" s="307">
        <f t="shared" si="33"/>
        <v>12.33302926103601</v>
      </c>
      <c r="W134" s="326">
        <f t="shared" si="34"/>
        <v>1048.1461002904059</v>
      </c>
      <c r="X134" s="152">
        <f>IF(D134="","",Input!K134)</f>
        <v>125</v>
      </c>
      <c r="Y134" s="308">
        <f t="shared" si="35"/>
        <v>3595.0937500000005</v>
      </c>
      <c r="Z134" s="329">
        <f t="shared" si="36"/>
        <v>17001.906250000018</v>
      </c>
      <c r="AA134" s="62">
        <f t="shared" si="37"/>
        <v>225.42356390938988</v>
      </c>
      <c r="AB134" s="62">
        <f>IF(D134="","",Input!N134)</f>
        <v>0</v>
      </c>
      <c r="AC134" s="62">
        <f t="shared" si="38"/>
        <v>188.64875000000001</v>
      </c>
      <c r="AD134" s="62">
        <f>IF(D134="","",Input!J134)</f>
        <v>188.64875000000001</v>
      </c>
      <c r="AE134" s="62">
        <f t="shared" si="39"/>
        <v>0</v>
      </c>
      <c r="AF134" s="309">
        <f t="shared" si="40"/>
        <v>0</v>
      </c>
      <c r="AG134" s="19">
        <f t="shared" si="41"/>
        <v>36.774813909389877</v>
      </c>
      <c r="AH134" s="19">
        <f t="shared" si="42"/>
        <v>-12.119191741345333</v>
      </c>
      <c r="AI134" s="19">
        <f t="shared" si="43"/>
        <v>-24.038416818958467</v>
      </c>
      <c r="AJ134" s="337">
        <f t="shared" si="44"/>
        <v>0</v>
      </c>
      <c r="AK134" s="62">
        <f t="shared" si="45"/>
        <v>91331.677763020707</v>
      </c>
      <c r="AL134" s="62">
        <f>IF(D134="","",IF(AK133&lt;'day lookup'!$I$1,MIN('day lookup'!$I$1-AK133,AJ134)))</f>
        <v>0</v>
      </c>
      <c r="AM134" s="62">
        <f t="shared" si="46"/>
        <v>91331.677763020707</v>
      </c>
      <c r="AN134" s="62">
        <f>IF(D134="","",IF(AK134&lt;'day lookup'!$I$1,0,MIN(AK134-'day lookup'!$I$1,AJ134)))</f>
        <v>0</v>
      </c>
      <c r="AO134" s="338">
        <f t="shared" si="47"/>
        <v>0</v>
      </c>
      <c r="AP134" s="10">
        <f>IF(Revised_Input!F134&gt;0,Revised_Input!F134,IF(Input!F134&lt;990000,Input!F134,""))</f>
        <v>441.9765625</v>
      </c>
      <c r="AQ134" s="54"/>
      <c r="AS134" s="54"/>
      <c r="AT134" s="279"/>
      <c r="AU134" s="280"/>
      <c r="BL134" s="271"/>
      <c r="BN134" s="271"/>
      <c r="BO134" s="271"/>
    </row>
    <row r="135" spans="1:67">
      <c r="A135" s="73" t="str">
        <f ca="1">OFFSET('day lookup'!$A$1,WEEKDAY(B135)-1,0)</f>
        <v>SAT</v>
      </c>
      <c r="B135" s="32">
        <f>Input!A135</f>
        <v>41125</v>
      </c>
      <c r="C135" s="294">
        <f>IF(D135&lt;&gt;"",interp(D135,AreaCapacity!$A$3:$B$245,2),"")</f>
        <v>7746.8598179749715</v>
      </c>
      <c r="D135" s="10">
        <f>IF(AND(Revised_Input!B135&gt;0,Revised_Input!B135&lt;104000),Revised_Input!B135,IF(Input!B135&lt;990000,Input!B135,""))</f>
        <v>84422.78</v>
      </c>
      <c r="E135" s="10">
        <f>IF(Revised_Input!G135&gt;0,Revised_Input!G135/1.9835,IF(Input!G135&lt;990000,Input!G135,""))</f>
        <v>6.0441000000000003</v>
      </c>
      <c r="F135" s="10">
        <f>IF(Revised_Input!C135&gt;0,Revised_Input!C135,IF(Input!C135&lt;990000,Input!C135,""))</f>
        <v>191.59375</v>
      </c>
      <c r="G135" s="10">
        <f>IF(Revised_Input!D135&gt;0,Revised_Input!D135,IF(Input!D135&lt;990000,Input!D135,""))</f>
        <v>2.80833333333333</v>
      </c>
      <c r="H135" s="210">
        <f t="shared" si="24"/>
        <v>188.78541666666666</v>
      </c>
      <c r="I135" s="287">
        <f t="shared" si="25"/>
        <v>83.697679005962073</v>
      </c>
      <c r="J135" s="437" t="str">
        <f>IF(Input!H135="","",Input!H135)</f>
        <v>Y</v>
      </c>
      <c r="K135" s="305">
        <f t="shared" si="26"/>
        <v>6.0441000000000003</v>
      </c>
      <c r="L135" s="201">
        <f>IF(D135="","",IF(J135="Y",I135+G135,MIN(Input!I135,I135+G135-K135)))</f>
        <v>86.50601233929541</v>
      </c>
      <c r="M135" s="201">
        <f t="shared" si="27"/>
        <v>83.697679005962073</v>
      </c>
      <c r="N135" s="314">
        <f>IF(Revised_Input!E135&gt;0,Revised_Input!E135,IF(Input!E135&lt;990000,Input!E135,""))</f>
        <v>0.33999999999999903</v>
      </c>
      <c r="O135" s="306">
        <f t="shared" si="28"/>
        <v>13022.957167421862</v>
      </c>
      <c r="P135" s="10">
        <f t="shared" si="29"/>
        <v>0.33999999999999903</v>
      </c>
      <c r="Q135" s="322">
        <f t="shared" si="30"/>
        <v>158.35261919270775</v>
      </c>
      <c r="R135" s="325">
        <f>IF(D135="","",IF(J135="Y",Input!M135,0))</f>
        <v>12.33302926103601</v>
      </c>
      <c r="S135" s="308">
        <f t="shared" si="31"/>
        <v>1072.6086638296708</v>
      </c>
      <c r="T135" s="305">
        <f>IF(D135="","",Input!L135)</f>
        <v>0</v>
      </c>
      <c r="U135" s="308">
        <f t="shared" si="32"/>
        <v>0</v>
      </c>
      <c r="V135" s="307">
        <f t="shared" si="33"/>
        <v>12.33302926103601</v>
      </c>
      <c r="W135" s="326">
        <f t="shared" si="34"/>
        <v>1072.6086638296708</v>
      </c>
      <c r="X135" s="152">
        <f>IF(D135="","",Input!K135)</f>
        <v>125</v>
      </c>
      <c r="Y135" s="308">
        <f t="shared" si="35"/>
        <v>3843.0312500000005</v>
      </c>
      <c r="Z135" s="329">
        <f t="shared" si="36"/>
        <v>16753.968750000018</v>
      </c>
      <c r="AA135" s="62">
        <f t="shared" si="37"/>
        <v>221.37070826699809</v>
      </c>
      <c r="AB135" s="62">
        <f>IF(D135="","",Input!N135)</f>
        <v>0</v>
      </c>
      <c r="AC135" s="62">
        <f t="shared" si="38"/>
        <v>188.78541666666666</v>
      </c>
      <c r="AD135" s="62">
        <f>IF(D135="","",Input!J135)</f>
        <v>188.78541666666666</v>
      </c>
      <c r="AE135" s="62">
        <f t="shared" si="39"/>
        <v>0</v>
      </c>
      <c r="AF135" s="309">
        <f t="shared" si="40"/>
        <v>0</v>
      </c>
      <c r="AG135" s="19">
        <f t="shared" si="41"/>
        <v>32.585291600331431</v>
      </c>
      <c r="AH135" s="19">
        <f t="shared" si="42"/>
        <v>20.466099858986098</v>
      </c>
      <c r="AI135" s="19">
        <f t="shared" si="43"/>
        <v>40.594509070298926</v>
      </c>
      <c r="AJ135" s="337">
        <f t="shared" si="44"/>
        <v>0</v>
      </c>
      <c r="AK135" s="62">
        <f t="shared" si="45"/>
        <v>91331.677763020707</v>
      </c>
      <c r="AL135" s="62">
        <f>IF(D135="","",IF(AK134&lt;'day lookup'!$I$1,MIN('day lookup'!$I$1-AK134,AJ135)))</f>
        <v>0</v>
      </c>
      <c r="AM135" s="62">
        <f t="shared" si="46"/>
        <v>91331.677763020707</v>
      </c>
      <c r="AN135" s="62">
        <f>IF(D135="","",IF(AK135&lt;'day lookup'!$I$1,0,MIN(AK135-'day lookup'!$I$1,AJ135)))</f>
        <v>0</v>
      </c>
      <c r="AO135" s="338">
        <f t="shared" si="47"/>
        <v>0</v>
      </c>
      <c r="AP135" s="10">
        <f>IF(Revised_Input!F135&gt;0,Revised_Input!F135,IF(Input!F135&lt;990000,Input!F135,""))</f>
        <v>556.38802083333303</v>
      </c>
      <c r="AQ135" s="54"/>
      <c r="AS135" s="54"/>
      <c r="AT135" s="279"/>
      <c r="AU135" s="280"/>
      <c r="BL135" s="271"/>
      <c r="BN135" s="271"/>
      <c r="BO135" s="271"/>
    </row>
    <row r="136" spans="1:67">
      <c r="A136" s="73" t="str">
        <f ca="1">OFFSET('day lookup'!$A$1,WEEKDAY(B136)-1,0)</f>
        <v>SUN</v>
      </c>
      <c r="B136" s="32">
        <f>Input!A136</f>
        <v>41126</v>
      </c>
      <c r="C136" s="294">
        <f>IF(D136&lt;&gt;"",interp(D136,AreaCapacity!$A$3:$B$245,2),"")</f>
        <v>7746.589397042093</v>
      </c>
      <c r="D136" s="10">
        <f>IF(AND(Revised_Input!B136&gt;0,Revised_Input!B136&lt;104000),Revised_Input!B136,IF(Input!B136&lt;990000,Input!B136,""))</f>
        <v>84185.08</v>
      </c>
      <c r="E136" s="10">
        <f>IF(Revised_Input!G136&gt;0,Revised_Input!G136/1.9835,IF(Input!G136&lt;990000,Input!G136,""))</f>
        <v>6.0339999999999998</v>
      </c>
      <c r="F136" s="10">
        <f>IF(Revised_Input!C136&gt;0,Revised_Input!C136,IF(Input!C136&lt;990000,Input!C136,""))</f>
        <v>192.0625</v>
      </c>
      <c r="G136" s="10">
        <f>IF(Revised_Input!D136&gt;0,Revised_Input!D136,IF(Input!D136&lt;990000,Input!D136,""))</f>
        <v>2.79958333333333</v>
      </c>
      <c r="H136" s="210">
        <f t="shared" si="24"/>
        <v>189.26291666666668</v>
      </c>
      <c r="I136" s="287">
        <f t="shared" si="25"/>
        <v>75.45824764725802</v>
      </c>
      <c r="J136" s="437" t="str">
        <f>IF(Input!H136="","",Input!H136)</f>
        <v>Y</v>
      </c>
      <c r="K136" s="305">
        <f t="shared" si="26"/>
        <v>6.0339999999999998</v>
      </c>
      <c r="L136" s="201">
        <f>IF(D136="","",IF(J136="Y",I136+G136,MIN(Input!I136,I136+G136-K136)))</f>
        <v>78.257830980591351</v>
      </c>
      <c r="M136" s="201">
        <f t="shared" si="27"/>
        <v>75.45824764725802</v>
      </c>
      <c r="N136" s="314">
        <f>IF(Revised_Input!E136&gt;0,Revised_Input!E136,IF(Input!E136&lt;990000,Input!E136,""))</f>
        <v>0.336614583333333</v>
      </c>
      <c r="O136" s="306">
        <f t="shared" si="28"/>
        <v>13023.624842447904</v>
      </c>
      <c r="P136" s="10">
        <f t="shared" si="29"/>
        <v>0.336614583333333</v>
      </c>
      <c r="Q136" s="322">
        <f t="shared" si="30"/>
        <v>159.02029421874943</v>
      </c>
      <c r="R136" s="325">
        <f>IF(D136="","",IF(J136="Y",Input!M136,0))</f>
        <v>12.33302926103601</v>
      </c>
      <c r="S136" s="308">
        <f t="shared" si="31"/>
        <v>1097.0712273689358</v>
      </c>
      <c r="T136" s="305">
        <f>IF(D136="","",Input!L136)</f>
        <v>0</v>
      </c>
      <c r="U136" s="308">
        <f t="shared" si="32"/>
        <v>0</v>
      </c>
      <c r="V136" s="307">
        <f t="shared" si="33"/>
        <v>12.33302926103601</v>
      </c>
      <c r="W136" s="326">
        <f t="shared" si="34"/>
        <v>1097.0712273689358</v>
      </c>
      <c r="X136" s="152">
        <f>IF(D136="","",Input!K136)</f>
        <v>125</v>
      </c>
      <c r="Y136" s="308">
        <f t="shared" si="35"/>
        <v>4090.9687500000005</v>
      </c>
      <c r="Z136" s="329">
        <f t="shared" si="36"/>
        <v>16506.031250000018</v>
      </c>
      <c r="AA136" s="62">
        <f t="shared" si="37"/>
        <v>213.12789149162737</v>
      </c>
      <c r="AB136" s="62">
        <f>IF(D136="","",Input!N136)</f>
        <v>0</v>
      </c>
      <c r="AC136" s="62">
        <f t="shared" si="38"/>
        <v>189.26291666666668</v>
      </c>
      <c r="AD136" s="62">
        <f>IF(D136="","",Input!J136)</f>
        <v>189.26291666666668</v>
      </c>
      <c r="AE136" s="62">
        <f t="shared" si="39"/>
        <v>0</v>
      </c>
      <c r="AF136" s="309">
        <f t="shared" si="40"/>
        <v>0</v>
      </c>
      <c r="AG136" s="19">
        <f t="shared" si="41"/>
        <v>23.864974824960683</v>
      </c>
      <c r="AH136" s="19">
        <f t="shared" si="42"/>
        <v>44.331074683946781</v>
      </c>
      <c r="AI136" s="19">
        <f t="shared" si="43"/>
        <v>87.930686635608438</v>
      </c>
      <c r="AJ136" s="337">
        <f t="shared" si="44"/>
        <v>0</v>
      </c>
      <c r="AK136" s="62">
        <f t="shared" si="45"/>
        <v>91331.677763020707</v>
      </c>
      <c r="AL136" s="62">
        <f>IF(D136="","",IF(AK135&lt;'day lookup'!$I$1,MIN('day lookup'!$I$1-AK135,AJ136)))</f>
        <v>0</v>
      </c>
      <c r="AM136" s="62">
        <f t="shared" si="46"/>
        <v>91331.677763020707</v>
      </c>
      <c r="AN136" s="62">
        <f>IF(D136="","",IF(AK136&lt;'day lookup'!$I$1,0,MIN(AK136-'day lookup'!$I$1,AJ136)))</f>
        <v>0</v>
      </c>
      <c r="AO136" s="338">
        <f t="shared" si="47"/>
        <v>0</v>
      </c>
      <c r="AP136" s="10">
        <f>IF(Revised_Input!F136&gt;0,Revised_Input!F136,IF(Input!F136&lt;990000,Input!F136,""))</f>
        <v>523.84114583333303</v>
      </c>
      <c r="AQ136" s="54"/>
      <c r="AS136" s="54"/>
      <c r="AT136" s="279"/>
      <c r="AU136" s="280"/>
      <c r="BL136" s="271"/>
      <c r="BN136" s="271"/>
      <c r="BO136" s="271"/>
    </row>
    <row r="137" spans="1:67">
      <c r="A137" s="73" t="str">
        <f ca="1">OFFSET('day lookup'!$A$1,WEEKDAY(B137)-1,0)</f>
        <v>MON</v>
      </c>
      <c r="B137" s="32">
        <f>Input!A137</f>
        <v>41127</v>
      </c>
      <c r="C137" s="294">
        <f>IF(D137&lt;&gt;"",interp(D137,AreaCapacity!$A$3:$B$245,2),"")</f>
        <v>7746.2994311717857</v>
      </c>
      <c r="D137" s="10">
        <f>IF(AND(Revised_Input!B137&gt;0,Revised_Input!B137&lt;104000),Revised_Input!B137,IF(Input!B137&lt;990000,Input!B137,""))</f>
        <v>83930.2</v>
      </c>
      <c r="E137" s="10">
        <f>IF(Revised_Input!G137&gt;0,Revised_Input!G137/1.9835,IF(Input!G137&lt;990000,Input!G137,""))</f>
        <v>6.0189000000000004</v>
      </c>
      <c r="F137" s="10">
        <f>IF(Revised_Input!C137&gt;0,Revised_Input!C137,IF(Input!C137&lt;990000,Input!C137,""))</f>
        <v>200.96875</v>
      </c>
      <c r="G137" s="10">
        <f>IF(Revised_Input!D137&gt;0,Revised_Input!D137,IF(Input!D137&lt;990000,Input!D137,""))</f>
        <v>2.7831770833333298</v>
      </c>
      <c r="H137" s="210">
        <f t="shared" si="24"/>
        <v>198.18557291666667</v>
      </c>
      <c r="I137" s="287">
        <f t="shared" si="25"/>
        <v>75.704346876835757</v>
      </c>
      <c r="J137" s="437" t="str">
        <f>IF(Input!H137="","",Input!H137)</f>
        <v>Y</v>
      </c>
      <c r="K137" s="305">
        <f t="shared" si="26"/>
        <v>6.0189000000000004</v>
      </c>
      <c r="L137" s="201">
        <f>IF(D137="","",IF(J137="Y",I137+G137,MIN(Input!I137,I137+G137-K137)))</f>
        <v>78.487523960169085</v>
      </c>
      <c r="M137" s="201">
        <f t="shared" si="27"/>
        <v>75.704346876835757</v>
      </c>
      <c r="N137" s="314">
        <f>IF(Revised_Input!E137&gt;0,Revised_Input!E137,IF(Input!E137&lt;990000,Input!E137,""))</f>
        <v>0.26755208333333302</v>
      </c>
      <c r="O137" s="306">
        <f t="shared" si="28"/>
        <v>13024.155532005196</v>
      </c>
      <c r="P137" s="10">
        <f t="shared" si="29"/>
        <v>0.26755208333333302</v>
      </c>
      <c r="Q137" s="322">
        <f t="shared" si="30"/>
        <v>159.55098377604111</v>
      </c>
      <c r="R137" s="325">
        <f>IF(D137="","",IF(J137="Y",Input!M137,0))</f>
        <v>12.33302926103601</v>
      </c>
      <c r="S137" s="308">
        <f t="shared" si="31"/>
        <v>1121.5337909082007</v>
      </c>
      <c r="T137" s="305">
        <f>IF(D137="","",Input!L137)</f>
        <v>0</v>
      </c>
      <c r="U137" s="308">
        <f t="shared" si="32"/>
        <v>0</v>
      </c>
      <c r="V137" s="307">
        <f t="shared" si="33"/>
        <v>12.33302926103601</v>
      </c>
      <c r="W137" s="326">
        <f t="shared" si="34"/>
        <v>1121.5337909082007</v>
      </c>
      <c r="X137" s="152">
        <f>IF(D137="","",Input!K137)</f>
        <v>125</v>
      </c>
      <c r="Y137" s="308">
        <f t="shared" si="35"/>
        <v>4338.90625</v>
      </c>
      <c r="Z137" s="329">
        <f t="shared" si="36"/>
        <v>16258.093750000018</v>
      </c>
      <c r="AA137" s="62">
        <f t="shared" si="37"/>
        <v>213.3049282212051</v>
      </c>
      <c r="AB137" s="62">
        <f>IF(D137="","",Input!N137)</f>
        <v>0</v>
      </c>
      <c r="AC137" s="62">
        <f t="shared" si="38"/>
        <v>198.18557291666667</v>
      </c>
      <c r="AD137" s="62">
        <f>IF(D137="","",Input!J137)</f>
        <v>198.18557291666667</v>
      </c>
      <c r="AE137" s="62">
        <f t="shared" si="39"/>
        <v>0</v>
      </c>
      <c r="AF137" s="309">
        <f t="shared" si="40"/>
        <v>0</v>
      </c>
      <c r="AG137" s="19">
        <f t="shared" si="41"/>
        <v>15.119355304538431</v>
      </c>
      <c r="AH137" s="19">
        <f t="shared" si="42"/>
        <v>59.450429988485212</v>
      </c>
      <c r="AI137" s="19">
        <f t="shared" si="43"/>
        <v>117.91992788216042</v>
      </c>
      <c r="AJ137" s="337">
        <f t="shared" si="44"/>
        <v>0</v>
      </c>
      <c r="AK137" s="62">
        <f t="shared" si="45"/>
        <v>91331.677763020707</v>
      </c>
      <c r="AL137" s="62">
        <f>IF(D137="","",IF(AK136&lt;'day lookup'!$I$1,MIN('day lookup'!$I$1-AK136,AJ137)))</f>
        <v>0</v>
      </c>
      <c r="AM137" s="62">
        <f t="shared" si="46"/>
        <v>91331.677763020707</v>
      </c>
      <c r="AN137" s="62">
        <f>IF(D137="","",IF(AK137&lt;'day lookup'!$I$1,0,MIN(AK137-'day lookup'!$I$1,AJ137)))</f>
        <v>0</v>
      </c>
      <c r="AO137" s="338">
        <f t="shared" si="47"/>
        <v>0</v>
      </c>
      <c r="AP137" s="10">
        <f>IF(Revised_Input!F137&gt;0,Revised_Input!F137,IF(Input!F137&lt;990000,Input!F137,""))</f>
        <v>446.979166666666</v>
      </c>
      <c r="AQ137" s="54"/>
      <c r="AS137" s="54"/>
      <c r="AT137" s="279"/>
      <c r="AU137" s="280"/>
      <c r="BL137" s="271"/>
      <c r="BN137" s="271"/>
      <c r="BO137" s="271"/>
    </row>
    <row r="138" spans="1:67">
      <c r="A138" s="73" t="str">
        <f ca="1">OFFSET('day lookup'!$A$1,WEEKDAY(B138)-1,0)</f>
        <v>TUE</v>
      </c>
      <c r="B138" s="32">
        <f>Input!A138</f>
        <v>41128</v>
      </c>
      <c r="C138" s="294">
        <f>IF(D138&lt;&gt;"",interp(D138,AreaCapacity!$A$3:$B$245,2),"")</f>
        <v>7746.0498976109211</v>
      </c>
      <c r="D138" s="10">
        <f>IF(AND(Revised_Input!B138&gt;0,Revised_Input!B138&lt;104000),Revised_Input!B138,IF(Input!B138&lt;990000,Input!B138,""))</f>
        <v>83710.86</v>
      </c>
      <c r="E138" s="10">
        <f>IF(Revised_Input!G138&gt;0,Revised_Input!G138/1.9835,IF(Input!G138&lt;990000,Input!G138,""))</f>
        <v>6.0138999999999996</v>
      </c>
      <c r="F138" s="10">
        <f>IF(Revised_Input!C138&gt;0,Revised_Input!C138,IF(Input!C138&lt;990000,Input!C138,""))</f>
        <v>218.015625</v>
      </c>
      <c r="G138" s="10">
        <f>IF(Revised_Input!D138&gt;0,Revised_Input!D138,IF(Input!D138&lt;990000,Input!D138,""))</f>
        <v>2.6810937500000001</v>
      </c>
      <c r="H138" s="210">
        <f t="shared" si="24"/>
        <v>215.33453125</v>
      </c>
      <c r="I138" s="287">
        <f t="shared" si="25"/>
        <v>110.76612724193521</v>
      </c>
      <c r="J138" s="437" t="str">
        <f>IF(Input!H138="","",Input!H138)</f>
        <v>Y</v>
      </c>
      <c r="K138" s="305">
        <f t="shared" si="26"/>
        <v>6.0138999999999996</v>
      </c>
      <c r="L138" s="201">
        <f>IF(D138="","",IF(J138="Y",I138+G138,MIN(Input!I138,I138+G138-K138)))</f>
        <v>113.44722099193521</v>
      </c>
      <c r="M138" s="201">
        <f t="shared" si="27"/>
        <v>110.76612724193521</v>
      </c>
      <c r="N138" s="314">
        <f>IF(Revised_Input!E138&gt;0,Revised_Input!E138,IF(Input!E138&lt;990000,Input!E138,""))</f>
        <v>0.34583333333333299</v>
      </c>
      <c r="O138" s="306">
        <f t="shared" si="28"/>
        <v>13024.841492421863</v>
      </c>
      <c r="P138" s="10">
        <f t="shared" si="29"/>
        <v>0.34583333333333299</v>
      </c>
      <c r="Q138" s="322">
        <f t="shared" si="30"/>
        <v>160.23694419270777</v>
      </c>
      <c r="R138" s="325">
        <f>IF(D138="","",IF(J138="Y",Input!M138,0))</f>
        <v>12.33302926103601</v>
      </c>
      <c r="S138" s="308">
        <f t="shared" si="31"/>
        <v>1145.9963544474656</v>
      </c>
      <c r="T138" s="305">
        <f>IF(D138="","",Input!L138)</f>
        <v>0</v>
      </c>
      <c r="U138" s="308">
        <f t="shared" si="32"/>
        <v>0</v>
      </c>
      <c r="V138" s="307">
        <f t="shared" si="33"/>
        <v>12.33302926103601</v>
      </c>
      <c r="W138" s="326">
        <f t="shared" si="34"/>
        <v>1145.9963544474656</v>
      </c>
      <c r="X138" s="152">
        <f>IF(D138="","",Input!K138)</f>
        <v>125</v>
      </c>
      <c r="Y138" s="308">
        <f t="shared" si="35"/>
        <v>4586.84375</v>
      </c>
      <c r="Z138" s="329">
        <f t="shared" si="36"/>
        <v>16010.156250000018</v>
      </c>
      <c r="AA138" s="62">
        <f t="shared" si="37"/>
        <v>248.44498983630456</v>
      </c>
      <c r="AB138" s="62">
        <f>IF(D138="","",Input!N138)</f>
        <v>0</v>
      </c>
      <c r="AC138" s="62">
        <f t="shared" si="38"/>
        <v>215.33453125</v>
      </c>
      <c r="AD138" s="62">
        <f>IF(D138="","",Input!J138)</f>
        <v>215.33453125</v>
      </c>
      <c r="AE138" s="62">
        <f t="shared" si="39"/>
        <v>0</v>
      </c>
      <c r="AF138" s="309">
        <f t="shared" si="40"/>
        <v>0</v>
      </c>
      <c r="AG138" s="19">
        <f t="shared" si="41"/>
        <v>33.11045858630456</v>
      </c>
      <c r="AH138" s="19">
        <f t="shared" si="42"/>
        <v>92.560888574789772</v>
      </c>
      <c r="AI138" s="19">
        <f t="shared" si="43"/>
        <v>183.59452248809552</v>
      </c>
      <c r="AJ138" s="337">
        <f t="shared" si="44"/>
        <v>0</v>
      </c>
      <c r="AK138" s="62">
        <f t="shared" si="45"/>
        <v>91331.677763020707</v>
      </c>
      <c r="AL138" s="62">
        <f>IF(D138="","",IF(AK137&lt;'day lookup'!$I$1,MIN('day lookup'!$I$1-AK137,AJ138)))</f>
        <v>0</v>
      </c>
      <c r="AM138" s="62">
        <f t="shared" si="46"/>
        <v>91331.677763020707</v>
      </c>
      <c r="AN138" s="62">
        <f>IF(D138="","",IF(AK138&lt;'day lookup'!$I$1,0,MIN(AK138-'day lookup'!$I$1,AJ138)))</f>
        <v>0</v>
      </c>
      <c r="AO138" s="338">
        <f t="shared" si="47"/>
        <v>0</v>
      </c>
      <c r="AP138" s="10">
        <f>IF(Revised_Input!F138&gt;0,Revised_Input!F138,IF(Input!F138&lt;990000,Input!F138,""))</f>
        <v>395.6328125</v>
      </c>
      <c r="AQ138" s="54"/>
      <c r="AS138" s="54"/>
      <c r="AT138" s="279"/>
      <c r="AU138" s="280"/>
      <c r="BL138" s="271"/>
      <c r="BN138" s="271"/>
      <c r="BO138" s="271"/>
    </row>
    <row r="139" spans="1:67">
      <c r="A139" s="73" t="str">
        <f ca="1">OFFSET('day lookup'!$A$1,WEEKDAY(B139)-1,0)</f>
        <v>WED</v>
      </c>
      <c r="B139" s="32">
        <f>Input!A139</f>
        <v>41129</v>
      </c>
      <c r="C139" s="294">
        <f>IF(D139&lt;&gt;"",interp(D139,AreaCapacity!$A$3:$B$245,2),"")</f>
        <v>7745.7595080091533</v>
      </c>
      <c r="D139" s="10">
        <f>IF(AND(Revised_Input!B139&gt;0,Revised_Input!B139&lt;104000),Revised_Input!B139,IF(Input!B139&lt;990000,Input!B139,""))</f>
        <v>83456.81</v>
      </c>
      <c r="E139" s="10">
        <f>IF(Revised_Input!G139&gt;0,Revised_Input!G139/1.9835,IF(Input!G139&lt;990000,Input!G139,""))</f>
        <v>5.9987000000000004</v>
      </c>
      <c r="F139" s="10">
        <f>IF(Revised_Input!C139&gt;0,Revised_Input!C139,IF(Input!C139&lt;990000,Input!C139,""))</f>
        <v>218.59375</v>
      </c>
      <c r="G139" s="10">
        <f>IF(Revised_Input!D139&gt;0,Revised_Input!D139,IF(Input!D139&lt;990000,Input!D139,""))</f>
        <v>2.68</v>
      </c>
      <c r="H139" s="210">
        <f t="shared" ref="H139:H202" si="48">IF(D139="","",F139-G139)</f>
        <v>215.91374999999999</v>
      </c>
      <c r="I139" s="287">
        <f t="shared" ref="I139:I202" si="49">IF(D139="","",(D139-D138)/1.9835+E139+H139)</f>
        <v>93.830776191074918</v>
      </c>
      <c r="J139" s="437" t="str">
        <f>IF(Input!H139="","",Input!H139)</f>
        <v>Y</v>
      </c>
      <c r="K139" s="305">
        <f t="shared" ref="K139:K202" si="50">IF(D139="","",IF(J139="Y",E139,0))</f>
        <v>5.9987000000000004</v>
      </c>
      <c r="L139" s="201">
        <f>IF(D139="","",IF(J139="Y",I139+G139,MIN(Input!I139,I139+G139-K139)))</f>
        <v>96.510776191074925</v>
      </c>
      <c r="M139" s="201">
        <f t="shared" ref="M139:M202" si="51">IF(D139="","",MAX(L139-G139,0))</f>
        <v>93.830776191074918</v>
      </c>
      <c r="N139" s="314">
        <f>IF(Revised_Input!E139&gt;0,Revised_Input!E139,IF(Input!E139&lt;990000,Input!E139,""))</f>
        <v>0.33999999999999903</v>
      </c>
      <c r="O139" s="306">
        <f t="shared" ref="O139:O202" si="52">IF(D139="","",O138+N139*1.9835)</f>
        <v>13025.515882421863</v>
      </c>
      <c r="P139" s="10">
        <f t="shared" ref="P139:P202" si="53">IF(D139="","",IF(J139="Y",N139,0))</f>
        <v>0.33999999999999903</v>
      </c>
      <c r="Q139" s="322">
        <f t="shared" ref="Q139:Q202" si="54">IF(D139="","",IF(J139="Y",(N139*1.9835)+Q138,Q138))</f>
        <v>160.91133419270776</v>
      </c>
      <c r="R139" s="325">
        <f>IF(D139="","",IF(J139="Y",Input!M139,0))</f>
        <v>12.33302926103601</v>
      </c>
      <c r="S139" s="308">
        <f t="shared" ref="S139:S202" si="55">IF(D139="","",(R139*1.9835)+S138)</f>
        <v>1170.4589179867305</v>
      </c>
      <c r="T139" s="305">
        <f>IF(D139="","",Input!L139)</f>
        <v>0</v>
      </c>
      <c r="U139" s="308">
        <f t="shared" ref="U139:U202" si="56">IF(D139="","",(T139*1.9835)+U138)</f>
        <v>0</v>
      </c>
      <c r="V139" s="307">
        <f t="shared" ref="V139:V202" si="57">IF(D139="","",R139+T139)</f>
        <v>12.33302926103601</v>
      </c>
      <c r="W139" s="326">
        <f t="shared" ref="W139:W202" si="58">IF(D139="","",(V139*1.9835)+W138)</f>
        <v>1170.4589179867305</v>
      </c>
      <c r="X139" s="152">
        <f>IF(D139="","",Input!K139)</f>
        <v>125</v>
      </c>
      <c r="Y139" s="308">
        <f t="shared" ref="Y139:Y202" si="59">IF(D139="","",(X139*1.9835)+Y138)</f>
        <v>4834.78125</v>
      </c>
      <c r="Z139" s="329">
        <f t="shared" ref="Z139:Z202" si="60">IF(D139="","",Z138-X139*1.9835)</f>
        <v>15762.218750000018</v>
      </c>
      <c r="AA139" s="62">
        <f t="shared" ref="AA139:AA202" si="61">IF(D139="","",M139+P139+V139+X139)</f>
        <v>231.50380545211092</v>
      </c>
      <c r="AB139" s="62">
        <f>IF(D139="","",Input!N139)</f>
        <v>0</v>
      </c>
      <c r="AC139" s="62">
        <f t="shared" ref="AC139:AC202" si="62">IF(D139="","",H139)</f>
        <v>215.91374999999999</v>
      </c>
      <c r="AD139" s="62">
        <f>IF(D139="","",Input!J139)</f>
        <v>215.91374999999999</v>
      </c>
      <c r="AE139" s="62">
        <f t="shared" ref="AE139:AE202" si="63">IF(D139="","",AC139-AD139)</f>
        <v>0</v>
      </c>
      <c r="AF139" s="309">
        <f t="shared" ref="AF139:AF202" si="64">IF(D139="","",IF(F139-250&lt;0,0,F139-250))</f>
        <v>0</v>
      </c>
      <c r="AG139" s="19">
        <f t="shared" ref="AG139:AG202" si="65">IF(D139="","",AA139-AC139+AB139)</f>
        <v>15.590055452110931</v>
      </c>
      <c r="AH139" s="19">
        <f t="shared" ref="AH139:AH202" si="66">IF(D139="","",AH138+AG139)</f>
        <v>108.1509440269007</v>
      </c>
      <c r="AI139" s="19">
        <f t="shared" ref="AI139:AI202" si="67">IF(D139="","",AH139*1.9835)</f>
        <v>214.51739747735755</v>
      </c>
      <c r="AJ139" s="337">
        <f t="shared" ref="AJ139:AJ202" si="68">IF(D139="","",MAX(((I139-M139)-(E139-K139))*1.9835,0))</f>
        <v>0</v>
      </c>
      <c r="AK139" s="62">
        <f t="shared" ref="AK139:AK202" si="69">IF(D139="","",AK138+AJ139)</f>
        <v>91331.677763020707</v>
      </c>
      <c r="AL139" s="62">
        <f>IF(D139="","",IF(AK138&lt;'day lookup'!$I$1,MIN('day lookup'!$I$1-AK138,AJ139)))</f>
        <v>0</v>
      </c>
      <c r="AM139" s="62">
        <f t="shared" ref="AM139:AM202" si="70">IF(D139="","",AM138+AL139)</f>
        <v>91331.677763020707</v>
      </c>
      <c r="AN139" s="62">
        <f>IF(D139="","",IF(AK139&lt;'day lookup'!$I$1,0,MIN(AK139-'day lookup'!$I$1,AJ139)))</f>
        <v>0</v>
      </c>
      <c r="AO139" s="338">
        <f t="shared" ref="AO139:AO202" si="71">IF(D139="","",AO138+AN139)</f>
        <v>0</v>
      </c>
      <c r="AP139" s="10">
        <f>IF(Revised_Input!F139&gt;0,Revised_Input!F139,IF(Input!F139&lt;990000,Input!F139,""))</f>
        <v>441.432291666666</v>
      </c>
      <c r="AQ139" s="54"/>
      <c r="AS139" s="54"/>
      <c r="AT139" s="279"/>
      <c r="AU139" s="280"/>
      <c r="BL139" s="271"/>
      <c r="BN139" s="271"/>
      <c r="BO139" s="271"/>
    </row>
    <row r="140" spans="1:67">
      <c r="A140" s="73" t="str">
        <f ca="1">OFFSET('day lookup'!$A$1,WEEKDAY(B140)-1,0)</f>
        <v>THU</v>
      </c>
      <c r="B140" s="32">
        <f>Input!A140</f>
        <v>41130</v>
      </c>
      <c r="C140" s="294">
        <f>IF(D140&lt;&gt;"",interp(D140,AreaCapacity!$A$3:$B$245,2),"")</f>
        <v>7745.4098398169335</v>
      </c>
      <c r="D140" s="10">
        <f>IF(AND(Revised_Input!B140&gt;0,Revised_Input!B140&lt;104000),Revised_Input!B140,IF(Input!B140&lt;990000,Input!B140,""))</f>
        <v>83151.199999999997</v>
      </c>
      <c r="E140" s="10">
        <f>IF(Revised_Input!G140&gt;0,Revised_Input!G140/1.9835,IF(Input!G140&lt;990000,Input!G140,""))</f>
        <v>5.9886999999999997</v>
      </c>
      <c r="F140" s="10">
        <f>IF(Revised_Input!C140&gt;0,Revised_Input!C140,IF(Input!C140&lt;990000,Input!C140,""))</f>
        <v>227.60937499999901</v>
      </c>
      <c r="G140" s="10">
        <f>IF(Revised_Input!D140&gt;0,Revised_Input!D140,IF(Input!D140&lt;990000,Input!D140,""))</f>
        <v>2.6534374999999999</v>
      </c>
      <c r="H140" s="210">
        <f t="shared" si="48"/>
        <v>224.95593749999901</v>
      </c>
      <c r="I140" s="287">
        <f t="shared" si="49"/>
        <v>76.868509443532872</v>
      </c>
      <c r="J140" s="437" t="str">
        <f>IF(Input!H140="","",Input!H140)</f>
        <v>Y</v>
      </c>
      <c r="K140" s="305">
        <f t="shared" si="50"/>
        <v>5.9886999999999997</v>
      </c>
      <c r="L140" s="201">
        <f>IF(D140="","",IF(J140="Y",I140+G140,MIN(Input!I140,I140+G140-K140)))</f>
        <v>79.521946943532868</v>
      </c>
      <c r="M140" s="201">
        <f t="shared" si="51"/>
        <v>76.868509443532872</v>
      </c>
      <c r="N140" s="314">
        <f>IF(Revised_Input!E140&gt;0,Revised_Input!E140,IF(Input!E140&lt;990000,Input!E140,""))</f>
        <v>0.45999999999999902</v>
      </c>
      <c r="O140" s="306">
        <f t="shared" si="52"/>
        <v>13026.428292421864</v>
      </c>
      <c r="P140" s="10">
        <f t="shared" si="53"/>
        <v>0.45999999999999902</v>
      </c>
      <c r="Q140" s="322">
        <f t="shared" si="54"/>
        <v>161.82374419270775</v>
      </c>
      <c r="R140" s="325">
        <f>IF(D140="","",IF(J140="Y",Input!M140,0))</f>
        <v>12.33302926103601</v>
      </c>
      <c r="S140" s="308">
        <f t="shared" si="55"/>
        <v>1194.9214815259954</v>
      </c>
      <c r="T140" s="305">
        <f>IF(D140="","",Input!L140)</f>
        <v>0</v>
      </c>
      <c r="U140" s="308">
        <f t="shared" si="56"/>
        <v>0</v>
      </c>
      <c r="V140" s="307">
        <f t="shared" si="57"/>
        <v>12.33302926103601</v>
      </c>
      <c r="W140" s="326">
        <f t="shared" si="58"/>
        <v>1194.9214815259954</v>
      </c>
      <c r="X140" s="152">
        <f>IF(D140="","",Input!K140)</f>
        <v>125</v>
      </c>
      <c r="Y140" s="308">
        <f t="shared" si="59"/>
        <v>5082.71875</v>
      </c>
      <c r="Z140" s="329">
        <f t="shared" si="60"/>
        <v>15514.281250000018</v>
      </c>
      <c r="AA140" s="62">
        <f t="shared" si="61"/>
        <v>214.66153870456887</v>
      </c>
      <c r="AB140" s="62">
        <f>IF(D140="","",Input!N140)</f>
        <v>0</v>
      </c>
      <c r="AC140" s="62">
        <f t="shared" si="62"/>
        <v>224.95593749999901</v>
      </c>
      <c r="AD140" s="62">
        <f>IF(D140="","",Input!J140)</f>
        <v>224.95593749999901</v>
      </c>
      <c r="AE140" s="62">
        <f t="shared" si="63"/>
        <v>0</v>
      </c>
      <c r="AF140" s="309">
        <f t="shared" si="64"/>
        <v>0</v>
      </c>
      <c r="AG140" s="19">
        <f t="shared" si="65"/>
        <v>-10.294398795430141</v>
      </c>
      <c r="AH140" s="19">
        <f t="shared" si="66"/>
        <v>97.856545231470562</v>
      </c>
      <c r="AI140" s="19">
        <f t="shared" si="67"/>
        <v>194.09845746662185</v>
      </c>
      <c r="AJ140" s="337">
        <f t="shared" si="68"/>
        <v>0</v>
      </c>
      <c r="AK140" s="62">
        <f t="shared" si="69"/>
        <v>91331.677763020707</v>
      </c>
      <c r="AL140" s="62">
        <f>IF(D140="","",IF(AK139&lt;'day lookup'!$I$1,MIN('day lookup'!$I$1-AK139,AJ140)))</f>
        <v>0</v>
      </c>
      <c r="AM140" s="62">
        <f t="shared" si="70"/>
        <v>91331.677763020707</v>
      </c>
      <c r="AN140" s="62">
        <f>IF(D140="","",IF(AK140&lt;'day lookup'!$I$1,0,MIN(AK140-'day lookup'!$I$1,AJ140)))</f>
        <v>0</v>
      </c>
      <c r="AO140" s="338">
        <f t="shared" si="71"/>
        <v>0</v>
      </c>
      <c r="AP140" s="10">
        <f>IF(Revised_Input!F140&gt;0,Revised_Input!F140,IF(Input!F140&lt;990000,Input!F140,""))</f>
        <v>529.765625</v>
      </c>
      <c r="AQ140" s="54"/>
      <c r="AS140" s="54"/>
      <c r="AT140" s="279"/>
      <c r="AU140" s="280"/>
      <c r="BL140" s="271"/>
      <c r="BN140" s="271"/>
      <c r="BO140" s="271"/>
    </row>
    <row r="141" spans="1:67">
      <c r="A141" s="73" t="str">
        <f ca="1">OFFSET('day lookup'!$A$1,WEEKDAY(B141)-1,0)</f>
        <v>FRI</v>
      </c>
      <c r="B141" s="32">
        <f>Input!A141</f>
        <v>41131</v>
      </c>
      <c r="C141" s="294">
        <f>IF(D141&lt;&gt;"",interp(D141,AreaCapacity!$A$3:$B$245,2),"")</f>
        <v>7745.0404805491989</v>
      </c>
      <c r="D141" s="10">
        <f>IF(AND(Revised_Input!B141&gt;0,Revised_Input!B141&lt;104000),Revised_Input!B141,IF(Input!B141&lt;990000,Input!B141,""))</f>
        <v>82828.38</v>
      </c>
      <c r="E141" s="10">
        <f>IF(Revised_Input!G141&gt;0,Revised_Input!G141/1.9835,IF(Input!G141&lt;990000,Input!G141,""))</f>
        <v>5.9734999999999996</v>
      </c>
      <c r="F141" s="10">
        <f>IF(Revised_Input!C141&gt;0,Revised_Input!C141,IF(Input!C141&lt;990000,Input!C141,""))</f>
        <v>243.71874999999901</v>
      </c>
      <c r="G141" s="10">
        <f>IF(Revised_Input!D141&gt;0,Revised_Input!D141,IF(Input!D141&lt;990000,Input!D141,""))</f>
        <v>2.6221874999999999</v>
      </c>
      <c r="H141" s="210">
        <f t="shared" si="48"/>
        <v>241.09656249999901</v>
      </c>
      <c r="I141" s="287">
        <f t="shared" si="49"/>
        <v>84.317352643688224</v>
      </c>
      <c r="J141" s="437" t="str">
        <f>IF(Input!H141="","",Input!H141)</f>
        <v>Y</v>
      </c>
      <c r="K141" s="305">
        <f t="shared" si="50"/>
        <v>5.9734999999999996</v>
      </c>
      <c r="L141" s="201">
        <f>IF(D141="","",IF(J141="Y",I141+G141,MIN(Input!I141,I141+G141-K141)))</f>
        <v>86.93954014368822</v>
      </c>
      <c r="M141" s="201">
        <f>IF(D141="","",MAX(L141-G141,0))</f>
        <v>84.317352643688224</v>
      </c>
      <c r="N141" s="314">
        <f>IF(Revised_Input!E141&gt;0,Revised_Input!E141,IF(Input!E141&lt;990000,Input!E141,""))</f>
        <v>1.01999999999999</v>
      </c>
      <c r="O141" s="306">
        <f t="shared" si="52"/>
        <v>13028.451462421865</v>
      </c>
      <c r="P141" s="10">
        <f t="shared" si="53"/>
        <v>1.01999999999999</v>
      </c>
      <c r="Q141" s="322">
        <f t="shared" si="54"/>
        <v>163.84691419270774</v>
      </c>
      <c r="R141" s="325">
        <f>IF(D141="","",IF(J141="Y",Input!M141,0))</f>
        <v>12.33302926103601</v>
      </c>
      <c r="S141" s="308">
        <f t="shared" si="55"/>
        <v>1219.3840450652604</v>
      </c>
      <c r="T141" s="305">
        <f>IF(D141="","",Input!L141)</f>
        <v>0</v>
      </c>
      <c r="U141" s="308">
        <f t="shared" si="56"/>
        <v>0</v>
      </c>
      <c r="V141" s="307">
        <f t="shared" si="57"/>
        <v>12.33302926103601</v>
      </c>
      <c r="W141" s="326">
        <f t="shared" si="58"/>
        <v>1219.3840450652604</v>
      </c>
      <c r="X141" s="152">
        <f>IF(D141="","",Input!K141)</f>
        <v>125</v>
      </c>
      <c r="Y141" s="308">
        <f t="shared" si="59"/>
        <v>5330.65625</v>
      </c>
      <c r="Z141" s="329">
        <f>IF(D141="","",Z140-X141*1.9835)</f>
        <v>15266.343750000018</v>
      </c>
      <c r="AA141" s="62">
        <f t="shared" si="61"/>
        <v>222.67038190472422</v>
      </c>
      <c r="AB141" s="62">
        <f>IF(D141="","",Input!N141)</f>
        <v>0</v>
      </c>
      <c r="AC141" s="62">
        <f t="shared" si="62"/>
        <v>241.09656249999901</v>
      </c>
      <c r="AD141" s="62">
        <f>IF(D141="","",Input!J141)</f>
        <v>241.09656249999901</v>
      </c>
      <c r="AE141" s="62">
        <f t="shared" si="63"/>
        <v>0</v>
      </c>
      <c r="AF141" s="309">
        <f t="shared" si="64"/>
        <v>0</v>
      </c>
      <c r="AG141" s="19">
        <f t="shared" si="65"/>
        <v>-18.426180595274786</v>
      </c>
      <c r="AH141" s="19">
        <f t="shared" si="66"/>
        <v>79.430364636195776</v>
      </c>
      <c r="AI141" s="19">
        <f t="shared" si="67"/>
        <v>157.55012825589432</v>
      </c>
      <c r="AJ141" s="337">
        <f t="shared" si="68"/>
        <v>0</v>
      </c>
      <c r="AK141" s="62">
        <f t="shared" si="69"/>
        <v>91331.677763020707</v>
      </c>
      <c r="AL141" s="62">
        <f>IF(D141="","",IF(AK140&lt;'day lookup'!$I$1,MIN('day lookup'!$I$1-AK140,AJ141)))</f>
        <v>0</v>
      </c>
      <c r="AM141" s="62">
        <f t="shared" si="70"/>
        <v>91331.677763020707</v>
      </c>
      <c r="AN141" s="62">
        <f>IF(D141="","",IF(AK141&lt;'day lookup'!$I$1,0,MIN(AK141-'day lookup'!$I$1,AJ141)))</f>
        <v>0</v>
      </c>
      <c r="AO141" s="338">
        <f t="shared" si="71"/>
        <v>0</v>
      </c>
      <c r="AP141" s="10">
        <f>IF(Revised_Input!F141&gt;0,Revised_Input!F141,IF(Input!F141&lt;990000,Input!F141,""))</f>
        <v>503.322916666666</v>
      </c>
      <c r="AQ141" s="54"/>
      <c r="AS141" s="54"/>
      <c r="AT141" s="279"/>
      <c r="AU141" s="280"/>
      <c r="BL141" s="271"/>
      <c r="BN141" s="271"/>
      <c r="BO141" s="271"/>
    </row>
    <row r="142" spans="1:67">
      <c r="A142" s="73" t="str">
        <f ca="1">OFFSET('day lookup'!$A$1,WEEKDAY(B142)-1,0)</f>
        <v>SAT</v>
      </c>
      <c r="B142" s="32">
        <f>Input!A142</f>
        <v>41132</v>
      </c>
      <c r="C142" s="294">
        <f>IF(D142&lt;&gt;"",interp(D142,AreaCapacity!$A$3:$B$245,2),"")</f>
        <v>7744.6599539170511</v>
      </c>
      <c r="D142" s="10">
        <f>IF(AND(Revised_Input!B142&gt;0,Revised_Input!B142&lt;104000),Revised_Input!B142,IF(Input!B142&lt;990000,Input!B142,""))</f>
        <v>82497.84</v>
      </c>
      <c r="E142" s="10">
        <f>IF(Revised_Input!G142&gt;0,Revised_Input!G142/1.9835,IF(Input!G142&lt;990000,Input!G142,""))</f>
        <v>5.9584000000000001</v>
      </c>
      <c r="F142" s="10">
        <f>IF(Revised_Input!C142&gt;0,Revised_Input!C142,IF(Input!C142&lt;990000,Input!C142,""))</f>
        <v>242.61718749999901</v>
      </c>
      <c r="G142" s="10">
        <f>IF(Revised_Input!D142&gt;0,Revised_Input!D142,IF(Input!D142&lt;990000,Input!D142,""))</f>
        <v>2.5495312499999998</v>
      </c>
      <c r="H142" s="210">
        <f t="shared" si="48"/>
        <v>240.067656249999</v>
      </c>
      <c r="I142" s="287">
        <f t="shared" si="49"/>
        <v>79.381236486949803</v>
      </c>
      <c r="J142" s="437" t="str">
        <f>IF(Input!H142="","",Input!H142)</f>
        <v>Y</v>
      </c>
      <c r="K142" s="305">
        <f t="shared" si="50"/>
        <v>5.9584000000000001</v>
      </c>
      <c r="L142" s="201">
        <f>IF(D142="","",IF(J142="Y",I142+G142,MIN(Input!I142,I142+G142-K142)))</f>
        <v>81.930767736949804</v>
      </c>
      <c r="M142" s="201">
        <f t="shared" si="51"/>
        <v>79.381236486949803</v>
      </c>
      <c r="N142" s="314">
        <f>IF(Revised_Input!E142&gt;0,Revised_Input!E142,IF(Input!E142&lt;990000,Input!E142,""))</f>
        <v>1.01999999999999</v>
      </c>
      <c r="O142" s="306">
        <f t="shared" si="52"/>
        <v>13030.474632421865</v>
      </c>
      <c r="P142" s="10">
        <f t="shared" si="53"/>
        <v>1.01999999999999</v>
      </c>
      <c r="Q142" s="322">
        <f t="shared" si="54"/>
        <v>165.87008419270774</v>
      </c>
      <c r="R142" s="325">
        <f>IF(D142="","",IF(J142="Y",Input!M142,0))</f>
        <v>12.33302926103601</v>
      </c>
      <c r="S142" s="308">
        <f t="shared" si="55"/>
        <v>1243.8466086045253</v>
      </c>
      <c r="T142" s="305">
        <f>IF(D142="","",Input!L142)</f>
        <v>0</v>
      </c>
      <c r="U142" s="308">
        <f t="shared" si="56"/>
        <v>0</v>
      </c>
      <c r="V142" s="307">
        <f t="shared" si="57"/>
        <v>12.33302926103601</v>
      </c>
      <c r="W142" s="326">
        <f t="shared" si="58"/>
        <v>1243.8466086045253</v>
      </c>
      <c r="X142" s="152">
        <f>IF(D142="","",Input!K142)</f>
        <v>125</v>
      </c>
      <c r="Y142" s="308">
        <f t="shared" si="59"/>
        <v>5578.59375</v>
      </c>
      <c r="Z142" s="329">
        <f t="shared" si="60"/>
        <v>15018.406250000018</v>
      </c>
      <c r="AA142" s="62">
        <f t="shared" si="61"/>
        <v>217.7342657479858</v>
      </c>
      <c r="AB142" s="62">
        <f>IF(D142="","",Input!N142)</f>
        <v>0</v>
      </c>
      <c r="AC142" s="62">
        <f t="shared" si="62"/>
        <v>240.067656249999</v>
      </c>
      <c r="AD142" s="62">
        <f>IF(D142="","",Input!J142)</f>
        <v>240.067656249999</v>
      </c>
      <c r="AE142" s="62">
        <f t="shared" si="63"/>
        <v>0</v>
      </c>
      <c r="AF142" s="309">
        <f t="shared" si="64"/>
        <v>0</v>
      </c>
      <c r="AG142" s="19">
        <f t="shared" si="65"/>
        <v>-22.333390502013202</v>
      </c>
      <c r="AH142" s="19">
        <f t="shared" si="66"/>
        <v>57.096974134182574</v>
      </c>
      <c r="AI142" s="19">
        <f t="shared" si="67"/>
        <v>113.25184819515114</v>
      </c>
      <c r="AJ142" s="337">
        <f t="shared" si="68"/>
        <v>0</v>
      </c>
      <c r="AK142" s="62">
        <f t="shared" si="69"/>
        <v>91331.677763020707</v>
      </c>
      <c r="AL142" s="62">
        <f>IF(D142="","",IF(AK141&lt;'day lookup'!$I$1,MIN('day lookup'!$I$1-AK141,AJ142)))</f>
        <v>0</v>
      </c>
      <c r="AM142" s="62">
        <f t="shared" si="70"/>
        <v>91331.677763020707</v>
      </c>
      <c r="AN142" s="62">
        <f>IF(D142="","",IF(AK142&lt;'day lookup'!$I$1,0,MIN(AK142-'day lookup'!$I$1,AJ142)))</f>
        <v>0</v>
      </c>
      <c r="AO142" s="338">
        <f t="shared" si="71"/>
        <v>0</v>
      </c>
      <c r="AP142" s="10">
        <f>IF(Revised_Input!F142&gt;0,Revised_Input!F142,IF(Input!F142&lt;990000,Input!F142,""))</f>
        <v>489.21874999999898</v>
      </c>
      <c r="AQ142" s="54"/>
      <c r="AS142" s="54"/>
      <c r="AT142" s="279"/>
      <c r="AU142" s="280"/>
      <c r="BL142" s="271"/>
      <c r="BN142" s="271"/>
      <c r="BO142" s="271"/>
    </row>
    <row r="143" spans="1:67">
      <c r="A143" s="73" t="str">
        <f ca="1">OFFSET('day lookup'!$A$1,WEEKDAY(B143)-1,0)</f>
        <v>SUN</v>
      </c>
      <c r="B143" s="32">
        <f>Input!A143</f>
        <v>41133</v>
      </c>
      <c r="C143" s="294">
        <f>IF(D143&lt;&gt;"",interp(D143,AreaCapacity!$A$3:$B$245,2),"")</f>
        <v>7744.2898963133639</v>
      </c>
      <c r="D143" s="10">
        <f>IF(AND(Revised_Input!B143&gt;0,Revised_Input!B143&lt;104000),Revised_Input!B143,IF(Input!B143&lt;990000,Input!B143,""))</f>
        <v>82176.63</v>
      </c>
      <c r="E143" s="10">
        <f>IF(Revised_Input!G143&gt;0,Revised_Input!G143/1.9835,IF(Input!G143&lt;990000,Input!G143,""))</f>
        <v>5.9432999999999998</v>
      </c>
      <c r="F143" s="10">
        <f>IF(Revised_Input!C143&gt;0,Revised_Input!C143,IF(Input!C143&lt;990000,Input!C143,""))</f>
        <v>242.14062499999901</v>
      </c>
      <c r="G143" s="10">
        <f>IF(Revised_Input!D143&gt;0,Revised_Input!D143,IF(Input!D143&lt;990000,Input!D143,""))</f>
        <v>2.5299999999999998</v>
      </c>
      <c r="H143" s="210">
        <f t="shared" si="48"/>
        <v>239.610624999999</v>
      </c>
      <c r="I143" s="287">
        <f t="shared" si="49"/>
        <v>83.612911639781288</v>
      </c>
      <c r="J143" s="437" t="str">
        <f>IF(Input!H143="","",Input!H143)</f>
        <v>Y</v>
      </c>
      <c r="K143" s="305">
        <f t="shared" si="50"/>
        <v>5.9432999999999998</v>
      </c>
      <c r="L143" s="201">
        <f>IF(D143="","",IF(J143="Y",I143+G143,MIN(Input!I143,I143+G143-K143)))</f>
        <v>86.142911639781289</v>
      </c>
      <c r="M143" s="201">
        <f t="shared" si="51"/>
        <v>83.612911639781288</v>
      </c>
      <c r="N143" s="314">
        <f>IF(Revised_Input!E143&gt;0,Revised_Input!E143,IF(Input!E143&lt;990000,Input!E143,""))</f>
        <v>1.01999999999999</v>
      </c>
      <c r="O143" s="306">
        <f t="shared" si="52"/>
        <v>13032.497802421865</v>
      </c>
      <c r="P143" s="10">
        <f t="shared" si="53"/>
        <v>1.01999999999999</v>
      </c>
      <c r="Q143" s="322">
        <f t="shared" si="54"/>
        <v>167.89325419270773</v>
      </c>
      <c r="R143" s="325">
        <f>IF(D143="","",IF(J143="Y",Input!M143,0))</f>
        <v>12.33302926103601</v>
      </c>
      <c r="S143" s="308">
        <f t="shared" si="55"/>
        <v>1268.3091721437902</v>
      </c>
      <c r="T143" s="305">
        <f>IF(D143="","",Input!L143)</f>
        <v>0</v>
      </c>
      <c r="U143" s="308">
        <f t="shared" si="56"/>
        <v>0</v>
      </c>
      <c r="V143" s="307">
        <f t="shared" si="57"/>
        <v>12.33302926103601</v>
      </c>
      <c r="W143" s="326">
        <f t="shared" si="58"/>
        <v>1268.3091721437902</v>
      </c>
      <c r="X143" s="152">
        <f>IF(D143="","",Input!K143)</f>
        <v>125</v>
      </c>
      <c r="Y143" s="308">
        <f t="shared" si="59"/>
        <v>5826.53125</v>
      </c>
      <c r="Z143" s="329">
        <f t="shared" si="60"/>
        <v>14770.468750000018</v>
      </c>
      <c r="AA143" s="62">
        <f t="shared" si="61"/>
        <v>221.96594090081729</v>
      </c>
      <c r="AB143" s="62">
        <f>IF(D143="","",Input!N143)</f>
        <v>0</v>
      </c>
      <c r="AC143" s="62">
        <f t="shared" si="62"/>
        <v>239.610624999999</v>
      </c>
      <c r="AD143" s="62">
        <f>IF(D143="","",Input!J143)</f>
        <v>239.610624999999</v>
      </c>
      <c r="AE143" s="62">
        <f t="shared" si="63"/>
        <v>0</v>
      </c>
      <c r="AF143" s="309">
        <f t="shared" si="64"/>
        <v>0</v>
      </c>
      <c r="AG143" s="19">
        <f t="shared" si="65"/>
        <v>-17.644684099181717</v>
      </c>
      <c r="AH143" s="19">
        <f t="shared" si="66"/>
        <v>39.452290035000857</v>
      </c>
      <c r="AI143" s="19">
        <f t="shared" si="67"/>
        <v>78.253617284424195</v>
      </c>
      <c r="AJ143" s="337">
        <f t="shared" si="68"/>
        <v>0</v>
      </c>
      <c r="AK143" s="62">
        <f t="shared" si="69"/>
        <v>91331.677763020707</v>
      </c>
      <c r="AL143" s="62">
        <f>IF(D143="","",IF(AK142&lt;'day lookup'!$I$1,MIN('day lookup'!$I$1-AK142,AJ143)))</f>
        <v>0</v>
      </c>
      <c r="AM143" s="62">
        <f t="shared" si="70"/>
        <v>91331.677763020707</v>
      </c>
      <c r="AN143" s="62">
        <f>IF(D143="","",IF(AK143&lt;'day lookup'!$I$1,0,MIN(AK143-'day lookup'!$I$1,AJ143)))</f>
        <v>0</v>
      </c>
      <c r="AO143" s="338">
        <f t="shared" si="71"/>
        <v>0</v>
      </c>
      <c r="AP143" s="10">
        <f>IF(Revised_Input!F143&gt;0,Revised_Input!F143,IF(Input!F143&lt;990000,Input!F143,""))</f>
        <v>473.822916666666</v>
      </c>
      <c r="AQ143" s="54"/>
      <c r="AS143" s="54"/>
      <c r="AT143" s="279"/>
      <c r="AU143" s="280"/>
      <c r="BL143" s="271"/>
      <c r="BN143" s="271"/>
      <c r="BO143" s="271"/>
    </row>
    <row r="144" spans="1:67">
      <c r="A144" s="73" t="str">
        <f ca="1">OFFSET('day lookup'!$A$1,WEEKDAY(B144)-1,0)</f>
        <v>MON</v>
      </c>
      <c r="B144" s="32">
        <f>Input!A144</f>
        <v>41134</v>
      </c>
      <c r="C144" s="294">
        <f>IF(D144&lt;&gt;"",interp(D144,AreaCapacity!$A$3:$B$245,2),"")</f>
        <v>7743.9603600464579</v>
      </c>
      <c r="D144" s="10">
        <f>IF(AND(Revised_Input!B144&gt;0,Revised_Input!B144&lt;104000),Revised_Input!B144,IF(Input!B144&lt;990000,Input!B144,""))</f>
        <v>81890.87</v>
      </c>
      <c r="E144" s="10">
        <f>IF(Revised_Input!G144&gt;0,Revised_Input!G144/1.9835,IF(Input!G144&lt;990000,Input!G144,""))</f>
        <v>5.9282000000000004</v>
      </c>
      <c r="F144" s="10">
        <f>IF(Revised_Input!C144&gt;0,Revised_Input!C144,IF(Input!C144&lt;990000,Input!C144,""))</f>
        <v>232.481770833333</v>
      </c>
      <c r="G144" s="10">
        <f>IF(Revised_Input!D144&gt;0,Revised_Input!D144,IF(Input!D144&lt;990000,Input!D144,""))</f>
        <v>2.5550000000000002</v>
      </c>
      <c r="H144" s="210">
        <f t="shared" si="48"/>
        <v>229.92677083333299</v>
      </c>
      <c r="I144" s="287">
        <f t="shared" si="49"/>
        <v>91.786405166577623</v>
      </c>
      <c r="J144" s="437" t="str">
        <f>IF(Input!H144="","",Input!H144)</f>
        <v>Y</v>
      </c>
      <c r="K144" s="305">
        <f t="shared" si="50"/>
        <v>5.9282000000000004</v>
      </c>
      <c r="L144" s="201">
        <f>IF(D144="","",IF(J144="Y",I144+G144,MIN(Input!I144,I144+G144-K144)))</f>
        <v>94.34140516657763</v>
      </c>
      <c r="M144" s="201">
        <f t="shared" si="51"/>
        <v>91.786405166577623</v>
      </c>
      <c r="N144" s="314">
        <f>IF(Revised_Input!E144&gt;0,Revised_Input!E144,IF(Input!E144&lt;990000,Input!E144,""))</f>
        <v>1.01999999999999</v>
      </c>
      <c r="O144" s="306">
        <f t="shared" si="52"/>
        <v>13034.520972421866</v>
      </c>
      <c r="P144" s="10">
        <f t="shared" si="53"/>
        <v>1.01999999999999</v>
      </c>
      <c r="Q144" s="322">
        <f t="shared" si="54"/>
        <v>169.91642419270772</v>
      </c>
      <c r="R144" s="325">
        <f>IF(D144="","",IF(J144="Y",Input!M144,0))</f>
        <v>12.33302926103601</v>
      </c>
      <c r="S144" s="308">
        <f t="shared" si="55"/>
        <v>1292.7717356830551</v>
      </c>
      <c r="T144" s="305">
        <f>IF(D144="","",Input!L144)</f>
        <v>0</v>
      </c>
      <c r="U144" s="308">
        <f t="shared" si="56"/>
        <v>0</v>
      </c>
      <c r="V144" s="307">
        <f t="shared" si="57"/>
        <v>12.33302926103601</v>
      </c>
      <c r="W144" s="326">
        <f t="shared" si="58"/>
        <v>1292.7717356830551</v>
      </c>
      <c r="X144" s="152">
        <f>IF(D144="","",Input!K144)</f>
        <v>125</v>
      </c>
      <c r="Y144" s="308">
        <f t="shared" si="59"/>
        <v>6074.46875</v>
      </c>
      <c r="Z144" s="329">
        <f t="shared" si="60"/>
        <v>14522.531250000018</v>
      </c>
      <c r="AA144" s="62">
        <f t="shared" si="61"/>
        <v>230.13943442761362</v>
      </c>
      <c r="AB144" s="62">
        <f>IF(D144="","",Input!N144)</f>
        <v>0</v>
      </c>
      <c r="AC144" s="62">
        <f t="shared" si="62"/>
        <v>229.92677083333299</v>
      </c>
      <c r="AD144" s="62">
        <f>IF(D144="","",Input!J144)</f>
        <v>229.92677083333299</v>
      </c>
      <c r="AE144" s="62">
        <f t="shared" si="63"/>
        <v>0</v>
      </c>
      <c r="AF144" s="309">
        <f t="shared" si="64"/>
        <v>0</v>
      </c>
      <c r="AG144" s="19">
        <f t="shared" si="65"/>
        <v>0.21266359428062742</v>
      </c>
      <c r="AH144" s="19">
        <f t="shared" si="66"/>
        <v>39.664953629281484</v>
      </c>
      <c r="AI144" s="19">
        <f t="shared" si="67"/>
        <v>78.675435523679823</v>
      </c>
      <c r="AJ144" s="337">
        <f t="shared" si="68"/>
        <v>0</v>
      </c>
      <c r="AK144" s="62">
        <f t="shared" si="69"/>
        <v>91331.677763020707</v>
      </c>
      <c r="AL144" s="62">
        <f>IF(D144="","",IF(AK143&lt;'day lookup'!$I$1,MIN('day lookup'!$I$1-AK143,AJ144)))</f>
        <v>0</v>
      </c>
      <c r="AM144" s="62">
        <f t="shared" si="70"/>
        <v>91331.677763020707</v>
      </c>
      <c r="AN144" s="62">
        <f>IF(D144="","",IF(AK144&lt;'day lookup'!$I$1,0,MIN(AK144-'day lookup'!$I$1,AJ144)))</f>
        <v>0</v>
      </c>
      <c r="AO144" s="338">
        <f t="shared" si="71"/>
        <v>0</v>
      </c>
      <c r="AP144" s="10">
        <f>IF(Revised_Input!F144&gt;0,Revised_Input!F144,IF(Input!F144&lt;990000,Input!F144,""))</f>
        <v>457.21875</v>
      </c>
      <c r="AQ144" s="54"/>
      <c r="AS144" s="54"/>
      <c r="AT144" s="279"/>
      <c r="AU144" s="280"/>
      <c r="BL144" s="271"/>
      <c r="BN144" s="271"/>
      <c r="BO144" s="271"/>
    </row>
    <row r="145" spans="1:67">
      <c r="A145" s="73" t="str">
        <f ca="1">OFFSET('day lookup'!$A$1,WEEKDAY(B145)-1,0)</f>
        <v>TUE</v>
      </c>
      <c r="B145" s="32">
        <f>Input!A145</f>
        <v>41135</v>
      </c>
      <c r="C145" s="294">
        <f>IF(D145&lt;&gt;"",interp(D145,AreaCapacity!$A$3:$B$245,2),"")</f>
        <v>7743.6996980255517</v>
      </c>
      <c r="D145" s="10">
        <f>IF(AND(Revised_Input!B145&gt;0,Revised_Input!B145&lt;104000),Revised_Input!B145,IF(Input!B145&lt;990000,Input!B145,""))</f>
        <v>81666.44</v>
      </c>
      <c r="E145" s="10">
        <f>IF(Revised_Input!G145&gt;0,Revised_Input!G145/1.9835,IF(Input!G145&lt;990000,Input!G145,""))</f>
        <v>5.9180999999999999</v>
      </c>
      <c r="F145" s="10">
        <f>IF(Revised_Input!C145&gt;0,Revised_Input!C145,IF(Input!C145&lt;990000,Input!C145,""))</f>
        <v>210.71875</v>
      </c>
      <c r="G145" s="10">
        <f>IF(Revised_Input!D145&gt;0,Revised_Input!D145,IF(Input!D145&lt;990000,Input!D145,""))</f>
        <v>2.5299999999999998</v>
      </c>
      <c r="H145" s="210">
        <f t="shared" si="48"/>
        <v>208.18875</v>
      </c>
      <c r="I145" s="287">
        <f t="shared" si="49"/>
        <v>100.9583750819294</v>
      </c>
      <c r="J145" s="437" t="str">
        <f>IF(Input!H145="","",Input!H145)</f>
        <v>Y</v>
      </c>
      <c r="K145" s="305">
        <f t="shared" si="50"/>
        <v>5.9180999999999999</v>
      </c>
      <c r="L145" s="201">
        <f>IF(D145="","",IF(J145="Y",I145+G145,MIN(Input!I145,I145+G145-K145)))</f>
        <v>103.48837508192941</v>
      </c>
      <c r="M145" s="201">
        <f t="shared" si="51"/>
        <v>100.9583750819294</v>
      </c>
      <c r="N145" s="314">
        <f>IF(Revised_Input!E145&gt;0,Revised_Input!E145,IF(Input!E145&lt;990000,Input!E145,""))</f>
        <v>1.01999999999999</v>
      </c>
      <c r="O145" s="306">
        <f t="shared" si="52"/>
        <v>13036.544142421866</v>
      </c>
      <c r="P145" s="10">
        <f t="shared" si="53"/>
        <v>1.01999999999999</v>
      </c>
      <c r="Q145" s="322">
        <f t="shared" si="54"/>
        <v>171.93959419270772</v>
      </c>
      <c r="R145" s="325">
        <f>IF(D145="","",IF(J145="Y",Input!M145,0))</f>
        <v>12.33302926103601</v>
      </c>
      <c r="S145" s="308">
        <f t="shared" si="55"/>
        <v>1317.23429922232</v>
      </c>
      <c r="T145" s="305">
        <f>IF(D145="","",Input!L145)</f>
        <v>0</v>
      </c>
      <c r="U145" s="308">
        <f t="shared" si="56"/>
        <v>0</v>
      </c>
      <c r="V145" s="307">
        <f t="shared" si="57"/>
        <v>12.33302926103601</v>
      </c>
      <c r="W145" s="326">
        <f t="shared" si="58"/>
        <v>1317.23429922232</v>
      </c>
      <c r="X145" s="152">
        <f>IF(D145="","",Input!K145)</f>
        <v>125</v>
      </c>
      <c r="Y145" s="308">
        <f t="shared" si="59"/>
        <v>6322.40625</v>
      </c>
      <c r="Z145" s="329">
        <f t="shared" si="60"/>
        <v>14274.593750000018</v>
      </c>
      <c r="AA145" s="62">
        <f t="shared" si="61"/>
        <v>239.3114043429654</v>
      </c>
      <c r="AB145" s="62">
        <f>IF(D145="","",Input!N145)</f>
        <v>0</v>
      </c>
      <c r="AC145" s="62">
        <f t="shared" si="62"/>
        <v>208.18875</v>
      </c>
      <c r="AD145" s="62">
        <f>IF(D145="","",Input!J145)</f>
        <v>208.18875</v>
      </c>
      <c r="AE145" s="62">
        <f t="shared" si="63"/>
        <v>0</v>
      </c>
      <c r="AF145" s="309">
        <f t="shared" si="64"/>
        <v>0</v>
      </c>
      <c r="AG145" s="19">
        <f t="shared" si="65"/>
        <v>31.122654342965404</v>
      </c>
      <c r="AH145" s="19">
        <f t="shared" si="66"/>
        <v>70.787607972246889</v>
      </c>
      <c r="AI145" s="19">
        <f t="shared" si="67"/>
        <v>140.40722041295172</v>
      </c>
      <c r="AJ145" s="337">
        <f t="shared" si="68"/>
        <v>0</v>
      </c>
      <c r="AK145" s="62">
        <f t="shared" si="69"/>
        <v>91331.677763020707</v>
      </c>
      <c r="AL145" s="62">
        <f>IF(D145="","",IF(AK144&lt;'day lookup'!$I$1,MIN('day lookup'!$I$1-AK144,AJ145)))</f>
        <v>0</v>
      </c>
      <c r="AM145" s="62">
        <f t="shared" si="70"/>
        <v>91331.677763020707</v>
      </c>
      <c r="AN145" s="62">
        <f>IF(D145="","",IF(AK145&lt;'day lookup'!$I$1,0,MIN(AK145-'day lookup'!$I$1,AJ145)))</f>
        <v>0</v>
      </c>
      <c r="AO145" s="338">
        <f t="shared" si="71"/>
        <v>0</v>
      </c>
      <c r="AP145" s="10">
        <f>IF(Revised_Input!F145&gt;0,Revised_Input!F145,IF(Input!F145&lt;990000,Input!F145,""))</f>
        <v>557.23697916666595</v>
      </c>
      <c r="AQ145" s="54"/>
      <c r="AS145" s="54"/>
      <c r="AT145" s="279"/>
      <c r="AU145" s="280"/>
      <c r="BL145" s="271"/>
      <c r="BN145" s="271"/>
      <c r="BO145" s="271"/>
    </row>
    <row r="146" spans="1:67">
      <c r="A146" s="73" t="str">
        <f ca="1">OFFSET('day lookup'!$A$1,WEEKDAY(B146)-1,0)</f>
        <v>WED</v>
      </c>
      <c r="B146" s="32">
        <f>Input!A146</f>
        <v>41136</v>
      </c>
      <c r="C146" s="294">
        <f>IF(D146&lt;&gt;"",interp(D146,AreaCapacity!$A$3:$B$245,2),"")</f>
        <v>7743.4189779326362</v>
      </c>
      <c r="D146" s="10">
        <f>IF(AND(Revised_Input!B146&gt;0,Revised_Input!B146&lt;104000),Revised_Input!B146,IF(Input!B146&lt;990000,Input!B146,""))</f>
        <v>81424.740000000005</v>
      </c>
      <c r="E146" s="10">
        <f>IF(Revised_Input!G146&gt;0,Revised_Input!G146/1.9835,IF(Input!G146&lt;990000,Input!G146,""))</f>
        <v>5.9080000000000004</v>
      </c>
      <c r="F146" s="10">
        <f>IF(Revised_Input!C146&gt;0,Revised_Input!C146,IF(Input!C146&lt;990000,Input!C146,""))</f>
        <v>211.203125</v>
      </c>
      <c r="G146" s="10">
        <f>IF(Revised_Input!D146&gt;0,Revised_Input!D146,IF(Input!D146&lt;990000,Input!D146,""))</f>
        <v>2.32375</v>
      </c>
      <c r="H146" s="210">
        <f t="shared" si="48"/>
        <v>208.87937500000001</v>
      </c>
      <c r="I146" s="287">
        <f t="shared" si="49"/>
        <v>92.932068723218023</v>
      </c>
      <c r="J146" s="437" t="str">
        <f>IF(Input!H146="","",Input!H146)</f>
        <v>Y</v>
      </c>
      <c r="K146" s="305">
        <f t="shared" si="50"/>
        <v>5.9080000000000004</v>
      </c>
      <c r="L146" s="201">
        <f>IF(D146="","",IF(J146="Y",I146+G146,MIN(Input!I146,I146+G146-K146)))</f>
        <v>95.255818723218027</v>
      </c>
      <c r="M146" s="201">
        <f t="shared" si="51"/>
        <v>92.932068723218023</v>
      </c>
      <c r="N146" s="314">
        <f>IF(Revised_Input!E146&gt;0,Revised_Input!E146,IF(Input!E146&lt;990000,Input!E146,""))</f>
        <v>1.01999999999999</v>
      </c>
      <c r="O146" s="306">
        <f t="shared" si="52"/>
        <v>13038.567312421867</v>
      </c>
      <c r="P146" s="10">
        <f t="shared" si="53"/>
        <v>1.01999999999999</v>
      </c>
      <c r="Q146" s="322">
        <f t="shared" si="54"/>
        <v>173.96276419270771</v>
      </c>
      <c r="R146" s="325">
        <f>IF(D146="","",IF(J146="Y",Input!M146,0))</f>
        <v>12.33302926103601</v>
      </c>
      <c r="S146" s="308">
        <f t="shared" si="55"/>
        <v>1341.696862761585</v>
      </c>
      <c r="T146" s="305">
        <f>IF(D146="","",Input!L146)</f>
        <v>0</v>
      </c>
      <c r="U146" s="308">
        <f t="shared" si="56"/>
        <v>0</v>
      </c>
      <c r="V146" s="307">
        <f t="shared" si="57"/>
        <v>12.33302926103601</v>
      </c>
      <c r="W146" s="326">
        <f t="shared" si="58"/>
        <v>1341.696862761585</v>
      </c>
      <c r="X146" s="152">
        <f>IF(D146="","",Input!K146)</f>
        <v>125</v>
      </c>
      <c r="Y146" s="308">
        <f t="shared" si="59"/>
        <v>6570.34375</v>
      </c>
      <c r="Z146" s="329">
        <f t="shared" si="60"/>
        <v>14026.656250000018</v>
      </c>
      <c r="AA146" s="62">
        <f t="shared" si="61"/>
        <v>231.28509798425404</v>
      </c>
      <c r="AB146" s="62">
        <f>IF(D146="","",Input!N146)</f>
        <v>0</v>
      </c>
      <c r="AC146" s="62">
        <f t="shared" si="62"/>
        <v>208.87937500000001</v>
      </c>
      <c r="AD146" s="62">
        <f>IF(D146="","",Input!J146)</f>
        <v>208.87937500000001</v>
      </c>
      <c r="AE146" s="62">
        <f t="shared" si="63"/>
        <v>0</v>
      </c>
      <c r="AF146" s="309">
        <f t="shared" si="64"/>
        <v>0</v>
      </c>
      <c r="AG146" s="19">
        <f t="shared" si="65"/>
        <v>22.405722984254027</v>
      </c>
      <c r="AH146" s="19">
        <f t="shared" si="66"/>
        <v>93.193330956500915</v>
      </c>
      <c r="AI146" s="19">
        <f t="shared" si="67"/>
        <v>184.84897195221956</v>
      </c>
      <c r="AJ146" s="337">
        <f t="shared" si="68"/>
        <v>0</v>
      </c>
      <c r="AK146" s="62">
        <f t="shared" si="69"/>
        <v>91331.677763020707</v>
      </c>
      <c r="AL146" s="62">
        <f>IF(D146="","",IF(AK145&lt;'day lookup'!$I$1,MIN('day lookup'!$I$1-AK145,AJ146)))</f>
        <v>0</v>
      </c>
      <c r="AM146" s="62">
        <f t="shared" si="70"/>
        <v>91331.677763020707</v>
      </c>
      <c r="AN146" s="62">
        <f>IF(D146="","",IF(AK146&lt;'day lookup'!$I$1,0,MIN(AK146-'day lookup'!$I$1,AJ146)))</f>
        <v>0</v>
      </c>
      <c r="AO146" s="338">
        <f t="shared" si="71"/>
        <v>0</v>
      </c>
      <c r="AP146" s="10">
        <f>IF(Revised_Input!F146&gt;0,Revised_Input!F146,IF(Input!F146&lt;990000,Input!F146,""))</f>
        <v>605.57291666666595</v>
      </c>
      <c r="AQ146" s="54"/>
      <c r="AR146" s="148">
        <f>110-I146-G146</f>
        <v>14.744181276781976</v>
      </c>
      <c r="AS146" s="54">
        <f>110-I146</f>
        <v>17.067931276781977</v>
      </c>
      <c r="AT146" s="279"/>
      <c r="AU146" s="280"/>
      <c r="BL146" s="271"/>
      <c r="BN146" s="271"/>
      <c r="BO146" s="271"/>
    </row>
    <row r="147" spans="1:67">
      <c r="A147" s="73" t="str">
        <f ca="1">OFFSET('day lookup'!$A$1,WEEKDAY(B147)-1,0)</f>
        <v>THU</v>
      </c>
      <c r="B147" s="32">
        <f>Input!A147</f>
        <v>41137</v>
      </c>
      <c r="C147" s="294">
        <f>IF(D147&lt;&gt;"",interp(D147,AreaCapacity!$A$3:$B$245,2),"")</f>
        <v>7743.1090708478514</v>
      </c>
      <c r="D147" s="10">
        <f>IF(AND(Revised_Input!B147&gt;0,Revised_Input!B147&lt;104000),Revised_Input!B147,IF(Input!B147&lt;990000,Input!B147,""))</f>
        <v>81157.91</v>
      </c>
      <c r="E147" s="10">
        <f>IF(Revised_Input!G147&gt;0,Revised_Input!G147/1.9835,IF(Input!G147&lt;990000,Input!G147,""))</f>
        <v>5.8929</v>
      </c>
      <c r="F147" s="10">
        <f>IF(Revised_Input!C147&gt;0,Revised_Input!C147,IF(Input!C147&lt;990000,Input!C147,""))</f>
        <v>210.328125</v>
      </c>
      <c r="G147" s="10">
        <f>IF(Revised_Input!D147&gt;0,Revised_Input!D147,IF(Input!D147&lt;990000,Input!D147,""))</f>
        <v>2.13</v>
      </c>
      <c r="H147" s="210">
        <f t="shared" si="48"/>
        <v>208.198125</v>
      </c>
      <c r="I147" s="287">
        <f t="shared" si="49"/>
        <v>79.566195153767723</v>
      </c>
      <c r="J147" s="437" t="str">
        <f>IF(Input!H147="","",Input!H147)</f>
        <v>Y</v>
      </c>
      <c r="K147" s="305">
        <f t="shared" si="50"/>
        <v>5.8929</v>
      </c>
      <c r="L147" s="201">
        <f>IF(D147="","",IF(J147="Y",I147+G147,MIN(Input!I147,I147+G147-K147)))</f>
        <v>81.696195153767718</v>
      </c>
      <c r="M147" s="201">
        <f t="shared" si="51"/>
        <v>79.566195153767723</v>
      </c>
      <c r="N147" s="314">
        <f>IF(Revised_Input!E147&gt;0,Revised_Input!E147,IF(Input!E147&lt;990000,Input!E147,""))</f>
        <v>1.01999999999999</v>
      </c>
      <c r="O147" s="306">
        <f t="shared" si="52"/>
        <v>13040.590482421867</v>
      </c>
      <c r="P147" s="10">
        <f t="shared" si="53"/>
        <v>1.01999999999999</v>
      </c>
      <c r="Q147" s="322">
        <f t="shared" si="54"/>
        <v>175.9859341927077</v>
      </c>
      <c r="R147" s="325">
        <f>IF(D147="","",IF(J147="Y",Input!M147,0))</f>
        <v>12.33302926103601</v>
      </c>
      <c r="S147" s="308">
        <f t="shared" si="55"/>
        <v>1366.1594263008499</v>
      </c>
      <c r="T147" s="305">
        <f>IF(D147="","",Input!L147)</f>
        <v>0</v>
      </c>
      <c r="U147" s="308">
        <f t="shared" si="56"/>
        <v>0</v>
      </c>
      <c r="V147" s="307">
        <f t="shared" si="57"/>
        <v>12.33302926103601</v>
      </c>
      <c r="W147" s="326">
        <f t="shared" si="58"/>
        <v>1366.1594263008499</v>
      </c>
      <c r="X147" s="152">
        <f>IF(D147="","",Input!K147)</f>
        <v>125</v>
      </c>
      <c r="Y147" s="308">
        <f t="shared" si="59"/>
        <v>6818.28125</v>
      </c>
      <c r="Z147" s="329">
        <f t="shared" si="60"/>
        <v>13778.718750000018</v>
      </c>
      <c r="AA147" s="62">
        <f t="shared" si="61"/>
        <v>217.91922441480372</v>
      </c>
      <c r="AB147" s="62">
        <f>IF(D147="","",Input!N147)</f>
        <v>0</v>
      </c>
      <c r="AC147" s="62">
        <f t="shared" si="62"/>
        <v>208.198125</v>
      </c>
      <c r="AD147" s="62">
        <f>IF(D147="","",Input!J147)</f>
        <v>208.198125</v>
      </c>
      <c r="AE147" s="62">
        <f t="shared" si="63"/>
        <v>0</v>
      </c>
      <c r="AF147" s="309">
        <f t="shared" si="64"/>
        <v>0</v>
      </c>
      <c r="AG147" s="19">
        <f t="shared" si="65"/>
        <v>9.7210994148037173</v>
      </c>
      <c r="AH147" s="19">
        <f t="shared" si="66"/>
        <v>102.91443037130463</v>
      </c>
      <c r="AI147" s="19">
        <f t="shared" si="67"/>
        <v>204.13077264148274</v>
      </c>
      <c r="AJ147" s="337">
        <f t="shared" si="68"/>
        <v>0</v>
      </c>
      <c r="AK147" s="62">
        <f t="shared" si="69"/>
        <v>91331.677763020707</v>
      </c>
      <c r="AL147" s="62">
        <f>IF(D147="","",IF(AK146&lt;'day lookup'!$I$1,MIN('day lookup'!$I$1-AK146,AJ147)))</f>
        <v>0</v>
      </c>
      <c r="AM147" s="62">
        <f t="shared" si="70"/>
        <v>91331.677763020707</v>
      </c>
      <c r="AN147" s="62">
        <f>IF(D147="","",IF(AK147&lt;'day lookup'!$I$1,0,MIN(AK147-'day lookup'!$I$1,AJ147)))</f>
        <v>0</v>
      </c>
      <c r="AO147" s="338">
        <f t="shared" si="71"/>
        <v>0</v>
      </c>
      <c r="AP147" s="10">
        <f>IF(Revised_Input!F147&gt;0,Revised_Input!F147,IF(Input!F147&lt;990000,Input!F147,""))</f>
        <v>519.5859375</v>
      </c>
      <c r="AQ147" s="54"/>
      <c r="AS147" s="54"/>
      <c r="AT147" s="279"/>
      <c r="AU147" s="280"/>
      <c r="BL147" s="271"/>
      <c r="BN147" s="271"/>
      <c r="BO147" s="271"/>
    </row>
    <row r="148" spans="1:67">
      <c r="A148" s="73" t="str">
        <f ca="1">OFFSET('day lookup'!$A$1,WEEKDAY(B148)-1,0)</f>
        <v>FRI</v>
      </c>
      <c r="B148" s="32">
        <f>Input!A148</f>
        <v>41138</v>
      </c>
      <c r="C148" s="294">
        <f>IF(D148&lt;&gt;"",interp(D148,AreaCapacity!$A$3:$B$245,2),"")</f>
        <v>7742.7888668224296</v>
      </c>
      <c r="D148" s="10">
        <f>IF(AND(Revised_Input!B148&gt;0,Revised_Input!B148&lt;104000),Revised_Input!B148,IF(Input!B148&lt;990000,Input!B148,""))</f>
        <v>80883.27</v>
      </c>
      <c r="E148" s="10">
        <f>IF(Revised_Input!G148&gt;0,Revised_Input!G148/1.9835,IF(Input!G148&lt;990000,Input!G148,""))</f>
        <v>5.8827999999999996</v>
      </c>
      <c r="F148" s="10">
        <f>IF(Revised_Input!C148&gt;0,Revised_Input!C148,IF(Input!C148&lt;990000,Input!C148,""))</f>
        <v>209.5625</v>
      </c>
      <c r="G148" s="10">
        <f>IF(Revised_Input!D148&gt;0,Revised_Input!D148,IF(Input!D148&lt;990000,Input!D148,""))</f>
        <v>2.13</v>
      </c>
      <c r="H148" s="210">
        <f t="shared" si="48"/>
        <v>207.4325</v>
      </c>
      <c r="I148" s="287">
        <f t="shared" si="49"/>
        <v>74.852985908747456</v>
      </c>
      <c r="J148" s="437" t="str">
        <f>IF(Input!H148="","",Input!H148)</f>
        <v>Y</v>
      </c>
      <c r="K148" s="305">
        <f t="shared" si="50"/>
        <v>5.8827999999999996</v>
      </c>
      <c r="L148" s="201">
        <f>IF(D148="","",IF(J148="Y",I148+G148,MIN(Input!I148,I148+G148-K148)))</f>
        <v>76.982985908747452</v>
      </c>
      <c r="M148" s="201">
        <f t="shared" si="51"/>
        <v>74.852985908747456</v>
      </c>
      <c r="N148" s="314">
        <f>IF(Revised_Input!E148&gt;0,Revised_Input!E148,IF(Input!E148&lt;990000,Input!E148,""))</f>
        <v>0.65218750000000003</v>
      </c>
      <c r="O148" s="306">
        <f t="shared" si="52"/>
        <v>13041.884096328116</v>
      </c>
      <c r="P148" s="10">
        <f t="shared" si="53"/>
        <v>0.65218750000000003</v>
      </c>
      <c r="Q148" s="322">
        <f t="shared" si="54"/>
        <v>177.27954809895769</v>
      </c>
      <c r="R148" s="325">
        <f>IF(D148="","",IF(J148="Y",Input!M148,0))</f>
        <v>12.33302926103601</v>
      </c>
      <c r="S148" s="308">
        <f t="shared" si="55"/>
        <v>1390.6219898401148</v>
      </c>
      <c r="T148" s="305">
        <f>IF(D148="","",Input!L148)</f>
        <v>0</v>
      </c>
      <c r="U148" s="308">
        <f t="shared" si="56"/>
        <v>0</v>
      </c>
      <c r="V148" s="307">
        <f t="shared" si="57"/>
        <v>12.33302926103601</v>
      </c>
      <c r="W148" s="326">
        <f t="shared" si="58"/>
        <v>1390.6219898401148</v>
      </c>
      <c r="X148" s="152">
        <f>IF(D148="","",Input!K148)</f>
        <v>125</v>
      </c>
      <c r="Y148" s="308">
        <f t="shared" si="59"/>
        <v>7066.21875</v>
      </c>
      <c r="Z148" s="329">
        <f t="shared" si="60"/>
        <v>13530.781250000018</v>
      </c>
      <c r="AA148" s="62">
        <f t="shared" si="61"/>
        <v>212.83820266978347</v>
      </c>
      <c r="AB148" s="62">
        <f>IF(D148="","",Input!N148)</f>
        <v>0</v>
      </c>
      <c r="AC148" s="62">
        <f t="shared" si="62"/>
        <v>207.4325</v>
      </c>
      <c r="AD148" s="62">
        <f>IF(D148="","",Input!J148)</f>
        <v>207.4325</v>
      </c>
      <c r="AE148" s="62">
        <f t="shared" si="63"/>
        <v>0</v>
      </c>
      <c r="AF148" s="309">
        <f t="shared" si="64"/>
        <v>0</v>
      </c>
      <c r="AG148" s="19">
        <f t="shared" si="65"/>
        <v>5.4057026697834658</v>
      </c>
      <c r="AH148" s="19">
        <f t="shared" si="66"/>
        <v>108.3201330410881</v>
      </c>
      <c r="AI148" s="19">
        <f t="shared" si="67"/>
        <v>214.85298388699826</v>
      </c>
      <c r="AJ148" s="337">
        <f t="shared" si="68"/>
        <v>0</v>
      </c>
      <c r="AK148" s="62">
        <f t="shared" si="69"/>
        <v>91331.677763020707</v>
      </c>
      <c r="AL148" s="62">
        <f>IF(D148="","",IF(AK147&lt;'day lookup'!$I$1,MIN('day lookup'!$I$1-AK147,AJ148)))</f>
        <v>0</v>
      </c>
      <c r="AM148" s="62">
        <f t="shared" si="70"/>
        <v>91331.677763020707</v>
      </c>
      <c r="AN148" s="62">
        <f>IF(D148="","",IF(AK148&lt;'day lookup'!$I$1,0,MIN(AK148-'day lookup'!$I$1,AJ148)))</f>
        <v>0</v>
      </c>
      <c r="AO148" s="338">
        <f t="shared" si="71"/>
        <v>0</v>
      </c>
      <c r="AP148" s="10">
        <f>IF(Revised_Input!F148&gt;0,Revised_Input!F148,IF(Input!F148&lt;990000,Input!F148,""))</f>
        <v>388.69270833333297</v>
      </c>
      <c r="AQ148" s="54"/>
      <c r="AS148" s="54"/>
      <c r="AT148" s="279"/>
      <c r="AU148" s="280"/>
      <c r="BL148" s="271"/>
      <c r="BN148" s="271"/>
      <c r="BO148" s="271"/>
    </row>
    <row r="149" spans="1:67">
      <c r="A149" s="73" t="str">
        <f ca="1">OFFSET('day lookup'!$A$1,WEEKDAY(B149)-1,0)</f>
        <v>SAT</v>
      </c>
      <c r="B149" s="32">
        <f>Input!A149</f>
        <v>41139</v>
      </c>
      <c r="C149" s="294">
        <f>IF(D149&lt;&gt;"",interp(D149,AreaCapacity!$A$3:$B$245,2),"")</f>
        <v>7742.498539719626</v>
      </c>
      <c r="D149" s="10">
        <f>IF(AND(Revised_Input!B149&gt;0,Revised_Input!B149&lt;104000),Revised_Input!B149,IF(Input!B149&lt;990000,Input!B149,""))</f>
        <v>80634.75</v>
      </c>
      <c r="E149" s="10">
        <f>IF(Revised_Input!G149&gt;0,Revised_Input!G149/1.9835,IF(Input!G149&lt;990000,Input!G149,""))</f>
        <v>5.8677000000000001</v>
      </c>
      <c r="F149" s="10">
        <f>IF(Revised_Input!C149&gt;0,Revised_Input!C149,IF(Input!C149&lt;990000,Input!C149,""))</f>
        <v>210.03125</v>
      </c>
      <c r="G149" s="10">
        <f>IF(Revised_Input!D149&gt;0,Revised_Input!D149,IF(Input!D149&lt;990000,Input!D149,""))</f>
        <v>2.13</v>
      </c>
      <c r="H149" s="210">
        <f t="shared" si="48"/>
        <v>207.90125</v>
      </c>
      <c r="I149" s="287">
        <f t="shared" si="49"/>
        <v>88.475277199392963</v>
      </c>
      <c r="J149" s="437" t="str">
        <f>IF(Input!H149="","",Input!H149)</f>
        <v>Y</v>
      </c>
      <c r="K149" s="305">
        <f t="shared" si="50"/>
        <v>5.8677000000000001</v>
      </c>
      <c r="L149" s="201">
        <f>IF(D149="","",IF(J149="Y",I149+G149,MIN(Input!I149,I149+G149-K149)))</f>
        <v>90.605277199392958</v>
      </c>
      <c r="M149" s="201">
        <f t="shared" si="51"/>
        <v>88.475277199392963</v>
      </c>
      <c r="N149" s="314">
        <f>IF(Revised_Input!E149&gt;0,Revised_Input!E149,IF(Input!E149&lt;990000,Input!E149,""))</f>
        <v>0.33999999999999903</v>
      </c>
      <c r="O149" s="306">
        <f t="shared" si="52"/>
        <v>13042.558486328116</v>
      </c>
      <c r="P149" s="10">
        <f t="shared" si="53"/>
        <v>0.33999999999999903</v>
      </c>
      <c r="Q149" s="322">
        <f t="shared" si="54"/>
        <v>177.95393809895768</v>
      </c>
      <c r="R149" s="325">
        <f>IF(D149="","",IF(J149="Y",Input!M149,0))</f>
        <v>12.33302926103601</v>
      </c>
      <c r="S149" s="308">
        <f t="shared" si="55"/>
        <v>1415.0845533793797</v>
      </c>
      <c r="T149" s="305">
        <f>IF(D149="","",Input!L149)</f>
        <v>0</v>
      </c>
      <c r="U149" s="308">
        <f t="shared" si="56"/>
        <v>0</v>
      </c>
      <c r="V149" s="307">
        <f t="shared" si="57"/>
        <v>12.33302926103601</v>
      </c>
      <c r="W149" s="326">
        <f t="shared" si="58"/>
        <v>1415.0845533793797</v>
      </c>
      <c r="X149" s="152">
        <f>IF(D149="","",Input!K149)</f>
        <v>125</v>
      </c>
      <c r="Y149" s="308">
        <f t="shared" si="59"/>
        <v>7314.15625</v>
      </c>
      <c r="Z149" s="329">
        <f t="shared" si="60"/>
        <v>13282.843750000018</v>
      </c>
      <c r="AA149" s="62">
        <f t="shared" si="61"/>
        <v>226.14830646042898</v>
      </c>
      <c r="AB149" s="62">
        <f>IF(D149="","",Input!N149)</f>
        <v>0</v>
      </c>
      <c r="AC149" s="62">
        <f t="shared" si="62"/>
        <v>207.90125</v>
      </c>
      <c r="AD149" s="62">
        <f>IF(D149="","",Input!J149)</f>
        <v>207.90125</v>
      </c>
      <c r="AE149" s="62">
        <f t="shared" si="63"/>
        <v>0</v>
      </c>
      <c r="AF149" s="309">
        <f t="shared" si="64"/>
        <v>0</v>
      </c>
      <c r="AG149" s="19">
        <f t="shared" si="65"/>
        <v>18.247056460428979</v>
      </c>
      <c r="AH149" s="19">
        <f t="shared" si="66"/>
        <v>126.56718950151708</v>
      </c>
      <c r="AI149" s="19">
        <f t="shared" si="67"/>
        <v>251.04602037625912</v>
      </c>
      <c r="AJ149" s="337">
        <f t="shared" si="68"/>
        <v>0</v>
      </c>
      <c r="AK149" s="62">
        <f t="shared" si="69"/>
        <v>91331.677763020707</v>
      </c>
      <c r="AL149" s="62">
        <f>IF(D149="","",IF(AK148&lt;'day lookup'!$I$1,MIN('day lookup'!$I$1-AK148,AJ149)))</f>
        <v>0</v>
      </c>
      <c r="AM149" s="62">
        <f t="shared" si="70"/>
        <v>91331.677763020707</v>
      </c>
      <c r="AN149" s="62">
        <f>IF(D149="","",IF(AK149&lt;'day lookup'!$I$1,0,MIN(AK149-'day lookup'!$I$1,AJ149)))</f>
        <v>0</v>
      </c>
      <c r="AO149" s="338">
        <f t="shared" si="71"/>
        <v>0</v>
      </c>
      <c r="AP149" s="10">
        <f>IF(Revised_Input!F149&gt;0,Revised_Input!F149,IF(Input!F149&lt;990000,Input!F149,""))</f>
        <v>341.39843749999898</v>
      </c>
      <c r="AQ149" s="54"/>
      <c r="AS149" s="54"/>
      <c r="AT149" s="279"/>
      <c r="AU149" s="280"/>
      <c r="BL149" s="271"/>
      <c r="BN149" s="271"/>
      <c r="BO149" s="271"/>
    </row>
    <row r="150" spans="1:67">
      <c r="A150" s="73" t="str">
        <f ca="1">OFFSET('day lookup'!$A$1,WEEKDAY(B150)-1,0)</f>
        <v>SUN</v>
      </c>
      <c r="B150" s="32">
        <f>Input!A150</f>
        <v>41140</v>
      </c>
      <c r="C150" s="294">
        <f>IF(D150&lt;&gt;"",interp(D150,AreaCapacity!$A$3:$B$245,2),"")</f>
        <v>7742.1790771028036</v>
      </c>
      <c r="D150" s="10">
        <f>IF(AND(Revised_Input!B150&gt;0,Revised_Input!B150&lt;104000),Revised_Input!B150,IF(Input!B150&lt;990000,Input!B150,""))</f>
        <v>80361.289999999994</v>
      </c>
      <c r="E150" s="10">
        <f>IF(Revised_Input!G150&gt;0,Revised_Input!G150/1.9835,IF(Input!G150&lt;990000,Input!G150,""))</f>
        <v>5.8575999999999997</v>
      </c>
      <c r="F150" s="10">
        <f>IF(Revised_Input!C150&gt;0,Revised_Input!C150,IF(Input!C150&lt;990000,Input!C150,""))</f>
        <v>209.75</v>
      </c>
      <c r="G150" s="10">
        <f>IF(Revised_Input!D150&gt;0,Revised_Input!D150,IF(Input!D150&lt;990000,Input!D150,""))</f>
        <v>2.1265624999999999</v>
      </c>
      <c r="H150" s="210">
        <f t="shared" si="48"/>
        <v>207.62343749999999</v>
      </c>
      <c r="I150" s="287">
        <f t="shared" si="49"/>
        <v>75.61363139966906</v>
      </c>
      <c r="J150" s="437" t="str">
        <f>IF(Input!H150="","",Input!H150)</f>
        <v>Y</v>
      </c>
      <c r="K150" s="305">
        <f t="shared" si="50"/>
        <v>5.8575999999999997</v>
      </c>
      <c r="L150" s="201">
        <f>IF(D150="","",IF(J150="Y",I150+G150,MIN(Input!I150,I150+G150-K150)))</f>
        <v>77.740193899669066</v>
      </c>
      <c r="M150" s="201">
        <f t="shared" si="51"/>
        <v>75.61363139966906</v>
      </c>
      <c r="N150" s="314">
        <f>IF(Revised_Input!E150&gt;0,Revised_Input!E150,IF(Input!E150&lt;990000,Input!E150,""))</f>
        <v>0.33999999999999903</v>
      </c>
      <c r="O150" s="306">
        <f t="shared" si="52"/>
        <v>13043.232876328117</v>
      </c>
      <c r="P150" s="10">
        <f t="shared" si="53"/>
        <v>0.33999999999999903</v>
      </c>
      <c r="Q150" s="322">
        <f t="shared" si="54"/>
        <v>178.62832809895767</v>
      </c>
      <c r="R150" s="325">
        <f>IF(D150="","",IF(J150="Y",Input!M150,0))</f>
        <v>12.33302926103601</v>
      </c>
      <c r="S150" s="308">
        <f t="shared" si="55"/>
        <v>1439.5471169186446</v>
      </c>
      <c r="T150" s="305">
        <f>IF(D150="","",Input!L150)</f>
        <v>0</v>
      </c>
      <c r="U150" s="308">
        <f t="shared" si="56"/>
        <v>0</v>
      </c>
      <c r="V150" s="307">
        <f t="shared" si="57"/>
        <v>12.33302926103601</v>
      </c>
      <c r="W150" s="326">
        <f t="shared" si="58"/>
        <v>1439.5471169186446</v>
      </c>
      <c r="X150" s="152">
        <f>IF(D150="","",Input!K150)</f>
        <v>125</v>
      </c>
      <c r="Y150" s="308">
        <f t="shared" si="59"/>
        <v>7562.09375</v>
      </c>
      <c r="Z150" s="329">
        <f t="shared" si="60"/>
        <v>13034.906250000018</v>
      </c>
      <c r="AA150" s="62">
        <f>IF(D150="","",M150+P150+V150+X150)</f>
        <v>213.28666066070508</v>
      </c>
      <c r="AB150" s="62">
        <f>IF(D150="","",Input!N150)</f>
        <v>0</v>
      </c>
      <c r="AC150" s="62">
        <f>IF(D150="","",H150)</f>
        <v>207.62343749999999</v>
      </c>
      <c r="AD150" s="62">
        <f>IF(D150="","",Input!J150)</f>
        <v>207.62343749999999</v>
      </c>
      <c r="AE150" s="62">
        <f t="shared" si="63"/>
        <v>0</v>
      </c>
      <c r="AF150" s="309">
        <f t="shared" si="64"/>
        <v>0</v>
      </c>
      <c r="AG150" s="19">
        <f t="shared" si="65"/>
        <v>5.6632231607050869</v>
      </c>
      <c r="AH150" s="19">
        <f t="shared" si="66"/>
        <v>132.23041266222216</v>
      </c>
      <c r="AI150" s="19">
        <f t="shared" si="67"/>
        <v>262.27902351551768</v>
      </c>
      <c r="AJ150" s="337">
        <f t="shared" si="68"/>
        <v>0</v>
      </c>
      <c r="AK150" s="62">
        <f t="shared" si="69"/>
        <v>91331.677763020707</v>
      </c>
      <c r="AL150" s="62">
        <f>IF(D150="","",IF(AK149&lt;'day lookup'!$I$1,MIN('day lookup'!$I$1-AK149,AJ150)))</f>
        <v>0</v>
      </c>
      <c r="AM150" s="62">
        <f t="shared" si="70"/>
        <v>91331.677763020707</v>
      </c>
      <c r="AN150" s="62">
        <f>IF(D150="","",IF(AK150&lt;'day lookup'!$I$1,0,MIN(AK150-'day lookup'!$I$1,AJ150)))</f>
        <v>0</v>
      </c>
      <c r="AO150" s="338">
        <f t="shared" si="71"/>
        <v>0</v>
      </c>
      <c r="AP150" s="10">
        <f>IF(Revised_Input!F150&gt;0,Revised_Input!F150,IF(Input!F150&lt;990000,Input!F150,""))</f>
        <v>330.35677083333297</v>
      </c>
      <c r="AQ150" s="54"/>
      <c r="AS150" s="54"/>
      <c r="AT150" s="279"/>
      <c r="AU150" s="280"/>
      <c r="BL150" s="271"/>
      <c r="BN150" s="271"/>
      <c r="BO150" s="271"/>
    </row>
    <row r="151" spans="1:67">
      <c r="A151" s="73" t="str">
        <f ca="1">OFFSET('day lookup'!$A$1,WEEKDAY(B151)-1,0)</f>
        <v>MON</v>
      </c>
      <c r="B151" s="32">
        <f>Input!A151</f>
        <v>41141</v>
      </c>
      <c r="C151" s="294">
        <f>IF(D151&lt;&gt;"",interp(D151,AreaCapacity!$A$3:$B$245,2),"")</f>
        <v>7741.8289882352938</v>
      </c>
      <c r="D151" s="10">
        <f>IF(AND(Revised_Input!B151&gt;0,Revised_Input!B151&lt;104000),Revised_Input!B151,IF(Input!B151&lt;990000,Input!B151,""))</f>
        <v>80062.64</v>
      </c>
      <c r="E151" s="10">
        <f>IF(Revised_Input!G151&gt;0,Revised_Input!G151/1.9835,IF(Input!G151&lt;990000,Input!G151,""))</f>
        <v>5.8425000000000002</v>
      </c>
      <c r="F151" s="10">
        <f>IF(Revised_Input!C151&gt;0,Revised_Input!C151,IF(Input!C151&lt;990000,Input!C151,""))</f>
        <v>209.6328125</v>
      </c>
      <c r="G151" s="10">
        <f>IF(Revised_Input!D151&gt;0,Revised_Input!D151,IF(Input!D151&lt;990000,Input!D151,""))</f>
        <v>2.13</v>
      </c>
      <c r="H151" s="210">
        <f t="shared" si="48"/>
        <v>207.5028125</v>
      </c>
      <c r="I151" s="287">
        <f t="shared" si="49"/>
        <v>62.778133271366698</v>
      </c>
      <c r="J151" s="437" t="str">
        <f>IF(Input!H151="","",Input!H151)</f>
        <v>Y</v>
      </c>
      <c r="K151" s="305">
        <f t="shared" si="50"/>
        <v>5.8425000000000002</v>
      </c>
      <c r="L151" s="201">
        <f>IF(D151="","",IF(J151="Y",I151+G151,MIN(Input!I151,I151+G151-K151)))</f>
        <v>64.908133271366694</v>
      </c>
      <c r="M151" s="201">
        <f t="shared" si="51"/>
        <v>62.778133271366691</v>
      </c>
      <c r="N151" s="314">
        <f>IF(Revised_Input!E151&gt;0,Revised_Input!E151,IF(Input!E151&lt;990000,Input!E151,""))</f>
        <v>0.33999999999999903</v>
      </c>
      <c r="O151" s="306">
        <f t="shared" si="52"/>
        <v>13043.907266328117</v>
      </c>
      <c r="P151" s="10">
        <f t="shared" si="53"/>
        <v>0.33999999999999903</v>
      </c>
      <c r="Q151" s="322">
        <f t="shared" si="54"/>
        <v>179.30271809895766</v>
      </c>
      <c r="R151" s="325">
        <f>IF(D151="","",IF(J151="Y",Input!M151,0))</f>
        <v>12.33302926103601</v>
      </c>
      <c r="S151" s="308">
        <f t="shared" si="55"/>
        <v>1464.0096804579096</v>
      </c>
      <c r="T151" s="305">
        <f>IF(D151="","",Input!L151)</f>
        <v>0</v>
      </c>
      <c r="U151" s="308">
        <f t="shared" si="56"/>
        <v>0</v>
      </c>
      <c r="V151" s="307">
        <f t="shared" si="57"/>
        <v>12.33302926103601</v>
      </c>
      <c r="W151" s="326">
        <f t="shared" si="58"/>
        <v>1464.0096804579096</v>
      </c>
      <c r="X151" s="152">
        <f>IF(D151="","",Input!K151)</f>
        <v>125</v>
      </c>
      <c r="Y151" s="308">
        <f t="shared" si="59"/>
        <v>7810.03125</v>
      </c>
      <c r="Z151" s="329">
        <f t="shared" si="60"/>
        <v>12786.968750000018</v>
      </c>
      <c r="AA151" s="62">
        <f t="shared" si="61"/>
        <v>200.45116253240269</v>
      </c>
      <c r="AB151" s="62">
        <f>IF(D151="","",Input!N151)</f>
        <v>0</v>
      </c>
      <c r="AC151" s="62">
        <f t="shared" si="62"/>
        <v>207.5028125</v>
      </c>
      <c r="AD151" s="62">
        <f>IF(D151="","",Input!J151)</f>
        <v>207.5028125</v>
      </c>
      <c r="AE151" s="62">
        <f t="shared" si="63"/>
        <v>0</v>
      </c>
      <c r="AF151" s="309">
        <f t="shared" si="64"/>
        <v>0</v>
      </c>
      <c r="AG151" s="19">
        <f t="shared" si="65"/>
        <v>-7.0516499675973137</v>
      </c>
      <c r="AH151" s="19">
        <f t="shared" si="66"/>
        <v>125.17876269462485</v>
      </c>
      <c r="AI151" s="19">
        <f t="shared" si="67"/>
        <v>248.2920758047884</v>
      </c>
      <c r="AJ151" s="337">
        <f t="shared" si="68"/>
        <v>1.4093615163801587E-14</v>
      </c>
      <c r="AK151" s="62">
        <f t="shared" si="69"/>
        <v>91331.677763020707</v>
      </c>
      <c r="AL151" s="62">
        <f>IF(D151="","",IF(AK150&lt;'day lookup'!$I$1,MIN('day lookup'!$I$1-AK150,AJ151)))</f>
        <v>1.4093615163801587E-14</v>
      </c>
      <c r="AM151" s="62">
        <f t="shared" si="70"/>
        <v>91331.677763020707</v>
      </c>
      <c r="AN151" s="62">
        <f>IF(D151="","",IF(AK151&lt;'day lookup'!$I$1,0,MIN(AK151-'day lookup'!$I$1,AJ151)))</f>
        <v>0</v>
      </c>
      <c r="AO151" s="338">
        <f t="shared" si="71"/>
        <v>0</v>
      </c>
      <c r="AP151" s="10">
        <f>IF(Revised_Input!F151&gt;0,Revised_Input!F151,IF(Input!F151&lt;990000,Input!F151,""))</f>
        <v>349.328125</v>
      </c>
      <c r="AQ151" s="54"/>
      <c r="AS151" s="54"/>
      <c r="AT151" s="279"/>
      <c r="AU151" s="280"/>
      <c r="BL151" s="271"/>
      <c r="BN151" s="271"/>
      <c r="BO151" s="271"/>
    </row>
    <row r="152" spans="1:67">
      <c r="A152" s="73" t="str">
        <f ca="1">OFFSET('day lookup'!$A$1,WEEKDAY(B152)-1,0)</f>
        <v>TUE</v>
      </c>
      <c r="B152" s="32">
        <f>Input!A152</f>
        <v>41142</v>
      </c>
      <c r="C152" s="294">
        <f>IF(D152&lt;&gt;"",interp(D152,AreaCapacity!$A$3:$B$245,2),"")</f>
        <v>7741.508294117647</v>
      </c>
      <c r="D152" s="10">
        <f>IF(AND(Revised_Input!B152&gt;0,Revised_Input!B152&lt;104000),Revised_Input!B152,IF(Input!B152&lt;990000,Input!B152,""))</f>
        <v>79790.05</v>
      </c>
      <c r="E152" s="10">
        <f>IF(Revised_Input!G152&gt;0,Revised_Input!G152/1.9835,IF(Input!G152&lt;990000,Input!G152,""))</f>
        <v>5.8273000000000001</v>
      </c>
      <c r="F152" s="10">
        <f>IF(Revised_Input!C152&gt;0,Revised_Input!C152,IF(Input!C152&lt;990000,Input!C152,""))</f>
        <v>209.2578125</v>
      </c>
      <c r="G152" s="10">
        <f>IF(Revised_Input!D152&gt;0,Revised_Input!D152,IF(Input!D152&lt;990000,Input!D152,""))</f>
        <v>2.0709895833333301</v>
      </c>
      <c r="H152" s="210">
        <f t="shared" si="48"/>
        <v>207.18682291666667</v>
      </c>
      <c r="I152" s="287">
        <f t="shared" si="49"/>
        <v>75.585335419819444</v>
      </c>
      <c r="J152" s="437" t="str">
        <f>IF(Input!H152="","",Input!H152)</f>
        <v>Y</v>
      </c>
      <c r="K152" s="305">
        <f t="shared" si="50"/>
        <v>5.8273000000000001</v>
      </c>
      <c r="L152" s="201">
        <f>IF(D152="","",IF(J152="Y",I152+G152,MIN(Input!I152,I152+G152-K152)))</f>
        <v>77.656325003152773</v>
      </c>
      <c r="M152" s="201">
        <f t="shared" si="51"/>
        <v>75.585335419819444</v>
      </c>
      <c r="N152" s="314">
        <f>IF(Revised_Input!E152&gt;0,Revised_Input!E152,IF(Input!E152&lt;990000,Input!E152,""))</f>
        <v>0.33999999999999903</v>
      </c>
      <c r="O152" s="306">
        <f t="shared" si="52"/>
        <v>13044.581656328117</v>
      </c>
      <c r="P152" s="10">
        <f t="shared" si="53"/>
        <v>0.33999999999999903</v>
      </c>
      <c r="Q152" s="322">
        <f t="shared" si="54"/>
        <v>179.97710809895764</v>
      </c>
      <c r="R152" s="325">
        <f>IF(D152="","",IF(J152="Y",Input!M152,0))</f>
        <v>12.33302926103601</v>
      </c>
      <c r="S152" s="308">
        <f t="shared" si="55"/>
        <v>1488.4722439971745</v>
      </c>
      <c r="T152" s="305">
        <f>IF(D152="","",Input!L152)</f>
        <v>0</v>
      </c>
      <c r="U152" s="308">
        <f t="shared" si="56"/>
        <v>0</v>
      </c>
      <c r="V152" s="307">
        <f t="shared" si="57"/>
        <v>12.33302926103601</v>
      </c>
      <c r="W152" s="326">
        <f t="shared" si="58"/>
        <v>1488.4722439971745</v>
      </c>
      <c r="X152" s="152">
        <f>IF(D152="","",Input!K152)</f>
        <v>125</v>
      </c>
      <c r="Y152" s="308">
        <f t="shared" si="59"/>
        <v>8057.96875</v>
      </c>
      <c r="Z152" s="329">
        <f t="shared" si="60"/>
        <v>12539.031250000018</v>
      </c>
      <c r="AA152" s="62">
        <f t="shared" si="61"/>
        <v>213.25836468085546</v>
      </c>
      <c r="AB152" s="62">
        <f>IF(D152="","",Input!N152)</f>
        <v>0</v>
      </c>
      <c r="AC152" s="62">
        <f t="shared" si="62"/>
        <v>207.18682291666667</v>
      </c>
      <c r="AD152" s="62">
        <f>IF(D152="","",Input!J152)</f>
        <v>207.18682291666667</v>
      </c>
      <c r="AE152" s="62">
        <f t="shared" si="63"/>
        <v>0</v>
      </c>
      <c r="AF152" s="309">
        <f t="shared" si="64"/>
        <v>0</v>
      </c>
      <c r="AG152" s="19">
        <f t="shared" si="65"/>
        <v>6.0715417641887939</v>
      </c>
      <c r="AH152" s="19">
        <f t="shared" si="66"/>
        <v>131.25030445881364</v>
      </c>
      <c r="AI152" s="19">
        <f t="shared" si="67"/>
        <v>260.33497889405686</v>
      </c>
      <c r="AJ152" s="337">
        <f t="shared" si="68"/>
        <v>0</v>
      </c>
      <c r="AK152" s="62">
        <f t="shared" si="69"/>
        <v>91331.677763020707</v>
      </c>
      <c r="AL152" s="62">
        <f>IF(D152="","",IF(AK151&lt;'day lookup'!$I$1,MIN('day lookup'!$I$1-AK151,AJ152)))</f>
        <v>0</v>
      </c>
      <c r="AM152" s="62">
        <f t="shared" si="70"/>
        <v>91331.677763020707</v>
      </c>
      <c r="AN152" s="62">
        <f>IF(D152="","",IF(AK152&lt;'day lookup'!$I$1,0,MIN(AK152-'day lookup'!$I$1,AJ152)))</f>
        <v>0</v>
      </c>
      <c r="AO152" s="338">
        <f t="shared" si="71"/>
        <v>0</v>
      </c>
      <c r="AP152" s="10">
        <f>IF(Revised_Input!F152&gt;0,Revised_Input!F152,IF(Input!F152&lt;990000,Input!F152,""))</f>
        <v>300.96875</v>
      </c>
      <c r="AQ152" s="54"/>
      <c r="AS152" s="54"/>
      <c r="AT152" s="279"/>
      <c r="AU152" s="280"/>
      <c r="BL152" s="271"/>
      <c r="BN152" s="271"/>
      <c r="BO152" s="271"/>
    </row>
    <row r="153" spans="1:67">
      <c r="A153" s="73" t="str">
        <f ca="1">OFFSET('day lookup'!$A$1,WEEKDAY(B153)-1,0)</f>
        <v>WED</v>
      </c>
      <c r="B153" s="32">
        <f>Input!A153</f>
        <v>41143</v>
      </c>
      <c r="C153" s="294">
        <f>IF(D153&lt;&gt;"",interp(D153,AreaCapacity!$A$3:$B$245,2),"")</f>
        <v>7741.1089294117646</v>
      </c>
      <c r="D153" s="10">
        <f>IF(AND(Revised_Input!B153&gt;0,Revised_Input!B153&lt;104000),Revised_Input!B153,IF(Input!B153&lt;990000,Input!B153,""))</f>
        <v>79450.59</v>
      </c>
      <c r="E153" s="10">
        <f>IF(Revised_Input!G153&gt;0,Revised_Input!G153/1.9835,IF(Input!G153&lt;990000,Input!G153,""))</f>
        <v>5.8121999999999998</v>
      </c>
      <c r="F153" s="10">
        <f>IF(Revised_Input!C153&gt;0,Revised_Input!C153,IF(Input!C153&lt;990000,Input!C153,""))</f>
        <v>215.869791666666</v>
      </c>
      <c r="G153" s="10">
        <f>IF(Revised_Input!D153&gt;0,Revised_Input!D153,IF(Input!D153&lt;990000,Input!D153,""))</f>
        <v>2.02</v>
      </c>
      <c r="H153" s="210">
        <f t="shared" si="48"/>
        <v>213.84979166666599</v>
      </c>
      <c r="I153" s="287">
        <f t="shared" si="49"/>
        <v>48.520070819675112</v>
      </c>
      <c r="J153" s="437" t="str">
        <f>IF(Input!H153="","",Input!H153)</f>
        <v>Y</v>
      </c>
      <c r="K153" s="305">
        <f t="shared" si="50"/>
        <v>5.8121999999999998</v>
      </c>
      <c r="L153" s="201">
        <f>IF(D153="","",IF(J153="Y",I153+G153,MIN(Input!I153,I153+G153-K153)))</f>
        <v>50.540070819675115</v>
      </c>
      <c r="M153" s="201">
        <f t="shared" si="51"/>
        <v>48.520070819675112</v>
      </c>
      <c r="N153" s="314">
        <f>IF(Revised_Input!E153&gt;0,Revised_Input!E153,IF(Input!E153&lt;990000,Input!E153,""))</f>
        <v>0.33999999999999903</v>
      </c>
      <c r="O153" s="306">
        <f t="shared" si="52"/>
        <v>13045.256046328117</v>
      </c>
      <c r="P153" s="10">
        <f t="shared" si="53"/>
        <v>0.33999999999999903</v>
      </c>
      <c r="Q153" s="322">
        <f t="shared" si="54"/>
        <v>180.65149809895763</v>
      </c>
      <c r="R153" s="325">
        <f>IF(D153="","",IF(J153="Y",Input!M153,0))</f>
        <v>12.33302926103601</v>
      </c>
      <c r="S153" s="308">
        <f t="shared" si="55"/>
        <v>1512.9348075364394</v>
      </c>
      <c r="T153" s="305">
        <f>IF(D153="","",Input!L153)</f>
        <v>0</v>
      </c>
      <c r="U153" s="308">
        <f t="shared" si="56"/>
        <v>0</v>
      </c>
      <c r="V153" s="307">
        <f t="shared" si="57"/>
        <v>12.33302926103601</v>
      </c>
      <c r="W153" s="326">
        <f t="shared" si="58"/>
        <v>1512.9348075364394</v>
      </c>
      <c r="X153" s="152">
        <f>IF(D153="","",Input!K153)</f>
        <v>130.83333333333334</v>
      </c>
      <c r="Y153" s="308">
        <f t="shared" si="59"/>
        <v>8317.4766666666674</v>
      </c>
      <c r="Z153" s="329">
        <f t="shared" si="60"/>
        <v>12279.523333333351</v>
      </c>
      <c r="AA153" s="62">
        <f>IF(D153="","",M153+P153+V153+X153)</f>
        <v>192.02643341404445</v>
      </c>
      <c r="AB153" s="62">
        <f>IF(D153="","",Input!N153)</f>
        <v>0</v>
      </c>
      <c r="AC153" s="62">
        <f t="shared" si="62"/>
        <v>213.84979166666599</v>
      </c>
      <c r="AD153" s="62">
        <f>IF(D153="","",Input!J153)</f>
        <v>213.84979166666599</v>
      </c>
      <c r="AE153" s="62">
        <f t="shared" si="63"/>
        <v>0</v>
      </c>
      <c r="AF153" s="309">
        <f t="shared" si="64"/>
        <v>0</v>
      </c>
      <c r="AG153" s="19">
        <f t="shared" si="65"/>
        <v>-21.823358252621546</v>
      </c>
      <c r="AH153" s="19">
        <f t="shared" si="66"/>
        <v>109.4269462061921</v>
      </c>
      <c r="AI153" s="19">
        <f t="shared" si="67"/>
        <v>217.04834779998203</v>
      </c>
      <c r="AJ153" s="337">
        <f t="shared" si="68"/>
        <v>0</v>
      </c>
      <c r="AK153" s="62">
        <f t="shared" si="69"/>
        <v>91331.677763020707</v>
      </c>
      <c r="AL153" s="62">
        <f>IF(D153="","",IF(AK152&lt;'day lookup'!$I$1,MIN('day lookup'!$I$1-AK152,AJ153)))</f>
        <v>0</v>
      </c>
      <c r="AM153" s="62">
        <f t="shared" si="70"/>
        <v>91331.677763020707</v>
      </c>
      <c r="AN153" s="62">
        <f>IF(D153="","",IF(AK153&lt;'day lookup'!$I$1,0,MIN(AK153-'day lookup'!$I$1,AJ153)))</f>
        <v>0</v>
      </c>
      <c r="AO153" s="338">
        <f t="shared" si="71"/>
        <v>0</v>
      </c>
      <c r="AP153" s="10">
        <f>IF(Revised_Input!F153&gt;0,Revised_Input!F153,IF(Input!F153&lt;990000,Input!F153,""))</f>
        <v>312.53645833333297</v>
      </c>
      <c r="AQ153" s="54"/>
      <c r="AS153" s="54"/>
      <c r="AT153" s="279"/>
      <c r="AU153" s="280"/>
      <c r="BL153" s="271"/>
      <c r="BN153" s="271"/>
      <c r="BO153" s="271"/>
    </row>
    <row r="154" spans="1:67">
      <c r="A154" s="73" t="str">
        <f ca="1">OFFSET('day lookup'!$A$1,WEEKDAY(B154)-1,0)</f>
        <v>THU</v>
      </c>
      <c r="B154" s="32">
        <f>Input!A154</f>
        <v>41144</v>
      </c>
      <c r="C154" s="294">
        <f>IF(D154&lt;&gt;"",interp(D154,AreaCapacity!$A$3:$B$245,2),"")</f>
        <v>7740.7089822485204</v>
      </c>
      <c r="D154" s="10">
        <f>IF(AND(Revised_Input!B154&gt;0,Revised_Input!B154&lt;104000),Revised_Input!B154,IF(Input!B154&lt;990000,Input!B154,""))</f>
        <v>79112.09</v>
      </c>
      <c r="E154" s="10">
        <f>IF(Revised_Input!G154&gt;0,Revised_Input!G154/1.9835,IF(Input!G154&lt;990000,Input!G154,""))</f>
        <v>5.7971000000000004</v>
      </c>
      <c r="F154" s="10">
        <f>IF(Revised_Input!C154&gt;0,Revised_Input!C154,IF(Input!C154&lt;990000,Input!C154,""))</f>
        <v>246.619791666666</v>
      </c>
      <c r="G154" s="10">
        <f>IF(Revised_Input!D154&gt;0,Revised_Input!D154,IF(Input!D154&lt;990000,Input!D154,""))</f>
        <v>2.0222916666666602</v>
      </c>
      <c r="H154" s="210">
        <f t="shared" si="48"/>
        <v>244.59749999999934</v>
      </c>
      <c r="I154" s="287">
        <f t="shared" si="49"/>
        <v>79.736672094781284</v>
      </c>
      <c r="J154" s="437" t="str">
        <f>IF(Input!H154="","",Input!H154)</f>
        <v>Y</v>
      </c>
      <c r="K154" s="305">
        <f t="shared" si="50"/>
        <v>5.7971000000000004</v>
      </c>
      <c r="L154" s="201">
        <f>IF(D154="","",IF(J154="Y",I154+G154,MIN(Input!I154,I154+G154-K154)))</f>
        <v>81.758963761447944</v>
      </c>
      <c r="M154" s="201">
        <f t="shared" si="51"/>
        <v>79.736672094781284</v>
      </c>
      <c r="N154" s="314">
        <f>IF(Revised_Input!E154&gt;0,Revised_Input!E154,IF(Input!E154&lt;990000,Input!E154,""))</f>
        <v>0.33999999999999903</v>
      </c>
      <c r="O154" s="306">
        <f t="shared" si="52"/>
        <v>13045.930436328117</v>
      </c>
      <c r="P154" s="10">
        <f t="shared" si="53"/>
        <v>0.33999999999999903</v>
      </c>
      <c r="Q154" s="322">
        <f t="shared" si="54"/>
        <v>181.32588809895762</v>
      </c>
      <c r="R154" s="325">
        <f>IF(D154="","",IF(J154="Y",Input!M154,0))</f>
        <v>12.33302926103601</v>
      </c>
      <c r="S154" s="308">
        <f t="shared" si="55"/>
        <v>1537.3973710757043</v>
      </c>
      <c r="T154" s="305">
        <f>IF(D154="","",Input!L154)</f>
        <v>0</v>
      </c>
      <c r="U154" s="308">
        <f t="shared" si="56"/>
        <v>0</v>
      </c>
      <c r="V154" s="307">
        <f t="shared" si="57"/>
        <v>12.33302926103601</v>
      </c>
      <c r="W154" s="326">
        <f t="shared" si="58"/>
        <v>1537.3973710757043</v>
      </c>
      <c r="X154" s="152">
        <f>IF(D154="","",Input!K154)</f>
        <v>145</v>
      </c>
      <c r="Y154" s="308">
        <f t="shared" si="59"/>
        <v>8605.0841666666674</v>
      </c>
      <c r="Z154" s="329">
        <f t="shared" si="60"/>
        <v>11991.915833333351</v>
      </c>
      <c r="AA154" s="62">
        <f t="shared" si="61"/>
        <v>237.4097013558173</v>
      </c>
      <c r="AB154" s="62">
        <f>IF(D154="","",Input!N154)</f>
        <v>0</v>
      </c>
      <c r="AC154" s="62">
        <f t="shared" si="62"/>
        <v>244.59749999999934</v>
      </c>
      <c r="AD154" s="62">
        <f>IF(D154="","",Input!J154)</f>
        <v>244.59749999999934</v>
      </c>
      <c r="AE154" s="62">
        <f t="shared" si="63"/>
        <v>0</v>
      </c>
      <c r="AF154" s="309">
        <f t="shared" si="64"/>
        <v>0</v>
      </c>
      <c r="AG154" s="19">
        <f t="shared" si="65"/>
        <v>-7.1877986441820383</v>
      </c>
      <c r="AH154" s="19">
        <f t="shared" si="66"/>
        <v>102.23914756201006</v>
      </c>
      <c r="AI154" s="19">
        <f t="shared" si="67"/>
        <v>202.79134918924697</v>
      </c>
      <c r="AJ154" s="337">
        <f t="shared" si="68"/>
        <v>0</v>
      </c>
      <c r="AK154" s="62">
        <f t="shared" si="69"/>
        <v>91331.677763020707</v>
      </c>
      <c r="AL154" s="62">
        <f>IF(D154="","",IF(AK153&lt;'day lookup'!$I$1,MIN('day lookup'!$I$1-AK153,AJ154)))</f>
        <v>0</v>
      </c>
      <c r="AM154" s="62">
        <f t="shared" si="70"/>
        <v>91331.677763020707</v>
      </c>
      <c r="AN154" s="62">
        <f>IF(D154="","",IF(AK154&lt;'day lookup'!$I$1,0,MIN(AK154-'day lookup'!$I$1,AJ154)))</f>
        <v>0</v>
      </c>
      <c r="AO154" s="338">
        <f t="shared" si="71"/>
        <v>0</v>
      </c>
      <c r="AP154" s="10">
        <f>IF(Revised_Input!F154&gt;0,Revised_Input!F154,IF(Input!F154&lt;990000,Input!F154,""))</f>
        <v>322.45052083333297</v>
      </c>
      <c r="AQ154" s="54"/>
      <c r="AS154" s="54"/>
      <c r="AT154" s="279"/>
      <c r="AU154" s="280"/>
      <c r="BL154" s="271"/>
      <c r="BN154" s="271"/>
      <c r="BO154" s="271"/>
    </row>
    <row r="155" spans="1:67">
      <c r="A155" s="73" t="str">
        <f ca="1">OFFSET('day lookup'!$A$1,WEEKDAY(B155)-1,0)</f>
        <v>FRI</v>
      </c>
      <c r="B155" s="32">
        <f>Input!A155</f>
        <v>41145</v>
      </c>
      <c r="C155" s="294">
        <f>IF(D155&lt;&gt;"",interp(D155,AreaCapacity!$A$3:$B$245,2),"")</f>
        <v>7740.3192662721895</v>
      </c>
      <c r="D155" s="10">
        <f>IF(AND(Revised_Input!B155&gt;0,Revised_Input!B155&lt;104000),Revised_Input!B155,IF(Input!B155&lt;990000,Input!B155,""))</f>
        <v>78782.78</v>
      </c>
      <c r="E155" s="10">
        <f>IF(Revised_Input!G155&gt;0,Revised_Input!G155/1.9835,IF(Input!G155&lt;990000,Input!G155,""))</f>
        <v>5.782</v>
      </c>
      <c r="F155" s="10">
        <f>IF(Revised_Input!C155&gt;0,Revised_Input!C155,IF(Input!C155&lt;990000,Input!C155,""))</f>
        <v>247.15624999999901</v>
      </c>
      <c r="G155" s="10">
        <f>IF(Revised_Input!D155&gt;0,Revised_Input!D155,IF(Input!D155&lt;990000,Input!D155,""))</f>
        <v>2.02</v>
      </c>
      <c r="H155" s="210">
        <f t="shared" si="48"/>
        <v>245.136249999999</v>
      </c>
      <c r="I155" s="287">
        <f t="shared" si="49"/>
        <v>84.893546193597359</v>
      </c>
      <c r="J155" s="437" t="str">
        <f>IF(Input!H155="","",Input!H155)</f>
        <v>Y</v>
      </c>
      <c r="K155" s="305">
        <f t="shared" si="50"/>
        <v>5.782</v>
      </c>
      <c r="L155" s="201">
        <f>IF(D155="","",IF(J155="Y",I155+G155,MIN(Input!I155,I155+G155-K155)))</f>
        <v>86.913546193597355</v>
      </c>
      <c r="M155" s="201">
        <f t="shared" si="51"/>
        <v>84.893546193597359</v>
      </c>
      <c r="N155" s="314">
        <f>IF(Revised_Input!E155&gt;0,Revised_Input!E155,IF(Input!E155&lt;990000,Input!E155,""))</f>
        <v>0.33999999999999903</v>
      </c>
      <c r="O155" s="306">
        <f t="shared" si="52"/>
        <v>13046.604826328117</v>
      </c>
      <c r="P155" s="10">
        <f t="shared" si="53"/>
        <v>0.33999999999999903</v>
      </c>
      <c r="Q155" s="322">
        <f t="shared" si="54"/>
        <v>182.00027809895761</v>
      </c>
      <c r="R155" s="325">
        <f>IF(D155="","",IF(J155="Y",Input!M155,0))</f>
        <v>12.33302926103601</v>
      </c>
      <c r="S155" s="308">
        <f t="shared" si="55"/>
        <v>1561.8599346149692</v>
      </c>
      <c r="T155" s="305">
        <f>IF(D155="","",Input!L155)</f>
        <v>0</v>
      </c>
      <c r="U155" s="308">
        <f t="shared" si="56"/>
        <v>0</v>
      </c>
      <c r="V155" s="307">
        <f t="shared" si="57"/>
        <v>12.33302926103601</v>
      </c>
      <c r="W155" s="326">
        <f t="shared" si="58"/>
        <v>1561.8599346149692</v>
      </c>
      <c r="X155" s="152">
        <f>IF(D155="","",Input!K155)</f>
        <v>145</v>
      </c>
      <c r="Y155" s="308">
        <f t="shared" si="59"/>
        <v>8892.6916666666675</v>
      </c>
      <c r="Z155" s="329">
        <f t="shared" si="60"/>
        <v>11704.308333333351</v>
      </c>
      <c r="AA155" s="62">
        <f t="shared" si="61"/>
        <v>242.56657545463338</v>
      </c>
      <c r="AB155" s="62">
        <f>IF(D155="","",Input!N155)</f>
        <v>0</v>
      </c>
      <c r="AC155" s="62">
        <f t="shared" si="62"/>
        <v>245.136249999999</v>
      </c>
      <c r="AD155" s="62">
        <f>IF(D155="","",Input!J155)</f>
        <v>245.136249999999</v>
      </c>
      <c r="AE155" s="62">
        <f t="shared" si="63"/>
        <v>0</v>
      </c>
      <c r="AF155" s="309">
        <f t="shared" si="64"/>
        <v>0</v>
      </c>
      <c r="AG155" s="19">
        <f t="shared" si="65"/>
        <v>-2.5696745453656149</v>
      </c>
      <c r="AH155" s="19">
        <f t="shared" si="66"/>
        <v>99.669473016644446</v>
      </c>
      <c r="AI155" s="19">
        <f t="shared" si="67"/>
        <v>197.69439972851427</v>
      </c>
      <c r="AJ155" s="337">
        <f t="shared" si="68"/>
        <v>0</v>
      </c>
      <c r="AK155" s="62">
        <f t="shared" si="69"/>
        <v>91331.677763020707</v>
      </c>
      <c r="AL155" s="62">
        <f>IF(D155="","",IF(AK154&lt;'day lookup'!$I$1,MIN('day lookup'!$I$1-AK154,AJ155)))</f>
        <v>0</v>
      </c>
      <c r="AM155" s="62">
        <f t="shared" si="70"/>
        <v>91331.677763020707</v>
      </c>
      <c r="AN155" s="62">
        <f>IF(D155="","",IF(AK155&lt;'day lookup'!$I$1,0,MIN(AK155-'day lookup'!$I$1,AJ155)))</f>
        <v>0</v>
      </c>
      <c r="AO155" s="338">
        <f t="shared" si="71"/>
        <v>0</v>
      </c>
      <c r="AP155" s="10">
        <f>IF(Revised_Input!F155&gt;0,Revised_Input!F155,IF(Input!F155&lt;990000,Input!F155,""))</f>
        <v>442.229166666666</v>
      </c>
      <c r="AQ155" s="54"/>
      <c r="AS155" s="54"/>
      <c r="AT155" s="279"/>
      <c r="AU155" s="280"/>
      <c r="BL155" s="271"/>
      <c r="BN155" s="271"/>
      <c r="BO155" s="271"/>
    </row>
    <row r="156" spans="1:67">
      <c r="A156" s="73" t="str">
        <f ca="1">OFFSET('day lookup'!$A$1,WEEKDAY(B156)-1,0)</f>
        <v>SAT</v>
      </c>
      <c r="B156" s="32">
        <f>Input!A156</f>
        <v>41146</v>
      </c>
      <c r="C156" s="294">
        <f>IF(D156&lt;&gt;"",interp(D156,AreaCapacity!$A$3:$B$245,2),"")</f>
        <v>7739.9202505966587</v>
      </c>
      <c r="D156" s="10">
        <f>IF(AND(Revised_Input!B156&gt;0,Revised_Input!B156&lt;104000),Revised_Input!B156,IF(Input!B156&lt;990000,Input!B156,""))</f>
        <v>78446.17</v>
      </c>
      <c r="E156" s="10">
        <f>IF(Revised_Input!G156&gt;0,Revised_Input!G156/1.9835,IF(Input!G156&lt;990000,Input!G156,""))</f>
        <v>5.7618</v>
      </c>
      <c r="F156" s="10">
        <f>IF(Revised_Input!C156&gt;0,Revised_Input!C156,IF(Input!C156&lt;990000,Input!C156,""))</f>
        <v>246.59374999999901</v>
      </c>
      <c r="G156" s="10">
        <f>IF(Revised_Input!D156&gt;0,Revised_Input!D156,IF(Input!D156&lt;990000,Input!D156,""))</f>
        <v>2.02</v>
      </c>
      <c r="H156" s="210">
        <f t="shared" si="48"/>
        <v>244.573749999999</v>
      </c>
      <c r="I156" s="287">
        <f t="shared" si="49"/>
        <v>80.63048319888955</v>
      </c>
      <c r="J156" s="437" t="str">
        <f>IF(Input!H156="","",Input!H156)</f>
        <v>Y</v>
      </c>
      <c r="K156" s="305">
        <f t="shared" si="50"/>
        <v>5.7618</v>
      </c>
      <c r="L156" s="201">
        <f>IF(D156="","",IF(J156="Y",I156+G156,MIN(Input!I156,I156+G156-K156)))</f>
        <v>82.650483198889546</v>
      </c>
      <c r="M156" s="201">
        <f t="shared" si="51"/>
        <v>80.63048319888955</v>
      </c>
      <c r="N156" s="314">
        <f>IF(Revised_Input!E156&gt;0,Revised_Input!E156,IF(Input!E156&lt;990000,Input!E156,""))</f>
        <v>0.33999999999999903</v>
      </c>
      <c r="O156" s="306">
        <f t="shared" si="52"/>
        <v>13047.279216328117</v>
      </c>
      <c r="P156" s="10">
        <f t="shared" si="53"/>
        <v>0.33999999999999903</v>
      </c>
      <c r="Q156" s="322">
        <f t="shared" si="54"/>
        <v>182.6746680989576</v>
      </c>
      <c r="R156" s="325">
        <f>IF(D156="","",IF(J156="Y",Input!M156,0))</f>
        <v>12.33302926103601</v>
      </c>
      <c r="S156" s="308">
        <f t="shared" si="55"/>
        <v>1586.3224981542342</v>
      </c>
      <c r="T156" s="305">
        <f>IF(D156="","",Input!L156)</f>
        <v>0</v>
      </c>
      <c r="U156" s="308">
        <f t="shared" si="56"/>
        <v>0</v>
      </c>
      <c r="V156" s="307">
        <f t="shared" si="57"/>
        <v>12.33302926103601</v>
      </c>
      <c r="W156" s="326">
        <f t="shared" si="58"/>
        <v>1586.3224981542342</v>
      </c>
      <c r="X156" s="152">
        <f>IF(D156="","",Input!K156)</f>
        <v>145</v>
      </c>
      <c r="Y156" s="308">
        <f t="shared" si="59"/>
        <v>9180.2991666666676</v>
      </c>
      <c r="Z156" s="329">
        <f t="shared" si="60"/>
        <v>11416.700833333351</v>
      </c>
      <c r="AA156" s="62">
        <f t="shared" si="61"/>
        <v>238.30351245992557</v>
      </c>
      <c r="AB156" s="62">
        <f>IF(D156="","",Input!N156)</f>
        <v>0</v>
      </c>
      <c r="AC156" s="62">
        <f t="shared" si="62"/>
        <v>244.573749999999</v>
      </c>
      <c r="AD156" s="62">
        <f>IF(D156="","",Input!J156)</f>
        <v>244.573749999999</v>
      </c>
      <c r="AE156" s="62">
        <f t="shared" si="63"/>
        <v>0</v>
      </c>
      <c r="AF156" s="309">
        <f t="shared" si="64"/>
        <v>0</v>
      </c>
      <c r="AG156" s="19">
        <f t="shared" si="65"/>
        <v>-6.270237540073424</v>
      </c>
      <c r="AH156" s="19">
        <f t="shared" si="66"/>
        <v>93.399235476571022</v>
      </c>
      <c r="AI156" s="19">
        <f t="shared" si="67"/>
        <v>185.25738356777862</v>
      </c>
      <c r="AJ156" s="337">
        <f t="shared" si="68"/>
        <v>0</v>
      </c>
      <c r="AK156" s="62">
        <f t="shared" si="69"/>
        <v>91331.677763020707</v>
      </c>
      <c r="AL156" s="62">
        <f>IF(D156="","",IF(AK155&lt;'day lookup'!$I$1,MIN('day lookup'!$I$1-AK155,AJ156)))</f>
        <v>0</v>
      </c>
      <c r="AM156" s="62">
        <f t="shared" si="70"/>
        <v>91331.677763020707</v>
      </c>
      <c r="AN156" s="62">
        <f>IF(D156="","",IF(AK156&lt;'day lookup'!$I$1,0,MIN(AK156-'day lookup'!$I$1,AJ156)))</f>
        <v>0</v>
      </c>
      <c r="AO156" s="338">
        <f t="shared" si="71"/>
        <v>0</v>
      </c>
      <c r="AP156" s="10">
        <f>IF(Revised_Input!F156&gt;0,Revised_Input!F156,IF(Input!F156&lt;990000,Input!F156,""))</f>
        <v>621.59635416666595</v>
      </c>
      <c r="AQ156" s="54"/>
      <c r="AS156" s="54"/>
      <c r="AT156" s="279"/>
      <c r="AU156" s="280"/>
      <c r="BL156" s="271"/>
      <c r="BN156" s="271"/>
      <c r="BO156" s="271"/>
    </row>
    <row r="157" spans="1:67">
      <c r="A157" s="73" t="str">
        <f ca="1">OFFSET('day lookup'!$A$1,WEEKDAY(B157)-1,0)</f>
        <v>SUN</v>
      </c>
      <c r="B157" s="32">
        <f>Input!A157</f>
        <v>41147</v>
      </c>
      <c r="C157" s="294">
        <f>IF(D157&lt;&gt;"",interp(D157,AreaCapacity!$A$3:$B$245,2),"")</f>
        <v>7739.5094033412888</v>
      </c>
      <c r="D157" s="10">
        <f>IF(AND(Revised_Input!B157&gt;0,Revised_Input!B157&lt;104000),Revised_Input!B157,IF(Input!B157&lt;990000,Input!B157,""))</f>
        <v>78101.88</v>
      </c>
      <c r="E157" s="10">
        <f>IF(Revised_Input!G157&gt;0,Revised_Input!G157/1.9835,IF(Input!G157&lt;990000,Input!G157,""))</f>
        <v>5.7466999999999997</v>
      </c>
      <c r="F157" s="10">
        <f>IF(Revised_Input!C157&gt;0,Revised_Input!C157,IF(Input!C157&lt;990000,Input!C157,""))</f>
        <v>246.33593749999901</v>
      </c>
      <c r="G157" s="10">
        <f>IF(Revised_Input!D157&gt;0,Revised_Input!D157,IF(Input!D157&lt;990000,Input!D157,""))</f>
        <v>2.02</v>
      </c>
      <c r="H157" s="210">
        <f t="shared" si="48"/>
        <v>244.315937499999</v>
      </c>
      <c r="I157" s="287">
        <f t="shared" si="49"/>
        <v>76.485627164736286</v>
      </c>
      <c r="J157" s="437" t="str">
        <f>IF(Input!H157="","",Input!H157)</f>
        <v>Y</v>
      </c>
      <c r="K157" s="305">
        <f t="shared" si="50"/>
        <v>5.7466999999999997</v>
      </c>
      <c r="L157" s="201">
        <f>IF(D157="","",IF(J157="Y",I157+G157,MIN(Input!I157,I157+G157-K157)))</f>
        <v>78.505627164736282</v>
      </c>
      <c r="M157" s="201">
        <f t="shared" si="51"/>
        <v>76.485627164736286</v>
      </c>
      <c r="N157" s="314">
        <f>IF(Revised_Input!E157&gt;0,Revised_Input!E157,IF(Input!E157&lt;990000,Input!E157,""))</f>
        <v>0.33999999999999903</v>
      </c>
      <c r="O157" s="306">
        <f t="shared" si="52"/>
        <v>13047.953606328118</v>
      </c>
      <c r="P157" s="10">
        <f t="shared" si="53"/>
        <v>0.33999999999999903</v>
      </c>
      <c r="Q157" s="322">
        <f t="shared" si="54"/>
        <v>183.34905809895758</v>
      </c>
      <c r="R157" s="325">
        <f>IF(D157="","",IF(J157="Y",Input!M157,0))</f>
        <v>12.33302926103601</v>
      </c>
      <c r="S157" s="308">
        <f t="shared" si="55"/>
        <v>1610.7850616934991</v>
      </c>
      <c r="T157" s="305">
        <f>IF(D157="","",Input!L157)</f>
        <v>0</v>
      </c>
      <c r="U157" s="308">
        <f t="shared" si="56"/>
        <v>0</v>
      </c>
      <c r="V157" s="307">
        <f t="shared" si="57"/>
        <v>12.33302926103601</v>
      </c>
      <c r="W157" s="326">
        <f t="shared" si="58"/>
        <v>1610.7850616934991</v>
      </c>
      <c r="X157" s="152">
        <f>IF(D157="","",Input!K157)</f>
        <v>145</v>
      </c>
      <c r="Y157" s="308">
        <f t="shared" si="59"/>
        <v>9467.9066666666677</v>
      </c>
      <c r="Z157" s="329">
        <f t="shared" si="60"/>
        <v>11129.093333333351</v>
      </c>
      <c r="AA157" s="62">
        <f t="shared" si="61"/>
        <v>234.15865642577231</v>
      </c>
      <c r="AB157" s="62">
        <f>IF(D157="","",Input!N157)</f>
        <v>0</v>
      </c>
      <c r="AC157" s="62">
        <f t="shared" si="62"/>
        <v>244.315937499999</v>
      </c>
      <c r="AD157" s="62">
        <f>IF(D157="","",Input!J157)</f>
        <v>244.315937499999</v>
      </c>
      <c r="AE157" s="62">
        <f t="shared" si="63"/>
        <v>0</v>
      </c>
      <c r="AF157" s="309">
        <f t="shared" si="64"/>
        <v>0</v>
      </c>
      <c r="AG157" s="19">
        <f t="shared" si="65"/>
        <v>-10.157281074226688</v>
      </c>
      <c r="AH157" s="19">
        <f t="shared" si="66"/>
        <v>83.241954402344334</v>
      </c>
      <c r="AI157" s="19">
        <f t="shared" si="67"/>
        <v>165.11041655705</v>
      </c>
      <c r="AJ157" s="337">
        <f t="shared" si="68"/>
        <v>0</v>
      </c>
      <c r="AK157" s="62">
        <f t="shared" si="69"/>
        <v>91331.677763020707</v>
      </c>
      <c r="AL157" s="62">
        <f>IF(D157="","",IF(AK156&lt;'day lookup'!$I$1,MIN('day lookup'!$I$1-AK156,AJ157)))</f>
        <v>0</v>
      </c>
      <c r="AM157" s="62">
        <f t="shared" si="70"/>
        <v>91331.677763020707</v>
      </c>
      <c r="AN157" s="62">
        <f>IF(D157="","",IF(AK157&lt;'day lookup'!$I$1,0,MIN(AK157-'day lookup'!$I$1,AJ157)))</f>
        <v>0</v>
      </c>
      <c r="AO157" s="338">
        <f t="shared" si="71"/>
        <v>0</v>
      </c>
      <c r="AP157" s="10">
        <f>IF(Revised_Input!F157&gt;0,Revised_Input!F157,IF(Input!F157&lt;990000,Input!F157,""))</f>
        <v>578.65364583333303</v>
      </c>
      <c r="AQ157" s="54"/>
      <c r="AS157" s="54"/>
      <c r="AT157" s="279"/>
      <c r="AU157" s="280"/>
      <c r="BL157" s="271"/>
      <c r="BN157" s="271"/>
      <c r="BO157" s="271"/>
    </row>
    <row r="158" spans="1:67">
      <c r="A158" s="73" t="str">
        <f ca="1">OFFSET('day lookup'!$A$1,WEEKDAY(B158)-1,0)</f>
        <v>MON</v>
      </c>
      <c r="B158" s="32">
        <f>Input!A158</f>
        <v>41148</v>
      </c>
      <c r="C158" s="294">
        <f>IF(D158&lt;&gt;"",interp(D158,AreaCapacity!$A$3:$B$245,2),"")</f>
        <v>7739.0802147971363</v>
      </c>
      <c r="D158" s="10">
        <f>IF(AND(Revised_Input!B158&gt;0,Revised_Input!B158&lt;104000),Revised_Input!B158,IF(Input!B158&lt;990000,Input!B158,""))</f>
        <v>77742.22</v>
      </c>
      <c r="E158" s="10">
        <f>IF(Revised_Input!G158&gt;0,Revised_Input!G158/1.9835,IF(Input!G158&lt;990000,Input!G158,""))</f>
        <v>5.7316000000000003</v>
      </c>
      <c r="F158" s="10">
        <f>IF(Revised_Input!C158&gt;0,Revised_Input!C158,IF(Input!C158&lt;990000,Input!C158,""))</f>
        <v>245.69531249999901</v>
      </c>
      <c r="G158" s="10">
        <f>IF(Revised_Input!D158&gt;0,Revised_Input!D158,IF(Input!D158&lt;990000,Input!D158,""))</f>
        <v>2.0085416666666598</v>
      </c>
      <c r="H158" s="210">
        <f t="shared" si="48"/>
        <v>243.68677083333233</v>
      </c>
      <c r="I158" s="287">
        <f t="shared" si="49"/>
        <v>68.092431836607602</v>
      </c>
      <c r="J158" s="437" t="str">
        <f>IF(Input!H158="","",Input!H158)</f>
        <v>Y</v>
      </c>
      <c r="K158" s="305">
        <f t="shared" si="50"/>
        <v>5.7316000000000003</v>
      </c>
      <c r="L158" s="201">
        <f>IF(D158="","",IF(J158="Y",I158+G158,MIN(Input!I158,I158+G158-K158)))</f>
        <v>70.100973503274261</v>
      </c>
      <c r="M158" s="201">
        <f t="shared" si="51"/>
        <v>68.092431836607602</v>
      </c>
      <c r="N158" s="314">
        <f>IF(Revised_Input!E158&gt;0,Revised_Input!E158,IF(Input!E158&lt;990000,Input!E158,""))</f>
        <v>0.29463541666666598</v>
      </c>
      <c r="O158" s="306">
        <f t="shared" si="52"/>
        <v>13048.538015677075</v>
      </c>
      <c r="P158" s="10">
        <f t="shared" si="53"/>
        <v>0.29463541666666598</v>
      </c>
      <c r="Q158" s="322">
        <f t="shared" si="54"/>
        <v>183.93346744791592</v>
      </c>
      <c r="R158" s="325">
        <f>IF(D158="","",IF(J158="Y",Input!M158,0))</f>
        <v>12.33302926103601</v>
      </c>
      <c r="S158" s="308">
        <f t="shared" si="55"/>
        <v>1635.247625232764</v>
      </c>
      <c r="T158" s="305">
        <f>IF(D158="","",Input!L158)</f>
        <v>0</v>
      </c>
      <c r="U158" s="308">
        <f t="shared" si="56"/>
        <v>0</v>
      </c>
      <c r="V158" s="307">
        <f t="shared" si="57"/>
        <v>12.33302926103601</v>
      </c>
      <c r="W158" s="326">
        <f t="shared" si="58"/>
        <v>1635.247625232764</v>
      </c>
      <c r="X158" s="152">
        <f>IF(D158="","",Input!K158)</f>
        <v>145</v>
      </c>
      <c r="Y158" s="308">
        <f t="shared" si="59"/>
        <v>9755.5141666666677</v>
      </c>
      <c r="Z158" s="329">
        <f t="shared" si="60"/>
        <v>10841.48583333335</v>
      </c>
      <c r="AA158" s="62">
        <f t="shared" si="61"/>
        <v>225.72009651431028</v>
      </c>
      <c r="AB158" s="62">
        <f>IF(D158="","",Input!N158)</f>
        <v>0</v>
      </c>
      <c r="AC158" s="62">
        <f t="shared" si="62"/>
        <v>243.68677083333233</v>
      </c>
      <c r="AD158" s="62">
        <f>IF(D158="","",Input!J158)</f>
        <v>243.68677083333233</v>
      </c>
      <c r="AE158" s="62">
        <f t="shared" si="63"/>
        <v>0</v>
      </c>
      <c r="AF158" s="309">
        <f t="shared" si="64"/>
        <v>0</v>
      </c>
      <c r="AG158" s="19">
        <f t="shared" si="65"/>
        <v>-17.966674319022047</v>
      </c>
      <c r="AH158" s="19">
        <f t="shared" si="66"/>
        <v>65.275280083322286</v>
      </c>
      <c r="AI158" s="19">
        <f t="shared" si="67"/>
        <v>129.47351804526977</v>
      </c>
      <c r="AJ158" s="337">
        <f t="shared" si="68"/>
        <v>0</v>
      </c>
      <c r="AK158" s="62">
        <f t="shared" si="69"/>
        <v>91331.677763020707</v>
      </c>
      <c r="AL158" s="62">
        <f>IF(D158="","",IF(AK157&lt;'day lookup'!$I$1,MIN('day lookup'!$I$1-AK157,AJ158)))</f>
        <v>0</v>
      </c>
      <c r="AM158" s="62">
        <f t="shared" si="70"/>
        <v>91331.677763020707</v>
      </c>
      <c r="AN158" s="62">
        <f>IF(D158="","",IF(AK158&lt;'day lookup'!$I$1,0,MIN(AK158-'day lookup'!$I$1,AJ158)))</f>
        <v>0</v>
      </c>
      <c r="AO158" s="338">
        <f t="shared" si="71"/>
        <v>0</v>
      </c>
      <c r="AP158" s="10">
        <f>IF(Revised_Input!F158&gt;0,Revised_Input!F158,IF(Input!F158&lt;990000,Input!F158,""))</f>
        <v>555.05989583333303</v>
      </c>
      <c r="AQ158" s="54"/>
      <c r="AS158" s="54"/>
      <c r="AT158" s="279"/>
      <c r="AU158" s="280"/>
      <c r="BL158" s="271"/>
      <c r="BN158" s="271"/>
      <c r="BO158" s="271"/>
    </row>
    <row r="159" spans="1:67">
      <c r="A159" s="73" t="str">
        <f ca="1">OFFSET('day lookup'!$A$1,WEEKDAY(B159)-1,0)</f>
        <v>TUE</v>
      </c>
      <c r="B159" s="32">
        <f>Input!A159</f>
        <v>41149</v>
      </c>
      <c r="C159" s="294">
        <f>IF(D159&lt;&gt;"",interp(D159,AreaCapacity!$A$3:$B$245,2),"")</f>
        <v>7738.6599279711882</v>
      </c>
      <c r="D159" s="10">
        <f>IF(AND(Revised_Input!B159&gt;0,Revised_Input!B159&lt;104000),Revised_Input!B159,IF(Input!B159&lt;990000,Input!B159,""))</f>
        <v>77391.72</v>
      </c>
      <c r="E159" s="10">
        <f>IF(Revised_Input!G159&gt;0,Revised_Input!G159/1.9835,IF(Input!G159&lt;990000,Input!G159,""))</f>
        <v>5.7164000000000001</v>
      </c>
      <c r="F159" s="10">
        <f>IF(Revised_Input!C159&gt;0,Revised_Input!C159,IF(Input!C159&lt;990000,Input!C159,""))</f>
        <v>245.830729166666</v>
      </c>
      <c r="G159" s="10">
        <f>IF(Revised_Input!D159&gt;0,Revised_Input!D159,IF(Input!D159&lt;990000,Input!D159,""))</f>
        <v>2.0016666666666598</v>
      </c>
      <c r="H159" s="210">
        <f t="shared" si="48"/>
        <v>243.82906249999934</v>
      </c>
      <c r="I159" s="287">
        <f t="shared" si="49"/>
        <v>72.837622822661302</v>
      </c>
      <c r="J159" s="437" t="str">
        <f>IF(Input!H159="","",Input!H159)</f>
        <v>Y</v>
      </c>
      <c r="K159" s="305">
        <f t="shared" si="50"/>
        <v>5.7164000000000001</v>
      </c>
      <c r="L159" s="201">
        <f>IF(D159="","",IF(J159="Y",I159+G159,MIN(Input!I159,I159+G159-K159)))</f>
        <v>74.839289489327967</v>
      </c>
      <c r="M159" s="201">
        <f t="shared" si="51"/>
        <v>72.837622822661302</v>
      </c>
      <c r="N159" s="314">
        <f>IF(Revised_Input!E159&gt;0,Revised_Input!E159,IF(Input!E159&lt;990000,Input!E159,""))</f>
        <v>0.22083333333333299</v>
      </c>
      <c r="O159" s="306">
        <f t="shared" si="52"/>
        <v>13048.976038593742</v>
      </c>
      <c r="P159" s="10">
        <f t="shared" si="53"/>
        <v>0.22083333333333299</v>
      </c>
      <c r="Q159" s="322">
        <f t="shared" si="54"/>
        <v>184.37149036458257</v>
      </c>
      <c r="R159" s="325">
        <f>IF(D159="","",IF(J159="Y",Input!M159,0))</f>
        <v>12.33302926103601</v>
      </c>
      <c r="S159" s="308">
        <f t="shared" si="55"/>
        <v>1659.7101887720289</v>
      </c>
      <c r="T159" s="305">
        <f>IF(D159="","",Input!L159)</f>
        <v>0</v>
      </c>
      <c r="U159" s="308">
        <f t="shared" si="56"/>
        <v>0</v>
      </c>
      <c r="V159" s="307">
        <f t="shared" si="57"/>
        <v>12.33302926103601</v>
      </c>
      <c r="W159" s="326">
        <f t="shared" si="58"/>
        <v>1659.7101887720289</v>
      </c>
      <c r="X159" s="152">
        <f>IF(D159="","",Input!K159)</f>
        <v>145</v>
      </c>
      <c r="Y159" s="308">
        <f t="shared" si="59"/>
        <v>10043.121666666668</v>
      </c>
      <c r="Z159" s="329">
        <f t="shared" si="60"/>
        <v>10553.87833333335</v>
      </c>
      <c r="AA159" s="62">
        <f t="shared" si="61"/>
        <v>230.39148541703065</v>
      </c>
      <c r="AB159" s="62">
        <f>IF(D159="","",Input!N159)</f>
        <v>0</v>
      </c>
      <c r="AC159" s="62">
        <f t="shared" si="62"/>
        <v>243.82906249999934</v>
      </c>
      <c r="AD159" s="62">
        <f>IF(D159="","",Input!J159)</f>
        <v>243.82906249999934</v>
      </c>
      <c r="AE159" s="62">
        <f t="shared" si="63"/>
        <v>0</v>
      </c>
      <c r="AF159" s="309">
        <f t="shared" si="64"/>
        <v>0</v>
      </c>
      <c r="AG159" s="19">
        <f t="shared" si="65"/>
        <v>-13.437577082968687</v>
      </c>
      <c r="AH159" s="19">
        <f t="shared" si="66"/>
        <v>51.837703000353599</v>
      </c>
      <c r="AI159" s="19">
        <f t="shared" si="67"/>
        <v>102.82008390120137</v>
      </c>
      <c r="AJ159" s="337">
        <f t="shared" si="68"/>
        <v>0</v>
      </c>
      <c r="AK159" s="62">
        <f t="shared" si="69"/>
        <v>91331.677763020707</v>
      </c>
      <c r="AL159" s="62">
        <f>IF(D159="","",IF(AK158&lt;'day lookup'!$I$1,MIN('day lookup'!$I$1-AK158,AJ159)))</f>
        <v>0</v>
      </c>
      <c r="AM159" s="62">
        <f t="shared" si="70"/>
        <v>91331.677763020707</v>
      </c>
      <c r="AN159" s="62">
        <f>IF(D159="","",IF(AK159&lt;'day lookup'!$I$1,0,MIN(AK159-'day lookup'!$I$1,AJ159)))</f>
        <v>0</v>
      </c>
      <c r="AO159" s="338">
        <f t="shared" si="71"/>
        <v>0</v>
      </c>
      <c r="AP159" s="10">
        <f>IF(Revised_Input!F159&gt;0,Revised_Input!F159,IF(Input!F159&lt;990000,Input!F159,""))</f>
        <v>485.916666666666</v>
      </c>
      <c r="AQ159" s="54"/>
      <c r="AS159" s="54"/>
      <c r="AT159" s="279"/>
      <c r="AU159" s="280"/>
      <c r="BL159" s="271"/>
      <c r="BN159" s="271"/>
      <c r="BO159" s="271"/>
    </row>
    <row r="160" spans="1:67">
      <c r="A160" s="73" t="str">
        <f ca="1">OFFSET('day lookup'!$A$1,WEEKDAY(B160)-1,0)</f>
        <v>WED</v>
      </c>
      <c r="B160" s="32">
        <f>Input!A160</f>
        <v>41150</v>
      </c>
      <c r="C160" s="294">
        <f>IF(D160&lt;&gt;"",interp(D160,AreaCapacity!$A$3:$B$245,2),"")</f>
        <v>7738.250096038415</v>
      </c>
      <c r="D160" s="10">
        <f>IF(AND(Revised_Input!B160&gt;0,Revised_Input!B160&lt;104000),Revised_Input!B160,IF(Input!B160&lt;990000,Input!B160,""))</f>
        <v>77050.33</v>
      </c>
      <c r="E160" s="10">
        <f>IF(Revised_Input!G160&gt;0,Revised_Input!G160/1.9835,IF(Input!G160&lt;990000,Input!G160,""))</f>
        <v>5.7012999999999998</v>
      </c>
      <c r="F160" s="10">
        <f>IF(Revised_Input!C160&gt;0,Revised_Input!C160,IF(Input!C160&lt;990000,Input!C160,""))</f>
        <v>245.61718749999901</v>
      </c>
      <c r="G160" s="10">
        <f>IF(Revised_Input!D160&gt;0,Revised_Input!D160,IF(Input!D160&lt;990000,Input!D160,""))</f>
        <v>2.0096875000000001</v>
      </c>
      <c r="H160" s="210">
        <f t="shared" si="48"/>
        <v>243.60749999999899</v>
      </c>
      <c r="I160" s="287">
        <f t="shared" si="49"/>
        <v>77.193851676329018</v>
      </c>
      <c r="J160" s="437" t="str">
        <f>IF(Input!H160="","",Input!H160)</f>
        <v>Y</v>
      </c>
      <c r="K160" s="305">
        <f t="shared" si="50"/>
        <v>5.7012999999999998</v>
      </c>
      <c r="L160" s="201">
        <f>IF(D160="","",IF(J160="Y",I160+G160,MIN(Input!I160,I160+G160-K160)))</f>
        <v>79.203539176329016</v>
      </c>
      <c r="M160" s="201">
        <f t="shared" si="51"/>
        <v>77.193851676329018</v>
      </c>
      <c r="N160" s="314">
        <f>IF(Revised_Input!E160&gt;0,Revised_Input!E160,IF(Input!E160&lt;990000,Input!E160,""))</f>
        <v>0.22895833333333299</v>
      </c>
      <c r="O160" s="306">
        <f t="shared" si="52"/>
        <v>13049.43017744791</v>
      </c>
      <c r="P160" s="10">
        <f t="shared" si="53"/>
        <v>0.22895833333333299</v>
      </c>
      <c r="Q160" s="322">
        <f t="shared" si="54"/>
        <v>184.82562921874924</v>
      </c>
      <c r="R160" s="325">
        <f>IF(D160="","",IF(J160="Y",Input!M160,0))</f>
        <v>12.33302926103601</v>
      </c>
      <c r="S160" s="308">
        <f t="shared" si="55"/>
        <v>1684.1727523112938</v>
      </c>
      <c r="T160" s="305">
        <f>IF(D160="","",Input!L160)</f>
        <v>0</v>
      </c>
      <c r="U160" s="308">
        <f t="shared" si="56"/>
        <v>0</v>
      </c>
      <c r="V160" s="307">
        <f t="shared" si="57"/>
        <v>12.33302926103601</v>
      </c>
      <c r="W160" s="326">
        <f t="shared" si="58"/>
        <v>1684.1727523112938</v>
      </c>
      <c r="X160" s="152">
        <f>IF(D160="","",Input!K160)</f>
        <v>170</v>
      </c>
      <c r="Y160" s="308">
        <f t="shared" si="59"/>
        <v>10380.316666666668</v>
      </c>
      <c r="Z160" s="329">
        <f t="shared" si="60"/>
        <v>10216.683333333351</v>
      </c>
      <c r="AA160" s="62">
        <f t="shared" si="61"/>
        <v>259.7558392706984</v>
      </c>
      <c r="AB160" s="62">
        <f>IF(D160="","",Input!N160)</f>
        <v>0</v>
      </c>
      <c r="AC160" s="62">
        <f t="shared" si="62"/>
        <v>243.60749999999899</v>
      </c>
      <c r="AD160" s="62">
        <f>IF(D160="","",Input!J160)</f>
        <v>243.60749999999899</v>
      </c>
      <c r="AE160" s="62">
        <f t="shared" si="63"/>
        <v>0</v>
      </c>
      <c r="AF160" s="309">
        <f t="shared" si="64"/>
        <v>0</v>
      </c>
      <c r="AG160" s="19">
        <f t="shared" si="65"/>
        <v>16.14833927069941</v>
      </c>
      <c r="AH160" s="19">
        <f t="shared" si="66"/>
        <v>67.986042271053009</v>
      </c>
      <c r="AI160" s="19">
        <f t="shared" si="67"/>
        <v>134.85031484463366</v>
      </c>
      <c r="AJ160" s="337">
        <f t="shared" si="68"/>
        <v>0</v>
      </c>
      <c r="AK160" s="62">
        <f t="shared" si="69"/>
        <v>91331.677763020707</v>
      </c>
      <c r="AL160" s="62">
        <f>IF(D160="","",IF(AK159&lt;'day lookup'!$I$1,MIN('day lookup'!$I$1-AK159,AJ160)))</f>
        <v>0</v>
      </c>
      <c r="AM160" s="62">
        <f t="shared" si="70"/>
        <v>91331.677763020707</v>
      </c>
      <c r="AN160" s="62">
        <f>IF(D160="","",IF(AK160&lt;'day lookup'!$I$1,0,MIN(AK160-'day lookup'!$I$1,AJ160)))</f>
        <v>0</v>
      </c>
      <c r="AO160" s="338">
        <f t="shared" si="71"/>
        <v>0</v>
      </c>
      <c r="AP160" s="10">
        <f>IF(Revised_Input!F160&gt;0,Revised_Input!F160,IF(Input!F160&lt;990000,Input!F160,""))</f>
        <v>433.135416666666</v>
      </c>
      <c r="AQ160" s="54"/>
      <c r="AS160" s="54"/>
      <c r="AT160" s="279"/>
      <c r="AU160" s="280"/>
      <c r="BL160" s="271"/>
      <c r="BN160" s="271"/>
      <c r="BO160" s="271"/>
    </row>
    <row r="161" spans="1:67">
      <c r="A161" s="73" t="str">
        <f ca="1">OFFSET('day lookup'!$A$1,WEEKDAY(B161)-1,0)</f>
        <v>THU</v>
      </c>
      <c r="B161" s="32">
        <f>Input!A161</f>
        <v>41151</v>
      </c>
      <c r="C161" s="294">
        <f>IF(D161&lt;&gt;"",interp(D161,AreaCapacity!$A$3:$B$245,2),"")</f>
        <v>7737.8304474002416</v>
      </c>
      <c r="D161" s="10">
        <f>IF(AND(Revised_Input!B161&gt;0,Revised_Input!B161&lt;104000),Revised_Input!B161,IF(Input!B161&lt;990000,Input!B161,""))</f>
        <v>76701.78</v>
      </c>
      <c r="E161" s="10">
        <f>IF(Revised_Input!G161&gt;0,Revised_Input!G161/1.9835,IF(Input!G161&lt;990000,Input!G161,""))</f>
        <v>5.6862000000000004</v>
      </c>
      <c r="F161" s="10">
        <f>IF(Revised_Input!C161&gt;0,Revised_Input!C161,IF(Input!C161&lt;990000,Input!C161,""))</f>
        <v>246.46874999999901</v>
      </c>
      <c r="G161" s="10">
        <f>IF(Revised_Input!D161&gt;0,Revised_Input!D161,IF(Input!D161&lt;990000,Input!D161,""))</f>
        <v>2.0131250000000001</v>
      </c>
      <c r="H161" s="210">
        <f t="shared" si="48"/>
        <v>244.455624999999</v>
      </c>
      <c r="I161" s="287">
        <f t="shared" si="49"/>
        <v>74.417095985629004</v>
      </c>
      <c r="J161" s="437" t="str">
        <f>IF(Input!H161="","",Input!H161)</f>
        <v>Y</v>
      </c>
      <c r="K161" s="305">
        <f t="shared" si="50"/>
        <v>5.6862000000000004</v>
      </c>
      <c r="L161" s="201">
        <f>IF(D161="","",IF(J161="Y",I161+G161,MIN(Input!I161,I161+G161-K161)))</f>
        <v>76.430220985629006</v>
      </c>
      <c r="M161" s="201">
        <f t="shared" si="51"/>
        <v>74.417095985629004</v>
      </c>
      <c r="N161" s="314">
        <f>IF(Revised_Input!E161&gt;0,Revised_Input!E161,IF(Input!E161&lt;990000,Input!E161,""))</f>
        <v>0.21</v>
      </c>
      <c r="O161" s="306">
        <f t="shared" si="52"/>
        <v>13049.84671244791</v>
      </c>
      <c r="P161" s="10">
        <f t="shared" si="53"/>
        <v>0.21</v>
      </c>
      <c r="Q161" s="322">
        <f t="shared" si="54"/>
        <v>185.24216421874925</v>
      </c>
      <c r="R161" s="325">
        <f>IF(D161="","",IF(J161="Y",Input!M161,0))</f>
        <v>12.33302926103601</v>
      </c>
      <c r="S161" s="308">
        <f t="shared" si="55"/>
        <v>1708.6353158505588</v>
      </c>
      <c r="T161" s="305">
        <f>IF(D161="","",Input!L161)</f>
        <v>0</v>
      </c>
      <c r="U161" s="308">
        <f t="shared" si="56"/>
        <v>0</v>
      </c>
      <c r="V161" s="307">
        <f t="shared" si="57"/>
        <v>12.33302926103601</v>
      </c>
      <c r="W161" s="326">
        <f t="shared" si="58"/>
        <v>1708.6353158505588</v>
      </c>
      <c r="X161" s="152">
        <f>IF(D161="","",Input!K161)</f>
        <v>170</v>
      </c>
      <c r="Y161" s="308">
        <f t="shared" si="59"/>
        <v>10717.511666666667</v>
      </c>
      <c r="Z161" s="329">
        <f t="shared" si="60"/>
        <v>9879.488333333351</v>
      </c>
      <c r="AA161" s="62">
        <f t="shared" si="61"/>
        <v>256.96012524666503</v>
      </c>
      <c r="AB161" s="62">
        <f>IF(D161="","",Input!N161)</f>
        <v>0</v>
      </c>
      <c r="AC161" s="62">
        <f t="shared" si="62"/>
        <v>244.455624999999</v>
      </c>
      <c r="AD161" s="62">
        <f>IF(D161="","",Input!J161)</f>
        <v>244.455624999999</v>
      </c>
      <c r="AE161" s="62">
        <f t="shared" si="63"/>
        <v>0</v>
      </c>
      <c r="AF161" s="309">
        <f t="shared" si="64"/>
        <v>0</v>
      </c>
      <c r="AG161" s="19">
        <f t="shared" si="65"/>
        <v>12.504500246666026</v>
      </c>
      <c r="AH161" s="19">
        <f t="shared" si="66"/>
        <v>80.490542517719035</v>
      </c>
      <c r="AI161" s="19">
        <f t="shared" si="67"/>
        <v>159.6529910838957</v>
      </c>
      <c r="AJ161" s="337">
        <f t="shared" si="68"/>
        <v>0</v>
      </c>
      <c r="AK161" s="62">
        <f t="shared" si="69"/>
        <v>91331.677763020707</v>
      </c>
      <c r="AL161" s="62">
        <f>IF(D161="","",IF(AK160&lt;'day lookup'!$I$1,MIN('day lookup'!$I$1-AK160,AJ161)))</f>
        <v>0</v>
      </c>
      <c r="AM161" s="62">
        <f t="shared" si="70"/>
        <v>91331.677763020707</v>
      </c>
      <c r="AN161" s="62">
        <f>IF(D161="","",IF(AK161&lt;'day lookup'!$I$1,0,MIN(AK161-'day lookup'!$I$1,AJ161)))</f>
        <v>0</v>
      </c>
      <c r="AO161" s="338">
        <f t="shared" si="71"/>
        <v>0</v>
      </c>
      <c r="AP161" s="10">
        <f>IF(Revised_Input!F161&gt;0,Revised_Input!F161,IF(Input!F161&lt;990000,Input!F161,""))</f>
        <v>408.67187499999898</v>
      </c>
      <c r="AQ161" s="54"/>
      <c r="AS161" s="54"/>
      <c r="AT161" s="279"/>
      <c r="AU161" s="280"/>
      <c r="BL161" s="271"/>
      <c r="BN161" s="271"/>
      <c r="BO161" s="271"/>
    </row>
    <row r="162" spans="1:67">
      <c r="A162" s="73" t="str">
        <f ca="1">OFFSET('day lookup'!$A$1,WEEKDAY(B162)-1,0)</f>
        <v>FRI</v>
      </c>
      <c r="B162" s="32">
        <f>Input!A162</f>
        <v>41152</v>
      </c>
      <c r="C162" s="294">
        <f>IF(D162&lt;&gt;"",interp(D162,AreaCapacity!$A$3:$B$245,2),"")</f>
        <v>7737.4101813784764</v>
      </c>
      <c r="D162" s="10">
        <f>IF(AND(Revised_Input!B162&gt;0,Revised_Input!B162&lt;104000),Revised_Input!B162,IF(Input!B162&lt;990000,Input!B162,""))</f>
        <v>76354.22</v>
      </c>
      <c r="E162" s="10">
        <f>IF(Revised_Input!G162&gt;0,Revised_Input!G162/1.9835,IF(Input!G162&lt;990000,Input!G162,""))</f>
        <v>5.6660000000000004</v>
      </c>
      <c r="F162" s="10">
        <f>IF(Revised_Input!C162&gt;0,Revised_Input!C162,IF(Input!C162&lt;990000,Input!C162,""))</f>
        <v>246.08593749999901</v>
      </c>
      <c r="G162" s="10">
        <f>IF(Revised_Input!D162&gt;0,Revised_Input!D162,IF(Input!D162&lt;990000,Input!D162,""))</f>
        <v>1.96557291666666</v>
      </c>
      <c r="H162" s="210">
        <f t="shared" si="48"/>
        <v>244.12036458333233</v>
      </c>
      <c r="I162" s="287">
        <f t="shared" si="49"/>
        <v>74.560753290164854</v>
      </c>
      <c r="J162" s="437" t="str">
        <f>IF(Input!H162="","",Input!H162)</f>
        <v>Y</v>
      </c>
      <c r="K162" s="305">
        <f t="shared" si="50"/>
        <v>5.6660000000000004</v>
      </c>
      <c r="L162" s="201">
        <f>IF(D162="","",IF(J162="Y",I162+G162,MIN(Input!I162,I162+G162-K162)))</f>
        <v>76.526326206831513</v>
      </c>
      <c r="M162" s="201">
        <f t="shared" si="51"/>
        <v>74.560753290164854</v>
      </c>
      <c r="N162" s="314">
        <f>IF(Revised_Input!E162&gt;0,Revised_Input!E162,IF(Input!E162&lt;990000,Input!E162,""))</f>
        <v>0.21</v>
      </c>
      <c r="O162" s="306">
        <f t="shared" si="52"/>
        <v>13050.263247447911</v>
      </c>
      <c r="P162" s="10">
        <f t="shared" si="53"/>
        <v>0.21</v>
      </c>
      <c r="Q162" s="322">
        <f t="shared" si="54"/>
        <v>185.65869921874926</v>
      </c>
      <c r="R162" s="325">
        <f>IF(D162="","",IF(J162="Y",Input!M162,0))</f>
        <v>12.33302926103601</v>
      </c>
      <c r="S162" s="308">
        <f t="shared" si="55"/>
        <v>1733.0978793898237</v>
      </c>
      <c r="T162" s="305">
        <f>IF(D162="","",Input!L162)</f>
        <v>0</v>
      </c>
      <c r="U162" s="308">
        <f t="shared" si="56"/>
        <v>0</v>
      </c>
      <c r="V162" s="307">
        <f t="shared" si="57"/>
        <v>12.33302926103601</v>
      </c>
      <c r="W162" s="326">
        <f t="shared" si="58"/>
        <v>1733.0978793898237</v>
      </c>
      <c r="X162" s="152">
        <f>IF(D162="","",Input!K162)</f>
        <v>155</v>
      </c>
      <c r="Y162" s="308">
        <f t="shared" si="59"/>
        <v>11024.954166666666</v>
      </c>
      <c r="Z162" s="329">
        <f t="shared" si="60"/>
        <v>9572.0458333333518</v>
      </c>
      <c r="AA162" s="62">
        <f t="shared" si="61"/>
        <v>242.10378255120085</v>
      </c>
      <c r="AB162" s="62">
        <f>IF(D162="","",Input!N162)</f>
        <v>0</v>
      </c>
      <c r="AC162" s="62">
        <f t="shared" si="62"/>
        <v>244.12036458333233</v>
      </c>
      <c r="AD162" s="62">
        <f>IF(D162="","",Input!J162)</f>
        <v>244.12036458333233</v>
      </c>
      <c r="AE162" s="62">
        <f t="shared" si="63"/>
        <v>0</v>
      </c>
      <c r="AF162" s="309">
        <f t="shared" si="64"/>
        <v>0</v>
      </c>
      <c r="AG162" s="19">
        <f t="shared" si="65"/>
        <v>-2.0165820321314811</v>
      </c>
      <c r="AH162" s="19">
        <f t="shared" si="66"/>
        <v>78.473960485587554</v>
      </c>
      <c r="AI162" s="19">
        <f t="shared" si="67"/>
        <v>155.65310062316291</v>
      </c>
      <c r="AJ162" s="337">
        <f t="shared" si="68"/>
        <v>0</v>
      </c>
      <c r="AK162" s="62">
        <f t="shared" si="69"/>
        <v>91331.677763020707</v>
      </c>
      <c r="AL162" s="62">
        <f>IF(D162="","",IF(AK161&lt;'day lookup'!$I$1,MIN('day lookup'!$I$1-AK161,AJ162)))</f>
        <v>0</v>
      </c>
      <c r="AM162" s="62">
        <f t="shared" si="70"/>
        <v>91331.677763020707</v>
      </c>
      <c r="AN162" s="62">
        <f>IF(D162="","",IF(AK162&lt;'day lookup'!$I$1,0,MIN(AK162-'day lookup'!$I$1,AJ162)))</f>
        <v>0</v>
      </c>
      <c r="AO162" s="338">
        <f t="shared" si="71"/>
        <v>0</v>
      </c>
      <c r="AP162" s="10">
        <f>IF(Revised_Input!F162&gt;0,Revised_Input!F162,IF(Input!F162&lt;990000,Input!F162,""))</f>
        <v>416.072916666666</v>
      </c>
      <c r="AQ162" s="54"/>
      <c r="AS162" s="54"/>
      <c r="AT162" s="279"/>
      <c r="AU162" s="280"/>
      <c r="BL162" s="271"/>
      <c r="BN162" s="271"/>
      <c r="BO162" s="271"/>
    </row>
    <row r="163" spans="1:67">
      <c r="A163" s="73" t="str">
        <f ca="1">OFFSET('day lookup'!$A$1,WEEKDAY(B163)-1,0)</f>
        <v>SAT</v>
      </c>
      <c r="B163" s="32">
        <f>Input!A163</f>
        <v>41153</v>
      </c>
      <c r="C163" s="294">
        <f>IF(D163&lt;&gt;"",interp(D163,AreaCapacity!$A$3:$B$245,2),"")</f>
        <v>7736.9910475030447</v>
      </c>
      <c r="D163" s="10">
        <f>IF(AND(Revised_Input!B163&gt;0,Revised_Input!B163&lt;104000),Revised_Input!B163,IF(Input!B163&lt;990000,Input!B163,""))</f>
        <v>76007.649999999994</v>
      </c>
      <c r="E163" s="10">
        <f>IF(Revised_Input!G163&gt;0,Revised_Input!G163/1.9835,IF(Input!G163&lt;990000,Input!G163,""))</f>
        <v>3.4379</v>
      </c>
      <c r="F163" s="10">
        <f>IF(Revised_Input!C163&gt;0,Revised_Input!C163,IF(Input!C163&lt;990000,Input!C163,""))</f>
        <v>244.55468749999901</v>
      </c>
      <c r="G163" s="10">
        <f>IF(Revised_Input!D163&gt;0,Revised_Input!D163,IF(Input!D163&lt;990000,Input!D163,""))</f>
        <v>1.9122916666666601</v>
      </c>
      <c r="H163" s="210">
        <f t="shared" si="48"/>
        <v>242.64239583333236</v>
      </c>
      <c r="I163" s="287">
        <f t="shared" si="49"/>
        <v>71.353802261360102</v>
      </c>
      <c r="J163" s="437" t="str">
        <f>IF(Input!H163="","",Input!H163)</f>
        <v>Y</v>
      </c>
      <c r="K163" s="305">
        <f t="shared" si="50"/>
        <v>3.4379</v>
      </c>
      <c r="L163" s="201">
        <f>IF(D163="","",IF(J163="Y",I163+G163,MIN(Input!I163,I163+G163-K163)))</f>
        <v>73.266093928026763</v>
      </c>
      <c r="M163" s="201">
        <f t="shared" si="51"/>
        <v>71.353802261360102</v>
      </c>
      <c r="N163" s="314">
        <f>IF(Revised_Input!E163&gt;0,Revised_Input!E163,IF(Input!E163&lt;990000,Input!E163,""))</f>
        <v>0.21</v>
      </c>
      <c r="O163" s="306">
        <f t="shared" si="52"/>
        <v>13050.679782447911</v>
      </c>
      <c r="P163" s="10">
        <f t="shared" si="53"/>
        <v>0.21</v>
      </c>
      <c r="Q163" s="322">
        <f t="shared" si="54"/>
        <v>186.07523421874927</v>
      </c>
      <c r="R163" s="325">
        <f>IF(D163="","",IF(J163="Y",Input!M163,0))</f>
        <v>10.631620884242675</v>
      </c>
      <c r="S163" s="308">
        <f t="shared" si="55"/>
        <v>1754.185699413719</v>
      </c>
      <c r="T163" s="305">
        <f>IF(D163="","",Input!L163)</f>
        <v>0</v>
      </c>
      <c r="U163" s="308">
        <f t="shared" si="56"/>
        <v>0</v>
      </c>
      <c r="V163" s="307">
        <f t="shared" si="57"/>
        <v>10.631620884242675</v>
      </c>
      <c r="W163" s="326">
        <f t="shared" si="58"/>
        <v>1754.185699413719</v>
      </c>
      <c r="X163" s="152">
        <f>IF(D163="","",Input!K163)</f>
        <v>155</v>
      </c>
      <c r="Y163" s="308">
        <f t="shared" si="59"/>
        <v>11332.396666666666</v>
      </c>
      <c r="Z163" s="329">
        <f t="shared" si="60"/>
        <v>9264.6033333333526</v>
      </c>
      <c r="AA163" s="62">
        <f t="shared" si="61"/>
        <v>237.19542314560277</v>
      </c>
      <c r="AB163" s="62">
        <f>IF(D163="","",Input!N163)</f>
        <v>0</v>
      </c>
      <c r="AC163" s="62">
        <f t="shared" si="62"/>
        <v>242.64239583333236</v>
      </c>
      <c r="AD163" s="62">
        <f>IF(D163="","",Input!J163)</f>
        <v>242.64239583333236</v>
      </c>
      <c r="AE163" s="62">
        <f t="shared" si="63"/>
        <v>0</v>
      </c>
      <c r="AF163" s="309">
        <f t="shared" si="64"/>
        <v>0</v>
      </c>
      <c r="AG163" s="19">
        <f t="shared" si="65"/>
        <v>-5.4469726877295841</v>
      </c>
      <c r="AH163" s="19">
        <f t="shared" si="66"/>
        <v>73.02698779785797</v>
      </c>
      <c r="AI163" s="19">
        <f t="shared" si="67"/>
        <v>144.84903029705129</v>
      </c>
      <c r="AJ163" s="337">
        <f t="shared" si="68"/>
        <v>0</v>
      </c>
      <c r="AK163" s="62">
        <f t="shared" si="69"/>
        <v>91331.677763020707</v>
      </c>
      <c r="AL163" s="62">
        <f>IF(D163="","",IF(AK162&lt;'day lookup'!$I$1,MIN('day lookup'!$I$1-AK162,AJ163)))</f>
        <v>0</v>
      </c>
      <c r="AM163" s="62">
        <f t="shared" si="70"/>
        <v>91331.677763020707</v>
      </c>
      <c r="AN163" s="62">
        <f>IF(D163="","",IF(AK163&lt;'day lookup'!$I$1,0,MIN(AK163-'day lookup'!$I$1,AJ163)))</f>
        <v>0</v>
      </c>
      <c r="AO163" s="338">
        <f t="shared" si="71"/>
        <v>0</v>
      </c>
      <c r="AP163" s="10">
        <f>IF(Revised_Input!F163&gt;0,Revised_Input!F163,IF(Input!F163&lt;990000,Input!F163,""))</f>
        <v>582.86458333333303</v>
      </c>
      <c r="AQ163" s="54"/>
      <c r="AS163" s="54"/>
      <c r="AT163" s="279"/>
      <c r="AU163" s="280"/>
      <c r="BL163" s="271"/>
      <c r="BN163" s="271"/>
      <c r="BO163" s="271"/>
    </row>
    <row r="164" spans="1:67">
      <c r="A164" s="73" t="str">
        <f ca="1">OFFSET('day lookup'!$A$1,WEEKDAY(B164)-1,0)</f>
        <v>SUN</v>
      </c>
      <c r="B164" s="32">
        <f>Input!A164</f>
        <v>41154</v>
      </c>
      <c r="C164" s="294">
        <f>IF(D164&lt;&gt;"",interp(D164,AreaCapacity!$A$3:$B$245,2),"")</f>
        <v>7736.559853836784</v>
      </c>
      <c r="D164" s="10">
        <f>IF(AND(Revised_Input!B164&gt;0,Revised_Input!B164&lt;104000),Revised_Input!B164,IF(Input!B164&lt;990000,Input!B164,""))</f>
        <v>75653.64</v>
      </c>
      <c r="E164" s="10">
        <f>IF(Revised_Input!G164&gt;0,Revised_Input!G164/1.9835,IF(Input!G164&lt;990000,Input!G164,""))</f>
        <v>3.4279000000000002</v>
      </c>
      <c r="F164" s="10">
        <f>IF(Revised_Input!C164&gt;0,Revised_Input!C164,IF(Input!C164&lt;990000,Input!C164,""))</f>
        <v>244.28124999999901</v>
      </c>
      <c r="G164" s="10">
        <f>IF(Revised_Input!D164&gt;0,Revised_Input!D164,IF(Input!D164&lt;990000,Input!D164,""))</f>
        <v>1.91</v>
      </c>
      <c r="H164" s="210">
        <f t="shared" si="48"/>
        <v>242.37124999999901</v>
      </c>
      <c r="I164" s="287">
        <f t="shared" si="49"/>
        <v>67.321711129318516</v>
      </c>
      <c r="J164" s="437" t="str">
        <f>IF(Input!H164="","",Input!H164)</f>
        <v>Y</v>
      </c>
      <c r="K164" s="305">
        <f t="shared" si="50"/>
        <v>3.4279000000000002</v>
      </c>
      <c r="L164" s="201">
        <f>IF(D164="","",IF(J164="Y",I164+G164,MIN(Input!I164,I164+G164-K164)))</f>
        <v>69.231711129318512</v>
      </c>
      <c r="M164" s="201">
        <f t="shared" si="51"/>
        <v>67.321711129318516</v>
      </c>
      <c r="N164" s="314">
        <f>IF(Revised_Input!E164&gt;0,Revised_Input!E164,IF(Input!E164&lt;990000,Input!E164,""))</f>
        <v>0.21</v>
      </c>
      <c r="O164" s="306">
        <f t="shared" si="52"/>
        <v>13051.096317447911</v>
      </c>
      <c r="P164" s="10">
        <f t="shared" si="53"/>
        <v>0.21</v>
      </c>
      <c r="Q164" s="322">
        <f t="shared" si="54"/>
        <v>186.49176921874928</v>
      </c>
      <c r="R164" s="325">
        <f>IF(D164="","",IF(J164="Y",Input!M164,0))</f>
        <v>10.631620884242675</v>
      </c>
      <c r="S164" s="308">
        <f t="shared" si="55"/>
        <v>1775.2735194376144</v>
      </c>
      <c r="T164" s="305">
        <f>IF(D164="","",Input!L164)</f>
        <v>0</v>
      </c>
      <c r="U164" s="308">
        <f t="shared" si="56"/>
        <v>0</v>
      </c>
      <c r="V164" s="307">
        <f t="shared" si="57"/>
        <v>10.631620884242675</v>
      </c>
      <c r="W164" s="326">
        <f t="shared" si="58"/>
        <v>1775.2735194376144</v>
      </c>
      <c r="X164" s="152">
        <f>IF(D164="","",Input!K164)</f>
        <v>155</v>
      </c>
      <c r="Y164" s="308">
        <f t="shared" si="59"/>
        <v>11639.839166666665</v>
      </c>
      <c r="Z164" s="329">
        <f t="shared" si="60"/>
        <v>8957.1608333333534</v>
      </c>
      <c r="AA164" s="62">
        <f t="shared" si="61"/>
        <v>233.16333201356119</v>
      </c>
      <c r="AB164" s="62">
        <f>IF(D164="","",Input!N164)</f>
        <v>0</v>
      </c>
      <c r="AC164" s="62">
        <f t="shared" si="62"/>
        <v>242.37124999999901</v>
      </c>
      <c r="AD164" s="62">
        <f>IF(D164="","",Input!J164)</f>
        <v>242.37124999999901</v>
      </c>
      <c r="AE164" s="62">
        <f t="shared" si="63"/>
        <v>0</v>
      </c>
      <c r="AF164" s="309">
        <f t="shared" si="64"/>
        <v>0</v>
      </c>
      <c r="AG164" s="19">
        <f t="shared" si="65"/>
        <v>-9.2079179864378204</v>
      </c>
      <c r="AH164" s="19">
        <f t="shared" si="66"/>
        <v>63.81906981142015</v>
      </c>
      <c r="AI164" s="19">
        <f t="shared" si="67"/>
        <v>126.58512497095187</v>
      </c>
      <c r="AJ164" s="337">
        <f t="shared" si="68"/>
        <v>0</v>
      </c>
      <c r="AK164" s="62">
        <f t="shared" si="69"/>
        <v>91331.677763020707</v>
      </c>
      <c r="AL164" s="62">
        <f>IF(D164="","",IF(AK163&lt;'day lookup'!$I$1,MIN('day lookup'!$I$1-AK163,AJ164)))</f>
        <v>0</v>
      </c>
      <c r="AM164" s="62">
        <f t="shared" si="70"/>
        <v>91331.677763020707</v>
      </c>
      <c r="AN164" s="62">
        <f>IF(D164="","",IF(AK164&lt;'day lookup'!$I$1,0,MIN(AK164-'day lookup'!$I$1,AJ164)))</f>
        <v>0</v>
      </c>
      <c r="AO164" s="338">
        <f t="shared" si="71"/>
        <v>0</v>
      </c>
      <c r="AP164" s="10">
        <f>IF(Revised_Input!F164&gt;0,Revised_Input!F164,IF(Input!F164&lt;990000,Input!F164,""))</f>
        <v>443.252604166666</v>
      </c>
      <c r="AQ164" s="54"/>
      <c r="AS164" s="54"/>
      <c r="AT164" s="279"/>
      <c r="AU164" s="280"/>
      <c r="BL164" s="271"/>
      <c r="BN164" s="271"/>
      <c r="BO164" s="271"/>
    </row>
    <row r="165" spans="1:67">
      <c r="A165" s="73" t="str">
        <f ca="1">OFFSET('day lookup'!$A$1,WEEKDAY(B165)-1,0)</f>
        <v>MON</v>
      </c>
      <c r="B165" s="32">
        <f>Input!A165</f>
        <v>41155</v>
      </c>
      <c r="C165" s="294">
        <f>IF(D165&lt;&gt;"",interp(D165,AreaCapacity!$A$3:$B$245,2),"")</f>
        <v>7736.1201827040195</v>
      </c>
      <c r="D165" s="10">
        <f>IF(AND(Revised_Input!B165&gt;0,Revised_Input!B165&lt;104000),Revised_Input!B165,IF(Input!B165&lt;990000,Input!B165,""))</f>
        <v>75292.67</v>
      </c>
      <c r="E165" s="10">
        <f>IF(Revised_Input!G165&gt;0,Revised_Input!G165/1.9835,IF(Input!G165&lt;990000,Input!G165,""))</f>
        <v>3.4178000000000002</v>
      </c>
      <c r="F165" s="10">
        <f>IF(Revised_Input!C165&gt;0,Revised_Input!C165,IF(Input!C165&lt;990000,Input!C165,""))</f>
        <v>244.09374999999901</v>
      </c>
      <c r="G165" s="10">
        <f>IF(Revised_Input!D165&gt;0,Revised_Input!D165,IF(Input!D165&lt;990000,Input!D165,""))</f>
        <v>1.91</v>
      </c>
      <c r="H165" s="210">
        <f t="shared" si="48"/>
        <v>242.18374999999901</v>
      </c>
      <c r="I165" s="287">
        <f t="shared" si="49"/>
        <v>63.615162301485697</v>
      </c>
      <c r="J165" s="437" t="str">
        <f>IF(Input!H165="","",Input!H165)</f>
        <v>Y</v>
      </c>
      <c r="K165" s="305">
        <f t="shared" si="50"/>
        <v>3.4178000000000002</v>
      </c>
      <c r="L165" s="201">
        <f>IF(D165="","",IF(J165="Y",I165+G165,MIN(Input!I165,I165+G165-K165)))</f>
        <v>65.525162301485693</v>
      </c>
      <c r="M165" s="201">
        <f t="shared" si="51"/>
        <v>63.615162301485697</v>
      </c>
      <c r="N165" s="314">
        <f>IF(Revised_Input!E165&gt;0,Revised_Input!E165,IF(Input!E165&lt;990000,Input!E165,""))</f>
        <v>0.21</v>
      </c>
      <c r="O165" s="306">
        <f t="shared" si="52"/>
        <v>13051.512852447911</v>
      </c>
      <c r="P165" s="10">
        <f t="shared" si="53"/>
        <v>0.21</v>
      </c>
      <c r="Q165" s="322">
        <f t="shared" si="54"/>
        <v>186.90830421874929</v>
      </c>
      <c r="R165" s="325">
        <f>IF(D165="","",IF(J165="Y",Input!M165,0))</f>
        <v>10.631620884242675</v>
      </c>
      <c r="S165" s="308">
        <f t="shared" si="55"/>
        <v>1796.3613394615097</v>
      </c>
      <c r="T165" s="305">
        <f>IF(D165="","",Input!L165)</f>
        <v>0</v>
      </c>
      <c r="U165" s="308">
        <f t="shared" si="56"/>
        <v>0</v>
      </c>
      <c r="V165" s="307">
        <f t="shared" si="57"/>
        <v>10.631620884242675</v>
      </c>
      <c r="W165" s="326">
        <f t="shared" si="58"/>
        <v>1796.3613394615097</v>
      </c>
      <c r="X165" s="152">
        <f>IF(D165="","",Input!K165)</f>
        <v>155</v>
      </c>
      <c r="Y165" s="308">
        <f t="shared" si="59"/>
        <v>11947.281666666664</v>
      </c>
      <c r="Z165" s="329">
        <f t="shared" si="60"/>
        <v>8649.7183333333542</v>
      </c>
      <c r="AA165" s="62">
        <f t="shared" si="61"/>
        <v>229.45678318572837</v>
      </c>
      <c r="AB165" s="62">
        <f>IF(D165="","",Input!N165)</f>
        <v>0</v>
      </c>
      <c r="AC165" s="62">
        <f t="shared" si="62"/>
        <v>242.18374999999901</v>
      </c>
      <c r="AD165" s="62">
        <f>IF(D165="","",Input!J165)</f>
        <v>242.18374999999901</v>
      </c>
      <c r="AE165" s="62">
        <f t="shared" si="63"/>
        <v>0</v>
      </c>
      <c r="AF165" s="309">
        <f t="shared" si="64"/>
        <v>0</v>
      </c>
      <c r="AG165" s="19">
        <f t="shared" si="65"/>
        <v>-12.726966814270639</v>
      </c>
      <c r="AH165" s="19">
        <f t="shared" si="66"/>
        <v>51.09210299714951</v>
      </c>
      <c r="AI165" s="19">
        <f t="shared" si="67"/>
        <v>101.34118629484605</v>
      </c>
      <c r="AJ165" s="337">
        <f t="shared" si="68"/>
        <v>0</v>
      </c>
      <c r="AK165" s="62">
        <f t="shared" si="69"/>
        <v>91331.677763020707</v>
      </c>
      <c r="AL165" s="62">
        <f>IF(D165="","",IF(AK164&lt;'day lookup'!$I$1,MIN('day lookup'!$I$1-AK164,AJ165)))</f>
        <v>0</v>
      </c>
      <c r="AM165" s="62">
        <f t="shared" si="70"/>
        <v>91331.677763020707</v>
      </c>
      <c r="AN165" s="62">
        <f>IF(D165="","",IF(AK165&lt;'day lookup'!$I$1,0,MIN(AK165-'day lookup'!$I$1,AJ165)))</f>
        <v>0</v>
      </c>
      <c r="AO165" s="338">
        <f t="shared" si="71"/>
        <v>0</v>
      </c>
      <c r="AP165" s="10">
        <f>IF(Revised_Input!F165&gt;0,Revised_Input!F165,IF(Input!F165&lt;990000,Input!F165,""))</f>
        <v>502.721354166666</v>
      </c>
      <c r="AQ165" s="54"/>
      <c r="AS165" s="54"/>
      <c r="AT165" s="279"/>
      <c r="AU165" s="280"/>
      <c r="BL165" s="271"/>
      <c r="BN165" s="271"/>
      <c r="BO165" s="271"/>
    </row>
    <row r="166" spans="1:67">
      <c r="A166" s="73" t="str">
        <f ca="1">OFFSET('day lookup'!$A$1,WEEKDAY(B166)-1,0)</f>
        <v>TUE</v>
      </c>
      <c r="B166" s="32">
        <f>Input!A166</f>
        <v>41156</v>
      </c>
      <c r="C166" s="294">
        <f>IF(D166&lt;&gt;"",interp(D166,AreaCapacity!$A$3:$B$245,2),"")</f>
        <v>7735.6594233128835</v>
      </c>
      <c r="D166" s="10">
        <f>IF(AND(Revised_Input!B166&gt;0,Revised_Input!B166&lt;104000),Revised_Input!B166,IF(Input!B166&lt;990000,Input!B166,""))</f>
        <v>74916.429999999993</v>
      </c>
      <c r="E166" s="10">
        <f>IF(Revised_Input!G166&gt;0,Revised_Input!G166/1.9835,IF(Input!G166&lt;990000,Input!G166,""))</f>
        <v>3.4077000000000002</v>
      </c>
      <c r="F166" s="10">
        <f>IF(Revised_Input!C166&gt;0,Revised_Input!C166,IF(Input!C166&lt;990000,Input!C166,""))</f>
        <v>244.09374999999901</v>
      </c>
      <c r="G166" s="10">
        <f>IF(Revised_Input!D166&gt;0,Revised_Input!D166,IF(Input!D166&lt;990000,Input!D166,""))</f>
        <v>1.91</v>
      </c>
      <c r="H166" s="210">
        <f t="shared" si="48"/>
        <v>242.18374999999901</v>
      </c>
      <c r="I166" s="287">
        <f t="shared" si="49"/>
        <v>55.906549571460971</v>
      </c>
      <c r="J166" s="437" t="str">
        <f>IF(Input!H166="","",Input!H166)</f>
        <v>Y</v>
      </c>
      <c r="K166" s="305">
        <f t="shared" si="50"/>
        <v>3.4077000000000002</v>
      </c>
      <c r="L166" s="201">
        <f>IF(D166="","",IF(J166="Y",I166+G166,MIN(Input!I166,I166+G166-K166)))</f>
        <v>57.816549571460968</v>
      </c>
      <c r="M166" s="201">
        <f t="shared" si="51"/>
        <v>55.906549571460971</v>
      </c>
      <c r="N166" s="314">
        <f>IF(Revised_Input!E166&gt;0,Revised_Input!E166,IF(Input!E166&lt;990000,Input!E166,""))</f>
        <v>0.21</v>
      </c>
      <c r="O166" s="306">
        <f t="shared" si="52"/>
        <v>13051.929387447912</v>
      </c>
      <c r="P166" s="10">
        <f t="shared" si="53"/>
        <v>0.21</v>
      </c>
      <c r="Q166" s="322">
        <f t="shared" si="54"/>
        <v>187.3248392187493</v>
      </c>
      <c r="R166" s="325">
        <f>IF(D166="","",IF(J166="Y",Input!M166,0))</f>
        <v>10.631620884242675</v>
      </c>
      <c r="S166" s="308">
        <f t="shared" si="55"/>
        <v>1817.4491594854051</v>
      </c>
      <c r="T166" s="305">
        <f>IF(D166="","",Input!L166)</f>
        <v>0</v>
      </c>
      <c r="U166" s="308">
        <f t="shared" si="56"/>
        <v>0</v>
      </c>
      <c r="V166" s="307">
        <f t="shared" si="57"/>
        <v>10.631620884242675</v>
      </c>
      <c r="W166" s="326">
        <f t="shared" si="58"/>
        <v>1817.4491594854051</v>
      </c>
      <c r="X166" s="152">
        <f>IF(D166="","",Input!K166)</f>
        <v>155</v>
      </c>
      <c r="Y166" s="308">
        <f t="shared" si="59"/>
        <v>12254.724166666663</v>
      </c>
      <c r="Z166" s="329">
        <f t="shared" si="60"/>
        <v>8342.275833333355</v>
      </c>
      <c r="AA166" s="62">
        <f t="shared" si="61"/>
        <v>221.74817045570364</v>
      </c>
      <c r="AB166" s="62">
        <f>IF(D166="","",Input!N166)</f>
        <v>0</v>
      </c>
      <c r="AC166" s="62">
        <f t="shared" si="62"/>
        <v>242.18374999999901</v>
      </c>
      <c r="AD166" s="62">
        <f>IF(D166="","",Input!J166)</f>
        <v>242.18374999999901</v>
      </c>
      <c r="AE166" s="62">
        <f t="shared" si="63"/>
        <v>0</v>
      </c>
      <c r="AF166" s="309">
        <f t="shared" si="64"/>
        <v>0</v>
      </c>
      <c r="AG166" s="19">
        <f t="shared" si="65"/>
        <v>-20.435579544295365</v>
      </c>
      <c r="AH166" s="19">
        <f t="shared" si="66"/>
        <v>30.656523452854145</v>
      </c>
      <c r="AI166" s="19">
        <f t="shared" si="67"/>
        <v>60.807214268736196</v>
      </c>
      <c r="AJ166" s="337">
        <f t="shared" si="68"/>
        <v>0</v>
      </c>
      <c r="AK166" s="62">
        <f t="shared" si="69"/>
        <v>91331.677763020707</v>
      </c>
      <c r="AL166" s="62">
        <f>IF(D166="","",IF(AK165&lt;'day lookup'!$I$1,MIN('day lookup'!$I$1-AK165,AJ166)))</f>
        <v>0</v>
      </c>
      <c r="AM166" s="62">
        <f t="shared" si="70"/>
        <v>91331.677763020707</v>
      </c>
      <c r="AN166" s="62">
        <f>IF(D166="","",IF(AK166&lt;'day lookup'!$I$1,0,MIN(AK166-'day lookup'!$I$1,AJ166)))</f>
        <v>0</v>
      </c>
      <c r="AO166" s="338">
        <f t="shared" si="71"/>
        <v>0</v>
      </c>
      <c r="AP166" s="10">
        <f>IF(Revised_Input!F166&gt;0,Revised_Input!F166,IF(Input!F166&lt;990000,Input!F166,""))</f>
        <v>477.596354166666</v>
      </c>
      <c r="AQ166" s="54"/>
      <c r="AS166" s="54"/>
      <c r="AT166" s="279"/>
      <c r="AU166" s="280"/>
      <c r="BL166" s="271"/>
      <c r="BN166" s="271"/>
      <c r="BO166" s="271"/>
    </row>
    <row r="167" spans="1:67">
      <c r="A167" s="73" t="str">
        <f ca="1">OFFSET('day lookup'!$A$1,WEEKDAY(B167)-1,0)</f>
        <v>WED</v>
      </c>
      <c r="B167" s="32">
        <f>Input!A167</f>
        <v>41157</v>
      </c>
      <c r="C167" s="294">
        <f>IF(D167&lt;&gt;"",interp(D167,AreaCapacity!$A$3:$B$245,2),"")</f>
        <v>7735.2089815950922</v>
      </c>
      <c r="D167" s="10">
        <f>IF(AND(Revised_Input!B167&gt;0,Revised_Input!B167&lt;104000),Revised_Input!B167,IF(Input!B167&lt;990000,Input!B167,""))</f>
        <v>74549.320000000007</v>
      </c>
      <c r="E167" s="10">
        <f>IF(Revised_Input!G167&gt;0,Revised_Input!G167/1.9835,IF(Input!G167&lt;990000,Input!G167,""))</f>
        <v>3.3976000000000002</v>
      </c>
      <c r="F167" s="10">
        <f>IF(Revised_Input!C167&gt;0,Revised_Input!C167,IF(Input!C167&lt;990000,Input!C167,""))</f>
        <v>238.651041666666</v>
      </c>
      <c r="G167" s="10">
        <f>IF(Revised_Input!D167&gt;0,Revised_Input!D167,IF(Input!D167&lt;990000,Input!D167,""))</f>
        <v>1.91</v>
      </c>
      <c r="H167" s="210">
        <f t="shared" si="48"/>
        <v>236.74104166666601</v>
      </c>
      <c r="I167" s="287">
        <f t="shared" si="49"/>
        <v>55.056715778092268</v>
      </c>
      <c r="J167" s="437" t="str">
        <f>IF(Input!H167="","",Input!H167)</f>
        <v>Y</v>
      </c>
      <c r="K167" s="305">
        <f t="shared" si="50"/>
        <v>3.3976000000000002</v>
      </c>
      <c r="L167" s="201">
        <f>IF(D167="","",IF(J167="Y",I167+G167,MIN(Input!I167,I167+G167-K167)))</f>
        <v>56.966715778092265</v>
      </c>
      <c r="M167" s="201">
        <f t="shared" si="51"/>
        <v>55.056715778092268</v>
      </c>
      <c r="N167" s="314">
        <f>IF(Revised_Input!E167&gt;0,Revised_Input!E167,IF(Input!E167&lt;990000,Input!E167,""))</f>
        <v>0.21</v>
      </c>
      <c r="O167" s="306">
        <f t="shared" si="52"/>
        <v>13052.345922447912</v>
      </c>
      <c r="P167" s="10">
        <f t="shared" si="53"/>
        <v>0.21</v>
      </c>
      <c r="Q167" s="322">
        <f t="shared" si="54"/>
        <v>187.74137421874931</v>
      </c>
      <c r="R167" s="325">
        <f>IF(D167="","",IF(J167="Y",Input!M167,0))</f>
        <v>10.631620884242675</v>
      </c>
      <c r="S167" s="308">
        <f t="shared" si="55"/>
        <v>1838.5369795093004</v>
      </c>
      <c r="T167" s="305">
        <f>IF(D167="","",Input!L167)</f>
        <v>0</v>
      </c>
      <c r="U167" s="308">
        <f t="shared" si="56"/>
        <v>0</v>
      </c>
      <c r="V167" s="307">
        <f t="shared" si="57"/>
        <v>10.631620884242675</v>
      </c>
      <c r="W167" s="326">
        <f t="shared" si="58"/>
        <v>1838.5369795093004</v>
      </c>
      <c r="X167" s="152">
        <f>IF(D167="","",Input!K167)</f>
        <v>155</v>
      </c>
      <c r="Y167" s="308">
        <f t="shared" si="59"/>
        <v>12562.166666666662</v>
      </c>
      <c r="Z167" s="329">
        <f t="shared" si="60"/>
        <v>8034.8333333333549</v>
      </c>
      <c r="AA167" s="62">
        <f t="shared" si="61"/>
        <v>220.89833666233494</v>
      </c>
      <c r="AB167" s="62">
        <f>IF(D167="","",Input!N167)</f>
        <v>0</v>
      </c>
      <c r="AC167" s="62">
        <f t="shared" si="62"/>
        <v>236.74104166666601</v>
      </c>
      <c r="AD167" s="62">
        <f>IF(D167="","",Input!J167)</f>
        <v>236.74104166666601</v>
      </c>
      <c r="AE167" s="62">
        <f t="shared" si="63"/>
        <v>0</v>
      </c>
      <c r="AF167" s="309">
        <f t="shared" si="64"/>
        <v>0</v>
      </c>
      <c r="AG167" s="19">
        <f t="shared" si="65"/>
        <v>-15.842705004331066</v>
      </c>
      <c r="AH167" s="19">
        <f t="shared" si="66"/>
        <v>14.813818448523079</v>
      </c>
      <c r="AI167" s="19">
        <f t="shared" si="67"/>
        <v>29.383208892645527</v>
      </c>
      <c r="AJ167" s="337">
        <f t="shared" si="68"/>
        <v>0</v>
      </c>
      <c r="AK167" s="62">
        <f t="shared" si="69"/>
        <v>91331.677763020707</v>
      </c>
      <c r="AL167" s="62">
        <f>IF(D167="","",IF(AK166&lt;'day lookup'!$I$1,MIN('day lookup'!$I$1-AK166,AJ167)))</f>
        <v>0</v>
      </c>
      <c r="AM167" s="62">
        <f t="shared" si="70"/>
        <v>91331.677763020707</v>
      </c>
      <c r="AN167" s="62">
        <f>IF(D167="","",IF(AK167&lt;'day lookup'!$I$1,0,MIN(AK167-'day lookup'!$I$1,AJ167)))</f>
        <v>0</v>
      </c>
      <c r="AO167" s="338">
        <f t="shared" si="71"/>
        <v>0</v>
      </c>
      <c r="AP167" s="10">
        <f>IF(Revised_Input!F167&gt;0,Revised_Input!F167,IF(Input!F167&lt;990000,Input!F167,""))</f>
        <v>420.25520833333297</v>
      </c>
      <c r="AQ167" s="54"/>
      <c r="AS167" s="54"/>
      <c r="AT167" s="279"/>
      <c r="AU167" s="280"/>
      <c r="BL167" s="271"/>
      <c r="BN167" s="271"/>
      <c r="BO167" s="271"/>
    </row>
    <row r="168" spans="1:67">
      <c r="A168" s="73" t="str">
        <f ca="1">OFFSET('day lookup'!$A$1,WEEKDAY(B168)-1,0)</f>
        <v>THU</v>
      </c>
      <c r="B168" s="32">
        <f>Input!A168</f>
        <v>41158</v>
      </c>
      <c r="C168" s="294">
        <f>IF(D168&lt;&gt;"",interp(D168,AreaCapacity!$A$3:$B$245,2),"")</f>
        <v>7734.8088765432103</v>
      </c>
      <c r="D168" s="10">
        <f>IF(AND(Revised_Input!B168&gt;0,Revised_Input!B168&lt;104000),Revised_Input!B168,IF(Input!B168&lt;990000,Input!B168,""))</f>
        <v>74224.19</v>
      </c>
      <c r="E168" s="10">
        <f>IF(Revised_Input!G168&gt;0,Revised_Input!G168/1.9835,IF(Input!G168&lt;990000,Input!G168,""))</f>
        <v>3.3875000000000002</v>
      </c>
      <c r="F168" s="10">
        <f>IF(Revised_Input!C168&gt;0,Revised_Input!C168,IF(Input!C168&lt;990000,Input!C168,""))</f>
        <v>219.3984375</v>
      </c>
      <c r="G168" s="10">
        <f>IF(Revised_Input!D168&gt;0,Revised_Input!D168,IF(Input!D168&lt;990000,Input!D168,""))</f>
        <v>1.91</v>
      </c>
      <c r="H168" s="210">
        <f t="shared" si="48"/>
        <v>217.4884375</v>
      </c>
      <c r="I168" s="287">
        <f t="shared" si="49"/>
        <v>56.95861962754995</v>
      </c>
      <c r="J168" s="437" t="str">
        <f>IF(Input!H168="","",Input!H168)</f>
        <v>Y</v>
      </c>
      <c r="K168" s="305">
        <f t="shared" si="50"/>
        <v>3.3875000000000002</v>
      </c>
      <c r="L168" s="201">
        <f>IF(D168="","",IF(J168="Y",I168+G168,MIN(Input!I168,I168+G168-K168)))</f>
        <v>58.868619627549947</v>
      </c>
      <c r="M168" s="201">
        <f t="shared" si="51"/>
        <v>56.95861962754995</v>
      </c>
      <c r="N168" s="314">
        <f>IF(Revised_Input!E168&gt;0,Revised_Input!E168,IF(Input!E168&lt;990000,Input!E168,""))</f>
        <v>0.21</v>
      </c>
      <c r="O168" s="306">
        <f t="shared" si="52"/>
        <v>13052.762457447912</v>
      </c>
      <c r="P168" s="10">
        <f t="shared" si="53"/>
        <v>0.21</v>
      </c>
      <c r="Q168" s="322">
        <f t="shared" si="54"/>
        <v>188.15790921874932</v>
      </c>
      <c r="R168" s="325">
        <f>IF(D168="","",IF(J168="Y",Input!M168,0))</f>
        <v>10.631620884242675</v>
      </c>
      <c r="S168" s="308">
        <f t="shared" si="55"/>
        <v>1859.6247995331958</v>
      </c>
      <c r="T168" s="305">
        <f>IF(D168="","",Input!L168)</f>
        <v>0</v>
      </c>
      <c r="U168" s="308">
        <f t="shared" si="56"/>
        <v>0</v>
      </c>
      <c r="V168" s="307">
        <f t="shared" si="57"/>
        <v>10.631620884242675</v>
      </c>
      <c r="W168" s="326">
        <f t="shared" si="58"/>
        <v>1859.6247995331958</v>
      </c>
      <c r="X168" s="152">
        <f>IF(D168="","",Input!K168)</f>
        <v>155</v>
      </c>
      <c r="Y168" s="308">
        <f t="shared" si="59"/>
        <v>12869.609166666662</v>
      </c>
      <c r="Z168" s="329">
        <f t="shared" si="60"/>
        <v>7727.3908333333547</v>
      </c>
      <c r="AA168" s="62">
        <f t="shared" si="61"/>
        <v>222.80024051179262</v>
      </c>
      <c r="AB168" s="62">
        <f>IF(D168="","",Input!N168)</f>
        <v>0</v>
      </c>
      <c r="AC168" s="62">
        <f t="shared" si="62"/>
        <v>217.4884375</v>
      </c>
      <c r="AD168" s="62">
        <f>IF(D168="","",Input!J168)</f>
        <v>217.4884375</v>
      </c>
      <c r="AE168" s="62">
        <f t="shared" si="63"/>
        <v>0</v>
      </c>
      <c r="AF168" s="309">
        <f t="shared" si="64"/>
        <v>0</v>
      </c>
      <c r="AG168" s="19">
        <f t="shared" si="65"/>
        <v>5.3118030117926196</v>
      </c>
      <c r="AH168" s="19">
        <f t="shared" si="66"/>
        <v>20.125621460315699</v>
      </c>
      <c r="AI168" s="19">
        <f t="shared" si="67"/>
        <v>39.91917016653619</v>
      </c>
      <c r="AJ168" s="337">
        <f t="shared" si="68"/>
        <v>0</v>
      </c>
      <c r="AK168" s="62">
        <f t="shared" si="69"/>
        <v>91331.677763020707</v>
      </c>
      <c r="AL168" s="62">
        <f>IF(D168="","",IF(AK167&lt;'day lookup'!$I$1,MIN('day lookup'!$I$1-AK167,AJ168)))</f>
        <v>0</v>
      </c>
      <c r="AM168" s="62">
        <f t="shared" si="70"/>
        <v>91331.677763020707</v>
      </c>
      <c r="AN168" s="62">
        <f>IF(D168="","",IF(AK168&lt;'day lookup'!$I$1,0,MIN(AK168-'day lookup'!$I$1,AJ168)))</f>
        <v>0</v>
      </c>
      <c r="AO168" s="338">
        <f t="shared" si="71"/>
        <v>0</v>
      </c>
      <c r="AP168" s="10">
        <f>IF(Revised_Input!F168&gt;0,Revised_Input!F168,IF(Input!F168&lt;990000,Input!F168,""))</f>
        <v>392.88802083333297</v>
      </c>
      <c r="AQ168" s="54"/>
      <c r="AS168" s="54"/>
      <c r="AT168" s="279"/>
      <c r="AU168" s="280"/>
      <c r="BL168" s="271"/>
      <c r="BN168" s="271"/>
      <c r="BO168" s="271"/>
    </row>
    <row r="169" spans="1:67">
      <c r="A169" s="73" t="str">
        <f ca="1">OFFSET('day lookup'!$A$1,WEEKDAY(B169)-1,0)</f>
        <v>FRI</v>
      </c>
      <c r="B169" s="32">
        <f>Input!A169</f>
        <v>41159</v>
      </c>
      <c r="C169" s="294">
        <f>IF(D169&lt;&gt;"",interp(D169,AreaCapacity!$A$3:$B$245,2),"")</f>
        <v>7734.4486543209878</v>
      </c>
      <c r="D169" s="10">
        <f>IF(AND(Revised_Input!B169&gt;0,Revised_Input!B169&lt;104000),Revised_Input!B169,IF(Input!B169&lt;990000,Input!B169,""))</f>
        <v>73932.41</v>
      </c>
      <c r="E169" s="10">
        <f>IF(Revised_Input!G169&gt;0,Revised_Input!G169/1.9835,IF(Input!G169&lt;990000,Input!G169,""))</f>
        <v>3.3774000000000002</v>
      </c>
      <c r="F169" s="10">
        <f>IF(Revised_Input!C169&gt;0,Revised_Input!C169,IF(Input!C169&lt;990000,Input!C169,""))</f>
        <v>219.8359375</v>
      </c>
      <c r="G169" s="10">
        <f>IF(Revised_Input!D169&gt;0,Revised_Input!D169,IF(Input!D169&lt;990000,Input!D169,""))</f>
        <v>1.91802083333333</v>
      </c>
      <c r="H169" s="210">
        <f t="shared" si="48"/>
        <v>217.91791666666666</v>
      </c>
      <c r="I169" s="287">
        <f t="shared" si="49"/>
        <v>74.191711927569685</v>
      </c>
      <c r="J169" s="437" t="str">
        <f>IF(Input!H169="","",Input!H169)</f>
        <v>Y</v>
      </c>
      <c r="K169" s="305">
        <f t="shared" si="50"/>
        <v>3.3774000000000002</v>
      </c>
      <c r="L169" s="201">
        <f>IF(D169="","",IF(J169="Y",I169+G169,MIN(Input!I169,I169+G169-K169)))</f>
        <v>76.109732760903015</v>
      </c>
      <c r="M169" s="201">
        <f t="shared" si="51"/>
        <v>74.191711927569685</v>
      </c>
      <c r="N169" s="314">
        <f>IF(Revised_Input!E169&gt;0,Revised_Input!E169,IF(Input!E169&lt;990000,Input!E169,""))</f>
        <v>0.21</v>
      </c>
      <c r="O169" s="306">
        <f t="shared" si="52"/>
        <v>13053.178992447913</v>
      </c>
      <c r="P169" s="10">
        <f t="shared" si="53"/>
        <v>0.21</v>
      </c>
      <c r="Q169" s="322">
        <f t="shared" si="54"/>
        <v>188.57444421874933</v>
      </c>
      <c r="R169" s="325">
        <f>IF(D169="","",IF(J169="Y",Input!M169,0))</f>
        <v>10.631620884242675</v>
      </c>
      <c r="S169" s="308">
        <f t="shared" si="55"/>
        <v>1880.7126195570911</v>
      </c>
      <c r="T169" s="305">
        <f>IF(D169="","",Input!L169)</f>
        <v>0</v>
      </c>
      <c r="U169" s="308">
        <f t="shared" si="56"/>
        <v>0</v>
      </c>
      <c r="V169" s="307">
        <f t="shared" si="57"/>
        <v>10.631620884242675</v>
      </c>
      <c r="W169" s="326">
        <f t="shared" si="58"/>
        <v>1880.7126195570911</v>
      </c>
      <c r="X169" s="152">
        <f>IF(D169="","",Input!K169)</f>
        <v>155</v>
      </c>
      <c r="Y169" s="308">
        <f t="shared" si="59"/>
        <v>13177.051666666661</v>
      </c>
      <c r="Z169" s="329">
        <f t="shared" si="60"/>
        <v>7419.9483333333546</v>
      </c>
      <c r="AA169" s="62">
        <f t="shared" si="61"/>
        <v>240.03333281181236</v>
      </c>
      <c r="AB169" s="62">
        <f>IF(D169="","",Input!N169)</f>
        <v>0</v>
      </c>
      <c r="AC169" s="62">
        <f t="shared" si="62"/>
        <v>217.91791666666666</v>
      </c>
      <c r="AD169" s="62">
        <f>IF(D169="","",Input!J169)</f>
        <v>217.91791666666666</v>
      </c>
      <c r="AE169" s="62">
        <f t="shared" si="63"/>
        <v>0</v>
      </c>
      <c r="AF169" s="309">
        <f t="shared" si="64"/>
        <v>0</v>
      </c>
      <c r="AG169" s="19">
        <f t="shared" si="65"/>
        <v>22.115416145145701</v>
      </c>
      <c r="AH169" s="19">
        <f t="shared" si="66"/>
        <v>42.241037605461401</v>
      </c>
      <c r="AI169" s="19">
        <f t="shared" si="67"/>
        <v>83.785098090432683</v>
      </c>
      <c r="AJ169" s="337">
        <f t="shared" si="68"/>
        <v>0</v>
      </c>
      <c r="AK169" s="62">
        <f t="shared" si="69"/>
        <v>91331.677763020707</v>
      </c>
      <c r="AL169" s="62">
        <f>IF(D169="","",IF(AK168&lt;'day lookup'!$I$1,MIN('day lookup'!$I$1-AK168,AJ169)))</f>
        <v>0</v>
      </c>
      <c r="AM169" s="62">
        <f t="shared" si="70"/>
        <v>91331.677763020707</v>
      </c>
      <c r="AN169" s="62">
        <f>IF(D169="","",IF(AK169&lt;'day lookup'!$I$1,0,MIN(AK169-'day lookup'!$I$1,AJ169)))</f>
        <v>0</v>
      </c>
      <c r="AO169" s="338">
        <f t="shared" si="71"/>
        <v>0</v>
      </c>
      <c r="AP169" s="10">
        <f>IF(Revised_Input!F169&gt;0,Revised_Input!F169,IF(Input!F169&lt;990000,Input!F169,""))</f>
        <v>370.11458333333297</v>
      </c>
      <c r="AQ169" s="54"/>
      <c r="AS169" s="54"/>
      <c r="AT169" s="279"/>
      <c r="AU169" s="280"/>
      <c r="BL169" s="271"/>
      <c r="BN169" s="271"/>
      <c r="BO169" s="271"/>
    </row>
    <row r="170" spans="1:67">
      <c r="A170" s="73" t="str">
        <f ca="1">OFFSET('day lookup'!$A$1,WEEKDAY(B170)-1,0)</f>
        <v>SAT</v>
      </c>
      <c r="B170" s="32">
        <f>Input!A170</f>
        <v>41160</v>
      </c>
      <c r="C170" s="294">
        <f>IF(D170&lt;&gt;"",interp(D170,AreaCapacity!$A$3:$B$245,2),"")</f>
        <v>7734.0592345679015</v>
      </c>
      <c r="D170" s="10">
        <f>IF(AND(Revised_Input!B170&gt;0,Revised_Input!B170&lt;104000),Revised_Input!B170,IF(Input!B170&lt;990000,Input!B170,""))</f>
        <v>73616.98</v>
      </c>
      <c r="E170" s="10">
        <f>IF(Revised_Input!G170&gt;0,Revised_Input!G170/1.9835,IF(Input!G170&lt;990000,Input!G170,""))</f>
        <v>3.3673999999999999</v>
      </c>
      <c r="F170" s="10">
        <f>IF(Revised_Input!C170&gt;0,Revised_Input!C170,IF(Input!C170&lt;990000,Input!C170,""))</f>
        <v>219.234375</v>
      </c>
      <c r="G170" s="10">
        <f>IF(Revised_Input!D170&gt;0,Revised_Input!D170,IF(Input!D170&lt;990000,Input!D170,""))</f>
        <v>1.90770833333333</v>
      </c>
      <c r="H170" s="210">
        <f t="shared" si="48"/>
        <v>217.32666666666668</v>
      </c>
      <c r="I170" s="287">
        <f t="shared" si="49"/>
        <v>61.667094143345508</v>
      </c>
      <c r="J170" s="437" t="str">
        <f>IF(Input!H170="","",Input!H170)</f>
        <v>Y</v>
      </c>
      <c r="K170" s="305">
        <f t="shared" si="50"/>
        <v>3.3673999999999999</v>
      </c>
      <c r="L170" s="201">
        <f>IF(D170="","",IF(J170="Y",I170+G170,MIN(Input!I170,I170+G170-K170)))</f>
        <v>63.57480247667884</v>
      </c>
      <c r="M170" s="201">
        <f t="shared" si="51"/>
        <v>61.667094143345508</v>
      </c>
      <c r="N170" s="314">
        <f>IF(Revised_Input!E170&gt;0,Revised_Input!E170,IF(Input!E170&lt;990000,Input!E170,""))</f>
        <v>0.21</v>
      </c>
      <c r="O170" s="306">
        <f t="shared" si="52"/>
        <v>13053.595527447913</v>
      </c>
      <c r="P170" s="10">
        <f t="shared" si="53"/>
        <v>0.21</v>
      </c>
      <c r="Q170" s="322">
        <f t="shared" si="54"/>
        <v>188.99097921874935</v>
      </c>
      <c r="R170" s="325">
        <f>IF(D170="","",IF(J170="Y",Input!M170,0))</f>
        <v>10.631620884242675</v>
      </c>
      <c r="S170" s="308">
        <f t="shared" si="55"/>
        <v>1901.8004395809864</v>
      </c>
      <c r="T170" s="305">
        <f>IF(D170="","",Input!L170)</f>
        <v>0</v>
      </c>
      <c r="U170" s="308">
        <f t="shared" si="56"/>
        <v>0</v>
      </c>
      <c r="V170" s="307">
        <f t="shared" si="57"/>
        <v>10.631620884242675</v>
      </c>
      <c r="W170" s="326">
        <f t="shared" si="58"/>
        <v>1901.8004395809864</v>
      </c>
      <c r="X170" s="152">
        <f>IF(D170="","",Input!K170)</f>
        <v>155</v>
      </c>
      <c r="Y170" s="308">
        <f t="shared" si="59"/>
        <v>13484.49416666666</v>
      </c>
      <c r="Z170" s="329">
        <f t="shared" si="60"/>
        <v>7112.5058333333545</v>
      </c>
      <c r="AA170" s="62">
        <f t="shared" si="61"/>
        <v>227.50871502758818</v>
      </c>
      <c r="AB170" s="62">
        <f>IF(D170="","",Input!N170)</f>
        <v>0</v>
      </c>
      <c r="AC170" s="62">
        <f t="shared" si="62"/>
        <v>217.32666666666668</v>
      </c>
      <c r="AD170" s="62">
        <f>IF(D170="","",Input!J170)</f>
        <v>217.32666666666668</v>
      </c>
      <c r="AE170" s="62">
        <f t="shared" si="63"/>
        <v>0</v>
      </c>
      <c r="AF170" s="309">
        <f t="shared" si="64"/>
        <v>0</v>
      </c>
      <c r="AG170" s="19">
        <f t="shared" si="65"/>
        <v>10.182048360921499</v>
      </c>
      <c r="AH170" s="19">
        <f t="shared" si="66"/>
        <v>52.423085966382899</v>
      </c>
      <c r="AI170" s="19">
        <f t="shared" si="67"/>
        <v>103.98119101432049</v>
      </c>
      <c r="AJ170" s="337">
        <f t="shared" si="68"/>
        <v>0</v>
      </c>
      <c r="AK170" s="62">
        <f t="shared" si="69"/>
        <v>91331.677763020707</v>
      </c>
      <c r="AL170" s="62">
        <f>IF(D170="","",IF(AK169&lt;'day lookup'!$I$1,MIN('day lookup'!$I$1-AK169,AJ170)))</f>
        <v>0</v>
      </c>
      <c r="AM170" s="62">
        <f t="shared" si="70"/>
        <v>91331.677763020707</v>
      </c>
      <c r="AN170" s="62">
        <f>IF(D170="","",IF(AK170&lt;'day lookup'!$I$1,0,MIN(AK170-'day lookup'!$I$1,AJ170)))</f>
        <v>0</v>
      </c>
      <c r="AO170" s="338">
        <f t="shared" si="71"/>
        <v>0</v>
      </c>
      <c r="AP170" s="10">
        <f>IF(Revised_Input!F170&gt;0,Revised_Input!F170,IF(Input!F170&lt;990000,Input!F170,""))</f>
        <v>305.71875</v>
      </c>
      <c r="AQ170" s="54"/>
      <c r="AS170" s="54"/>
      <c r="AT170" s="279"/>
      <c r="AU170" s="280"/>
      <c r="BL170" s="271"/>
      <c r="BN170" s="271"/>
      <c r="BO170" s="271"/>
    </row>
    <row r="171" spans="1:67">
      <c r="A171" s="73" t="str">
        <f ca="1">OFFSET('day lookup'!$A$1,WEEKDAY(B171)-1,0)</f>
        <v>SUN</v>
      </c>
      <c r="B171" s="32">
        <f>Input!A171</f>
        <v>41161</v>
      </c>
      <c r="C171" s="294">
        <f>IF(D171&lt;&gt;"",interp(D171,AreaCapacity!$A$3:$B$245,2),"")</f>
        <v>7733.6591180124224</v>
      </c>
      <c r="D171" s="10">
        <f>IF(AND(Revised_Input!B171&gt;0,Revised_Input!B171&lt;104000),Revised_Input!B171,IF(Input!B171&lt;990000,Input!B171,""))</f>
        <v>73294.59</v>
      </c>
      <c r="E171" s="10">
        <f>IF(Revised_Input!G171&gt;0,Revised_Input!G171/1.9835,IF(Input!G171&lt;990000,Input!G171,""))</f>
        <v>3.3573</v>
      </c>
      <c r="F171" s="10">
        <f>IF(Revised_Input!C171&gt;0,Revised_Input!C171,IF(Input!C171&lt;990000,Input!C171,""))</f>
        <v>219.125</v>
      </c>
      <c r="G171" s="10">
        <f>IF(Revised_Input!D171&gt;0,Revised_Input!D171,IF(Input!D171&lt;990000,Input!D171,""))</f>
        <v>1.88822916666666</v>
      </c>
      <c r="H171" s="210">
        <f t="shared" si="48"/>
        <v>217.23677083333334</v>
      </c>
      <c r="I171" s="287">
        <f t="shared" si="49"/>
        <v>58.058149482186678</v>
      </c>
      <c r="J171" s="437" t="str">
        <f>IF(Input!H171="","",Input!H171)</f>
        <v>Y</v>
      </c>
      <c r="K171" s="305">
        <f t="shared" si="50"/>
        <v>3.3573</v>
      </c>
      <c r="L171" s="201">
        <f>IF(D171="","",IF(J171="Y",I171+G171,MIN(Input!I171,I171+G171-K171)))</f>
        <v>59.94637864885334</v>
      </c>
      <c r="M171" s="201">
        <f t="shared" si="51"/>
        <v>58.058149482186678</v>
      </c>
      <c r="N171" s="314">
        <f>IF(Revised_Input!E171&gt;0,Revised_Input!E171,IF(Input!E171&lt;990000,Input!E171,""))</f>
        <v>0.21</v>
      </c>
      <c r="O171" s="306">
        <f t="shared" si="52"/>
        <v>13054.012062447913</v>
      </c>
      <c r="P171" s="10">
        <f t="shared" si="53"/>
        <v>0.21</v>
      </c>
      <c r="Q171" s="322">
        <f t="shared" si="54"/>
        <v>189.40751421874936</v>
      </c>
      <c r="R171" s="325">
        <f>IF(D171="","",IF(J171="Y",Input!M171,0))</f>
        <v>10.631620884242675</v>
      </c>
      <c r="S171" s="308">
        <f t="shared" si="55"/>
        <v>1922.8882596048818</v>
      </c>
      <c r="T171" s="305">
        <f>IF(D171="","",Input!L171)</f>
        <v>0</v>
      </c>
      <c r="U171" s="308">
        <f t="shared" si="56"/>
        <v>0</v>
      </c>
      <c r="V171" s="307">
        <f t="shared" si="57"/>
        <v>10.631620884242675</v>
      </c>
      <c r="W171" s="326">
        <f t="shared" si="58"/>
        <v>1922.8882596048818</v>
      </c>
      <c r="X171" s="152">
        <f>IF(D171="","",Input!K171)</f>
        <v>155</v>
      </c>
      <c r="Y171" s="308">
        <f t="shared" si="59"/>
        <v>13791.936666666659</v>
      </c>
      <c r="Z171" s="329">
        <f t="shared" si="60"/>
        <v>6805.0633333333544</v>
      </c>
      <c r="AA171" s="62">
        <f t="shared" si="61"/>
        <v>223.89977036642935</v>
      </c>
      <c r="AB171" s="62">
        <f>IF(D171="","",Input!N171)</f>
        <v>0</v>
      </c>
      <c r="AC171" s="62">
        <f t="shared" si="62"/>
        <v>217.23677083333334</v>
      </c>
      <c r="AD171" s="62">
        <f>IF(D171="","",Input!J171)</f>
        <v>217.23677083333334</v>
      </c>
      <c r="AE171" s="62">
        <f t="shared" si="63"/>
        <v>0</v>
      </c>
      <c r="AF171" s="309">
        <f t="shared" si="64"/>
        <v>0</v>
      </c>
      <c r="AG171" s="19">
        <f t="shared" si="65"/>
        <v>6.6629995330960128</v>
      </c>
      <c r="AH171" s="19">
        <f t="shared" si="66"/>
        <v>59.086085499478912</v>
      </c>
      <c r="AI171" s="19">
        <f t="shared" si="67"/>
        <v>117.19725058821642</v>
      </c>
      <c r="AJ171" s="337">
        <f t="shared" si="68"/>
        <v>0</v>
      </c>
      <c r="AK171" s="62">
        <f t="shared" si="69"/>
        <v>91331.677763020707</v>
      </c>
      <c r="AL171" s="62">
        <f>IF(D171="","",IF(AK170&lt;'day lookup'!$I$1,MIN('day lookup'!$I$1-AK170,AJ171)))</f>
        <v>0</v>
      </c>
      <c r="AM171" s="62">
        <f t="shared" si="70"/>
        <v>91331.677763020707</v>
      </c>
      <c r="AN171" s="62">
        <f>IF(D171="","",IF(AK171&lt;'day lookup'!$I$1,0,MIN(AK171-'day lookup'!$I$1,AJ171)))</f>
        <v>0</v>
      </c>
      <c r="AO171" s="338">
        <f t="shared" si="71"/>
        <v>0</v>
      </c>
      <c r="AP171" s="10">
        <f>IF(Revised_Input!F171&gt;0,Revised_Input!F171,IF(Input!F171&lt;990000,Input!F171,""))</f>
        <v>287.572916666666</v>
      </c>
      <c r="AQ171" s="54"/>
      <c r="AS171" s="54"/>
      <c r="AT171" s="279"/>
      <c r="AU171" s="280"/>
      <c r="BL171" s="271"/>
      <c r="BN171" s="271"/>
      <c r="BO171" s="271"/>
    </row>
    <row r="172" spans="1:67">
      <c r="A172" s="73" t="str">
        <f ca="1">OFFSET('day lookup'!$A$1,WEEKDAY(B172)-1,0)</f>
        <v>MON</v>
      </c>
      <c r="B172" s="32">
        <f>Input!A172</f>
        <v>41162</v>
      </c>
      <c r="C172" s="294">
        <f>IF(D172&lt;&gt;"",interp(D172,AreaCapacity!$A$3:$B$245,2),"")</f>
        <v>7733.249614906832</v>
      </c>
      <c r="D172" s="10">
        <f>IF(AND(Revised_Input!B172&gt;0,Revised_Input!B172&lt;104000),Revised_Input!B172,IF(Input!B172&lt;990000,Input!B172,""))</f>
        <v>72964.94</v>
      </c>
      <c r="E172" s="10">
        <f>IF(Revised_Input!G172&gt;0,Revised_Input!G172/1.9835,IF(Input!G172&lt;990000,Input!G172,""))</f>
        <v>3.3472</v>
      </c>
      <c r="F172" s="10">
        <f>IF(Revised_Input!C172&gt;0,Revised_Input!C172,IF(Input!C172&lt;990000,Input!C172,""))</f>
        <v>219.125</v>
      </c>
      <c r="G172" s="10">
        <f>IF(Revised_Input!D172&gt;0,Revised_Input!D172,IF(Input!D172&lt;990000,Input!D172,""))</f>
        <v>1.8475520833333301</v>
      </c>
      <c r="H172" s="210">
        <f t="shared" si="48"/>
        <v>217.27744791666666</v>
      </c>
      <c r="I172" s="287">
        <f t="shared" si="49"/>
        <v>54.428529943390032</v>
      </c>
      <c r="J172" s="437" t="str">
        <f>IF(Input!H172="","",Input!H172)</f>
        <v>Y</v>
      </c>
      <c r="K172" s="305">
        <f t="shared" si="50"/>
        <v>3.3472</v>
      </c>
      <c r="L172" s="201">
        <f>IF(D172="","",IF(J172="Y",I172+G172,MIN(Input!I172,I172+G172-K172)))</f>
        <v>56.276082026723365</v>
      </c>
      <c r="M172" s="201">
        <f t="shared" si="51"/>
        <v>54.428529943390032</v>
      </c>
      <c r="N172" s="314">
        <f>IF(Revised_Input!E172&gt;0,Revised_Input!E172,IF(Input!E172&lt;990000,Input!E172,""))</f>
        <v>0.21</v>
      </c>
      <c r="O172" s="306">
        <f t="shared" si="52"/>
        <v>13054.428597447913</v>
      </c>
      <c r="P172" s="10">
        <f t="shared" si="53"/>
        <v>0.21</v>
      </c>
      <c r="Q172" s="322">
        <f t="shared" si="54"/>
        <v>189.82404921874937</v>
      </c>
      <c r="R172" s="325">
        <f>IF(D172="","",IF(J172="Y",Input!M172,0))</f>
        <v>10.631620884242675</v>
      </c>
      <c r="S172" s="308">
        <f t="shared" si="55"/>
        <v>1943.9760796287771</v>
      </c>
      <c r="T172" s="305">
        <f>IF(D172="","",Input!L172)</f>
        <v>0</v>
      </c>
      <c r="U172" s="308">
        <f t="shared" si="56"/>
        <v>0</v>
      </c>
      <c r="V172" s="307">
        <f t="shared" si="57"/>
        <v>10.631620884242675</v>
      </c>
      <c r="W172" s="326">
        <f t="shared" si="58"/>
        <v>1943.9760796287771</v>
      </c>
      <c r="X172" s="152">
        <f>IF(D172="","",Input!K172)</f>
        <v>155</v>
      </c>
      <c r="Y172" s="308">
        <f t="shared" si="59"/>
        <v>14099.379166666658</v>
      </c>
      <c r="Z172" s="329">
        <f t="shared" si="60"/>
        <v>6497.6208333333543</v>
      </c>
      <c r="AA172" s="62">
        <f t="shared" si="61"/>
        <v>220.2701508276327</v>
      </c>
      <c r="AB172" s="62">
        <f>IF(D172="","",Input!N172)</f>
        <v>0</v>
      </c>
      <c r="AC172" s="62">
        <f t="shared" si="62"/>
        <v>217.27744791666666</v>
      </c>
      <c r="AD172" s="62">
        <f>IF(D172="","",Input!J172)</f>
        <v>217.27744791666666</v>
      </c>
      <c r="AE172" s="62">
        <f t="shared" si="63"/>
        <v>0</v>
      </c>
      <c r="AF172" s="309">
        <f t="shared" si="64"/>
        <v>0</v>
      </c>
      <c r="AG172" s="19">
        <f t="shared" si="65"/>
        <v>2.9927029109660452</v>
      </c>
      <c r="AH172" s="19">
        <f t="shared" si="66"/>
        <v>62.078788410444957</v>
      </c>
      <c r="AI172" s="19">
        <f t="shared" si="67"/>
        <v>123.13327681211757</v>
      </c>
      <c r="AJ172" s="337">
        <f t="shared" si="68"/>
        <v>0</v>
      </c>
      <c r="AK172" s="62">
        <f t="shared" si="69"/>
        <v>91331.677763020707</v>
      </c>
      <c r="AL172" s="62">
        <f>IF(D172="","",IF(AK171&lt;'day lookup'!$I$1,MIN('day lookup'!$I$1-AK171,AJ172)))</f>
        <v>0</v>
      </c>
      <c r="AM172" s="62">
        <f t="shared" si="70"/>
        <v>91331.677763020707</v>
      </c>
      <c r="AN172" s="62">
        <f>IF(D172="","",IF(AK172&lt;'day lookup'!$I$1,0,MIN(AK172-'day lookup'!$I$1,AJ172)))</f>
        <v>0</v>
      </c>
      <c r="AO172" s="338">
        <f t="shared" si="71"/>
        <v>0</v>
      </c>
      <c r="AP172" s="10">
        <f>IF(Revised_Input!F172&gt;0,Revised_Input!F172,IF(Input!F172&lt;990000,Input!F172,""))</f>
        <v>298.703125</v>
      </c>
      <c r="AQ172" s="54"/>
      <c r="AS172" s="54"/>
      <c r="AT172" s="279"/>
      <c r="AU172" s="280"/>
      <c r="BL172" s="271"/>
      <c r="BN172" s="271"/>
      <c r="BO172" s="271"/>
    </row>
    <row r="173" spans="1:67">
      <c r="A173" s="73" t="str">
        <f ca="1">OFFSET('day lookup'!$A$1,WEEKDAY(B173)-1,0)</f>
        <v>TUE</v>
      </c>
      <c r="B173" s="32">
        <f>Input!A173</f>
        <v>41163</v>
      </c>
      <c r="C173" s="294">
        <f>IF(D173&lt;&gt;"",interp(D173,AreaCapacity!$A$3:$B$245,2),"")</f>
        <v>7732.8904010025062</v>
      </c>
      <c r="D173" s="10">
        <f>IF(AND(Revised_Input!B173&gt;0,Revised_Input!B173&lt;104000),Revised_Input!B173,IF(Input!B173&lt;990000,Input!B173,""))</f>
        <v>72676.539999999994</v>
      </c>
      <c r="E173" s="10">
        <f>IF(Revised_Input!G173&gt;0,Revised_Input!G173/1.9835,IF(Input!G173&lt;990000,Input!G173,""))</f>
        <v>3.3371</v>
      </c>
      <c r="F173" s="10">
        <f>IF(Revised_Input!C173&gt;0,Revised_Input!C173,IF(Input!C173&lt;990000,Input!C173,""))</f>
        <v>219.0625</v>
      </c>
      <c r="G173" s="10">
        <f>IF(Revised_Input!D173&gt;0,Revised_Input!D173,IF(Input!D173&lt;990000,Input!D173,""))</f>
        <v>1.84526041666666</v>
      </c>
      <c r="H173" s="210">
        <f t="shared" si="48"/>
        <v>217.21723958333334</v>
      </c>
      <c r="I173" s="287">
        <f t="shared" si="49"/>
        <v>75.154793326711854</v>
      </c>
      <c r="J173" s="437" t="str">
        <f>IF(Input!H173="","",Input!H173)</f>
        <v>Y</v>
      </c>
      <c r="K173" s="305">
        <f t="shared" si="50"/>
        <v>3.3371</v>
      </c>
      <c r="L173" s="201">
        <f>IF(D173="","",IF(J173="Y",I173+G173,MIN(Input!I173,I173+G173-K173)))</f>
        <v>77.000053743378515</v>
      </c>
      <c r="M173" s="201">
        <f t="shared" si="51"/>
        <v>75.154793326711854</v>
      </c>
      <c r="N173" s="314">
        <f>IF(Revised_Input!E173&gt;0,Revised_Input!E173,IF(Input!E173&lt;990000,Input!E173,""))</f>
        <v>0.21</v>
      </c>
      <c r="O173" s="306">
        <f t="shared" si="52"/>
        <v>13054.845132447914</v>
      </c>
      <c r="P173" s="10">
        <f t="shared" si="53"/>
        <v>0.21</v>
      </c>
      <c r="Q173" s="322">
        <f t="shared" si="54"/>
        <v>190.24058421874938</v>
      </c>
      <c r="R173" s="325">
        <f>IF(D173="","",IF(J173="Y",Input!M173,0))</f>
        <v>10.631620884242675</v>
      </c>
      <c r="S173" s="308">
        <f t="shared" si="55"/>
        <v>1965.0638996526725</v>
      </c>
      <c r="T173" s="305">
        <f>IF(D173="","",Input!L173)</f>
        <v>0</v>
      </c>
      <c r="U173" s="308">
        <f t="shared" si="56"/>
        <v>0</v>
      </c>
      <c r="V173" s="307">
        <f t="shared" si="57"/>
        <v>10.631620884242675</v>
      </c>
      <c r="W173" s="326">
        <f t="shared" si="58"/>
        <v>1965.0638996526725</v>
      </c>
      <c r="X173" s="152">
        <f>IF(D173="","",Input!K173)</f>
        <v>155</v>
      </c>
      <c r="Y173" s="308">
        <f t="shared" si="59"/>
        <v>14406.821666666658</v>
      </c>
      <c r="Z173" s="329">
        <f t="shared" si="60"/>
        <v>6190.1783333333542</v>
      </c>
      <c r="AA173" s="62">
        <f t="shared" si="61"/>
        <v>240.99641421095453</v>
      </c>
      <c r="AB173" s="62">
        <f>IF(D173="","",Input!N173)</f>
        <v>0</v>
      </c>
      <c r="AC173" s="62">
        <f t="shared" si="62"/>
        <v>217.21723958333334</v>
      </c>
      <c r="AD173" s="62">
        <f>IF(D173="","",Input!J173)</f>
        <v>217.21723958333334</v>
      </c>
      <c r="AE173" s="62">
        <f t="shared" si="63"/>
        <v>0</v>
      </c>
      <c r="AF173" s="309">
        <f t="shared" si="64"/>
        <v>0</v>
      </c>
      <c r="AG173" s="19">
        <f t="shared" si="65"/>
        <v>23.779174627621188</v>
      </c>
      <c r="AH173" s="19">
        <f t="shared" si="66"/>
        <v>85.857963038066146</v>
      </c>
      <c r="AI173" s="19">
        <f t="shared" si="67"/>
        <v>170.29926968600421</v>
      </c>
      <c r="AJ173" s="337">
        <f t="shared" si="68"/>
        <v>0</v>
      </c>
      <c r="AK173" s="62">
        <f t="shared" si="69"/>
        <v>91331.677763020707</v>
      </c>
      <c r="AL173" s="62">
        <f>IF(D173="","",IF(AK172&lt;'day lookup'!$I$1,MIN('day lookup'!$I$1-AK172,AJ173)))</f>
        <v>0</v>
      </c>
      <c r="AM173" s="62">
        <f t="shared" si="70"/>
        <v>91331.677763020707</v>
      </c>
      <c r="AN173" s="62">
        <f>IF(D173="","",IF(AK173&lt;'day lookup'!$I$1,0,MIN(AK173-'day lookup'!$I$1,AJ173)))</f>
        <v>0</v>
      </c>
      <c r="AO173" s="338">
        <f t="shared" si="71"/>
        <v>0</v>
      </c>
      <c r="AP173" s="10">
        <f>IF(Revised_Input!F173&gt;0,Revised_Input!F173,IF(Input!F173&lt;990000,Input!F173,""))</f>
        <v>298.73958333333297</v>
      </c>
      <c r="AQ173" s="54"/>
      <c r="AS173" s="54"/>
      <c r="AT173" s="279"/>
      <c r="AU173" s="280"/>
      <c r="BL173" s="271"/>
      <c r="BN173" s="271"/>
      <c r="BO173" s="271"/>
    </row>
    <row r="174" spans="1:67">
      <c r="A174" s="73" t="str">
        <f ca="1">OFFSET('day lookup'!$A$1,WEEKDAY(B174)-1,0)</f>
        <v>WED</v>
      </c>
      <c r="B174" s="32">
        <f>Input!A174</f>
        <v>41164</v>
      </c>
      <c r="C174" s="294">
        <f>IF(D174&lt;&gt;"",interp(D174,AreaCapacity!$A$3:$B$245,2),"")</f>
        <v>7732.5494987468674</v>
      </c>
      <c r="D174" s="10">
        <f>IF(AND(Revised_Input!B174&gt;0,Revised_Input!B174&lt;104000),Revised_Input!B174,IF(Input!B174&lt;990000,Input!B174,""))</f>
        <v>72404.5</v>
      </c>
      <c r="E174" s="10">
        <f>IF(Revised_Input!G174&gt;0,Revised_Input!G174/1.9835,IF(Input!G174&lt;990000,Input!G174,""))</f>
        <v>3.3321000000000001</v>
      </c>
      <c r="F174" s="10">
        <f>IF(Revised_Input!C174&gt;0,Revised_Input!C174,IF(Input!C174&lt;990000,Input!C174,""))</f>
        <v>218.84375</v>
      </c>
      <c r="G174" s="10">
        <f>IF(Revised_Input!D174&gt;0,Revised_Input!D174,IF(Input!D174&lt;990000,Input!D174,""))</f>
        <v>1.8555729166666599</v>
      </c>
      <c r="H174" s="210">
        <f t="shared" si="48"/>
        <v>216.98817708333334</v>
      </c>
      <c r="I174" s="287">
        <f t="shared" si="49"/>
        <v>83.168777209376401</v>
      </c>
      <c r="J174" s="437" t="str">
        <f>IF(Input!H174="","",Input!H174)</f>
        <v>Y</v>
      </c>
      <c r="K174" s="305">
        <f t="shared" si="50"/>
        <v>3.3321000000000001</v>
      </c>
      <c r="L174" s="201">
        <f>IF(D174="","",IF(J174="Y",I174+G174,MIN(Input!I174,I174+G174-K174)))</f>
        <v>85.024350126043061</v>
      </c>
      <c r="M174" s="201">
        <f t="shared" si="51"/>
        <v>83.168777209376401</v>
      </c>
      <c r="N174" s="314">
        <f>IF(Revised_Input!E174&gt;0,Revised_Input!E174,IF(Input!E174&lt;990000,Input!E174,""))</f>
        <v>0.21</v>
      </c>
      <c r="O174" s="306">
        <f t="shared" si="52"/>
        <v>13055.261667447914</v>
      </c>
      <c r="P174" s="10">
        <f t="shared" si="53"/>
        <v>0.21</v>
      </c>
      <c r="Q174" s="322">
        <f t="shared" si="54"/>
        <v>190.65711921874939</v>
      </c>
      <c r="R174" s="325">
        <f>IF(D174="","",IF(J174="Y",Input!M174,0))</f>
        <v>10.631620884242675</v>
      </c>
      <c r="S174" s="308">
        <f t="shared" si="55"/>
        <v>1986.1517196765678</v>
      </c>
      <c r="T174" s="305">
        <f>IF(D174="","",Input!L174)</f>
        <v>0</v>
      </c>
      <c r="U174" s="308">
        <f t="shared" si="56"/>
        <v>0</v>
      </c>
      <c r="V174" s="307">
        <f t="shared" si="57"/>
        <v>10.631620884242675</v>
      </c>
      <c r="W174" s="326">
        <f t="shared" si="58"/>
        <v>1986.1517196765678</v>
      </c>
      <c r="X174" s="152">
        <f>IF(D174="","",Input!K174)</f>
        <v>155</v>
      </c>
      <c r="Y174" s="308">
        <f t="shared" si="59"/>
        <v>14714.264166666657</v>
      </c>
      <c r="Z174" s="329">
        <f t="shared" si="60"/>
        <v>5882.7358333333541</v>
      </c>
      <c r="AA174" s="62">
        <f t="shared" si="61"/>
        <v>249.01039809361907</v>
      </c>
      <c r="AB174" s="62">
        <f>IF(D174="","",Input!N174)</f>
        <v>0</v>
      </c>
      <c r="AC174" s="62">
        <f t="shared" si="62"/>
        <v>216.98817708333334</v>
      </c>
      <c r="AD174" s="62">
        <f>IF(D174="","",Input!J174)</f>
        <v>216.98817708333334</v>
      </c>
      <c r="AE174" s="62">
        <f t="shared" si="63"/>
        <v>0</v>
      </c>
      <c r="AF174" s="309">
        <f t="shared" si="64"/>
        <v>0</v>
      </c>
      <c r="AG174" s="19">
        <f t="shared" si="65"/>
        <v>32.022221010285733</v>
      </c>
      <c r="AH174" s="19">
        <f t="shared" si="66"/>
        <v>117.88018404835188</v>
      </c>
      <c r="AI174" s="19">
        <f t="shared" si="67"/>
        <v>233.81534505990595</v>
      </c>
      <c r="AJ174" s="337">
        <f t="shared" si="68"/>
        <v>0</v>
      </c>
      <c r="AK174" s="62">
        <f t="shared" si="69"/>
        <v>91331.677763020707</v>
      </c>
      <c r="AL174" s="62">
        <f>IF(D174="","",IF(AK173&lt;'day lookup'!$I$1,MIN('day lookup'!$I$1-AK173,AJ174)))</f>
        <v>0</v>
      </c>
      <c r="AM174" s="62">
        <f t="shared" si="70"/>
        <v>91331.677763020707</v>
      </c>
      <c r="AN174" s="62">
        <f>IF(D174="","",IF(AK174&lt;'day lookup'!$I$1,0,MIN(AK174-'day lookup'!$I$1,AJ174)))</f>
        <v>0</v>
      </c>
      <c r="AO174" s="338">
        <f t="shared" si="71"/>
        <v>0</v>
      </c>
      <c r="AP174" s="10">
        <f>IF(Revised_Input!F174&gt;0,Revised_Input!F174,IF(Input!F174&lt;990000,Input!F174,""))</f>
        <v>342.9140625</v>
      </c>
      <c r="AQ174" s="54"/>
      <c r="AS174" s="54"/>
      <c r="AT174" s="279"/>
      <c r="AU174" s="280"/>
      <c r="BL174" s="271"/>
      <c r="BN174" s="271"/>
      <c r="BO174" s="271"/>
    </row>
    <row r="175" spans="1:67">
      <c r="A175" s="73" t="str">
        <f ca="1">OFFSET('day lookup'!$A$1,WEEKDAY(B175)-1,0)</f>
        <v>THU</v>
      </c>
      <c r="B175" s="32">
        <f>Input!A175</f>
        <v>41165</v>
      </c>
      <c r="C175" s="294">
        <f>IF(D175&lt;&gt;"",interp(D175,AreaCapacity!$A$3:$B$245,2),"")</f>
        <v>7732.1700125313282</v>
      </c>
      <c r="D175" s="10">
        <f>IF(AND(Revised_Input!B175&gt;0,Revised_Input!B175&lt;104000),Revised_Input!B175,IF(Input!B175&lt;990000,Input!B175,""))</f>
        <v>72101.67</v>
      </c>
      <c r="E175" s="10">
        <f>IF(Revised_Input!G175&gt;0,Revised_Input!G175/1.9835,IF(Input!G175&lt;990000,Input!G175,""))</f>
        <v>3.3220000000000001</v>
      </c>
      <c r="F175" s="10">
        <f>IF(Revised_Input!C175&gt;0,Revised_Input!C175,IF(Input!C175&lt;990000,Input!C175,""))</f>
        <v>225.73437499999901</v>
      </c>
      <c r="G175" s="10">
        <f>IF(Revised_Input!D175&gt;0,Revised_Input!D175,IF(Input!D175&lt;990000,Input!D175,""))</f>
        <v>1.7999999999999901</v>
      </c>
      <c r="H175" s="210">
        <f t="shared" si="48"/>
        <v>223.93437499999902</v>
      </c>
      <c r="I175" s="287">
        <f t="shared" si="49"/>
        <v>74.58180983740678</v>
      </c>
      <c r="J175" s="437" t="str">
        <f>IF(Input!H175="","",Input!H175)</f>
        <v>Y</v>
      </c>
      <c r="K175" s="305">
        <f t="shared" si="50"/>
        <v>3.3220000000000001</v>
      </c>
      <c r="L175" s="201">
        <f>IF(D175="","",IF(J175="Y",I175+G175,MIN(Input!I175,I175+G175-K175)))</f>
        <v>76.381809837406763</v>
      </c>
      <c r="M175" s="201">
        <f t="shared" si="51"/>
        <v>74.58180983740678</v>
      </c>
      <c r="N175" s="314">
        <f>IF(Revised_Input!E175&gt;0,Revised_Input!E175,IF(Input!E175&lt;990000,Input!E175,""))</f>
        <v>0.21</v>
      </c>
      <c r="O175" s="306">
        <f t="shared" si="52"/>
        <v>13055.678202447914</v>
      </c>
      <c r="P175" s="10">
        <f t="shared" si="53"/>
        <v>0.21</v>
      </c>
      <c r="Q175" s="322">
        <f t="shared" si="54"/>
        <v>191.0736542187494</v>
      </c>
      <c r="R175" s="325">
        <f>IF(D175="","",IF(J175="Y",Input!M175,0))</f>
        <v>10.631620884242675</v>
      </c>
      <c r="S175" s="308">
        <f t="shared" si="55"/>
        <v>2007.2395397004632</v>
      </c>
      <c r="T175" s="305">
        <f>IF(D175="","",Input!L175)</f>
        <v>0</v>
      </c>
      <c r="U175" s="308">
        <f t="shared" si="56"/>
        <v>0</v>
      </c>
      <c r="V175" s="307">
        <f t="shared" si="57"/>
        <v>10.631620884242675</v>
      </c>
      <c r="W175" s="326">
        <f t="shared" si="58"/>
        <v>2007.2395397004632</v>
      </c>
      <c r="X175" s="152">
        <f>IF(D175="","",Input!K175)</f>
        <v>155</v>
      </c>
      <c r="Y175" s="308">
        <f t="shared" si="59"/>
        <v>15021.706666666656</v>
      </c>
      <c r="Z175" s="329">
        <f t="shared" si="60"/>
        <v>5575.293333333354</v>
      </c>
      <c r="AA175" s="62">
        <f t="shared" si="61"/>
        <v>240.42343072164945</v>
      </c>
      <c r="AB175" s="62">
        <f>IF(D175="","",Input!N175)</f>
        <v>0</v>
      </c>
      <c r="AC175" s="62">
        <f t="shared" si="62"/>
        <v>223.93437499999902</v>
      </c>
      <c r="AD175" s="62">
        <f>IF(D175="","",Input!J175)</f>
        <v>223.93437499999902</v>
      </c>
      <c r="AE175" s="62">
        <f t="shared" si="63"/>
        <v>0</v>
      </c>
      <c r="AF175" s="309">
        <f t="shared" si="64"/>
        <v>0</v>
      </c>
      <c r="AG175" s="19">
        <f t="shared" si="65"/>
        <v>16.489055721650431</v>
      </c>
      <c r="AH175" s="19">
        <f t="shared" si="66"/>
        <v>134.36923977000231</v>
      </c>
      <c r="AI175" s="19">
        <f t="shared" si="67"/>
        <v>266.5213870837996</v>
      </c>
      <c r="AJ175" s="337">
        <f t="shared" si="68"/>
        <v>0</v>
      </c>
      <c r="AK175" s="62">
        <f t="shared" si="69"/>
        <v>91331.677763020707</v>
      </c>
      <c r="AL175" s="62">
        <f>IF(D175="","",IF(AK174&lt;'day lookup'!$I$1,MIN('day lookup'!$I$1-AK174,AJ175)))</f>
        <v>0</v>
      </c>
      <c r="AM175" s="62">
        <f t="shared" si="70"/>
        <v>91331.677763020707</v>
      </c>
      <c r="AN175" s="62">
        <f>IF(D175="","",IF(AK175&lt;'day lookup'!$I$1,0,MIN(AK175-'day lookup'!$I$1,AJ175)))</f>
        <v>0</v>
      </c>
      <c r="AO175" s="338">
        <f t="shared" si="71"/>
        <v>0</v>
      </c>
      <c r="AP175" s="10">
        <f>IF(Revised_Input!F175&gt;0,Revised_Input!F175,IF(Input!F175&lt;990000,Input!F175,""))</f>
        <v>432.53906249999898</v>
      </c>
      <c r="AQ175" s="281"/>
      <c r="AS175" s="281"/>
      <c r="AT175" s="279"/>
      <c r="AU175" s="280"/>
      <c r="BL175" s="271"/>
      <c r="BN175" s="271"/>
      <c r="BO175" s="271"/>
    </row>
    <row r="176" spans="1:67">
      <c r="A176" s="73" t="str">
        <f ca="1">OFFSET('day lookup'!$A$1,WEEKDAY(B176)-1,0)</f>
        <v>FRI</v>
      </c>
      <c r="B176" s="32">
        <f>Input!A176</f>
        <v>41166</v>
      </c>
      <c r="C176" s="294">
        <f>IF(D176&lt;&gt;"",interp(D176,AreaCapacity!$A$3:$B$245,2),"")</f>
        <v>7731.6799873737373</v>
      </c>
      <c r="D176" s="10">
        <f>IF(AND(Revised_Input!B176&gt;0,Revised_Input!B176&lt;104000),Revised_Input!B176,IF(Input!B176&lt;990000,Input!B176,""))</f>
        <v>71712.55</v>
      </c>
      <c r="E176" s="10">
        <f>IF(Revised_Input!G176&gt;0,Revised_Input!G176/1.9835,IF(Input!G176&lt;990000,Input!G176,""))</f>
        <v>3.3069000000000002</v>
      </c>
      <c r="F176" s="10">
        <f>IF(Revised_Input!C176&gt;0,Revised_Input!C176,IF(Input!C176&lt;990000,Input!C176,""))</f>
        <v>255.177083333333</v>
      </c>
      <c r="G176" s="10">
        <f>IF(Revised_Input!D176&gt;0,Revised_Input!D176,IF(Input!D176&lt;990000,Input!D176,""))</f>
        <v>1.7999999999999901</v>
      </c>
      <c r="H176" s="210">
        <f t="shared" si="48"/>
        <v>253.37708333333302</v>
      </c>
      <c r="I176" s="287">
        <f t="shared" si="49"/>
        <v>60.505510936057846</v>
      </c>
      <c r="J176" s="437" t="str">
        <f>IF(Input!H176="","",Input!H176)</f>
        <v>Y</v>
      </c>
      <c r="K176" s="305">
        <f t="shared" si="50"/>
        <v>3.3069000000000002</v>
      </c>
      <c r="L176" s="201">
        <f>IF(D176="","",IF(J176="Y",I176+G176,MIN(Input!I176,I176+G176-K176)))</f>
        <v>62.305510936057836</v>
      </c>
      <c r="M176" s="201">
        <f t="shared" si="51"/>
        <v>60.505510936057846</v>
      </c>
      <c r="N176" s="314">
        <f>IF(Revised_Input!E176&gt;0,Revised_Input!E176,IF(Input!E176&lt;990000,Input!E176,""))</f>
        <v>0.21</v>
      </c>
      <c r="O176" s="306">
        <f t="shared" si="52"/>
        <v>13056.094737447915</v>
      </c>
      <c r="P176" s="10">
        <f t="shared" si="53"/>
        <v>0.21</v>
      </c>
      <c r="Q176" s="322">
        <f t="shared" si="54"/>
        <v>191.49018921874941</v>
      </c>
      <c r="R176" s="325">
        <f>IF(D176="","",IF(J176="Y",Input!M176,0))</f>
        <v>10.631620884242675</v>
      </c>
      <c r="S176" s="308">
        <f t="shared" si="55"/>
        <v>2028.3273597243585</v>
      </c>
      <c r="T176" s="305">
        <f>IF(D176="","",Input!L176)</f>
        <v>0</v>
      </c>
      <c r="U176" s="308">
        <f t="shared" si="56"/>
        <v>0</v>
      </c>
      <c r="V176" s="307">
        <f t="shared" si="57"/>
        <v>10.631620884242675</v>
      </c>
      <c r="W176" s="326">
        <f t="shared" si="58"/>
        <v>2028.3273597243585</v>
      </c>
      <c r="X176" s="152">
        <f>IF(D176="","",Input!K176)</f>
        <v>167.5</v>
      </c>
      <c r="Y176" s="308">
        <f t="shared" si="59"/>
        <v>15353.942916666656</v>
      </c>
      <c r="Z176" s="329">
        <f t="shared" si="60"/>
        <v>5243.0570833333541</v>
      </c>
      <c r="AA176" s="62">
        <f t="shared" si="61"/>
        <v>238.84713182030052</v>
      </c>
      <c r="AB176" s="62">
        <f>IF(D176="","",Input!N176)</f>
        <v>0</v>
      </c>
      <c r="AC176" s="62">
        <f t="shared" si="62"/>
        <v>253.37708333333302</v>
      </c>
      <c r="AD176" s="62">
        <f>IF(D176="","",Input!J176)</f>
        <v>253.37708333333302</v>
      </c>
      <c r="AE176" s="62">
        <f t="shared" si="63"/>
        <v>0</v>
      </c>
      <c r="AF176" s="309">
        <f t="shared" si="64"/>
        <v>5.1770833333330017</v>
      </c>
      <c r="AG176" s="19">
        <f t="shared" si="65"/>
        <v>-14.529951513032501</v>
      </c>
      <c r="AH176" s="19">
        <f t="shared" si="66"/>
        <v>119.83928825696981</v>
      </c>
      <c r="AI176" s="19">
        <f t="shared" si="67"/>
        <v>237.70122825769963</v>
      </c>
      <c r="AJ176" s="337">
        <f t="shared" si="68"/>
        <v>0</v>
      </c>
      <c r="AK176" s="62">
        <f t="shared" si="69"/>
        <v>91331.677763020707</v>
      </c>
      <c r="AL176" s="62">
        <f>IF(D176="","",IF(AK175&lt;'day lookup'!$I$1,MIN('day lookup'!$I$1-AK175,AJ176)))</f>
        <v>0</v>
      </c>
      <c r="AM176" s="62">
        <f t="shared" si="70"/>
        <v>91331.677763020707</v>
      </c>
      <c r="AN176" s="62">
        <f>IF(D176="","",IF(AK176&lt;'day lookup'!$I$1,0,MIN(AK176-'day lookup'!$I$1,AJ176)))</f>
        <v>0</v>
      </c>
      <c r="AO176" s="338">
        <f t="shared" si="71"/>
        <v>0</v>
      </c>
      <c r="AP176" s="10">
        <f>IF(Revised_Input!F176&gt;0,Revised_Input!F176,IF(Input!F176&lt;990000,Input!F176,""))</f>
        <v>476.609375</v>
      </c>
      <c r="AQ176" s="281"/>
      <c r="AS176" s="281"/>
      <c r="AT176" s="279"/>
      <c r="AU176" s="280"/>
      <c r="BL176" s="271"/>
      <c r="BN176" s="271"/>
      <c r="BO176" s="271"/>
    </row>
    <row r="177" spans="1:67">
      <c r="A177" s="73" t="str">
        <f ca="1">OFFSET('day lookup'!$A$1,WEEKDAY(B177)-1,0)</f>
        <v>SAT</v>
      </c>
      <c r="B177" s="32">
        <f>Input!A177</f>
        <v>41167</v>
      </c>
      <c r="C177" s="294">
        <f>IF(D177&lt;&gt;"",interp(D177,AreaCapacity!$A$3:$B$245,2),"")</f>
        <v>7731.160277777778</v>
      </c>
      <c r="D177" s="10">
        <f>IF(AND(Revised_Input!B177&gt;0,Revised_Input!B177&lt;104000),Revised_Input!B177,IF(Input!B177&lt;990000,Input!B177,""))</f>
        <v>71300.94</v>
      </c>
      <c r="E177" s="10">
        <f>IF(Revised_Input!G177&gt;0,Revised_Input!G177/1.9835,IF(Input!G177&lt;990000,Input!G177,""))</f>
        <v>3.2968000000000002</v>
      </c>
      <c r="F177" s="10">
        <f>IF(Revised_Input!C177&gt;0,Revised_Input!C177,IF(Input!C177&lt;990000,Input!C177,""))</f>
        <v>263.98958333333297</v>
      </c>
      <c r="G177" s="10">
        <f>IF(Revised_Input!D177&gt;0,Revised_Input!D177,IF(Input!D177&lt;990000,Input!D177,""))</f>
        <v>1.7999999999999901</v>
      </c>
      <c r="H177" s="210">
        <f t="shared" si="48"/>
        <v>262.18958333333296</v>
      </c>
      <c r="I177" s="287">
        <f t="shared" si="49"/>
        <v>57.969367956473576</v>
      </c>
      <c r="J177" s="437" t="str">
        <f>IF(Input!H177="","",Input!H177)</f>
        <v>Y</v>
      </c>
      <c r="K177" s="305">
        <f t="shared" si="50"/>
        <v>3.2968000000000002</v>
      </c>
      <c r="L177" s="201">
        <f>IF(D177="","",IF(J177="Y",I177+G177,MIN(Input!I177,I177+G177-K177)))</f>
        <v>59.769367956473566</v>
      </c>
      <c r="M177" s="201">
        <f t="shared" si="51"/>
        <v>57.969367956473576</v>
      </c>
      <c r="N177" s="314">
        <f>IF(Revised_Input!E177&gt;0,Revised_Input!E177,IF(Input!E177&lt;990000,Input!E177,""))</f>
        <v>0.21</v>
      </c>
      <c r="O177" s="306">
        <f t="shared" si="52"/>
        <v>13056.511272447915</v>
      </c>
      <c r="P177" s="10">
        <f t="shared" si="53"/>
        <v>0.21</v>
      </c>
      <c r="Q177" s="322">
        <f t="shared" si="54"/>
        <v>191.90672421874942</v>
      </c>
      <c r="R177" s="325">
        <f>IF(D177="","",IF(J177="Y",Input!M177,0))</f>
        <v>10.631620884242675</v>
      </c>
      <c r="S177" s="308">
        <f t="shared" si="55"/>
        <v>2049.4151797482536</v>
      </c>
      <c r="T177" s="305">
        <f>IF(D177="","",Input!L177)</f>
        <v>0</v>
      </c>
      <c r="U177" s="308">
        <f t="shared" si="56"/>
        <v>0</v>
      </c>
      <c r="V177" s="307">
        <f t="shared" si="57"/>
        <v>10.631620884242675</v>
      </c>
      <c r="W177" s="326">
        <f t="shared" si="58"/>
        <v>2049.4151797482536</v>
      </c>
      <c r="X177" s="152">
        <f>IF(D177="","",Input!K177)</f>
        <v>180</v>
      </c>
      <c r="Y177" s="308">
        <f t="shared" si="59"/>
        <v>15710.972916666657</v>
      </c>
      <c r="Z177" s="329">
        <f t="shared" si="60"/>
        <v>4886.0270833333543</v>
      </c>
      <c r="AA177" s="62">
        <f t="shared" si="61"/>
        <v>248.81098884071625</v>
      </c>
      <c r="AB177" s="62">
        <f>IF(D177="","",Input!N177)</f>
        <v>0</v>
      </c>
      <c r="AC177" s="62">
        <f t="shared" si="62"/>
        <v>262.18958333333296</v>
      </c>
      <c r="AD177" s="62">
        <f>IF(D177="","",Input!J177)</f>
        <v>262.18958333333296</v>
      </c>
      <c r="AE177" s="62">
        <f t="shared" si="63"/>
        <v>0</v>
      </c>
      <c r="AF177" s="309">
        <f t="shared" si="64"/>
        <v>13.989583333332973</v>
      </c>
      <c r="AG177" s="19">
        <f t="shared" si="65"/>
        <v>-13.378594492616713</v>
      </c>
      <c r="AH177" s="19">
        <f t="shared" si="66"/>
        <v>106.4606937643531</v>
      </c>
      <c r="AI177" s="19">
        <f t="shared" si="67"/>
        <v>211.16478608159437</v>
      </c>
      <c r="AJ177" s="337">
        <f t="shared" si="68"/>
        <v>0</v>
      </c>
      <c r="AK177" s="62">
        <f t="shared" si="69"/>
        <v>91331.677763020707</v>
      </c>
      <c r="AL177" s="62">
        <f>IF(D177="","",IF(AK176&lt;'day lookup'!$I$1,MIN('day lookup'!$I$1-AK176,AJ177)))</f>
        <v>0</v>
      </c>
      <c r="AM177" s="62">
        <f t="shared" si="70"/>
        <v>91331.677763020707</v>
      </c>
      <c r="AN177" s="62">
        <f>IF(D177="","",IF(AK177&lt;'day lookup'!$I$1,0,MIN(AK177-'day lookup'!$I$1,AJ177)))</f>
        <v>0</v>
      </c>
      <c r="AO177" s="338">
        <f t="shared" si="71"/>
        <v>0</v>
      </c>
      <c r="AP177" s="10">
        <f>IF(Revised_Input!F177&gt;0,Revised_Input!F177,IF(Input!F177&lt;990000,Input!F177,""))</f>
        <v>461.296875</v>
      </c>
      <c r="AQ177" s="281"/>
      <c r="AS177" s="281"/>
      <c r="AT177" s="279"/>
      <c r="AU177" s="280"/>
      <c r="BL177" s="271"/>
      <c r="BN177" s="271"/>
      <c r="BO177" s="271"/>
    </row>
    <row r="178" spans="1:67">
      <c r="A178" s="73" t="str">
        <f ca="1">OFFSET('day lookup'!$A$1,WEEKDAY(B178)-1,0)</f>
        <v>SUN</v>
      </c>
      <c r="B178" s="32">
        <f>Input!A178</f>
        <v>41168</v>
      </c>
      <c r="C178" s="294">
        <f>IF(D178&lt;&gt;"",interp(D178,AreaCapacity!$A$3:$B$245,2),"")</f>
        <v>7730.6296310432572</v>
      </c>
      <c r="D178" s="10">
        <f>IF(AND(Revised_Input!B178&gt;0,Revised_Input!B178&lt;104000),Revised_Input!B178,IF(Input!B178&lt;990000,Input!B178,""))</f>
        <v>70882.89</v>
      </c>
      <c r="E178" s="10">
        <f>IF(Revised_Input!G178&gt;0,Revised_Input!G178/1.9835,IF(Input!G178&lt;990000,Input!G178,""))</f>
        <v>3.2816999999999998</v>
      </c>
      <c r="F178" s="10">
        <f>IF(Revised_Input!C178&gt;0,Revised_Input!C178,IF(Input!C178&lt;990000,Input!C178,""))</f>
        <v>263.90625</v>
      </c>
      <c r="G178" s="10">
        <f>IF(Revised_Input!D178&gt;0,Revised_Input!D178,IF(Input!D178&lt;990000,Input!D178,""))</f>
        <v>1.7999999999999901</v>
      </c>
      <c r="H178" s="210">
        <f t="shared" si="48"/>
        <v>262.10624999999999</v>
      </c>
      <c r="I178" s="287">
        <f t="shared" si="49"/>
        <v>54.624148638768389</v>
      </c>
      <c r="J178" s="437" t="str">
        <f>IF(Input!H178="","",Input!H178)</f>
        <v>Y</v>
      </c>
      <c r="K178" s="305">
        <f t="shared" si="50"/>
        <v>3.2816999999999998</v>
      </c>
      <c r="L178" s="201">
        <f>IF(D178="","",IF(J178="Y",I178+G178,MIN(Input!I178,I178+G178-K178)))</f>
        <v>56.424148638768379</v>
      </c>
      <c r="M178" s="201">
        <f t="shared" si="51"/>
        <v>54.624148638768389</v>
      </c>
      <c r="N178" s="314">
        <f>IF(Revised_Input!E178&gt;0,Revised_Input!E178,IF(Input!E178&lt;990000,Input!E178,""))</f>
        <v>0.21</v>
      </c>
      <c r="O178" s="306">
        <f t="shared" si="52"/>
        <v>13056.927807447915</v>
      </c>
      <c r="P178" s="10">
        <f t="shared" si="53"/>
        <v>0.21</v>
      </c>
      <c r="Q178" s="322">
        <f t="shared" si="54"/>
        <v>192.32325921874943</v>
      </c>
      <c r="R178" s="325">
        <f>IF(D178="","",IF(J178="Y",Input!M178,0))</f>
        <v>10.631620884242675</v>
      </c>
      <c r="S178" s="308">
        <f t="shared" si="55"/>
        <v>2070.502999772149</v>
      </c>
      <c r="T178" s="305">
        <f>IF(D178="","",Input!L178)</f>
        <v>0</v>
      </c>
      <c r="U178" s="308">
        <f t="shared" si="56"/>
        <v>0</v>
      </c>
      <c r="V178" s="307">
        <f t="shared" si="57"/>
        <v>10.631620884242675</v>
      </c>
      <c r="W178" s="326">
        <f t="shared" si="58"/>
        <v>2070.502999772149</v>
      </c>
      <c r="X178" s="152">
        <f>IF(D178="","",Input!K178)</f>
        <v>180</v>
      </c>
      <c r="Y178" s="308">
        <f t="shared" si="59"/>
        <v>16068.002916666657</v>
      </c>
      <c r="Z178" s="329">
        <f t="shared" si="60"/>
        <v>4528.9970833333546</v>
      </c>
      <c r="AA178" s="62">
        <f t="shared" si="61"/>
        <v>245.46576952301106</v>
      </c>
      <c r="AB178" s="62">
        <f>IF(D178="","",Input!N178)</f>
        <v>0</v>
      </c>
      <c r="AC178" s="62">
        <f t="shared" si="62"/>
        <v>262.10624999999999</v>
      </c>
      <c r="AD178" s="62">
        <f>IF(D178="","",Input!J178)</f>
        <v>262.10624999999999</v>
      </c>
      <c r="AE178" s="62">
        <f t="shared" si="63"/>
        <v>0</v>
      </c>
      <c r="AF178" s="309">
        <f t="shared" si="64"/>
        <v>13.90625</v>
      </c>
      <c r="AG178" s="19">
        <f t="shared" si="65"/>
        <v>-16.640480476988927</v>
      </c>
      <c r="AH178" s="19">
        <f t="shared" si="66"/>
        <v>89.820213287364169</v>
      </c>
      <c r="AI178" s="19">
        <f t="shared" si="67"/>
        <v>178.15839305548684</v>
      </c>
      <c r="AJ178" s="337">
        <f t="shared" si="68"/>
        <v>0</v>
      </c>
      <c r="AK178" s="62">
        <f t="shared" si="69"/>
        <v>91331.677763020707</v>
      </c>
      <c r="AL178" s="62">
        <f>IF(D178="","",IF(AK177&lt;'day lookup'!$I$1,MIN('day lookup'!$I$1-AK177,AJ178)))</f>
        <v>0</v>
      </c>
      <c r="AM178" s="62">
        <f t="shared" si="70"/>
        <v>91331.677763020707</v>
      </c>
      <c r="AN178" s="62">
        <f>IF(D178="","",IF(AK178&lt;'day lookup'!$I$1,0,MIN(AK178-'day lookup'!$I$1,AJ178)))</f>
        <v>0</v>
      </c>
      <c r="AO178" s="338">
        <f t="shared" si="71"/>
        <v>0</v>
      </c>
      <c r="AP178" s="10">
        <f>IF(Revised_Input!F178&gt;0,Revised_Input!F178,IF(Input!F178&lt;990000,Input!F178,""))</f>
        <v>390.15364583333297</v>
      </c>
      <c r="AQ178" s="281"/>
      <c r="AS178" s="281"/>
      <c r="AT178" s="279"/>
      <c r="AU178" s="280"/>
      <c r="BL178" s="271"/>
      <c r="BN178" s="271"/>
      <c r="BO178" s="271"/>
    </row>
    <row r="179" spans="1:67">
      <c r="A179" s="73" t="str">
        <f ca="1">OFFSET('day lookup'!$A$1,WEEKDAY(B179)-1,0)</f>
        <v>MON</v>
      </c>
      <c r="B179" s="32">
        <f>Input!A179</f>
        <v>41169</v>
      </c>
      <c r="C179" s="294">
        <f>IF(D179&lt;&gt;"",interp(D179,AreaCapacity!$A$3:$B$245,2),"")</f>
        <v>7730.1101272264632</v>
      </c>
      <c r="D179" s="10">
        <f>IF(AND(Revised_Input!B179&gt;0,Revised_Input!B179&lt;104000),Revised_Input!B179,IF(Input!B179&lt;990000,Input!B179,""))</f>
        <v>70474.559999999998</v>
      </c>
      <c r="E179" s="10">
        <f>IF(Revised_Input!G179&gt;0,Revised_Input!G179/1.9835,IF(Input!G179&lt;990000,Input!G179,""))</f>
        <v>3.2715999999999998</v>
      </c>
      <c r="F179" s="10">
        <f>IF(Revised_Input!C179&gt;0,Revised_Input!C179,IF(Input!C179&lt;990000,Input!C179,""))</f>
        <v>263.84375</v>
      </c>
      <c r="G179" s="10">
        <f>IF(Revised_Input!D179&gt;0,Revised_Input!D179,IF(Input!D179&lt;990000,Input!D179,""))</f>
        <v>1.8045833333333301</v>
      </c>
      <c r="H179" s="210">
        <f t="shared" si="48"/>
        <v>262.03916666666669</v>
      </c>
      <c r="I179" s="287">
        <f t="shared" si="49"/>
        <v>59.447393840852868</v>
      </c>
      <c r="J179" s="437" t="str">
        <f>IF(Input!H179="","",Input!H179)</f>
        <v>Y</v>
      </c>
      <c r="K179" s="305">
        <f t="shared" si="50"/>
        <v>3.2715999999999998</v>
      </c>
      <c r="L179" s="201">
        <f>IF(D179="","",IF(J179="Y",I179+G179,MIN(Input!I179,I179+G179-K179)))</f>
        <v>61.251977174186202</v>
      </c>
      <c r="M179" s="201">
        <f t="shared" si="51"/>
        <v>59.447393840852868</v>
      </c>
      <c r="N179" s="314">
        <f>IF(Revised_Input!E179&gt;0,Revised_Input!E179,IF(Input!E179&lt;990000,Input!E179,""))</f>
        <v>0.21</v>
      </c>
      <c r="O179" s="306">
        <f t="shared" si="52"/>
        <v>13057.344342447916</v>
      </c>
      <c r="P179" s="10">
        <f t="shared" si="53"/>
        <v>0.21</v>
      </c>
      <c r="Q179" s="322">
        <f t="shared" si="54"/>
        <v>192.73979421874944</v>
      </c>
      <c r="R179" s="325">
        <f>IF(D179="","",IF(J179="Y",Input!M179,0))</f>
        <v>10.631620884242675</v>
      </c>
      <c r="S179" s="308">
        <f t="shared" si="55"/>
        <v>2091.5908197960443</v>
      </c>
      <c r="T179" s="305">
        <f>IF(D179="","",Input!L179)</f>
        <v>0</v>
      </c>
      <c r="U179" s="308">
        <f t="shared" si="56"/>
        <v>0</v>
      </c>
      <c r="V179" s="307">
        <f t="shared" si="57"/>
        <v>10.631620884242675</v>
      </c>
      <c r="W179" s="326">
        <f t="shared" si="58"/>
        <v>2091.5908197960443</v>
      </c>
      <c r="X179" s="152">
        <f>IF(D179="","",Input!K179)</f>
        <v>180</v>
      </c>
      <c r="Y179" s="308">
        <f t="shared" si="59"/>
        <v>16425.032916666656</v>
      </c>
      <c r="Z179" s="329">
        <f t="shared" si="60"/>
        <v>4171.9670833333548</v>
      </c>
      <c r="AA179" s="62">
        <f t="shared" si="61"/>
        <v>250.28901472509554</v>
      </c>
      <c r="AB179" s="62">
        <f>IF(D179="","",Input!N179)</f>
        <v>0</v>
      </c>
      <c r="AC179" s="62">
        <f t="shared" si="62"/>
        <v>262.03916666666669</v>
      </c>
      <c r="AD179" s="62">
        <f>IF(D179="","",Input!J179)</f>
        <v>262.03916666666669</v>
      </c>
      <c r="AE179" s="62">
        <f t="shared" si="63"/>
        <v>0</v>
      </c>
      <c r="AF179" s="309">
        <f t="shared" si="64"/>
        <v>13.84375</v>
      </c>
      <c r="AG179" s="19">
        <f t="shared" si="65"/>
        <v>-11.750151941571147</v>
      </c>
      <c r="AH179" s="19">
        <f t="shared" si="66"/>
        <v>78.070061345793022</v>
      </c>
      <c r="AI179" s="19">
        <f t="shared" si="67"/>
        <v>154.85196667938047</v>
      </c>
      <c r="AJ179" s="337">
        <f t="shared" si="68"/>
        <v>0</v>
      </c>
      <c r="AK179" s="62">
        <f t="shared" si="69"/>
        <v>91331.677763020707</v>
      </c>
      <c r="AL179" s="62">
        <f>IF(D179="","",IF(AK178&lt;'day lookup'!$I$1,MIN('day lookup'!$I$1-AK178,AJ179)))</f>
        <v>0</v>
      </c>
      <c r="AM179" s="62">
        <f t="shared" si="70"/>
        <v>91331.677763020707</v>
      </c>
      <c r="AN179" s="62">
        <f>IF(D179="","",IF(AK179&lt;'day lookup'!$I$1,0,MIN(AK179-'day lookup'!$I$1,AJ179)))</f>
        <v>0</v>
      </c>
      <c r="AO179" s="338">
        <f t="shared" si="71"/>
        <v>0</v>
      </c>
      <c r="AP179" s="10">
        <f>IF(Revised_Input!F179&gt;0,Revised_Input!F179,IF(Input!F179&lt;990000,Input!F179,""))</f>
        <v>351.783854166666</v>
      </c>
      <c r="AQ179" s="281"/>
      <c r="AS179" s="281"/>
      <c r="AT179" s="279"/>
      <c r="AU179" s="280"/>
      <c r="BL179" s="271"/>
      <c r="BN179" s="271"/>
      <c r="BO179" s="271"/>
    </row>
    <row r="180" spans="1:67">
      <c r="A180" s="73" t="str">
        <f ca="1">OFFSET('day lookup'!$A$1,WEEKDAY(E13)-1,0)</f>
        <v>SAT</v>
      </c>
      <c r="B180" s="32">
        <f>Input!A180</f>
        <v>41170</v>
      </c>
      <c r="C180" s="294">
        <f>IF(D180&lt;&gt;"",interp(D180,AreaCapacity!$A$3:$B$245,2),"")</f>
        <v>7729.5792682926831</v>
      </c>
      <c r="D180" s="10">
        <f>IF(AND(Revised_Input!B180&gt;0,Revised_Input!B180&lt;104000),Revised_Input!B180,IF(Input!B180&lt;990000,Input!B180,""))</f>
        <v>70060.25</v>
      </c>
      <c r="E180" s="10">
        <f>IF(Revised_Input!G180&gt;0,Revised_Input!G180/1.9835,IF(Input!G180&lt;990000,Input!G180,""))</f>
        <v>3.2565</v>
      </c>
      <c r="F180" s="10">
        <f>IF(Revised_Input!C180&gt;0,Revised_Input!C180,IF(Input!C180&lt;990000,Input!C180,""))</f>
        <v>263.6875</v>
      </c>
      <c r="G180" s="10">
        <f>IF(Revised_Input!D180&gt;0,Revised_Input!D180,IF(Input!D180&lt;990000,Input!D180,""))</f>
        <v>1.8045833333333301</v>
      </c>
      <c r="H180" s="210">
        <f t="shared" si="48"/>
        <v>261.88291666666669</v>
      </c>
      <c r="I180" s="287">
        <f t="shared" si="49"/>
        <v>56.261171141081775</v>
      </c>
      <c r="J180" s="437" t="str">
        <f>IF(Input!H180="","",Input!H180)</f>
        <v>Y</v>
      </c>
      <c r="K180" s="305">
        <f t="shared" si="50"/>
        <v>3.2565</v>
      </c>
      <c r="L180" s="201">
        <f>IF(D180="","",IF(J180="Y",I180+G180,MIN(Input!I180,I180+G180-K180)))</f>
        <v>58.065754474415108</v>
      </c>
      <c r="M180" s="201">
        <f t="shared" si="51"/>
        <v>56.261171141081775</v>
      </c>
      <c r="N180" s="314">
        <f>IF(Revised_Input!E180&gt;0,Revised_Input!E180,IF(Input!E180&lt;990000,Input!E180,""))</f>
        <v>0.176145833333333</v>
      </c>
      <c r="O180" s="306">
        <f t="shared" si="52"/>
        <v>13057.693727708333</v>
      </c>
      <c r="P180" s="10">
        <f t="shared" si="53"/>
        <v>0.176145833333333</v>
      </c>
      <c r="Q180" s="322">
        <f t="shared" si="54"/>
        <v>193.08917947916609</v>
      </c>
      <c r="R180" s="325">
        <f>IF(D180="","",IF(J180="Y",Input!M180,0))</f>
        <v>10.631620884242675</v>
      </c>
      <c r="S180" s="308">
        <f t="shared" si="55"/>
        <v>2112.6786398199397</v>
      </c>
      <c r="T180" s="305">
        <f>IF(D180="","",Input!L180)</f>
        <v>0</v>
      </c>
      <c r="U180" s="308">
        <f t="shared" si="56"/>
        <v>0</v>
      </c>
      <c r="V180" s="307">
        <f t="shared" si="57"/>
        <v>10.631620884242675</v>
      </c>
      <c r="W180" s="326">
        <f t="shared" si="58"/>
        <v>2112.6786398199397</v>
      </c>
      <c r="X180" s="152">
        <f>IF(D180="","",Input!K180)</f>
        <v>180</v>
      </c>
      <c r="Y180" s="308">
        <f t="shared" si="59"/>
        <v>16782.062916666655</v>
      </c>
      <c r="Z180" s="329">
        <f t="shared" si="60"/>
        <v>3814.9370833333546</v>
      </c>
      <c r="AA180" s="62">
        <f t="shared" si="61"/>
        <v>247.06893785865779</v>
      </c>
      <c r="AB180" s="62">
        <f>IF(D180="","",Input!N180)</f>
        <v>0</v>
      </c>
      <c r="AC180" s="62">
        <f t="shared" si="62"/>
        <v>261.88291666666669</v>
      </c>
      <c r="AD180" s="62">
        <f>IF(D180="","",Input!J180)</f>
        <v>261.88291666666669</v>
      </c>
      <c r="AE180" s="62">
        <f t="shared" si="63"/>
        <v>0</v>
      </c>
      <c r="AF180" s="309">
        <f t="shared" si="64"/>
        <v>13.6875</v>
      </c>
      <c r="AG180" s="19">
        <f t="shared" si="65"/>
        <v>-14.813978808008898</v>
      </c>
      <c r="AH180" s="19">
        <f t="shared" si="66"/>
        <v>63.256082537784124</v>
      </c>
      <c r="AI180" s="19">
        <f t="shared" si="67"/>
        <v>125.46843971369481</v>
      </c>
      <c r="AJ180" s="337">
        <f t="shared" si="68"/>
        <v>0</v>
      </c>
      <c r="AK180" s="62">
        <f t="shared" si="69"/>
        <v>91331.677763020707</v>
      </c>
      <c r="AL180" s="62">
        <f>IF(D180="","",IF(AK179&lt;'day lookup'!$I$1,MIN('day lookup'!$I$1-AK179,AJ180)))</f>
        <v>0</v>
      </c>
      <c r="AM180" s="62">
        <f t="shared" si="70"/>
        <v>91331.677763020707</v>
      </c>
      <c r="AN180" s="62">
        <f>IF(D180="","",IF(AK180&lt;'day lookup'!$I$1,0,MIN(AK180-'day lookup'!$I$1,AJ180)))</f>
        <v>0</v>
      </c>
      <c r="AO180" s="338">
        <f t="shared" si="71"/>
        <v>0</v>
      </c>
      <c r="AP180" s="10">
        <f>IF(Revised_Input!F180&gt;0,Revised_Input!F180,IF(Input!F180&lt;990000,Input!F180,""))</f>
        <v>343.21614583333297</v>
      </c>
      <c r="AQ180" s="281"/>
      <c r="AS180" s="281"/>
      <c r="AT180" s="279"/>
      <c r="AU180" s="280"/>
      <c r="BL180" s="271"/>
      <c r="BN180" s="271"/>
      <c r="BO180" s="271"/>
    </row>
    <row r="181" spans="1:67">
      <c r="A181" s="73" t="str">
        <f ca="1">OFFSET('day lookup'!$A$1,WEEKDAY(B181)-1,0)</f>
        <v>WED</v>
      </c>
      <c r="B181" s="32">
        <f>Input!A181</f>
        <v>41171</v>
      </c>
      <c r="C181" s="294">
        <f>IF(D181&lt;&gt;"",interp(D181,AreaCapacity!$A$3:$B$245,2),"")</f>
        <v>7729.049165596919</v>
      </c>
      <c r="D181" s="10">
        <f>IF(AND(Revised_Input!B181&gt;0,Revised_Input!B181&lt;104000),Revised_Input!B181,IF(Input!B181&lt;990000,Input!B181,""))</f>
        <v>69647.3</v>
      </c>
      <c r="E181" s="10">
        <f>IF(Revised_Input!G181&gt;0,Revised_Input!G181/1.9835,IF(Input!G181&lt;990000,Input!G181,""))</f>
        <v>3.2412999999999998</v>
      </c>
      <c r="F181" s="10">
        <f>IF(Revised_Input!C181&gt;0,Revised_Input!C181,IF(Input!C181&lt;990000,Input!C181,""))</f>
        <v>263.390625</v>
      </c>
      <c r="G181" s="10">
        <f>IF(Revised_Input!D181&gt;0,Revised_Input!D181,IF(Input!D181&lt;990000,Input!D181,""))</f>
        <v>1.80687499999999</v>
      </c>
      <c r="H181" s="210">
        <f t="shared" si="48"/>
        <v>261.58375000000001</v>
      </c>
      <c r="I181" s="287">
        <f t="shared" si="49"/>
        <v>56.632461141922334</v>
      </c>
      <c r="J181" s="437" t="str">
        <f>IF(Input!H181="","",Input!H181)</f>
        <v>Y</v>
      </c>
      <c r="K181" s="305">
        <f t="shared" si="50"/>
        <v>3.2412999999999998</v>
      </c>
      <c r="L181" s="201">
        <f>IF(D181="","",IF(J181="Y",I181+G181,MIN(Input!I181,I181+G181-K181)))</f>
        <v>58.439336141922325</v>
      </c>
      <c r="M181" s="201">
        <f t="shared" si="51"/>
        <v>56.632461141922334</v>
      </c>
      <c r="N181" s="314">
        <f>IF(Revised_Input!E181&gt;0,Revised_Input!E181,IF(Input!E181&lt;990000,Input!E181,""))</f>
        <v>0.17406250000000001</v>
      </c>
      <c r="O181" s="306">
        <f t="shared" si="52"/>
        <v>13058.038980677082</v>
      </c>
      <c r="P181" s="10">
        <f t="shared" si="53"/>
        <v>0.17406250000000001</v>
      </c>
      <c r="Q181" s="322">
        <f t="shared" si="54"/>
        <v>193.43443244791609</v>
      </c>
      <c r="R181" s="325">
        <f>IF(D181="","",IF(J181="Y",Input!M181,0))</f>
        <v>10.631620884242675</v>
      </c>
      <c r="S181" s="308">
        <f t="shared" si="55"/>
        <v>2133.766459843835</v>
      </c>
      <c r="T181" s="305">
        <f>IF(D181="","",Input!L181)</f>
        <v>0</v>
      </c>
      <c r="U181" s="308">
        <f t="shared" si="56"/>
        <v>0</v>
      </c>
      <c r="V181" s="307">
        <f t="shared" si="57"/>
        <v>10.631620884242675</v>
      </c>
      <c r="W181" s="326">
        <f t="shared" si="58"/>
        <v>2133.766459843835</v>
      </c>
      <c r="X181" s="152">
        <f>IF(D181="","",Input!K181)</f>
        <v>180</v>
      </c>
      <c r="Y181" s="308">
        <f t="shared" si="59"/>
        <v>17139.092916666654</v>
      </c>
      <c r="Z181" s="329">
        <f t="shared" si="60"/>
        <v>3457.9070833333544</v>
      </c>
      <c r="AA181" s="62">
        <f t="shared" si="61"/>
        <v>247.43814452616499</v>
      </c>
      <c r="AB181" s="62">
        <f>IF(D181="","",Input!N181)</f>
        <v>0</v>
      </c>
      <c r="AC181" s="62">
        <f t="shared" si="62"/>
        <v>261.58375000000001</v>
      </c>
      <c r="AD181" s="62">
        <f>IF(D181="","",Input!J181)</f>
        <v>261.58375000000001</v>
      </c>
      <c r="AE181" s="62">
        <f t="shared" si="63"/>
        <v>0</v>
      </c>
      <c r="AF181" s="309">
        <f t="shared" si="64"/>
        <v>13.390625</v>
      </c>
      <c r="AG181" s="19">
        <f t="shared" si="65"/>
        <v>-14.145605473835019</v>
      </c>
      <c r="AH181" s="19">
        <f t="shared" si="66"/>
        <v>49.110477063949105</v>
      </c>
      <c r="AI181" s="19">
        <f t="shared" si="67"/>
        <v>97.410631256343052</v>
      </c>
      <c r="AJ181" s="337">
        <f t="shared" si="68"/>
        <v>0</v>
      </c>
      <c r="AK181" s="62">
        <f t="shared" si="69"/>
        <v>91331.677763020707</v>
      </c>
      <c r="AL181" s="62">
        <f>IF(D181="","",IF(AK180&lt;'day lookup'!$I$1,MIN('day lookup'!$I$1-AK180,AJ181)))</f>
        <v>0</v>
      </c>
      <c r="AM181" s="62">
        <f t="shared" si="70"/>
        <v>91331.677763020707</v>
      </c>
      <c r="AN181" s="62">
        <f>IF(D181="","",IF(AK181&lt;'day lookup'!$I$1,0,MIN(AK181-'day lookup'!$I$1,AJ181)))</f>
        <v>0</v>
      </c>
      <c r="AO181" s="338">
        <f t="shared" si="71"/>
        <v>0</v>
      </c>
      <c r="AP181" s="10">
        <f>IF(Revised_Input!F181&gt;0,Revised_Input!F181,IF(Input!F181&lt;990000,Input!F181,""))</f>
        <v>310.2578125</v>
      </c>
      <c r="AQ181" s="281"/>
      <c r="AS181" s="281"/>
      <c r="AT181" s="279"/>
      <c r="AU181" s="280"/>
      <c r="BL181" s="271"/>
      <c r="BN181" s="271"/>
      <c r="BO181" s="271"/>
    </row>
    <row r="182" spans="1:67">
      <c r="A182" s="73" t="str">
        <f ca="1">OFFSET('day lookup'!$A$1,WEEKDAY(B182)-1,0)</f>
        <v>THU</v>
      </c>
      <c r="B182" s="32">
        <f>Input!A182</f>
        <v>41172</v>
      </c>
      <c r="C182" s="294">
        <f>IF(D182&lt;&gt;"",interp(D182,AreaCapacity!$A$3:$B$245,2),"")</f>
        <v>7728.5387080103355</v>
      </c>
      <c r="D182" s="10">
        <f>IF(AND(Revised_Input!B182&gt;0,Revised_Input!B182&lt;104000),Revised_Input!B182,IF(Input!B182&lt;990000,Input!B182,""))</f>
        <v>69251.960000000006</v>
      </c>
      <c r="E182" s="10">
        <f>IF(Revised_Input!G182&gt;0,Revised_Input!G182/1.9835,IF(Input!G182&lt;990000,Input!G182,""))</f>
        <v>3.2313000000000001</v>
      </c>
      <c r="F182" s="10">
        <f>IF(Revised_Input!C182&gt;0,Revised_Input!C182,IF(Input!C182&lt;990000,Input!C182,""))</f>
        <v>253.466145833333</v>
      </c>
      <c r="G182" s="10">
        <f>IF(Revised_Input!D182&gt;0,Revised_Input!D182,IF(Input!D182&lt;990000,Input!D182,""))</f>
        <v>1.8045833333333301</v>
      </c>
      <c r="H182" s="210">
        <f t="shared" si="48"/>
        <v>251.66156249999966</v>
      </c>
      <c r="I182" s="287">
        <f t="shared" si="49"/>
        <v>55.578519167508375</v>
      </c>
      <c r="J182" s="437" t="str">
        <f>IF(Input!H182="","",Input!H182)</f>
        <v>Y</v>
      </c>
      <c r="K182" s="305">
        <f t="shared" si="50"/>
        <v>3.2313000000000001</v>
      </c>
      <c r="L182" s="201">
        <f>IF(D182="","",IF(J182="Y",I182+G182,MIN(Input!I182,I182+G182-K182)))</f>
        <v>57.383102500841709</v>
      </c>
      <c r="M182" s="201">
        <f t="shared" si="51"/>
        <v>55.578519167508375</v>
      </c>
      <c r="N182" s="314">
        <f>IF(Revised_Input!E182&gt;0,Revised_Input!E182,IF(Input!E182&lt;990000,Input!E182,""))</f>
        <v>0.25942708333333298</v>
      </c>
      <c r="O182" s="306">
        <f t="shared" si="52"/>
        <v>13058.553554296874</v>
      </c>
      <c r="P182" s="10">
        <f t="shared" si="53"/>
        <v>0.25942708333333298</v>
      </c>
      <c r="Q182" s="322">
        <f t="shared" si="54"/>
        <v>193.94900606770776</v>
      </c>
      <c r="R182" s="325">
        <f>IF(D182="","",IF(J182="Y",Input!M182,0))</f>
        <v>10.631620884242675</v>
      </c>
      <c r="S182" s="308">
        <f t="shared" si="55"/>
        <v>2154.8542798677304</v>
      </c>
      <c r="T182" s="305">
        <f>IF(D182="","",Input!L182)</f>
        <v>0</v>
      </c>
      <c r="U182" s="308">
        <f t="shared" si="56"/>
        <v>0</v>
      </c>
      <c r="V182" s="307">
        <f t="shared" si="57"/>
        <v>10.631620884242675</v>
      </c>
      <c r="W182" s="326">
        <f t="shared" si="58"/>
        <v>2154.8542798677304</v>
      </c>
      <c r="X182" s="152">
        <f>IF(D182="","",Input!K182)</f>
        <v>180</v>
      </c>
      <c r="Y182" s="308">
        <f t="shared" si="59"/>
        <v>17496.122916666653</v>
      </c>
      <c r="Z182" s="329">
        <f t="shared" si="60"/>
        <v>3100.8770833333542</v>
      </c>
      <c r="AA182" s="62">
        <f t="shared" si="61"/>
        <v>246.46956713508439</v>
      </c>
      <c r="AB182" s="62">
        <f>IF(D182="","",Input!N182)</f>
        <v>0</v>
      </c>
      <c r="AC182" s="62">
        <f t="shared" si="62"/>
        <v>251.66156249999966</v>
      </c>
      <c r="AD182" s="62">
        <f>IF(D182="","",Input!J182)</f>
        <v>251.66156249999966</v>
      </c>
      <c r="AE182" s="62">
        <f t="shared" si="63"/>
        <v>0</v>
      </c>
      <c r="AF182" s="309">
        <f t="shared" si="64"/>
        <v>3.4661458333330017</v>
      </c>
      <c r="AG182" s="19">
        <f t="shared" si="65"/>
        <v>-5.1919953649152717</v>
      </c>
      <c r="AH182" s="19">
        <f t="shared" si="66"/>
        <v>43.918481699033833</v>
      </c>
      <c r="AI182" s="19">
        <f t="shared" si="67"/>
        <v>87.112308450033609</v>
      </c>
      <c r="AJ182" s="337">
        <f t="shared" si="68"/>
        <v>0</v>
      </c>
      <c r="AK182" s="62">
        <f t="shared" si="69"/>
        <v>91331.677763020707</v>
      </c>
      <c r="AL182" s="62">
        <f>IF(D182="","",IF(AK181&lt;'day lookup'!$I$1,MIN('day lookup'!$I$1-AK181,AJ182)))</f>
        <v>0</v>
      </c>
      <c r="AM182" s="62">
        <f t="shared" si="70"/>
        <v>91331.677763020707</v>
      </c>
      <c r="AN182" s="62">
        <f>IF(D182="","",IF(AK182&lt;'day lookup'!$I$1,0,MIN(AK182-'day lookup'!$I$1,AJ182)))</f>
        <v>0</v>
      </c>
      <c r="AO182" s="338">
        <f t="shared" si="71"/>
        <v>0</v>
      </c>
      <c r="AP182" s="10">
        <f>IF(Revised_Input!F182&gt;0,Revised_Input!F182,IF(Input!F182&lt;990000,Input!F182,""))</f>
        <v>315.932291666666</v>
      </c>
      <c r="AQ182" s="281"/>
      <c r="AS182" s="281"/>
      <c r="AT182" s="279"/>
      <c r="AU182" s="280"/>
      <c r="BL182" s="271"/>
      <c r="BN182" s="271"/>
      <c r="BO182" s="271"/>
    </row>
    <row r="183" spans="1:67">
      <c r="A183" s="73" t="str">
        <f ca="1">OFFSET('day lookup'!$A$1,WEEKDAY(B183)-1,0)</f>
        <v>FRI</v>
      </c>
      <c r="B183" s="32">
        <f>Input!A183</f>
        <v>41173</v>
      </c>
      <c r="C183" s="294">
        <f>IF(D183&lt;&gt;"",interp(D183,AreaCapacity!$A$3:$B$245,2),"")</f>
        <v>7728.0596899224802</v>
      </c>
      <c r="D183" s="10">
        <f>IF(AND(Revised_Input!B183&gt;0,Revised_Input!B183&lt;104000),Revised_Input!B183,IF(Input!B183&lt;990000,Input!B183,""))</f>
        <v>68881.2</v>
      </c>
      <c r="E183" s="10">
        <f>IF(Revised_Input!G183&gt;0,Revised_Input!G183/1.9835,IF(Input!G183&lt;990000,Input!G183,""))</f>
        <v>3.2161</v>
      </c>
      <c r="F183" s="10">
        <f>IF(Revised_Input!C183&gt;0,Revised_Input!C183,IF(Input!C183&lt;990000,Input!C183,""))</f>
        <v>243.85156249999901</v>
      </c>
      <c r="G183" s="10">
        <f>IF(Revised_Input!D183&gt;0,Revised_Input!D183,IF(Input!D183&lt;990000,Input!D183,""))</f>
        <v>1.7999999999999901</v>
      </c>
      <c r="H183" s="210">
        <f t="shared" si="48"/>
        <v>242.05156249999902</v>
      </c>
      <c r="I183" s="287">
        <f t="shared" si="49"/>
        <v>58.345555114060375</v>
      </c>
      <c r="J183" s="437" t="str">
        <f>IF(Input!H183="","",Input!H183)</f>
        <v>Y</v>
      </c>
      <c r="K183" s="305">
        <f t="shared" si="50"/>
        <v>3.2161</v>
      </c>
      <c r="L183" s="201">
        <f>IF(D183="","",IF(J183="Y",I183+G183,MIN(Input!I183,I183+G183-K183)))</f>
        <v>60.145555114060365</v>
      </c>
      <c r="M183" s="201">
        <f t="shared" si="51"/>
        <v>58.345555114060375</v>
      </c>
      <c r="N183" s="314">
        <f>IF(Revised_Input!E183&gt;0,Revised_Input!E183,IF(Input!E183&lt;990000,Input!E183,""))</f>
        <v>0.88817708333333301</v>
      </c>
      <c r="O183" s="306">
        <f t="shared" si="52"/>
        <v>13060.315253541665</v>
      </c>
      <c r="P183" s="10">
        <f t="shared" si="53"/>
        <v>0.88817708333333301</v>
      </c>
      <c r="Q183" s="322">
        <f t="shared" si="54"/>
        <v>195.71070531249941</v>
      </c>
      <c r="R183" s="325">
        <f>IF(D183="","",IF(J183="Y",Input!M183,0))</f>
        <v>10.631620884242675</v>
      </c>
      <c r="S183" s="308">
        <f t="shared" si="55"/>
        <v>2175.9420998916257</v>
      </c>
      <c r="T183" s="305">
        <f>IF(D183="","",Input!L183)</f>
        <v>0</v>
      </c>
      <c r="U183" s="308">
        <f t="shared" si="56"/>
        <v>0</v>
      </c>
      <c r="V183" s="307">
        <f t="shared" si="57"/>
        <v>10.631620884242675</v>
      </c>
      <c r="W183" s="326">
        <f t="shared" si="58"/>
        <v>2175.9420998916257</v>
      </c>
      <c r="X183" s="152">
        <f>IF(D183="","",Input!K183)</f>
        <v>180</v>
      </c>
      <c r="Y183" s="308">
        <f t="shared" si="59"/>
        <v>17853.152916666651</v>
      </c>
      <c r="Z183" s="329">
        <f t="shared" si="60"/>
        <v>2743.847083333354</v>
      </c>
      <c r="AA183" s="62">
        <f t="shared" si="61"/>
        <v>249.86535308163639</v>
      </c>
      <c r="AB183" s="62">
        <f>IF(D183="","",Input!N183)</f>
        <v>0</v>
      </c>
      <c r="AC183" s="62">
        <f t="shared" si="62"/>
        <v>242.05156249999902</v>
      </c>
      <c r="AD183" s="62">
        <f>IF(D183="","",Input!J183)</f>
        <v>242.05156249999902</v>
      </c>
      <c r="AE183" s="62">
        <f t="shared" si="63"/>
        <v>0</v>
      </c>
      <c r="AF183" s="309">
        <f t="shared" si="64"/>
        <v>0</v>
      </c>
      <c r="AG183" s="19">
        <f t="shared" si="65"/>
        <v>7.8137905816373632</v>
      </c>
      <c r="AH183" s="19">
        <f t="shared" si="66"/>
        <v>51.732272280671197</v>
      </c>
      <c r="AI183" s="19">
        <f t="shared" si="67"/>
        <v>102.61096206871132</v>
      </c>
      <c r="AJ183" s="337">
        <f t="shared" si="68"/>
        <v>0</v>
      </c>
      <c r="AK183" s="62">
        <f t="shared" si="69"/>
        <v>91331.677763020707</v>
      </c>
      <c r="AL183" s="62">
        <f>IF(D183="","",IF(AK182&lt;'day lookup'!$I$1,MIN('day lookup'!$I$1-AK182,AJ183)))</f>
        <v>0</v>
      </c>
      <c r="AM183" s="62">
        <f t="shared" si="70"/>
        <v>91331.677763020707</v>
      </c>
      <c r="AN183" s="62">
        <f>IF(D183="","",IF(AK183&lt;'day lookup'!$I$1,0,MIN(AK183-'day lookup'!$I$1,AJ183)))</f>
        <v>0</v>
      </c>
      <c r="AO183" s="338">
        <f t="shared" si="71"/>
        <v>0</v>
      </c>
      <c r="AP183" s="10">
        <f>IF(Revised_Input!F183&gt;0,Revised_Input!F183,IF(Input!F183&lt;990000,Input!F183,""))</f>
        <v>301.596354166666</v>
      </c>
      <c r="AQ183" s="281"/>
      <c r="AS183" s="281"/>
      <c r="AT183" s="279"/>
      <c r="AU183" s="280"/>
      <c r="BL183" s="271"/>
      <c r="BN183" s="271"/>
      <c r="BO183" s="271"/>
    </row>
    <row r="184" spans="1:67">
      <c r="A184" s="73" t="str">
        <f ca="1">OFFSET('day lookup'!$A$1,WEEKDAY(B184)-1,0)</f>
        <v>SAT</v>
      </c>
      <c r="B184" s="32">
        <f>Input!A184</f>
        <v>41174</v>
      </c>
      <c r="C184" s="294">
        <f>IF(D184&lt;&gt;"",interp(D184,AreaCapacity!$A$3:$B$245,2),"")</f>
        <v>7727.5684224250326</v>
      </c>
      <c r="D184" s="10">
        <f>IF(AND(Revised_Input!B184&gt;0,Revised_Input!B184&lt;104000),Revised_Input!B184,IF(Input!B184&lt;990000,Input!B184,""))</f>
        <v>68503.98</v>
      </c>
      <c r="E184" s="10">
        <f>IF(Revised_Input!G184&gt;0,Revised_Input!G184/1.9835,IF(Input!G184&lt;990000,Input!G184,""))</f>
        <v>3.206</v>
      </c>
      <c r="F184" s="10">
        <f>IF(Revised_Input!C184&gt;0,Revised_Input!C184,IF(Input!C184&lt;990000,Input!C184,""))</f>
        <v>243.84374999999901</v>
      </c>
      <c r="G184" s="10">
        <f>IF(Revised_Input!D184&gt;0,Revised_Input!D184,IF(Input!D184&lt;990000,Input!D184,""))</f>
        <v>1.7999999999999901</v>
      </c>
      <c r="H184" s="210">
        <f t="shared" si="48"/>
        <v>242.04374999999902</v>
      </c>
      <c r="I184" s="287">
        <f t="shared" si="49"/>
        <v>55.070773443406551</v>
      </c>
      <c r="J184" s="437" t="str">
        <f>IF(Input!H184="","",Input!H184)</f>
        <v>Y</v>
      </c>
      <c r="K184" s="305">
        <f t="shared" si="50"/>
        <v>3.206</v>
      </c>
      <c r="L184" s="201">
        <f>IF(D184="","",IF(J184="Y",I184+G184,MIN(Input!I184,I184+G184-K184)))</f>
        <v>56.870773443406542</v>
      </c>
      <c r="M184" s="201">
        <f t="shared" si="51"/>
        <v>55.070773443406551</v>
      </c>
      <c r="N184" s="314">
        <f>IF(Revised_Input!E184&gt;0,Revised_Input!E184,IF(Input!E184&lt;990000,Input!E184,""))</f>
        <v>1.68999999999999</v>
      </c>
      <c r="O184" s="306">
        <f t="shared" si="52"/>
        <v>13063.667368541664</v>
      </c>
      <c r="P184" s="10">
        <f t="shared" si="53"/>
        <v>1.68999999999999</v>
      </c>
      <c r="Q184" s="322">
        <f t="shared" si="54"/>
        <v>199.06282031249938</v>
      </c>
      <c r="R184" s="325">
        <f>IF(D184="","",IF(J184="Y",Input!M184,0))</f>
        <v>10.631620884242675</v>
      </c>
      <c r="S184" s="308">
        <f t="shared" si="55"/>
        <v>2197.0299199155211</v>
      </c>
      <c r="T184" s="305">
        <f>IF(D184="","",Input!L184)</f>
        <v>0</v>
      </c>
      <c r="U184" s="308">
        <f t="shared" si="56"/>
        <v>0</v>
      </c>
      <c r="V184" s="307">
        <f t="shared" si="57"/>
        <v>10.631620884242675</v>
      </c>
      <c r="W184" s="326">
        <f t="shared" si="58"/>
        <v>2197.0299199155211</v>
      </c>
      <c r="X184" s="152">
        <f>IF(D184="","",Input!K184)</f>
        <v>180</v>
      </c>
      <c r="Y184" s="308">
        <f t="shared" si="59"/>
        <v>18210.18291666665</v>
      </c>
      <c r="Z184" s="329">
        <f t="shared" si="60"/>
        <v>2386.8170833333538</v>
      </c>
      <c r="AA184" s="62">
        <f t="shared" si="61"/>
        <v>247.39239432764921</v>
      </c>
      <c r="AB184" s="62">
        <f>IF(D184="","",Input!N184)</f>
        <v>0</v>
      </c>
      <c r="AC184" s="62">
        <f t="shared" si="62"/>
        <v>242.04374999999902</v>
      </c>
      <c r="AD184" s="62">
        <f>IF(D184="","",Input!J184)</f>
        <v>242.04374999999902</v>
      </c>
      <c r="AE184" s="62">
        <f t="shared" si="63"/>
        <v>0</v>
      </c>
      <c r="AF184" s="309">
        <f t="shared" si="64"/>
        <v>0</v>
      </c>
      <c r="AG184" s="19">
        <f t="shared" si="65"/>
        <v>5.3486443276501916</v>
      </c>
      <c r="AH184" s="19">
        <f t="shared" si="66"/>
        <v>57.080916608321388</v>
      </c>
      <c r="AI184" s="19">
        <f t="shared" si="67"/>
        <v>113.21999809260548</v>
      </c>
      <c r="AJ184" s="337">
        <f t="shared" si="68"/>
        <v>0</v>
      </c>
      <c r="AK184" s="62">
        <f t="shared" si="69"/>
        <v>91331.677763020707</v>
      </c>
      <c r="AL184" s="62">
        <f>IF(D184="","",IF(AK183&lt;'day lookup'!$I$1,MIN('day lookup'!$I$1-AK183,AJ184)))</f>
        <v>0</v>
      </c>
      <c r="AM184" s="62">
        <f t="shared" si="70"/>
        <v>91331.677763020707</v>
      </c>
      <c r="AN184" s="62">
        <f>IF(D184="","",IF(AK184&lt;'day lookup'!$I$1,0,MIN(AK184-'day lookup'!$I$1,AJ184)))</f>
        <v>0</v>
      </c>
      <c r="AO184" s="338">
        <f t="shared" si="71"/>
        <v>0</v>
      </c>
      <c r="AP184" s="10">
        <f>IF(Revised_Input!F184&gt;0,Revised_Input!F184,IF(Input!F184&lt;990000,Input!F184,""))</f>
        <v>297.127604166666</v>
      </c>
      <c r="AQ184" s="281"/>
      <c r="AS184" s="281"/>
      <c r="AT184" s="279"/>
      <c r="AU184" s="280"/>
      <c r="BL184" s="271"/>
      <c r="BN184" s="271"/>
      <c r="BO184" s="271"/>
    </row>
    <row r="185" spans="1:67">
      <c r="A185" s="73" t="str">
        <f ca="1">OFFSET('day lookup'!$A$1,WEEKDAY(B185)-1,0)</f>
        <v>SUN</v>
      </c>
      <c r="B185" s="32">
        <f>Input!A185</f>
        <v>41175</v>
      </c>
      <c r="C185" s="294">
        <f>IF(D185&lt;&gt;"",interp(D185,AreaCapacity!$A$3:$B$245,2),"")</f>
        <v>7727.0790482398961</v>
      </c>
      <c r="D185" s="10">
        <f>IF(AND(Revised_Input!B185&gt;0,Revised_Input!B185&lt;104000),Revised_Input!B185,IF(Input!B185&lt;990000,Input!B185,""))</f>
        <v>68128.63</v>
      </c>
      <c r="E185" s="10">
        <f>IF(Revised_Input!G185&gt;0,Revised_Input!G185/1.9835,IF(Input!G185&lt;990000,Input!G185,""))</f>
        <v>3.1909000000000001</v>
      </c>
      <c r="F185" s="10">
        <f>IF(Revised_Input!C185&gt;0,Revised_Input!C185,IF(Input!C185&lt;990000,Input!C185,""))</f>
        <v>243.65624999999901</v>
      </c>
      <c r="G185" s="10">
        <f>IF(Revised_Input!D185&gt;0,Revised_Input!D185,IF(Input!D185&lt;990000,Input!D185,""))</f>
        <v>1.7999999999999901</v>
      </c>
      <c r="H185" s="210">
        <f t="shared" si="48"/>
        <v>241.85624999999902</v>
      </c>
      <c r="I185" s="287">
        <f>IF(D185="","",(D185-D184)/1.9835+E185+H185)</f>
        <v>55.810951361233577</v>
      </c>
      <c r="J185" s="437" t="str">
        <f>IF(Input!H185="","",Input!H185)</f>
        <v>Y</v>
      </c>
      <c r="K185" s="305">
        <f t="shared" si="50"/>
        <v>3.1909000000000001</v>
      </c>
      <c r="L185" s="201">
        <f>IF(D185="","",IF(J185="Y",I185+G185,MIN(Input!I185,I185+G185-K185)))</f>
        <v>57.610951361233568</v>
      </c>
      <c r="M185" s="201">
        <f t="shared" si="51"/>
        <v>55.810951361233577</v>
      </c>
      <c r="N185" s="314">
        <f>IF(Revised_Input!E185&gt;0,Revised_Input!E185,IF(Input!E185&lt;990000,Input!E185,""))</f>
        <v>1.6952083333333301</v>
      </c>
      <c r="O185" s="306">
        <f t="shared" si="52"/>
        <v>13067.029814270831</v>
      </c>
      <c r="P185" s="10">
        <f t="shared" si="53"/>
        <v>1.6952083333333301</v>
      </c>
      <c r="Q185" s="322">
        <f t="shared" si="54"/>
        <v>202.42526604166605</v>
      </c>
      <c r="R185" s="325">
        <f>IF(D185="","",IF(J185="Y",Input!M185,0))</f>
        <v>10.631620884242675</v>
      </c>
      <c r="S185" s="308">
        <f t="shared" si="55"/>
        <v>2218.1177399394164</v>
      </c>
      <c r="T185" s="305">
        <f>IF(D185="","",Input!L185)</f>
        <v>0</v>
      </c>
      <c r="U185" s="308">
        <f t="shared" si="56"/>
        <v>0</v>
      </c>
      <c r="V185" s="307">
        <f t="shared" si="57"/>
        <v>10.631620884242675</v>
      </c>
      <c r="W185" s="326">
        <f t="shared" si="58"/>
        <v>2218.1177399394164</v>
      </c>
      <c r="X185" s="152">
        <f>IF(D185="","",Input!K185)</f>
        <v>180</v>
      </c>
      <c r="Y185" s="308">
        <f t="shared" si="59"/>
        <v>18567.212916666649</v>
      </c>
      <c r="Z185" s="329">
        <f t="shared" si="60"/>
        <v>2029.7870833333538</v>
      </c>
      <c r="AA185" s="62">
        <f>IF(D185="","",M185+P185+V185+X185)</f>
        <v>248.13778057880958</v>
      </c>
      <c r="AB185" s="62">
        <f>IF(D185="","",Input!N185)</f>
        <v>0</v>
      </c>
      <c r="AC185" s="62">
        <f t="shared" si="62"/>
        <v>241.85624999999902</v>
      </c>
      <c r="AD185" s="62">
        <f>IF(D185="","",Input!J185)</f>
        <v>241.85624999999902</v>
      </c>
      <c r="AE185" s="62">
        <f t="shared" si="63"/>
        <v>0</v>
      </c>
      <c r="AF185" s="309">
        <f t="shared" si="64"/>
        <v>0</v>
      </c>
      <c r="AG185" s="19">
        <f t="shared" si="65"/>
        <v>6.2815305788105604</v>
      </c>
      <c r="AH185" s="19">
        <f t="shared" si="66"/>
        <v>63.362447187131949</v>
      </c>
      <c r="AI185" s="19">
        <f t="shared" si="67"/>
        <v>125.67941399567623</v>
      </c>
      <c r="AJ185" s="337">
        <f t="shared" si="68"/>
        <v>0</v>
      </c>
      <c r="AK185" s="62">
        <f t="shared" si="69"/>
        <v>91331.677763020707</v>
      </c>
      <c r="AL185" s="62">
        <f>IF(D185="","",IF(AK184&lt;'day lookup'!$I$1,MIN('day lookup'!$I$1-AK184,AJ185)))</f>
        <v>0</v>
      </c>
      <c r="AM185" s="62">
        <f t="shared" si="70"/>
        <v>91331.677763020707</v>
      </c>
      <c r="AN185" s="62">
        <f>IF(D185="","",IF(AK185&lt;'day lookup'!$I$1,0,MIN(AK185-'day lookup'!$I$1,AJ185)))</f>
        <v>0</v>
      </c>
      <c r="AO185" s="338">
        <f t="shared" si="71"/>
        <v>0</v>
      </c>
      <c r="AP185" s="10">
        <f>IF(Revised_Input!F185&gt;0,Revised_Input!F185,IF(Input!F185&lt;990000,Input!F185,""))</f>
        <v>279.510416666666</v>
      </c>
      <c r="AQ185" s="281"/>
      <c r="AS185" s="281"/>
      <c r="AT185" s="279"/>
      <c r="AU185" s="280"/>
      <c r="BL185" s="271"/>
      <c r="BN185" s="271"/>
      <c r="BO185" s="271"/>
    </row>
    <row r="186" spans="1:67">
      <c r="A186" s="73" t="str">
        <f ca="1">OFFSET('day lookup'!$A$1,WEEKDAY(B186)-1,0)</f>
        <v>MON</v>
      </c>
      <c r="B186" s="32">
        <f>Input!A186</f>
        <v>41176</v>
      </c>
      <c r="C186" s="294">
        <f>IF(D186&lt;&gt;"",interp(D186,AreaCapacity!$A$3:$B$245,2),"")</f>
        <v>7726.668543307087</v>
      </c>
      <c r="D186" s="10">
        <f>IF(AND(Revised_Input!B186&gt;0,Revised_Input!B186&lt;104000),Revised_Input!B186,IF(Input!B186&lt;990000,Input!B186,""))</f>
        <v>67815.429999999993</v>
      </c>
      <c r="E186" s="10">
        <f>IF(Revised_Input!G186&gt;0,Revised_Input!G186/1.9835,IF(Input!G186&lt;990000,Input!G186,""))</f>
        <v>3.1808000000000001</v>
      </c>
      <c r="F186" s="10">
        <f>IF(Revised_Input!C186&gt;0,Revised_Input!C186,IF(Input!C186&lt;990000,Input!C186,""))</f>
        <v>243.92187499999901</v>
      </c>
      <c r="G186" s="10">
        <f>IF(Revised_Input!D186&gt;0,Revised_Input!D186,IF(Input!D186&lt;990000,Input!D186,""))</f>
        <v>1.8544270833333301</v>
      </c>
      <c r="H186" s="210">
        <f t="shared" si="48"/>
        <v>242.06744791666569</v>
      </c>
      <c r="I186" s="287">
        <f t="shared" si="49"/>
        <v>87.345550664328101</v>
      </c>
      <c r="J186" s="437" t="str">
        <f>IF(Input!H186="","",Input!H186)</f>
        <v>Y</v>
      </c>
      <c r="K186" s="305">
        <f t="shared" si="50"/>
        <v>3.1808000000000001</v>
      </c>
      <c r="L186" s="201">
        <f>IF(D186="","",IF(J186="Y",I186+G186,MIN(Input!I186,I186+G186-K186)))</f>
        <v>89.199977747661436</v>
      </c>
      <c r="M186" s="201">
        <f t="shared" si="51"/>
        <v>87.345550664328101</v>
      </c>
      <c r="N186" s="314">
        <f>IF(Revised_Input!E186&gt;0,Revised_Input!E186,IF(Input!E186&lt;990000,Input!E186,""))</f>
        <v>1.8631770833333301</v>
      </c>
      <c r="O186" s="306">
        <f t="shared" si="52"/>
        <v>13070.725426015622</v>
      </c>
      <c r="P186" s="10">
        <f t="shared" si="53"/>
        <v>1.8631770833333301</v>
      </c>
      <c r="Q186" s="322">
        <f t="shared" si="54"/>
        <v>206.1208777864577</v>
      </c>
      <c r="R186" s="325">
        <f>IF(D186="","",IF(J186="Y",Input!M186,0))</f>
        <v>10.631620884242675</v>
      </c>
      <c r="S186" s="308">
        <f t="shared" si="55"/>
        <v>2239.2055599633118</v>
      </c>
      <c r="T186" s="305">
        <f>IF(D186="","",Input!L186)</f>
        <v>0</v>
      </c>
      <c r="U186" s="308">
        <f t="shared" si="56"/>
        <v>0</v>
      </c>
      <c r="V186" s="307">
        <f t="shared" si="57"/>
        <v>10.631620884242675</v>
      </c>
      <c r="W186" s="326">
        <f t="shared" si="58"/>
        <v>2239.2055599633118</v>
      </c>
      <c r="X186" s="152">
        <f>IF(D186="","",Input!K186)</f>
        <v>180</v>
      </c>
      <c r="Y186" s="308">
        <f t="shared" si="59"/>
        <v>18924.242916666648</v>
      </c>
      <c r="Z186" s="329">
        <f t="shared" si="60"/>
        <v>1672.7570833333539</v>
      </c>
      <c r="AA186" s="62">
        <f t="shared" si="61"/>
        <v>279.84034863190413</v>
      </c>
      <c r="AB186" s="62">
        <f>IF(D186="","",Input!N186)</f>
        <v>0</v>
      </c>
      <c r="AC186" s="62">
        <f t="shared" si="62"/>
        <v>242.06744791666569</v>
      </c>
      <c r="AD186" s="62">
        <f>IF(D186="","",Input!J186)</f>
        <v>242.06744791666569</v>
      </c>
      <c r="AE186" s="62">
        <f t="shared" si="63"/>
        <v>0</v>
      </c>
      <c r="AF186" s="309">
        <f t="shared" si="64"/>
        <v>0</v>
      </c>
      <c r="AG186" s="19">
        <f t="shared" si="65"/>
        <v>37.77290071523845</v>
      </c>
      <c r="AH186" s="19">
        <f t="shared" si="66"/>
        <v>101.1353479023704</v>
      </c>
      <c r="AI186" s="19">
        <f t="shared" si="67"/>
        <v>200.60196256435168</v>
      </c>
      <c r="AJ186" s="337">
        <f t="shared" si="68"/>
        <v>0</v>
      </c>
      <c r="AK186" s="62">
        <f t="shared" si="69"/>
        <v>91331.677763020707</v>
      </c>
      <c r="AL186" s="62">
        <f>IF(D186="","",IF(AK185&lt;'day lookup'!$I$1,MIN('day lookup'!$I$1-AK185,AJ186)))</f>
        <v>0</v>
      </c>
      <c r="AM186" s="62">
        <f t="shared" si="70"/>
        <v>91331.677763020707</v>
      </c>
      <c r="AN186" s="62">
        <f>IF(D186="","",IF(AK186&lt;'day lookup'!$I$1,0,MIN(AK186-'day lookup'!$I$1,AJ186)))</f>
        <v>0</v>
      </c>
      <c r="AO186" s="338">
        <f t="shared" si="71"/>
        <v>0</v>
      </c>
      <c r="AP186" s="10">
        <f>IF(Revised_Input!F186&gt;0,Revised_Input!F186,IF(Input!F186&lt;990000,Input!F186,""))</f>
        <v>278.916666666666</v>
      </c>
      <c r="AQ186" s="281"/>
      <c r="AS186" s="281"/>
      <c r="AT186" s="279"/>
      <c r="AU186" s="280"/>
      <c r="BL186" s="271"/>
      <c r="BN186" s="271"/>
      <c r="BO186" s="271"/>
    </row>
    <row r="187" spans="1:67">
      <c r="A187" s="73" t="str">
        <f ca="1">OFFSET('day lookup'!$A$1,WEEKDAY(B187)-1,0)</f>
        <v>TUE</v>
      </c>
      <c r="B187" s="32">
        <f>Input!A187</f>
        <v>41177</v>
      </c>
      <c r="C187" s="294">
        <f>IF(D187&lt;&gt;"",interp(D187,AreaCapacity!$A$3:$B$245,2),"")</f>
        <v>7726.2690944881888</v>
      </c>
      <c r="D187" s="10">
        <f>IF(AND(Revised_Input!B187&gt;0,Revised_Input!B187&lt;104000),Revised_Input!B187,IF(Input!B187&lt;990000,Input!B187,""))</f>
        <v>67511.05</v>
      </c>
      <c r="E187" s="10">
        <f>IF(Revised_Input!G187&gt;0,Revised_Input!G187/1.9835,IF(Input!G187&lt;990000,Input!G187,""))</f>
        <v>3.1707999999999998</v>
      </c>
      <c r="F187" s="10">
        <f>IF(Revised_Input!C187&gt;0,Revised_Input!C187,IF(Input!C187&lt;990000,Input!C187,""))</f>
        <v>243.54687499999901</v>
      </c>
      <c r="G187" s="10">
        <f>IF(Revised_Input!D187&gt;0,Revised_Input!D187,IF(Input!D187&lt;990000,Input!D187,""))</f>
        <v>1.80057291666666</v>
      </c>
      <c r="H187" s="210">
        <f t="shared" si="48"/>
        <v>241.74630208333235</v>
      </c>
      <c r="I187" s="287">
        <f t="shared" si="49"/>
        <v>91.461089983513773</v>
      </c>
      <c r="J187" s="437" t="str">
        <f>IF(Input!H187="","",Input!H187)</f>
        <v>Y</v>
      </c>
      <c r="K187" s="305">
        <f t="shared" si="50"/>
        <v>3.1707999999999998</v>
      </c>
      <c r="L187" s="201">
        <f>IF(D187="","",IF(J187="Y",I187+G187,MIN(Input!I187,I187+G187-K187)))</f>
        <v>93.26166290018044</v>
      </c>
      <c r="M187" s="201">
        <f t="shared" si="51"/>
        <v>91.461089983513773</v>
      </c>
      <c r="N187" s="314">
        <f>IF(Revised_Input!E187&gt;0,Revised_Input!E187,IF(Input!E187&lt;990000,Input!E187,""))</f>
        <v>1.93999999999999</v>
      </c>
      <c r="O187" s="306">
        <f t="shared" si="52"/>
        <v>13074.573416015623</v>
      </c>
      <c r="P187" s="10">
        <f t="shared" si="53"/>
        <v>1.93999999999999</v>
      </c>
      <c r="Q187" s="322">
        <f t="shared" si="54"/>
        <v>209.96886778645768</v>
      </c>
      <c r="R187" s="325">
        <f>IF(D187="","",IF(J187="Y",Input!M187,0))</f>
        <v>10.631620884242675</v>
      </c>
      <c r="S187" s="308">
        <f t="shared" si="55"/>
        <v>2260.2933799872071</v>
      </c>
      <c r="T187" s="305">
        <f>IF(D187="","",Input!L187)</f>
        <v>0</v>
      </c>
      <c r="U187" s="308">
        <f t="shared" si="56"/>
        <v>0</v>
      </c>
      <c r="V187" s="307">
        <f t="shared" si="57"/>
        <v>10.631620884242675</v>
      </c>
      <c r="W187" s="326">
        <f t="shared" si="58"/>
        <v>2260.2933799872071</v>
      </c>
      <c r="X187" s="152">
        <f>IF(D187="","",Input!K187)</f>
        <v>180</v>
      </c>
      <c r="Y187" s="308">
        <f t="shared" si="59"/>
        <v>19281.272916666647</v>
      </c>
      <c r="Z187" s="329">
        <f t="shared" si="60"/>
        <v>1315.7270833333539</v>
      </c>
      <c r="AA187" s="62">
        <f t="shared" si="61"/>
        <v>284.03271086775646</v>
      </c>
      <c r="AB187" s="62">
        <f>IF(D187="","",Input!N187)</f>
        <v>0</v>
      </c>
      <c r="AC187" s="62">
        <f t="shared" si="62"/>
        <v>241.74630208333235</v>
      </c>
      <c r="AD187" s="62">
        <f>IF(D187="","",Input!J187)</f>
        <v>241.74630208333235</v>
      </c>
      <c r="AE187" s="62">
        <f t="shared" si="63"/>
        <v>0</v>
      </c>
      <c r="AF187" s="309">
        <f t="shared" si="64"/>
        <v>0</v>
      </c>
      <c r="AG187" s="19">
        <f t="shared" si="65"/>
        <v>42.286408784424111</v>
      </c>
      <c r="AH187" s="19">
        <f t="shared" si="66"/>
        <v>143.42175668679451</v>
      </c>
      <c r="AI187" s="19">
        <f t="shared" si="67"/>
        <v>284.47705438825693</v>
      </c>
      <c r="AJ187" s="337">
        <f t="shared" si="68"/>
        <v>0</v>
      </c>
      <c r="AK187" s="62">
        <f t="shared" si="69"/>
        <v>91331.677763020707</v>
      </c>
      <c r="AL187" s="62">
        <f>IF(D187="","",IF(AK186&lt;'day lookup'!$I$1,MIN('day lookup'!$I$1-AK186,AJ187)))</f>
        <v>0</v>
      </c>
      <c r="AM187" s="62">
        <f t="shared" si="70"/>
        <v>91331.677763020707</v>
      </c>
      <c r="AN187" s="62">
        <f>IF(D187="","",IF(AK187&lt;'day lookup'!$I$1,0,MIN(AK187-'day lookup'!$I$1,AJ187)))</f>
        <v>0</v>
      </c>
      <c r="AO187" s="338">
        <f t="shared" si="71"/>
        <v>0</v>
      </c>
      <c r="AP187" s="10">
        <f>IF(Revised_Input!F187&gt;0,Revised_Input!F187,IF(Input!F187&lt;990000,Input!F187,""))</f>
        <v>336.393229166666</v>
      </c>
      <c r="AQ187" s="281"/>
      <c r="AS187" s="281"/>
      <c r="AT187" s="279"/>
      <c r="AU187" s="280"/>
      <c r="BL187" s="271"/>
      <c r="BN187" s="271"/>
      <c r="BO187" s="271"/>
    </row>
    <row r="188" spans="1:67">
      <c r="A188" s="73" t="str">
        <f ca="1">OFFSET('day lookup'!$A$1,WEEKDAY(B188)-1,0)</f>
        <v>WED</v>
      </c>
      <c r="B188" s="32">
        <f>Input!A188</f>
        <v>41178</v>
      </c>
      <c r="C188" s="294">
        <f>IF(D188&lt;&gt;"",interp(D188,AreaCapacity!$A$3:$B$245,2),"")</f>
        <v>7725.8394039735103</v>
      </c>
      <c r="D188" s="10">
        <f>IF(AND(Revised_Input!B188&gt;0,Revised_Input!B188&lt;104000),Revised_Input!B188,IF(Input!B188&lt;990000,Input!B188,""))</f>
        <v>67184.75</v>
      </c>
      <c r="E188" s="10">
        <f>IF(Revised_Input!G188&gt;0,Revised_Input!G188/1.9835,IF(Input!G188&lt;990000,Input!G188,""))</f>
        <v>3.1606999999999998</v>
      </c>
      <c r="F188" s="10">
        <f>IF(Revised_Input!C188&gt;0,Revised_Input!C188,IF(Input!C188&lt;990000,Input!C188,""))</f>
        <v>243.82812499999901</v>
      </c>
      <c r="G188" s="10">
        <f>IF(Revised_Input!D188&gt;0,Revised_Input!D188,IF(Input!D188&lt;990000,Input!D188,""))</f>
        <v>1.7999999999999901</v>
      </c>
      <c r="H188" s="210">
        <f t="shared" si="48"/>
        <v>242.02812499999902</v>
      </c>
      <c r="I188" s="287">
        <f t="shared" si="49"/>
        <v>80.681640729768162</v>
      </c>
      <c r="J188" s="437" t="str">
        <f>IF(Input!H188="","",Input!H188)</f>
        <v>Y</v>
      </c>
      <c r="K188" s="305">
        <f t="shared" si="50"/>
        <v>3.1606999999999998</v>
      </c>
      <c r="L188" s="201">
        <f>IF(D188="","",IF(J188="Y",I188+G188,MIN(Input!I188,I188+G188-K188)))</f>
        <v>82.481640729768145</v>
      </c>
      <c r="M188" s="201">
        <f t="shared" si="51"/>
        <v>80.681640729768162</v>
      </c>
      <c r="N188" s="314">
        <f>IF(Revised_Input!E188&gt;0,Revised_Input!E188,IF(Input!E188&lt;990000,Input!E188,""))</f>
        <v>1.1082812500000001</v>
      </c>
      <c r="O188" s="306">
        <f t="shared" si="52"/>
        <v>13076.771691874997</v>
      </c>
      <c r="P188" s="10">
        <f t="shared" si="53"/>
        <v>1.1082812500000001</v>
      </c>
      <c r="Q188" s="322">
        <f t="shared" si="54"/>
        <v>212.16714364583268</v>
      </c>
      <c r="R188" s="325">
        <f>IF(D188="","",IF(J188="Y",Input!M188,0))</f>
        <v>10.631620884242675</v>
      </c>
      <c r="S188" s="308">
        <f t="shared" si="55"/>
        <v>2281.3812000111025</v>
      </c>
      <c r="T188" s="305">
        <f>IF(D188="","",Input!L188)</f>
        <v>0</v>
      </c>
      <c r="U188" s="308">
        <f t="shared" si="56"/>
        <v>0</v>
      </c>
      <c r="V188" s="307">
        <f t="shared" si="57"/>
        <v>10.631620884242675</v>
      </c>
      <c r="W188" s="326">
        <f t="shared" si="58"/>
        <v>2281.3812000111025</v>
      </c>
      <c r="X188" s="152">
        <f>IF(D188="","",Input!K188)</f>
        <v>130</v>
      </c>
      <c r="Y188" s="308">
        <f t="shared" si="59"/>
        <v>19539.127916666646</v>
      </c>
      <c r="Z188" s="329">
        <f t="shared" si="60"/>
        <v>1057.8720833333539</v>
      </c>
      <c r="AA188" s="62">
        <f t="shared" si="61"/>
        <v>222.42154286401086</v>
      </c>
      <c r="AB188" s="62">
        <f>IF(D188="","",Input!N188)</f>
        <v>0</v>
      </c>
      <c r="AC188" s="62">
        <f t="shared" si="62"/>
        <v>242.02812499999902</v>
      </c>
      <c r="AD188" s="62">
        <f>IF(D188="","",Input!J188)</f>
        <v>242.02812499999902</v>
      </c>
      <c r="AE188" s="62">
        <f t="shared" si="63"/>
        <v>0</v>
      </c>
      <c r="AF188" s="309">
        <f t="shared" si="64"/>
        <v>0</v>
      </c>
      <c r="AG188" s="19">
        <f t="shared" si="65"/>
        <v>-19.606582135988162</v>
      </c>
      <c r="AH188" s="19">
        <f t="shared" si="66"/>
        <v>123.81517455080635</v>
      </c>
      <c r="AI188" s="19">
        <f t="shared" si="67"/>
        <v>245.58739872152441</v>
      </c>
      <c r="AJ188" s="337">
        <f t="shared" si="68"/>
        <v>0</v>
      </c>
      <c r="AK188" s="62">
        <f t="shared" si="69"/>
        <v>91331.677763020707</v>
      </c>
      <c r="AL188" s="62">
        <f>IF(D188="","",IF(AK187&lt;'day lookup'!$I$1,MIN('day lookup'!$I$1-AK187,AJ188)))</f>
        <v>0</v>
      </c>
      <c r="AM188" s="62">
        <f t="shared" si="70"/>
        <v>91331.677763020707</v>
      </c>
      <c r="AN188" s="62">
        <f>IF(D188="","",IF(AK188&lt;'day lookup'!$I$1,0,MIN(AK188-'day lookup'!$I$1,AJ188)))</f>
        <v>0</v>
      </c>
      <c r="AO188" s="338">
        <f t="shared" si="71"/>
        <v>0</v>
      </c>
      <c r="AP188" s="10">
        <f>IF(Revised_Input!F188&gt;0,Revised_Input!F188,IF(Input!F188&lt;990000,Input!F188,""))</f>
        <v>388.658854166666</v>
      </c>
      <c r="AQ188" s="281"/>
      <c r="AS188" s="281"/>
      <c r="AT188" s="279"/>
      <c r="AU188" s="280"/>
      <c r="BL188" s="271"/>
      <c r="BN188" s="271"/>
      <c r="BO188" s="271"/>
    </row>
    <row r="189" spans="1:67">
      <c r="A189" s="73" t="str">
        <f ca="1">OFFSET('day lookup'!$A$1,WEEKDAY(B189)-1,0)</f>
        <v>THU</v>
      </c>
      <c r="B189" s="32">
        <f>Input!A189</f>
        <v>41179</v>
      </c>
      <c r="C189" s="294">
        <f>IF(D189&lt;&gt;"",interp(D189,AreaCapacity!$A$3:$B$245,2),"")</f>
        <v>7725.3989668874174</v>
      </c>
      <c r="D189" s="10">
        <f>IF(AND(Revised_Input!B189&gt;0,Revised_Input!B189&lt;104000),Revised_Input!B189,IF(Input!B189&lt;990000,Input!B189,""))</f>
        <v>66852.22</v>
      </c>
      <c r="E189" s="10">
        <f>IF(Revised_Input!G189&gt;0,Revised_Input!G189/1.9835,IF(Input!G189&lt;990000,Input!G189,""))</f>
        <v>3.1505999999999998</v>
      </c>
      <c r="F189" s="10">
        <f>IF(Revised_Input!C189&gt;0,Revised_Input!C189,IF(Input!C189&lt;990000,Input!C189,""))</f>
        <v>243.51562499999901</v>
      </c>
      <c r="G189" s="10">
        <f>IF(Revised_Input!D189&gt;0,Revised_Input!D189,IF(Input!D189&lt;990000,Input!D189,""))</f>
        <v>1.7999999999999901</v>
      </c>
      <c r="H189" s="210">
        <f t="shared" si="48"/>
        <v>241.71562499999902</v>
      </c>
      <c r="I189" s="287">
        <f t="shared" si="49"/>
        <v>77.218128201411247</v>
      </c>
      <c r="J189" s="437" t="str">
        <f>IF(Input!H189="","",Input!H189)</f>
        <v>Y</v>
      </c>
      <c r="K189" s="305">
        <f t="shared" si="50"/>
        <v>3.1505999999999998</v>
      </c>
      <c r="L189" s="201">
        <f>IF(D189="","",IF(J189="Y",I189+G189,MIN(Input!I189,I189+G189-K189)))</f>
        <v>79.01812820141123</v>
      </c>
      <c r="M189" s="201">
        <f t="shared" si="51"/>
        <v>77.218128201411247</v>
      </c>
      <c r="N189" s="314">
        <f>IF(Revised_Input!E189&gt;0,Revised_Input!E189,IF(Input!E189&lt;990000,Input!E189,""))</f>
        <v>0.48</v>
      </c>
      <c r="O189" s="306">
        <f t="shared" si="52"/>
        <v>13077.723771874997</v>
      </c>
      <c r="P189" s="10">
        <f t="shared" si="53"/>
        <v>0.48</v>
      </c>
      <c r="Q189" s="322">
        <f t="shared" si="54"/>
        <v>213.11922364583268</v>
      </c>
      <c r="R189" s="325">
        <f>IF(D189="","",IF(J189="Y",Input!M189,0))</f>
        <v>10.631620884242675</v>
      </c>
      <c r="S189" s="308">
        <f t="shared" si="55"/>
        <v>2302.4690200349978</v>
      </c>
      <c r="T189" s="305">
        <f>IF(D189="","",Input!L189)</f>
        <v>0</v>
      </c>
      <c r="U189" s="308">
        <f t="shared" si="56"/>
        <v>0</v>
      </c>
      <c r="V189" s="307">
        <f t="shared" si="57"/>
        <v>10.631620884242675</v>
      </c>
      <c r="W189" s="326">
        <f t="shared" si="58"/>
        <v>2302.4690200349978</v>
      </c>
      <c r="X189" s="152">
        <f>IF(D189="","",Input!K189)</f>
        <v>130</v>
      </c>
      <c r="Y189" s="308">
        <f t="shared" si="59"/>
        <v>19796.982916666646</v>
      </c>
      <c r="Z189" s="329">
        <f t="shared" si="60"/>
        <v>800.01708333335387</v>
      </c>
      <c r="AA189" s="62">
        <f t="shared" si="61"/>
        <v>218.32974908565393</v>
      </c>
      <c r="AB189" s="62">
        <f>IF(D189="","",Input!N189)</f>
        <v>0</v>
      </c>
      <c r="AC189" s="62">
        <f t="shared" si="62"/>
        <v>241.71562499999902</v>
      </c>
      <c r="AD189" s="62">
        <f>IF(D189="","",Input!J189)</f>
        <v>241.71562499999902</v>
      </c>
      <c r="AE189" s="62">
        <f t="shared" si="63"/>
        <v>0</v>
      </c>
      <c r="AF189" s="309">
        <f t="shared" si="64"/>
        <v>0</v>
      </c>
      <c r="AG189" s="19">
        <f t="shared" si="65"/>
        <v>-23.385875914345092</v>
      </c>
      <c r="AH189" s="19">
        <f t="shared" si="66"/>
        <v>100.42929863646125</v>
      </c>
      <c r="AI189" s="19">
        <f t="shared" si="67"/>
        <v>199.20151384542089</v>
      </c>
      <c r="AJ189" s="337">
        <f t="shared" si="68"/>
        <v>0</v>
      </c>
      <c r="AK189" s="62">
        <f t="shared" si="69"/>
        <v>91331.677763020707</v>
      </c>
      <c r="AL189" s="62">
        <f>IF(D189="","",IF(AK188&lt;'day lookup'!$I$1,MIN('day lookup'!$I$1-AK188,AJ189)))</f>
        <v>0</v>
      </c>
      <c r="AM189" s="62">
        <f t="shared" si="70"/>
        <v>91331.677763020707</v>
      </c>
      <c r="AN189" s="62">
        <f>IF(D189="","",IF(AK189&lt;'day lookup'!$I$1,0,MIN(AK189-'day lookup'!$I$1,AJ189)))</f>
        <v>0</v>
      </c>
      <c r="AO189" s="338">
        <f t="shared" si="71"/>
        <v>0</v>
      </c>
      <c r="AP189" s="10">
        <f>IF(Revised_Input!F189&gt;0,Revised_Input!F189,IF(Input!F189&lt;990000,Input!F189,""))</f>
        <v>408.2421875</v>
      </c>
      <c r="AQ189" s="281"/>
      <c r="AS189" s="281"/>
      <c r="AT189" s="279"/>
      <c r="AU189" s="280"/>
      <c r="BL189" s="271"/>
      <c r="BN189" s="271"/>
      <c r="BO189" s="271"/>
    </row>
    <row r="190" spans="1:67">
      <c r="A190" s="73" t="str">
        <f ca="1">OFFSET('day lookup'!$A$1,WEEKDAY(B190)-1,0)</f>
        <v>FRI</v>
      </c>
      <c r="B190" s="32">
        <f>Input!A190</f>
        <v>41180</v>
      </c>
      <c r="C190" s="294">
        <f>IF(D190&lt;&gt;"",interp(D190,AreaCapacity!$A$3:$B$245,2),"")</f>
        <v>7725</v>
      </c>
      <c r="D190" s="10">
        <f>IF(AND(Revised_Input!B190&gt;0,Revised_Input!B190&lt;104000),Revised_Input!B190,IF(Input!B190&lt;990000,Input!B190,""))</f>
        <v>66551</v>
      </c>
      <c r="E190" s="10">
        <f>IF(Revised_Input!G190&gt;0,Revised_Input!G190/1.9835,IF(Input!G190&lt;990000,Input!G190,""))</f>
        <v>3.1355</v>
      </c>
      <c r="F190" s="10">
        <f>IF(Revised_Input!C190&gt;0,Revised_Input!C190,IF(Input!C190&lt;990000,Input!C190,""))</f>
        <v>228.5625</v>
      </c>
      <c r="G190" s="10">
        <f>IF(Revised_Input!D190&gt;0,Revised_Input!D190,IF(Input!D190&lt;990000,Input!D190,""))</f>
        <v>1.7999999999999901</v>
      </c>
      <c r="H190" s="210">
        <f t="shared" si="48"/>
        <v>226.76250000000002</v>
      </c>
      <c r="I190" s="287">
        <f t="shared" si="49"/>
        <v>78.035131333500829</v>
      </c>
      <c r="J190" s="437" t="str">
        <f>IF(Input!H190="","",Input!H190)</f>
        <v>Y</v>
      </c>
      <c r="K190" s="305">
        <f t="shared" si="50"/>
        <v>3.1355</v>
      </c>
      <c r="L190" s="201">
        <f>IF(D190="","",IF(J190="Y",I190+G190,MIN(Input!I190,I190+G190-K190)))</f>
        <v>79.835131333500811</v>
      </c>
      <c r="M190" s="201">
        <f t="shared" si="51"/>
        <v>78.035131333500829</v>
      </c>
      <c r="N190" s="314">
        <f>IF(Revised_Input!E190&gt;0,Revised_Input!E190,IF(Input!E190&lt;990000,Input!E190,""))</f>
        <v>0.48</v>
      </c>
      <c r="O190" s="306">
        <f t="shared" si="52"/>
        <v>13078.675851874996</v>
      </c>
      <c r="P190" s="10">
        <f t="shared" si="53"/>
        <v>0.48</v>
      </c>
      <c r="Q190" s="322">
        <f t="shared" si="54"/>
        <v>214.07130364583267</v>
      </c>
      <c r="R190" s="325">
        <f>IF(D190="","",IF(J190="Y",Input!M190,0))</f>
        <v>10.631620884242675</v>
      </c>
      <c r="S190" s="308">
        <f t="shared" si="55"/>
        <v>2323.5568400588932</v>
      </c>
      <c r="T190" s="305">
        <f>IF(D190="","",Input!L190)</f>
        <v>0</v>
      </c>
      <c r="U190" s="308">
        <f t="shared" si="56"/>
        <v>0</v>
      </c>
      <c r="V190" s="307">
        <f t="shared" si="57"/>
        <v>10.631620884242675</v>
      </c>
      <c r="W190" s="326">
        <f t="shared" si="58"/>
        <v>2323.5568400588932</v>
      </c>
      <c r="X190" s="152">
        <f>IF(D190="","",Input!K190)</f>
        <v>115.41666666666667</v>
      </c>
      <c r="Y190" s="308">
        <f t="shared" si="59"/>
        <v>20025.91187499998</v>
      </c>
      <c r="Z190" s="329">
        <f t="shared" si="60"/>
        <v>571.08812500002045</v>
      </c>
      <c r="AA190" s="62">
        <f t="shared" si="61"/>
        <v>204.56341888441017</v>
      </c>
      <c r="AB190" s="62">
        <f>IF(D190="","",Input!N190)</f>
        <v>0</v>
      </c>
      <c r="AC190" s="62">
        <f t="shared" si="62"/>
        <v>226.76250000000002</v>
      </c>
      <c r="AD190" s="62">
        <f>IF(D190="","",Input!J190)</f>
        <v>226.76250000000002</v>
      </c>
      <c r="AE190" s="62">
        <f t="shared" si="63"/>
        <v>0</v>
      </c>
      <c r="AF190" s="309">
        <f t="shared" si="64"/>
        <v>0</v>
      </c>
      <c r="AG190" s="19">
        <f t="shared" si="65"/>
        <v>-22.199081115589848</v>
      </c>
      <c r="AH190" s="19">
        <f t="shared" si="66"/>
        <v>78.230217520871406</v>
      </c>
      <c r="AI190" s="19">
        <f t="shared" si="67"/>
        <v>155.16963645264843</v>
      </c>
      <c r="AJ190" s="337">
        <f t="shared" si="68"/>
        <v>0</v>
      </c>
      <c r="AK190" s="62">
        <f t="shared" si="69"/>
        <v>91331.677763020707</v>
      </c>
      <c r="AL190" s="62">
        <f>IF(D190="","",IF(AK189&lt;'day lookup'!$I$1,MIN('day lookup'!$I$1-AK189,AJ190)))</f>
        <v>0</v>
      </c>
      <c r="AM190" s="62">
        <f t="shared" si="70"/>
        <v>91331.677763020707</v>
      </c>
      <c r="AN190" s="62">
        <f>IF(D190="","",IF(AK190&lt;'day lookup'!$I$1,0,MIN(AK190-'day lookup'!$I$1,AJ190)))</f>
        <v>0</v>
      </c>
      <c r="AO190" s="338">
        <f t="shared" si="71"/>
        <v>0</v>
      </c>
      <c r="AP190" s="10">
        <f>IF(Revised_Input!F190&gt;0,Revised_Input!F190,IF(Input!F190&lt;990000,Input!F190,""))</f>
        <v>427.45052083333297</v>
      </c>
      <c r="AQ190" s="281"/>
      <c r="AS190" s="281"/>
      <c r="AT190" s="279"/>
      <c r="AU190" s="280"/>
      <c r="BL190" s="271"/>
      <c r="BN190" s="271"/>
      <c r="BO190" s="271"/>
    </row>
    <row r="191" spans="1:67">
      <c r="A191" s="73" t="str">
        <f ca="1">OFFSET('day lookup'!$A$1,WEEKDAY(B191)-1,0)</f>
        <v>SAT</v>
      </c>
      <c r="B191" s="32">
        <f>Input!A191</f>
        <v>41181</v>
      </c>
      <c r="C191" s="294">
        <f>IF(D191&lt;&gt;"",interp(D191,AreaCapacity!$A$3:$B$245,2),"")</f>
        <v>7724.6796400000003</v>
      </c>
      <c r="D191" s="10">
        <f>IF(AND(Revised_Input!B191&gt;0,Revised_Input!B191&lt;104000),Revised_Input!B191,IF(Input!B191&lt;990000,Input!B191,""))</f>
        <v>66310.73</v>
      </c>
      <c r="E191" s="10">
        <f>IF(Revised_Input!G191&gt;0,Revised_Input!G191/1.9835,IF(Input!G191&lt;990000,Input!G191,""))</f>
        <v>3.1303999999999998</v>
      </c>
      <c r="F191" s="10">
        <f>IF(Revised_Input!C191&gt;0,Revised_Input!C191,IF(Input!C191&lt;990000,Input!C191,""))</f>
        <v>192.03125</v>
      </c>
      <c r="G191" s="10">
        <f>IF(Revised_Input!D191&gt;0,Revised_Input!D191,IF(Input!D191&lt;990000,Input!D191,""))</f>
        <v>1.8338020833333299</v>
      </c>
      <c r="H191" s="210">
        <f t="shared" si="48"/>
        <v>190.19744791666668</v>
      </c>
      <c r="I191" s="287">
        <f t="shared" si="49"/>
        <v>72.193489459392126</v>
      </c>
      <c r="J191" s="437" t="str">
        <f>IF(Input!H191="","",Input!H191)</f>
        <v>Y</v>
      </c>
      <c r="K191" s="305">
        <f t="shared" si="50"/>
        <v>3.1303999999999998</v>
      </c>
      <c r="L191" s="201">
        <f>IF(D191="","",IF(J191="Y",I191+G191,MIN(Input!I191,I191+G191-K191)))</f>
        <v>74.02729154272545</v>
      </c>
      <c r="M191" s="201">
        <f t="shared" si="51"/>
        <v>72.193489459392126</v>
      </c>
      <c r="N191" s="314">
        <f>IF(Revised_Input!E191&gt;0,Revised_Input!E191,IF(Input!E191&lt;990000,Input!E191,""))</f>
        <v>0.48</v>
      </c>
      <c r="O191" s="306">
        <f t="shared" si="52"/>
        <v>13079.627931874995</v>
      </c>
      <c r="P191" s="10">
        <f t="shared" si="53"/>
        <v>0.48</v>
      </c>
      <c r="Q191" s="322">
        <f t="shared" si="54"/>
        <v>215.02338364583267</v>
      </c>
      <c r="R191" s="325">
        <f>IF(D191="","",IF(J191="Y",Input!M191,0))</f>
        <v>10.631620884242675</v>
      </c>
      <c r="S191" s="308">
        <f t="shared" si="55"/>
        <v>2344.6446600827885</v>
      </c>
      <c r="T191" s="305">
        <f>IF(D191="","",Input!L191)</f>
        <v>0</v>
      </c>
      <c r="U191" s="308">
        <f t="shared" si="56"/>
        <v>0</v>
      </c>
      <c r="V191" s="307">
        <f t="shared" si="57"/>
        <v>10.631620884242675</v>
      </c>
      <c r="W191" s="326">
        <f t="shared" si="58"/>
        <v>2344.6446600827885</v>
      </c>
      <c r="X191" s="152">
        <f>IF(D191="","",Input!K191)</f>
        <v>80</v>
      </c>
      <c r="Y191" s="308">
        <f t="shared" si="59"/>
        <v>20184.59187499998</v>
      </c>
      <c r="Z191" s="329">
        <f t="shared" si="60"/>
        <v>412.40812500002045</v>
      </c>
      <c r="AA191" s="62">
        <f t="shared" si="61"/>
        <v>163.30511034363479</v>
      </c>
      <c r="AB191" s="62">
        <f>IF(D191="","",Input!N191)</f>
        <v>0</v>
      </c>
      <c r="AC191" s="62">
        <f t="shared" si="62"/>
        <v>190.19744791666668</v>
      </c>
      <c r="AD191" s="62">
        <f>IF(D191="","",Input!J191)</f>
        <v>190.19744791666668</v>
      </c>
      <c r="AE191" s="62">
        <f t="shared" si="63"/>
        <v>0</v>
      </c>
      <c r="AF191" s="309">
        <f t="shared" si="64"/>
        <v>0</v>
      </c>
      <c r="AG191" s="19">
        <f t="shared" si="65"/>
        <v>-26.892337573031881</v>
      </c>
      <c r="AH191" s="19">
        <f t="shared" si="66"/>
        <v>51.337879947839525</v>
      </c>
      <c r="AI191" s="19">
        <f t="shared" si="67"/>
        <v>101.8286848765397</v>
      </c>
      <c r="AJ191" s="337">
        <f t="shared" si="68"/>
        <v>0</v>
      </c>
      <c r="AK191" s="62">
        <f t="shared" si="69"/>
        <v>91331.677763020707</v>
      </c>
      <c r="AL191" s="62">
        <f>IF(D191="","",IF(AK190&lt;'day lookup'!$I$1,MIN('day lookup'!$I$1-AK190,AJ191)))</f>
        <v>0</v>
      </c>
      <c r="AM191" s="62">
        <f t="shared" si="70"/>
        <v>91331.677763020707</v>
      </c>
      <c r="AN191" s="62">
        <f>IF(D191="","",IF(AK191&lt;'day lookup'!$I$1,0,MIN(AK191-'day lookup'!$I$1,AJ191)))</f>
        <v>0</v>
      </c>
      <c r="AO191" s="338">
        <f t="shared" si="71"/>
        <v>0</v>
      </c>
      <c r="AP191" s="10">
        <f>IF(Revised_Input!F191&gt;0,Revised_Input!F191,IF(Input!F191&lt;990000,Input!F191,""))</f>
        <v>465.234375</v>
      </c>
      <c r="AQ191" s="281"/>
      <c r="AS191" s="281"/>
      <c r="AT191" s="279"/>
      <c r="AU191" s="280"/>
      <c r="BL191" s="271"/>
      <c r="BN191" s="271"/>
      <c r="BO191" s="271"/>
    </row>
    <row r="192" spans="1:67">
      <c r="A192" s="73" t="str">
        <f ca="1">OFFSET('day lookup'!$A$1,WEEKDAY(B192)-1,0)</f>
        <v>SUN</v>
      </c>
      <c r="B192" s="32">
        <f>Input!A192</f>
        <v>41182</v>
      </c>
      <c r="C192" s="294">
        <f>IF(D192&lt;&gt;"",interp(D192,AreaCapacity!$A$3:$B$245,2),"")</f>
        <v>7724.3594666666668</v>
      </c>
      <c r="D192" s="10">
        <f>IF(AND(Revised_Input!B192&gt;0,Revised_Input!B192&lt;104000),Revised_Input!B192,IF(Input!B192&lt;990000,Input!B192,""))</f>
        <v>66070.600000000006</v>
      </c>
      <c r="E192" s="10">
        <f>IF(Revised_Input!G192&gt;0,Revised_Input!G192/1.9835,IF(Input!G192&lt;990000,Input!G192,""))</f>
        <v>3.1254</v>
      </c>
      <c r="F192" s="10">
        <f>IF(Revised_Input!C192&gt;0,Revised_Input!C192,IF(Input!C192&lt;990000,Input!C192,""))</f>
        <v>191.90625</v>
      </c>
      <c r="G192" s="10">
        <f>IF(Revised_Input!D192&gt;0,Revised_Input!D192,IF(Input!D192&lt;990000,Input!D192,""))</f>
        <v>1.91</v>
      </c>
      <c r="H192" s="210">
        <f t="shared" si="48"/>
        <v>189.99625</v>
      </c>
      <c r="I192" s="287">
        <f t="shared" si="49"/>
        <v>72.057873846740563</v>
      </c>
      <c r="J192" s="437" t="str">
        <f>IF(Input!H192="","",Input!H192)</f>
        <v>Y</v>
      </c>
      <c r="K192" s="305">
        <f t="shared" si="50"/>
        <v>3.1254</v>
      </c>
      <c r="L192" s="201">
        <f>IF(D192="","",IF(J192="Y",I192+G192,MIN(Input!I192,I192+G192-K192)))</f>
        <v>73.967873846740559</v>
      </c>
      <c r="M192" s="201">
        <f t="shared" si="51"/>
        <v>72.057873846740563</v>
      </c>
      <c r="N192" s="314">
        <f>IF(Revised_Input!E192&gt;0,Revised_Input!E192,IF(Input!E192&lt;990000,Input!E192,""))</f>
        <v>0.48</v>
      </c>
      <c r="O192" s="306">
        <f t="shared" si="52"/>
        <v>13080.580011874994</v>
      </c>
      <c r="P192" s="10">
        <f t="shared" si="53"/>
        <v>0.48</v>
      </c>
      <c r="Q192" s="322">
        <f t="shared" si="54"/>
        <v>215.97546364583266</v>
      </c>
      <c r="R192" s="325">
        <f>IF(D192="","",IF(J192="Y",Input!M192,0))</f>
        <v>10.631620884242675</v>
      </c>
      <c r="S192" s="308">
        <f t="shared" si="55"/>
        <v>2365.7324801066839</v>
      </c>
      <c r="T192" s="305">
        <f>IF(D192="","",Input!L192)</f>
        <v>0</v>
      </c>
      <c r="U192" s="308">
        <f t="shared" si="56"/>
        <v>0</v>
      </c>
      <c r="V192" s="307">
        <f t="shared" si="57"/>
        <v>10.631620884242675</v>
      </c>
      <c r="W192" s="326">
        <f t="shared" si="58"/>
        <v>2365.7324801066839</v>
      </c>
      <c r="X192" s="152">
        <f>IF(D192="","",Input!K192)</f>
        <v>80</v>
      </c>
      <c r="Y192" s="308">
        <f t="shared" si="59"/>
        <v>20343.27187499998</v>
      </c>
      <c r="Z192" s="329">
        <f t="shared" si="60"/>
        <v>253.72812500002044</v>
      </c>
      <c r="AA192" s="62">
        <f t="shared" si="61"/>
        <v>163.16949473098325</v>
      </c>
      <c r="AB192" s="62">
        <f>IF(D192="","",Input!N192)</f>
        <v>0</v>
      </c>
      <c r="AC192" s="62">
        <f t="shared" si="62"/>
        <v>189.99625</v>
      </c>
      <c r="AD192" s="62">
        <f>IF(D192="","",Input!J192)</f>
        <v>189.99625</v>
      </c>
      <c r="AE192" s="62">
        <f t="shared" si="63"/>
        <v>0</v>
      </c>
      <c r="AF192" s="309">
        <f t="shared" si="64"/>
        <v>0</v>
      </c>
      <c r="AG192" s="19">
        <f t="shared" si="65"/>
        <v>-26.826755269016758</v>
      </c>
      <c r="AH192" s="19">
        <f t="shared" si="66"/>
        <v>24.511124678822767</v>
      </c>
      <c r="AI192" s="19">
        <f t="shared" si="67"/>
        <v>48.617815800444959</v>
      </c>
      <c r="AJ192" s="337">
        <f t="shared" si="68"/>
        <v>0</v>
      </c>
      <c r="AK192" s="62">
        <f t="shared" si="69"/>
        <v>91331.677763020707</v>
      </c>
      <c r="AL192" s="62">
        <f>IF(D192="","",IF(AK191&lt;'day lookup'!$I$1,MIN('day lookup'!$I$1-AK191,AJ192)))</f>
        <v>0</v>
      </c>
      <c r="AM192" s="62">
        <f t="shared" si="70"/>
        <v>91331.677763020707</v>
      </c>
      <c r="AN192" s="62">
        <f>IF(D192="","",IF(AK192&lt;'day lookup'!$I$1,0,MIN(AK192-'day lookup'!$I$1,AJ192)))</f>
        <v>0</v>
      </c>
      <c r="AO192" s="338">
        <f t="shared" si="71"/>
        <v>0</v>
      </c>
      <c r="AP192" s="10">
        <f>IF(Revised_Input!F192&gt;0,Revised_Input!F192,IF(Input!F192&lt;990000,Input!F192,""))</f>
        <v>438.440104166666</v>
      </c>
      <c r="AQ192" s="281"/>
      <c r="AS192" s="281"/>
      <c r="AT192" s="279"/>
      <c r="AU192" s="280"/>
      <c r="BL192" s="271"/>
      <c r="BN192" s="271"/>
      <c r="BO192" s="271"/>
    </row>
    <row r="193" spans="1:67">
      <c r="A193" s="73" t="str">
        <f ca="1">OFFSET('day lookup'!$A$1,WEEKDAY(B193)-1,0)</f>
        <v>MON</v>
      </c>
      <c r="B193" s="32">
        <f>Input!A193</f>
        <v>41183</v>
      </c>
      <c r="C193" s="294">
        <f>IF(D193&lt;&gt;"",interp(D193,AreaCapacity!$A$3:$B$245,2),"")</f>
        <v>7724.0701200000003</v>
      </c>
      <c r="D193" s="10">
        <f>IF(AND(Revised_Input!B193&gt;0,Revised_Input!B193&lt;104000),Revised_Input!B193,IF(Input!B193&lt;990000,Input!B193,""))</f>
        <v>65853.59</v>
      </c>
      <c r="E193" s="10">
        <f>IF(Revised_Input!G193&gt;0,Revised_Input!G193/1.9835,IF(Input!G193&lt;990000,Input!G193,""))</f>
        <v>1.1645000000000001</v>
      </c>
      <c r="F193" s="10">
        <f>IF(Revised_Input!C193&gt;0,Revised_Input!C193,IF(Input!C193&lt;990000,Input!C193,""))</f>
        <v>172.890625</v>
      </c>
      <c r="G193" s="10">
        <f>IF(Revised_Input!D193&gt;0,Revised_Input!D193,IF(Input!D193&lt;990000,Input!D193,""))</f>
        <v>1.91</v>
      </c>
      <c r="H193" s="210">
        <f t="shared" si="48"/>
        <v>170.980625</v>
      </c>
      <c r="I193" s="287">
        <f t="shared" si="49"/>
        <v>62.737512194348724</v>
      </c>
      <c r="J193" s="437" t="str">
        <f>IF(Input!H193="","",Input!H193)</f>
        <v>Y</v>
      </c>
      <c r="K193" s="305">
        <f t="shared" si="50"/>
        <v>1.1645000000000001</v>
      </c>
      <c r="L193" s="201">
        <f>IF(D193="","",IF(J193="Y",I193+G193,MIN(Input!I193,I193+G193-K193)))</f>
        <v>64.647512194348721</v>
      </c>
      <c r="M193" s="201">
        <f t="shared" si="51"/>
        <v>62.737512194348724</v>
      </c>
      <c r="N193" s="314">
        <f>IF(Revised_Input!E193&gt;0,Revised_Input!E193,IF(Input!E193&lt;990000,Input!E193,""))</f>
        <v>0.48</v>
      </c>
      <c r="O193" s="306">
        <f t="shared" si="52"/>
        <v>13081.532091874993</v>
      </c>
      <c r="P193" s="10">
        <f t="shared" si="53"/>
        <v>0.48</v>
      </c>
      <c r="Q193" s="322">
        <f t="shared" si="54"/>
        <v>216.92754364583266</v>
      </c>
      <c r="R193" s="325">
        <f>IF(D193="","",IF(J193="Y",Input!M193,0))</f>
        <v>11.213729864426258</v>
      </c>
      <c r="S193" s="308">
        <f t="shared" si="55"/>
        <v>2387.9749132927732</v>
      </c>
      <c r="T193" s="305">
        <f>IF(D193="","",Input!L193)</f>
        <v>0</v>
      </c>
      <c r="U193" s="308">
        <f t="shared" si="56"/>
        <v>0</v>
      </c>
      <c r="V193" s="307">
        <f t="shared" si="57"/>
        <v>11.213729864426258</v>
      </c>
      <c r="W193" s="326">
        <f t="shared" si="58"/>
        <v>2387.9749132927732</v>
      </c>
      <c r="X193" s="152">
        <f>IF(D193="","",Input!K193)</f>
        <v>80</v>
      </c>
      <c r="Y193" s="308">
        <f t="shared" si="59"/>
        <v>20501.951874999981</v>
      </c>
      <c r="Z193" s="329">
        <f t="shared" si="60"/>
        <v>95.048125000020434</v>
      </c>
      <c r="AA193" s="62">
        <f t="shared" si="61"/>
        <v>154.43124205877498</v>
      </c>
      <c r="AB193" s="62">
        <f>IF(D193="","",Input!N193)</f>
        <v>0</v>
      </c>
      <c r="AC193" s="62">
        <f t="shared" si="62"/>
        <v>170.980625</v>
      </c>
      <c r="AD193" s="62">
        <f>IF(D193="","",Input!J193)</f>
        <v>170.980625</v>
      </c>
      <c r="AE193" s="62">
        <f t="shared" si="63"/>
        <v>0</v>
      </c>
      <c r="AF193" s="309">
        <f t="shared" si="64"/>
        <v>0</v>
      </c>
      <c r="AG193" s="19">
        <f t="shared" si="65"/>
        <v>-16.549382941225019</v>
      </c>
      <c r="AH193" s="19">
        <f t="shared" si="66"/>
        <v>7.9617417375977482</v>
      </c>
      <c r="AI193" s="19">
        <f t="shared" si="67"/>
        <v>15.792114736525134</v>
      </c>
      <c r="AJ193" s="337">
        <f t="shared" si="68"/>
        <v>0</v>
      </c>
      <c r="AK193" s="62">
        <f t="shared" si="69"/>
        <v>91331.677763020707</v>
      </c>
      <c r="AL193" s="62">
        <f>IF(D193="","",IF(AK192&lt;'day lookup'!$I$1,MIN('day lookup'!$I$1-AK192,AJ193)))</f>
        <v>0</v>
      </c>
      <c r="AM193" s="62">
        <f t="shared" si="70"/>
        <v>91331.677763020707</v>
      </c>
      <c r="AN193" s="62">
        <f>IF(D193="","",IF(AK193&lt;'day lookup'!$I$1,0,MIN(AK193-'day lookup'!$I$1,AJ193)))</f>
        <v>0</v>
      </c>
      <c r="AO193" s="338">
        <f t="shared" si="71"/>
        <v>0</v>
      </c>
      <c r="AP193" s="10">
        <f>IF(Revised_Input!F193&gt;0,Revised_Input!F193,IF(Input!F193&lt;990000,Input!F193,""))</f>
        <v>423.604166666666</v>
      </c>
      <c r="AQ193" s="282"/>
      <c r="AS193" s="282"/>
      <c r="AT193" s="279"/>
      <c r="AU193" s="280"/>
      <c r="BL193" s="271"/>
      <c r="BN193" s="271"/>
      <c r="BO193" s="271"/>
    </row>
    <row r="194" spans="1:67">
      <c r="A194" s="73" t="str">
        <f ca="1">OFFSET('day lookup'!$A$1,WEEKDAY(B194)-1,0)</f>
        <v>TUE</v>
      </c>
      <c r="B194" s="32">
        <f>Input!A194</f>
        <v>41184</v>
      </c>
      <c r="C194" s="294">
        <f>IF(D194&lt;&gt;"",interp(D194,AreaCapacity!$A$3:$B$245,2),"")</f>
        <v>7723.9103360215049</v>
      </c>
      <c r="D194" s="10">
        <f>IF(AND(Revised_Input!B194&gt;0,Revised_Input!B194&lt;104000),Revised_Input!B194,IF(Input!B194&lt;990000,Input!B194,""))</f>
        <v>65734.289999999994</v>
      </c>
      <c r="E194" s="10">
        <f>IF(Revised_Input!G194&gt;0,Revised_Input!G194/1.9835,IF(Input!G194&lt;990000,Input!G194,""))</f>
        <v>1.1645000000000001</v>
      </c>
      <c r="F194" s="10">
        <f>IF(Revised_Input!C194&gt;0,Revised_Input!C194,IF(Input!C194&lt;990000,Input!C194,""))</f>
        <v>122.348958333333</v>
      </c>
      <c r="G194" s="10">
        <f>IF(Revised_Input!D194&gt;0,Revised_Input!D194,IF(Input!D194&lt;990000,Input!D194,""))</f>
        <v>1.87276041666666</v>
      </c>
      <c r="H194" s="210">
        <f t="shared" si="48"/>
        <v>120.47619791666634</v>
      </c>
      <c r="I194" s="287">
        <f t="shared" si="49"/>
        <v>61.494491715505298</v>
      </c>
      <c r="J194" s="437" t="str">
        <f>IF(Input!H194="","",Input!H194)</f>
        <v>Y</v>
      </c>
      <c r="K194" s="305">
        <f t="shared" si="50"/>
        <v>1.1645000000000001</v>
      </c>
      <c r="L194" s="201">
        <f>IF(D194="","",IF(J194="Y",I194+G194,MIN(Input!I194,I194+G194-K194)))</f>
        <v>63.367252132171956</v>
      </c>
      <c r="M194" s="201">
        <f t="shared" si="51"/>
        <v>61.494491715505298</v>
      </c>
      <c r="N194" s="314">
        <f>IF(Revised_Input!E194&gt;0,Revised_Input!E194,IF(Input!E194&lt;990000,Input!E194,""))</f>
        <v>0.41802083333333301</v>
      </c>
      <c r="O194" s="306">
        <f t="shared" si="52"/>
        <v>13082.36123619791</v>
      </c>
      <c r="P194" s="10">
        <f t="shared" si="53"/>
        <v>0.41802083333333301</v>
      </c>
      <c r="Q194" s="322">
        <f t="shared" si="54"/>
        <v>217.75668796874933</v>
      </c>
      <c r="R194" s="325">
        <f>IF(D194="","",IF(J194="Y",Input!M194,0))</f>
        <v>11.213729864426258</v>
      </c>
      <c r="S194" s="308">
        <f t="shared" si="55"/>
        <v>2410.2173464788625</v>
      </c>
      <c r="T194" s="305">
        <f>IF(D194="","",Input!L194)</f>
        <v>0</v>
      </c>
      <c r="U194" s="308">
        <f t="shared" si="56"/>
        <v>0</v>
      </c>
      <c r="V194" s="307">
        <f t="shared" si="57"/>
        <v>11.213729864426258</v>
      </c>
      <c r="W194" s="326">
        <f t="shared" si="58"/>
        <v>2410.2173464788625</v>
      </c>
      <c r="X194" s="152">
        <f>IF(D194="","",Input!K194)</f>
        <v>48</v>
      </c>
      <c r="Y194" s="308">
        <f t="shared" si="59"/>
        <v>20597.159874999979</v>
      </c>
      <c r="Z194" s="329">
        <f t="shared" si="60"/>
        <v>-0.15987499997956434</v>
      </c>
      <c r="AA194" s="62">
        <f t="shared" si="61"/>
        <v>121.12624241326489</v>
      </c>
      <c r="AB194" s="62">
        <f>IF(D194="","",Input!N194)</f>
        <v>0</v>
      </c>
      <c r="AC194" s="62">
        <f t="shared" si="62"/>
        <v>120.47619791666634</v>
      </c>
      <c r="AD194" s="62">
        <f>IF(D194="","",Input!J194)</f>
        <v>120.47619791666634</v>
      </c>
      <c r="AE194" s="62">
        <f t="shared" si="63"/>
        <v>0</v>
      </c>
      <c r="AF194" s="309">
        <f t="shared" si="64"/>
        <v>0</v>
      </c>
      <c r="AG194" s="19">
        <f t="shared" si="65"/>
        <v>0.65004449659855368</v>
      </c>
      <c r="AH194" s="19">
        <f t="shared" si="66"/>
        <v>8.6117862341963018</v>
      </c>
      <c r="AI194" s="19">
        <f t="shared" si="67"/>
        <v>17.081477995528363</v>
      </c>
      <c r="AJ194" s="337">
        <f t="shared" si="68"/>
        <v>0</v>
      </c>
      <c r="AK194" s="62">
        <f t="shared" si="69"/>
        <v>91331.677763020707</v>
      </c>
      <c r="AL194" s="62">
        <f>IF(D194="","",IF(AK193&lt;'day lookup'!$I$1,MIN('day lookup'!$I$1-AK193,AJ194)))</f>
        <v>0</v>
      </c>
      <c r="AM194" s="62">
        <f t="shared" si="70"/>
        <v>91331.677763020707</v>
      </c>
      <c r="AN194" s="62">
        <f>IF(D194="","",IF(AK194&lt;'day lookup'!$I$1,0,MIN(AK194-'day lookup'!$I$1,AJ194)))</f>
        <v>0</v>
      </c>
      <c r="AO194" s="338">
        <f t="shared" si="71"/>
        <v>0</v>
      </c>
      <c r="AP194" s="10">
        <f>IF(Revised_Input!F194&gt;0,Revised_Input!F194,IF(Input!F194&lt;990000,Input!F194,""))</f>
        <v>396.010416666666</v>
      </c>
      <c r="AQ194" s="282"/>
      <c r="AS194" s="282"/>
      <c r="AT194" s="279"/>
      <c r="AU194" s="280"/>
      <c r="BL194" s="271"/>
      <c r="BN194" s="271"/>
      <c r="BO194" s="271"/>
    </row>
    <row r="195" spans="1:67">
      <c r="A195" s="73" t="str">
        <f ca="1">OFFSET('day lookup'!$A$1,WEEKDAY(B195)-1,0)</f>
        <v>WED</v>
      </c>
      <c r="B195" s="32">
        <f>Input!A195</f>
        <v>41185</v>
      </c>
      <c r="C195" s="294">
        <f>IF(D195&lt;&gt;"",interp(D195,AreaCapacity!$A$3:$B$245,2),"")</f>
        <v>7723.8196908602149</v>
      </c>
      <c r="D195" s="10">
        <f>IF(AND(Revised_Input!B195&gt;0,Revised_Input!B195&lt;104000),Revised_Input!B195,IF(Input!B195&lt;990000,Input!B195,""))</f>
        <v>65666.850000000006</v>
      </c>
      <c r="E195" s="10">
        <f>IF(Revised_Input!G195&gt;0,Revised_Input!G195/1.9835,IF(Input!G195&lt;990000,Input!G195,""))</f>
        <v>1.1645000000000001</v>
      </c>
      <c r="F195" s="10">
        <f>IF(Revised_Input!C195&gt;0,Revised_Input!C195,IF(Input!C195&lt;990000,Input!C195,""))</f>
        <v>78.4296875</v>
      </c>
      <c r="G195" s="10">
        <f>IF(Revised_Input!D195&gt;0,Revised_Input!D195,IF(Input!D195&lt;990000,Input!D195,""))</f>
        <v>1.80229166666666</v>
      </c>
      <c r="H195" s="210">
        <f t="shared" si="48"/>
        <v>76.627395833333338</v>
      </c>
      <c r="I195" s="287">
        <f t="shared" si="49"/>
        <v>43.791391674025157</v>
      </c>
      <c r="J195" s="437" t="str">
        <f>IF(Input!H195="","",Input!H195)</f>
        <v>Y</v>
      </c>
      <c r="K195" s="305">
        <f t="shared" si="50"/>
        <v>1.1645000000000001</v>
      </c>
      <c r="L195" s="201">
        <f>IF(D195="","",IF(J195="Y",I195+G195,MIN(Input!I195,I195+G195-K195)))</f>
        <v>45.593683340691818</v>
      </c>
      <c r="M195" s="201">
        <f t="shared" si="51"/>
        <v>43.791391674025157</v>
      </c>
      <c r="N195" s="314">
        <f>IF(Revised_Input!E195&gt;0,Revised_Input!E195,IF(Input!E195&lt;990000,Input!E195,""))</f>
        <v>0.33999999999999903</v>
      </c>
      <c r="O195" s="306">
        <f t="shared" si="52"/>
        <v>13083.03562619791</v>
      </c>
      <c r="P195" s="10">
        <f t="shared" si="53"/>
        <v>0.33999999999999903</v>
      </c>
      <c r="Q195" s="322">
        <f t="shared" si="54"/>
        <v>218.43107796874932</v>
      </c>
      <c r="R195" s="325">
        <f>IF(D195="","",IF(J195="Y",Input!M195,0))</f>
        <v>11.213729864426258</v>
      </c>
      <c r="S195" s="308">
        <f t="shared" si="55"/>
        <v>2432.4597796649518</v>
      </c>
      <c r="T195" s="305">
        <f>IF(D195="","",Input!L195)</f>
        <v>0</v>
      </c>
      <c r="U195" s="308">
        <f t="shared" si="56"/>
        <v>0</v>
      </c>
      <c r="V195" s="307">
        <f t="shared" si="57"/>
        <v>11.213729864426258</v>
      </c>
      <c r="W195" s="326">
        <f t="shared" si="58"/>
        <v>2432.4597796649518</v>
      </c>
      <c r="X195" s="152">
        <f>IF(D195="","",Input!K195)</f>
        <v>0</v>
      </c>
      <c r="Y195" s="308">
        <f t="shared" si="59"/>
        <v>20597.159874999979</v>
      </c>
      <c r="Z195" s="329">
        <f t="shared" si="60"/>
        <v>-0.15987499997956434</v>
      </c>
      <c r="AA195" s="62">
        <f t="shared" si="61"/>
        <v>55.345121538451409</v>
      </c>
      <c r="AB195" s="62">
        <f>IF(D195="","",Input!N195)</f>
        <v>0</v>
      </c>
      <c r="AC195" s="62">
        <f t="shared" si="62"/>
        <v>76.627395833333338</v>
      </c>
      <c r="AD195" s="62">
        <f>IF(D195="","",Input!J195)</f>
        <v>76.627395833333338</v>
      </c>
      <c r="AE195" s="62">
        <f t="shared" si="63"/>
        <v>0</v>
      </c>
      <c r="AF195" s="309">
        <f t="shared" si="64"/>
        <v>0</v>
      </c>
      <c r="AG195" s="19">
        <f t="shared" si="65"/>
        <v>-21.28227429488193</v>
      </c>
      <c r="AH195" s="19">
        <f t="shared" si="66"/>
        <v>-12.670488060685628</v>
      </c>
      <c r="AI195" s="19">
        <f t="shared" si="67"/>
        <v>-25.131913068369943</v>
      </c>
      <c r="AJ195" s="337">
        <f t="shared" si="68"/>
        <v>0</v>
      </c>
      <c r="AK195" s="62">
        <f t="shared" si="69"/>
        <v>91331.677763020707</v>
      </c>
      <c r="AL195" s="62">
        <f>IF(D195="","",IF(AK194&lt;'day lookup'!$I$1,MIN('day lookup'!$I$1-AK194,AJ195)))</f>
        <v>0</v>
      </c>
      <c r="AM195" s="62">
        <f t="shared" si="70"/>
        <v>91331.677763020707</v>
      </c>
      <c r="AN195" s="62">
        <f>IF(D195="","",IF(AK195&lt;'day lookup'!$I$1,0,MIN(AK195-'day lookup'!$I$1,AJ195)))</f>
        <v>0</v>
      </c>
      <c r="AO195" s="338">
        <f t="shared" si="71"/>
        <v>0</v>
      </c>
      <c r="AP195" s="10">
        <f>IF(Revised_Input!F195&gt;0,Revised_Input!F195,IF(Input!F195&lt;990000,Input!F195,""))</f>
        <v>359.13802083333297</v>
      </c>
      <c r="AQ195" s="282"/>
      <c r="AS195" s="282"/>
      <c r="AT195" s="279"/>
      <c r="AU195" s="280"/>
      <c r="BL195" s="271"/>
      <c r="BN195" s="271"/>
      <c r="BO195" s="271"/>
    </row>
    <row r="196" spans="1:67">
      <c r="A196" s="73" t="str">
        <f ca="1">OFFSET('day lookup'!$A$1,WEEKDAY(B196)-1,0)</f>
        <v>THU</v>
      </c>
      <c r="B196" s="32">
        <f>Input!A196</f>
        <v>41186</v>
      </c>
      <c r="C196" s="294">
        <f>IF(D196&lt;&gt;"",interp(D196,AreaCapacity!$A$3:$B$245,2),"")</f>
        <v>7723.7295833333337</v>
      </c>
      <c r="D196" s="10">
        <f>IF(AND(Revised_Input!B196&gt;0,Revised_Input!B196&lt;104000),Revised_Input!B196,IF(Input!B196&lt;990000,Input!B196,""))</f>
        <v>65599.81</v>
      </c>
      <c r="E196" s="10">
        <f>IF(Revised_Input!G196&gt;0,Revised_Input!G196/1.9835,IF(Input!G196&lt;990000,Input!G196,""))</f>
        <v>1.1645000000000001</v>
      </c>
      <c r="F196" s="10">
        <f>IF(Revised_Input!C196&gt;0,Revised_Input!C196,IF(Input!C196&lt;990000,Input!C196,""))</f>
        <v>78.5546875</v>
      </c>
      <c r="G196" s="10">
        <f>IF(Revised_Input!D196&gt;0,Revised_Input!D196,IF(Input!D196&lt;990000,Input!D196,""))</f>
        <v>1.79906249999999</v>
      </c>
      <c r="H196" s="210">
        <f t="shared" si="48"/>
        <v>76.755625000000009</v>
      </c>
      <c r="I196" s="287">
        <f t="shared" si="49"/>
        <v>44.121284566418886</v>
      </c>
      <c r="J196" s="437" t="str">
        <f>IF(Input!H196="","",Input!H196)</f>
        <v>Y</v>
      </c>
      <c r="K196" s="305">
        <f t="shared" si="50"/>
        <v>1.1645000000000001</v>
      </c>
      <c r="L196" s="201">
        <f>IF(D196="","",IF(J196="Y",I196+G196,MIN(Input!I196,I196+G196-K196)))</f>
        <v>45.920347066418877</v>
      </c>
      <c r="M196" s="201">
        <f t="shared" si="51"/>
        <v>44.121284566418886</v>
      </c>
      <c r="N196" s="314">
        <f>IF(Revised_Input!E196&gt;0,Revised_Input!E196,IF(Input!E196&lt;990000,Input!E196,""))</f>
        <v>0.33999999999999903</v>
      </c>
      <c r="O196" s="306">
        <f t="shared" si="52"/>
        <v>13083.710016197911</v>
      </c>
      <c r="P196" s="10">
        <f t="shared" si="53"/>
        <v>0.33999999999999903</v>
      </c>
      <c r="Q196" s="322">
        <f t="shared" si="54"/>
        <v>219.10546796874931</v>
      </c>
      <c r="R196" s="325">
        <f>IF(D196="","",IF(J196="Y",Input!M196,0))</f>
        <v>11.213729864426258</v>
      </c>
      <c r="S196" s="308">
        <f t="shared" si="55"/>
        <v>2454.7022128510412</v>
      </c>
      <c r="T196" s="305">
        <f>IF(D196="","",Input!L196)</f>
        <v>0</v>
      </c>
      <c r="U196" s="308">
        <f t="shared" si="56"/>
        <v>0</v>
      </c>
      <c r="V196" s="307">
        <f t="shared" si="57"/>
        <v>11.213729864426258</v>
      </c>
      <c r="W196" s="326">
        <f t="shared" si="58"/>
        <v>2454.7022128510412</v>
      </c>
      <c r="X196" s="152">
        <f>IF(D196="","",Input!K196)</f>
        <v>0</v>
      </c>
      <c r="Y196" s="308">
        <f t="shared" si="59"/>
        <v>20597.159874999979</v>
      </c>
      <c r="Z196" s="329">
        <f t="shared" si="60"/>
        <v>-0.15987499997956434</v>
      </c>
      <c r="AA196" s="62">
        <f t="shared" si="61"/>
        <v>55.675014430845138</v>
      </c>
      <c r="AB196" s="62">
        <f>IF(D196="","",Input!N196)</f>
        <v>0</v>
      </c>
      <c r="AC196" s="62">
        <f t="shared" si="62"/>
        <v>76.755625000000009</v>
      </c>
      <c r="AD196" s="62">
        <f>IF(D196="","",Input!J196)</f>
        <v>76.755625000000009</v>
      </c>
      <c r="AE196" s="62">
        <f t="shared" si="63"/>
        <v>0</v>
      </c>
      <c r="AF196" s="309">
        <f t="shared" si="64"/>
        <v>0</v>
      </c>
      <c r="AG196" s="19">
        <f t="shared" si="65"/>
        <v>-21.080610569154871</v>
      </c>
      <c r="AH196" s="19">
        <f t="shared" si="66"/>
        <v>-33.751098629840499</v>
      </c>
      <c r="AI196" s="19">
        <f t="shared" si="67"/>
        <v>-66.945304132288626</v>
      </c>
      <c r="AJ196" s="337">
        <f t="shared" si="68"/>
        <v>0</v>
      </c>
      <c r="AK196" s="62">
        <f t="shared" si="69"/>
        <v>91331.677763020707</v>
      </c>
      <c r="AL196" s="62">
        <f>IF(D196="","",IF(AK195&lt;'day lookup'!$I$1,MIN('day lookup'!$I$1-AK195,AJ196)))</f>
        <v>0</v>
      </c>
      <c r="AM196" s="62">
        <f t="shared" si="70"/>
        <v>91331.677763020707</v>
      </c>
      <c r="AN196" s="62">
        <f>IF(D196="","",IF(AK196&lt;'day lookup'!$I$1,0,MIN(AK196-'day lookup'!$I$1,AJ196)))</f>
        <v>0</v>
      </c>
      <c r="AO196" s="338">
        <f t="shared" si="71"/>
        <v>0</v>
      </c>
      <c r="AP196" s="10">
        <f>IF(Revised_Input!F196&gt;0,Revised_Input!F196,IF(Input!F196&lt;990000,Input!F196,""))</f>
        <v>344.00520833333297</v>
      </c>
      <c r="AQ196" s="282"/>
      <c r="AS196" s="282"/>
      <c r="AT196" s="279"/>
      <c r="AU196" s="280"/>
      <c r="BL196" s="271"/>
      <c r="BN196" s="271"/>
      <c r="BO196" s="271"/>
    </row>
    <row r="197" spans="1:67">
      <c r="A197" s="73" t="str">
        <f ca="1">OFFSET('day lookup'!$A$1,WEEKDAY(B197)-1,0)</f>
        <v>FRI</v>
      </c>
      <c r="B197" s="32">
        <f>Input!A197</f>
        <v>41187</v>
      </c>
      <c r="C197" s="294">
        <f>IF(D197&lt;&gt;"",interp(D197,AreaCapacity!$A$3:$B$245,2),"")</f>
        <v>7723.6194892473122</v>
      </c>
      <c r="D197" s="10">
        <f>IF(AND(Revised_Input!B197&gt;0,Revised_Input!B197&lt;104000),Revised_Input!B197,IF(Input!B197&lt;990000,Input!B197,""))</f>
        <v>65517.9</v>
      </c>
      <c r="E197" s="10">
        <f>IF(Revised_Input!G197&gt;0,Revised_Input!G197/1.9835,IF(Input!G197&lt;990000,Input!G197,""))</f>
        <v>1.1594</v>
      </c>
      <c r="F197" s="10">
        <f>IF(Revised_Input!C197&gt;0,Revised_Input!C197,IF(Input!C197&lt;990000,Input!C197,""))</f>
        <v>78.6484375</v>
      </c>
      <c r="G197" s="10">
        <f>IF(Revised_Input!D197&gt;0,Revised_Input!D197,IF(Input!D197&lt;990000,Input!D197,""))</f>
        <v>1.8968229166666599</v>
      </c>
      <c r="H197" s="210">
        <f t="shared" si="48"/>
        <v>76.751614583333335</v>
      </c>
      <c r="I197" s="287">
        <f t="shared" si="49"/>
        <v>36.61532514547288</v>
      </c>
      <c r="J197" s="437" t="str">
        <f>IF(Input!H197="","",Input!H197)</f>
        <v>Y</v>
      </c>
      <c r="K197" s="305">
        <f t="shared" si="50"/>
        <v>1.1594</v>
      </c>
      <c r="L197" s="201">
        <f>IF(D197="","",IF(J197="Y",I197+G197,MIN(Input!I197,I197+G197-K197)))</f>
        <v>38.512148062139538</v>
      </c>
      <c r="M197" s="201">
        <f t="shared" si="51"/>
        <v>36.61532514547288</v>
      </c>
      <c r="N197" s="314">
        <f>IF(Revised_Input!E197&gt;0,Revised_Input!E197,IF(Input!E197&lt;990000,Input!E197,""))</f>
        <v>0.33999999999999903</v>
      </c>
      <c r="O197" s="306">
        <f t="shared" si="52"/>
        <v>13084.384406197911</v>
      </c>
      <c r="P197" s="10">
        <f t="shared" si="53"/>
        <v>0.33999999999999903</v>
      </c>
      <c r="Q197" s="322">
        <f t="shared" si="54"/>
        <v>219.7798579687493</v>
      </c>
      <c r="R197" s="325">
        <f>IF(D197="","",IF(J197="Y",Input!M197,0))</f>
        <v>11.213729864426258</v>
      </c>
      <c r="S197" s="308">
        <f t="shared" si="55"/>
        <v>2476.9446460371305</v>
      </c>
      <c r="T197" s="305">
        <f>IF(D197="","",Input!L197)</f>
        <v>0</v>
      </c>
      <c r="U197" s="308">
        <f t="shared" si="56"/>
        <v>0</v>
      </c>
      <c r="V197" s="307">
        <f t="shared" si="57"/>
        <v>11.213729864426258</v>
      </c>
      <c r="W197" s="326">
        <f t="shared" si="58"/>
        <v>2476.9446460371305</v>
      </c>
      <c r="X197" s="152">
        <f>IF(D197="","",Input!K197)</f>
        <v>0</v>
      </c>
      <c r="Y197" s="308">
        <f t="shared" si="59"/>
        <v>20597.159874999979</v>
      </c>
      <c r="Z197" s="329">
        <f t="shared" si="60"/>
        <v>-0.15987499997956434</v>
      </c>
      <c r="AA197" s="62">
        <f t="shared" si="61"/>
        <v>48.169055009899132</v>
      </c>
      <c r="AB197" s="62">
        <f>IF(D197="","",Input!N197)</f>
        <v>0</v>
      </c>
      <c r="AC197" s="62">
        <f t="shared" si="62"/>
        <v>76.751614583333335</v>
      </c>
      <c r="AD197" s="62">
        <f>IF(D197="","",Input!J197)</f>
        <v>76.751614583333335</v>
      </c>
      <c r="AE197" s="62">
        <f t="shared" si="63"/>
        <v>0</v>
      </c>
      <c r="AF197" s="309">
        <f t="shared" si="64"/>
        <v>0</v>
      </c>
      <c r="AG197" s="19">
        <f t="shared" si="65"/>
        <v>-28.582559573434203</v>
      </c>
      <c r="AH197" s="19">
        <f t="shared" si="66"/>
        <v>-62.333658203274702</v>
      </c>
      <c r="AI197" s="19">
        <f t="shared" si="67"/>
        <v>-123.63881104619537</v>
      </c>
      <c r="AJ197" s="337">
        <f t="shared" si="68"/>
        <v>0</v>
      </c>
      <c r="AK197" s="62">
        <f t="shared" si="69"/>
        <v>91331.677763020707</v>
      </c>
      <c r="AL197" s="62">
        <f>IF(D197="","",IF(AK196&lt;'day lookup'!$I$1,MIN('day lookup'!$I$1-AK196,AJ197)))</f>
        <v>0</v>
      </c>
      <c r="AM197" s="62">
        <f t="shared" si="70"/>
        <v>91331.677763020707</v>
      </c>
      <c r="AN197" s="62">
        <f>IF(D197="","",IF(AK197&lt;'day lookup'!$I$1,0,MIN(AK197-'day lookup'!$I$1,AJ197)))</f>
        <v>0</v>
      </c>
      <c r="AO197" s="338">
        <f t="shared" si="71"/>
        <v>0</v>
      </c>
      <c r="AP197" s="10">
        <f>IF(Revised_Input!F197&gt;0,Revised_Input!F197,IF(Input!F197&lt;990000,Input!F197,""))</f>
        <v>261.393229166666</v>
      </c>
      <c r="AQ197" s="282"/>
      <c r="AS197" s="282"/>
      <c r="AT197" s="279"/>
      <c r="AU197" s="280"/>
      <c r="BL197" s="271"/>
      <c r="BN197" s="271"/>
      <c r="BO197" s="271"/>
    </row>
    <row r="198" spans="1:67">
      <c r="A198" s="73" t="str">
        <f ca="1">OFFSET('day lookup'!$A$1,WEEKDAY(B198)-1,0)</f>
        <v>SAT</v>
      </c>
      <c r="B198" s="32">
        <f>Input!A198</f>
        <v>41188</v>
      </c>
      <c r="C198" s="294">
        <f>IF(D198&lt;&gt;"",interp(D198,AreaCapacity!$A$3:$B$245,2),"")</f>
        <v>7723.5089650537639</v>
      </c>
      <c r="D198" s="10">
        <f>IF(AND(Revised_Input!B198&gt;0,Revised_Input!B198&lt;104000),Revised_Input!B198,IF(Input!B198&lt;990000,Input!B198,""))</f>
        <v>65435.67</v>
      </c>
      <c r="E198" s="10">
        <f>IF(Revised_Input!G198&gt;0,Revised_Input!G198/1.9835,IF(Input!G198&lt;990000,Input!G198,""))</f>
        <v>1.1594</v>
      </c>
      <c r="F198" s="10">
        <f>IF(Revised_Input!C198&gt;0,Revised_Input!C198,IF(Input!C198&lt;990000,Input!C198,""))</f>
        <v>78.2213541666666</v>
      </c>
      <c r="G198" s="10">
        <f>IF(Revised_Input!D198&gt;0,Revised_Input!D198,IF(Input!D198&lt;990000,Input!D198,""))</f>
        <v>1.91114583333333</v>
      </c>
      <c r="H198" s="210">
        <f t="shared" si="48"/>
        <v>76.310208333333264</v>
      </c>
      <c r="I198" s="287">
        <f t="shared" si="49"/>
        <v>36.012587914879418</v>
      </c>
      <c r="J198" s="437" t="str">
        <f>IF(Input!H198="","",Input!H198)</f>
        <v>Y</v>
      </c>
      <c r="K198" s="305">
        <f t="shared" si="50"/>
        <v>1.1594</v>
      </c>
      <c r="L198" s="201">
        <f>IF(D198="","",IF(J198="Y",I198+G198,MIN(Input!I198,I198+G198-K198)))</f>
        <v>37.923733748212747</v>
      </c>
      <c r="M198" s="201">
        <f t="shared" si="51"/>
        <v>36.012587914879418</v>
      </c>
      <c r="N198" s="314">
        <f>IF(Revised_Input!E198&gt;0,Revised_Input!E198,IF(Input!E198&lt;990000,Input!E198,""))</f>
        <v>0.33999999999999903</v>
      </c>
      <c r="O198" s="306">
        <f t="shared" si="52"/>
        <v>13085.058796197911</v>
      </c>
      <c r="P198" s="10">
        <f t="shared" si="53"/>
        <v>0.33999999999999903</v>
      </c>
      <c r="Q198" s="322">
        <f t="shared" si="54"/>
        <v>220.45424796874929</v>
      </c>
      <c r="R198" s="325">
        <f>IF(D198="","",IF(J198="Y",Input!M198,0))</f>
        <v>11.213729864426258</v>
      </c>
      <c r="S198" s="308">
        <f t="shared" si="55"/>
        <v>2499.1870792232198</v>
      </c>
      <c r="T198" s="305">
        <f>IF(D198="","",Input!L198)</f>
        <v>0</v>
      </c>
      <c r="U198" s="308">
        <f t="shared" si="56"/>
        <v>0</v>
      </c>
      <c r="V198" s="307">
        <f t="shared" si="57"/>
        <v>11.213729864426258</v>
      </c>
      <c r="W198" s="326">
        <f t="shared" si="58"/>
        <v>2499.1870792232198</v>
      </c>
      <c r="X198" s="152">
        <f>IF(D198="","",Input!K198)</f>
        <v>0</v>
      </c>
      <c r="Y198" s="308">
        <f t="shared" si="59"/>
        <v>20597.159874999979</v>
      </c>
      <c r="Z198" s="329">
        <f t="shared" si="60"/>
        <v>-0.15987499997956434</v>
      </c>
      <c r="AA198" s="62">
        <f t="shared" si="61"/>
        <v>47.56631777930567</v>
      </c>
      <c r="AB198" s="62">
        <f>IF(D198="","",Input!N198)</f>
        <v>0</v>
      </c>
      <c r="AC198" s="62">
        <f t="shared" si="62"/>
        <v>76.310208333333264</v>
      </c>
      <c r="AD198" s="62">
        <f>IF(D198="","",Input!J198)</f>
        <v>76.310208333333264</v>
      </c>
      <c r="AE198" s="62">
        <f t="shared" si="63"/>
        <v>0</v>
      </c>
      <c r="AF198" s="309">
        <f t="shared" si="64"/>
        <v>0</v>
      </c>
      <c r="AG198" s="19">
        <f t="shared" si="65"/>
        <v>-28.743890554027594</v>
      </c>
      <c r="AH198" s="19">
        <f t="shared" si="66"/>
        <v>-91.077548757302296</v>
      </c>
      <c r="AI198" s="19">
        <f t="shared" si="67"/>
        <v>-180.65231796010912</v>
      </c>
      <c r="AJ198" s="337">
        <f t="shared" si="68"/>
        <v>0</v>
      </c>
      <c r="AK198" s="62">
        <f t="shared" si="69"/>
        <v>91331.677763020707</v>
      </c>
      <c r="AL198" s="62">
        <f>IF(D198="","",IF(AK197&lt;'day lookup'!$I$1,MIN('day lookup'!$I$1-AK197,AJ198)))</f>
        <v>0</v>
      </c>
      <c r="AM198" s="62">
        <f t="shared" si="70"/>
        <v>91331.677763020707</v>
      </c>
      <c r="AN198" s="62">
        <f>IF(D198="","",IF(AK198&lt;'day lookup'!$I$1,0,MIN(AK198-'day lookup'!$I$1,AJ198)))</f>
        <v>0</v>
      </c>
      <c r="AO198" s="338">
        <f t="shared" si="71"/>
        <v>0</v>
      </c>
      <c r="AP198" s="10">
        <f>IF(Revised_Input!F198&gt;0,Revised_Input!F198,IF(Input!F198&lt;990000,Input!F198,""))</f>
        <v>225.111979166666</v>
      </c>
      <c r="AQ198" s="282"/>
      <c r="AS198" s="282"/>
      <c r="AT198" s="279"/>
      <c r="AU198" s="280"/>
      <c r="BL198" s="271"/>
      <c r="BN198" s="271"/>
      <c r="BO198" s="271"/>
    </row>
    <row r="199" spans="1:67">
      <c r="A199" s="73" t="str">
        <f ca="1">OFFSET('day lookup'!$A$1,WEEKDAY(B199)-1,0)</f>
        <v>SUN</v>
      </c>
      <c r="B199" s="32">
        <f>Input!A199</f>
        <v>41189</v>
      </c>
      <c r="C199" s="294">
        <f>IF(D199&lt;&gt;"",interp(D199,AreaCapacity!$A$3:$B$245,2),"")</f>
        <v>7723.4092741935483</v>
      </c>
      <c r="D199" s="10">
        <f>IF(AND(Revised_Input!B199&gt;0,Revised_Input!B199&lt;104000),Revised_Input!B199,IF(Input!B199&lt;990000,Input!B199,""))</f>
        <v>65361.5</v>
      </c>
      <c r="E199" s="10">
        <f>IF(Revised_Input!G199&gt;0,Revised_Input!G199/1.9835,IF(Input!G199&lt;990000,Input!G199,""))</f>
        <v>1.1594</v>
      </c>
      <c r="F199" s="10">
        <f>IF(Revised_Input!C199&gt;0,Revised_Input!C199,IF(Input!C199&lt;990000,Input!C199,""))</f>
        <v>78.0520833333333</v>
      </c>
      <c r="G199" s="10">
        <f>IF(Revised_Input!D199&gt;0,Revised_Input!D199,IF(Input!D199&lt;990000,Input!D199,""))</f>
        <v>1.907421875</v>
      </c>
      <c r="H199" s="210">
        <f t="shared" si="48"/>
        <v>76.144661458333303</v>
      </c>
      <c r="I199" s="287">
        <f t="shared" si="49"/>
        <v>39.910565113489213</v>
      </c>
      <c r="J199" s="437" t="str">
        <f>IF(Input!H199="","",Input!H199)</f>
        <v>Y</v>
      </c>
      <c r="K199" s="305">
        <f t="shared" si="50"/>
        <v>1.1594</v>
      </c>
      <c r="L199" s="201">
        <f>IF(D199="","",IF(J199="Y",I199+G199,MIN(Input!I199,I199+G199-K199)))</f>
        <v>41.81798698848921</v>
      </c>
      <c r="M199" s="201">
        <f t="shared" si="51"/>
        <v>39.910565113489213</v>
      </c>
      <c r="N199" s="314">
        <f>IF(Revised_Input!E199&gt;0,Revised_Input!E199,IF(Input!E199&lt;990000,Input!E199,""))</f>
        <v>0.33999999999999903</v>
      </c>
      <c r="O199" s="306">
        <f t="shared" si="52"/>
        <v>13085.733186197911</v>
      </c>
      <c r="P199" s="10">
        <f t="shared" si="53"/>
        <v>0.33999999999999903</v>
      </c>
      <c r="Q199" s="322">
        <f t="shared" si="54"/>
        <v>221.12863796874927</v>
      </c>
      <c r="R199" s="325">
        <f>IF(D199="","",IF(J199="Y",Input!M199,0))</f>
        <v>11.213729864426258</v>
      </c>
      <c r="S199" s="308">
        <f t="shared" si="55"/>
        <v>2521.4295124093092</v>
      </c>
      <c r="T199" s="305">
        <f>IF(D199="","",Input!L199)</f>
        <v>0</v>
      </c>
      <c r="U199" s="308">
        <f t="shared" si="56"/>
        <v>0</v>
      </c>
      <c r="V199" s="307">
        <f t="shared" si="57"/>
        <v>11.213729864426258</v>
      </c>
      <c r="W199" s="326">
        <f t="shared" si="58"/>
        <v>2521.4295124093092</v>
      </c>
      <c r="X199" s="152">
        <f>IF(D199="","",Input!K199)</f>
        <v>0</v>
      </c>
      <c r="Y199" s="308">
        <f t="shared" si="59"/>
        <v>20597.159874999979</v>
      </c>
      <c r="Z199" s="329">
        <f t="shared" si="60"/>
        <v>-0.15987499997956434</v>
      </c>
      <c r="AA199" s="62">
        <f t="shared" si="61"/>
        <v>51.464294977915465</v>
      </c>
      <c r="AB199" s="62">
        <f>IF(D199="","",Input!N199)</f>
        <v>0</v>
      </c>
      <c r="AC199" s="62">
        <f t="shared" si="62"/>
        <v>76.144661458333303</v>
      </c>
      <c r="AD199" s="62">
        <f>IF(D199="","",Input!J199)</f>
        <v>76.144661458333303</v>
      </c>
      <c r="AE199" s="62">
        <f t="shared" si="63"/>
        <v>0</v>
      </c>
      <c r="AF199" s="309">
        <f t="shared" si="64"/>
        <v>0</v>
      </c>
      <c r="AG199" s="19">
        <f t="shared" si="65"/>
        <v>-24.680366480417838</v>
      </c>
      <c r="AH199" s="19">
        <f t="shared" si="66"/>
        <v>-115.75791523772014</v>
      </c>
      <c r="AI199" s="19">
        <f t="shared" si="67"/>
        <v>-229.60582487401791</v>
      </c>
      <c r="AJ199" s="337">
        <f t="shared" si="68"/>
        <v>0</v>
      </c>
      <c r="AK199" s="62">
        <f t="shared" si="69"/>
        <v>91331.677763020707</v>
      </c>
      <c r="AL199" s="62">
        <f>IF(D199="","",IF(AK198&lt;'day lookup'!$I$1,MIN('day lookup'!$I$1-AK198,AJ199)))</f>
        <v>0</v>
      </c>
      <c r="AM199" s="62">
        <f t="shared" si="70"/>
        <v>91331.677763020707</v>
      </c>
      <c r="AN199" s="62">
        <f>IF(D199="","",IF(AK199&lt;'day lookup'!$I$1,0,MIN(AK199-'day lookup'!$I$1,AJ199)))</f>
        <v>0</v>
      </c>
      <c r="AO199" s="338">
        <f t="shared" si="71"/>
        <v>0</v>
      </c>
      <c r="AP199" s="10">
        <f>IF(Revised_Input!F199&gt;0,Revised_Input!F199,IF(Input!F199&lt;990000,Input!F199,""))</f>
        <v>235.932291666666</v>
      </c>
      <c r="AQ199" s="282"/>
      <c r="AS199" s="282"/>
      <c r="AT199" s="279"/>
      <c r="AU199" s="280"/>
      <c r="BL199" s="271"/>
      <c r="BN199" s="271"/>
      <c r="BO199" s="271"/>
    </row>
    <row r="200" spans="1:67">
      <c r="A200" s="73" t="str">
        <f ca="1">OFFSET('day lookup'!$A$1,WEEKDAY(B200)-1,0)</f>
        <v>MON</v>
      </c>
      <c r="B200" s="32">
        <f>Input!A200</f>
        <v>41190</v>
      </c>
      <c r="C200" s="294">
        <f>IF(D200&lt;&gt;"",interp(D200,AreaCapacity!$A$3:$B$245,2),"")</f>
        <v>7723.3091666666669</v>
      </c>
      <c r="D200" s="10">
        <f>IF(AND(Revised_Input!B200&gt;0,Revised_Input!B200&lt;104000),Revised_Input!B200,IF(Input!B200&lt;990000,Input!B200,""))</f>
        <v>65287.02</v>
      </c>
      <c r="E200" s="10">
        <f>IF(Revised_Input!G200&gt;0,Revised_Input!G200/1.9835,IF(Input!G200&lt;990000,Input!G200,""))</f>
        <v>1.1594</v>
      </c>
      <c r="F200" s="10">
        <f>IF(Revised_Input!C200&gt;0,Revised_Input!C200,IF(Input!C200&lt;990000,Input!C200,""))</f>
        <v>78.09375</v>
      </c>
      <c r="G200" s="10">
        <f>IF(Revised_Input!D200&gt;0,Revised_Input!D200,IF(Input!D200&lt;990000,Input!D200,""))</f>
        <v>1.8008593749999899</v>
      </c>
      <c r="H200" s="210">
        <f t="shared" si="48"/>
        <v>76.292890625000013</v>
      </c>
      <c r="I200" s="287">
        <f t="shared" si="49"/>
        <v>39.902504892706993</v>
      </c>
      <c r="J200" s="437" t="str">
        <f>IF(Input!H200="","",Input!H200)</f>
        <v>Y</v>
      </c>
      <c r="K200" s="305">
        <f t="shared" si="50"/>
        <v>1.1594</v>
      </c>
      <c r="L200" s="201">
        <f>IF(D200="","",IF(J200="Y",I200+G200,MIN(Input!I200,I200+G200-K200)))</f>
        <v>41.703364267706981</v>
      </c>
      <c r="M200" s="201">
        <f t="shared" si="51"/>
        <v>39.902504892706993</v>
      </c>
      <c r="N200" s="314">
        <f>IF(Revised_Input!E200&gt;0,Revised_Input!E200,IF(Input!E200&lt;990000,Input!E200,""))</f>
        <v>0.33999999999999903</v>
      </c>
      <c r="O200" s="306">
        <f t="shared" si="52"/>
        <v>13086.407576197911</v>
      </c>
      <c r="P200" s="10">
        <f t="shared" si="53"/>
        <v>0.33999999999999903</v>
      </c>
      <c r="Q200" s="322">
        <f t="shared" si="54"/>
        <v>221.80302796874926</v>
      </c>
      <c r="R200" s="325">
        <f>IF(D200="","",IF(J200="Y",Input!M200,0))</f>
        <v>11.213729864426258</v>
      </c>
      <c r="S200" s="308">
        <f t="shared" si="55"/>
        <v>2543.6719455953985</v>
      </c>
      <c r="T200" s="305">
        <f>IF(D200="","",Input!L200)</f>
        <v>0</v>
      </c>
      <c r="U200" s="308">
        <f t="shared" si="56"/>
        <v>0</v>
      </c>
      <c r="V200" s="307">
        <f t="shared" si="57"/>
        <v>11.213729864426258</v>
      </c>
      <c r="W200" s="326">
        <f t="shared" si="58"/>
        <v>2543.6719455953985</v>
      </c>
      <c r="X200" s="152">
        <f>IF(D200="","",Input!K200)</f>
        <v>0</v>
      </c>
      <c r="Y200" s="308">
        <f t="shared" si="59"/>
        <v>20597.159874999979</v>
      </c>
      <c r="Z200" s="329">
        <f t="shared" si="60"/>
        <v>-0.15987499997956434</v>
      </c>
      <c r="AA200" s="62">
        <f t="shared" si="61"/>
        <v>51.456234757133245</v>
      </c>
      <c r="AB200" s="62">
        <f>IF(D200="","",Input!N200)</f>
        <v>0</v>
      </c>
      <c r="AC200" s="62">
        <f t="shared" si="62"/>
        <v>76.292890625000013</v>
      </c>
      <c r="AD200" s="62">
        <f>IF(D200="","",Input!J200)</f>
        <v>76.292890625000013</v>
      </c>
      <c r="AE200" s="62">
        <f t="shared" si="63"/>
        <v>0</v>
      </c>
      <c r="AF200" s="309">
        <f t="shared" si="64"/>
        <v>0</v>
      </c>
      <c r="AG200" s="19">
        <f t="shared" si="65"/>
        <v>-24.836655867866767</v>
      </c>
      <c r="AH200" s="19">
        <f t="shared" si="66"/>
        <v>-140.59457110558691</v>
      </c>
      <c r="AI200" s="19">
        <f t="shared" si="67"/>
        <v>-278.86933178793163</v>
      </c>
      <c r="AJ200" s="337">
        <f t="shared" si="68"/>
        <v>0</v>
      </c>
      <c r="AK200" s="62">
        <f t="shared" si="69"/>
        <v>91331.677763020707</v>
      </c>
      <c r="AL200" s="62">
        <f>IF(D200="","",IF(AK199&lt;'day lookup'!$I$1,MIN('day lookup'!$I$1-AK199,AJ200)))</f>
        <v>0</v>
      </c>
      <c r="AM200" s="62">
        <f t="shared" si="70"/>
        <v>91331.677763020707</v>
      </c>
      <c r="AN200" s="62">
        <f>IF(D200="","",IF(AK200&lt;'day lookup'!$I$1,0,MIN(AK200-'day lookup'!$I$1,AJ200)))</f>
        <v>0</v>
      </c>
      <c r="AO200" s="338">
        <f t="shared" si="71"/>
        <v>0</v>
      </c>
      <c r="AP200" s="10">
        <f>IF(Revised_Input!F200&gt;0,Revised_Input!F200,IF(Input!F200&lt;990000,Input!F200,""))</f>
        <v>220.796875</v>
      </c>
      <c r="AQ200" s="282"/>
      <c r="AS200" s="282"/>
      <c r="AT200" s="279"/>
      <c r="AU200" s="280"/>
      <c r="BL200" s="271"/>
      <c r="BN200" s="271"/>
      <c r="BO200" s="271"/>
    </row>
    <row r="201" spans="1:67">
      <c r="A201" s="73" t="str">
        <f ca="1">OFFSET('day lookup'!$A$1,WEEKDAY(B201)-1,0)</f>
        <v>TUE</v>
      </c>
      <c r="B201" s="32">
        <f>Input!A201</f>
        <v>41191</v>
      </c>
      <c r="C201" s="294">
        <f>IF(D201&lt;&gt;"",interp(D201,AreaCapacity!$A$3:$B$245,2),"")</f>
        <v>7723.15935483871</v>
      </c>
      <c r="D201" s="10">
        <f>IF(AND(Revised_Input!B201&gt;0,Revised_Input!B201&lt;104000),Revised_Input!B201,IF(Input!B201&lt;990000,Input!B201,""))</f>
        <v>65175.56</v>
      </c>
      <c r="E201" s="10">
        <f>IF(Revised_Input!G201&gt;0,Revised_Input!G201/1.9835,IF(Input!G201&lt;990000,Input!G201,""))</f>
        <v>1.1594</v>
      </c>
      <c r="F201" s="10">
        <f>IF(Revised_Input!C201&gt;0,Revised_Input!C201,IF(Input!C201&lt;990000,Input!C201,""))</f>
        <v>71.406249999999901</v>
      </c>
      <c r="G201" s="10">
        <f>IF(Revised_Input!D201&gt;0,Revised_Input!D201,IF(Input!D201&lt;990000,Input!D201,""))</f>
        <v>1.7999999999999901</v>
      </c>
      <c r="H201" s="210">
        <f t="shared" si="48"/>
        <v>69.606249999999903</v>
      </c>
      <c r="I201" s="287">
        <f t="shared" si="49"/>
        <v>14.572052823292502</v>
      </c>
      <c r="J201" s="437" t="str">
        <f>IF(Input!H201="","",Input!H201)</f>
        <v>Y</v>
      </c>
      <c r="K201" s="305">
        <f t="shared" si="50"/>
        <v>1.1594</v>
      </c>
      <c r="L201" s="201">
        <f>IF(D201="","",IF(J201="Y",I201+G201,MIN(Input!I201,I201+G201-K201)))</f>
        <v>16.372052823292492</v>
      </c>
      <c r="M201" s="201">
        <f t="shared" si="51"/>
        <v>14.572052823292502</v>
      </c>
      <c r="N201" s="314">
        <f>IF(Revised_Input!E201&gt;0,Revised_Input!E201,IF(Input!E201&lt;990000,Input!E201,""))</f>
        <v>0.33999999999999903</v>
      </c>
      <c r="O201" s="306">
        <f t="shared" si="52"/>
        <v>13087.081966197911</v>
      </c>
      <c r="P201" s="10">
        <f t="shared" si="53"/>
        <v>0.33999999999999903</v>
      </c>
      <c r="Q201" s="322">
        <f t="shared" si="54"/>
        <v>222.47741796874925</v>
      </c>
      <c r="R201" s="325">
        <f>IF(D201="","",IF(J201="Y",Input!M201,0))</f>
        <v>11.213729864426258</v>
      </c>
      <c r="S201" s="308">
        <f t="shared" si="55"/>
        <v>2565.9143787814878</v>
      </c>
      <c r="T201" s="305">
        <f>IF(D201="","",Input!L201)</f>
        <v>0</v>
      </c>
      <c r="U201" s="308">
        <f t="shared" si="56"/>
        <v>0</v>
      </c>
      <c r="V201" s="307">
        <f t="shared" si="57"/>
        <v>11.213729864426258</v>
      </c>
      <c r="W201" s="326">
        <f t="shared" si="58"/>
        <v>2565.9143787814878</v>
      </c>
      <c r="X201" s="152">
        <f>IF(D201="","",Input!K201)</f>
        <v>0</v>
      </c>
      <c r="Y201" s="308">
        <f t="shared" si="59"/>
        <v>20597.159874999979</v>
      </c>
      <c r="Z201" s="329">
        <f t="shared" si="60"/>
        <v>-0.15987499997956434</v>
      </c>
      <c r="AA201" s="62">
        <f t="shared" si="61"/>
        <v>26.125782687718761</v>
      </c>
      <c r="AB201" s="62">
        <f>IF(D201="","",Input!N201)</f>
        <v>0</v>
      </c>
      <c r="AC201" s="62">
        <f t="shared" si="62"/>
        <v>69.606249999999903</v>
      </c>
      <c r="AD201" s="62">
        <f>IF(D201="","",Input!J201)</f>
        <v>69.606249999999903</v>
      </c>
      <c r="AE201" s="62">
        <f t="shared" si="63"/>
        <v>0</v>
      </c>
      <c r="AF201" s="309">
        <f t="shared" si="64"/>
        <v>0</v>
      </c>
      <c r="AG201" s="19">
        <f t="shared" si="65"/>
        <v>-43.480467312281142</v>
      </c>
      <c r="AH201" s="19">
        <f t="shared" si="66"/>
        <v>-184.07503841786806</v>
      </c>
      <c r="AI201" s="19">
        <f t="shared" si="67"/>
        <v>-365.11283870184133</v>
      </c>
      <c r="AJ201" s="337">
        <f t="shared" si="68"/>
        <v>0</v>
      </c>
      <c r="AK201" s="62">
        <f t="shared" si="69"/>
        <v>91331.677763020707</v>
      </c>
      <c r="AL201" s="62">
        <f>IF(D201="","",IF(AK200&lt;'day lookup'!$I$1,MIN('day lookup'!$I$1-AK200,AJ201)))</f>
        <v>0</v>
      </c>
      <c r="AM201" s="62">
        <f t="shared" si="70"/>
        <v>91331.677763020707</v>
      </c>
      <c r="AN201" s="62">
        <f>IF(D201="","",IF(AK201&lt;'day lookup'!$I$1,0,MIN(AK201-'day lookup'!$I$1,AJ201)))</f>
        <v>0</v>
      </c>
      <c r="AO201" s="338">
        <f t="shared" si="71"/>
        <v>0</v>
      </c>
      <c r="AP201" s="10">
        <f>IF(Revised_Input!F201&gt;0,Revised_Input!F201,IF(Input!F201&lt;990000,Input!F201,""))</f>
        <v>197.411458333333</v>
      </c>
      <c r="AQ201" s="282"/>
      <c r="AS201" s="282"/>
      <c r="AT201" s="279"/>
      <c r="AU201" s="280"/>
      <c r="BL201" s="271"/>
      <c r="BN201" s="271"/>
      <c r="BO201" s="271"/>
    </row>
    <row r="202" spans="1:67">
      <c r="A202" s="73" t="str">
        <f ca="1">OFFSET('day lookup'!$A$1,WEEKDAY(B202)-1,0)</f>
        <v>WED</v>
      </c>
      <c r="B202" s="32">
        <f>Input!A202</f>
        <v>41192</v>
      </c>
      <c r="C202" s="294">
        <f>IF(D202&lt;&gt;"",interp(D202,AreaCapacity!$A$3:$B$245,2),"")</f>
        <v>7723.1393548387096</v>
      </c>
      <c r="D202" s="10">
        <f>IF(AND(Revised_Input!B202&gt;0,Revised_Input!B202&lt;104000),Revised_Input!B202,IF(Input!B202&lt;990000,Input!B202,""))</f>
        <v>65160.68</v>
      </c>
      <c r="E202" s="10">
        <f>IF(Revised_Input!G202&gt;0,Revised_Input!G202/1.9835,IF(Input!G202&lt;990000,Input!G202,""))</f>
        <v>1.1594</v>
      </c>
      <c r="F202" s="10">
        <f>IF(Revised_Input!C202&gt;0,Revised_Input!C202,IF(Input!C202&lt;990000,Input!C202,""))</f>
        <v>50</v>
      </c>
      <c r="G202" s="10">
        <f>IF(Revised_Input!D202&gt;0,Revised_Input!D202,IF(Input!D202&lt;990000,Input!D202,""))</f>
        <v>1.7999999999999901</v>
      </c>
      <c r="H202" s="210">
        <f t="shared" si="48"/>
        <v>48.20000000000001</v>
      </c>
      <c r="I202" s="287">
        <f t="shared" si="49"/>
        <v>41.857509402572546</v>
      </c>
      <c r="J202" s="437" t="str">
        <f>IF(Input!H202="","",Input!H202)</f>
        <v>Y</v>
      </c>
      <c r="K202" s="305">
        <f t="shared" si="50"/>
        <v>1.1594</v>
      </c>
      <c r="L202" s="201">
        <f>IF(D202="","",IF(J202="Y",I202+G202,MIN(Input!I202,I202+G202-K202)))</f>
        <v>43.657509402572536</v>
      </c>
      <c r="M202" s="201">
        <f t="shared" si="51"/>
        <v>41.857509402572546</v>
      </c>
      <c r="N202" s="314">
        <f>IF(Revised_Input!E202&gt;0,Revised_Input!E202,IF(Input!E202&lt;990000,Input!E202,""))</f>
        <v>0.33999999999999903</v>
      </c>
      <c r="O202" s="306">
        <f t="shared" si="52"/>
        <v>13087.756356197911</v>
      </c>
      <c r="P202" s="10">
        <f t="shared" si="53"/>
        <v>0.33999999999999903</v>
      </c>
      <c r="Q202" s="322">
        <f t="shared" si="54"/>
        <v>223.15180796874924</v>
      </c>
      <c r="R202" s="325">
        <f>IF(D202="","",IF(J202="Y",Input!M202,0))</f>
        <v>11.213729864426258</v>
      </c>
      <c r="S202" s="308">
        <f t="shared" si="55"/>
        <v>2588.1568119675771</v>
      </c>
      <c r="T202" s="305">
        <f>IF(D202="","",Input!L202)</f>
        <v>0</v>
      </c>
      <c r="U202" s="308">
        <f t="shared" si="56"/>
        <v>0</v>
      </c>
      <c r="V202" s="307">
        <f t="shared" si="57"/>
        <v>11.213729864426258</v>
      </c>
      <c r="W202" s="326">
        <f t="shared" si="58"/>
        <v>2588.1568119675771</v>
      </c>
      <c r="X202" s="152">
        <f>IF(D202="","",Input!K202)</f>
        <v>0</v>
      </c>
      <c r="Y202" s="308">
        <f t="shared" si="59"/>
        <v>20597.159874999979</v>
      </c>
      <c r="Z202" s="329">
        <f t="shared" si="60"/>
        <v>-0.15987499997956434</v>
      </c>
      <c r="AA202" s="62">
        <f t="shared" si="61"/>
        <v>53.411239266998798</v>
      </c>
      <c r="AB202" s="62">
        <f>IF(D202="","",Input!N202)</f>
        <v>0</v>
      </c>
      <c r="AC202" s="62">
        <f t="shared" si="62"/>
        <v>48.20000000000001</v>
      </c>
      <c r="AD202" s="62">
        <f>IF(D202="","",Input!J202)</f>
        <v>48.20000000000001</v>
      </c>
      <c r="AE202" s="62">
        <f t="shared" si="63"/>
        <v>0</v>
      </c>
      <c r="AF202" s="309">
        <f t="shared" si="64"/>
        <v>0</v>
      </c>
      <c r="AG202" s="19">
        <f t="shared" si="65"/>
        <v>5.2112392669987884</v>
      </c>
      <c r="AH202" s="19">
        <f t="shared" si="66"/>
        <v>-178.86379915086928</v>
      </c>
      <c r="AI202" s="19">
        <f t="shared" si="67"/>
        <v>-354.77634561574922</v>
      </c>
      <c r="AJ202" s="337">
        <f t="shared" si="68"/>
        <v>0</v>
      </c>
      <c r="AK202" s="62">
        <f t="shared" si="69"/>
        <v>91331.677763020707</v>
      </c>
      <c r="AL202" s="62">
        <f>IF(D202="","",IF(AK201&lt;'day lookup'!$I$1,MIN('day lookup'!$I$1-AK201,AJ202)))</f>
        <v>0</v>
      </c>
      <c r="AM202" s="62">
        <f t="shared" si="70"/>
        <v>91331.677763020707</v>
      </c>
      <c r="AN202" s="62">
        <f>IF(D202="","",IF(AK202&lt;'day lookup'!$I$1,0,MIN(AK202-'day lookup'!$I$1,AJ202)))</f>
        <v>0</v>
      </c>
      <c r="AO202" s="338">
        <f t="shared" si="71"/>
        <v>0</v>
      </c>
      <c r="AP202" s="10">
        <f>IF(Revised_Input!F202&gt;0,Revised_Input!F202,IF(Input!F202&lt;990000,Input!F202,""))</f>
        <v>209.768229166666</v>
      </c>
      <c r="AQ202" s="282"/>
      <c r="AS202" s="282"/>
      <c r="AT202" s="279"/>
      <c r="AU202" s="280"/>
      <c r="BL202" s="271"/>
      <c r="BN202" s="271"/>
      <c r="BO202" s="271"/>
    </row>
    <row r="203" spans="1:67">
      <c r="A203" s="73" t="str">
        <f ca="1">OFFSET('day lookup'!$A$1,WEEKDAY(B203)-1,0)</f>
        <v>THU</v>
      </c>
      <c r="B203" s="32">
        <f>Input!A203</f>
        <v>41193</v>
      </c>
      <c r="C203" s="294">
        <f>IF(D203&lt;&gt;"",interp(D203,AreaCapacity!$A$3:$B$245,2),"")</f>
        <v>7723.1091263440858</v>
      </c>
      <c r="D203" s="10">
        <f>IF(AND(Revised_Input!B203&gt;0,Revised_Input!B203&lt;104000),Revised_Input!B203,IF(Input!B203&lt;990000,Input!B203,""))</f>
        <v>65138.19</v>
      </c>
      <c r="E203" s="10">
        <f>IF(Revised_Input!G203&gt;0,Revised_Input!G203/1.9835,IF(Input!G203&lt;990000,Input!G203,""))</f>
        <v>1.1594</v>
      </c>
      <c r="F203" s="10">
        <f>IF(Revised_Input!C203&gt;0,Revised_Input!C203,IF(Input!C203&lt;990000,Input!C203,""))</f>
        <v>50.0104166666666</v>
      </c>
      <c r="G203" s="10">
        <f>IF(Revised_Input!D203&gt;0,Revised_Input!D203,IF(Input!D203&lt;990000,Input!D203,""))</f>
        <v>1.80544270833333</v>
      </c>
      <c r="H203" s="210">
        <f t="shared" ref="H203:H231" si="72">IF(D203="","",F203-G203)</f>
        <v>48.204973958333269</v>
      </c>
      <c r="I203" s="287">
        <f t="shared" ref="I203:I231" si="73">IF(D203="","",(D203-D202)/1.9835+E203+H203)</f>
        <v>38.025830978752751</v>
      </c>
      <c r="J203" s="437" t="str">
        <f>IF(Input!H203="","",Input!H203)</f>
        <v>Y</v>
      </c>
      <c r="K203" s="305">
        <f t="shared" ref="K203:K231" si="74">IF(D203="","",IF(J203="Y",E203,0))</f>
        <v>1.1594</v>
      </c>
      <c r="L203" s="201">
        <f>IF(D203="","",IF(J203="Y",I203+G203,MIN(Input!I203,I203+G203-K203)))</f>
        <v>39.831273687086082</v>
      </c>
      <c r="M203" s="201">
        <f t="shared" ref="M203:M231" si="75">IF(D203="","",MAX(L203-G203,0))</f>
        <v>38.025830978752751</v>
      </c>
      <c r="N203" s="314">
        <f>IF(Revised_Input!E203&gt;0,Revised_Input!E203,IF(Input!E203&lt;990000,Input!E203,""))</f>
        <v>0.33999999999999903</v>
      </c>
      <c r="O203" s="306">
        <f t="shared" ref="O203:O231" si="76">IF(D203="","",O202+N203*1.9835)</f>
        <v>13088.430746197912</v>
      </c>
      <c r="P203" s="10">
        <f t="shared" ref="P203:P231" si="77">IF(D203="","",IF(J203="Y",N203,0))</f>
        <v>0.33999999999999903</v>
      </c>
      <c r="Q203" s="322">
        <f t="shared" ref="Q203:Q231" si="78">IF(D203="","",IF(J203="Y",(N203*1.9835)+Q202,Q202))</f>
        <v>223.82619796874923</v>
      </c>
      <c r="R203" s="325">
        <f>IF(D203="","",IF(J203="Y",Input!M203,0))</f>
        <v>11.213729864426258</v>
      </c>
      <c r="S203" s="308">
        <f t="shared" ref="S203:S231" si="79">IF(D203="","",(R203*1.9835)+S202)</f>
        <v>2610.3992451536665</v>
      </c>
      <c r="T203" s="305">
        <f>IF(D203="","",Input!L203)</f>
        <v>0</v>
      </c>
      <c r="U203" s="308">
        <f t="shared" ref="U203:U231" si="80">IF(D203="","",(T203*1.9835)+U202)</f>
        <v>0</v>
      </c>
      <c r="V203" s="307">
        <f t="shared" ref="V203:V231" si="81">IF(D203="","",R203+T203)</f>
        <v>11.213729864426258</v>
      </c>
      <c r="W203" s="326">
        <f t="shared" ref="W203:W231" si="82">IF(D203="","",(V203*1.9835)+W202)</f>
        <v>2610.3992451536665</v>
      </c>
      <c r="X203" s="152">
        <f>IF(D203="","",Input!K203)</f>
        <v>0</v>
      </c>
      <c r="Y203" s="308">
        <f t="shared" ref="Y203:Y231" si="83">IF(D203="","",(X203*1.9835)+Y202)</f>
        <v>20597.159874999979</v>
      </c>
      <c r="Z203" s="329">
        <f t="shared" ref="Z203:Z231" si="84">IF(D203="","",Z202-X203*1.9835)</f>
        <v>-0.15987499997956434</v>
      </c>
      <c r="AA203" s="62">
        <f t="shared" ref="AA203:AA231" si="85">IF(D203="","",M203+P203+V203+X203)</f>
        <v>49.579560843179003</v>
      </c>
      <c r="AB203" s="62">
        <f>IF(D203="","",Input!N203)</f>
        <v>0</v>
      </c>
      <c r="AC203" s="62">
        <f t="shared" ref="AC203:AC231" si="86">IF(D203="","",H203)</f>
        <v>48.204973958333269</v>
      </c>
      <c r="AD203" s="62">
        <f>IF(D203="","",Input!J203)</f>
        <v>48.204973958333269</v>
      </c>
      <c r="AE203" s="62">
        <f t="shared" ref="AE203:AE231" si="87">IF(D203="","",AC203-AD203)</f>
        <v>0</v>
      </c>
      <c r="AF203" s="309">
        <f t="shared" ref="AF203:AF231" si="88">IF(D203="","",IF(F203-250&lt;0,0,F203-250))</f>
        <v>0</v>
      </c>
      <c r="AG203" s="19">
        <f t="shared" ref="AG203:AG231" si="89">IF(D203="","",AA203-AC203+AB203)</f>
        <v>1.3745868848457334</v>
      </c>
      <c r="AH203" s="19">
        <f t="shared" ref="AH203:AH231" si="90">IF(D203="","",AH202+AG203)</f>
        <v>-177.48921226602354</v>
      </c>
      <c r="AI203" s="19">
        <f t="shared" ref="AI203:AI231" si="91">IF(D203="","",AH203*1.9835)</f>
        <v>-352.0498525296577</v>
      </c>
      <c r="AJ203" s="337">
        <f t="shared" ref="AJ203:AJ231" si="92">IF(D203="","",MAX(((I203-M203)-(E203-K203))*1.9835,0))</f>
        <v>0</v>
      </c>
      <c r="AK203" s="62">
        <f t="shared" ref="AK203:AK231" si="93">IF(D203="","",AK202+AJ203)</f>
        <v>91331.677763020707</v>
      </c>
      <c r="AL203" s="62">
        <f>IF(D203="","",IF(AK202&lt;'day lookup'!$I$1,MIN('day lookup'!$I$1-AK202,AJ203)))</f>
        <v>0</v>
      </c>
      <c r="AM203" s="62">
        <f t="shared" ref="AM203:AM231" si="94">IF(D203="","",AM202+AL203)</f>
        <v>91331.677763020707</v>
      </c>
      <c r="AN203" s="62">
        <f>IF(D203="","",IF(AK203&lt;'day lookup'!$I$1,0,MIN(AK203-'day lookup'!$I$1,AJ203)))</f>
        <v>0</v>
      </c>
      <c r="AO203" s="338">
        <f t="shared" ref="AO203:AO231" si="95">IF(D203="","",AO202+AN203)</f>
        <v>0</v>
      </c>
      <c r="AP203" s="10">
        <f>IF(Revised_Input!F203&gt;0,Revised_Input!F203,IF(Input!F203&lt;990000,Input!F203,""))</f>
        <v>198.803385416666</v>
      </c>
      <c r="AQ203" s="282"/>
      <c r="AS203" s="282"/>
      <c r="AT203" s="279"/>
      <c r="AU203" s="280"/>
      <c r="BL203" s="271"/>
      <c r="BN203" s="271"/>
      <c r="BO203" s="271"/>
    </row>
    <row r="204" spans="1:67">
      <c r="A204" s="73" t="str">
        <f ca="1">OFFSET('day lookup'!$A$1,WEEKDAY(B204)-1,0)</f>
        <v>FRI</v>
      </c>
      <c r="B204" s="32">
        <f>Input!A204</f>
        <v>41194</v>
      </c>
      <c r="C204" s="294">
        <f>IF(D204&lt;&gt;"",interp(D204,AreaCapacity!$A$3:$B$245,2),"")</f>
        <v>7723.1091263440858</v>
      </c>
      <c r="D204" s="10">
        <f>IF(AND(Revised_Input!B204&gt;0,Revised_Input!B204&lt;104000),Revised_Input!B204,IF(Input!B204&lt;990000,Input!B204,""))</f>
        <v>65138.19</v>
      </c>
      <c r="E204" s="10">
        <f>IF(Revised_Input!G204&gt;0,Revised_Input!G204/1.9835,IF(Input!G204&lt;990000,Input!G204,""))</f>
        <v>1.1594</v>
      </c>
      <c r="F204" s="10">
        <f>IF(Revised_Input!C204&gt;0,Revised_Input!C204,IF(Input!C204&lt;990000,Input!C204,""))</f>
        <v>50.1979166666666</v>
      </c>
      <c r="G204" s="10">
        <f>IF(Revised_Input!D204&gt;0,Revised_Input!D204,IF(Input!D204&lt;990000,Input!D204,""))</f>
        <v>1.910859375</v>
      </c>
      <c r="H204" s="210">
        <f t="shared" si="72"/>
        <v>48.287057291666599</v>
      </c>
      <c r="I204" s="287">
        <f t="shared" si="73"/>
        <v>49.446457291666597</v>
      </c>
      <c r="J204" s="437" t="str">
        <f>IF(Input!H204="","",Input!H204)</f>
        <v>Y</v>
      </c>
      <c r="K204" s="305">
        <f t="shared" si="74"/>
        <v>1.1594</v>
      </c>
      <c r="L204" s="201">
        <f>IF(D204="","",IF(J204="Y",I204+G204,MIN(Input!I204,I204+G204-K204)))</f>
        <v>51.357316666666598</v>
      </c>
      <c r="M204" s="201">
        <f t="shared" si="75"/>
        <v>49.446457291666597</v>
      </c>
      <c r="N204" s="314">
        <f>IF(Revised_Input!E204&gt;0,Revised_Input!E204,IF(Input!E204&lt;990000,Input!E204,""))</f>
        <v>0.33999999999999903</v>
      </c>
      <c r="O204" s="306">
        <f t="shared" si="76"/>
        <v>13089.105136197912</v>
      </c>
      <c r="P204" s="10">
        <f t="shared" si="77"/>
        <v>0.33999999999999903</v>
      </c>
      <c r="Q204" s="322">
        <f t="shared" si="78"/>
        <v>224.50058796874922</v>
      </c>
      <c r="R204" s="325">
        <f>IF(D204="","",IF(J204="Y",Input!M204,0))</f>
        <v>11.213729864426258</v>
      </c>
      <c r="S204" s="308">
        <f t="shared" si="79"/>
        <v>2632.6416783397558</v>
      </c>
      <c r="T204" s="305">
        <f>IF(D204="","",Input!L204)</f>
        <v>0</v>
      </c>
      <c r="U204" s="308">
        <f t="shared" si="80"/>
        <v>0</v>
      </c>
      <c r="V204" s="307">
        <f t="shared" si="81"/>
        <v>11.213729864426258</v>
      </c>
      <c r="W204" s="326">
        <f t="shared" si="82"/>
        <v>2632.6416783397558</v>
      </c>
      <c r="X204" s="152">
        <f>IF(D204="","",Input!K204)</f>
        <v>0</v>
      </c>
      <c r="Y204" s="308">
        <f t="shared" si="83"/>
        <v>20597.159874999979</v>
      </c>
      <c r="Z204" s="329">
        <f t="shared" si="84"/>
        <v>-0.15987499997956434</v>
      </c>
      <c r="AA204" s="62">
        <f t="shared" si="85"/>
        <v>61.000187156092849</v>
      </c>
      <c r="AB204" s="62">
        <f>IF(D204="","",Input!N204)</f>
        <v>0</v>
      </c>
      <c r="AC204" s="62">
        <f t="shared" si="86"/>
        <v>48.287057291666599</v>
      </c>
      <c r="AD204" s="62">
        <f>IF(D204="","",Input!J204)</f>
        <v>48.287057291666599</v>
      </c>
      <c r="AE204" s="62">
        <f t="shared" si="87"/>
        <v>0</v>
      </c>
      <c r="AF204" s="309">
        <f t="shared" si="88"/>
        <v>0</v>
      </c>
      <c r="AG204" s="19">
        <f t="shared" si="89"/>
        <v>12.71312986442625</v>
      </c>
      <c r="AH204" s="19">
        <f t="shared" si="90"/>
        <v>-164.77608240159731</v>
      </c>
      <c r="AI204" s="19">
        <f t="shared" si="91"/>
        <v>-326.83335944356827</v>
      </c>
      <c r="AJ204" s="337">
        <f t="shared" si="92"/>
        <v>0</v>
      </c>
      <c r="AK204" s="62">
        <f t="shared" si="93"/>
        <v>91331.677763020707</v>
      </c>
      <c r="AL204" s="62">
        <f>IF(D204="","",IF(AK203&lt;'day lookup'!$I$1,MIN('day lookup'!$I$1-AK203,AJ204)))</f>
        <v>0</v>
      </c>
      <c r="AM204" s="62">
        <f t="shared" si="94"/>
        <v>91331.677763020707</v>
      </c>
      <c r="AN204" s="62">
        <f>IF(D204="","",IF(AK204&lt;'day lookup'!$I$1,0,MIN(AK204-'day lookup'!$I$1,AJ204)))</f>
        <v>0</v>
      </c>
      <c r="AO204" s="338">
        <f t="shared" si="95"/>
        <v>0</v>
      </c>
      <c r="AP204" s="10">
        <f>IF(Revised_Input!F204&gt;0,Revised_Input!F204,IF(Input!F204&lt;990000,Input!F204,""))</f>
        <v>218.291666666666</v>
      </c>
      <c r="AQ204" s="282"/>
      <c r="AS204" s="282"/>
      <c r="AT204" s="279"/>
      <c r="AU204" s="280"/>
      <c r="BL204" s="271"/>
      <c r="BN204" s="271"/>
      <c r="BO204" s="271"/>
    </row>
    <row r="205" spans="1:67">
      <c r="A205" s="73" t="str">
        <f ca="1">OFFSET('day lookup'!$A$1,WEEKDAY(B205)-1,0)</f>
        <v>SAT</v>
      </c>
      <c r="B205" s="32">
        <f>Input!A205</f>
        <v>41195</v>
      </c>
      <c r="C205" s="294">
        <f>IF(D205&lt;&gt;"",interp(D205,AreaCapacity!$A$3:$B$245,2),"")</f>
        <v>7723.1291263440862</v>
      </c>
      <c r="D205" s="10">
        <f>IF(AND(Revised_Input!B205&gt;0,Revised_Input!B205&lt;104000),Revised_Input!B205,IF(Input!B205&lt;990000,Input!B205,""))</f>
        <v>65153.07</v>
      </c>
      <c r="E205" s="10">
        <f>IF(Revised_Input!G205&gt;0,Revised_Input!G205/1.9835,IF(Input!G205&lt;990000,Input!G205,""))</f>
        <v>1.1594</v>
      </c>
      <c r="F205" s="10">
        <f>IF(Revised_Input!C205&gt;0,Revised_Input!C205,IF(Input!C205&lt;990000,Input!C205,""))</f>
        <v>50</v>
      </c>
      <c r="G205" s="10">
        <f>IF(Revised_Input!D205&gt;0,Revised_Input!D205,IF(Input!D205&lt;990000,Input!D205,""))</f>
        <v>1.91</v>
      </c>
      <c r="H205" s="210">
        <f t="shared" si="72"/>
        <v>48.09</v>
      </c>
      <c r="I205" s="287">
        <f t="shared" si="73"/>
        <v>56.75129059742747</v>
      </c>
      <c r="J205" s="437" t="str">
        <f>IF(Input!H205="","",Input!H205)</f>
        <v>Y</v>
      </c>
      <c r="K205" s="305">
        <f t="shared" si="74"/>
        <v>1.1594</v>
      </c>
      <c r="L205" s="201">
        <f>IF(D205="","",IF(J205="Y",I205+G205,MIN(Input!I205,I205+G205-K205)))</f>
        <v>58.661290597427467</v>
      </c>
      <c r="M205" s="201">
        <f t="shared" si="75"/>
        <v>56.75129059742747</v>
      </c>
      <c r="N205" s="314">
        <f>IF(Revised_Input!E205&gt;0,Revised_Input!E205,IF(Input!E205&lt;990000,Input!E205,""))</f>
        <v>0.33999999999999903</v>
      </c>
      <c r="O205" s="306">
        <f t="shared" si="76"/>
        <v>13089.779526197912</v>
      </c>
      <c r="P205" s="10">
        <f t="shared" si="77"/>
        <v>0.33999999999999903</v>
      </c>
      <c r="Q205" s="322">
        <f t="shared" si="78"/>
        <v>225.1749779687492</v>
      </c>
      <c r="R205" s="325">
        <f>IF(D205="","",IF(J205="Y",Input!M205,0))</f>
        <v>11.213729864426258</v>
      </c>
      <c r="S205" s="308">
        <f t="shared" si="79"/>
        <v>2654.8841115258451</v>
      </c>
      <c r="T205" s="305">
        <f>IF(D205="","",Input!L205)</f>
        <v>0</v>
      </c>
      <c r="U205" s="308">
        <f t="shared" si="80"/>
        <v>0</v>
      </c>
      <c r="V205" s="307">
        <f t="shared" si="81"/>
        <v>11.213729864426258</v>
      </c>
      <c r="W205" s="326">
        <f t="shared" si="82"/>
        <v>2654.8841115258451</v>
      </c>
      <c r="X205" s="152">
        <f>IF(D205="","",Input!K205)</f>
        <v>0</v>
      </c>
      <c r="Y205" s="308">
        <f t="shared" si="83"/>
        <v>20597.159874999979</v>
      </c>
      <c r="Z205" s="329">
        <f t="shared" si="84"/>
        <v>-0.15987499997956434</v>
      </c>
      <c r="AA205" s="62">
        <f t="shared" si="85"/>
        <v>68.305020461853729</v>
      </c>
      <c r="AB205" s="62">
        <f>IF(D205="","",Input!N205)</f>
        <v>0</v>
      </c>
      <c r="AC205" s="62">
        <f t="shared" si="86"/>
        <v>48.09</v>
      </c>
      <c r="AD205" s="62">
        <f>IF(D205="","",Input!J205)</f>
        <v>48.09</v>
      </c>
      <c r="AE205" s="62">
        <f t="shared" si="87"/>
        <v>0</v>
      </c>
      <c r="AF205" s="309">
        <f t="shared" si="88"/>
        <v>0</v>
      </c>
      <c r="AG205" s="19">
        <f t="shared" si="89"/>
        <v>20.215020461853726</v>
      </c>
      <c r="AH205" s="19">
        <f t="shared" si="90"/>
        <v>-144.56106193974358</v>
      </c>
      <c r="AI205" s="19">
        <f t="shared" si="91"/>
        <v>-286.7368663574814</v>
      </c>
      <c r="AJ205" s="337">
        <f t="shared" si="92"/>
        <v>0</v>
      </c>
      <c r="AK205" s="62">
        <f t="shared" si="93"/>
        <v>91331.677763020707</v>
      </c>
      <c r="AL205" s="62">
        <f>IF(D205="","",IF(AK204&lt;'day lookup'!$I$1,MIN('day lookup'!$I$1-AK204,AJ205)))</f>
        <v>0</v>
      </c>
      <c r="AM205" s="62">
        <f t="shared" si="94"/>
        <v>91331.677763020707</v>
      </c>
      <c r="AN205" s="62">
        <f>IF(D205="","",IF(AK205&lt;'day lookup'!$I$1,0,MIN(AK205-'day lookup'!$I$1,AJ205)))</f>
        <v>0</v>
      </c>
      <c r="AO205" s="338">
        <f t="shared" si="95"/>
        <v>0</v>
      </c>
      <c r="AP205" s="10">
        <f>IF(Revised_Input!F205&gt;0,Revised_Input!F205,IF(Input!F205&lt;990000,Input!F205,""))</f>
        <v>345.869791666666</v>
      </c>
      <c r="AQ205" s="282"/>
      <c r="AS205" s="282"/>
      <c r="AT205" s="279"/>
      <c r="AU205" s="280"/>
      <c r="BL205" s="271"/>
      <c r="BN205" s="271"/>
      <c r="BO205" s="271"/>
    </row>
    <row r="206" spans="1:67">
      <c r="A206" s="73" t="str">
        <f ca="1">OFFSET('day lookup'!$A$1,WEEKDAY(B206)-1,0)</f>
        <v>SUN</v>
      </c>
      <c r="B206" s="32">
        <f>Input!A206</f>
        <v>41196</v>
      </c>
      <c r="C206" s="294">
        <f>IF(D206&lt;&gt;"",interp(D206,AreaCapacity!$A$3:$B$245,2),"")</f>
        <v>7723.1393548387096</v>
      </c>
      <c r="D206" s="10">
        <f>IF(AND(Revised_Input!B206&gt;0,Revised_Input!B206&lt;104000),Revised_Input!B206,IF(Input!B206&lt;990000,Input!B206,""))</f>
        <v>65160.68</v>
      </c>
      <c r="E206" s="10">
        <f>IF(Revised_Input!G206&gt;0,Revised_Input!G206/1.9835,IF(Input!G206&lt;990000,Input!G206,""))</f>
        <v>1.1594</v>
      </c>
      <c r="F206" s="10">
        <f>IF(Revised_Input!C206&gt;0,Revised_Input!C206,IF(Input!C206&lt;990000,Input!C206,""))</f>
        <v>50</v>
      </c>
      <c r="G206" s="10">
        <f>IF(Revised_Input!D206&gt;0,Revised_Input!D206,IF(Input!D206&lt;990000,Input!D206,""))</f>
        <v>1.91</v>
      </c>
      <c r="H206" s="210">
        <f t="shared" si="72"/>
        <v>48.09</v>
      </c>
      <c r="I206" s="287">
        <f t="shared" si="73"/>
        <v>53.086052382153056</v>
      </c>
      <c r="J206" s="437" t="str">
        <f>IF(Input!H206="","",Input!H206)</f>
        <v>Y</v>
      </c>
      <c r="K206" s="305">
        <f t="shared" si="74"/>
        <v>1.1594</v>
      </c>
      <c r="L206" s="201">
        <f>IF(D206="","",IF(J206="Y",I206+G206,MIN(Input!I206,I206+G206-K206)))</f>
        <v>54.996052382153053</v>
      </c>
      <c r="M206" s="201">
        <f t="shared" si="75"/>
        <v>53.086052382153056</v>
      </c>
      <c r="N206" s="314">
        <f>IF(Revised_Input!E206&gt;0,Revised_Input!E206,IF(Input!E206&lt;990000,Input!E206,""))</f>
        <v>0.33999999999999903</v>
      </c>
      <c r="O206" s="306">
        <f t="shared" si="76"/>
        <v>13090.453916197912</v>
      </c>
      <c r="P206" s="10">
        <f t="shared" si="77"/>
        <v>0.33999999999999903</v>
      </c>
      <c r="Q206" s="322">
        <f t="shared" si="78"/>
        <v>225.84936796874919</v>
      </c>
      <c r="R206" s="325">
        <f>IF(D206="","",IF(J206="Y",Input!M206,0))</f>
        <v>11.213729864426258</v>
      </c>
      <c r="S206" s="308">
        <f t="shared" si="79"/>
        <v>2677.1265447119345</v>
      </c>
      <c r="T206" s="305">
        <f>IF(D206="","",Input!L206)</f>
        <v>0</v>
      </c>
      <c r="U206" s="308">
        <f t="shared" si="80"/>
        <v>0</v>
      </c>
      <c r="V206" s="307">
        <f t="shared" si="81"/>
        <v>11.213729864426258</v>
      </c>
      <c r="W206" s="326">
        <f t="shared" si="82"/>
        <v>2677.1265447119345</v>
      </c>
      <c r="X206" s="152">
        <f>IF(D206="","",Input!K206)</f>
        <v>0</v>
      </c>
      <c r="Y206" s="308">
        <f t="shared" si="83"/>
        <v>20597.159874999979</v>
      </c>
      <c r="Z206" s="329">
        <f t="shared" si="84"/>
        <v>-0.15987499997956434</v>
      </c>
      <c r="AA206" s="62">
        <f t="shared" si="85"/>
        <v>64.639782246579315</v>
      </c>
      <c r="AB206" s="62">
        <f>IF(D206="","",Input!N206)</f>
        <v>0</v>
      </c>
      <c r="AC206" s="62">
        <f t="shared" si="86"/>
        <v>48.09</v>
      </c>
      <c r="AD206" s="62">
        <f>IF(D206="","",Input!J206)</f>
        <v>48.09</v>
      </c>
      <c r="AE206" s="62">
        <f t="shared" si="87"/>
        <v>0</v>
      </c>
      <c r="AF206" s="309">
        <f t="shared" si="88"/>
        <v>0</v>
      </c>
      <c r="AG206" s="19">
        <f t="shared" si="89"/>
        <v>16.549782246579312</v>
      </c>
      <c r="AH206" s="19">
        <f t="shared" si="90"/>
        <v>-128.01127969316428</v>
      </c>
      <c r="AI206" s="19">
        <f t="shared" si="91"/>
        <v>-253.91037327139136</v>
      </c>
      <c r="AJ206" s="337">
        <f t="shared" si="92"/>
        <v>0</v>
      </c>
      <c r="AK206" s="62">
        <f t="shared" si="93"/>
        <v>91331.677763020707</v>
      </c>
      <c r="AL206" s="62">
        <f>IF(D206="","",IF(AK205&lt;'day lookup'!$I$1,MIN('day lookup'!$I$1-AK205,AJ206)))</f>
        <v>0</v>
      </c>
      <c r="AM206" s="62">
        <f t="shared" si="94"/>
        <v>91331.677763020707</v>
      </c>
      <c r="AN206" s="62">
        <f>IF(D206="","",IF(AK206&lt;'day lookup'!$I$1,0,MIN(AK206-'day lookup'!$I$1,AJ206)))</f>
        <v>0</v>
      </c>
      <c r="AO206" s="338">
        <f t="shared" si="95"/>
        <v>0</v>
      </c>
      <c r="AP206" s="10">
        <f>IF(Revised_Input!F206&gt;0,Revised_Input!F206,IF(Input!F206&lt;990000,Input!F206,""))</f>
        <v>378.932291666666</v>
      </c>
      <c r="AQ206" s="282"/>
      <c r="AS206" s="282"/>
      <c r="AT206" s="279"/>
      <c r="AU206" s="280"/>
      <c r="BL206" s="271"/>
      <c r="BN206" s="271"/>
      <c r="BO206" s="271"/>
    </row>
    <row r="207" spans="1:67">
      <c r="A207" s="73" t="str">
        <f ca="1">OFFSET('day lookup'!$A$1,WEEKDAY(B207)-1,0)</f>
        <v>MON</v>
      </c>
      <c r="B207" s="32">
        <f>Input!A207</f>
        <v>41197</v>
      </c>
      <c r="C207" s="294">
        <f>IF(D207&lt;&gt;"",interp(D207,AreaCapacity!$A$3:$B$245,2),"")</f>
        <v>7723.1491129032256</v>
      </c>
      <c r="D207" s="10">
        <f>IF(AND(Revised_Input!B207&gt;0,Revised_Input!B207&lt;104000),Revised_Input!B207,IF(Input!B207&lt;990000,Input!B207,""))</f>
        <v>65167.94</v>
      </c>
      <c r="E207" s="10">
        <f>IF(Revised_Input!G207&gt;0,Revised_Input!G207/1.9835,IF(Input!G207&lt;990000,Input!G207,""))</f>
        <v>1.1594</v>
      </c>
      <c r="F207" s="10">
        <f>IF(Revised_Input!C207&gt;0,Revised_Input!C207,IF(Input!C207&lt;990000,Input!C207,""))</f>
        <v>49.9791666666666</v>
      </c>
      <c r="G207" s="10">
        <f>IF(Revised_Input!D207&gt;0,Revised_Input!D207,IF(Input!D207&lt;990000,Input!D207,""))</f>
        <v>1.91</v>
      </c>
      <c r="H207" s="210">
        <f t="shared" si="72"/>
        <v>48.069166666666604</v>
      </c>
      <c r="I207" s="287">
        <f t="shared" si="73"/>
        <v>52.888763288800227</v>
      </c>
      <c r="J207" s="437" t="str">
        <f>IF(Input!H207="","",Input!H207)</f>
        <v>Y</v>
      </c>
      <c r="K207" s="305">
        <f t="shared" si="74"/>
        <v>1.1594</v>
      </c>
      <c r="L207" s="201">
        <f>IF(D207="","",IF(J207="Y",I207+G207,MIN(Input!I207,I207+G207-K207)))</f>
        <v>54.798763288800224</v>
      </c>
      <c r="M207" s="201">
        <f t="shared" si="75"/>
        <v>52.888763288800227</v>
      </c>
      <c r="N207" s="314">
        <f>IF(Revised_Input!E207&gt;0,Revised_Input!E207,IF(Input!E207&lt;990000,Input!E207,""))</f>
        <v>0.33999999999999903</v>
      </c>
      <c r="O207" s="306">
        <f t="shared" si="76"/>
        <v>13091.128306197912</v>
      </c>
      <c r="P207" s="10">
        <f t="shared" si="77"/>
        <v>0.33999999999999903</v>
      </c>
      <c r="Q207" s="322">
        <f t="shared" si="78"/>
        <v>226.52375796874918</v>
      </c>
      <c r="R207" s="325">
        <f>IF(D207="","",IF(J207="Y",Input!M207,0))</f>
        <v>11.213729864426258</v>
      </c>
      <c r="S207" s="308">
        <f t="shared" si="79"/>
        <v>2699.3689778980238</v>
      </c>
      <c r="T207" s="305">
        <f>IF(D207="","",Input!L207)</f>
        <v>0</v>
      </c>
      <c r="U207" s="308">
        <f t="shared" si="80"/>
        <v>0</v>
      </c>
      <c r="V207" s="307">
        <f t="shared" si="81"/>
        <v>11.213729864426258</v>
      </c>
      <c r="W207" s="326">
        <f t="shared" si="82"/>
        <v>2699.3689778980238</v>
      </c>
      <c r="X207" s="152">
        <f>IF(D207="","",Input!K207)</f>
        <v>0</v>
      </c>
      <c r="Y207" s="308">
        <f t="shared" si="83"/>
        <v>20597.159874999979</v>
      </c>
      <c r="Z207" s="329">
        <f t="shared" si="84"/>
        <v>-0.15987499997956434</v>
      </c>
      <c r="AA207" s="62">
        <f t="shared" si="85"/>
        <v>64.442493153226479</v>
      </c>
      <c r="AB207" s="62">
        <f>IF(D207="","",Input!N207)</f>
        <v>0</v>
      </c>
      <c r="AC207" s="62">
        <f t="shared" si="86"/>
        <v>48.069166666666604</v>
      </c>
      <c r="AD207" s="62">
        <f>IF(D207="","",Input!J207)</f>
        <v>48.069166666666604</v>
      </c>
      <c r="AE207" s="62">
        <f t="shared" si="87"/>
        <v>0</v>
      </c>
      <c r="AF207" s="309">
        <f t="shared" si="88"/>
        <v>0</v>
      </c>
      <c r="AG207" s="19">
        <f t="shared" si="89"/>
        <v>16.373326486559876</v>
      </c>
      <c r="AH207" s="19">
        <f t="shared" si="90"/>
        <v>-111.63795320660441</v>
      </c>
      <c r="AI207" s="19">
        <f t="shared" si="91"/>
        <v>-221.43388018529984</v>
      </c>
      <c r="AJ207" s="337">
        <f t="shared" si="92"/>
        <v>0</v>
      </c>
      <c r="AK207" s="62">
        <f t="shared" si="93"/>
        <v>91331.677763020707</v>
      </c>
      <c r="AL207" s="62">
        <f>IF(D207="","",IF(AK206&lt;'day lookup'!$I$1,MIN('day lookup'!$I$1-AK206,AJ207)))</f>
        <v>0</v>
      </c>
      <c r="AM207" s="62">
        <f t="shared" si="94"/>
        <v>91331.677763020707</v>
      </c>
      <c r="AN207" s="62">
        <f>IF(D207="","",IF(AK207&lt;'day lookup'!$I$1,0,MIN(AK207-'day lookup'!$I$1,AJ207)))</f>
        <v>0</v>
      </c>
      <c r="AO207" s="338">
        <f t="shared" si="95"/>
        <v>0</v>
      </c>
      <c r="AP207" s="10">
        <f>IF(Revised_Input!F207&gt;0,Revised_Input!F207,IF(Input!F207&lt;990000,Input!F207,""))</f>
        <v>436.19270833333297</v>
      </c>
      <c r="AQ207" s="204"/>
      <c r="AS207" s="204"/>
      <c r="AT207" s="279"/>
      <c r="AU207" s="280"/>
      <c r="BL207" s="271"/>
      <c r="BN207" s="271"/>
      <c r="BO207" s="271"/>
    </row>
    <row r="208" spans="1:67">
      <c r="A208" s="73" t="str">
        <f ca="1">OFFSET('day lookup'!$A$1,WEEKDAY(B208)-1,0)</f>
        <v>TUE</v>
      </c>
      <c r="B208" s="32">
        <f>Input!A208</f>
        <v>41198</v>
      </c>
      <c r="C208" s="294">
        <f>IF(D208&lt;&gt;"",interp(D208,AreaCapacity!$A$3:$B$245,2),"")</f>
        <v>7723.1691129032261</v>
      </c>
      <c r="D208" s="10">
        <f>IF(AND(Revised_Input!B208&gt;0,Revised_Input!B208&lt;104000),Revised_Input!B208,IF(Input!B208&lt;990000,Input!B208,""))</f>
        <v>65182.82</v>
      </c>
      <c r="E208" s="10">
        <f>IF(Revised_Input!G208&gt;0,Revised_Input!G208/1.9835,IF(Input!G208&lt;990000,Input!G208,""))</f>
        <v>1.1594</v>
      </c>
      <c r="F208" s="10">
        <f>IF(Revised_Input!C208&gt;0,Revised_Input!C208,IF(Input!C208&lt;990000,Input!C208,""))</f>
        <v>49.96875</v>
      </c>
      <c r="G208" s="10">
        <f>IF(Revised_Input!D208&gt;0,Revised_Input!D208,IF(Input!D208&lt;990000,Input!D208,""))</f>
        <v>1.91</v>
      </c>
      <c r="H208" s="210">
        <f t="shared" si="72"/>
        <v>48.058750000000003</v>
      </c>
      <c r="I208" s="287">
        <f t="shared" si="73"/>
        <v>56.72004059742747</v>
      </c>
      <c r="J208" s="437" t="str">
        <f>IF(Input!H208="","",Input!H208)</f>
        <v>Y</v>
      </c>
      <c r="K208" s="305">
        <f t="shared" si="74"/>
        <v>1.1594</v>
      </c>
      <c r="L208" s="201">
        <f>IF(D208="","",IF(J208="Y",I208+G208,MIN(Input!I208,I208+G208-K208)))</f>
        <v>58.630040597427467</v>
      </c>
      <c r="M208" s="201">
        <f t="shared" si="75"/>
        <v>56.72004059742747</v>
      </c>
      <c r="N208" s="314">
        <f>IF(Revised_Input!E208&gt;0,Revised_Input!E208,IF(Input!E208&lt;990000,Input!E208,""))</f>
        <v>0.84533203125</v>
      </c>
      <c r="O208" s="306">
        <f t="shared" si="76"/>
        <v>13092.805022281897</v>
      </c>
      <c r="P208" s="10">
        <f t="shared" si="77"/>
        <v>0.84533203125</v>
      </c>
      <c r="Q208" s="322">
        <f t="shared" si="78"/>
        <v>228.20047405273357</v>
      </c>
      <c r="R208" s="325">
        <f>IF(D208="","",IF(J208="Y",Input!M208,0))</f>
        <v>11.213729864426258</v>
      </c>
      <c r="S208" s="308">
        <f t="shared" si="79"/>
        <v>2721.6114110841131</v>
      </c>
      <c r="T208" s="305">
        <f>IF(D208="","",Input!L208)</f>
        <v>0</v>
      </c>
      <c r="U208" s="308">
        <f t="shared" si="80"/>
        <v>0</v>
      </c>
      <c r="V208" s="307">
        <f t="shared" si="81"/>
        <v>11.213729864426258</v>
      </c>
      <c r="W208" s="326">
        <f t="shared" si="82"/>
        <v>2721.6114110841131</v>
      </c>
      <c r="X208" s="152">
        <f>IF(D208="","",Input!K208)</f>
        <v>0</v>
      </c>
      <c r="Y208" s="308">
        <f t="shared" si="83"/>
        <v>20597.159874999979</v>
      </c>
      <c r="Z208" s="329">
        <f t="shared" si="84"/>
        <v>-0.15987499997956434</v>
      </c>
      <c r="AA208" s="62">
        <f t="shared" si="85"/>
        <v>68.779102493103736</v>
      </c>
      <c r="AB208" s="62">
        <f>IF(D208="","",Input!N208)</f>
        <v>0</v>
      </c>
      <c r="AC208" s="62">
        <f t="shared" si="86"/>
        <v>48.058750000000003</v>
      </c>
      <c r="AD208" s="62">
        <f>IF(D208="","",Input!J208)</f>
        <v>48.058750000000003</v>
      </c>
      <c r="AE208" s="62">
        <f t="shared" si="87"/>
        <v>0</v>
      </c>
      <c r="AF208" s="309">
        <f t="shared" si="88"/>
        <v>0</v>
      </c>
      <c r="AG208" s="19">
        <f t="shared" si="89"/>
        <v>20.720352493103732</v>
      </c>
      <c r="AH208" s="19">
        <f t="shared" si="90"/>
        <v>-90.917600713500676</v>
      </c>
      <c r="AI208" s="19">
        <f t="shared" si="91"/>
        <v>-180.3350610152286</v>
      </c>
      <c r="AJ208" s="337">
        <f t="shared" si="92"/>
        <v>0</v>
      </c>
      <c r="AK208" s="62">
        <f t="shared" si="93"/>
        <v>91331.677763020707</v>
      </c>
      <c r="AL208" s="62">
        <f>IF(D208="","",IF(AK207&lt;'day lookup'!$I$1,MIN('day lookup'!$I$1-AK207,AJ208)))</f>
        <v>0</v>
      </c>
      <c r="AM208" s="62">
        <f t="shared" si="94"/>
        <v>91331.677763020707</v>
      </c>
      <c r="AN208" s="62">
        <f>IF(D208="","",IF(AK208&lt;'day lookup'!$I$1,0,MIN(AK208-'day lookup'!$I$1,AJ208)))</f>
        <v>0</v>
      </c>
      <c r="AO208" s="338">
        <f t="shared" si="95"/>
        <v>0</v>
      </c>
      <c r="AP208" s="10">
        <f>IF(Revised_Input!F208&gt;0,Revised_Input!F208,IF(Input!F208&lt;990000,Input!F208,""))</f>
        <v>450.63020833333297</v>
      </c>
      <c r="AQ208" s="204"/>
      <c r="AS208" s="204"/>
      <c r="AT208" s="279"/>
      <c r="AU208" s="280"/>
      <c r="BL208" s="271"/>
      <c r="BN208" s="271"/>
      <c r="BO208" s="271"/>
    </row>
    <row r="209" spans="1:67">
      <c r="A209" s="73" t="str">
        <f ca="1">OFFSET('day lookup'!$A$1,WEEKDAY(B209)-1,0)</f>
        <v>WED</v>
      </c>
      <c r="B209" s="32">
        <f>Input!A209</f>
        <v>41199</v>
      </c>
      <c r="C209" s="294">
        <f>IF(D209&lt;&gt;"",interp(D209,AreaCapacity!$A$3:$B$245,2),"")</f>
        <v>7723.1491129032256</v>
      </c>
      <c r="D209" s="10">
        <f>IF(AND(Revised_Input!B209&gt;0,Revised_Input!B209&lt;104000),Revised_Input!B209,IF(Input!B209&lt;990000,Input!B209,""))</f>
        <v>65167.94</v>
      </c>
      <c r="E209" s="10">
        <f>IF(Revised_Input!G209&gt;0,Revised_Input!G209/1.9835,IF(Input!G209&lt;990000,Input!G209,""))</f>
        <v>1.1594</v>
      </c>
      <c r="F209" s="10">
        <f>IF(Revised_Input!C209&gt;0,Revised_Input!C209,IF(Input!C209&lt;990000,Input!C209,""))</f>
        <v>49.9375</v>
      </c>
      <c r="G209" s="10">
        <f>IF(Revised_Input!D209&gt;0,Revised_Input!D209,IF(Input!D209&lt;990000,Input!D209,""))</f>
        <v>1.91</v>
      </c>
      <c r="H209" s="210">
        <f t="shared" si="72"/>
        <v>48.027500000000003</v>
      </c>
      <c r="I209" s="287">
        <f t="shared" si="73"/>
        <v>41.685009402572533</v>
      </c>
      <c r="J209" s="437" t="str">
        <f>IF(Input!H209="","",Input!H209)</f>
        <v>Y</v>
      </c>
      <c r="K209" s="305">
        <f t="shared" si="74"/>
        <v>1.1594</v>
      </c>
      <c r="L209" s="201">
        <f>IF(D209="","",IF(J209="Y",I209+G209,MIN(Input!I209,I209+G209-K209)))</f>
        <v>43.595009402572529</v>
      </c>
      <c r="M209" s="201">
        <f t="shared" si="75"/>
        <v>41.685009402572533</v>
      </c>
      <c r="N209" s="314">
        <f>IF(Revised_Input!E209&gt;0,Revised_Input!E209,IF(Input!E209&lt;990000,Input!E209,""))</f>
        <v>1.4425520833333301</v>
      </c>
      <c r="O209" s="306">
        <f t="shared" si="76"/>
        <v>13095.666324339189</v>
      </c>
      <c r="P209" s="10">
        <f t="shared" si="77"/>
        <v>1.4425520833333301</v>
      </c>
      <c r="Q209" s="322">
        <f t="shared" si="78"/>
        <v>231.06177611002522</v>
      </c>
      <c r="R209" s="325">
        <f>IF(D209="","",IF(J209="Y",Input!M209,0))</f>
        <v>11.213729864426258</v>
      </c>
      <c r="S209" s="308">
        <f t="shared" si="79"/>
        <v>2743.8538442702024</v>
      </c>
      <c r="T209" s="305">
        <f>IF(D209="","",Input!L209)</f>
        <v>0</v>
      </c>
      <c r="U209" s="308">
        <f t="shared" si="80"/>
        <v>0</v>
      </c>
      <c r="V209" s="307">
        <f t="shared" si="81"/>
        <v>11.213729864426258</v>
      </c>
      <c r="W209" s="326">
        <f t="shared" si="82"/>
        <v>2743.8538442702024</v>
      </c>
      <c r="X209" s="152">
        <f>IF(D209="","",Input!K209)</f>
        <v>0</v>
      </c>
      <c r="Y209" s="308">
        <f t="shared" si="83"/>
        <v>20597.159874999979</v>
      </c>
      <c r="Z209" s="329">
        <f t="shared" si="84"/>
        <v>-0.15987499997956434</v>
      </c>
      <c r="AA209" s="62">
        <f t="shared" si="85"/>
        <v>54.341291350332121</v>
      </c>
      <c r="AB209" s="62">
        <f>IF(D209="","",Input!N209)</f>
        <v>0</v>
      </c>
      <c r="AC209" s="62">
        <f t="shared" si="86"/>
        <v>48.027500000000003</v>
      </c>
      <c r="AD209" s="62">
        <f>IF(D209="","",Input!J209)</f>
        <v>48.027500000000003</v>
      </c>
      <c r="AE209" s="62">
        <f t="shared" si="87"/>
        <v>0</v>
      </c>
      <c r="AF209" s="309">
        <f t="shared" si="88"/>
        <v>0</v>
      </c>
      <c r="AG209" s="19">
        <f t="shared" si="89"/>
        <v>6.3137913503321172</v>
      </c>
      <c r="AH209" s="19">
        <f t="shared" si="90"/>
        <v>-84.603809363168551</v>
      </c>
      <c r="AI209" s="19">
        <f t="shared" si="91"/>
        <v>-167.81165587184483</v>
      </c>
      <c r="AJ209" s="337">
        <f t="shared" si="92"/>
        <v>0</v>
      </c>
      <c r="AK209" s="62">
        <f t="shared" si="93"/>
        <v>91331.677763020707</v>
      </c>
      <c r="AL209" s="62">
        <f>IF(D209="","",IF(AK208&lt;'day lookup'!$I$1,MIN('day lookup'!$I$1-AK208,AJ209)))</f>
        <v>0</v>
      </c>
      <c r="AM209" s="62">
        <f t="shared" si="94"/>
        <v>91331.677763020707</v>
      </c>
      <c r="AN209" s="62">
        <f>IF(D209="","",IF(AK209&lt;'day lookup'!$I$1,0,MIN(AK209-'day lookup'!$I$1,AJ209)))</f>
        <v>0</v>
      </c>
      <c r="AO209" s="338">
        <f t="shared" si="95"/>
        <v>0</v>
      </c>
      <c r="AP209" s="10">
        <f>IF(Revised_Input!F209&gt;0,Revised_Input!F209,IF(Input!F209&lt;990000,Input!F209,""))</f>
        <v>431.276041666666</v>
      </c>
      <c r="AQ209" s="204"/>
      <c r="AS209" s="204"/>
      <c r="AT209" s="279"/>
      <c r="AU209" s="280"/>
      <c r="BL209" s="271"/>
      <c r="BN209" s="271"/>
      <c r="BO209" s="271"/>
    </row>
    <row r="210" spans="1:67">
      <c r="A210" s="73" t="str">
        <f ca="1">OFFSET('day lookup'!$A$1,WEEKDAY(B210)-1,0)</f>
        <v>THU</v>
      </c>
      <c r="B210" s="32">
        <f>Input!A210</f>
        <v>41200</v>
      </c>
      <c r="C210" s="294">
        <f>IF(D210&lt;&gt;"",interp(D210,AreaCapacity!$A$3:$B$245,2),"")</f>
        <v>7723.1491129032256</v>
      </c>
      <c r="D210" s="10">
        <f>IF(AND(Revised_Input!B210&gt;0,Revised_Input!B210&lt;104000),Revised_Input!B210,IF(Input!B210&lt;990000,Input!B210,""))</f>
        <v>65167.94</v>
      </c>
      <c r="E210" s="10">
        <f>IF(Revised_Input!G210&gt;0,Revised_Input!G210/1.9835,IF(Input!G210&lt;990000,Input!G210,""))</f>
        <v>1.1594</v>
      </c>
      <c r="F210" s="10">
        <f>IF(Revised_Input!C210&gt;0,Revised_Input!C210,IF(Input!C210&lt;990000,Input!C210,""))</f>
        <v>49.9479166666666</v>
      </c>
      <c r="G210" s="10">
        <f>IF(Revised_Input!D210&gt;0,Revised_Input!D210,IF(Input!D210&lt;990000,Input!D210,""))</f>
        <v>1.91</v>
      </c>
      <c r="H210" s="210">
        <f>IF(D210="","",F210-G210)</f>
        <v>48.037916666666604</v>
      </c>
      <c r="I210" s="287">
        <f t="shared" si="73"/>
        <v>49.197316666666602</v>
      </c>
      <c r="J210" s="437" t="str">
        <f>IF(Input!H210="","",Input!H210)</f>
        <v>Y</v>
      </c>
      <c r="K210" s="305">
        <f t="shared" si="74"/>
        <v>1.1594</v>
      </c>
      <c r="L210" s="201">
        <f>IF(D210="","",IF(J210="Y",I210+G210,MIN(Input!I210,I210+G210-K210)))</f>
        <v>51.107316666666598</v>
      </c>
      <c r="M210" s="201">
        <f t="shared" si="75"/>
        <v>49.197316666666602</v>
      </c>
      <c r="N210" s="314">
        <f>IF(Revised_Input!E210&gt;0,Revised_Input!E210,IF(Input!E210&lt;990000,Input!E210,""))</f>
        <v>1.4459895833333301</v>
      </c>
      <c r="O210" s="306">
        <f t="shared" si="76"/>
        <v>13098.534444677731</v>
      </c>
      <c r="P210" s="10">
        <f t="shared" si="77"/>
        <v>1.4459895833333301</v>
      </c>
      <c r="Q210" s="322">
        <f t="shared" si="78"/>
        <v>233.92989644856689</v>
      </c>
      <c r="R210" s="325">
        <f>IF(D210="","",IF(J210="Y",Input!M210,0))</f>
        <v>11.213729864426258</v>
      </c>
      <c r="S210" s="308">
        <f t="shared" si="79"/>
        <v>2766.0962774562918</v>
      </c>
      <c r="T210" s="305">
        <f>IF(D210="","",Input!L210)</f>
        <v>0</v>
      </c>
      <c r="U210" s="308">
        <f t="shared" si="80"/>
        <v>0</v>
      </c>
      <c r="V210" s="307">
        <f t="shared" si="81"/>
        <v>11.213729864426258</v>
      </c>
      <c r="W210" s="326">
        <f t="shared" si="82"/>
        <v>2766.0962774562918</v>
      </c>
      <c r="X210" s="152">
        <f>IF(D210="","",Input!K210)</f>
        <v>0</v>
      </c>
      <c r="Y210" s="308">
        <f t="shared" si="83"/>
        <v>20597.159874999979</v>
      </c>
      <c r="Z210" s="329">
        <f t="shared" si="84"/>
        <v>-0.15987499997956434</v>
      </c>
      <c r="AA210" s="62">
        <f t="shared" si="85"/>
        <v>61.857036114426187</v>
      </c>
      <c r="AB210" s="62">
        <f>IF(D210="","",Input!N210)</f>
        <v>0</v>
      </c>
      <c r="AC210" s="62">
        <f t="shared" si="86"/>
        <v>48.037916666666604</v>
      </c>
      <c r="AD210" s="62">
        <f>IF(D210="","",Input!J210)</f>
        <v>48.037916666666604</v>
      </c>
      <c r="AE210" s="62">
        <f t="shared" si="87"/>
        <v>0</v>
      </c>
      <c r="AF210" s="309">
        <f t="shared" si="88"/>
        <v>0</v>
      </c>
      <c r="AG210" s="19">
        <f t="shared" si="89"/>
        <v>13.819119447759583</v>
      </c>
      <c r="AH210" s="19">
        <f t="shared" si="90"/>
        <v>-70.784689915408961</v>
      </c>
      <c r="AI210" s="19">
        <f t="shared" si="91"/>
        <v>-140.40143244721367</v>
      </c>
      <c r="AJ210" s="337">
        <f t="shared" si="92"/>
        <v>0</v>
      </c>
      <c r="AK210" s="62">
        <f t="shared" si="93"/>
        <v>91331.677763020707</v>
      </c>
      <c r="AL210" s="62">
        <f>IF(D210="","",IF(AK209&lt;'day lookup'!$I$1,MIN('day lookup'!$I$1-AK209,AJ210)))</f>
        <v>0</v>
      </c>
      <c r="AM210" s="62">
        <f t="shared" si="94"/>
        <v>91331.677763020707</v>
      </c>
      <c r="AN210" s="62">
        <f>IF(D210="","",IF(AK210&lt;'day lookup'!$I$1,0,MIN(AK210-'day lookup'!$I$1,AJ210)))</f>
        <v>0</v>
      </c>
      <c r="AO210" s="338">
        <f t="shared" si="95"/>
        <v>0</v>
      </c>
      <c r="AP210" s="10">
        <f>IF(Revised_Input!F210&gt;0,Revised_Input!F210,IF(Input!F210&lt;990000,Input!F210,""))</f>
        <v>403.986979166666</v>
      </c>
      <c r="AQ210" s="204"/>
      <c r="AS210" s="204"/>
      <c r="AT210" s="279"/>
      <c r="AU210" s="280"/>
      <c r="BL210" s="271"/>
      <c r="BN210" s="271"/>
      <c r="BO210" s="271"/>
    </row>
    <row r="211" spans="1:67">
      <c r="A211" s="73" t="str">
        <f ca="1">OFFSET('day lookup'!$A$1,WEEKDAY(B211)-1,0)</f>
        <v>FRI</v>
      </c>
      <c r="B211" s="32">
        <f>Input!A211</f>
        <v>41201</v>
      </c>
      <c r="C211" s="294">
        <f>IF(D211&lt;&gt;"",interp(D211,AreaCapacity!$A$3:$B$245,2),"")</f>
        <v>7723.1491129032256</v>
      </c>
      <c r="D211" s="10">
        <f>IF(AND(Revised_Input!B211&gt;0,Revised_Input!B211&lt;104000),Revised_Input!B211,IF(Input!B211&lt;990000,Input!B211,""))</f>
        <v>65167.94</v>
      </c>
      <c r="E211" s="10">
        <f>IF(Revised_Input!G211&gt;0,Revised_Input!G211/1.9835,IF(Input!G211&lt;990000,Input!G211,""))</f>
        <v>1.1594</v>
      </c>
      <c r="F211" s="10">
        <f>IF(Revised_Input!C211&gt;0,Revised_Input!C211,IF(Input!C211&lt;990000,Input!C211,""))</f>
        <v>49.75</v>
      </c>
      <c r="G211" s="10">
        <f>IF(Revised_Input!D211&gt;0,Revised_Input!D211,IF(Input!D211&lt;990000,Input!D211,""))</f>
        <v>1.91</v>
      </c>
      <c r="H211" s="210">
        <f t="shared" si="72"/>
        <v>47.84</v>
      </c>
      <c r="I211" s="287">
        <f t="shared" si="73"/>
        <v>48.999400000000001</v>
      </c>
      <c r="J211" s="437" t="str">
        <f>IF(Input!H211="","",Input!H211)</f>
        <v>Y</v>
      </c>
      <c r="K211" s="305">
        <f t="shared" si="74"/>
        <v>1.1594</v>
      </c>
      <c r="L211" s="201">
        <f>IF(D211="","",IF(J211="Y",I211+G211,MIN(Input!I211,I211+G211-K211)))</f>
        <v>50.909399999999998</v>
      </c>
      <c r="M211" s="201">
        <f t="shared" si="75"/>
        <v>48.999400000000001</v>
      </c>
      <c r="N211" s="314">
        <f>IF(Revised_Input!E211&gt;0,Revised_Input!E211,IF(Input!E211&lt;990000,Input!E211,""))</f>
        <v>1.45</v>
      </c>
      <c r="O211" s="306">
        <f t="shared" si="76"/>
        <v>13101.410519677731</v>
      </c>
      <c r="P211" s="10">
        <f t="shared" si="77"/>
        <v>1.45</v>
      </c>
      <c r="Q211" s="322">
        <f t="shared" si="78"/>
        <v>236.80597144856688</v>
      </c>
      <c r="R211" s="325">
        <f>IF(D211="","",IF(J211="Y",Input!M211,0))</f>
        <v>11.213729864426258</v>
      </c>
      <c r="S211" s="308">
        <f t="shared" si="79"/>
        <v>2788.3387106423811</v>
      </c>
      <c r="T211" s="305">
        <f>IF(D211="","",Input!L211)</f>
        <v>0</v>
      </c>
      <c r="U211" s="308">
        <f t="shared" si="80"/>
        <v>0</v>
      </c>
      <c r="V211" s="307">
        <f t="shared" si="81"/>
        <v>11.213729864426258</v>
      </c>
      <c r="W211" s="326">
        <f t="shared" si="82"/>
        <v>2788.3387106423811</v>
      </c>
      <c r="X211" s="152">
        <f>IF(D211="","",Input!K211)</f>
        <v>0</v>
      </c>
      <c r="Y211" s="308">
        <f t="shared" si="83"/>
        <v>20597.159874999979</v>
      </c>
      <c r="Z211" s="329">
        <f t="shared" si="84"/>
        <v>-0.15987499997956434</v>
      </c>
      <c r="AA211" s="62">
        <f t="shared" si="85"/>
        <v>61.66312986442626</v>
      </c>
      <c r="AB211" s="62">
        <f>IF(D211="","",Input!N211)</f>
        <v>0</v>
      </c>
      <c r="AC211" s="62">
        <f t="shared" si="86"/>
        <v>47.84</v>
      </c>
      <c r="AD211" s="62">
        <f>IF(D211="","",Input!J211)</f>
        <v>47.84</v>
      </c>
      <c r="AE211" s="62">
        <f t="shared" si="87"/>
        <v>0</v>
      </c>
      <c r="AF211" s="309">
        <f t="shared" si="88"/>
        <v>0</v>
      </c>
      <c r="AG211" s="19">
        <f t="shared" si="89"/>
        <v>13.823129864426257</v>
      </c>
      <c r="AH211" s="19">
        <f t="shared" si="90"/>
        <v>-56.961560050982705</v>
      </c>
      <c r="AI211" s="19">
        <f t="shared" si="91"/>
        <v>-112.9832543611242</v>
      </c>
      <c r="AJ211" s="337">
        <f t="shared" si="92"/>
        <v>0</v>
      </c>
      <c r="AK211" s="62">
        <f t="shared" si="93"/>
        <v>91331.677763020707</v>
      </c>
      <c r="AL211" s="62">
        <f>IF(D211="","",IF(AK210&lt;'day lookup'!$I$1,MIN('day lookup'!$I$1-AK210,AJ211)))</f>
        <v>0</v>
      </c>
      <c r="AM211" s="62">
        <f t="shared" si="94"/>
        <v>91331.677763020707</v>
      </c>
      <c r="AN211" s="62">
        <f>IF(D211="","",IF(AK211&lt;'day lookup'!$I$1,0,MIN(AK211-'day lookup'!$I$1,AJ211)))</f>
        <v>0</v>
      </c>
      <c r="AO211" s="338">
        <f t="shared" si="95"/>
        <v>0</v>
      </c>
      <c r="AP211" s="10">
        <f>IF(Revised_Input!F211&gt;0,Revised_Input!F211,IF(Input!F211&lt;990000,Input!F211,""))</f>
        <v>404.854166666666</v>
      </c>
      <c r="AQ211" s="204"/>
      <c r="AS211" s="204"/>
      <c r="AT211" s="279"/>
      <c r="AU211" s="280"/>
      <c r="BL211" s="271"/>
      <c r="BN211" s="271"/>
      <c r="BO211" s="271"/>
    </row>
    <row r="212" spans="1:67">
      <c r="A212" s="73" t="str">
        <f ca="1">OFFSET('day lookup'!$A$1,WEEKDAY(B212)-1,0)</f>
        <v>SAT</v>
      </c>
      <c r="B212" s="32">
        <f>Input!A212</f>
        <v>41202</v>
      </c>
      <c r="C212" s="294">
        <f>IF(D212&lt;&gt;"",interp(D212,AreaCapacity!$A$3:$B$245,2),"")</f>
        <v>7723.1393548387096</v>
      </c>
      <c r="D212" s="10">
        <f>IF(AND(Revised_Input!B212&gt;0,Revised_Input!B212&lt;104000),Revised_Input!B212,IF(Input!B212&lt;990000,Input!B212,""))</f>
        <v>65160.68</v>
      </c>
      <c r="E212" s="10">
        <f>IF(Revised_Input!G212&gt;0,Revised_Input!G212/1.9835,IF(Input!G212&lt;990000,Input!G212,""))</f>
        <v>1.1594</v>
      </c>
      <c r="F212" s="10">
        <f>IF(Revised_Input!C212&gt;0,Revised_Input!C212,IF(Input!C212&lt;990000,Input!C212,""))</f>
        <v>49.9270833333333</v>
      </c>
      <c r="G212" s="10">
        <f>IF(Revised_Input!D212&gt;0,Revised_Input!D212,IF(Input!D212&lt;990000,Input!D212,""))</f>
        <v>1.91</v>
      </c>
      <c r="H212" s="210">
        <f t="shared" si="72"/>
        <v>48.017083333333304</v>
      </c>
      <c r="I212" s="287">
        <f t="shared" si="73"/>
        <v>45.516286711199683</v>
      </c>
      <c r="J212" s="437" t="str">
        <f>IF(Input!H212="","",Input!H212)</f>
        <v>Y</v>
      </c>
      <c r="K212" s="305">
        <f t="shared" si="74"/>
        <v>1.1594</v>
      </c>
      <c r="L212" s="201">
        <f>IF(D212="","",IF(J212="Y",I212+G212,MIN(Input!I212,I212+G212-K212)))</f>
        <v>47.42628671119968</v>
      </c>
      <c r="M212" s="201">
        <f t="shared" si="75"/>
        <v>45.516286711199683</v>
      </c>
      <c r="N212" s="314">
        <f>IF(Revised_Input!E212&gt;0,Revised_Input!E212,IF(Input!E212&lt;990000,Input!E212,""))</f>
        <v>1.45</v>
      </c>
      <c r="O212" s="306">
        <f t="shared" si="76"/>
        <v>13104.286594677731</v>
      </c>
      <c r="P212" s="10">
        <f t="shared" si="77"/>
        <v>1.45</v>
      </c>
      <c r="Q212" s="322">
        <f t="shared" si="78"/>
        <v>239.68204644856689</v>
      </c>
      <c r="R212" s="325">
        <f>IF(D212="","",IF(J212="Y",Input!M212,0))</f>
        <v>11.213729864426258</v>
      </c>
      <c r="S212" s="308">
        <f t="shared" si="79"/>
        <v>2810.5811438284704</v>
      </c>
      <c r="T212" s="305">
        <f>IF(D212="","",Input!L212)</f>
        <v>0</v>
      </c>
      <c r="U212" s="308">
        <f t="shared" si="80"/>
        <v>0</v>
      </c>
      <c r="V212" s="307">
        <f t="shared" si="81"/>
        <v>11.213729864426258</v>
      </c>
      <c r="W212" s="326">
        <f t="shared" si="82"/>
        <v>2810.5811438284704</v>
      </c>
      <c r="X212" s="152">
        <f>IF(D212="","",Input!K212)</f>
        <v>0</v>
      </c>
      <c r="Y212" s="308">
        <f t="shared" si="83"/>
        <v>20597.159874999979</v>
      </c>
      <c r="Z212" s="329">
        <f t="shared" si="84"/>
        <v>-0.15987499997956434</v>
      </c>
      <c r="AA212" s="62">
        <f t="shared" si="85"/>
        <v>58.180016575625942</v>
      </c>
      <c r="AB212" s="62">
        <f>IF(D212="","",Input!N212)</f>
        <v>0</v>
      </c>
      <c r="AC212" s="62">
        <f t="shared" si="86"/>
        <v>48.017083333333304</v>
      </c>
      <c r="AD212" s="62">
        <f>IF(D212="","",Input!J212)</f>
        <v>48.017083333333304</v>
      </c>
      <c r="AE212" s="62">
        <f t="shared" si="87"/>
        <v>0</v>
      </c>
      <c r="AF212" s="309">
        <f t="shared" si="88"/>
        <v>0</v>
      </c>
      <c r="AG212" s="19">
        <f t="shared" si="89"/>
        <v>10.162933242292638</v>
      </c>
      <c r="AH212" s="19">
        <f t="shared" si="90"/>
        <v>-46.798626808690067</v>
      </c>
      <c r="AI212" s="19">
        <f t="shared" si="91"/>
        <v>-92.82507627503675</v>
      </c>
      <c r="AJ212" s="337">
        <f t="shared" si="92"/>
        <v>0</v>
      </c>
      <c r="AK212" s="62">
        <f t="shared" si="93"/>
        <v>91331.677763020707</v>
      </c>
      <c r="AL212" s="62">
        <f>IF(D212="","",IF(AK211&lt;'day lookup'!$I$1,MIN('day lookup'!$I$1-AK211,AJ212)))</f>
        <v>0</v>
      </c>
      <c r="AM212" s="62">
        <f t="shared" si="94"/>
        <v>91331.677763020707</v>
      </c>
      <c r="AN212" s="62">
        <f>IF(D212="","",IF(AK212&lt;'day lookup'!$I$1,0,MIN(AK212-'day lookup'!$I$1,AJ212)))</f>
        <v>0</v>
      </c>
      <c r="AO212" s="338">
        <f t="shared" si="95"/>
        <v>0</v>
      </c>
      <c r="AP212" s="10">
        <f>IF(Revised_Input!F212&gt;0,Revised_Input!F212,IF(Input!F212&lt;990000,Input!F212,""))</f>
        <v>387.6796875</v>
      </c>
      <c r="AQ212" s="204"/>
      <c r="AS212" s="204"/>
      <c r="AT212" s="279"/>
      <c r="AU212" s="280"/>
      <c r="BL212" s="271"/>
      <c r="BN212" s="271"/>
      <c r="BO212" s="271"/>
    </row>
    <row r="213" spans="1:67">
      <c r="A213" s="73" t="str">
        <f ca="1">OFFSET('day lookup'!$A$1,WEEKDAY(B213)-1,0)</f>
        <v>SUN</v>
      </c>
      <c r="B213" s="32">
        <f>Input!A213</f>
        <v>41203</v>
      </c>
      <c r="C213" s="294">
        <f>IF(D213&lt;&gt;"",interp(D213,AreaCapacity!$A$3:$B$245,2),"")</f>
        <v>7723.1193682795702</v>
      </c>
      <c r="D213" s="10">
        <f>IF(AND(Revised_Input!B213&gt;0,Revised_Input!B213&lt;104000),Revised_Input!B213,IF(Input!B213&lt;990000,Input!B213,""))</f>
        <v>65145.81</v>
      </c>
      <c r="E213" s="10">
        <f>IF(Revised_Input!G213&gt;0,Revised_Input!G213/1.9835,IF(Input!G213&lt;990000,Input!G213,""))</f>
        <v>1.1594</v>
      </c>
      <c r="F213" s="10">
        <f>IF(Revised_Input!C213&gt;0,Revised_Input!C213,IF(Input!C213&lt;990000,Input!C213,""))</f>
        <v>49.96875</v>
      </c>
      <c r="G213" s="10">
        <f>IF(Revised_Input!D213&gt;0,Revised_Input!D213,IF(Input!D213&lt;990000,Input!D213,""))</f>
        <v>1.91</v>
      </c>
      <c r="H213" s="210">
        <f t="shared" si="72"/>
        <v>48.058750000000003</v>
      </c>
      <c r="I213" s="287">
        <f t="shared" si="73"/>
        <v>41.721300995713328</v>
      </c>
      <c r="J213" s="437" t="str">
        <f>IF(Input!H213="","",Input!H213)</f>
        <v>Y</v>
      </c>
      <c r="K213" s="305">
        <f t="shared" si="74"/>
        <v>1.1594</v>
      </c>
      <c r="L213" s="201">
        <f>IF(D213="","",IF(J213="Y",I213+G213,MIN(Input!I213,I213+G213-K213)))</f>
        <v>43.631300995713325</v>
      </c>
      <c r="M213" s="201">
        <f t="shared" si="75"/>
        <v>41.721300995713328</v>
      </c>
      <c r="N213" s="314">
        <f>IF(Revised_Input!E213&gt;0,Revised_Input!E213,IF(Input!E213&lt;990000,Input!E213,""))</f>
        <v>1.45</v>
      </c>
      <c r="O213" s="306">
        <f t="shared" si="76"/>
        <v>13107.162669677731</v>
      </c>
      <c r="P213" s="10">
        <f t="shared" si="77"/>
        <v>1.45</v>
      </c>
      <c r="Q213" s="322">
        <f t="shared" si="78"/>
        <v>242.55812144856691</v>
      </c>
      <c r="R213" s="325">
        <f>IF(D213="","",IF(J213="Y",Input!M213,0))</f>
        <v>11.213729864426258</v>
      </c>
      <c r="S213" s="308">
        <f t="shared" si="79"/>
        <v>2832.8235770145598</v>
      </c>
      <c r="T213" s="305">
        <f>IF(D213="","",Input!L213)</f>
        <v>0</v>
      </c>
      <c r="U213" s="308">
        <f t="shared" si="80"/>
        <v>0</v>
      </c>
      <c r="V213" s="307">
        <f t="shared" si="81"/>
        <v>11.213729864426258</v>
      </c>
      <c r="W213" s="326">
        <f t="shared" si="82"/>
        <v>2832.8235770145598</v>
      </c>
      <c r="X213" s="152">
        <f>IF(D213="","",Input!K213)</f>
        <v>0</v>
      </c>
      <c r="Y213" s="308">
        <f t="shared" si="83"/>
        <v>20597.159874999979</v>
      </c>
      <c r="Z213" s="329">
        <f t="shared" si="84"/>
        <v>-0.15987499997956434</v>
      </c>
      <c r="AA213" s="62">
        <f t="shared" si="85"/>
        <v>54.385030860139587</v>
      </c>
      <c r="AB213" s="62">
        <f>IF(D213="","",Input!N213)</f>
        <v>0</v>
      </c>
      <c r="AC213" s="62">
        <f t="shared" si="86"/>
        <v>48.058750000000003</v>
      </c>
      <c r="AD213" s="62">
        <f>IF(D213="","",Input!J213)</f>
        <v>48.058750000000003</v>
      </c>
      <c r="AE213" s="62">
        <f t="shared" si="87"/>
        <v>0</v>
      </c>
      <c r="AF213" s="309">
        <f t="shared" si="88"/>
        <v>0</v>
      </c>
      <c r="AG213" s="19">
        <f t="shared" si="89"/>
        <v>6.3262808601395832</v>
      </c>
      <c r="AH213" s="19">
        <f t="shared" si="90"/>
        <v>-40.472345948550483</v>
      </c>
      <c r="AI213" s="19">
        <f t="shared" si="91"/>
        <v>-80.276898188949886</v>
      </c>
      <c r="AJ213" s="337">
        <f t="shared" si="92"/>
        <v>0</v>
      </c>
      <c r="AK213" s="62">
        <f t="shared" si="93"/>
        <v>91331.677763020707</v>
      </c>
      <c r="AL213" s="62">
        <f>IF(D213="","",IF(AK212&lt;'day lookup'!$I$1,MIN('day lookup'!$I$1-AK212,AJ213)))</f>
        <v>0</v>
      </c>
      <c r="AM213" s="62">
        <f t="shared" si="94"/>
        <v>91331.677763020707</v>
      </c>
      <c r="AN213" s="62">
        <f>IF(D213="","",IF(AK213&lt;'day lookup'!$I$1,0,MIN(AK213-'day lookup'!$I$1,AJ213)))</f>
        <v>0</v>
      </c>
      <c r="AO213" s="338">
        <f t="shared" si="95"/>
        <v>0</v>
      </c>
      <c r="AP213" s="10">
        <f>IF(Revised_Input!F213&gt;0,Revised_Input!F213,IF(Input!F213&lt;990000,Input!F213,""))</f>
        <v>376.4921875</v>
      </c>
      <c r="AQ213" s="204"/>
      <c r="AS213" s="204"/>
      <c r="AT213" s="279"/>
      <c r="AU213" s="280"/>
      <c r="BL213" s="271"/>
      <c r="BN213" s="271"/>
      <c r="BO213" s="271"/>
    </row>
    <row r="214" spans="1:67">
      <c r="A214" s="73" t="str">
        <f ca="1">OFFSET('day lookup'!$A$1,WEEKDAY(B214)-1,0)</f>
        <v>MON</v>
      </c>
      <c r="B214" s="32">
        <f>Input!A214</f>
        <v>41204</v>
      </c>
      <c r="C214" s="294">
        <f>IF(D214&lt;&gt;"",interp(D214,AreaCapacity!$A$3:$B$245,2),"")</f>
        <v>7723.0993817204298</v>
      </c>
      <c r="D214" s="10">
        <f>IF(AND(Revised_Input!B214&gt;0,Revised_Input!B214&lt;104000),Revised_Input!B214,IF(Input!B214&lt;990000,Input!B214,""))</f>
        <v>65130.94</v>
      </c>
      <c r="E214" s="10">
        <f>IF(Revised_Input!G214&gt;0,Revised_Input!G214/1.9835,IF(Input!G214&lt;990000,Input!G214,""))</f>
        <v>1.1594</v>
      </c>
      <c r="F214" s="10">
        <f>IF(Revised_Input!C214&gt;0,Revised_Input!C214,IF(Input!C214&lt;990000,Input!C214,""))</f>
        <v>49.8541666666666</v>
      </c>
      <c r="G214" s="10">
        <f>IF(Revised_Input!D214&gt;0,Revised_Input!D214,IF(Input!D214&lt;990000,Input!D214,""))</f>
        <v>1.91</v>
      </c>
      <c r="H214" s="210">
        <f t="shared" si="72"/>
        <v>47.944166666666604</v>
      </c>
      <c r="I214" s="287">
        <f t="shared" si="73"/>
        <v>41.606717662383595</v>
      </c>
      <c r="J214" s="437" t="str">
        <f>IF(Input!H214="","",Input!H214)</f>
        <v>Y</v>
      </c>
      <c r="K214" s="305">
        <f t="shared" si="74"/>
        <v>1.1594</v>
      </c>
      <c r="L214" s="201">
        <f>IF(D214="","",IF(J214="Y",I214+G214,MIN(Input!I214,I214+G214-K214)))</f>
        <v>43.516717662383591</v>
      </c>
      <c r="M214" s="201">
        <f t="shared" si="75"/>
        <v>41.606717662383595</v>
      </c>
      <c r="N214" s="314">
        <f>IF(Revised_Input!E214&gt;0,Revised_Input!E214,IF(Input!E214&lt;990000,Input!E214,""))</f>
        <v>1.45</v>
      </c>
      <c r="O214" s="306">
        <f t="shared" si="76"/>
        <v>13110.038744677731</v>
      </c>
      <c r="P214" s="10">
        <f t="shared" si="77"/>
        <v>1.45</v>
      </c>
      <c r="Q214" s="322">
        <f t="shared" si="78"/>
        <v>245.43419644856692</v>
      </c>
      <c r="R214" s="325">
        <f>IF(D214="","",IF(J214="Y",Input!M214,0))</f>
        <v>11.213729864426258</v>
      </c>
      <c r="S214" s="308">
        <f t="shared" si="79"/>
        <v>2855.0660102006491</v>
      </c>
      <c r="T214" s="305">
        <f>IF(D214="","",Input!L214)</f>
        <v>0</v>
      </c>
      <c r="U214" s="308">
        <f t="shared" si="80"/>
        <v>0</v>
      </c>
      <c r="V214" s="307">
        <f t="shared" si="81"/>
        <v>11.213729864426258</v>
      </c>
      <c r="W214" s="326">
        <f t="shared" si="82"/>
        <v>2855.0660102006491</v>
      </c>
      <c r="X214" s="152">
        <f>IF(D214="","",Input!K214)</f>
        <v>0</v>
      </c>
      <c r="Y214" s="308">
        <f t="shared" si="83"/>
        <v>20597.159874999979</v>
      </c>
      <c r="Z214" s="329">
        <f t="shared" si="84"/>
        <v>-0.15987499997956434</v>
      </c>
      <c r="AA214" s="62">
        <f t="shared" si="85"/>
        <v>54.270447526809853</v>
      </c>
      <c r="AB214" s="62">
        <f>IF(D214="","",Input!N214)</f>
        <v>0</v>
      </c>
      <c r="AC214" s="62">
        <f t="shared" si="86"/>
        <v>47.944166666666604</v>
      </c>
      <c r="AD214" s="62">
        <f>IF(D214="","",Input!J214)</f>
        <v>47.944166666666604</v>
      </c>
      <c r="AE214" s="62">
        <f t="shared" si="87"/>
        <v>0</v>
      </c>
      <c r="AF214" s="309">
        <f t="shared" si="88"/>
        <v>0</v>
      </c>
      <c r="AG214" s="19">
        <f t="shared" si="89"/>
        <v>6.3262808601432496</v>
      </c>
      <c r="AH214" s="19">
        <f t="shared" si="90"/>
        <v>-34.146065088407234</v>
      </c>
      <c r="AI214" s="19">
        <f t="shared" si="91"/>
        <v>-67.728720102855746</v>
      </c>
      <c r="AJ214" s="337">
        <f t="shared" si="92"/>
        <v>0</v>
      </c>
      <c r="AK214" s="62">
        <f t="shared" si="93"/>
        <v>91331.677763020707</v>
      </c>
      <c r="AL214" s="62">
        <f>IF(D214="","",IF(AK213&lt;'day lookup'!$I$1,MIN('day lookup'!$I$1-AK213,AJ214)))</f>
        <v>0</v>
      </c>
      <c r="AM214" s="62">
        <f t="shared" si="94"/>
        <v>91331.677763020707</v>
      </c>
      <c r="AN214" s="62">
        <f>IF(D214="","",IF(AK214&lt;'day lookup'!$I$1,0,MIN(AK214-'day lookup'!$I$1,AJ214)))</f>
        <v>0</v>
      </c>
      <c r="AO214" s="338">
        <f t="shared" si="95"/>
        <v>0</v>
      </c>
      <c r="AP214" s="10">
        <f>IF(Revised_Input!F214&gt;0,Revised_Input!F214,IF(Input!F214&lt;990000,Input!F214,""))</f>
        <v>421.07031249999898</v>
      </c>
      <c r="AQ214" s="204"/>
      <c r="AS214" s="204"/>
      <c r="AT214" s="279"/>
      <c r="AU214" s="280"/>
      <c r="BL214" s="271"/>
      <c r="BN214" s="271"/>
      <c r="BO214" s="271"/>
    </row>
    <row r="215" spans="1:67">
      <c r="A215" s="73" t="str">
        <f ca="1">OFFSET('day lookup'!$A$1,WEEKDAY(B215)-1,0)</f>
        <v>TUE</v>
      </c>
      <c r="B215" s="32">
        <f>Input!A215</f>
        <v>41205</v>
      </c>
      <c r="C215" s="294">
        <f>IF(D215&lt;&gt;"",interp(D215,AreaCapacity!$A$3:$B$245,2),"")</f>
        <v>7723.0891397849464</v>
      </c>
      <c r="D215" s="10">
        <f>IF(AND(Revised_Input!B215&gt;0,Revised_Input!B215&lt;104000),Revised_Input!B215,IF(Input!B215&lt;990000,Input!B215,""))</f>
        <v>65123.32</v>
      </c>
      <c r="E215" s="10">
        <f>IF(Revised_Input!G215&gt;0,Revised_Input!G215/1.9835,IF(Input!G215&lt;990000,Input!G215,""))</f>
        <v>1.1594</v>
      </c>
      <c r="F215" s="10">
        <f>IF(Revised_Input!C215&gt;0,Revised_Input!C215,IF(Input!C215&lt;990000,Input!C215,""))</f>
        <v>49.9244791666666</v>
      </c>
      <c r="G215" s="10">
        <f>IF(Revised_Input!D215&gt;0,Revised_Input!D215,IF(Input!D215&lt;990000,Input!D215,""))</f>
        <v>1.91</v>
      </c>
      <c r="H215" s="210">
        <f t="shared" si="72"/>
        <v>48.014479166666604</v>
      </c>
      <c r="I215" s="287">
        <f t="shared" si="73"/>
        <v>45.332185191369092</v>
      </c>
      <c r="J215" s="437" t="str">
        <f>IF(Input!H215="","",Input!H215)</f>
        <v>N</v>
      </c>
      <c r="K215" s="305">
        <f t="shared" si="74"/>
        <v>0</v>
      </c>
      <c r="L215" s="201">
        <f>IF(D215="","",IF(J215="Y",I215+G215,MIN(Input!I215,I215+G215-K215)))</f>
        <v>47.242185191369089</v>
      </c>
      <c r="M215" s="201">
        <f t="shared" si="75"/>
        <v>45.332185191369092</v>
      </c>
      <c r="N215" s="314">
        <f>IF(Revised_Input!E215&gt;0,Revised_Input!E215,IF(Input!E215&lt;990000,Input!E215,""))</f>
        <v>1.45</v>
      </c>
      <c r="O215" s="306">
        <f t="shared" si="76"/>
        <v>13112.914819677731</v>
      </c>
      <c r="P215" s="10">
        <f t="shared" si="77"/>
        <v>0</v>
      </c>
      <c r="Q215" s="322">
        <f t="shared" si="78"/>
        <v>245.43419644856692</v>
      </c>
      <c r="R215" s="325">
        <f>IF(D215="","",IF(J215="Y",Input!M215,0))</f>
        <v>0</v>
      </c>
      <c r="S215" s="308">
        <f t="shared" si="79"/>
        <v>2855.0660102006491</v>
      </c>
      <c r="T215" s="305">
        <f>IF(D215="","",Input!L215)</f>
        <v>0</v>
      </c>
      <c r="U215" s="308">
        <f t="shared" si="80"/>
        <v>0</v>
      </c>
      <c r="V215" s="637">
        <v>3.74</v>
      </c>
      <c r="W215" s="326">
        <f t="shared" si="82"/>
        <v>2862.4843002006492</v>
      </c>
      <c r="X215" s="152">
        <f>IF(D215="","",Input!K215)</f>
        <v>0</v>
      </c>
      <c r="Y215" s="308">
        <f t="shared" si="83"/>
        <v>20597.159874999979</v>
      </c>
      <c r="Z215" s="329">
        <f t="shared" si="84"/>
        <v>-0.15987499997956434</v>
      </c>
      <c r="AA215" s="62">
        <f t="shared" si="85"/>
        <v>49.072185191369094</v>
      </c>
      <c r="AB215" s="62">
        <f>IF(D215="","",Input!N215)</f>
        <v>0</v>
      </c>
      <c r="AC215" s="62">
        <f t="shared" si="86"/>
        <v>48.014479166666604</v>
      </c>
      <c r="AD215" s="62">
        <f>IF(D215="","",Input!J215)</f>
        <v>48.014479166666604</v>
      </c>
      <c r="AE215" s="62">
        <f t="shared" si="87"/>
        <v>0</v>
      </c>
      <c r="AF215" s="309">
        <f t="shared" si="88"/>
        <v>0</v>
      </c>
      <c r="AG215" s="19">
        <f t="shared" si="89"/>
        <v>1.0577060247024903</v>
      </c>
      <c r="AH215" s="19">
        <f t="shared" si="90"/>
        <v>-33.088359063704743</v>
      </c>
      <c r="AI215" s="19">
        <f t="shared" si="91"/>
        <v>-65.630760202858355</v>
      </c>
      <c r="AJ215" s="337">
        <f t="shared" si="92"/>
        <v>0</v>
      </c>
      <c r="AK215" s="62">
        <f t="shared" si="93"/>
        <v>91331.677763020707</v>
      </c>
      <c r="AL215" s="62">
        <f>IF(D215="","",IF(AK214&lt;'day lookup'!$I$1,MIN('day lookup'!$I$1-AK214,AJ215)))</f>
        <v>0</v>
      </c>
      <c r="AM215" s="62">
        <f t="shared" si="94"/>
        <v>91331.677763020707</v>
      </c>
      <c r="AN215" s="62">
        <f>IF(D215="","",IF(AK215&lt;'day lookup'!$I$1,0,MIN(AK215-'day lookup'!$I$1,AJ215)))</f>
        <v>0</v>
      </c>
      <c r="AO215" s="338">
        <f t="shared" si="95"/>
        <v>0</v>
      </c>
      <c r="AP215" s="10">
        <f>IF(Revised_Input!F215&gt;0,Revised_Input!F215,IF(Input!F215&lt;990000,Input!F215,""))</f>
        <v>409.596354166666</v>
      </c>
      <c r="AQ215" s="204"/>
      <c r="AS215" s="204"/>
      <c r="AT215" s="279"/>
      <c r="AU215" s="280"/>
      <c r="BL215" s="271"/>
      <c r="BN215" s="271"/>
      <c r="BO215" s="271"/>
    </row>
    <row r="216" spans="1:67">
      <c r="A216" s="73" t="str">
        <f ca="1">OFFSET('day lookup'!$A$1,WEEKDAY(B216)-1,0)</f>
        <v>WED</v>
      </c>
      <c r="B216" s="32">
        <f>Input!A216</f>
        <v>41206</v>
      </c>
      <c r="C216" s="294">
        <f>IF(D216&lt;&gt;"",interp(D216,AreaCapacity!$A$3:$B$245,2),"")</f>
        <v>7723.0594086021501</v>
      </c>
      <c r="D216" s="10">
        <f>IF(AND(Revised_Input!B216&gt;0,Revised_Input!B216&lt;104000),Revised_Input!B216,IF(Input!B216&lt;990000,Input!B216,""))</f>
        <v>65101.2</v>
      </c>
      <c r="E216" s="10">
        <f>IF(Revised_Input!G216&gt;0,Revised_Input!G216/1.9835,IF(Input!G216&lt;990000,Input!G216,""))</f>
        <v>1.1594</v>
      </c>
      <c r="F216" s="10">
        <f>IF(Revised_Input!C216&gt;0,Revised_Input!C216,IF(Input!C216&lt;990000,Input!C216,""))</f>
        <v>50.140625</v>
      </c>
      <c r="G216" s="10">
        <f>IF(Revised_Input!D216&gt;0,Revised_Input!D216,IF(Input!D216&lt;990000,Input!D216,""))</f>
        <v>1.91</v>
      </c>
      <c r="H216" s="210">
        <f t="shared" si="72"/>
        <v>48.230625000000003</v>
      </c>
      <c r="I216" s="287">
        <f t="shared" si="73"/>
        <v>38.238020966724164</v>
      </c>
      <c r="J216" s="437" t="str">
        <f>IF(Input!H216="","",Input!H216)</f>
        <v>N</v>
      </c>
      <c r="K216" s="305">
        <f t="shared" si="74"/>
        <v>0</v>
      </c>
      <c r="L216" s="201">
        <f>IF(D216="","",IF(J216="Y",I216+G216,MIN(Input!I216,I216+G216-K216)))</f>
        <v>40.148020966724161</v>
      </c>
      <c r="M216" s="201">
        <f t="shared" si="75"/>
        <v>38.238020966724164</v>
      </c>
      <c r="N216" s="314">
        <f>IF(Revised_Input!E216&gt;0,Revised_Input!E216,IF(Input!E216&lt;990000,Input!E216,""))</f>
        <v>1.45</v>
      </c>
      <c r="O216" s="306">
        <f t="shared" si="76"/>
        <v>13115.790894677732</v>
      </c>
      <c r="P216" s="10">
        <f t="shared" si="77"/>
        <v>0</v>
      </c>
      <c r="Q216" s="322">
        <f t="shared" si="78"/>
        <v>245.43419644856692</v>
      </c>
      <c r="R216" s="325">
        <f>IF(D216="","",IF(J216="Y",Input!M216,0))</f>
        <v>0</v>
      </c>
      <c r="S216" s="308">
        <f t="shared" si="79"/>
        <v>2855.0660102006491</v>
      </c>
      <c r="T216" s="305">
        <f>IF(D216="","",Input!L216)</f>
        <v>0</v>
      </c>
      <c r="U216" s="308">
        <f t="shared" si="80"/>
        <v>0</v>
      </c>
      <c r="V216" s="307">
        <f t="shared" si="81"/>
        <v>0</v>
      </c>
      <c r="W216" s="326">
        <f t="shared" si="82"/>
        <v>2862.4843002006492</v>
      </c>
      <c r="X216" s="152">
        <f>IF(D216="","",Input!K216)</f>
        <v>0</v>
      </c>
      <c r="Y216" s="308">
        <f t="shared" si="83"/>
        <v>20597.159874999979</v>
      </c>
      <c r="Z216" s="329">
        <f t="shared" si="84"/>
        <v>-0.15987499997956434</v>
      </c>
      <c r="AA216" s="62">
        <f t="shared" si="85"/>
        <v>38.238020966724164</v>
      </c>
      <c r="AB216" s="62">
        <f>IF(D216="","",Input!N216)</f>
        <v>0</v>
      </c>
      <c r="AC216" s="62">
        <f t="shared" si="86"/>
        <v>48.230625000000003</v>
      </c>
      <c r="AD216" s="62">
        <f>IF(D216="","",Input!J216)</f>
        <v>48.230625000000003</v>
      </c>
      <c r="AE216" s="62">
        <f t="shared" si="87"/>
        <v>0</v>
      </c>
      <c r="AF216" s="309">
        <f t="shared" si="88"/>
        <v>0</v>
      </c>
      <c r="AG216" s="19">
        <f t="shared" si="89"/>
        <v>-9.992604033275839</v>
      </c>
      <c r="AH216" s="19">
        <f t="shared" si="90"/>
        <v>-43.080963096980582</v>
      </c>
      <c r="AI216" s="19">
        <f t="shared" si="91"/>
        <v>-85.45109030286099</v>
      </c>
      <c r="AJ216" s="337">
        <f t="shared" si="92"/>
        <v>0</v>
      </c>
      <c r="AK216" s="62">
        <f t="shared" si="93"/>
        <v>91331.677763020707</v>
      </c>
      <c r="AL216" s="62">
        <f>IF(D216="","",IF(AK215&lt;'day lookup'!$I$1,MIN('day lookup'!$I$1-AK215,AJ216)))</f>
        <v>0</v>
      </c>
      <c r="AM216" s="62">
        <f t="shared" si="94"/>
        <v>91331.677763020707</v>
      </c>
      <c r="AN216" s="62">
        <f>IF(D216="","",IF(AK216&lt;'day lookup'!$I$1,0,MIN(AK216-'day lookup'!$I$1,AJ216)))</f>
        <v>0</v>
      </c>
      <c r="AO216" s="338">
        <f t="shared" si="95"/>
        <v>0</v>
      </c>
      <c r="AP216" s="10">
        <f>IF(Revised_Input!F216&gt;0,Revised_Input!F216,IF(Input!F216&lt;990000,Input!F216,""))</f>
        <v>468.4921875</v>
      </c>
      <c r="AQ216" s="204"/>
      <c r="AS216" s="204"/>
      <c r="AT216" s="279"/>
      <c r="AU216" s="280"/>
      <c r="BL216" s="271"/>
      <c r="BN216" s="271"/>
      <c r="BO216" s="271"/>
    </row>
    <row r="217" spans="1:67">
      <c r="A217" s="73" t="str">
        <f ca="1">OFFSET('day lookup'!$A$1,WEEKDAY(B217)-1,0)</f>
        <v>THU</v>
      </c>
      <c r="B217" s="32">
        <f>Input!A217</f>
        <v>41207</v>
      </c>
      <c r="C217" s="294">
        <f>IF(D217&lt;&gt;"",interp(D217,AreaCapacity!$A$3:$B$245,2),"")</f>
        <v>7723.0691532258061</v>
      </c>
      <c r="D217" s="10">
        <f>IF(AND(Revised_Input!B217&gt;0,Revised_Input!B217&lt;104000),Revised_Input!B217,IF(Input!B217&lt;990000,Input!B217,""))</f>
        <v>65108.45</v>
      </c>
      <c r="E217" s="10">
        <f>IF(Revised_Input!G217&gt;0,Revised_Input!G217/1.9835,IF(Input!G217&lt;990000,Input!G217,""))</f>
        <v>1.1594</v>
      </c>
      <c r="F217" s="10">
        <f>IF(Revised_Input!C217&gt;0,Revised_Input!C217,IF(Input!C217&lt;990000,Input!C217,""))</f>
        <v>49.5833333333333</v>
      </c>
      <c r="G217" s="10">
        <f>IF(Revised_Input!D217&gt;0,Revised_Input!D217,IF(Input!D217&lt;990000,Input!D217,""))</f>
        <v>1.84984374999999</v>
      </c>
      <c r="H217" s="210">
        <f t="shared" si="72"/>
        <v>47.733489583333309</v>
      </c>
      <c r="I217" s="287">
        <f t="shared" si="73"/>
        <v>52.548044612322471</v>
      </c>
      <c r="J217" s="437" t="str">
        <f>IF(Input!H217="","",Input!H217)</f>
        <v>N</v>
      </c>
      <c r="K217" s="305">
        <f t="shared" si="74"/>
        <v>0</v>
      </c>
      <c r="L217" s="201">
        <f>IF(D217="","",IF(J217="Y",I217+G217,MIN(Input!I217,I217+G217-K217)))</f>
        <v>54.397888362322462</v>
      </c>
      <c r="M217" s="201">
        <f t="shared" si="75"/>
        <v>52.548044612322471</v>
      </c>
      <c r="N217" s="314">
        <f>IF(Revised_Input!E217&gt;0,Revised_Input!E217,IF(Input!E217&lt;990000,Input!E217,""))</f>
        <v>1.45</v>
      </c>
      <c r="O217" s="306">
        <f t="shared" si="76"/>
        <v>13118.666969677732</v>
      </c>
      <c r="P217" s="10">
        <f t="shared" si="77"/>
        <v>0</v>
      </c>
      <c r="Q217" s="322">
        <f t="shared" si="78"/>
        <v>245.43419644856692</v>
      </c>
      <c r="R217" s="325">
        <f>IF(D217="","",IF(J217="Y",Input!M217,0))</f>
        <v>0</v>
      </c>
      <c r="S217" s="308">
        <f t="shared" si="79"/>
        <v>2855.0660102006491</v>
      </c>
      <c r="T217" s="305">
        <f>IF(D217="","",Input!L217)</f>
        <v>0</v>
      </c>
      <c r="U217" s="308">
        <f t="shared" si="80"/>
        <v>0</v>
      </c>
      <c r="V217" s="307">
        <f t="shared" si="81"/>
        <v>0</v>
      </c>
      <c r="W217" s="326">
        <f t="shared" si="82"/>
        <v>2862.4843002006492</v>
      </c>
      <c r="X217" s="152">
        <f>IF(D217="","",Input!K217)</f>
        <v>0</v>
      </c>
      <c r="Y217" s="308">
        <f t="shared" si="83"/>
        <v>20597.159874999979</v>
      </c>
      <c r="Z217" s="329">
        <f t="shared" si="84"/>
        <v>-0.15987499997956434</v>
      </c>
      <c r="AA217" s="62">
        <f t="shared" si="85"/>
        <v>52.548044612322471</v>
      </c>
      <c r="AB217" s="62">
        <f>IF(D217="","",Input!N217)</f>
        <v>0</v>
      </c>
      <c r="AC217" s="62">
        <f t="shared" si="86"/>
        <v>47.733489583333309</v>
      </c>
      <c r="AD217" s="62">
        <f>IF(D217="","",Input!J217)</f>
        <v>47.733489583333309</v>
      </c>
      <c r="AE217" s="62">
        <f t="shared" si="87"/>
        <v>0</v>
      </c>
      <c r="AF217" s="309">
        <f t="shared" si="88"/>
        <v>0</v>
      </c>
      <c r="AG217" s="19">
        <f t="shared" si="89"/>
        <v>4.8145550289891617</v>
      </c>
      <c r="AH217" s="19">
        <f t="shared" si="90"/>
        <v>-38.266408067991421</v>
      </c>
      <c r="AI217" s="19">
        <f t="shared" si="91"/>
        <v>-75.901420402860978</v>
      </c>
      <c r="AJ217" s="337">
        <f t="shared" si="92"/>
        <v>0</v>
      </c>
      <c r="AK217" s="62">
        <f t="shared" si="93"/>
        <v>91331.677763020707</v>
      </c>
      <c r="AL217" s="62">
        <f>IF(D217="","",IF(AK216&lt;'day lookup'!$I$1,MIN('day lookup'!$I$1-AK216,AJ217)))</f>
        <v>0</v>
      </c>
      <c r="AM217" s="62">
        <f t="shared" si="94"/>
        <v>91331.677763020707</v>
      </c>
      <c r="AN217" s="62">
        <f>IF(D217="","",IF(AK217&lt;'day lookup'!$I$1,0,MIN(AK217-'day lookup'!$I$1,AJ217)))</f>
        <v>0</v>
      </c>
      <c r="AO217" s="338">
        <f t="shared" si="95"/>
        <v>0</v>
      </c>
      <c r="AP217" s="10">
        <f>IF(Revised_Input!F217&gt;0,Revised_Input!F217,IF(Input!F217&lt;990000,Input!F217,""))</f>
        <v>896.61979166666595</v>
      </c>
      <c r="AQ217" s="204"/>
      <c r="AS217" s="204"/>
      <c r="AT217" s="279"/>
      <c r="AU217" s="280"/>
      <c r="BL217" s="271"/>
      <c r="BN217" s="271"/>
      <c r="BO217" s="271"/>
    </row>
    <row r="218" spans="1:67">
      <c r="A218" s="73" t="str">
        <f ca="1">OFFSET('day lookup'!$A$1,WEEKDAY(B218)-1,0)</f>
        <v>FRI</v>
      </c>
      <c r="B218" s="32">
        <f>Input!A218</f>
        <v>41208</v>
      </c>
      <c r="C218" s="294">
        <f>IF(D218&lt;&gt;"",interp(D218,AreaCapacity!$A$3:$B$245,2),"")</f>
        <v>7723.0291801075273</v>
      </c>
      <c r="D218" s="10">
        <f>IF(AND(Revised_Input!B218&gt;0,Revised_Input!B218&lt;104000),Revised_Input!B218,IF(Input!B218&lt;990000,Input!B218,""))</f>
        <v>65078.71</v>
      </c>
      <c r="E218" s="10">
        <f>IF(Revised_Input!G218&gt;0,Revised_Input!G218/1.9835,IF(Input!G218&lt;990000,Input!G218,""))</f>
        <v>1.1594</v>
      </c>
      <c r="F218" s="10">
        <f>IF(Revised_Input!C218&gt;0,Revised_Input!C218,IF(Input!C218&lt;990000,Input!C218,""))</f>
        <v>49.0755208333333</v>
      </c>
      <c r="G218" s="10">
        <f>IF(Revised_Input!D218&gt;0,Revised_Input!D218,IF(Input!D218&lt;990000,Input!D218,""))</f>
        <v>1.7999999999999901</v>
      </c>
      <c r="H218" s="210">
        <f t="shared" si="72"/>
        <v>47.27552083333331</v>
      </c>
      <c r="I218" s="287">
        <f t="shared" si="73"/>
        <v>33.441222824763628</v>
      </c>
      <c r="J218" s="437" t="str">
        <f>IF(Input!H218="","",Input!H218)</f>
        <v>N</v>
      </c>
      <c r="K218" s="305">
        <f t="shared" si="74"/>
        <v>0</v>
      </c>
      <c r="L218" s="201">
        <f>IF(D218="","",IF(J218="Y",I218+G218,MIN(Input!I218,I218+G218-K218)))</f>
        <v>35.241222824763618</v>
      </c>
      <c r="M218" s="201">
        <f t="shared" si="75"/>
        <v>33.441222824763628</v>
      </c>
      <c r="N218" s="314">
        <f>IF(Revised_Input!E218&gt;0,Revised_Input!E218,IF(Input!E218&lt;990000,Input!E218,""))</f>
        <v>1.45</v>
      </c>
      <c r="O218" s="306">
        <f t="shared" si="76"/>
        <v>13121.543044677732</v>
      </c>
      <c r="P218" s="10">
        <f t="shared" si="77"/>
        <v>0</v>
      </c>
      <c r="Q218" s="322">
        <f t="shared" si="78"/>
        <v>245.43419644856692</v>
      </c>
      <c r="R218" s="325">
        <f>IF(D218="","",IF(J218="Y",Input!M218,0))</f>
        <v>0</v>
      </c>
      <c r="S218" s="308">
        <f t="shared" si="79"/>
        <v>2855.0660102006491</v>
      </c>
      <c r="T218" s="305">
        <f>IF(D218="","",Input!L218)</f>
        <v>0</v>
      </c>
      <c r="U218" s="308">
        <f t="shared" si="80"/>
        <v>0</v>
      </c>
      <c r="V218" s="307">
        <f t="shared" si="81"/>
        <v>0</v>
      </c>
      <c r="W218" s="326">
        <f t="shared" si="82"/>
        <v>2862.4843002006492</v>
      </c>
      <c r="X218" s="152">
        <f>IF(D218="","",Input!K218)</f>
        <v>0</v>
      </c>
      <c r="Y218" s="308">
        <f t="shared" si="83"/>
        <v>20597.159874999979</v>
      </c>
      <c r="Z218" s="329">
        <f t="shared" si="84"/>
        <v>-0.15987499997956434</v>
      </c>
      <c r="AA218" s="62">
        <f t="shared" si="85"/>
        <v>33.441222824763628</v>
      </c>
      <c r="AB218" s="62">
        <f>IF(D218="","",Input!N218)</f>
        <v>0</v>
      </c>
      <c r="AC218" s="62">
        <f t="shared" si="86"/>
        <v>47.27552083333331</v>
      </c>
      <c r="AD218" s="62">
        <f>IF(D218="","",Input!J218)</f>
        <v>47.27552083333331</v>
      </c>
      <c r="AE218" s="62">
        <f t="shared" si="87"/>
        <v>0</v>
      </c>
      <c r="AF218" s="309">
        <f t="shared" si="88"/>
        <v>0</v>
      </c>
      <c r="AG218" s="19">
        <f t="shared" si="89"/>
        <v>-13.834298008569682</v>
      </c>
      <c r="AH218" s="19">
        <f t="shared" si="90"/>
        <v>-52.100706076561103</v>
      </c>
      <c r="AI218" s="19">
        <f t="shared" si="91"/>
        <v>-103.34175050285894</v>
      </c>
      <c r="AJ218" s="337">
        <f t="shared" si="92"/>
        <v>0</v>
      </c>
      <c r="AK218" s="62">
        <f t="shared" si="93"/>
        <v>91331.677763020707</v>
      </c>
      <c r="AL218" s="62">
        <f>IF(D218="","",IF(AK217&lt;'day lookup'!$I$1,MIN('day lookup'!$I$1-AK217,AJ218)))</f>
        <v>0</v>
      </c>
      <c r="AM218" s="62">
        <f t="shared" si="94"/>
        <v>91331.677763020707</v>
      </c>
      <c r="AN218" s="62">
        <f>IF(D218="","",IF(AK218&lt;'day lookup'!$I$1,0,MIN(AK218-'day lookup'!$I$1,AJ218)))</f>
        <v>0</v>
      </c>
      <c r="AO218" s="338">
        <f t="shared" si="95"/>
        <v>0</v>
      </c>
      <c r="AP218" s="10">
        <f>IF(Revised_Input!F218&gt;0,Revised_Input!F218,IF(Input!F218&lt;990000,Input!F218,""))</f>
        <v>1144.6875</v>
      </c>
      <c r="AQ218" s="204"/>
      <c r="AS218" s="204"/>
      <c r="AT218" s="279"/>
      <c r="AU218" s="280"/>
      <c r="BL218" s="271"/>
      <c r="BN218" s="271"/>
      <c r="BO218" s="271"/>
    </row>
    <row r="219" spans="1:67">
      <c r="A219" s="73" t="str">
        <f ca="1">OFFSET('day lookup'!$A$1,WEEKDAY(B219)-1,0)</f>
        <v>SAT</v>
      </c>
      <c r="B219" s="32">
        <f>Input!A219</f>
        <v>41209</v>
      </c>
      <c r="C219" s="294">
        <f>IF(D219&lt;&gt;"",interp(D219,AreaCapacity!$A$3:$B$245,2),"")</f>
        <v>7723.0194354838713</v>
      </c>
      <c r="D219" s="10">
        <f>IF(AND(Revised_Input!B219&gt;0,Revised_Input!B219&lt;104000),Revised_Input!B219,IF(Input!B219&lt;990000,Input!B219,""))</f>
        <v>65071.46</v>
      </c>
      <c r="E219" s="10">
        <f>IF(Revised_Input!G219&gt;0,Revised_Input!G219/1.9835,IF(Input!G219&lt;990000,Input!G219,""))</f>
        <v>1.1594</v>
      </c>
      <c r="F219" s="10">
        <f>IF(Revised_Input!C219&gt;0,Revised_Input!C219,IF(Input!C219&lt;990000,Input!C219,""))</f>
        <v>48.999999999999901</v>
      </c>
      <c r="G219" s="10">
        <f>IF(Revised_Input!D219&gt;0,Revised_Input!D219,IF(Input!D219&lt;990000,Input!D219,""))</f>
        <v>1.7999999999999901</v>
      </c>
      <c r="H219" s="210">
        <f t="shared" si="72"/>
        <v>47.19999999999991</v>
      </c>
      <c r="I219" s="287">
        <f t="shared" si="73"/>
        <v>44.704244971010752</v>
      </c>
      <c r="J219" s="437" t="str">
        <f>IF(Input!H219="","",Input!H219)</f>
        <v>N</v>
      </c>
      <c r="K219" s="305">
        <f t="shared" si="74"/>
        <v>0</v>
      </c>
      <c r="L219" s="201">
        <f>IF(D219="","",IF(J219="Y",I219+G219,MIN(Input!I219,I219+G219-K219)))</f>
        <v>46.504244971010742</v>
      </c>
      <c r="M219" s="201">
        <f t="shared" si="75"/>
        <v>44.704244971010752</v>
      </c>
      <c r="N219" s="314">
        <f>IF(Revised_Input!E219&gt;0,Revised_Input!E219,IF(Input!E219&lt;990000,Input!E219,""))</f>
        <v>1.4775</v>
      </c>
      <c r="O219" s="306">
        <f t="shared" si="76"/>
        <v>13124.473665927731</v>
      </c>
      <c r="P219" s="10">
        <f t="shared" si="77"/>
        <v>0</v>
      </c>
      <c r="Q219" s="322">
        <f t="shared" si="78"/>
        <v>245.43419644856692</v>
      </c>
      <c r="R219" s="325">
        <f>IF(D219="","",IF(J219="Y",Input!M219,0))</f>
        <v>0</v>
      </c>
      <c r="S219" s="308">
        <f t="shared" si="79"/>
        <v>2855.0660102006491</v>
      </c>
      <c r="T219" s="305">
        <f>IF(D219="","",Input!L219)</f>
        <v>0</v>
      </c>
      <c r="U219" s="308">
        <f t="shared" si="80"/>
        <v>0</v>
      </c>
      <c r="V219" s="307">
        <f t="shared" si="81"/>
        <v>0</v>
      </c>
      <c r="W219" s="326">
        <f t="shared" si="82"/>
        <v>2862.4843002006492</v>
      </c>
      <c r="X219" s="152">
        <f>IF(D219="","",Input!K219)</f>
        <v>0</v>
      </c>
      <c r="Y219" s="308">
        <f t="shared" si="83"/>
        <v>20597.159874999979</v>
      </c>
      <c r="Z219" s="329">
        <f t="shared" si="84"/>
        <v>-0.15987499997956434</v>
      </c>
      <c r="AA219" s="62">
        <f t="shared" si="85"/>
        <v>44.704244971010752</v>
      </c>
      <c r="AB219" s="62">
        <f>IF(D219="","",Input!N219)</f>
        <v>0</v>
      </c>
      <c r="AC219" s="62">
        <f t="shared" si="86"/>
        <v>47.19999999999991</v>
      </c>
      <c r="AD219" s="62">
        <f>IF(D219="","",Input!J219)</f>
        <v>47.19999999999991</v>
      </c>
      <c r="AE219" s="62">
        <f t="shared" si="87"/>
        <v>0</v>
      </c>
      <c r="AF219" s="309">
        <f t="shared" si="88"/>
        <v>0</v>
      </c>
      <c r="AG219" s="19">
        <f t="shared" si="89"/>
        <v>-2.4957550289891586</v>
      </c>
      <c r="AH219" s="19">
        <f t="shared" si="90"/>
        <v>-54.596461105550262</v>
      </c>
      <c r="AI219" s="19">
        <f>IF(D219="","",AH219*1.9835)</f>
        <v>-108.29208060285895</v>
      </c>
      <c r="AJ219" s="337">
        <f t="shared" si="92"/>
        <v>0</v>
      </c>
      <c r="AK219" s="62">
        <f t="shared" si="93"/>
        <v>91331.677763020707</v>
      </c>
      <c r="AL219" s="62">
        <f>IF(D219="","",IF(AK218&lt;'day lookup'!$I$1,MIN('day lookup'!$I$1-AK218,AJ219)))</f>
        <v>0</v>
      </c>
      <c r="AM219" s="62">
        <f t="shared" si="94"/>
        <v>91331.677763020707</v>
      </c>
      <c r="AN219" s="62">
        <f>IF(D219="","",IF(AK219&lt;'day lookup'!$I$1,0,MIN(AK219-'day lookup'!$I$1,AJ219)))</f>
        <v>0</v>
      </c>
      <c r="AO219" s="338">
        <f t="shared" si="95"/>
        <v>0</v>
      </c>
      <c r="AP219" s="10">
        <f>IF(Revised_Input!F219&gt;0,Revised_Input!F219,IF(Input!F219&lt;990000,Input!F219,""))</f>
        <v>1148.515625</v>
      </c>
      <c r="AQ219" s="204"/>
      <c r="AS219" s="204"/>
      <c r="AT219" s="279"/>
      <c r="AU219" s="280"/>
      <c r="BL219" s="271"/>
      <c r="BN219" s="271"/>
      <c r="BO219" s="271"/>
    </row>
    <row r="220" spans="1:67">
      <c r="A220" s="73" t="str">
        <f ca="1">OFFSET('day lookup'!$A$1,WEEKDAY(B220)-1,0)</f>
        <v>SUN</v>
      </c>
      <c r="B220" s="32">
        <f>Input!A220</f>
        <v>41210</v>
      </c>
      <c r="C220" s="294">
        <f>IF(D220&lt;&gt;"",interp(D220,AreaCapacity!$A$3:$B$245,2),"")</f>
        <v>7723.0092069892471</v>
      </c>
      <c r="D220" s="10">
        <f>IF(AND(Revised_Input!B220&gt;0,Revised_Input!B220&lt;104000),Revised_Input!B220,IF(Input!B220&lt;990000,Input!B220,""))</f>
        <v>65063.85</v>
      </c>
      <c r="E220" s="10">
        <f>IF(Revised_Input!G220&gt;0,Revised_Input!G220/1.9835,IF(Input!G220&lt;990000,Input!G220,""))</f>
        <v>1.1594</v>
      </c>
      <c r="F220" s="10">
        <f>IF(Revised_Input!C220&gt;0,Revised_Input!C220,IF(Input!C220&lt;990000,Input!C220,""))</f>
        <v>49.0833333333333</v>
      </c>
      <c r="G220" s="10">
        <f>IF(Revised_Input!D220&gt;0,Revised_Input!D220,IF(Input!D220&lt;990000,Input!D220,""))</f>
        <v>1.7999999999999901</v>
      </c>
      <c r="H220" s="210">
        <f t="shared" si="72"/>
        <v>47.28333333333331</v>
      </c>
      <c r="I220" s="287">
        <f t="shared" si="73"/>
        <v>44.60608095118026</v>
      </c>
      <c r="J220" s="437" t="str">
        <f>IF(Input!H220="","",Input!H220)</f>
        <v>N</v>
      </c>
      <c r="K220" s="305">
        <f t="shared" si="74"/>
        <v>0</v>
      </c>
      <c r="L220" s="201">
        <f>IF(D220="","",IF(J220="Y",I220+G220,MIN(Input!I220,I220+G220-K220)))</f>
        <v>46.40608095118025</v>
      </c>
      <c r="M220" s="201">
        <f t="shared" si="75"/>
        <v>44.60608095118026</v>
      </c>
      <c r="N220" s="314">
        <f>IF(Revised_Input!E220&gt;0,Revised_Input!E220,IF(Input!E220&lt;990000,Input!E220,""))</f>
        <v>1.6012499999999901</v>
      </c>
      <c r="O220" s="306">
        <f t="shared" si="76"/>
        <v>13127.649745302731</v>
      </c>
      <c r="P220" s="10">
        <f t="shared" si="77"/>
        <v>0</v>
      </c>
      <c r="Q220" s="322">
        <f t="shared" si="78"/>
        <v>245.43419644856692</v>
      </c>
      <c r="R220" s="325">
        <f>IF(D220="","",IF(J220="Y",Input!M220,0))</f>
        <v>0</v>
      </c>
      <c r="S220" s="308">
        <f t="shared" si="79"/>
        <v>2855.0660102006491</v>
      </c>
      <c r="T220" s="305">
        <f>IF(D220="","",Input!L220)</f>
        <v>0</v>
      </c>
      <c r="U220" s="308">
        <f t="shared" si="80"/>
        <v>0</v>
      </c>
      <c r="V220" s="307">
        <f t="shared" si="81"/>
        <v>0</v>
      </c>
      <c r="W220" s="326">
        <f t="shared" si="82"/>
        <v>2862.4843002006492</v>
      </c>
      <c r="X220" s="152">
        <f>IF(D220="","",Input!K220)</f>
        <v>0</v>
      </c>
      <c r="Y220" s="308">
        <f t="shared" si="83"/>
        <v>20597.159874999979</v>
      </c>
      <c r="Z220" s="329">
        <f t="shared" si="84"/>
        <v>-0.15987499997956434</v>
      </c>
      <c r="AA220" s="62">
        <f t="shared" si="85"/>
        <v>44.60608095118026</v>
      </c>
      <c r="AB220" s="62">
        <f>IF(D220="","",Input!N220)</f>
        <v>0</v>
      </c>
      <c r="AC220" s="62">
        <f t="shared" si="86"/>
        <v>47.28333333333331</v>
      </c>
      <c r="AD220" s="62">
        <f>IF(D220="","",Input!J220)</f>
        <v>47.28333333333331</v>
      </c>
      <c r="AE220" s="62">
        <f t="shared" si="87"/>
        <v>0</v>
      </c>
      <c r="AF220" s="309">
        <f t="shared" si="88"/>
        <v>0</v>
      </c>
      <c r="AG220" s="19">
        <f t="shared" si="89"/>
        <v>-2.6772523821530498</v>
      </c>
      <c r="AH220" s="19">
        <f t="shared" si="90"/>
        <v>-57.273713487703311</v>
      </c>
      <c r="AI220" s="19">
        <f t="shared" si="91"/>
        <v>-113.60241070285952</v>
      </c>
      <c r="AJ220" s="337">
        <f t="shared" si="92"/>
        <v>0</v>
      </c>
      <c r="AK220" s="62">
        <f t="shared" si="93"/>
        <v>91331.677763020707</v>
      </c>
      <c r="AL220" s="62">
        <f>IF(D220="","",IF(AK219&lt;'day lookup'!$I$1,MIN('day lookup'!$I$1-AK219,AJ220)))</f>
        <v>0</v>
      </c>
      <c r="AM220" s="62">
        <f t="shared" si="94"/>
        <v>91331.677763020707</v>
      </c>
      <c r="AN220" s="62">
        <f>IF(D220="","",IF(AK220&lt;'day lookup'!$I$1,0,MIN(AK220-'day lookup'!$I$1,AJ220)))</f>
        <v>0</v>
      </c>
      <c r="AO220" s="338">
        <f t="shared" si="95"/>
        <v>0</v>
      </c>
      <c r="AP220" s="10">
        <f>IF(Revised_Input!F220&gt;0,Revised_Input!F220,IF(Input!F220&lt;990000,Input!F220,""))</f>
        <v>1121.5104166666599</v>
      </c>
      <c r="AQ220" s="204"/>
      <c r="AS220" s="204"/>
      <c r="AT220" s="279"/>
      <c r="AU220" s="280"/>
      <c r="BL220" s="271"/>
      <c r="BN220" s="271"/>
      <c r="BO220" s="271"/>
    </row>
    <row r="221" spans="1:67">
      <c r="A221" s="73" t="str">
        <f ca="1">OFFSET('day lookup'!$A$1,WEEKDAY(B221)-1,0)</f>
        <v>MON</v>
      </c>
      <c r="B221" s="32">
        <f>Input!A221</f>
        <v>41211</v>
      </c>
      <c r="C221" s="294">
        <f>IF(D221&lt;&gt;"",interp(D221,AreaCapacity!$A$3:$B$245,2),"")</f>
        <v>7722.9994594594591</v>
      </c>
      <c r="D221" s="10">
        <f>IF(AND(Revised_Input!B221&gt;0,Revised_Input!B221&lt;104000),Revised_Input!B221,IF(Input!B221&lt;990000,Input!B221,""))</f>
        <v>65056.6</v>
      </c>
      <c r="E221" s="10">
        <f>IF(Revised_Input!G221&gt;0,Revised_Input!G221/1.9835,IF(Input!G221&lt;990000,Input!G221,""))</f>
        <v>1.1594</v>
      </c>
      <c r="F221" s="10">
        <f>IF(Revised_Input!C221&gt;0,Revised_Input!C221,IF(Input!C221&lt;990000,Input!C221,""))</f>
        <v>49.2291666666666</v>
      </c>
      <c r="G221" s="10">
        <f>IF(Revised_Input!D221&gt;0,Revised_Input!D221,IF(Input!D221&lt;990000,Input!D221,""))</f>
        <v>1.7999999999999901</v>
      </c>
      <c r="H221" s="210">
        <f t="shared" si="72"/>
        <v>47.42916666666661</v>
      </c>
      <c r="I221" s="287">
        <f t="shared" si="73"/>
        <v>44.933411637677452</v>
      </c>
      <c r="J221" s="437" t="str">
        <f>IF(Input!H221="","",Input!H221)</f>
        <v>N</v>
      </c>
      <c r="K221" s="305">
        <f t="shared" si="74"/>
        <v>0</v>
      </c>
      <c r="L221" s="201">
        <f>IF(D221="","",IF(J221="Y",I221+G221,MIN(Input!I221,I221+G221-K221)))</f>
        <v>46.733411637677442</v>
      </c>
      <c r="M221" s="201">
        <f t="shared" si="75"/>
        <v>44.933411637677452</v>
      </c>
      <c r="N221" s="314">
        <f>IF(Revised_Input!E221&gt;0,Revised_Input!E221,IF(Input!E221&lt;990000,Input!E221,""))</f>
        <v>1.68999999999999</v>
      </c>
      <c r="O221" s="306">
        <f t="shared" si="76"/>
        <v>13131.001860302731</v>
      </c>
      <c r="P221" s="10">
        <f t="shared" si="77"/>
        <v>0</v>
      </c>
      <c r="Q221" s="322">
        <f t="shared" si="78"/>
        <v>245.43419644856692</v>
      </c>
      <c r="R221" s="325">
        <f>IF(D221="","",IF(J221="Y",Input!M221,0))</f>
        <v>0</v>
      </c>
      <c r="S221" s="308">
        <f t="shared" si="79"/>
        <v>2855.0660102006491</v>
      </c>
      <c r="T221" s="305">
        <f>IF(D221="","",Input!L221)</f>
        <v>0</v>
      </c>
      <c r="U221" s="308">
        <f t="shared" si="80"/>
        <v>0</v>
      </c>
      <c r="V221" s="307">
        <f t="shared" si="81"/>
        <v>0</v>
      </c>
      <c r="W221" s="326">
        <f t="shared" si="82"/>
        <v>2862.4843002006492</v>
      </c>
      <c r="X221" s="152">
        <f>IF(D221="","",Input!K221)</f>
        <v>0</v>
      </c>
      <c r="Y221" s="308">
        <f t="shared" si="83"/>
        <v>20597.159874999979</v>
      </c>
      <c r="Z221" s="329">
        <f t="shared" si="84"/>
        <v>-0.15987499997956434</v>
      </c>
      <c r="AA221" s="62">
        <f t="shared" si="85"/>
        <v>44.933411637677452</v>
      </c>
      <c r="AB221" s="62">
        <f>IF(D221="","",Input!N221)</f>
        <v>0</v>
      </c>
      <c r="AC221" s="62">
        <f t="shared" si="86"/>
        <v>47.42916666666661</v>
      </c>
      <c r="AD221" s="62">
        <f>IF(D221="","",Input!J221)</f>
        <v>47.42916666666661</v>
      </c>
      <c r="AE221" s="62">
        <f t="shared" si="87"/>
        <v>0</v>
      </c>
      <c r="AF221" s="309">
        <f t="shared" si="88"/>
        <v>0</v>
      </c>
      <c r="AG221" s="19">
        <f t="shared" si="89"/>
        <v>-2.4957550289891586</v>
      </c>
      <c r="AH221" s="19">
        <f t="shared" si="90"/>
        <v>-59.76946851669247</v>
      </c>
      <c r="AI221" s="19">
        <f t="shared" si="91"/>
        <v>-118.55274080285952</v>
      </c>
      <c r="AJ221" s="337">
        <f t="shared" si="92"/>
        <v>0</v>
      </c>
      <c r="AK221" s="62">
        <f t="shared" si="93"/>
        <v>91331.677763020707</v>
      </c>
      <c r="AL221" s="62">
        <f>IF(D221="","",IF(AK220&lt;'day lookup'!$I$1,MIN('day lookup'!$I$1-AK220,AJ221)))</f>
        <v>0</v>
      </c>
      <c r="AM221" s="62">
        <f t="shared" si="94"/>
        <v>91331.677763020707</v>
      </c>
      <c r="AN221" s="62">
        <f>IF(D221="","",IF(AK221&lt;'day lookup'!$I$1,0,MIN(AK221-'day lookup'!$I$1,AJ221)))</f>
        <v>0</v>
      </c>
      <c r="AO221" s="338">
        <f t="shared" si="95"/>
        <v>0</v>
      </c>
      <c r="AP221" s="10">
        <f>IF(Revised_Input!F221&gt;0,Revised_Input!F221,IF(Input!F221&lt;990000,Input!F221,""))</f>
        <v>1113.4166666666599</v>
      </c>
      <c r="AQ221" s="204"/>
      <c r="AS221" s="204"/>
      <c r="AT221" s="279"/>
      <c r="AU221" s="280"/>
      <c r="BL221" s="271"/>
      <c r="BN221" s="271"/>
      <c r="BO221" s="271"/>
    </row>
    <row r="222" spans="1:67">
      <c r="A222" s="73" t="str">
        <f ca="1">OFFSET('day lookup'!$A$1,WEEKDAY(B222)-1,0)</f>
        <v>TUE</v>
      </c>
      <c r="B222" s="32">
        <f>Input!A222</f>
        <v>41212</v>
      </c>
      <c r="C222" s="294">
        <f>IF(D222&lt;&gt;"",interp(D222,AreaCapacity!$A$3:$B$245,2),"")</f>
        <v>7722.9896621621619</v>
      </c>
      <c r="D222" s="10">
        <f>IF(AND(Revised_Input!B222&gt;0,Revised_Input!B222&lt;104000),Revised_Input!B222,IF(Input!B222&lt;990000,Input!B222,""))</f>
        <v>65049.35</v>
      </c>
      <c r="E222" s="10">
        <f>IF(Revised_Input!G222&gt;0,Revised_Input!G222/1.9835,IF(Input!G222&lt;990000,Input!G222,""))</f>
        <v>1.1594</v>
      </c>
      <c r="F222" s="10">
        <f>IF(Revised_Input!C222&gt;0,Revised_Input!C222,IF(Input!C222&lt;990000,Input!C222,""))</f>
        <v>49.4166666666666</v>
      </c>
      <c r="G222" s="10">
        <f>IF(Revised_Input!D222&gt;0,Revised_Input!D222,IF(Input!D222&lt;990000,Input!D222,""))</f>
        <v>1.8492187499999999</v>
      </c>
      <c r="H222" s="210">
        <f t="shared" si="72"/>
        <v>47.567447916666602</v>
      </c>
      <c r="I222" s="287">
        <f t="shared" si="73"/>
        <v>45.071692887677443</v>
      </c>
      <c r="J222" s="437" t="str">
        <f>IF(Input!H222="","",Input!H222)</f>
        <v>N</v>
      </c>
      <c r="K222" s="305">
        <f t="shared" si="74"/>
        <v>0</v>
      </c>
      <c r="L222" s="201">
        <f>IF(D222="","",IF(J222="Y",I222+G222,MIN(Input!I222,I222+G222-K222)))</f>
        <v>46.920911637677442</v>
      </c>
      <c r="M222" s="201">
        <f t="shared" si="75"/>
        <v>45.071692887677443</v>
      </c>
      <c r="N222" s="314">
        <f>IF(Revised_Input!E222&gt;0,Revised_Input!E222,IF(Input!E222&lt;990000,Input!E222,""))</f>
        <v>1.68999999999999</v>
      </c>
      <c r="O222" s="306">
        <f t="shared" si="76"/>
        <v>13134.353975302731</v>
      </c>
      <c r="P222" s="10">
        <f t="shared" si="77"/>
        <v>0</v>
      </c>
      <c r="Q222" s="322">
        <f t="shared" si="78"/>
        <v>245.43419644856692</v>
      </c>
      <c r="R222" s="325">
        <f>IF(D222="","",IF(J222="Y",Input!M222,0))</f>
        <v>0</v>
      </c>
      <c r="S222" s="308">
        <f t="shared" si="79"/>
        <v>2855.0660102006491</v>
      </c>
      <c r="T222" s="305">
        <f>IF(D222="","",Input!L222)</f>
        <v>0</v>
      </c>
      <c r="U222" s="308">
        <f t="shared" si="80"/>
        <v>0</v>
      </c>
      <c r="V222" s="307">
        <f t="shared" si="81"/>
        <v>0</v>
      </c>
      <c r="W222" s="326">
        <f t="shared" si="82"/>
        <v>2862.4843002006492</v>
      </c>
      <c r="X222" s="152">
        <f>IF(D222="","",Input!K222)</f>
        <v>0</v>
      </c>
      <c r="Y222" s="308">
        <f t="shared" si="83"/>
        <v>20597.159874999979</v>
      </c>
      <c r="Z222" s="329">
        <f t="shared" si="84"/>
        <v>-0.15987499997956434</v>
      </c>
      <c r="AA222" s="62">
        <f t="shared" si="85"/>
        <v>45.071692887677443</v>
      </c>
      <c r="AB222" s="62">
        <f>IF(D222="","",Input!N222)</f>
        <v>0</v>
      </c>
      <c r="AC222" s="62">
        <f t="shared" si="86"/>
        <v>47.567447916666602</v>
      </c>
      <c r="AD222" s="62">
        <f>IF(D222="","",Input!J222)</f>
        <v>47.567447916666602</v>
      </c>
      <c r="AE222" s="62">
        <f t="shared" si="87"/>
        <v>0</v>
      </c>
      <c r="AF222" s="309">
        <f t="shared" si="88"/>
        <v>0</v>
      </c>
      <c r="AG222" s="19">
        <f t="shared" si="89"/>
        <v>-2.4957550289891586</v>
      </c>
      <c r="AH222" s="19">
        <f t="shared" si="90"/>
        <v>-62.265223545681629</v>
      </c>
      <c r="AI222" s="19">
        <f t="shared" si="91"/>
        <v>-123.50307090285952</v>
      </c>
      <c r="AJ222" s="337">
        <f t="shared" si="92"/>
        <v>0</v>
      </c>
      <c r="AK222" s="62">
        <f t="shared" si="93"/>
        <v>91331.677763020707</v>
      </c>
      <c r="AL222" s="62">
        <f>IF(D222="","",IF(AK221&lt;'day lookup'!$I$1,MIN('day lookup'!$I$1-AK221,AJ222)))</f>
        <v>0</v>
      </c>
      <c r="AM222" s="62">
        <f t="shared" si="94"/>
        <v>91331.677763020707</v>
      </c>
      <c r="AN222" s="62">
        <f>IF(D222="","",IF(AK222&lt;'day lookup'!$I$1,0,MIN(AK222-'day lookup'!$I$1,AJ222)))</f>
        <v>0</v>
      </c>
      <c r="AO222" s="338">
        <f t="shared" si="95"/>
        <v>0</v>
      </c>
      <c r="AP222" s="10">
        <f>IF(Revised_Input!F222&gt;0,Revised_Input!F222,IF(Input!F222&lt;990000,Input!F222,""))</f>
        <v>1127.03125</v>
      </c>
      <c r="AQ222" s="204"/>
      <c r="AS222" s="204"/>
      <c r="AT222" s="279"/>
      <c r="AU222" s="280"/>
      <c r="BL222" s="271"/>
      <c r="BN222" s="271"/>
      <c r="BO222" s="271"/>
    </row>
    <row r="223" spans="1:67">
      <c r="A223" s="73" t="str">
        <f ca="1">OFFSET('day lookup'!$A$1,WEEKDAY(B223)-1,0)</f>
        <v>WED</v>
      </c>
      <c r="B223" s="32">
        <f>Input!A223</f>
        <v>41213</v>
      </c>
      <c r="C223" s="294">
        <f>IF(D223&lt;&gt;"",interp(D223,AreaCapacity!$A$3:$B$245,2),"")</f>
        <v>7722.9695810810808</v>
      </c>
      <c r="D223" s="10">
        <f>IF(AND(Revised_Input!B223&gt;0,Revised_Input!B223&lt;104000),Revised_Input!B223,IF(Input!B223&lt;990000,Input!B223,""))</f>
        <v>65034.49</v>
      </c>
      <c r="E223" s="10">
        <f>IF(Revised_Input!G223&gt;0,Revised_Input!G223/1.9835,IF(Input!G223&lt;990000,Input!G223,""))</f>
        <v>1.1544000000000001</v>
      </c>
      <c r="F223" s="10">
        <f>IF(Revised_Input!C223&gt;0,Revised_Input!C223,IF(Input!C223&lt;990000,Input!C223,""))</f>
        <v>48.1041666666666</v>
      </c>
      <c r="G223" s="10">
        <f>IF(Revised_Input!D223&gt;0,Revised_Input!D223,IF(Input!D223&lt;990000,Input!D223,""))</f>
        <v>2.5970833333333299</v>
      </c>
      <c r="H223" s="210">
        <f t="shared" si="72"/>
        <v>45.50708333333327</v>
      </c>
      <c r="I223" s="287">
        <f t="shared" si="73"/>
        <v>39.169675922191054</v>
      </c>
      <c r="J223" s="437" t="str">
        <f>IF(Input!H223="","",Input!H223)</f>
        <v>N</v>
      </c>
      <c r="K223" s="305">
        <f t="shared" si="74"/>
        <v>0</v>
      </c>
      <c r="L223" s="201">
        <f>IF(D223="","",IF(J223="Y",I223+G223,MIN(Input!I223,I223+G223-K223)))</f>
        <v>41.766759255524384</v>
      </c>
      <c r="M223" s="201">
        <f t="shared" si="75"/>
        <v>39.169675922191054</v>
      </c>
      <c r="N223" s="314">
        <f>IF(Revised_Input!E223&gt;0,Revised_Input!E223,IF(Input!E223&lt;990000,Input!E223,""))</f>
        <v>1.68999999999999</v>
      </c>
      <c r="O223" s="306">
        <f t="shared" si="76"/>
        <v>13137.70609030273</v>
      </c>
      <c r="P223" s="10">
        <f t="shared" si="77"/>
        <v>0</v>
      </c>
      <c r="Q223" s="322">
        <f t="shared" si="78"/>
        <v>245.43419644856692</v>
      </c>
      <c r="R223" s="325">
        <f>IF(D223="","",IF(J223="Y",Input!M223,0))</f>
        <v>0</v>
      </c>
      <c r="S223" s="308">
        <f t="shared" si="79"/>
        <v>2855.0660102006491</v>
      </c>
      <c r="T223" s="305">
        <f>IF(D223="","",Input!L223)</f>
        <v>0</v>
      </c>
      <c r="U223" s="308">
        <f t="shared" si="80"/>
        <v>0</v>
      </c>
      <c r="V223" s="307">
        <f t="shared" si="81"/>
        <v>0</v>
      </c>
      <c r="W223" s="326">
        <f t="shared" si="82"/>
        <v>2862.4843002006492</v>
      </c>
      <c r="X223" s="152">
        <f>IF(D223="","",Input!K223)</f>
        <v>0</v>
      </c>
      <c r="Y223" s="308">
        <f t="shared" si="83"/>
        <v>20597.159874999979</v>
      </c>
      <c r="Z223" s="329">
        <f t="shared" si="84"/>
        <v>-0.15987499997956434</v>
      </c>
      <c r="AA223" s="62">
        <f t="shared" si="85"/>
        <v>39.169675922191054</v>
      </c>
      <c r="AB223" s="62">
        <f>IF(D223="","",Input!N223)</f>
        <v>0</v>
      </c>
      <c r="AC223" s="62">
        <f t="shared" si="86"/>
        <v>45.50708333333327</v>
      </c>
      <c r="AD223" s="62">
        <f>IF(D223="","",Input!J223)</f>
        <v>45.50708333333327</v>
      </c>
      <c r="AE223" s="62">
        <f t="shared" si="87"/>
        <v>0</v>
      </c>
      <c r="AF223" s="309">
        <f t="shared" si="88"/>
        <v>0</v>
      </c>
      <c r="AG223" s="19">
        <f t="shared" si="89"/>
        <v>-6.3374074111422161</v>
      </c>
      <c r="AH223" s="19">
        <f t="shared" si="90"/>
        <v>-68.602630956823845</v>
      </c>
      <c r="AI223" s="19">
        <f t="shared" si="91"/>
        <v>-136.0733185028601</v>
      </c>
      <c r="AJ223" s="337">
        <f t="shared" si="92"/>
        <v>0</v>
      </c>
      <c r="AK223" s="62">
        <f t="shared" si="93"/>
        <v>91331.677763020707</v>
      </c>
      <c r="AL223" s="62">
        <f>IF(D223="","",IF(AK222&lt;'day lookup'!$I$1,MIN('day lookup'!$I$1-AK222,AJ223)))</f>
        <v>0</v>
      </c>
      <c r="AM223" s="62">
        <f t="shared" si="94"/>
        <v>91331.677763020707</v>
      </c>
      <c r="AN223" s="62">
        <f>IF(D223="","",IF(AK223&lt;'day lookup'!$I$1,0,MIN(AK223-'day lookup'!$I$1,AJ223)))</f>
        <v>0</v>
      </c>
      <c r="AO223" s="338">
        <f t="shared" si="95"/>
        <v>0</v>
      </c>
      <c r="AP223" s="10">
        <f>IF(Revised_Input!F223&gt;0,Revised_Input!F223,IF(Input!F223&lt;990000,Input!F223,""))</f>
        <v>1434.1927083333301</v>
      </c>
      <c r="AQ223" s="204"/>
      <c r="AS223" s="204"/>
      <c r="AT223" s="279"/>
      <c r="AU223" s="280"/>
      <c r="BL223" s="271"/>
      <c r="BN223" s="271"/>
      <c r="BO223" s="271"/>
    </row>
    <row r="224" spans="1:67">
      <c r="A224" s="73" t="str">
        <f ca="1">OFFSET('day lookup'!$A$1,WEEKDAY(B224)-1,0)</f>
        <v>THU</v>
      </c>
      <c r="B224" s="32">
        <f>Input!A224</f>
        <v>41214</v>
      </c>
      <c r="C224" s="294" t="str">
        <f>IF(D224&lt;&gt;"",interp(D224,AreaCapacity!$A$3:$B$245,2),"")</f>
        <v/>
      </c>
      <c r="D224" s="10">
        <f>IF(AND(Revised_Input!B224&gt;0,Revised_Input!B224&lt;104000),Revised_Input!B224,IF(Input!B224&lt;990000,Input!B224,""))</f>
        <v>0</v>
      </c>
      <c r="E224" s="10">
        <f>IF(Revised_Input!G224&gt;0,Revised_Input!G224/1.9835,IF(Input!G224&lt;990000,Input!G224,""))</f>
        <v>0</v>
      </c>
      <c r="F224" s="10">
        <f>IF(Revised_Input!C224&gt;0,Revised_Input!C224,IF(Input!C224&lt;990000,Input!C224,""))</f>
        <v>0</v>
      </c>
      <c r="G224" s="10">
        <f>IF(Revised_Input!D224&gt;0,Revised_Input!D224,IF(Input!D224&lt;990000,Input!D224,""))</f>
        <v>0</v>
      </c>
      <c r="H224" s="210" t="str">
        <f t="shared" si="72"/>
        <v/>
      </c>
      <c r="I224" s="287" t="str">
        <f t="shared" si="73"/>
        <v/>
      </c>
      <c r="J224" s="437" t="str">
        <f>IF(Input!H224="","",Input!H224)</f>
        <v>N</v>
      </c>
      <c r="K224" s="305" t="str">
        <f t="shared" si="74"/>
        <v/>
      </c>
      <c r="L224" s="201" t="str">
        <f>IF(D224="","",IF(J224="Y",I224+G224,MIN(Input!I224,I224+G224-K224)))</f>
        <v/>
      </c>
      <c r="M224" s="201" t="str">
        <f t="shared" si="75"/>
        <v/>
      </c>
      <c r="N224" s="314">
        <f>IF(Revised_Input!E224&gt;0,Revised_Input!E224,IF(Input!E224&lt;990000,Input!E224,""))</f>
        <v>0</v>
      </c>
      <c r="O224" s="306" t="str">
        <f t="shared" si="76"/>
        <v/>
      </c>
      <c r="P224" s="10" t="str">
        <f t="shared" si="77"/>
        <v/>
      </c>
      <c r="Q224" s="322" t="str">
        <f t="shared" si="78"/>
        <v/>
      </c>
      <c r="R224" s="325" t="str">
        <f>IF(D224="","",IF(J224="Y",Input!M224,0))</f>
        <v/>
      </c>
      <c r="S224" s="308" t="str">
        <f t="shared" si="79"/>
        <v/>
      </c>
      <c r="T224" s="305" t="str">
        <f>IF(D224="","",Input!L224)</f>
        <v/>
      </c>
      <c r="U224" s="308" t="str">
        <f t="shared" si="80"/>
        <v/>
      </c>
      <c r="V224" s="307" t="str">
        <f t="shared" si="81"/>
        <v/>
      </c>
      <c r="W224" s="326" t="str">
        <f t="shared" si="82"/>
        <v/>
      </c>
      <c r="X224" s="152" t="str">
        <f>IF(D224="","",Input!K224)</f>
        <v/>
      </c>
      <c r="Y224" s="308" t="str">
        <f t="shared" si="83"/>
        <v/>
      </c>
      <c r="Z224" s="329" t="str">
        <f t="shared" si="84"/>
        <v/>
      </c>
      <c r="AA224" s="62" t="str">
        <f t="shared" si="85"/>
        <v/>
      </c>
      <c r="AB224" s="62" t="str">
        <f>IF(D224="","",Input!N224)</f>
        <v/>
      </c>
      <c r="AC224" s="62" t="str">
        <f t="shared" si="86"/>
        <v/>
      </c>
      <c r="AD224" s="62" t="str">
        <f>IF(D224="","",Input!J224)</f>
        <v/>
      </c>
      <c r="AE224" s="62" t="str">
        <f t="shared" si="87"/>
        <v/>
      </c>
      <c r="AF224" s="309" t="str">
        <f t="shared" si="88"/>
        <v/>
      </c>
      <c r="AG224" s="19" t="str">
        <f t="shared" si="89"/>
        <v/>
      </c>
      <c r="AH224" s="19" t="str">
        <f t="shared" si="90"/>
        <v/>
      </c>
      <c r="AI224" s="19" t="str">
        <f t="shared" si="91"/>
        <v/>
      </c>
      <c r="AJ224" s="337" t="str">
        <f t="shared" si="92"/>
        <v/>
      </c>
      <c r="AK224" s="62" t="str">
        <f t="shared" si="93"/>
        <v/>
      </c>
      <c r="AL224" s="62" t="str">
        <f>IF(D224="","",IF(AK223&lt;'day lookup'!$I$1,MIN('day lookup'!$I$1-AK223,AJ224)))</f>
        <v/>
      </c>
      <c r="AM224" s="62" t="str">
        <f t="shared" si="94"/>
        <v/>
      </c>
      <c r="AN224" s="62" t="str">
        <f>IF(D224="","",IF(AK224&lt;'day lookup'!$I$1,0,MIN(AK224-'day lookup'!$I$1,AJ224)))</f>
        <v/>
      </c>
      <c r="AO224" s="338" t="str">
        <f t="shared" si="95"/>
        <v/>
      </c>
      <c r="AP224" s="10">
        <f>IF(Revised_Input!F224&gt;0,Revised_Input!F224,IF(Input!F224&lt;990000,Input!F224,""))</f>
        <v>0</v>
      </c>
      <c r="AQ224" s="282"/>
      <c r="AS224" s="282"/>
      <c r="AT224" s="279"/>
      <c r="AU224" s="280"/>
      <c r="BL224" s="271"/>
      <c r="BN224" s="271"/>
      <c r="BO224" s="271"/>
    </row>
    <row r="225" spans="1:67">
      <c r="A225" s="73" t="str">
        <f ca="1">OFFSET('day lookup'!$A$1,WEEKDAY(B225)-1,0)</f>
        <v>FRI</v>
      </c>
      <c r="B225" s="32">
        <f>Input!A225</f>
        <v>41215</v>
      </c>
      <c r="C225" s="294" t="str">
        <f>IF(D225&lt;&gt;"",interp(D225,AreaCapacity!$A$3:$B$245,2),"")</f>
        <v/>
      </c>
      <c r="D225" s="10">
        <f>IF(AND(Revised_Input!B225&gt;0,Revised_Input!B225&lt;104000),Revised_Input!B225,IF(Input!B225&lt;990000,Input!B225,""))</f>
        <v>0</v>
      </c>
      <c r="E225" s="10">
        <f>IF(Revised_Input!G225&gt;0,Revised_Input!G225/1.9835,IF(Input!G225&lt;990000,Input!G225,""))</f>
        <v>0</v>
      </c>
      <c r="F225" s="10">
        <f>IF(Revised_Input!C225&gt;0,Revised_Input!C225,IF(Input!C225&lt;990000,Input!C225,""))</f>
        <v>0</v>
      </c>
      <c r="G225" s="10">
        <f>IF(Revised_Input!D225&gt;0,Revised_Input!D225,IF(Input!D225&lt;990000,Input!D225,""))</f>
        <v>0</v>
      </c>
      <c r="H225" s="210" t="str">
        <f t="shared" si="72"/>
        <v/>
      </c>
      <c r="I225" s="287" t="str">
        <f t="shared" si="73"/>
        <v/>
      </c>
      <c r="J225" s="437" t="str">
        <f>IF(Input!H225="","",Input!H225)</f>
        <v>N</v>
      </c>
      <c r="K225" s="305" t="str">
        <f t="shared" si="74"/>
        <v/>
      </c>
      <c r="L225" s="201" t="str">
        <f>IF(D225="","",IF(J225="Y",I225+G225,MIN(Input!I225,I225+G225-K225)))</f>
        <v/>
      </c>
      <c r="M225" s="201" t="str">
        <f t="shared" si="75"/>
        <v/>
      </c>
      <c r="N225" s="314">
        <f>IF(Revised_Input!E225&gt;0,Revised_Input!E225,IF(Input!E225&lt;990000,Input!E225,""))</f>
        <v>0</v>
      </c>
      <c r="O225" s="306" t="str">
        <f t="shared" si="76"/>
        <v/>
      </c>
      <c r="P225" s="10" t="str">
        <f t="shared" si="77"/>
        <v/>
      </c>
      <c r="Q225" s="322" t="str">
        <f t="shared" si="78"/>
        <v/>
      </c>
      <c r="R225" s="325" t="str">
        <f>IF(D225="","",IF(J225="Y",Input!M225,0))</f>
        <v/>
      </c>
      <c r="S225" s="308" t="str">
        <f t="shared" si="79"/>
        <v/>
      </c>
      <c r="T225" s="305" t="str">
        <f>IF(D225="","",Input!L225)</f>
        <v/>
      </c>
      <c r="U225" s="308" t="str">
        <f t="shared" si="80"/>
        <v/>
      </c>
      <c r="V225" s="307" t="str">
        <f t="shared" si="81"/>
        <v/>
      </c>
      <c r="W225" s="326" t="str">
        <f t="shared" si="82"/>
        <v/>
      </c>
      <c r="X225" s="152" t="str">
        <f>IF(D225="","",Input!K225)</f>
        <v/>
      </c>
      <c r="Y225" s="308" t="str">
        <f t="shared" si="83"/>
        <v/>
      </c>
      <c r="Z225" s="329" t="str">
        <f t="shared" si="84"/>
        <v/>
      </c>
      <c r="AA225" s="62" t="str">
        <f t="shared" si="85"/>
        <v/>
      </c>
      <c r="AB225" s="62" t="str">
        <f>IF(D225="","",Input!N225)</f>
        <v/>
      </c>
      <c r="AC225" s="62" t="str">
        <f t="shared" si="86"/>
        <v/>
      </c>
      <c r="AD225" s="62" t="str">
        <f>IF(D225="","",Input!J225)</f>
        <v/>
      </c>
      <c r="AE225" s="62" t="str">
        <f t="shared" si="87"/>
        <v/>
      </c>
      <c r="AF225" s="309" t="str">
        <f t="shared" si="88"/>
        <v/>
      </c>
      <c r="AG225" s="19" t="str">
        <f t="shared" si="89"/>
        <v/>
      </c>
      <c r="AH225" s="19" t="str">
        <f t="shared" si="90"/>
        <v/>
      </c>
      <c r="AI225" s="19" t="str">
        <f t="shared" si="91"/>
        <v/>
      </c>
      <c r="AJ225" s="337" t="str">
        <f t="shared" si="92"/>
        <v/>
      </c>
      <c r="AK225" s="62" t="str">
        <f t="shared" si="93"/>
        <v/>
      </c>
      <c r="AL225" s="62" t="str">
        <f>IF(D225="","",IF(AK224&lt;'day lookup'!$I$1,MIN('day lookup'!$I$1-AK224,AJ225)))</f>
        <v/>
      </c>
      <c r="AM225" s="62" t="str">
        <f t="shared" si="94"/>
        <v/>
      </c>
      <c r="AN225" s="62" t="str">
        <f>IF(D225="","",IF(AK225&lt;'day lookup'!$I$1,0,MIN(AK225-'day lookup'!$I$1,AJ225)))</f>
        <v/>
      </c>
      <c r="AO225" s="338" t="str">
        <f t="shared" si="95"/>
        <v/>
      </c>
      <c r="AP225" s="10">
        <f>IF(Revised_Input!F225&gt;0,Revised_Input!F225,IF(Input!F225&lt;990000,Input!F225,""))</f>
        <v>0</v>
      </c>
      <c r="AQ225" s="282"/>
      <c r="AS225" s="282"/>
      <c r="AT225" s="279"/>
      <c r="AU225" s="280"/>
      <c r="BL225" s="271"/>
      <c r="BN225" s="271"/>
      <c r="BO225" s="271"/>
    </row>
    <row r="226" spans="1:67">
      <c r="A226" s="73" t="str">
        <f ca="1">OFFSET('day lookup'!$A$1,WEEKDAY(B226)-1,0)</f>
        <v>SAT</v>
      </c>
      <c r="B226" s="32">
        <f>Input!A226</f>
        <v>41216</v>
      </c>
      <c r="C226" s="294" t="str">
        <f>IF(D226&lt;&gt;"",interp(D226,AreaCapacity!$A$3:$B$245,2),"")</f>
        <v/>
      </c>
      <c r="D226" s="10">
        <f>IF(AND(Revised_Input!B226&gt;0,Revised_Input!B226&lt;104000),Revised_Input!B226,IF(Input!B226&lt;990000,Input!B226,""))</f>
        <v>0</v>
      </c>
      <c r="E226" s="10">
        <f>IF(Revised_Input!G226&gt;0,Revised_Input!G226/1.9835,IF(Input!G226&lt;990000,Input!G226,""))</f>
        <v>0</v>
      </c>
      <c r="F226" s="10">
        <f>IF(Revised_Input!C226&gt;0,Revised_Input!C226,IF(Input!C226&lt;990000,Input!C226,""))</f>
        <v>0</v>
      </c>
      <c r="G226" s="10">
        <f>IF(Revised_Input!D226&gt;0,Revised_Input!D226,IF(Input!D226&lt;990000,Input!D226,""))</f>
        <v>0</v>
      </c>
      <c r="H226" s="210" t="str">
        <f t="shared" si="72"/>
        <v/>
      </c>
      <c r="I226" s="287" t="str">
        <f t="shared" si="73"/>
        <v/>
      </c>
      <c r="J226" s="437" t="str">
        <f>IF(Input!H226="","",Input!H226)</f>
        <v>N</v>
      </c>
      <c r="K226" s="305" t="str">
        <f t="shared" si="74"/>
        <v/>
      </c>
      <c r="L226" s="201" t="str">
        <f>IF(D226="","",IF(J226="Y",I226+G226,MIN(Input!I226,I226+G226-K226)))</f>
        <v/>
      </c>
      <c r="M226" s="201" t="str">
        <f t="shared" si="75"/>
        <v/>
      </c>
      <c r="N226" s="314">
        <f>IF(Revised_Input!E226&gt;0,Revised_Input!E226,IF(Input!E226&lt;990000,Input!E226,""))</f>
        <v>0</v>
      </c>
      <c r="O226" s="306" t="str">
        <f t="shared" si="76"/>
        <v/>
      </c>
      <c r="P226" s="10" t="str">
        <f t="shared" si="77"/>
        <v/>
      </c>
      <c r="Q226" s="322" t="str">
        <f t="shared" si="78"/>
        <v/>
      </c>
      <c r="R226" s="325" t="str">
        <f>IF(D226="","",IF(J226="Y",Input!M226,0))</f>
        <v/>
      </c>
      <c r="S226" s="308" t="str">
        <f t="shared" si="79"/>
        <v/>
      </c>
      <c r="T226" s="305" t="str">
        <f>IF(D226="","",Input!L226)</f>
        <v/>
      </c>
      <c r="U226" s="308" t="str">
        <f t="shared" si="80"/>
        <v/>
      </c>
      <c r="V226" s="307" t="str">
        <f t="shared" si="81"/>
        <v/>
      </c>
      <c r="W226" s="326" t="str">
        <f t="shared" si="82"/>
        <v/>
      </c>
      <c r="X226" s="152" t="str">
        <f>IF(D226="","",Input!K226)</f>
        <v/>
      </c>
      <c r="Y226" s="308" t="str">
        <f t="shared" si="83"/>
        <v/>
      </c>
      <c r="Z226" s="329" t="str">
        <f t="shared" si="84"/>
        <v/>
      </c>
      <c r="AA226" s="62" t="str">
        <f t="shared" si="85"/>
        <v/>
      </c>
      <c r="AB226" s="62" t="str">
        <f>IF(D226="","",Input!N226)</f>
        <v/>
      </c>
      <c r="AC226" s="62" t="str">
        <f t="shared" si="86"/>
        <v/>
      </c>
      <c r="AD226" s="62" t="str">
        <f>IF(D226="","",Input!J226)</f>
        <v/>
      </c>
      <c r="AE226" s="62" t="str">
        <f t="shared" si="87"/>
        <v/>
      </c>
      <c r="AF226" s="309" t="str">
        <f t="shared" si="88"/>
        <v/>
      </c>
      <c r="AG226" s="19" t="str">
        <f t="shared" si="89"/>
        <v/>
      </c>
      <c r="AH226" s="19" t="str">
        <f t="shared" si="90"/>
        <v/>
      </c>
      <c r="AI226" s="19" t="str">
        <f t="shared" si="91"/>
        <v/>
      </c>
      <c r="AJ226" s="337" t="str">
        <f t="shared" si="92"/>
        <v/>
      </c>
      <c r="AK226" s="62" t="str">
        <f t="shared" si="93"/>
        <v/>
      </c>
      <c r="AL226" s="62" t="str">
        <f>IF(D226="","",IF(AK225&lt;'day lookup'!$I$1,MIN('day lookup'!$I$1-AK225,AJ226)))</f>
        <v/>
      </c>
      <c r="AM226" s="62" t="str">
        <f t="shared" si="94"/>
        <v/>
      </c>
      <c r="AN226" s="62" t="str">
        <f>IF(D226="","",IF(AK226&lt;'day lookup'!$I$1,0,MIN(AK226-'day lookup'!$I$1,AJ226)))</f>
        <v/>
      </c>
      <c r="AO226" s="338" t="str">
        <f t="shared" si="95"/>
        <v/>
      </c>
      <c r="AP226" s="10">
        <f>IF(Revised_Input!F226&gt;0,Revised_Input!F226,IF(Input!F226&lt;990000,Input!F226,""))</f>
        <v>0</v>
      </c>
      <c r="AQ226" s="282"/>
      <c r="AS226" s="282"/>
      <c r="AT226" s="279"/>
      <c r="AU226" s="280"/>
      <c r="BL226" s="271"/>
      <c r="BN226" s="271"/>
      <c r="BO226" s="271"/>
    </row>
    <row r="227" spans="1:67">
      <c r="A227" s="73" t="str">
        <f ca="1">OFFSET('day lookup'!$A$1,WEEKDAY(B227)-1,0)</f>
        <v>SUN</v>
      </c>
      <c r="B227" s="32">
        <f>Input!A227</f>
        <v>41217</v>
      </c>
      <c r="C227" s="294" t="str">
        <f>IF(D227&lt;&gt;"",interp(D227,AreaCapacity!$A$3:$B$245,2),"")</f>
        <v/>
      </c>
      <c r="D227" s="10">
        <f>IF(AND(Revised_Input!B227&gt;0,Revised_Input!B227&lt;104000),Revised_Input!B227,IF(Input!B227&lt;990000,Input!B227,""))</f>
        <v>0</v>
      </c>
      <c r="E227" s="10">
        <f>IF(Revised_Input!G227&gt;0,Revised_Input!G227/1.9835,IF(Input!G227&lt;990000,Input!G227,""))</f>
        <v>0</v>
      </c>
      <c r="F227" s="10">
        <f>IF(Revised_Input!C227&gt;0,Revised_Input!C227,IF(Input!C227&lt;990000,Input!C227,""))</f>
        <v>0</v>
      </c>
      <c r="G227" s="10">
        <f>IF(Revised_Input!D227&gt;0,Revised_Input!D227,IF(Input!D227&lt;990000,Input!D227,""))</f>
        <v>0</v>
      </c>
      <c r="H227" s="210" t="str">
        <f t="shared" si="72"/>
        <v/>
      </c>
      <c r="I227" s="287" t="str">
        <f t="shared" si="73"/>
        <v/>
      </c>
      <c r="J227" s="437" t="str">
        <f>IF(Input!H227="","",Input!H227)</f>
        <v>N</v>
      </c>
      <c r="K227" s="305" t="str">
        <f t="shared" si="74"/>
        <v/>
      </c>
      <c r="L227" s="201" t="str">
        <f>IF(D227="","",IF(J227="Y",I227+G227,MIN(Input!I227,I227+G227-K227)))</f>
        <v/>
      </c>
      <c r="M227" s="201" t="str">
        <f t="shared" si="75"/>
        <v/>
      </c>
      <c r="N227" s="314">
        <f>IF(Revised_Input!E227&gt;0,Revised_Input!E227,IF(Input!E227&lt;990000,Input!E227,""))</f>
        <v>0</v>
      </c>
      <c r="O227" s="306" t="str">
        <f t="shared" si="76"/>
        <v/>
      </c>
      <c r="P227" s="10" t="str">
        <f t="shared" si="77"/>
        <v/>
      </c>
      <c r="Q227" s="322" t="str">
        <f t="shared" si="78"/>
        <v/>
      </c>
      <c r="R227" s="325" t="str">
        <f>IF(D227="","",IF(J227="Y",Input!M227,0))</f>
        <v/>
      </c>
      <c r="S227" s="308" t="str">
        <f t="shared" si="79"/>
        <v/>
      </c>
      <c r="T227" s="305" t="str">
        <f>IF(D227="","",Input!L227)</f>
        <v/>
      </c>
      <c r="U227" s="308" t="str">
        <f t="shared" si="80"/>
        <v/>
      </c>
      <c r="V227" s="307" t="str">
        <f t="shared" si="81"/>
        <v/>
      </c>
      <c r="W227" s="326" t="str">
        <f t="shared" si="82"/>
        <v/>
      </c>
      <c r="X227" s="152" t="str">
        <f>IF(D227="","",Input!K227)</f>
        <v/>
      </c>
      <c r="Y227" s="308" t="str">
        <f t="shared" si="83"/>
        <v/>
      </c>
      <c r="Z227" s="329" t="str">
        <f t="shared" si="84"/>
        <v/>
      </c>
      <c r="AA227" s="62" t="str">
        <f t="shared" si="85"/>
        <v/>
      </c>
      <c r="AB227" s="62" t="str">
        <f>IF(D227="","",Input!N227)</f>
        <v/>
      </c>
      <c r="AC227" s="62" t="str">
        <f t="shared" si="86"/>
        <v/>
      </c>
      <c r="AD227" s="62" t="str">
        <f>IF(D227="","",Input!J227)</f>
        <v/>
      </c>
      <c r="AE227" s="62" t="str">
        <f t="shared" si="87"/>
        <v/>
      </c>
      <c r="AF227" s="309" t="str">
        <f t="shared" si="88"/>
        <v/>
      </c>
      <c r="AG227" s="19" t="str">
        <f t="shared" si="89"/>
        <v/>
      </c>
      <c r="AH227" s="19" t="str">
        <f t="shared" si="90"/>
        <v/>
      </c>
      <c r="AI227" s="19" t="str">
        <f t="shared" si="91"/>
        <v/>
      </c>
      <c r="AJ227" s="337" t="str">
        <f t="shared" si="92"/>
        <v/>
      </c>
      <c r="AK227" s="62" t="str">
        <f t="shared" si="93"/>
        <v/>
      </c>
      <c r="AL227" s="62" t="str">
        <f>IF(D227="","",IF(AK226&lt;'day lookup'!$I$1,MIN('day lookup'!$I$1-AK226,AJ227)))</f>
        <v/>
      </c>
      <c r="AM227" s="62" t="str">
        <f t="shared" si="94"/>
        <v/>
      </c>
      <c r="AN227" s="62" t="str">
        <f>IF(D227="","",IF(AK227&lt;'day lookup'!$I$1,0,MIN(AK227-'day lookup'!$I$1,AJ227)))</f>
        <v/>
      </c>
      <c r="AO227" s="338" t="str">
        <f t="shared" si="95"/>
        <v/>
      </c>
      <c r="AP227" s="10">
        <f>IF(Revised_Input!F227&gt;0,Revised_Input!F227,IF(Input!F227&lt;990000,Input!F227,""))</f>
        <v>0</v>
      </c>
      <c r="AQ227" s="282"/>
      <c r="AS227" s="282"/>
      <c r="AT227" s="279"/>
      <c r="AU227" s="280"/>
      <c r="BL227" s="271"/>
      <c r="BN227" s="271"/>
      <c r="BO227" s="271"/>
    </row>
    <row r="228" spans="1:67">
      <c r="A228" s="73" t="str">
        <f ca="1">OFFSET('day lookup'!$A$1,WEEKDAY(B228)-1,0)</f>
        <v>MON</v>
      </c>
      <c r="B228" s="32">
        <f>Input!A228</f>
        <v>41218</v>
      </c>
      <c r="C228" s="294" t="str">
        <f>IF(D228&lt;&gt;"",interp(D228,AreaCapacity!$A$3:$B$245,2),"")</f>
        <v/>
      </c>
      <c r="D228" s="10">
        <f>IF(AND(Revised_Input!B228&gt;0,Revised_Input!B228&lt;104000),Revised_Input!B228,IF(Input!B228&lt;990000,Input!B228,""))</f>
        <v>0</v>
      </c>
      <c r="E228" s="10">
        <f>IF(Revised_Input!G228&gt;0,Revised_Input!G228/1.9835,IF(Input!G228&lt;990000,Input!G228,""))</f>
        <v>0</v>
      </c>
      <c r="F228" s="10">
        <f>IF(Revised_Input!C228&gt;0,Revised_Input!C228,IF(Input!C228&lt;990000,Input!C228,""))</f>
        <v>0</v>
      </c>
      <c r="G228" s="10">
        <f>IF(Revised_Input!D228&gt;0,Revised_Input!D228,IF(Input!D228&lt;990000,Input!D228,""))</f>
        <v>0</v>
      </c>
      <c r="H228" s="210" t="str">
        <f t="shared" si="72"/>
        <v/>
      </c>
      <c r="I228" s="287" t="str">
        <f t="shared" si="73"/>
        <v/>
      </c>
      <c r="J228" s="437" t="str">
        <f>IF(Input!H228="","",Input!H228)</f>
        <v>N</v>
      </c>
      <c r="K228" s="305" t="str">
        <f t="shared" si="74"/>
        <v/>
      </c>
      <c r="L228" s="201" t="str">
        <f>IF(D228="","",IF(J228="Y",I228+G228,MIN(Input!I228,I228+G228-K228)))</f>
        <v/>
      </c>
      <c r="M228" s="201" t="str">
        <f t="shared" si="75"/>
        <v/>
      </c>
      <c r="N228" s="314">
        <f>IF(Revised_Input!E228&gt;0,Revised_Input!E228,IF(Input!E228&lt;990000,Input!E228,""))</f>
        <v>0</v>
      </c>
      <c r="O228" s="306" t="str">
        <f t="shared" si="76"/>
        <v/>
      </c>
      <c r="P228" s="10" t="str">
        <f t="shared" si="77"/>
        <v/>
      </c>
      <c r="Q228" s="322" t="str">
        <f t="shared" si="78"/>
        <v/>
      </c>
      <c r="R228" s="325" t="str">
        <f>IF(D228="","",IF(J228="Y",Input!M228,0))</f>
        <v/>
      </c>
      <c r="S228" s="308" t="str">
        <f t="shared" si="79"/>
        <v/>
      </c>
      <c r="T228" s="305" t="str">
        <f>IF(D228="","",Input!L228)</f>
        <v/>
      </c>
      <c r="U228" s="308" t="str">
        <f t="shared" si="80"/>
        <v/>
      </c>
      <c r="V228" s="307" t="str">
        <f t="shared" si="81"/>
        <v/>
      </c>
      <c r="W228" s="326" t="str">
        <f t="shared" si="82"/>
        <v/>
      </c>
      <c r="X228" s="152" t="str">
        <f>IF(D228="","",Input!K228)</f>
        <v/>
      </c>
      <c r="Y228" s="308" t="str">
        <f t="shared" si="83"/>
        <v/>
      </c>
      <c r="Z228" s="329" t="str">
        <f t="shared" si="84"/>
        <v/>
      </c>
      <c r="AA228" s="62" t="str">
        <f t="shared" si="85"/>
        <v/>
      </c>
      <c r="AB228" s="62" t="str">
        <f>IF(D228="","",Input!N228)</f>
        <v/>
      </c>
      <c r="AC228" s="62" t="str">
        <f t="shared" si="86"/>
        <v/>
      </c>
      <c r="AD228" s="62" t="str">
        <f>IF(D228="","",Input!J228)</f>
        <v/>
      </c>
      <c r="AE228" s="62" t="str">
        <f t="shared" si="87"/>
        <v/>
      </c>
      <c r="AF228" s="309" t="str">
        <f t="shared" si="88"/>
        <v/>
      </c>
      <c r="AG228" s="19" t="str">
        <f t="shared" si="89"/>
        <v/>
      </c>
      <c r="AH228" s="19" t="str">
        <f t="shared" si="90"/>
        <v/>
      </c>
      <c r="AI228" s="19" t="str">
        <f t="shared" si="91"/>
        <v/>
      </c>
      <c r="AJ228" s="337" t="str">
        <f t="shared" si="92"/>
        <v/>
      </c>
      <c r="AK228" s="62" t="str">
        <f t="shared" si="93"/>
        <v/>
      </c>
      <c r="AL228" s="62" t="str">
        <f>IF(D228="","",IF(AK227&lt;'day lookup'!$I$1,MIN('day lookup'!$I$1-AK227,AJ228)))</f>
        <v/>
      </c>
      <c r="AM228" s="62" t="str">
        <f t="shared" si="94"/>
        <v/>
      </c>
      <c r="AN228" s="62" t="str">
        <f>IF(D228="","",IF(AK228&lt;'day lookup'!$I$1,0,MIN(AK228-'day lookup'!$I$1,AJ228)))</f>
        <v/>
      </c>
      <c r="AO228" s="338" t="str">
        <f t="shared" si="95"/>
        <v/>
      </c>
      <c r="AP228" s="10">
        <f>IF(Revised_Input!F228&gt;0,Revised_Input!F228,IF(Input!F228&lt;990000,Input!F228,""))</f>
        <v>0</v>
      </c>
      <c r="AQ228" s="282"/>
      <c r="AS228" s="282"/>
      <c r="AT228" s="279"/>
      <c r="AU228" s="280"/>
      <c r="BL228" s="271"/>
      <c r="BN228" s="271"/>
      <c r="BO228" s="271"/>
    </row>
    <row r="229" spans="1:67">
      <c r="A229" s="73" t="str">
        <f ca="1">OFFSET('day lookup'!$A$1,WEEKDAY(B229)-1,0)</f>
        <v>TUE</v>
      </c>
      <c r="B229" s="32">
        <f>Input!A229</f>
        <v>41219</v>
      </c>
      <c r="C229" s="294" t="str">
        <f>IF(D229&lt;&gt;"",interp(D229,AreaCapacity!$A$3:$B$245,2),"")</f>
        <v/>
      </c>
      <c r="D229" s="10">
        <f>IF(AND(Revised_Input!B229&gt;0,Revised_Input!B229&lt;104000),Revised_Input!B229,IF(Input!B229&lt;990000,Input!B229,""))</f>
        <v>0</v>
      </c>
      <c r="E229" s="10">
        <f>IF(Revised_Input!G229&gt;0,Revised_Input!G229/1.9835,IF(Input!G229&lt;990000,Input!G229,""))</f>
        <v>0</v>
      </c>
      <c r="F229" s="10">
        <f>IF(Revised_Input!C229&gt;0,Revised_Input!C229,IF(Input!C229&lt;990000,Input!C229,""))</f>
        <v>0</v>
      </c>
      <c r="G229" s="10">
        <f>IF(Revised_Input!D229&gt;0,Revised_Input!D229,IF(Input!D229&lt;990000,Input!D229,""))</f>
        <v>0</v>
      </c>
      <c r="H229" s="210" t="str">
        <f t="shared" si="72"/>
        <v/>
      </c>
      <c r="I229" s="287" t="str">
        <f t="shared" si="73"/>
        <v/>
      </c>
      <c r="J229" s="437" t="str">
        <f>IF(Input!H229="","",Input!H229)</f>
        <v>N</v>
      </c>
      <c r="K229" s="305" t="str">
        <f t="shared" si="74"/>
        <v/>
      </c>
      <c r="L229" s="201" t="str">
        <f>IF(D229="","",IF(J229="Y",I229+G229,MIN(Input!I229,I229+G229-K229)))</f>
        <v/>
      </c>
      <c r="M229" s="201" t="str">
        <f t="shared" si="75"/>
        <v/>
      </c>
      <c r="N229" s="314">
        <f>IF(Revised_Input!E229&gt;0,Revised_Input!E229,IF(Input!E229&lt;990000,Input!E229,""))</f>
        <v>0</v>
      </c>
      <c r="O229" s="306" t="str">
        <f t="shared" si="76"/>
        <v/>
      </c>
      <c r="P229" s="10" t="str">
        <f t="shared" si="77"/>
        <v/>
      </c>
      <c r="Q229" s="322" t="str">
        <f t="shared" si="78"/>
        <v/>
      </c>
      <c r="R229" s="325" t="str">
        <f>IF(D229="","",IF(J229="Y",Input!M229,0))</f>
        <v/>
      </c>
      <c r="S229" s="308" t="str">
        <f t="shared" si="79"/>
        <v/>
      </c>
      <c r="T229" s="305" t="str">
        <f>IF(D229="","",Input!L229)</f>
        <v/>
      </c>
      <c r="U229" s="308" t="str">
        <f t="shared" si="80"/>
        <v/>
      </c>
      <c r="V229" s="307" t="str">
        <f t="shared" si="81"/>
        <v/>
      </c>
      <c r="W229" s="326" t="str">
        <f t="shared" si="82"/>
        <v/>
      </c>
      <c r="X229" s="152" t="str">
        <f>IF(D229="","",Input!K229)</f>
        <v/>
      </c>
      <c r="Y229" s="308" t="str">
        <f t="shared" si="83"/>
        <v/>
      </c>
      <c r="Z229" s="329" t="str">
        <f t="shared" si="84"/>
        <v/>
      </c>
      <c r="AA229" s="62" t="str">
        <f t="shared" si="85"/>
        <v/>
      </c>
      <c r="AB229" s="62" t="str">
        <f>IF(D229="","",Input!N229)</f>
        <v/>
      </c>
      <c r="AC229" s="62" t="str">
        <f t="shared" si="86"/>
        <v/>
      </c>
      <c r="AD229" s="62" t="str">
        <f>IF(D229="","",Input!J229)</f>
        <v/>
      </c>
      <c r="AE229" s="62" t="str">
        <f t="shared" si="87"/>
        <v/>
      </c>
      <c r="AF229" s="309" t="str">
        <f t="shared" si="88"/>
        <v/>
      </c>
      <c r="AG229" s="19" t="str">
        <f t="shared" si="89"/>
        <v/>
      </c>
      <c r="AH229" s="19" t="str">
        <f t="shared" si="90"/>
        <v/>
      </c>
      <c r="AI229" s="19" t="str">
        <f t="shared" si="91"/>
        <v/>
      </c>
      <c r="AJ229" s="337" t="str">
        <f t="shared" si="92"/>
        <v/>
      </c>
      <c r="AK229" s="62" t="str">
        <f t="shared" si="93"/>
        <v/>
      </c>
      <c r="AL229" s="62" t="str">
        <f>IF(D229="","",IF(AK228&lt;'day lookup'!$I$1,MIN('day lookup'!$I$1-AK228,AJ229)))</f>
        <v/>
      </c>
      <c r="AM229" s="62" t="str">
        <f t="shared" si="94"/>
        <v/>
      </c>
      <c r="AN229" s="62" t="str">
        <f>IF(D229="","",IF(AK229&lt;'day lookup'!$I$1,0,MIN(AK229-'day lookup'!$I$1,AJ229)))</f>
        <v/>
      </c>
      <c r="AO229" s="338" t="str">
        <f t="shared" si="95"/>
        <v/>
      </c>
      <c r="AP229" s="10">
        <f>IF(Revised_Input!F229&gt;0,Revised_Input!F229,IF(Input!F229&lt;990000,Input!F229,""))</f>
        <v>0</v>
      </c>
      <c r="AQ229" s="282"/>
      <c r="AS229" s="282"/>
      <c r="AT229" s="279"/>
      <c r="AU229" s="280"/>
      <c r="BL229" s="271"/>
      <c r="BN229" s="271"/>
      <c r="BO229" s="271"/>
    </row>
    <row r="230" spans="1:67">
      <c r="A230" s="73" t="str">
        <f ca="1">OFFSET('day lookup'!$A$1,WEEKDAY(B230)-1,0)</f>
        <v>WED</v>
      </c>
      <c r="B230" s="32">
        <f>Input!A230</f>
        <v>41220</v>
      </c>
      <c r="C230" s="294" t="str">
        <f>IF(D230&lt;&gt;"",interp(D230,AreaCapacity!$A$3:$B$245,2),"")</f>
        <v/>
      </c>
      <c r="D230" s="10">
        <f>IF(AND(Revised_Input!B230&gt;0,Revised_Input!B230&lt;104000),Revised_Input!B230,IF(Input!B230&lt;990000,Input!B230,""))</f>
        <v>0</v>
      </c>
      <c r="E230" s="10">
        <f>IF(Revised_Input!G230&gt;0,Revised_Input!G230/1.9835,IF(Input!G230&lt;990000,Input!G230,""))</f>
        <v>0</v>
      </c>
      <c r="F230" s="10">
        <f>IF(Revised_Input!C230&gt;0,Revised_Input!C230,IF(Input!C230&lt;990000,Input!C230,""))</f>
        <v>0</v>
      </c>
      <c r="G230" s="10">
        <f>IF(Revised_Input!D230&gt;0,Revised_Input!D230,IF(Input!D230&lt;990000,Input!D230,""))</f>
        <v>0</v>
      </c>
      <c r="H230" s="210" t="str">
        <f t="shared" si="72"/>
        <v/>
      </c>
      <c r="I230" s="287" t="str">
        <f t="shared" si="73"/>
        <v/>
      </c>
      <c r="J230" s="437" t="str">
        <f>IF(Input!H230="","",Input!H230)</f>
        <v>N</v>
      </c>
      <c r="K230" s="305" t="str">
        <f t="shared" si="74"/>
        <v/>
      </c>
      <c r="L230" s="201" t="str">
        <f>IF(D230="","",IF(J230="Y",I230+G230,MIN(Input!I230,I230+G230-K230)))</f>
        <v/>
      </c>
      <c r="M230" s="201" t="str">
        <f t="shared" si="75"/>
        <v/>
      </c>
      <c r="N230" s="314">
        <f>IF(Revised_Input!E230&gt;0,Revised_Input!E230,IF(Input!E230&lt;990000,Input!E230,""))</f>
        <v>0</v>
      </c>
      <c r="O230" s="306" t="str">
        <f t="shared" si="76"/>
        <v/>
      </c>
      <c r="P230" s="10" t="str">
        <f t="shared" si="77"/>
        <v/>
      </c>
      <c r="Q230" s="322" t="str">
        <f t="shared" si="78"/>
        <v/>
      </c>
      <c r="R230" s="325" t="str">
        <f>IF(D230="","",IF(J230="Y",Input!M230,0))</f>
        <v/>
      </c>
      <c r="S230" s="308" t="str">
        <f t="shared" si="79"/>
        <v/>
      </c>
      <c r="T230" s="305" t="str">
        <f>IF(D230="","",Input!L230)</f>
        <v/>
      </c>
      <c r="U230" s="308" t="str">
        <f t="shared" si="80"/>
        <v/>
      </c>
      <c r="V230" s="307" t="str">
        <f t="shared" si="81"/>
        <v/>
      </c>
      <c r="W230" s="326" t="str">
        <f t="shared" si="82"/>
        <v/>
      </c>
      <c r="X230" s="152" t="str">
        <f>IF(D230="","",Input!K230)</f>
        <v/>
      </c>
      <c r="Y230" s="308" t="str">
        <f t="shared" si="83"/>
        <v/>
      </c>
      <c r="Z230" s="329" t="str">
        <f t="shared" si="84"/>
        <v/>
      </c>
      <c r="AA230" s="62" t="str">
        <f t="shared" si="85"/>
        <v/>
      </c>
      <c r="AB230" s="62" t="str">
        <f>IF(D230="","",Input!N230)</f>
        <v/>
      </c>
      <c r="AC230" s="62" t="str">
        <f t="shared" si="86"/>
        <v/>
      </c>
      <c r="AD230" s="62" t="str">
        <f>IF(D230="","",Input!J230)</f>
        <v/>
      </c>
      <c r="AE230" s="62" t="str">
        <f t="shared" si="87"/>
        <v/>
      </c>
      <c r="AF230" s="309" t="str">
        <f t="shared" si="88"/>
        <v/>
      </c>
      <c r="AG230" s="19" t="str">
        <f t="shared" si="89"/>
        <v/>
      </c>
      <c r="AH230" s="19" t="str">
        <f t="shared" si="90"/>
        <v/>
      </c>
      <c r="AI230" s="19" t="str">
        <f t="shared" si="91"/>
        <v/>
      </c>
      <c r="AJ230" s="337" t="str">
        <f t="shared" si="92"/>
        <v/>
      </c>
      <c r="AK230" s="62" t="str">
        <f t="shared" si="93"/>
        <v/>
      </c>
      <c r="AL230" s="62" t="str">
        <f>IF(D230="","",IF(AK229&lt;'day lookup'!$I$1,MIN('day lookup'!$I$1-AK229,AJ230)))</f>
        <v/>
      </c>
      <c r="AM230" s="62" t="str">
        <f t="shared" si="94"/>
        <v/>
      </c>
      <c r="AN230" s="62" t="str">
        <f>IF(D230="","",IF(AK230&lt;'day lookup'!$I$1,0,MIN(AK230-'day lookup'!$I$1,AJ230)))</f>
        <v/>
      </c>
      <c r="AO230" s="338" t="str">
        <f t="shared" si="95"/>
        <v/>
      </c>
      <c r="AP230" s="10">
        <f>IF(Revised_Input!F230&gt;0,Revised_Input!F230,IF(Input!F230&lt;990000,Input!F230,""))</f>
        <v>0</v>
      </c>
      <c r="AQ230" s="282"/>
      <c r="AS230" s="282"/>
      <c r="AT230" s="279"/>
      <c r="AU230" s="280"/>
      <c r="BL230" s="271"/>
      <c r="BN230" s="271"/>
      <c r="BO230" s="271"/>
    </row>
    <row r="231" spans="1:67">
      <c r="A231" s="73" t="str">
        <f ca="1">OFFSET('day lookup'!$A$1,WEEKDAY(B231)-1,0)</f>
        <v>THU</v>
      </c>
      <c r="B231" s="32">
        <f>Input!A231</f>
        <v>41221</v>
      </c>
      <c r="C231" s="294" t="str">
        <f>IF(D231&lt;&gt;"",interp(D231,AreaCapacity!$A$3:$B$245,2),"")</f>
        <v/>
      </c>
      <c r="D231" s="10">
        <f>IF(AND(Revised_Input!B231&gt;0,Revised_Input!B231&lt;104000),Revised_Input!B231,IF(Input!B231&lt;990000,Input!B231,""))</f>
        <v>0</v>
      </c>
      <c r="E231" s="10">
        <f>IF(Revised_Input!G231&gt;0,Revised_Input!G231/1.9835,IF(Input!G231&lt;990000,Input!G231,""))</f>
        <v>0</v>
      </c>
      <c r="F231" s="10">
        <f>IF(Revised_Input!C231&gt;0,Revised_Input!C231,IF(Input!C231&lt;990000,Input!C231,""))</f>
        <v>0</v>
      </c>
      <c r="G231" s="10">
        <f>IF(Revised_Input!D231&gt;0,Revised_Input!D231,IF(Input!D231&lt;990000,Input!D231,""))</f>
        <v>0</v>
      </c>
      <c r="H231" s="210" t="str">
        <f t="shared" si="72"/>
        <v/>
      </c>
      <c r="I231" s="287" t="str">
        <f t="shared" si="73"/>
        <v/>
      </c>
      <c r="J231" s="437" t="str">
        <f>IF(Input!H231="","",Input!H231)</f>
        <v>N</v>
      </c>
      <c r="K231" s="305" t="str">
        <f t="shared" si="74"/>
        <v/>
      </c>
      <c r="L231" s="201" t="str">
        <f>IF(D231="","",IF(J231="Y",I231+G231,MIN(Input!I231,I231+G231-K231)))</f>
        <v/>
      </c>
      <c r="M231" s="201" t="str">
        <f t="shared" si="75"/>
        <v/>
      </c>
      <c r="N231" s="314">
        <f>IF(Revised_Input!E231&gt;0,Revised_Input!E231,IF(Input!E231&lt;990000,Input!E231,""))</f>
        <v>0</v>
      </c>
      <c r="O231" s="306" t="str">
        <f t="shared" si="76"/>
        <v/>
      </c>
      <c r="P231" s="10" t="str">
        <f t="shared" si="77"/>
        <v/>
      </c>
      <c r="Q231" s="322" t="str">
        <f t="shared" si="78"/>
        <v/>
      </c>
      <c r="R231" s="325" t="str">
        <f>IF(D231="","",IF(J231="Y",Input!M231,0))</f>
        <v/>
      </c>
      <c r="S231" s="308" t="str">
        <f t="shared" si="79"/>
        <v/>
      </c>
      <c r="T231" s="305" t="str">
        <f>IF(D231="","",Input!L231)</f>
        <v/>
      </c>
      <c r="U231" s="308" t="str">
        <f t="shared" si="80"/>
        <v/>
      </c>
      <c r="V231" s="307" t="str">
        <f t="shared" si="81"/>
        <v/>
      </c>
      <c r="W231" s="326" t="str">
        <f t="shared" si="82"/>
        <v/>
      </c>
      <c r="X231" s="152" t="str">
        <f>IF(D231="","",Input!K231)</f>
        <v/>
      </c>
      <c r="Y231" s="308" t="str">
        <f t="shared" si="83"/>
        <v/>
      </c>
      <c r="Z231" s="329" t="str">
        <f t="shared" si="84"/>
        <v/>
      </c>
      <c r="AA231" s="62" t="str">
        <f t="shared" si="85"/>
        <v/>
      </c>
      <c r="AB231" s="62" t="str">
        <f>IF(D231="","",Input!N231)</f>
        <v/>
      </c>
      <c r="AC231" s="62" t="str">
        <f t="shared" si="86"/>
        <v/>
      </c>
      <c r="AD231" s="62" t="str">
        <f>IF(D231="","",Input!J231)</f>
        <v/>
      </c>
      <c r="AE231" s="62" t="str">
        <f t="shared" si="87"/>
        <v/>
      </c>
      <c r="AF231" s="309" t="str">
        <f t="shared" si="88"/>
        <v/>
      </c>
      <c r="AG231" s="19" t="str">
        <f t="shared" si="89"/>
        <v/>
      </c>
      <c r="AH231" s="19" t="str">
        <f t="shared" si="90"/>
        <v/>
      </c>
      <c r="AI231" s="19" t="str">
        <f t="shared" si="91"/>
        <v/>
      </c>
      <c r="AJ231" s="337" t="str">
        <f t="shared" si="92"/>
        <v/>
      </c>
      <c r="AK231" s="62" t="str">
        <f t="shared" si="93"/>
        <v/>
      </c>
      <c r="AL231" s="62" t="str">
        <f>IF(D231="","",IF(AK230&lt;'day lookup'!$I$1,MIN('day lookup'!$I$1-AK230,AJ231)))</f>
        <v/>
      </c>
      <c r="AM231" s="62" t="str">
        <f t="shared" si="94"/>
        <v/>
      </c>
      <c r="AN231" s="62" t="str">
        <f>IF(D231="","",IF(AK231&lt;'day lookup'!$I$1,0,MIN(AK231-'day lookup'!$I$1,AJ231)))</f>
        <v/>
      </c>
      <c r="AO231" s="338" t="str">
        <f t="shared" si="95"/>
        <v/>
      </c>
      <c r="AP231" s="10">
        <f>IF(Revised_Input!F231&gt;0,Revised_Input!F231,IF(Input!F231&lt;990000,Input!F231,""))</f>
        <v>0</v>
      </c>
      <c r="AQ231" s="282"/>
      <c r="AS231" s="282"/>
      <c r="AT231" s="279"/>
      <c r="AU231" s="280"/>
      <c r="BL231" s="271"/>
      <c r="BN231" s="271"/>
      <c r="BO231" s="271"/>
    </row>
    <row r="232" spans="1:67">
      <c r="A232" s="73" t="str">
        <f ca="1">OFFSET('day lookup'!$A$1,WEEKDAY(B232)-1,0)</f>
        <v>FRI</v>
      </c>
      <c r="B232" s="32">
        <f>Input!A232</f>
        <v>41222</v>
      </c>
      <c r="C232" s="294" t="str">
        <f>IF(D232&lt;&gt;"",interp(D232,AreaCapacity!$A$3:$B$245,2),"")</f>
        <v/>
      </c>
      <c r="D232" s="10">
        <f>IF(AND(Revised_Input!B232&gt;0,Revised_Input!B232&lt;104000),Revised_Input!B232,IF(Input!B232&lt;990000,Input!B232,""))</f>
        <v>0</v>
      </c>
      <c r="E232" s="10">
        <f>IF(Revised_Input!G232&gt;0,Revised_Input!G232/1.9835,IF(Input!G232&lt;990000,Input!G232,""))</f>
        <v>0</v>
      </c>
      <c r="F232" s="10">
        <f>IF(Revised_Input!C232&gt;0,Revised_Input!C232,IF(Input!C232&lt;990000,Input!C232,""))</f>
        <v>0</v>
      </c>
      <c r="G232" s="10">
        <f>IF(Revised_Input!D232&gt;0,Revised_Input!D232,IF(Input!D232&lt;990000,Input!D232,""))</f>
        <v>0</v>
      </c>
      <c r="H232" s="210" t="str">
        <f t="shared" ref="H232:H295" si="96">IF(D232="","",F232-G232)</f>
        <v/>
      </c>
      <c r="I232" s="287" t="str">
        <f t="shared" ref="I232:I295" si="97">IF(D232="","",(D232-D231)/1.9835+E232+H232)</f>
        <v/>
      </c>
      <c r="J232" s="437" t="str">
        <f>IF(Input!H232="","",Input!H232)</f>
        <v>N</v>
      </c>
      <c r="K232" s="305" t="str">
        <f t="shared" ref="K232:K295" si="98">IF(D232="","",IF(J232="Y",E232,0))</f>
        <v/>
      </c>
      <c r="L232" s="201" t="str">
        <f>IF(D232="","",IF(J232="Y",I232+G232,MIN(Input!I232,I232+G232-K232)))</f>
        <v/>
      </c>
      <c r="M232" s="201" t="str">
        <f t="shared" ref="M232:M295" si="99">IF(D232="","",MAX(L232-G232,0))</f>
        <v/>
      </c>
      <c r="N232" s="314">
        <f>IF(Revised_Input!E232&gt;0,Revised_Input!E232,IF(Input!E232&lt;990000,Input!E232,""))</f>
        <v>0</v>
      </c>
      <c r="O232" s="306" t="str">
        <f t="shared" ref="O232:O295" si="100">IF(D232="","",O231+N232*1.9835)</f>
        <v/>
      </c>
      <c r="P232" s="10" t="str">
        <f t="shared" ref="P232:P295" si="101">IF(D232="","",IF(J232="Y",N232,0))</f>
        <v/>
      </c>
      <c r="Q232" s="322" t="str">
        <f t="shared" ref="Q232:Q295" si="102">IF(D232="","",IF(J232="Y",(N232*1.9835)+Q231,Q231))</f>
        <v/>
      </c>
      <c r="R232" s="325" t="str">
        <f>IF(D232="","",IF(J232="Y",Input!M232,0))</f>
        <v/>
      </c>
      <c r="S232" s="308" t="str">
        <f t="shared" ref="S232:S295" si="103">IF(D232="","",(R232*1.9835)+S231)</f>
        <v/>
      </c>
      <c r="T232" s="305" t="str">
        <f>IF(D232="","",Input!L232)</f>
        <v/>
      </c>
      <c r="U232" s="308" t="str">
        <f t="shared" ref="U232:U295" si="104">IF(D232="","",(T232*1.9835)+U231)</f>
        <v/>
      </c>
      <c r="V232" s="307" t="str">
        <f t="shared" ref="V232:V295" si="105">IF(D232="","",R232+T232)</f>
        <v/>
      </c>
      <c r="W232" s="326" t="str">
        <f t="shared" ref="W232:W295" si="106">IF(D232="","",(V232*1.9835)+W231)</f>
        <v/>
      </c>
      <c r="X232" s="152" t="str">
        <f>IF(D232="","",Input!K232)</f>
        <v/>
      </c>
      <c r="Y232" s="308" t="str">
        <f t="shared" ref="Y232:Y295" si="107">IF(D232="","",(X232*1.9835)+Y231)</f>
        <v/>
      </c>
      <c r="Z232" s="329" t="str">
        <f t="shared" ref="Z232:Z295" si="108">IF(D232="","",Z231-X232*1.9835)</f>
        <v/>
      </c>
      <c r="AA232" s="62" t="str">
        <f t="shared" ref="AA232:AA295" si="109">IF(D232="","",M232+P232+V232+X232)</f>
        <v/>
      </c>
      <c r="AB232" s="62" t="str">
        <f>IF(D232="","",Input!N232)</f>
        <v/>
      </c>
      <c r="AC232" s="62" t="str">
        <f t="shared" ref="AC232:AC295" si="110">IF(D232="","",H232)</f>
        <v/>
      </c>
      <c r="AD232" s="62" t="str">
        <f>IF(D232="","",Input!J232)</f>
        <v/>
      </c>
      <c r="AE232" s="62" t="str">
        <f t="shared" ref="AE232:AE295" si="111">IF(D232="","",AC232-AD232)</f>
        <v/>
      </c>
      <c r="AF232" s="309" t="str">
        <f t="shared" ref="AF232:AF295" si="112">IF(D232="","",IF(F232-250&lt;0,0,F232-250))</f>
        <v/>
      </c>
      <c r="AG232" s="19" t="str">
        <f t="shared" ref="AG232:AG295" si="113">IF(D232="","",AA232-AC232+AB232)</f>
        <v/>
      </c>
      <c r="AH232" s="19" t="str">
        <f t="shared" ref="AH232:AH295" si="114">IF(D232="","",AH231+AG232)</f>
        <v/>
      </c>
      <c r="AI232" s="19" t="str">
        <f t="shared" ref="AI232:AI295" si="115">IF(D232="","",AH232*1.9835)</f>
        <v/>
      </c>
      <c r="AJ232" s="337" t="str">
        <f t="shared" ref="AJ232:AJ295" si="116">IF(D232="","",MAX(((I232-M232)-(E232-K232))*1.9835,0))</f>
        <v/>
      </c>
      <c r="AK232" s="62" t="str">
        <f t="shared" ref="AK232:AK295" si="117">IF(D232="","",AK231+AJ232)</f>
        <v/>
      </c>
      <c r="AL232" s="62" t="str">
        <f>IF(D232="","",IF(AK231&lt;'day lookup'!$I$1,MIN('day lookup'!$I$1-AK231,AJ232)))</f>
        <v/>
      </c>
      <c r="AM232" s="62" t="str">
        <f t="shared" ref="AM232:AM295" si="118">IF(D232="","",AM231+AL232)</f>
        <v/>
      </c>
      <c r="AN232" s="62" t="str">
        <f>IF(D232="","",IF(AK232&lt;'day lookup'!$I$1,0,MIN(AK232-'day lookup'!$I$1,AJ232)))</f>
        <v/>
      </c>
      <c r="AO232" s="338" t="str">
        <f t="shared" ref="AO232:AO295" si="119">IF(D232="","",AO231+AN232)</f>
        <v/>
      </c>
      <c r="AP232" s="10">
        <f>IF(Revised_Input!F232&gt;0,Revised_Input!F232,IF(Input!F232&lt;990000,Input!F232,""))</f>
        <v>0</v>
      </c>
      <c r="AQ232" s="282"/>
      <c r="AS232" s="282"/>
      <c r="AT232" s="279"/>
      <c r="AU232" s="280"/>
      <c r="BL232" s="271"/>
      <c r="BN232" s="271"/>
      <c r="BO232" s="271"/>
    </row>
    <row r="233" spans="1:67">
      <c r="A233" s="73" t="str">
        <f ca="1">OFFSET('day lookup'!$A$1,WEEKDAY(B233)-1,0)</f>
        <v>SAT</v>
      </c>
      <c r="B233" s="32">
        <f>Input!A233</f>
        <v>41223</v>
      </c>
      <c r="C233" s="294" t="str">
        <f>IF(D233&lt;&gt;"",interp(D233,AreaCapacity!$A$3:$B$245,2),"")</f>
        <v/>
      </c>
      <c r="D233" s="10">
        <f>IF(AND(Revised_Input!B233&gt;0,Revised_Input!B233&lt;104000),Revised_Input!B233,IF(Input!B233&lt;990000,Input!B233,""))</f>
        <v>0</v>
      </c>
      <c r="E233" s="10">
        <f>IF(Revised_Input!G233&gt;0,Revised_Input!G233/1.9835,IF(Input!G233&lt;990000,Input!G233,""))</f>
        <v>0</v>
      </c>
      <c r="F233" s="10">
        <f>IF(Revised_Input!C233&gt;0,Revised_Input!C233,IF(Input!C233&lt;990000,Input!C233,""))</f>
        <v>0</v>
      </c>
      <c r="G233" s="10">
        <f>IF(Revised_Input!D233&gt;0,Revised_Input!D233,IF(Input!D233&lt;990000,Input!D233,""))</f>
        <v>0</v>
      </c>
      <c r="H233" s="210" t="str">
        <f t="shared" si="96"/>
        <v/>
      </c>
      <c r="I233" s="287" t="str">
        <f t="shared" si="97"/>
        <v/>
      </c>
      <c r="J233" s="437" t="str">
        <f>IF(Input!H233="","",Input!H233)</f>
        <v>N</v>
      </c>
      <c r="K233" s="305" t="str">
        <f t="shared" si="98"/>
        <v/>
      </c>
      <c r="L233" s="201" t="str">
        <f>IF(D233="","",IF(J233="Y",I233+G233,MIN(Input!I233,I233+G233-K233)))</f>
        <v/>
      </c>
      <c r="M233" s="201" t="str">
        <f t="shared" si="99"/>
        <v/>
      </c>
      <c r="N233" s="314">
        <f>IF(Revised_Input!E233&gt;0,Revised_Input!E233,IF(Input!E233&lt;990000,Input!E233,""))</f>
        <v>0</v>
      </c>
      <c r="O233" s="306" t="str">
        <f t="shared" si="100"/>
        <v/>
      </c>
      <c r="P233" s="10" t="str">
        <f t="shared" si="101"/>
        <v/>
      </c>
      <c r="Q233" s="322" t="str">
        <f t="shared" si="102"/>
        <v/>
      </c>
      <c r="R233" s="325" t="str">
        <f>IF(D233="","",IF(J233="Y",Input!M233,0))</f>
        <v/>
      </c>
      <c r="S233" s="308" t="str">
        <f t="shared" si="103"/>
        <v/>
      </c>
      <c r="T233" s="305" t="str">
        <f>IF(D233="","",Input!L233)</f>
        <v/>
      </c>
      <c r="U233" s="308" t="str">
        <f t="shared" si="104"/>
        <v/>
      </c>
      <c r="V233" s="307" t="str">
        <f t="shared" si="105"/>
        <v/>
      </c>
      <c r="W233" s="326" t="str">
        <f t="shared" si="106"/>
        <v/>
      </c>
      <c r="X233" s="152" t="str">
        <f>IF(D233="","",Input!K233)</f>
        <v/>
      </c>
      <c r="Y233" s="308" t="str">
        <f t="shared" si="107"/>
        <v/>
      </c>
      <c r="Z233" s="329" t="str">
        <f t="shared" si="108"/>
        <v/>
      </c>
      <c r="AA233" s="62" t="str">
        <f t="shared" si="109"/>
        <v/>
      </c>
      <c r="AB233" s="62" t="str">
        <f>IF(D233="","",Input!N233)</f>
        <v/>
      </c>
      <c r="AC233" s="62" t="str">
        <f t="shared" si="110"/>
        <v/>
      </c>
      <c r="AD233" s="62" t="str">
        <f>IF(D233="","",Input!J233)</f>
        <v/>
      </c>
      <c r="AE233" s="62" t="str">
        <f t="shared" si="111"/>
        <v/>
      </c>
      <c r="AF233" s="309" t="str">
        <f t="shared" si="112"/>
        <v/>
      </c>
      <c r="AG233" s="19" t="str">
        <f t="shared" si="113"/>
        <v/>
      </c>
      <c r="AH233" s="19" t="str">
        <f t="shared" si="114"/>
        <v/>
      </c>
      <c r="AI233" s="19" t="str">
        <f t="shared" si="115"/>
        <v/>
      </c>
      <c r="AJ233" s="337" t="str">
        <f t="shared" si="116"/>
        <v/>
      </c>
      <c r="AK233" s="62" t="str">
        <f t="shared" si="117"/>
        <v/>
      </c>
      <c r="AL233" s="62" t="str">
        <f>IF(D233="","",IF(AK232&lt;'day lookup'!$I$1,MIN('day lookup'!$I$1-AK232,AJ233)))</f>
        <v/>
      </c>
      <c r="AM233" s="62" t="str">
        <f t="shared" si="118"/>
        <v/>
      </c>
      <c r="AN233" s="62" t="str">
        <f>IF(D233="","",IF(AK233&lt;'day lookup'!$I$1,0,MIN(AK233-'day lookup'!$I$1,AJ233)))</f>
        <v/>
      </c>
      <c r="AO233" s="338" t="str">
        <f t="shared" si="119"/>
        <v/>
      </c>
      <c r="AP233" s="10">
        <f>IF(Revised_Input!F233&gt;0,Revised_Input!F233,IF(Input!F233&lt;990000,Input!F233,""))</f>
        <v>0</v>
      </c>
      <c r="AQ233" s="282"/>
      <c r="AS233" s="282"/>
      <c r="AT233" s="279"/>
      <c r="AU233" s="280"/>
      <c r="BL233" s="271"/>
      <c r="BN233" s="271"/>
      <c r="BO233" s="271"/>
    </row>
    <row r="234" spans="1:67">
      <c r="A234" s="73" t="str">
        <f ca="1">OFFSET('day lookup'!$A$1,WEEKDAY(B234)-1,0)</f>
        <v>SUN</v>
      </c>
      <c r="B234" s="32">
        <f>Input!A234</f>
        <v>41224</v>
      </c>
      <c r="C234" s="294" t="str">
        <f>IF(D234&lt;&gt;"",interp(D234,AreaCapacity!$A$3:$B$245,2),"")</f>
        <v/>
      </c>
      <c r="D234" s="10">
        <f>IF(AND(Revised_Input!B234&gt;0,Revised_Input!B234&lt;104000),Revised_Input!B234,IF(Input!B234&lt;990000,Input!B234,""))</f>
        <v>0</v>
      </c>
      <c r="E234" s="10">
        <f>IF(Revised_Input!G234&gt;0,Revised_Input!G234/1.9835,IF(Input!G234&lt;990000,Input!G234,""))</f>
        <v>0</v>
      </c>
      <c r="F234" s="10">
        <f>IF(Revised_Input!C234&gt;0,Revised_Input!C234,IF(Input!C234&lt;990000,Input!C234,""))</f>
        <v>0</v>
      </c>
      <c r="G234" s="10">
        <f>IF(Revised_Input!D234&gt;0,Revised_Input!D234,IF(Input!D234&lt;990000,Input!D234,""))</f>
        <v>0</v>
      </c>
      <c r="H234" s="210" t="str">
        <f t="shared" si="96"/>
        <v/>
      </c>
      <c r="I234" s="287" t="str">
        <f t="shared" si="97"/>
        <v/>
      </c>
      <c r="J234" s="437" t="str">
        <f>IF(Input!H234="","",Input!H234)</f>
        <v>N</v>
      </c>
      <c r="K234" s="305" t="str">
        <f t="shared" si="98"/>
        <v/>
      </c>
      <c r="L234" s="201" t="str">
        <f>IF(D234="","",IF(J234="Y",I234+G234,MIN(Input!I234,I234+G234-K234)))</f>
        <v/>
      </c>
      <c r="M234" s="201" t="str">
        <f t="shared" si="99"/>
        <v/>
      </c>
      <c r="N234" s="314">
        <f>IF(Revised_Input!E234&gt;0,Revised_Input!E234,IF(Input!E234&lt;990000,Input!E234,""))</f>
        <v>0</v>
      </c>
      <c r="O234" s="306" t="str">
        <f t="shared" si="100"/>
        <v/>
      </c>
      <c r="P234" s="10" t="str">
        <f t="shared" si="101"/>
        <v/>
      </c>
      <c r="Q234" s="322" t="str">
        <f t="shared" si="102"/>
        <v/>
      </c>
      <c r="R234" s="325" t="str">
        <f>IF(D234="","",IF(J234="Y",Input!M234,0))</f>
        <v/>
      </c>
      <c r="S234" s="308" t="str">
        <f t="shared" si="103"/>
        <v/>
      </c>
      <c r="T234" s="305" t="str">
        <f>IF(D234="","",Input!L234)</f>
        <v/>
      </c>
      <c r="U234" s="308" t="str">
        <f t="shared" si="104"/>
        <v/>
      </c>
      <c r="V234" s="307" t="str">
        <f t="shared" si="105"/>
        <v/>
      </c>
      <c r="W234" s="326" t="str">
        <f t="shared" si="106"/>
        <v/>
      </c>
      <c r="X234" s="152" t="str">
        <f>IF(D234="","",Input!K234)</f>
        <v/>
      </c>
      <c r="Y234" s="308" t="str">
        <f t="shared" si="107"/>
        <v/>
      </c>
      <c r="Z234" s="329" t="str">
        <f t="shared" si="108"/>
        <v/>
      </c>
      <c r="AA234" s="62" t="str">
        <f t="shared" si="109"/>
        <v/>
      </c>
      <c r="AB234" s="62" t="str">
        <f>IF(D234="","",Input!N234)</f>
        <v/>
      </c>
      <c r="AC234" s="62" t="str">
        <f t="shared" si="110"/>
        <v/>
      </c>
      <c r="AD234" s="62" t="str">
        <f>IF(D234="","",Input!J234)</f>
        <v/>
      </c>
      <c r="AE234" s="62" t="str">
        <f t="shared" si="111"/>
        <v/>
      </c>
      <c r="AF234" s="309" t="str">
        <f t="shared" si="112"/>
        <v/>
      </c>
      <c r="AG234" s="19" t="str">
        <f t="shared" si="113"/>
        <v/>
      </c>
      <c r="AH234" s="19" t="str">
        <f t="shared" si="114"/>
        <v/>
      </c>
      <c r="AI234" s="19" t="str">
        <f t="shared" si="115"/>
        <v/>
      </c>
      <c r="AJ234" s="337" t="str">
        <f t="shared" si="116"/>
        <v/>
      </c>
      <c r="AK234" s="62" t="str">
        <f t="shared" si="117"/>
        <v/>
      </c>
      <c r="AL234" s="62" t="str">
        <f>IF(D234="","",IF(AK233&lt;'day lookup'!$I$1,MIN('day lookup'!$I$1-AK233,AJ234)))</f>
        <v/>
      </c>
      <c r="AM234" s="62" t="str">
        <f t="shared" si="118"/>
        <v/>
      </c>
      <c r="AN234" s="62" t="str">
        <f>IF(D234="","",IF(AK234&lt;'day lookup'!$I$1,0,MIN(AK234-'day lookup'!$I$1,AJ234)))</f>
        <v/>
      </c>
      <c r="AO234" s="338" t="str">
        <f t="shared" si="119"/>
        <v/>
      </c>
      <c r="AP234" s="10">
        <f>IF(Revised_Input!F234&gt;0,Revised_Input!F234,IF(Input!F234&lt;990000,Input!F234,""))</f>
        <v>0</v>
      </c>
      <c r="AQ234" s="282"/>
      <c r="AS234" s="282"/>
      <c r="AT234" s="279"/>
      <c r="AU234" s="280"/>
      <c r="BL234" s="271"/>
      <c r="BN234" s="271"/>
      <c r="BO234" s="271"/>
    </row>
    <row r="235" spans="1:67">
      <c r="A235" s="73" t="str">
        <f ca="1">OFFSET('day lookup'!$A$1,WEEKDAY(B235)-1,0)</f>
        <v>MON</v>
      </c>
      <c r="B235" s="32">
        <f>Input!A235</f>
        <v>41225</v>
      </c>
      <c r="C235" s="294" t="str">
        <f>IF(D235&lt;&gt;"",interp(D235,AreaCapacity!$A$3:$B$245,2),"")</f>
        <v/>
      </c>
      <c r="D235" s="10">
        <f>IF(AND(Revised_Input!B235&gt;0,Revised_Input!B235&lt;104000),Revised_Input!B235,IF(Input!B235&lt;990000,Input!B235,""))</f>
        <v>0</v>
      </c>
      <c r="E235" s="10">
        <f>IF(Revised_Input!G235&gt;0,Revised_Input!G235/1.9835,IF(Input!G235&lt;990000,Input!G235,""))</f>
        <v>0</v>
      </c>
      <c r="F235" s="10">
        <f>IF(Revised_Input!C235&gt;0,Revised_Input!C235,IF(Input!C235&lt;990000,Input!C235,""))</f>
        <v>0</v>
      </c>
      <c r="G235" s="10">
        <f>IF(Revised_Input!D235&gt;0,Revised_Input!D235,IF(Input!D235&lt;990000,Input!D235,""))</f>
        <v>0</v>
      </c>
      <c r="H235" s="210" t="str">
        <f t="shared" si="96"/>
        <v/>
      </c>
      <c r="I235" s="287" t="str">
        <f t="shared" si="97"/>
        <v/>
      </c>
      <c r="J235" s="437" t="str">
        <f>IF(Input!H235="","",Input!H235)</f>
        <v>N</v>
      </c>
      <c r="K235" s="305" t="str">
        <f t="shared" si="98"/>
        <v/>
      </c>
      <c r="L235" s="201" t="str">
        <f>IF(D235="","",IF(J235="Y",I235+G235,MIN(Input!I235,I235+G235-K235)))</f>
        <v/>
      </c>
      <c r="M235" s="201" t="str">
        <f t="shared" si="99"/>
        <v/>
      </c>
      <c r="N235" s="314">
        <f>IF(Revised_Input!E235&gt;0,Revised_Input!E235,IF(Input!E235&lt;990000,Input!E235,""))</f>
        <v>0</v>
      </c>
      <c r="O235" s="306" t="str">
        <f t="shared" si="100"/>
        <v/>
      </c>
      <c r="P235" s="10" t="str">
        <f t="shared" si="101"/>
        <v/>
      </c>
      <c r="Q235" s="322" t="str">
        <f t="shared" si="102"/>
        <v/>
      </c>
      <c r="R235" s="325" t="str">
        <f>IF(D235="","",IF(J235="Y",Input!M235,0))</f>
        <v/>
      </c>
      <c r="S235" s="308" t="str">
        <f t="shared" si="103"/>
        <v/>
      </c>
      <c r="T235" s="305" t="str">
        <f>IF(D235="","",Input!L235)</f>
        <v/>
      </c>
      <c r="U235" s="308" t="str">
        <f t="shared" si="104"/>
        <v/>
      </c>
      <c r="V235" s="307" t="str">
        <f t="shared" si="105"/>
        <v/>
      </c>
      <c r="W235" s="326" t="str">
        <f t="shared" si="106"/>
        <v/>
      </c>
      <c r="X235" s="152" t="str">
        <f>IF(D235="","",Input!K235)</f>
        <v/>
      </c>
      <c r="Y235" s="308" t="str">
        <f t="shared" si="107"/>
        <v/>
      </c>
      <c r="Z235" s="329" t="str">
        <f t="shared" si="108"/>
        <v/>
      </c>
      <c r="AA235" s="62" t="str">
        <f t="shared" si="109"/>
        <v/>
      </c>
      <c r="AB235" s="62" t="str">
        <f>IF(D235="","",Input!N235)</f>
        <v/>
      </c>
      <c r="AC235" s="62" t="str">
        <f t="shared" si="110"/>
        <v/>
      </c>
      <c r="AD235" s="62" t="str">
        <f>IF(D235="","",Input!J235)</f>
        <v/>
      </c>
      <c r="AE235" s="62" t="str">
        <f t="shared" si="111"/>
        <v/>
      </c>
      <c r="AF235" s="309" t="str">
        <f t="shared" si="112"/>
        <v/>
      </c>
      <c r="AG235" s="19" t="str">
        <f t="shared" si="113"/>
        <v/>
      </c>
      <c r="AH235" s="19" t="str">
        <f t="shared" si="114"/>
        <v/>
      </c>
      <c r="AI235" s="19" t="str">
        <f t="shared" si="115"/>
        <v/>
      </c>
      <c r="AJ235" s="337" t="str">
        <f t="shared" si="116"/>
        <v/>
      </c>
      <c r="AK235" s="62" t="str">
        <f t="shared" si="117"/>
        <v/>
      </c>
      <c r="AL235" s="62" t="str">
        <f>IF(D235="","",IF(AK234&lt;'day lookup'!$I$1,MIN('day lookup'!$I$1-AK234,AJ235)))</f>
        <v/>
      </c>
      <c r="AM235" s="62" t="str">
        <f t="shared" si="118"/>
        <v/>
      </c>
      <c r="AN235" s="62" t="str">
        <f>IF(D235="","",IF(AK235&lt;'day lookup'!$I$1,0,MIN(AK235-'day lookup'!$I$1,AJ235)))</f>
        <v/>
      </c>
      <c r="AO235" s="338" t="str">
        <f t="shared" si="119"/>
        <v/>
      </c>
      <c r="AP235" s="10">
        <f>IF(Revised_Input!F235&gt;0,Revised_Input!F235,IF(Input!F235&lt;990000,Input!F235,""))</f>
        <v>0</v>
      </c>
      <c r="AQ235" s="282"/>
      <c r="AS235" s="282"/>
      <c r="AT235" s="279"/>
      <c r="AU235" s="280"/>
      <c r="BL235" s="271"/>
      <c r="BN235" s="271"/>
      <c r="BO235" s="271"/>
    </row>
    <row r="236" spans="1:67">
      <c r="A236" s="73" t="str">
        <f ca="1">OFFSET('day lookup'!$A$1,WEEKDAY(B236)-1,0)</f>
        <v>TUE</v>
      </c>
      <c r="B236" s="32">
        <f>Input!A236</f>
        <v>41226</v>
      </c>
      <c r="C236" s="294" t="str">
        <f>IF(D236&lt;&gt;"",interp(D236,AreaCapacity!$A$3:$B$245,2),"")</f>
        <v/>
      </c>
      <c r="D236" s="10">
        <f>IF(AND(Revised_Input!B236&gt;0,Revised_Input!B236&lt;104000),Revised_Input!B236,IF(Input!B236&lt;990000,Input!B236,""))</f>
        <v>0</v>
      </c>
      <c r="E236" s="10">
        <f>IF(Revised_Input!G236&gt;0,Revised_Input!G236/1.9835,IF(Input!G236&lt;990000,Input!G236,""))</f>
        <v>0</v>
      </c>
      <c r="F236" s="10">
        <f>IF(Revised_Input!C236&gt;0,Revised_Input!C236,IF(Input!C236&lt;990000,Input!C236,""))</f>
        <v>0</v>
      </c>
      <c r="G236" s="10">
        <f>IF(Revised_Input!D236&gt;0,Revised_Input!D236,IF(Input!D236&lt;990000,Input!D236,""))</f>
        <v>0</v>
      </c>
      <c r="H236" s="210" t="str">
        <f t="shared" si="96"/>
        <v/>
      </c>
      <c r="I236" s="287" t="str">
        <f t="shared" si="97"/>
        <v/>
      </c>
      <c r="J236" s="437" t="str">
        <f>IF(Input!H236="","",Input!H236)</f>
        <v>N</v>
      </c>
      <c r="K236" s="305" t="str">
        <f t="shared" si="98"/>
        <v/>
      </c>
      <c r="L236" s="201" t="str">
        <f>IF(D236="","",IF(J236="Y",I236+G236,MIN(Input!I236,I236+G236-K236)))</f>
        <v/>
      </c>
      <c r="M236" s="201" t="str">
        <f t="shared" si="99"/>
        <v/>
      </c>
      <c r="N236" s="314">
        <f>IF(Revised_Input!E236&gt;0,Revised_Input!E236,IF(Input!E236&lt;990000,Input!E236,""))</f>
        <v>0</v>
      </c>
      <c r="O236" s="306" t="str">
        <f t="shared" si="100"/>
        <v/>
      </c>
      <c r="P236" s="10" t="str">
        <f t="shared" si="101"/>
        <v/>
      </c>
      <c r="Q236" s="322" t="str">
        <f t="shared" si="102"/>
        <v/>
      </c>
      <c r="R236" s="325" t="str">
        <f>IF(D236="","",IF(J236="Y",Input!M236,0))</f>
        <v/>
      </c>
      <c r="S236" s="308" t="str">
        <f t="shared" si="103"/>
        <v/>
      </c>
      <c r="T236" s="305" t="str">
        <f>IF(D236="","",Input!L236)</f>
        <v/>
      </c>
      <c r="U236" s="308" t="str">
        <f t="shared" si="104"/>
        <v/>
      </c>
      <c r="V236" s="307" t="str">
        <f t="shared" si="105"/>
        <v/>
      </c>
      <c r="W236" s="326" t="str">
        <f t="shared" si="106"/>
        <v/>
      </c>
      <c r="X236" s="152" t="str">
        <f>IF(D236="","",Input!K236)</f>
        <v/>
      </c>
      <c r="Y236" s="308" t="str">
        <f t="shared" si="107"/>
        <v/>
      </c>
      <c r="Z236" s="329" t="str">
        <f t="shared" si="108"/>
        <v/>
      </c>
      <c r="AA236" s="62" t="str">
        <f t="shared" si="109"/>
        <v/>
      </c>
      <c r="AB236" s="62" t="str">
        <f>IF(D236="","",Input!N236)</f>
        <v/>
      </c>
      <c r="AC236" s="62" t="str">
        <f t="shared" si="110"/>
        <v/>
      </c>
      <c r="AD236" s="62" t="str">
        <f>IF(D236="","",Input!J236)</f>
        <v/>
      </c>
      <c r="AE236" s="62" t="str">
        <f t="shared" si="111"/>
        <v/>
      </c>
      <c r="AF236" s="309" t="str">
        <f t="shared" si="112"/>
        <v/>
      </c>
      <c r="AG236" s="19" t="str">
        <f t="shared" si="113"/>
        <v/>
      </c>
      <c r="AH236" s="19" t="str">
        <f t="shared" si="114"/>
        <v/>
      </c>
      <c r="AI236" s="19" t="str">
        <f t="shared" si="115"/>
        <v/>
      </c>
      <c r="AJ236" s="337" t="str">
        <f t="shared" si="116"/>
        <v/>
      </c>
      <c r="AK236" s="62" t="str">
        <f t="shared" si="117"/>
        <v/>
      </c>
      <c r="AL236" s="62" t="str">
        <f>IF(D236="","",IF(AK235&lt;'day lookup'!$I$1,MIN('day lookup'!$I$1-AK235,AJ236)))</f>
        <v/>
      </c>
      <c r="AM236" s="62" t="str">
        <f t="shared" si="118"/>
        <v/>
      </c>
      <c r="AN236" s="62" t="str">
        <f>IF(D236="","",IF(AK236&lt;'day lookup'!$I$1,0,MIN(AK236-'day lookup'!$I$1,AJ236)))</f>
        <v/>
      </c>
      <c r="AO236" s="338" t="str">
        <f t="shared" si="119"/>
        <v/>
      </c>
      <c r="AP236" s="10">
        <f>IF(Revised_Input!F236&gt;0,Revised_Input!F236,IF(Input!F236&lt;990000,Input!F236,""))</f>
        <v>0</v>
      </c>
      <c r="AQ236" s="282"/>
      <c r="AS236" s="282"/>
      <c r="AT236" s="279"/>
      <c r="AU236" s="280"/>
      <c r="BL236" s="271"/>
      <c r="BN236" s="271"/>
      <c r="BO236" s="271"/>
    </row>
    <row r="237" spans="1:67">
      <c r="A237" s="73" t="str">
        <f ca="1">OFFSET('day lookup'!$A$1,WEEKDAY(B237)-1,0)</f>
        <v>WED</v>
      </c>
      <c r="B237" s="32">
        <f>Input!A237</f>
        <v>41227</v>
      </c>
      <c r="C237" s="294" t="str">
        <f>IF(D237&lt;&gt;"",interp(D237,AreaCapacity!$A$3:$B$245,2),"")</f>
        <v/>
      </c>
      <c r="D237" s="10">
        <f>IF(AND(Revised_Input!B237&gt;0,Revised_Input!B237&lt;104000),Revised_Input!B237,IF(Input!B237&lt;990000,Input!B237,""))</f>
        <v>0</v>
      </c>
      <c r="E237" s="10">
        <f>IF(Revised_Input!G237&gt;0,Revised_Input!G237/1.9835,IF(Input!G237&lt;990000,Input!G237,""))</f>
        <v>0</v>
      </c>
      <c r="F237" s="10">
        <f>IF(Revised_Input!C237&gt;0,Revised_Input!C237,IF(Input!C237&lt;990000,Input!C237,""))</f>
        <v>0</v>
      </c>
      <c r="G237" s="10">
        <f>IF(Revised_Input!D237&gt;0,Revised_Input!D237,IF(Input!D237&lt;990000,Input!D237,""))</f>
        <v>0</v>
      </c>
      <c r="H237" s="210" t="str">
        <f t="shared" si="96"/>
        <v/>
      </c>
      <c r="I237" s="287" t="str">
        <f t="shared" si="97"/>
        <v/>
      </c>
      <c r="J237" s="437" t="str">
        <f>IF(Input!H237="","",Input!H237)</f>
        <v>N</v>
      </c>
      <c r="K237" s="305" t="str">
        <f t="shared" si="98"/>
        <v/>
      </c>
      <c r="L237" s="201" t="str">
        <f>IF(D237="","",IF(J237="Y",I237+G237,MIN(Input!I237,I237+G237-K237)))</f>
        <v/>
      </c>
      <c r="M237" s="201" t="str">
        <f t="shared" si="99"/>
        <v/>
      </c>
      <c r="N237" s="314">
        <f>IF(Revised_Input!E237&gt;0,Revised_Input!E237,IF(Input!E237&lt;990000,Input!E237,""))</f>
        <v>0</v>
      </c>
      <c r="O237" s="306" t="str">
        <f t="shared" si="100"/>
        <v/>
      </c>
      <c r="P237" s="10" t="str">
        <f t="shared" si="101"/>
        <v/>
      </c>
      <c r="Q237" s="322" t="str">
        <f t="shared" si="102"/>
        <v/>
      </c>
      <c r="R237" s="325" t="str">
        <f>IF(D237="","",IF(J237="Y",Input!M237,0))</f>
        <v/>
      </c>
      <c r="S237" s="308" t="str">
        <f t="shared" si="103"/>
        <v/>
      </c>
      <c r="T237" s="305" t="str">
        <f>IF(D237="","",Input!L237)</f>
        <v/>
      </c>
      <c r="U237" s="308" t="str">
        <f t="shared" si="104"/>
        <v/>
      </c>
      <c r="V237" s="307" t="str">
        <f t="shared" si="105"/>
        <v/>
      </c>
      <c r="W237" s="326" t="str">
        <f t="shared" si="106"/>
        <v/>
      </c>
      <c r="X237" s="152" t="str">
        <f>IF(D237="","",Input!K237)</f>
        <v/>
      </c>
      <c r="Y237" s="308" t="str">
        <f t="shared" si="107"/>
        <v/>
      </c>
      <c r="Z237" s="329" t="str">
        <f t="shared" si="108"/>
        <v/>
      </c>
      <c r="AA237" s="62" t="str">
        <f t="shared" si="109"/>
        <v/>
      </c>
      <c r="AB237" s="62" t="str">
        <f>IF(D237="","",Input!N237)</f>
        <v/>
      </c>
      <c r="AC237" s="62" t="str">
        <f t="shared" si="110"/>
        <v/>
      </c>
      <c r="AD237" s="62" t="str">
        <f>IF(D237="","",Input!J237)</f>
        <v/>
      </c>
      <c r="AE237" s="62" t="str">
        <f t="shared" si="111"/>
        <v/>
      </c>
      <c r="AF237" s="309" t="str">
        <f t="shared" si="112"/>
        <v/>
      </c>
      <c r="AG237" s="19" t="str">
        <f t="shared" si="113"/>
        <v/>
      </c>
      <c r="AH237" s="19" t="str">
        <f t="shared" si="114"/>
        <v/>
      </c>
      <c r="AI237" s="19" t="str">
        <f t="shared" si="115"/>
        <v/>
      </c>
      <c r="AJ237" s="337" t="str">
        <f t="shared" si="116"/>
        <v/>
      </c>
      <c r="AK237" s="62" t="str">
        <f t="shared" si="117"/>
        <v/>
      </c>
      <c r="AL237" s="62" t="str">
        <f>IF(D237="","",IF(AK236&lt;'day lookup'!$I$1,MIN('day lookup'!$I$1-AK236,AJ237)))</f>
        <v/>
      </c>
      <c r="AM237" s="62" t="str">
        <f t="shared" si="118"/>
        <v/>
      </c>
      <c r="AN237" s="62" t="str">
        <f>IF(D237="","",IF(AK237&lt;'day lookup'!$I$1,0,MIN(AK237-'day lookup'!$I$1,AJ237)))</f>
        <v/>
      </c>
      <c r="AO237" s="338" t="str">
        <f t="shared" si="119"/>
        <v/>
      </c>
      <c r="AP237" s="10">
        <f>IF(Revised_Input!F237&gt;0,Revised_Input!F237,IF(Input!F237&lt;990000,Input!F237,""))</f>
        <v>0</v>
      </c>
      <c r="AQ237" s="282"/>
      <c r="AS237" s="282"/>
      <c r="AT237" s="279"/>
      <c r="AU237" s="280"/>
      <c r="BL237" s="271"/>
      <c r="BN237" s="271"/>
      <c r="BO237" s="271"/>
    </row>
    <row r="238" spans="1:67">
      <c r="A238" s="73" t="str">
        <f ca="1">OFFSET('day lookup'!$A$1,WEEKDAY(B238)-1,0)</f>
        <v>THU</v>
      </c>
      <c r="B238" s="32">
        <f>Input!A238</f>
        <v>41228</v>
      </c>
      <c r="C238" s="294" t="str">
        <f>IF(D238&lt;&gt;"",interp(D238,AreaCapacity!$A$3:$B$245,2),"")</f>
        <v/>
      </c>
      <c r="D238" s="10">
        <f>IF(AND(Revised_Input!B238&gt;0,Revised_Input!B238&lt;104000),Revised_Input!B238,IF(Input!B238&lt;990000,Input!B238,""))</f>
        <v>0</v>
      </c>
      <c r="E238" s="10">
        <f>IF(Revised_Input!G238&gt;0,Revised_Input!G238/1.9835,IF(Input!G238&lt;990000,Input!G238,""))</f>
        <v>0</v>
      </c>
      <c r="F238" s="10">
        <f>IF(Revised_Input!C238&gt;0,Revised_Input!C238,IF(Input!C238&lt;990000,Input!C238,""))</f>
        <v>0</v>
      </c>
      <c r="G238" s="10">
        <f>IF(Revised_Input!D238&gt;0,Revised_Input!D238,IF(Input!D238&lt;990000,Input!D238,""))</f>
        <v>0</v>
      </c>
      <c r="H238" s="210" t="str">
        <f t="shared" si="96"/>
        <v/>
      </c>
      <c r="I238" s="287" t="str">
        <f t="shared" si="97"/>
        <v/>
      </c>
      <c r="J238" s="437" t="str">
        <f>IF(Input!H238="","",Input!H238)</f>
        <v>N</v>
      </c>
      <c r="K238" s="305" t="str">
        <f t="shared" si="98"/>
        <v/>
      </c>
      <c r="L238" s="201" t="str">
        <f>IF(D238="","",IF(J238="Y",I238+G238,MIN(Input!I238,I238+G238-K238)))</f>
        <v/>
      </c>
      <c r="M238" s="201" t="str">
        <f t="shared" si="99"/>
        <v/>
      </c>
      <c r="N238" s="314">
        <f>IF(Revised_Input!E238&gt;0,Revised_Input!E238,IF(Input!E238&lt;990000,Input!E238,""))</f>
        <v>0</v>
      </c>
      <c r="O238" s="306" t="str">
        <f t="shared" si="100"/>
        <v/>
      </c>
      <c r="P238" s="10" t="str">
        <f t="shared" si="101"/>
        <v/>
      </c>
      <c r="Q238" s="322" t="str">
        <f t="shared" si="102"/>
        <v/>
      </c>
      <c r="R238" s="325" t="str">
        <f>IF(D238="","",IF(J238="Y",Input!M238,0))</f>
        <v/>
      </c>
      <c r="S238" s="308" t="str">
        <f t="shared" si="103"/>
        <v/>
      </c>
      <c r="T238" s="305" t="str">
        <f>IF(D238="","",Input!L238)</f>
        <v/>
      </c>
      <c r="U238" s="308" t="str">
        <f t="shared" si="104"/>
        <v/>
      </c>
      <c r="V238" s="307" t="str">
        <f t="shared" si="105"/>
        <v/>
      </c>
      <c r="W238" s="326" t="str">
        <f t="shared" si="106"/>
        <v/>
      </c>
      <c r="X238" s="152" t="str">
        <f>IF(D238="","",Input!K238)</f>
        <v/>
      </c>
      <c r="Y238" s="308" t="str">
        <f t="shared" si="107"/>
        <v/>
      </c>
      <c r="Z238" s="329" t="str">
        <f t="shared" si="108"/>
        <v/>
      </c>
      <c r="AA238" s="62" t="str">
        <f t="shared" si="109"/>
        <v/>
      </c>
      <c r="AB238" s="62" t="str">
        <f>IF(D238="","",Input!N238)</f>
        <v/>
      </c>
      <c r="AC238" s="62" t="str">
        <f t="shared" si="110"/>
        <v/>
      </c>
      <c r="AD238" s="62" t="str">
        <f>IF(D238="","",Input!J238)</f>
        <v/>
      </c>
      <c r="AE238" s="62" t="str">
        <f t="shared" si="111"/>
        <v/>
      </c>
      <c r="AF238" s="309" t="str">
        <f t="shared" si="112"/>
        <v/>
      </c>
      <c r="AG238" s="19" t="str">
        <f t="shared" si="113"/>
        <v/>
      </c>
      <c r="AH238" s="19" t="str">
        <f t="shared" si="114"/>
        <v/>
      </c>
      <c r="AI238" s="19" t="str">
        <f t="shared" si="115"/>
        <v/>
      </c>
      <c r="AJ238" s="337" t="str">
        <f t="shared" si="116"/>
        <v/>
      </c>
      <c r="AK238" s="62" t="str">
        <f t="shared" si="117"/>
        <v/>
      </c>
      <c r="AL238" s="62" t="str">
        <f>IF(D238="","",IF(AK237&lt;'day lookup'!$I$1,MIN('day lookup'!$I$1-AK237,AJ238)))</f>
        <v/>
      </c>
      <c r="AM238" s="62" t="str">
        <f t="shared" si="118"/>
        <v/>
      </c>
      <c r="AN238" s="62" t="str">
        <f>IF(D238="","",IF(AK238&lt;'day lookup'!$I$1,0,MIN(AK238-'day lookup'!$I$1,AJ238)))</f>
        <v/>
      </c>
      <c r="AO238" s="338" t="str">
        <f t="shared" si="119"/>
        <v/>
      </c>
      <c r="AP238" s="10">
        <f>IF(Revised_Input!F238&gt;0,Revised_Input!F238,IF(Input!F238&lt;990000,Input!F238,""))</f>
        <v>0</v>
      </c>
      <c r="AQ238" s="282"/>
      <c r="AS238" s="282"/>
      <c r="AT238" s="279"/>
      <c r="AU238" s="280"/>
      <c r="BL238" s="271"/>
      <c r="BN238" s="271"/>
      <c r="BO238" s="271"/>
    </row>
    <row r="239" spans="1:67">
      <c r="A239" s="73" t="str">
        <f ca="1">OFFSET('day lookup'!$A$1,WEEKDAY(B239)-1,0)</f>
        <v>FRI</v>
      </c>
      <c r="B239" s="32">
        <f>Input!A239</f>
        <v>41229</v>
      </c>
      <c r="C239" s="294" t="str">
        <f>IF(D239&lt;&gt;"",interp(D239,AreaCapacity!$A$3:$B$245,2),"")</f>
        <v/>
      </c>
      <c r="D239" s="10">
        <f>IF(AND(Revised_Input!B239&gt;0,Revised_Input!B239&lt;104000),Revised_Input!B239,IF(Input!B239&lt;990000,Input!B239,""))</f>
        <v>0</v>
      </c>
      <c r="E239" s="10">
        <f>IF(Revised_Input!G239&gt;0,Revised_Input!G239/1.9835,IF(Input!G239&lt;990000,Input!G239,""))</f>
        <v>0</v>
      </c>
      <c r="F239" s="10">
        <f>IF(Revised_Input!C239&gt;0,Revised_Input!C239,IF(Input!C239&lt;990000,Input!C239,""))</f>
        <v>0</v>
      </c>
      <c r="G239" s="10">
        <f>IF(Revised_Input!D239&gt;0,Revised_Input!D239,IF(Input!D239&lt;990000,Input!D239,""))</f>
        <v>0</v>
      </c>
      <c r="H239" s="210" t="str">
        <f t="shared" si="96"/>
        <v/>
      </c>
      <c r="I239" s="287" t="str">
        <f t="shared" si="97"/>
        <v/>
      </c>
      <c r="J239" s="437" t="str">
        <f>IF(Input!H239="","",Input!H239)</f>
        <v>N</v>
      </c>
      <c r="K239" s="305" t="str">
        <f t="shared" si="98"/>
        <v/>
      </c>
      <c r="L239" s="201" t="str">
        <f>IF(D239="","",IF(J239="Y",I239+G239,MIN(Input!I239,I239+G239-K239)))</f>
        <v/>
      </c>
      <c r="M239" s="201" t="str">
        <f t="shared" si="99"/>
        <v/>
      </c>
      <c r="N239" s="314">
        <f>IF(Revised_Input!E239&gt;0,Revised_Input!E239,IF(Input!E239&lt;990000,Input!E239,""))</f>
        <v>0</v>
      </c>
      <c r="O239" s="306" t="str">
        <f t="shared" si="100"/>
        <v/>
      </c>
      <c r="P239" s="10" t="str">
        <f t="shared" si="101"/>
        <v/>
      </c>
      <c r="Q239" s="322" t="str">
        <f t="shared" si="102"/>
        <v/>
      </c>
      <c r="R239" s="325" t="str">
        <f>IF(D239="","",IF(J239="Y",Input!M239,0))</f>
        <v/>
      </c>
      <c r="S239" s="308" t="str">
        <f t="shared" si="103"/>
        <v/>
      </c>
      <c r="T239" s="305" t="str">
        <f>IF(D239="","",Input!L239)</f>
        <v/>
      </c>
      <c r="U239" s="308" t="str">
        <f t="shared" si="104"/>
        <v/>
      </c>
      <c r="V239" s="307" t="str">
        <f t="shared" si="105"/>
        <v/>
      </c>
      <c r="W239" s="326" t="str">
        <f t="shared" si="106"/>
        <v/>
      </c>
      <c r="X239" s="152" t="str">
        <f>IF(D239="","",Input!K239)</f>
        <v/>
      </c>
      <c r="Y239" s="308" t="str">
        <f t="shared" si="107"/>
        <v/>
      </c>
      <c r="Z239" s="329" t="str">
        <f t="shared" si="108"/>
        <v/>
      </c>
      <c r="AA239" s="62" t="str">
        <f t="shared" si="109"/>
        <v/>
      </c>
      <c r="AB239" s="62" t="str">
        <f>IF(D239="","",Input!N239)</f>
        <v/>
      </c>
      <c r="AC239" s="62" t="str">
        <f t="shared" si="110"/>
        <v/>
      </c>
      <c r="AD239" s="62" t="str">
        <f>IF(D239="","",Input!J239)</f>
        <v/>
      </c>
      <c r="AE239" s="62" t="str">
        <f t="shared" si="111"/>
        <v/>
      </c>
      <c r="AF239" s="309" t="str">
        <f t="shared" si="112"/>
        <v/>
      </c>
      <c r="AG239" s="19" t="str">
        <f t="shared" si="113"/>
        <v/>
      </c>
      <c r="AH239" s="19" t="str">
        <f t="shared" si="114"/>
        <v/>
      </c>
      <c r="AI239" s="19" t="str">
        <f t="shared" si="115"/>
        <v/>
      </c>
      <c r="AJ239" s="337" t="str">
        <f t="shared" si="116"/>
        <v/>
      </c>
      <c r="AK239" s="62" t="str">
        <f t="shared" si="117"/>
        <v/>
      </c>
      <c r="AL239" s="62" t="str">
        <f>IF(D239="","",IF(AK238&lt;'day lookup'!$I$1,MIN('day lookup'!$I$1-AK238,AJ239)))</f>
        <v/>
      </c>
      <c r="AM239" s="62" t="str">
        <f t="shared" si="118"/>
        <v/>
      </c>
      <c r="AN239" s="62" t="str">
        <f>IF(D239="","",IF(AK239&lt;'day lookup'!$I$1,0,MIN(AK239-'day lookup'!$I$1,AJ239)))</f>
        <v/>
      </c>
      <c r="AO239" s="338" t="str">
        <f t="shared" si="119"/>
        <v/>
      </c>
      <c r="AP239" s="10">
        <f>IF(Revised_Input!F239&gt;0,Revised_Input!F239,IF(Input!F239&lt;990000,Input!F239,""))</f>
        <v>0</v>
      </c>
      <c r="AQ239" s="282"/>
      <c r="AS239" s="282"/>
      <c r="AT239" s="279"/>
      <c r="AU239" s="280"/>
      <c r="BL239" s="271"/>
      <c r="BN239" s="271"/>
      <c r="BO239" s="271"/>
    </row>
    <row r="240" spans="1:67">
      <c r="A240" s="73" t="str">
        <f ca="1">OFFSET('day lookup'!$A$1,WEEKDAY(B240)-1,0)</f>
        <v>SAT</v>
      </c>
      <c r="B240" s="32">
        <f>Input!A240</f>
        <v>41230</v>
      </c>
      <c r="C240" s="294" t="str">
        <f>IF(D240&lt;&gt;"",interp(D240,AreaCapacity!$A$3:$B$245,2),"")</f>
        <v/>
      </c>
      <c r="D240" s="10">
        <f>IF(AND(Revised_Input!B240&gt;0,Revised_Input!B240&lt;104000),Revised_Input!B240,IF(Input!B240&lt;990000,Input!B240,""))</f>
        <v>0</v>
      </c>
      <c r="E240" s="10">
        <f>IF(Revised_Input!G240&gt;0,Revised_Input!G240/1.9835,IF(Input!G240&lt;990000,Input!G240,""))</f>
        <v>0</v>
      </c>
      <c r="F240" s="10">
        <f>IF(Revised_Input!C240&gt;0,Revised_Input!C240,IF(Input!C240&lt;990000,Input!C240,""))</f>
        <v>0</v>
      </c>
      <c r="G240" s="10">
        <f>IF(Revised_Input!D240&gt;0,Revised_Input!D240,IF(Input!D240&lt;990000,Input!D240,""))</f>
        <v>0</v>
      </c>
      <c r="H240" s="210" t="str">
        <f t="shared" si="96"/>
        <v/>
      </c>
      <c r="I240" s="287" t="str">
        <f t="shared" si="97"/>
        <v/>
      </c>
      <c r="J240" s="437" t="str">
        <f>IF(Input!H240="","",Input!H240)</f>
        <v>N</v>
      </c>
      <c r="K240" s="305" t="str">
        <f t="shared" si="98"/>
        <v/>
      </c>
      <c r="L240" s="201" t="str">
        <f>IF(D240="","",IF(J240="Y",I240+G240,MIN(Input!I240,I240+G240-K240)))</f>
        <v/>
      </c>
      <c r="M240" s="201" t="str">
        <f t="shared" si="99"/>
        <v/>
      </c>
      <c r="N240" s="314">
        <f>IF(Revised_Input!E240&gt;0,Revised_Input!E240,IF(Input!E240&lt;990000,Input!E240,""))</f>
        <v>0</v>
      </c>
      <c r="O240" s="306" t="str">
        <f t="shared" si="100"/>
        <v/>
      </c>
      <c r="P240" s="10" t="str">
        <f t="shared" si="101"/>
        <v/>
      </c>
      <c r="Q240" s="322" t="str">
        <f t="shared" si="102"/>
        <v/>
      </c>
      <c r="R240" s="325" t="str">
        <f>IF(D240="","",IF(J240="Y",Input!M240,0))</f>
        <v/>
      </c>
      <c r="S240" s="308" t="str">
        <f t="shared" si="103"/>
        <v/>
      </c>
      <c r="T240" s="305" t="str">
        <f>IF(D240="","",Input!L240)</f>
        <v/>
      </c>
      <c r="U240" s="308" t="str">
        <f t="shared" si="104"/>
        <v/>
      </c>
      <c r="V240" s="307" t="str">
        <f t="shared" si="105"/>
        <v/>
      </c>
      <c r="W240" s="326" t="str">
        <f t="shared" si="106"/>
        <v/>
      </c>
      <c r="X240" s="152" t="str">
        <f>IF(D240="","",Input!K240)</f>
        <v/>
      </c>
      <c r="Y240" s="308" t="str">
        <f t="shared" si="107"/>
        <v/>
      </c>
      <c r="Z240" s="329" t="str">
        <f t="shared" si="108"/>
        <v/>
      </c>
      <c r="AA240" s="62" t="str">
        <f t="shared" si="109"/>
        <v/>
      </c>
      <c r="AB240" s="62" t="str">
        <f>IF(D240="","",Input!N240)</f>
        <v/>
      </c>
      <c r="AC240" s="62" t="str">
        <f t="shared" si="110"/>
        <v/>
      </c>
      <c r="AD240" s="62" t="str">
        <f>IF(D240="","",Input!J240)</f>
        <v/>
      </c>
      <c r="AE240" s="62" t="str">
        <f t="shared" si="111"/>
        <v/>
      </c>
      <c r="AF240" s="309" t="str">
        <f t="shared" si="112"/>
        <v/>
      </c>
      <c r="AG240" s="19" t="str">
        <f t="shared" si="113"/>
        <v/>
      </c>
      <c r="AH240" s="19" t="str">
        <f t="shared" si="114"/>
        <v/>
      </c>
      <c r="AI240" s="19" t="str">
        <f t="shared" si="115"/>
        <v/>
      </c>
      <c r="AJ240" s="337" t="str">
        <f t="shared" si="116"/>
        <v/>
      </c>
      <c r="AK240" s="62" t="str">
        <f t="shared" si="117"/>
        <v/>
      </c>
      <c r="AL240" s="62" t="str">
        <f>IF(D240="","",IF(AK239&lt;'day lookup'!$I$1,MIN('day lookup'!$I$1-AK239,AJ240)))</f>
        <v/>
      </c>
      <c r="AM240" s="62" t="str">
        <f t="shared" si="118"/>
        <v/>
      </c>
      <c r="AN240" s="62" t="str">
        <f>IF(D240="","",IF(AK240&lt;'day lookup'!$I$1,0,MIN(AK240-'day lookup'!$I$1,AJ240)))</f>
        <v/>
      </c>
      <c r="AO240" s="338" t="str">
        <f t="shared" si="119"/>
        <v/>
      </c>
      <c r="AP240" s="10">
        <f>IF(Revised_Input!F240&gt;0,Revised_Input!F240,IF(Input!F240&lt;990000,Input!F240,""))</f>
        <v>0</v>
      </c>
      <c r="AQ240" s="282"/>
      <c r="AS240" s="282"/>
      <c r="AT240" s="279"/>
      <c r="AU240" s="280"/>
      <c r="BL240" s="271"/>
      <c r="BN240" s="271"/>
      <c r="BO240" s="271"/>
    </row>
    <row r="241" spans="1:67">
      <c r="A241" s="73" t="str">
        <f ca="1">OFFSET('day lookup'!$A$1,WEEKDAY(B241)-1,0)</f>
        <v>SUN</v>
      </c>
      <c r="B241" s="32">
        <f>Input!A241</f>
        <v>41231</v>
      </c>
      <c r="C241" s="294" t="str">
        <f>IF(D241&lt;&gt;"",interp(D241,AreaCapacity!$A$3:$B$245,2),"")</f>
        <v/>
      </c>
      <c r="D241" s="10">
        <f>IF(AND(Revised_Input!B241&gt;0,Revised_Input!B241&lt;104000),Revised_Input!B241,IF(Input!B241&lt;990000,Input!B241,""))</f>
        <v>0</v>
      </c>
      <c r="E241" s="10">
        <f>IF(Revised_Input!G241&gt;0,Revised_Input!G241/1.9835,IF(Input!G241&lt;990000,Input!G241,""))</f>
        <v>0</v>
      </c>
      <c r="F241" s="10">
        <f>IF(Revised_Input!C241&gt;0,Revised_Input!C241,IF(Input!C241&lt;990000,Input!C241,""))</f>
        <v>0</v>
      </c>
      <c r="G241" s="10">
        <f>IF(Revised_Input!D241&gt;0,Revised_Input!D241,IF(Input!D241&lt;990000,Input!D241,""))</f>
        <v>0</v>
      </c>
      <c r="H241" s="210" t="str">
        <f>IF(D241="","",F241-G241)</f>
        <v/>
      </c>
      <c r="I241" s="287" t="str">
        <f>IF(D241="","",(D241-D240)/1.9835+E241+H241)</f>
        <v/>
      </c>
      <c r="J241" s="437" t="str">
        <f>IF(Input!H241="","",Input!H241)</f>
        <v>N</v>
      </c>
      <c r="K241" s="305" t="str">
        <f t="shared" si="98"/>
        <v/>
      </c>
      <c r="L241" s="201" t="str">
        <f>IF(D241="","",IF(J241="Y",I241+G241,MIN(Input!I241,I241+G241-K241)))</f>
        <v/>
      </c>
      <c r="M241" s="201" t="str">
        <f t="shared" si="99"/>
        <v/>
      </c>
      <c r="N241" s="314">
        <f>IF(Revised_Input!E241&gt;0,Revised_Input!E241,IF(Input!E241&lt;990000,Input!E241,""))</f>
        <v>0</v>
      </c>
      <c r="O241" s="306" t="str">
        <f t="shared" si="100"/>
        <v/>
      </c>
      <c r="P241" s="10" t="str">
        <f t="shared" si="101"/>
        <v/>
      </c>
      <c r="Q241" s="322" t="str">
        <f t="shared" si="102"/>
        <v/>
      </c>
      <c r="R241" s="325" t="str">
        <f>IF(D241="","",IF(J241="Y",Input!M241,0))</f>
        <v/>
      </c>
      <c r="S241" s="308" t="str">
        <f t="shared" si="103"/>
        <v/>
      </c>
      <c r="T241" s="305" t="str">
        <f>IF(D241="","",Input!L241)</f>
        <v/>
      </c>
      <c r="U241" s="308" t="str">
        <f t="shared" si="104"/>
        <v/>
      </c>
      <c r="V241" s="307" t="str">
        <f t="shared" si="105"/>
        <v/>
      </c>
      <c r="W241" s="326" t="str">
        <f t="shared" si="106"/>
        <v/>
      </c>
      <c r="X241" s="152" t="str">
        <f>IF(D241="","",Input!K241)</f>
        <v/>
      </c>
      <c r="Y241" s="308" t="str">
        <f t="shared" si="107"/>
        <v/>
      </c>
      <c r="Z241" s="329" t="str">
        <f t="shared" si="108"/>
        <v/>
      </c>
      <c r="AA241" s="62" t="str">
        <f t="shared" si="109"/>
        <v/>
      </c>
      <c r="AB241" s="62" t="str">
        <f>IF(D241="","",Input!N241)</f>
        <v/>
      </c>
      <c r="AC241" s="62" t="str">
        <f t="shared" si="110"/>
        <v/>
      </c>
      <c r="AD241" s="62" t="str">
        <f>IF(D241="","",Input!J241)</f>
        <v/>
      </c>
      <c r="AE241" s="62" t="str">
        <f t="shared" si="111"/>
        <v/>
      </c>
      <c r="AF241" s="309" t="str">
        <f t="shared" si="112"/>
        <v/>
      </c>
      <c r="AG241" s="19" t="str">
        <f t="shared" si="113"/>
        <v/>
      </c>
      <c r="AH241" s="19" t="str">
        <f t="shared" si="114"/>
        <v/>
      </c>
      <c r="AI241" s="19" t="str">
        <f t="shared" si="115"/>
        <v/>
      </c>
      <c r="AJ241" s="337" t="str">
        <f t="shared" si="116"/>
        <v/>
      </c>
      <c r="AK241" s="62" t="str">
        <f t="shared" si="117"/>
        <v/>
      </c>
      <c r="AL241" s="62" t="str">
        <f>IF(D241="","",IF(AK240&lt;'day lookup'!$I$1,MIN('day lookup'!$I$1-AK240,AJ241)))</f>
        <v/>
      </c>
      <c r="AM241" s="62" t="str">
        <f t="shared" si="118"/>
        <v/>
      </c>
      <c r="AN241" s="62" t="str">
        <f>IF(D241="","",IF(AK241&lt;'day lookup'!$I$1,0,MIN(AK241-'day lookup'!$I$1,AJ241)))</f>
        <v/>
      </c>
      <c r="AO241" s="338" t="str">
        <f t="shared" si="119"/>
        <v/>
      </c>
      <c r="AP241" s="10">
        <f>IF(Revised_Input!F241&gt;0,Revised_Input!F241,IF(Input!F241&lt;990000,Input!F241,""))</f>
        <v>0</v>
      </c>
      <c r="AQ241" s="282"/>
      <c r="AS241" s="282"/>
      <c r="AT241" s="279"/>
      <c r="AU241" s="280"/>
      <c r="BL241" s="271"/>
      <c r="BN241" s="271"/>
      <c r="BO241" s="271"/>
    </row>
    <row r="242" spans="1:67">
      <c r="A242" s="73" t="str">
        <f ca="1">OFFSET('day lookup'!$A$1,WEEKDAY(B242)-1,0)</f>
        <v>MON</v>
      </c>
      <c r="B242" s="32">
        <f>Input!A242</f>
        <v>41232</v>
      </c>
      <c r="C242" s="294" t="str">
        <f>IF(D242&lt;&gt;"",interp(D242,AreaCapacity!$A$3:$B$245,2),"")</f>
        <v/>
      </c>
      <c r="D242" s="10">
        <f>IF(AND(Revised_Input!B242&gt;0,Revised_Input!B242&lt;104000),Revised_Input!B242,IF(Input!B242&lt;990000,Input!B242,""))</f>
        <v>0</v>
      </c>
      <c r="E242" s="10">
        <f>IF(Revised_Input!G242&gt;0,Revised_Input!G242/1.9835,IF(Input!G242&lt;990000,Input!G242,""))</f>
        <v>0</v>
      </c>
      <c r="F242" s="10">
        <f>IF(Revised_Input!C242&gt;0,Revised_Input!C242,IF(Input!C242&lt;990000,Input!C242,""))</f>
        <v>0</v>
      </c>
      <c r="G242" s="10">
        <f>IF(Revised_Input!D242&gt;0,Revised_Input!D242,IF(Input!D242&lt;990000,Input!D242,""))</f>
        <v>0</v>
      </c>
      <c r="H242" s="210" t="str">
        <f t="shared" si="96"/>
        <v/>
      </c>
      <c r="I242" s="287" t="str">
        <f t="shared" si="97"/>
        <v/>
      </c>
      <c r="J242" s="437" t="str">
        <f>IF(Input!H242="","",Input!H242)</f>
        <v>N</v>
      </c>
      <c r="K242" s="305" t="str">
        <f t="shared" si="98"/>
        <v/>
      </c>
      <c r="L242" s="201" t="str">
        <f>IF(D242="","",IF(J242="Y",I242+G242,MIN(Input!I242,I242+G242-K242)))</f>
        <v/>
      </c>
      <c r="M242" s="201" t="str">
        <f t="shared" si="99"/>
        <v/>
      </c>
      <c r="N242" s="314">
        <f>IF(Revised_Input!E242&gt;0,Revised_Input!E242,IF(Input!E242&lt;990000,Input!E242,""))</f>
        <v>0</v>
      </c>
      <c r="O242" s="306" t="str">
        <f t="shared" si="100"/>
        <v/>
      </c>
      <c r="P242" s="10" t="str">
        <f t="shared" si="101"/>
        <v/>
      </c>
      <c r="Q242" s="322" t="str">
        <f t="shared" si="102"/>
        <v/>
      </c>
      <c r="R242" s="325" t="str">
        <f>IF(D242="","",IF(J242="Y",Input!M242,0))</f>
        <v/>
      </c>
      <c r="S242" s="308" t="str">
        <f t="shared" si="103"/>
        <v/>
      </c>
      <c r="T242" s="305" t="str">
        <f>IF(D242="","",Input!L242)</f>
        <v/>
      </c>
      <c r="U242" s="308" t="str">
        <f t="shared" si="104"/>
        <v/>
      </c>
      <c r="V242" s="307" t="str">
        <f t="shared" si="105"/>
        <v/>
      </c>
      <c r="W242" s="326" t="str">
        <f t="shared" si="106"/>
        <v/>
      </c>
      <c r="X242" s="152" t="str">
        <f>IF(D242="","",Input!K242)</f>
        <v/>
      </c>
      <c r="Y242" s="308" t="str">
        <f t="shared" si="107"/>
        <v/>
      </c>
      <c r="Z242" s="329" t="str">
        <f t="shared" si="108"/>
        <v/>
      </c>
      <c r="AA242" s="62" t="str">
        <f t="shared" si="109"/>
        <v/>
      </c>
      <c r="AB242" s="62" t="str">
        <f>IF(D242="","",Input!N242)</f>
        <v/>
      </c>
      <c r="AC242" s="62" t="str">
        <f t="shared" si="110"/>
        <v/>
      </c>
      <c r="AD242" s="62" t="str">
        <f>IF(D242="","",Input!J242)</f>
        <v/>
      </c>
      <c r="AE242" s="62" t="str">
        <f t="shared" si="111"/>
        <v/>
      </c>
      <c r="AF242" s="309" t="str">
        <f t="shared" si="112"/>
        <v/>
      </c>
      <c r="AG242" s="19" t="str">
        <f t="shared" si="113"/>
        <v/>
      </c>
      <c r="AH242" s="19" t="str">
        <f t="shared" si="114"/>
        <v/>
      </c>
      <c r="AI242" s="19" t="str">
        <f t="shared" si="115"/>
        <v/>
      </c>
      <c r="AJ242" s="337" t="str">
        <f t="shared" si="116"/>
        <v/>
      </c>
      <c r="AK242" s="62" t="str">
        <f t="shared" si="117"/>
        <v/>
      </c>
      <c r="AL242" s="62" t="str">
        <f>IF(D242="","",IF(AK241&lt;'day lookup'!$I$1,MIN('day lookup'!$I$1-AK241,AJ242)))</f>
        <v/>
      </c>
      <c r="AM242" s="62" t="str">
        <f t="shared" si="118"/>
        <v/>
      </c>
      <c r="AN242" s="62" t="str">
        <f>IF(D242="","",IF(AK242&lt;'day lookup'!$I$1,0,MIN(AK242-'day lookup'!$I$1,AJ242)))</f>
        <v/>
      </c>
      <c r="AO242" s="338" t="str">
        <f t="shared" si="119"/>
        <v/>
      </c>
      <c r="AP242" s="10">
        <f>IF(Revised_Input!F242&gt;0,Revised_Input!F242,IF(Input!F242&lt;990000,Input!F242,""))</f>
        <v>0</v>
      </c>
      <c r="AQ242" s="282"/>
      <c r="AS242" s="282"/>
      <c r="AT242" s="279"/>
      <c r="AU242" s="280"/>
      <c r="BL242" s="271"/>
      <c r="BN242" s="271"/>
      <c r="BO242" s="271"/>
    </row>
    <row r="243" spans="1:67">
      <c r="A243" s="73" t="str">
        <f ca="1">OFFSET('day lookup'!$A$1,WEEKDAY(B243)-1,0)</f>
        <v>TUE</v>
      </c>
      <c r="B243" s="32">
        <f>Input!A243</f>
        <v>41233</v>
      </c>
      <c r="C243" s="294" t="str">
        <f>IF(D243&lt;&gt;"",interp(D243,AreaCapacity!$A$3:$B$245,2),"")</f>
        <v/>
      </c>
      <c r="D243" s="10">
        <f>IF(AND(Revised_Input!B243&gt;0,Revised_Input!B243&lt;104000),Revised_Input!B243,IF(Input!B243&lt;990000,Input!B243,""))</f>
        <v>0</v>
      </c>
      <c r="E243" s="10">
        <f>IF(Revised_Input!G243&gt;0,Revised_Input!G243/1.9835,IF(Input!G243&lt;990000,Input!G243,""))</f>
        <v>0</v>
      </c>
      <c r="F243" s="10">
        <f>IF(Revised_Input!C243&gt;0,Revised_Input!C243,IF(Input!C243&lt;990000,Input!C243,""))</f>
        <v>0</v>
      </c>
      <c r="G243" s="10">
        <f>IF(Revised_Input!D243&gt;0,Revised_Input!D243,IF(Input!D243&lt;990000,Input!D243,""))</f>
        <v>0</v>
      </c>
      <c r="H243" s="210" t="str">
        <f t="shared" si="96"/>
        <v/>
      </c>
      <c r="I243" s="287" t="str">
        <f t="shared" si="97"/>
        <v/>
      </c>
      <c r="J243" s="437" t="str">
        <f>IF(Input!H243="","",Input!H243)</f>
        <v>N</v>
      </c>
      <c r="K243" s="305" t="str">
        <f t="shared" si="98"/>
        <v/>
      </c>
      <c r="L243" s="201" t="str">
        <f>IF(D243="","",IF(J243="Y",I243+G243,MIN(Input!I243,I243+G243-K243)))</f>
        <v/>
      </c>
      <c r="M243" s="201" t="str">
        <f t="shared" si="99"/>
        <v/>
      </c>
      <c r="N243" s="314">
        <f>IF(Revised_Input!E243&gt;0,Revised_Input!E243,IF(Input!E243&lt;990000,Input!E243,""))</f>
        <v>0</v>
      </c>
      <c r="O243" s="306" t="str">
        <f t="shared" si="100"/>
        <v/>
      </c>
      <c r="P243" s="10" t="str">
        <f t="shared" si="101"/>
        <v/>
      </c>
      <c r="Q243" s="322" t="str">
        <f t="shared" si="102"/>
        <v/>
      </c>
      <c r="R243" s="325" t="str">
        <f>IF(D243="","",IF(J243="Y",Input!M243,0))</f>
        <v/>
      </c>
      <c r="S243" s="308" t="str">
        <f t="shared" si="103"/>
        <v/>
      </c>
      <c r="T243" s="305" t="str">
        <f>IF(D243="","",Input!L243)</f>
        <v/>
      </c>
      <c r="U243" s="308" t="str">
        <f t="shared" si="104"/>
        <v/>
      </c>
      <c r="V243" s="307" t="str">
        <f t="shared" si="105"/>
        <v/>
      </c>
      <c r="W243" s="326" t="str">
        <f t="shared" si="106"/>
        <v/>
      </c>
      <c r="X243" s="152" t="str">
        <f>IF(D243="","",Input!K243)</f>
        <v/>
      </c>
      <c r="Y243" s="308" t="str">
        <f t="shared" si="107"/>
        <v/>
      </c>
      <c r="Z243" s="329" t="str">
        <f t="shared" si="108"/>
        <v/>
      </c>
      <c r="AA243" s="62" t="str">
        <f t="shared" si="109"/>
        <v/>
      </c>
      <c r="AB243" s="62" t="str">
        <f>IF(D243="","",Input!N243)</f>
        <v/>
      </c>
      <c r="AC243" s="62" t="str">
        <f t="shared" si="110"/>
        <v/>
      </c>
      <c r="AD243" s="62" t="str">
        <f>IF(D243="","",Input!J243)</f>
        <v/>
      </c>
      <c r="AE243" s="62" t="str">
        <f t="shared" si="111"/>
        <v/>
      </c>
      <c r="AF243" s="309" t="str">
        <f t="shared" si="112"/>
        <v/>
      </c>
      <c r="AG243" s="19" t="str">
        <f t="shared" si="113"/>
        <v/>
      </c>
      <c r="AH243" s="19" t="str">
        <f t="shared" si="114"/>
        <v/>
      </c>
      <c r="AI243" s="19" t="str">
        <f t="shared" si="115"/>
        <v/>
      </c>
      <c r="AJ243" s="337" t="str">
        <f t="shared" si="116"/>
        <v/>
      </c>
      <c r="AK243" s="62" t="str">
        <f t="shared" si="117"/>
        <v/>
      </c>
      <c r="AL243" s="62" t="str">
        <f>IF(D243="","",IF(AK242&lt;'day lookup'!$I$1,MIN('day lookup'!$I$1-AK242,AJ243)))</f>
        <v/>
      </c>
      <c r="AM243" s="62" t="str">
        <f t="shared" si="118"/>
        <v/>
      </c>
      <c r="AN243" s="62" t="str">
        <f>IF(D243="","",IF(AK243&lt;'day lookup'!$I$1,0,MIN(AK243-'day lookup'!$I$1,AJ243)))</f>
        <v/>
      </c>
      <c r="AO243" s="338" t="str">
        <f t="shared" si="119"/>
        <v/>
      </c>
      <c r="AP243" s="10">
        <f>IF(Revised_Input!F243&gt;0,Revised_Input!F243,IF(Input!F243&lt;990000,Input!F243,""))</f>
        <v>0</v>
      </c>
      <c r="AQ243" s="282"/>
      <c r="AS243" s="282"/>
      <c r="AT243" s="279"/>
      <c r="AU243" s="280"/>
      <c r="BL243" s="271"/>
      <c r="BN243" s="271"/>
      <c r="BO243" s="271"/>
    </row>
    <row r="244" spans="1:67">
      <c r="A244" s="73" t="str">
        <f ca="1">OFFSET('day lookup'!$A$1,WEEKDAY(B244)-1,0)</f>
        <v>WED</v>
      </c>
      <c r="B244" s="32">
        <f>Input!A244</f>
        <v>41234</v>
      </c>
      <c r="C244" s="294" t="str">
        <f>IF(D244&lt;&gt;"",interp(D244,AreaCapacity!$A$3:$B$245,2),"")</f>
        <v/>
      </c>
      <c r="D244" s="10">
        <f>IF(AND(Revised_Input!B244&gt;0,Revised_Input!B244&lt;104000),Revised_Input!B244,IF(Input!B244&lt;990000,Input!B244,""))</f>
        <v>0</v>
      </c>
      <c r="E244" s="10">
        <f>IF(Revised_Input!G244&gt;0,Revised_Input!G244/1.9835,IF(Input!G244&lt;990000,Input!G244,""))</f>
        <v>0</v>
      </c>
      <c r="F244" s="10">
        <f>IF(Revised_Input!C244&gt;0,Revised_Input!C244,IF(Input!C244&lt;990000,Input!C244,""))</f>
        <v>0</v>
      </c>
      <c r="G244" s="10">
        <f>IF(Revised_Input!D244&gt;0,Revised_Input!D244,IF(Input!D244&lt;990000,Input!D244,""))</f>
        <v>0</v>
      </c>
      <c r="H244" s="210" t="str">
        <f t="shared" si="96"/>
        <v/>
      </c>
      <c r="I244" s="287" t="str">
        <f t="shared" si="97"/>
        <v/>
      </c>
      <c r="J244" s="437" t="str">
        <f>IF(Input!H244="","",Input!H244)</f>
        <v>N</v>
      </c>
      <c r="K244" s="305" t="str">
        <f t="shared" si="98"/>
        <v/>
      </c>
      <c r="L244" s="201" t="str">
        <f>IF(D244="","",IF(J244="Y",I244+G244,MIN(Input!I244,I244+G244-K244)))</f>
        <v/>
      </c>
      <c r="M244" s="201" t="str">
        <f t="shared" si="99"/>
        <v/>
      </c>
      <c r="N244" s="314">
        <f>IF(Revised_Input!E244&gt;0,Revised_Input!E244,IF(Input!E244&lt;990000,Input!E244,""))</f>
        <v>0</v>
      </c>
      <c r="O244" s="306" t="str">
        <f t="shared" si="100"/>
        <v/>
      </c>
      <c r="P244" s="10" t="str">
        <f t="shared" si="101"/>
        <v/>
      </c>
      <c r="Q244" s="322" t="str">
        <f t="shared" si="102"/>
        <v/>
      </c>
      <c r="R244" s="325" t="str">
        <f>IF(D244="","",IF(J244="Y",Input!M244,0))</f>
        <v/>
      </c>
      <c r="S244" s="308" t="str">
        <f t="shared" si="103"/>
        <v/>
      </c>
      <c r="T244" s="305" t="str">
        <f>IF(D244="","",Input!L244)</f>
        <v/>
      </c>
      <c r="U244" s="308" t="str">
        <f t="shared" si="104"/>
        <v/>
      </c>
      <c r="V244" s="307" t="str">
        <f t="shared" si="105"/>
        <v/>
      </c>
      <c r="W244" s="326" t="str">
        <f t="shared" si="106"/>
        <v/>
      </c>
      <c r="X244" s="152" t="str">
        <f>IF(D244="","",Input!K244)</f>
        <v/>
      </c>
      <c r="Y244" s="308" t="str">
        <f t="shared" si="107"/>
        <v/>
      </c>
      <c r="Z244" s="329" t="str">
        <f t="shared" si="108"/>
        <v/>
      </c>
      <c r="AA244" s="62" t="str">
        <f t="shared" si="109"/>
        <v/>
      </c>
      <c r="AB244" s="62" t="str">
        <f>IF(D244="","",Input!N244)</f>
        <v/>
      </c>
      <c r="AC244" s="62" t="str">
        <f t="shared" si="110"/>
        <v/>
      </c>
      <c r="AD244" s="62" t="str">
        <f>IF(D244="","",Input!J244)</f>
        <v/>
      </c>
      <c r="AE244" s="62" t="str">
        <f t="shared" si="111"/>
        <v/>
      </c>
      <c r="AF244" s="309" t="str">
        <f t="shared" si="112"/>
        <v/>
      </c>
      <c r="AG244" s="19" t="str">
        <f t="shared" si="113"/>
        <v/>
      </c>
      <c r="AH244" s="19" t="str">
        <f t="shared" si="114"/>
        <v/>
      </c>
      <c r="AI244" s="19" t="str">
        <f t="shared" si="115"/>
        <v/>
      </c>
      <c r="AJ244" s="337" t="str">
        <f t="shared" si="116"/>
        <v/>
      </c>
      <c r="AK244" s="62" t="str">
        <f t="shared" si="117"/>
        <v/>
      </c>
      <c r="AL244" s="62" t="str">
        <f>IF(D244="","",IF(AK243&lt;'day lookup'!$I$1,MIN('day lookup'!$I$1-AK243,AJ244)))</f>
        <v/>
      </c>
      <c r="AM244" s="62" t="str">
        <f t="shared" si="118"/>
        <v/>
      </c>
      <c r="AN244" s="62" t="str">
        <f>IF(D244="","",IF(AK244&lt;'day lookup'!$I$1,0,MIN(AK244-'day lookup'!$I$1,AJ244)))</f>
        <v/>
      </c>
      <c r="AO244" s="338" t="str">
        <f t="shared" si="119"/>
        <v/>
      </c>
      <c r="AP244" s="10">
        <f>IF(Revised_Input!F244&gt;0,Revised_Input!F244,IF(Input!F244&lt;990000,Input!F244,""))</f>
        <v>0</v>
      </c>
      <c r="AQ244" s="282"/>
      <c r="AS244" s="282"/>
      <c r="AT244" s="279"/>
      <c r="AU244" s="280"/>
      <c r="BL244" s="271"/>
      <c r="BN244" s="271"/>
      <c r="BO244" s="271"/>
    </row>
    <row r="245" spans="1:67">
      <c r="A245" s="73" t="str">
        <f ca="1">OFFSET('day lookup'!$A$1,WEEKDAY(B245)-1,0)</f>
        <v>THU</v>
      </c>
      <c r="B245" s="32">
        <f>Input!A245</f>
        <v>41235</v>
      </c>
      <c r="C245" s="294" t="str">
        <f>IF(D245&lt;&gt;"",interp(D245,AreaCapacity!$A$3:$B$245,2),"")</f>
        <v/>
      </c>
      <c r="D245" s="10">
        <f>IF(AND(Revised_Input!B245&gt;0,Revised_Input!B245&lt;104000),Revised_Input!B245,IF(Input!B245&lt;990000,Input!B245,""))</f>
        <v>0</v>
      </c>
      <c r="E245" s="10">
        <f>IF(Revised_Input!G245&gt;0,Revised_Input!G245/1.9835,IF(Input!G245&lt;990000,Input!G245,""))</f>
        <v>0</v>
      </c>
      <c r="F245" s="10">
        <f>IF(Revised_Input!C245&gt;0,Revised_Input!C245,IF(Input!C245&lt;990000,Input!C245,""))</f>
        <v>0</v>
      </c>
      <c r="G245" s="10">
        <f>IF(Revised_Input!D245&gt;0,Revised_Input!D245,IF(Input!D245&lt;990000,Input!D245,""))</f>
        <v>0</v>
      </c>
      <c r="H245" s="210" t="str">
        <f t="shared" si="96"/>
        <v/>
      </c>
      <c r="I245" s="287" t="str">
        <f t="shared" si="97"/>
        <v/>
      </c>
      <c r="J245" s="437" t="str">
        <f>IF(Input!H245="","",Input!H245)</f>
        <v>N</v>
      </c>
      <c r="K245" s="305" t="str">
        <f t="shared" si="98"/>
        <v/>
      </c>
      <c r="L245" s="201" t="str">
        <f>IF(D245="","",IF(J245="Y",I245+G245,MIN(Input!I245,I245+G245-K245)))</f>
        <v/>
      </c>
      <c r="M245" s="201" t="str">
        <f t="shared" si="99"/>
        <v/>
      </c>
      <c r="N245" s="314">
        <f>IF(Revised_Input!E245&gt;0,Revised_Input!E245,IF(Input!E245&lt;990000,Input!E245,""))</f>
        <v>0</v>
      </c>
      <c r="O245" s="306" t="str">
        <f t="shared" si="100"/>
        <v/>
      </c>
      <c r="P245" s="10" t="str">
        <f t="shared" si="101"/>
        <v/>
      </c>
      <c r="Q245" s="322" t="str">
        <f t="shared" si="102"/>
        <v/>
      </c>
      <c r="R245" s="325" t="str">
        <f>IF(D245="","",IF(J245="Y",Input!M245,0))</f>
        <v/>
      </c>
      <c r="S245" s="308" t="str">
        <f t="shared" si="103"/>
        <v/>
      </c>
      <c r="T245" s="305" t="str">
        <f>IF(D245="","",Input!L245)</f>
        <v/>
      </c>
      <c r="U245" s="308" t="str">
        <f t="shared" si="104"/>
        <v/>
      </c>
      <c r="V245" s="307" t="str">
        <f t="shared" si="105"/>
        <v/>
      </c>
      <c r="W245" s="326" t="str">
        <f t="shared" si="106"/>
        <v/>
      </c>
      <c r="X245" s="152" t="str">
        <f>IF(D245="","",Input!K245)</f>
        <v/>
      </c>
      <c r="Y245" s="308" t="str">
        <f t="shared" si="107"/>
        <v/>
      </c>
      <c r="Z245" s="329" t="str">
        <f t="shared" si="108"/>
        <v/>
      </c>
      <c r="AA245" s="62" t="str">
        <f t="shared" si="109"/>
        <v/>
      </c>
      <c r="AB245" s="62" t="str">
        <f>IF(D245="","",Input!N245)</f>
        <v/>
      </c>
      <c r="AC245" s="62" t="str">
        <f t="shared" si="110"/>
        <v/>
      </c>
      <c r="AD245" s="62" t="str">
        <f>IF(D245="","",Input!J245)</f>
        <v/>
      </c>
      <c r="AE245" s="62" t="str">
        <f t="shared" si="111"/>
        <v/>
      </c>
      <c r="AF245" s="309" t="str">
        <f t="shared" si="112"/>
        <v/>
      </c>
      <c r="AG245" s="19" t="str">
        <f t="shared" si="113"/>
        <v/>
      </c>
      <c r="AH245" s="19" t="str">
        <f t="shared" si="114"/>
        <v/>
      </c>
      <c r="AI245" s="19" t="str">
        <f t="shared" si="115"/>
        <v/>
      </c>
      <c r="AJ245" s="337" t="str">
        <f t="shared" si="116"/>
        <v/>
      </c>
      <c r="AK245" s="62" t="str">
        <f t="shared" si="117"/>
        <v/>
      </c>
      <c r="AL245" s="62" t="str">
        <f>IF(D245="","",IF(AK244&lt;'day lookup'!$I$1,MIN('day lookup'!$I$1-AK244,AJ245)))</f>
        <v/>
      </c>
      <c r="AM245" s="62" t="str">
        <f t="shared" si="118"/>
        <v/>
      </c>
      <c r="AN245" s="62" t="str">
        <f>IF(D245="","",IF(AK245&lt;'day lookup'!$I$1,0,MIN(AK245-'day lookup'!$I$1,AJ245)))</f>
        <v/>
      </c>
      <c r="AO245" s="338" t="str">
        <f t="shared" si="119"/>
        <v/>
      </c>
      <c r="AP245" s="10">
        <f>IF(Revised_Input!F245&gt;0,Revised_Input!F245,IF(Input!F245&lt;990000,Input!F245,""))</f>
        <v>0</v>
      </c>
      <c r="AQ245" s="282"/>
      <c r="AS245" s="282"/>
      <c r="AT245" s="279"/>
      <c r="AU245" s="280"/>
      <c r="BL245" s="271"/>
      <c r="BN245" s="271"/>
      <c r="BO245" s="271"/>
    </row>
    <row r="246" spans="1:67">
      <c r="A246" s="73" t="str">
        <f ca="1">OFFSET('day lookup'!$A$1,WEEKDAY(B246)-1,0)</f>
        <v>FRI</v>
      </c>
      <c r="B246" s="32">
        <f>Input!A246</f>
        <v>41236</v>
      </c>
      <c r="C246" s="294" t="str">
        <f>IF(D246&lt;&gt;"",interp(D246,AreaCapacity!$A$3:$B$245,2),"")</f>
        <v/>
      </c>
      <c r="D246" s="10">
        <f>IF(AND(Revised_Input!B246&gt;0,Revised_Input!B246&lt;104000),Revised_Input!B246,IF(Input!B246&lt;990000,Input!B246,""))</f>
        <v>0</v>
      </c>
      <c r="E246" s="10">
        <f>IF(Revised_Input!G246&gt;0,Revised_Input!G246/1.9835,IF(Input!G246&lt;990000,Input!G246,""))</f>
        <v>0</v>
      </c>
      <c r="F246" s="10">
        <f>IF(Revised_Input!C246&gt;0,Revised_Input!C246,IF(Input!C246&lt;990000,Input!C246,""))</f>
        <v>0</v>
      </c>
      <c r="G246" s="10">
        <f>IF(Revised_Input!D246&gt;0,Revised_Input!D246,IF(Input!D246&lt;990000,Input!D246,""))</f>
        <v>0</v>
      </c>
      <c r="H246" s="210" t="str">
        <f t="shared" si="96"/>
        <v/>
      </c>
      <c r="I246" s="287" t="str">
        <f t="shared" si="97"/>
        <v/>
      </c>
      <c r="J246" s="437" t="str">
        <f>IF(Input!H246="","",Input!H246)</f>
        <v>N</v>
      </c>
      <c r="K246" s="305" t="str">
        <f t="shared" si="98"/>
        <v/>
      </c>
      <c r="L246" s="201" t="str">
        <f>IF(D246="","",IF(J246="Y",I246+G246,MIN(Input!I246,I246+G246-K246)))</f>
        <v/>
      </c>
      <c r="M246" s="201" t="str">
        <f t="shared" si="99"/>
        <v/>
      </c>
      <c r="N246" s="314">
        <f>IF(Revised_Input!E246&gt;0,Revised_Input!E246,IF(Input!E246&lt;990000,Input!E246,""))</f>
        <v>0</v>
      </c>
      <c r="O246" s="306" t="str">
        <f t="shared" si="100"/>
        <v/>
      </c>
      <c r="P246" s="10" t="str">
        <f t="shared" si="101"/>
        <v/>
      </c>
      <c r="Q246" s="322" t="str">
        <f t="shared" si="102"/>
        <v/>
      </c>
      <c r="R246" s="325" t="str">
        <f>IF(D246="","",IF(J246="Y",Input!M246,0))</f>
        <v/>
      </c>
      <c r="S246" s="308" t="str">
        <f t="shared" si="103"/>
        <v/>
      </c>
      <c r="T246" s="305" t="str">
        <f>IF(D246="","",Input!L246)</f>
        <v/>
      </c>
      <c r="U246" s="308" t="str">
        <f t="shared" si="104"/>
        <v/>
      </c>
      <c r="V246" s="307" t="str">
        <f t="shared" si="105"/>
        <v/>
      </c>
      <c r="W246" s="326" t="str">
        <f t="shared" si="106"/>
        <v/>
      </c>
      <c r="X246" s="152" t="str">
        <f>IF(D246="","",Input!K246)</f>
        <v/>
      </c>
      <c r="Y246" s="308" t="str">
        <f t="shared" si="107"/>
        <v/>
      </c>
      <c r="Z246" s="329" t="str">
        <f t="shared" si="108"/>
        <v/>
      </c>
      <c r="AA246" s="62" t="str">
        <f t="shared" si="109"/>
        <v/>
      </c>
      <c r="AB246" s="62" t="str">
        <f>IF(D246="","",Input!N246)</f>
        <v/>
      </c>
      <c r="AC246" s="62" t="str">
        <f t="shared" si="110"/>
        <v/>
      </c>
      <c r="AD246" s="62" t="str">
        <f>IF(D246="","",Input!J246)</f>
        <v/>
      </c>
      <c r="AE246" s="62" t="str">
        <f t="shared" si="111"/>
        <v/>
      </c>
      <c r="AF246" s="309" t="str">
        <f t="shared" si="112"/>
        <v/>
      </c>
      <c r="AG246" s="19" t="str">
        <f t="shared" si="113"/>
        <v/>
      </c>
      <c r="AH246" s="19" t="str">
        <f t="shared" si="114"/>
        <v/>
      </c>
      <c r="AI246" s="19" t="str">
        <f t="shared" si="115"/>
        <v/>
      </c>
      <c r="AJ246" s="337" t="str">
        <f t="shared" si="116"/>
        <v/>
      </c>
      <c r="AK246" s="62" t="str">
        <f t="shared" si="117"/>
        <v/>
      </c>
      <c r="AL246" s="62" t="str">
        <f>IF(D246="","",IF(AK245&lt;'day lookup'!$I$1,MIN('day lookup'!$I$1-AK245,AJ246)))</f>
        <v/>
      </c>
      <c r="AM246" s="62" t="str">
        <f t="shared" si="118"/>
        <v/>
      </c>
      <c r="AN246" s="62" t="str">
        <f>IF(D246="","",IF(AK246&lt;'day lookup'!$I$1,0,MIN(AK246-'day lookup'!$I$1,AJ246)))</f>
        <v/>
      </c>
      <c r="AO246" s="338" t="str">
        <f t="shared" si="119"/>
        <v/>
      </c>
      <c r="AP246" s="10">
        <f>IF(Revised_Input!F246&gt;0,Revised_Input!F246,IF(Input!F246&lt;990000,Input!F246,""))</f>
        <v>0</v>
      </c>
      <c r="AQ246" s="282"/>
      <c r="AS246" s="282"/>
      <c r="AT246" s="279"/>
      <c r="AU246" s="280"/>
      <c r="BL246" s="271"/>
      <c r="BN246" s="271"/>
      <c r="BO246" s="271"/>
    </row>
    <row r="247" spans="1:67">
      <c r="A247" s="73" t="str">
        <f ca="1">OFFSET('day lookup'!$A$1,WEEKDAY(B247)-1,0)</f>
        <v>SAT</v>
      </c>
      <c r="B247" s="32">
        <f>Input!A247</f>
        <v>41237</v>
      </c>
      <c r="C247" s="294" t="str">
        <f>IF(D247&lt;&gt;"",interp(D247,AreaCapacity!$A$3:$B$245,2),"")</f>
        <v/>
      </c>
      <c r="D247" s="10">
        <f>IF(AND(Revised_Input!B247&gt;0,Revised_Input!B247&lt;104000),Revised_Input!B247,IF(Input!B247&lt;990000,Input!B247,""))</f>
        <v>0</v>
      </c>
      <c r="E247" s="10">
        <f>IF(Revised_Input!G247&gt;0,Revised_Input!G247/1.9835,IF(Input!G247&lt;990000,Input!G247,""))</f>
        <v>0</v>
      </c>
      <c r="F247" s="10">
        <f>IF(Revised_Input!C247&gt;0,Revised_Input!C247,IF(Input!C247&lt;990000,Input!C247,""))</f>
        <v>0</v>
      </c>
      <c r="G247" s="10">
        <f>IF(Revised_Input!D247&gt;0,Revised_Input!D247,IF(Input!D247&lt;990000,Input!D247,""))</f>
        <v>0</v>
      </c>
      <c r="H247" s="210" t="str">
        <f t="shared" si="96"/>
        <v/>
      </c>
      <c r="I247" s="287" t="str">
        <f t="shared" si="97"/>
        <v/>
      </c>
      <c r="J247" s="437" t="str">
        <f>IF(Input!H247="","",Input!H247)</f>
        <v>N</v>
      </c>
      <c r="K247" s="305" t="str">
        <f t="shared" si="98"/>
        <v/>
      </c>
      <c r="L247" s="201" t="str">
        <f>IF(D247="","",IF(J247="Y",I247+G247,MIN(Input!I247,I247+G247-K247)))</f>
        <v/>
      </c>
      <c r="M247" s="201" t="str">
        <f t="shared" si="99"/>
        <v/>
      </c>
      <c r="N247" s="314">
        <f>IF(Revised_Input!E247&gt;0,Revised_Input!E247,IF(Input!E247&lt;990000,Input!E247,""))</f>
        <v>0</v>
      </c>
      <c r="O247" s="306" t="str">
        <f t="shared" si="100"/>
        <v/>
      </c>
      <c r="P247" s="10" t="str">
        <f t="shared" si="101"/>
        <v/>
      </c>
      <c r="Q247" s="322" t="str">
        <f t="shared" si="102"/>
        <v/>
      </c>
      <c r="R247" s="325" t="str">
        <f>IF(D247="","",IF(J247="Y",Input!M247,0))</f>
        <v/>
      </c>
      <c r="S247" s="308" t="str">
        <f t="shared" si="103"/>
        <v/>
      </c>
      <c r="T247" s="305" t="str">
        <f>IF(D247="","",Input!L247)</f>
        <v/>
      </c>
      <c r="U247" s="308" t="str">
        <f t="shared" si="104"/>
        <v/>
      </c>
      <c r="V247" s="307" t="str">
        <f t="shared" si="105"/>
        <v/>
      </c>
      <c r="W247" s="326" t="str">
        <f t="shared" si="106"/>
        <v/>
      </c>
      <c r="X247" s="152" t="str">
        <f>IF(D247="","",Input!K247)</f>
        <v/>
      </c>
      <c r="Y247" s="308" t="str">
        <f t="shared" si="107"/>
        <v/>
      </c>
      <c r="Z247" s="329" t="str">
        <f t="shared" si="108"/>
        <v/>
      </c>
      <c r="AA247" s="62" t="str">
        <f t="shared" si="109"/>
        <v/>
      </c>
      <c r="AB247" s="62" t="str">
        <f>IF(D247="","",Input!N247)</f>
        <v/>
      </c>
      <c r="AC247" s="62" t="str">
        <f t="shared" si="110"/>
        <v/>
      </c>
      <c r="AD247" s="62" t="str">
        <f>IF(D247="","",Input!J247)</f>
        <v/>
      </c>
      <c r="AE247" s="62" t="str">
        <f t="shared" si="111"/>
        <v/>
      </c>
      <c r="AF247" s="309" t="str">
        <f t="shared" si="112"/>
        <v/>
      </c>
      <c r="AG247" s="19" t="str">
        <f t="shared" si="113"/>
        <v/>
      </c>
      <c r="AH247" s="19" t="str">
        <f t="shared" si="114"/>
        <v/>
      </c>
      <c r="AI247" s="19" t="str">
        <f t="shared" si="115"/>
        <v/>
      </c>
      <c r="AJ247" s="337" t="str">
        <f t="shared" si="116"/>
        <v/>
      </c>
      <c r="AK247" s="62" t="str">
        <f t="shared" si="117"/>
        <v/>
      </c>
      <c r="AL247" s="62" t="str">
        <f>IF(D247="","",IF(AK246&lt;'day lookup'!$I$1,MIN('day lookup'!$I$1-AK246,AJ247)))</f>
        <v/>
      </c>
      <c r="AM247" s="62" t="str">
        <f t="shared" si="118"/>
        <v/>
      </c>
      <c r="AN247" s="62" t="str">
        <f>IF(D247="","",IF(AK247&lt;'day lookup'!$I$1,0,MIN(AK247-'day lookup'!$I$1,AJ247)))</f>
        <v/>
      </c>
      <c r="AO247" s="338" t="str">
        <f t="shared" si="119"/>
        <v/>
      </c>
      <c r="AP247" s="10">
        <f>IF(Revised_Input!F247&gt;0,Revised_Input!F247,IF(Input!F247&lt;990000,Input!F247,""))</f>
        <v>0</v>
      </c>
      <c r="AQ247" s="282"/>
      <c r="AS247" s="282"/>
      <c r="AT247" s="279"/>
      <c r="AU247" s="280"/>
      <c r="BL247" s="271"/>
      <c r="BN247" s="271"/>
      <c r="BO247" s="271"/>
    </row>
    <row r="248" spans="1:67">
      <c r="A248" s="73" t="str">
        <f ca="1">OFFSET('day lookup'!$A$1,WEEKDAY(B248)-1,0)</f>
        <v>SUN</v>
      </c>
      <c r="B248" s="32">
        <f>Input!A248</f>
        <v>41238</v>
      </c>
      <c r="C248" s="294" t="str">
        <f>IF(D248&lt;&gt;"",interp(D248,AreaCapacity!$A$3:$B$245,2),"")</f>
        <v/>
      </c>
      <c r="D248" s="10">
        <f>IF(AND(Revised_Input!B248&gt;0,Revised_Input!B248&lt;104000),Revised_Input!B248,IF(Input!B248&lt;990000,Input!B248,""))</f>
        <v>0</v>
      </c>
      <c r="E248" s="10">
        <f>IF(Revised_Input!G248&gt;0,Revised_Input!G248/1.9835,IF(Input!G248&lt;990000,Input!G248,""))</f>
        <v>0</v>
      </c>
      <c r="F248" s="10">
        <f>IF(Revised_Input!C248&gt;0,Revised_Input!C248,IF(Input!C248&lt;990000,Input!C248,""))</f>
        <v>0</v>
      </c>
      <c r="G248" s="10">
        <f>IF(Revised_Input!D248&gt;0,Revised_Input!D248,IF(Input!D248&lt;990000,Input!D248,""))</f>
        <v>0</v>
      </c>
      <c r="H248" s="210" t="str">
        <f t="shared" si="96"/>
        <v/>
      </c>
      <c r="I248" s="287" t="str">
        <f t="shared" si="97"/>
        <v/>
      </c>
      <c r="J248" s="437" t="str">
        <f>IF(Input!H248="","",Input!H248)</f>
        <v>N</v>
      </c>
      <c r="K248" s="305" t="str">
        <f t="shared" si="98"/>
        <v/>
      </c>
      <c r="L248" s="201" t="str">
        <f>IF(D248="","",IF(J248="Y",I248+G248,MIN(Input!I248,I248+G248-K248)))</f>
        <v/>
      </c>
      <c r="M248" s="201" t="str">
        <f t="shared" si="99"/>
        <v/>
      </c>
      <c r="N248" s="314">
        <f>IF(Revised_Input!E248&gt;0,Revised_Input!E248,IF(Input!E248&lt;990000,Input!E248,""))</f>
        <v>0</v>
      </c>
      <c r="O248" s="306" t="str">
        <f t="shared" si="100"/>
        <v/>
      </c>
      <c r="P248" s="10" t="str">
        <f t="shared" si="101"/>
        <v/>
      </c>
      <c r="Q248" s="322" t="str">
        <f t="shared" si="102"/>
        <v/>
      </c>
      <c r="R248" s="325" t="str">
        <f>IF(D248="","",IF(J248="Y",Input!M248,0))</f>
        <v/>
      </c>
      <c r="S248" s="308" t="str">
        <f t="shared" si="103"/>
        <v/>
      </c>
      <c r="T248" s="305" t="str">
        <f>IF(D248="","",Input!L248)</f>
        <v/>
      </c>
      <c r="U248" s="308" t="str">
        <f t="shared" si="104"/>
        <v/>
      </c>
      <c r="V248" s="307" t="str">
        <f t="shared" si="105"/>
        <v/>
      </c>
      <c r="W248" s="326" t="str">
        <f t="shared" si="106"/>
        <v/>
      </c>
      <c r="X248" s="152" t="str">
        <f>IF(D248="","",Input!K248)</f>
        <v/>
      </c>
      <c r="Y248" s="308" t="str">
        <f t="shared" si="107"/>
        <v/>
      </c>
      <c r="Z248" s="329" t="str">
        <f t="shared" si="108"/>
        <v/>
      </c>
      <c r="AA248" s="62" t="str">
        <f t="shared" si="109"/>
        <v/>
      </c>
      <c r="AB248" s="62" t="str">
        <f>IF(D248="","",Input!N248)</f>
        <v/>
      </c>
      <c r="AC248" s="62" t="str">
        <f t="shared" si="110"/>
        <v/>
      </c>
      <c r="AD248" s="62" t="str">
        <f>IF(D248="","",Input!J248)</f>
        <v/>
      </c>
      <c r="AE248" s="62" t="str">
        <f t="shared" si="111"/>
        <v/>
      </c>
      <c r="AF248" s="309" t="str">
        <f t="shared" si="112"/>
        <v/>
      </c>
      <c r="AG248" s="19" t="str">
        <f t="shared" si="113"/>
        <v/>
      </c>
      <c r="AH248" s="19" t="str">
        <f t="shared" si="114"/>
        <v/>
      </c>
      <c r="AI248" s="19" t="str">
        <f t="shared" si="115"/>
        <v/>
      </c>
      <c r="AJ248" s="337" t="str">
        <f t="shared" si="116"/>
        <v/>
      </c>
      <c r="AK248" s="62" t="str">
        <f t="shared" si="117"/>
        <v/>
      </c>
      <c r="AL248" s="62" t="str">
        <f>IF(D248="","",IF(AK247&lt;'day lookup'!$I$1,MIN('day lookup'!$I$1-AK247,AJ248)))</f>
        <v/>
      </c>
      <c r="AM248" s="62" t="str">
        <f t="shared" si="118"/>
        <v/>
      </c>
      <c r="AN248" s="62" t="str">
        <f>IF(D248="","",IF(AK248&lt;'day lookup'!$I$1,0,MIN(AK248-'day lookup'!$I$1,AJ248)))</f>
        <v/>
      </c>
      <c r="AO248" s="338" t="str">
        <f t="shared" si="119"/>
        <v/>
      </c>
      <c r="AP248" s="10">
        <f>IF(Revised_Input!F248&gt;0,Revised_Input!F248,IF(Input!F248&lt;990000,Input!F248,""))</f>
        <v>0</v>
      </c>
      <c r="AQ248" s="282"/>
      <c r="AS248" s="282"/>
      <c r="AT248" s="279"/>
      <c r="AU248" s="280"/>
      <c r="BL248" s="271"/>
      <c r="BN248" s="271"/>
      <c r="BO248" s="271"/>
    </row>
    <row r="249" spans="1:67">
      <c r="A249" s="73" t="str">
        <f ca="1">OFFSET('day lookup'!$A$1,WEEKDAY(B249)-1,0)</f>
        <v>MON</v>
      </c>
      <c r="B249" s="32">
        <f>Input!A249</f>
        <v>41239</v>
      </c>
      <c r="C249" s="294" t="str">
        <f>IF(D249&lt;&gt;"",interp(D249,AreaCapacity!$A$3:$B$245,2),"")</f>
        <v/>
      </c>
      <c r="D249" s="10">
        <f>IF(AND(Revised_Input!B249&gt;0,Revised_Input!B249&lt;104000),Revised_Input!B249,IF(Input!B249&lt;990000,Input!B249,""))</f>
        <v>0</v>
      </c>
      <c r="E249" s="10">
        <f>IF(Revised_Input!G249&gt;0,Revised_Input!G249/1.9835,IF(Input!G249&lt;990000,Input!G249,""))</f>
        <v>0</v>
      </c>
      <c r="F249" s="10">
        <f>IF(Revised_Input!C249&gt;0,Revised_Input!C249,IF(Input!C249&lt;990000,Input!C249,""))</f>
        <v>0</v>
      </c>
      <c r="G249" s="10">
        <f>IF(Revised_Input!D249&gt;0,Revised_Input!D249,IF(Input!D249&lt;990000,Input!D249,""))</f>
        <v>0</v>
      </c>
      <c r="H249" s="210" t="str">
        <f t="shared" si="96"/>
        <v/>
      </c>
      <c r="I249" s="287" t="str">
        <f t="shared" si="97"/>
        <v/>
      </c>
      <c r="J249" s="437" t="str">
        <f>IF(Input!H249="","",Input!H249)</f>
        <v>N</v>
      </c>
      <c r="K249" s="305" t="str">
        <f t="shared" si="98"/>
        <v/>
      </c>
      <c r="L249" s="201" t="str">
        <f>IF(D249="","",IF(J249="Y",I249+G249,MIN(Input!I249,I249+G249-K249)))</f>
        <v/>
      </c>
      <c r="M249" s="201" t="str">
        <f t="shared" si="99"/>
        <v/>
      </c>
      <c r="N249" s="314">
        <f>IF(Revised_Input!E249&gt;0,Revised_Input!E249,IF(Input!E249&lt;990000,Input!E249,""))</f>
        <v>0</v>
      </c>
      <c r="O249" s="306" t="str">
        <f t="shared" si="100"/>
        <v/>
      </c>
      <c r="P249" s="10" t="str">
        <f t="shared" si="101"/>
        <v/>
      </c>
      <c r="Q249" s="322" t="str">
        <f t="shared" si="102"/>
        <v/>
      </c>
      <c r="R249" s="325" t="str">
        <f>IF(D249="","",IF(J249="Y",Input!M249,0))</f>
        <v/>
      </c>
      <c r="S249" s="308" t="str">
        <f t="shared" si="103"/>
        <v/>
      </c>
      <c r="T249" s="305" t="str">
        <f>IF(D249="","",Input!L249)</f>
        <v/>
      </c>
      <c r="U249" s="308" t="str">
        <f t="shared" si="104"/>
        <v/>
      </c>
      <c r="V249" s="307" t="str">
        <f t="shared" si="105"/>
        <v/>
      </c>
      <c r="W249" s="326" t="str">
        <f t="shared" si="106"/>
        <v/>
      </c>
      <c r="X249" s="152" t="str">
        <f>IF(D249="","",Input!K249)</f>
        <v/>
      </c>
      <c r="Y249" s="308" t="str">
        <f t="shared" si="107"/>
        <v/>
      </c>
      <c r="Z249" s="329" t="str">
        <f t="shared" si="108"/>
        <v/>
      </c>
      <c r="AA249" s="62" t="str">
        <f t="shared" si="109"/>
        <v/>
      </c>
      <c r="AB249" s="62" t="str">
        <f>IF(D249="","",Input!N249)</f>
        <v/>
      </c>
      <c r="AC249" s="62" t="str">
        <f t="shared" si="110"/>
        <v/>
      </c>
      <c r="AD249" s="62" t="str">
        <f>IF(D249="","",Input!J249)</f>
        <v/>
      </c>
      <c r="AE249" s="62" t="str">
        <f t="shared" si="111"/>
        <v/>
      </c>
      <c r="AF249" s="309" t="str">
        <f t="shared" si="112"/>
        <v/>
      </c>
      <c r="AG249" s="19" t="str">
        <f t="shared" si="113"/>
        <v/>
      </c>
      <c r="AH249" s="19" t="str">
        <f t="shared" si="114"/>
        <v/>
      </c>
      <c r="AI249" s="19" t="str">
        <f t="shared" si="115"/>
        <v/>
      </c>
      <c r="AJ249" s="337" t="str">
        <f t="shared" si="116"/>
        <v/>
      </c>
      <c r="AK249" s="62" t="str">
        <f t="shared" si="117"/>
        <v/>
      </c>
      <c r="AL249" s="62" t="str">
        <f>IF(D249="","",IF(AK248&lt;'day lookup'!$I$1,MIN('day lookup'!$I$1-AK248,AJ249)))</f>
        <v/>
      </c>
      <c r="AM249" s="62" t="str">
        <f t="shared" si="118"/>
        <v/>
      </c>
      <c r="AN249" s="62" t="str">
        <f>IF(D249="","",IF(AK249&lt;'day lookup'!$I$1,0,MIN(AK249-'day lookup'!$I$1,AJ249)))</f>
        <v/>
      </c>
      <c r="AO249" s="338" t="str">
        <f t="shared" si="119"/>
        <v/>
      </c>
      <c r="AP249" s="10">
        <f>IF(Revised_Input!F249&gt;0,Revised_Input!F249,IF(Input!F249&lt;990000,Input!F249,""))</f>
        <v>0</v>
      </c>
      <c r="AQ249" s="282"/>
      <c r="AS249" s="282"/>
      <c r="AT249" s="279"/>
      <c r="AU249" s="280"/>
      <c r="BL249" s="271"/>
      <c r="BN249" s="271"/>
      <c r="BO249" s="271"/>
    </row>
    <row r="250" spans="1:67">
      <c r="A250" s="73" t="str">
        <f ca="1">OFFSET('day lookup'!$A$1,WEEKDAY(B250)-1,0)</f>
        <v>TUE</v>
      </c>
      <c r="B250" s="32">
        <f>Input!A250</f>
        <v>41240</v>
      </c>
      <c r="C250" s="294" t="str">
        <f>IF(D250&lt;&gt;"",interp(D250,AreaCapacity!$A$3:$B$245,2),"")</f>
        <v/>
      </c>
      <c r="D250" s="10">
        <f>IF(AND(Revised_Input!B250&gt;0,Revised_Input!B250&lt;104000),Revised_Input!B250,IF(Input!B250&lt;990000,Input!B250,""))</f>
        <v>0</v>
      </c>
      <c r="E250" s="10">
        <f>IF(Revised_Input!G250&gt;0,Revised_Input!G250/1.9835,IF(Input!G250&lt;990000,Input!G250,""))</f>
        <v>0</v>
      </c>
      <c r="F250" s="10">
        <f>IF(Revised_Input!C250&gt;0,Revised_Input!C250,IF(Input!C250&lt;990000,Input!C250,""))</f>
        <v>0</v>
      </c>
      <c r="G250" s="10">
        <f>IF(Revised_Input!D250&gt;0,Revised_Input!D250,IF(Input!D250&lt;990000,Input!D250,""))</f>
        <v>0</v>
      </c>
      <c r="H250" s="210" t="str">
        <f t="shared" si="96"/>
        <v/>
      </c>
      <c r="I250" s="287" t="str">
        <f t="shared" si="97"/>
        <v/>
      </c>
      <c r="J250" s="437" t="str">
        <f>IF(Input!H250="","",Input!H250)</f>
        <v>N</v>
      </c>
      <c r="K250" s="305" t="str">
        <f t="shared" si="98"/>
        <v/>
      </c>
      <c r="L250" s="201" t="str">
        <f>IF(D250="","",IF(J250="Y",I250+G250,MIN(Input!I250,I250+G250-K250)))</f>
        <v/>
      </c>
      <c r="M250" s="201" t="str">
        <f t="shared" si="99"/>
        <v/>
      </c>
      <c r="N250" s="314">
        <f>IF(Revised_Input!E250&gt;0,Revised_Input!E250,IF(Input!E250&lt;990000,Input!E250,""))</f>
        <v>0</v>
      </c>
      <c r="O250" s="306" t="str">
        <f t="shared" si="100"/>
        <v/>
      </c>
      <c r="P250" s="10" t="str">
        <f t="shared" si="101"/>
        <v/>
      </c>
      <c r="Q250" s="322" t="str">
        <f t="shared" si="102"/>
        <v/>
      </c>
      <c r="R250" s="325" t="str">
        <f>IF(D250="","",IF(J250="Y",Input!M250,0))</f>
        <v/>
      </c>
      <c r="S250" s="308" t="str">
        <f t="shared" si="103"/>
        <v/>
      </c>
      <c r="T250" s="305" t="str">
        <f>IF(D250="","",Input!L250)</f>
        <v/>
      </c>
      <c r="U250" s="308" t="str">
        <f t="shared" si="104"/>
        <v/>
      </c>
      <c r="V250" s="307" t="str">
        <f t="shared" si="105"/>
        <v/>
      </c>
      <c r="W250" s="326" t="str">
        <f t="shared" si="106"/>
        <v/>
      </c>
      <c r="X250" s="152" t="str">
        <f>IF(D250="","",Input!K250)</f>
        <v/>
      </c>
      <c r="Y250" s="308" t="str">
        <f t="shared" si="107"/>
        <v/>
      </c>
      <c r="Z250" s="329" t="str">
        <f t="shared" si="108"/>
        <v/>
      </c>
      <c r="AA250" s="62" t="str">
        <f t="shared" si="109"/>
        <v/>
      </c>
      <c r="AB250" s="62" t="str">
        <f>IF(D250="","",Input!N250)</f>
        <v/>
      </c>
      <c r="AC250" s="62" t="str">
        <f t="shared" si="110"/>
        <v/>
      </c>
      <c r="AD250" s="62" t="str">
        <f>IF(D250="","",Input!J250)</f>
        <v/>
      </c>
      <c r="AE250" s="62" t="str">
        <f t="shared" si="111"/>
        <v/>
      </c>
      <c r="AF250" s="309" t="str">
        <f t="shared" si="112"/>
        <v/>
      </c>
      <c r="AG250" s="19" t="str">
        <f t="shared" si="113"/>
        <v/>
      </c>
      <c r="AH250" s="19" t="str">
        <f t="shared" si="114"/>
        <v/>
      </c>
      <c r="AI250" s="19" t="str">
        <f t="shared" si="115"/>
        <v/>
      </c>
      <c r="AJ250" s="337" t="str">
        <f t="shared" si="116"/>
        <v/>
      </c>
      <c r="AK250" s="62" t="str">
        <f t="shared" si="117"/>
        <v/>
      </c>
      <c r="AL250" s="62" t="str">
        <f>IF(D250="","",IF(AK249&lt;'day lookup'!$I$1,MIN('day lookup'!$I$1-AK249,AJ250)))</f>
        <v/>
      </c>
      <c r="AM250" s="62" t="str">
        <f t="shared" si="118"/>
        <v/>
      </c>
      <c r="AN250" s="62" t="str">
        <f>IF(D250="","",IF(AK250&lt;'day lookup'!$I$1,0,MIN(AK250-'day lookup'!$I$1,AJ250)))</f>
        <v/>
      </c>
      <c r="AO250" s="338" t="str">
        <f t="shared" si="119"/>
        <v/>
      </c>
      <c r="AP250" s="10">
        <f>IF(Revised_Input!F250&gt;0,Revised_Input!F250,IF(Input!F250&lt;990000,Input!F250,""))</f>
        <v>0</v>
      </c>
      <c r="AQ250" s="282"/>
      <c r="AS250" s="282"/>
      <c r="AT250" s="279"/>
      <c r="AU250" s="280"/>
      <c r="BL250" s="271"/>
      <c r="BN250" s="271"/>
      <c r="BO250" s="271"/>
    </row>
    <row r="251" spans="1:67">
      <c r="A251" s="73" t="str">
        <f ca="1">OFFSET('day lookup'!$A$1,WEEKDAY(B251)-1,0)</f>
        <v>WED</v>
      </c>
      <c r="B251" s="32">
        <f>Input!A251</f>
        <v>41241</v>
      </c>
      <c r="C251" s="294" t="str">
        <f>IF(D251&lt;&gt;"",interp(D251,AreaCapacity!$A$3:$B$245,2),"")</f>
        <v/>
      </c>
      <c r="D251" s="10">
        <f>IF(AND(Revised_Input!B251&gt;0,Revised_Input!B251&lt;104000),Revised_Input!B251,IF(Input!B251&lt;990000,Input!B251,""))</f>
        <v>0</v>
      </c>
      <c r="E251" s="10">
        <f>IF(Revised_Input!G251&gt;0,Revised_Input!G251/1.9835,IF(Input!G251&lt;990000,Input!G251,""))</f>
        <v>0</v>
      </c>
      <c r="F251" s="10">
        <f>IF(Revised_Input!C251&gt;0,Revised_Input!C251,IF(Input!C251&lt;990000,Input!C251,""))</f>
        <v>0</v>
      </c>
      <c r="G251" s="10">
        <f>IF(Revised_Input!D251&gt;0,Revised_Input!D251,IF(Input!D251&lt;990000,Input!D251,""))</f>
        <v>0</v>
      </c>
      <c r="H251" s="210" t="str">
        <f t="shared" si="96"/>
        <v/>
      </c>
      <c r="I251" s="287" t="str">
        <f t="shared" si="97"/>
        <v/>
      </c>
      <c r="J251" s="437" t="str">
        <f>IF(Input!H251="","",Input!H251)</f>
        <v>N</v>
      </c>
      <c r="K251" s="305" t="str">
        <f t="shared" si="98"/>
        <v/>
      </c>
      <c r="L251" s="201" t="str">
        <f>IF(D251="","",IF(J251="Y",I251+G251,MIN(Input!I251,I251+G251-K251)))</f>
        <v/>
      </c>
      <c r="M251" s="201" t="str">
        <f t="shared" si="99"/>
        <v/>
      </c>
      <c r="N251" s="314">
        <f>IF(Revised_Input!E251&gt;0,Revised_Input!E251,IF(Input!E251&lt;990000,Input!E251,""))</f>
        <v>0</v>
      </c>
      <c r="O251" s="306" t="str">
        <f t="shared" si="100"/>
        <v/>
      </c>
      <c r="P251" s="10" t="str">
        <f t="shared" si="101"/>
        <v/>
      </c>
      <c r="Q251" s="322" t="str">
        <f t="shared" si="102"/>
        <v/>
      </c>
      <c r="R251" s="325" t="str">
        <f>IF(D251="","",IF(J251="Y",Input!M251,0))</f>
        <v/>
      </c>
      <c r="S251" s="308" t="str">
        <f t="shared" si="103"/>
        <v/>
      </c>
      <c r="T251" s="305" t="str">
        <f>IF(D251="","",Input!L251)</f>
        <v/>
      </c>
      <c r="U251" s="308" t="str">
        <f t="shared" si="104"/>
        <v/>
      </c>
      <c r="V251" s="307" t="str">
        <f t="shared" si="105"/>
        <v/>
      </c>
      <c r="W251" s="326" t="str">
        <f t="shared" si="106"/>
        <v/>
      </c>
      <c r="X251" s="152" t="str">
        <f>IF(D251="","",Input!K251)</f>
        <v/>
      </c>
      <c r="Y251" s="308" t="str">
        <f t="shared" si="107"/>
        <v/>
      </c>
      <c r="Z251" s="329" t="str">
        <f t="shared" si="108"/>
        <v/>
      </c>
      <c r="AA251" s="62" t="str">
        <f t="shared" si="109"/>
        <v/>
      </c>
      <c r="AB251" s="62" t="str">
        <f>IF(D251="","",Input!N251)</f>
        <v/>
      </c>
      <c r="AC251" s="62" t="str">
        <f t="shared" si="110"/>
        <v/>
      </c>
      <c r="AD251" s="62" t="str">
        <f>IF(D251="","",Input!J251)</f>
        <v/>
      </c>
      <c r="AE251" s="62" t="str">
        <f t="shared" si="111"/>
        <v/>
      </c>
      <c r="AF251" s="309" t="str">
        <f t="shared" si="112"/>
        <v/>
      </c>
      <c r="AG251" s="19" t="str">
        <f t="shared" si="113"/>
        <v/>
      </c>
      <c r="AH251" s="19" t="str">
        <f t="shared" si="114"/>
        <v/>
      </c>
      <c r="AI251" s="19" t="str">
        <f t="shared" si="115"/>
        <v/>
      </c>
      <c r="AJ251" s="337" t="str">
        <f t="shared" si="116"/>
        <v/>
      </c>
      <c r="AK251" s="62" t="str">
        <f t="shared" si="117"/>
        <v/>
      </c>
      <c r="AL251" s="62" t="str">
        <f>IF(D251="","",IF(AK250&lt;'day lookup'!$I$1,MIN('day lookup'!$I$1-AK250,AJ251)))</f>
        <v/>
      </c>
      <c r="AM251" s="62" t="str">
        <f t="shared" si="118"/>
        <v/>
      </c>
      <c r="AN251" s="62" t="str">
        <f>IF(D251="","",IF(AK251&lt;'day lookup'!$I$1,0,MIN(AK251-'day lookup'!$I$1,AJ251)))</f>
        <v/>
      </c>
      <c r="AO251" s="338" t="str">
        <f t="shared" si="119"/>
        <v/>
      </c>
      <c r="AP251" s="10">
        <f>IF(Revised_Input!F251&gt;0,Revised_Input!F251,IF(Input!F251&lt;990000,Input!F251,""))</f>
        <v>0</v>
      </c>
      <c r="AQ251" s="282"/>
      <c r="AS251" s="282"/>
      <c r="AT251" s="279"/>
      <c r="AU251" s="280"/>
      <c r="BL251" s="271"/>
      <c r="BN251" s="271"/>
      <c r="BO251" s="271"/>
    </row>
    <row r="252" spans="1:67">
      <c r="A252" s="73" t="str">
        <f ca="1">OFFSET('day lookup'!$A$1,WEEKDAY(B252)-1,0)</f>
        <v>THU</v>
      </c>
      <c r="B252" s="32">
        <f>Input!A252</f>
        <v>41242</v>
      </c>
      <c r="C252" s="294" t="str">
        <f>IF(D252&lt;&gt;"",interp(D252,AreaCapacity!$A$3:$B$245,2),"")</f>
        <v/>
      </c>
      <c r="D252" s="10">
        <f>IF(AND(Revised_Input!B252&gt;0,Revised_Input!B252&lt;104000),Revised_Input!B252,IF(Input!B252&lt;990000,Input!B252,""))</f>
        <v>0</v>
      </c>
      <c r="E252" s="10">
        <f>IF(Revised_Input!G252&gt;0,Revised_Input!G252/1.9835,IF(Input!G252&lt;990000,Input!G252,""))</f>
        <v>0</v>
      </c>
      <c r="F252" s="10">
        <f>IF(Revised_Input!C252&gt;0,Revised_Input!C252,IF(Input!C252&lt;990000,Input!C252,""))</f>
        <v>0</v>
      </c>
      <c r="G252" s="10">
        <f>IF(Revised_Input!D252&gt;0,Revised_Input!D252,IF(Input!D252&lt;990000,Input!D252,""))</f>
        <v>0</v>
      </c>
      <c r="H252" s="210" t="str">
        <f t="shared" si="96"/>
        <v/>
      </c>
      <c r="I252" s="287" t="str">
        <f t="shared" si="97"/>
        <v/>
      </c>
      <c r="J252" s="437" t="str">
        <f>IF(Input!H252="","",Input!H252)</f>
        <v>N</v>
      </c>
      <c r="K252" s="305" t="str">
        <f t="shared" si="98"/>
        <v/>
      </c>
      <c r="L252" s="201" t="str">
        <f>IF(D252="","",IF(J252="Y",I252+G252,MIN(Input!I252,I252+G252-K252)))</f>
        <v/>
      </c>
      <c r="M252" s="201" t="str">
        <f t="shared" si="99"/>
        <v/>
      </c>
      <c r="N252" s="314">
        <f>IF(Revised_Input!E252&gt;0,Revised_Input!E252,IF(Input!E252&lt;990000,Input!E252,""))</f>
        <v>0</v>
      </c>
      <c r="O252" s="306" t="str">
        <f t="shared" si="100"/>
        <v/>
      </c>
      <c r="P252" s="10" t="str">
        <f t="shared" si="101"/>
        <v/>
      </c>
      <c r="Q252" s="322" t="str">
        <f t="shared" si="102"/>
        <v/>
      </c>
      <c r="R252" s="325" t="str">
        <f>IF(D252="","",IF(J252="Y",Input!M252,0))</f>
        <v/>
      </c>
      <c r="S252" s="308" t="str">
        <f t="shared" si="103"/>
        <v/>
      </c>
      <c r="T252" s="305" t="str">
        <f>IF(D252="","",Input!L252)</f>
        <v/>
      </c>
      <c r="U252" s="308" t="str">
        <f t="shared" si="104"/>
        <v/>
      </c>
      <c r="V252" s="307" t="str">
        <f t="shared" si="105"/>
        <v/>
      </c>
      <c r="W252" s="326" t="str">
        <f t="shared" si="106"/>
        <v/>
      </c>
      <c r="X252" s="152" t="str">
        <f>IF(D252="","",Input!K252)</f>
        <v/>
      </c>
      <c r="Y252" s="308" t="str">
        <f t="shared" si="107"/>
        <v/>
      </c>
      <c r="Z252" s="329" t="str">
        <f t="shared" si="108"/>
        <v/>
      </c>
      <c r="AA252" s="62" t="str">
        <f t="shared" si="109"/>
        <v/>
      </c>
      <c r="AB252" s="62" t="str">
        <f>IF(D252="","",Input!N252)</f>
        <v/>
      </c>
      <c r="AC252" s="62" t="str">
        <f t="shared" si="110"/>
        <v/>
      </c>
      <c r="AD252" s="62" t="str">
        <f>IF(D252="","",Input!J252)</f>
        <v/>
      </c>
      <c r="AE252" s="62" t="str">
        <f t="shared" si="111"/>
        <v/>
      </c>
      <c r="AF252" s="309" t="str">
        <f t="shared" si="112"/>
        <v/>
      </c>
      <c r="AG252" s="19" t="str">
        <f t="shared" si="113"/>
        <v/>
      </c>
      <c r="AH252" s="19" t="str">
        <f t="shared" si="114"/>
        <v/>
      </c>
      <c r="AI252" s="19" t="str">
        <f t="shared" si="115"/>
        <v/>
      </c>
      <c r="AJ252" s="337" t="str">
        <f t="shared" si="116"/>
        <v/>
      </c>
      <c r="AK252" s="62" t="str">
        <f t="shared" si="117"/>
        <v/>
      </c>
      <c r="AL252" s="62" t="str">
        <f>IF(D252="","",IF(AK251&lt;'day lookup'!$I$1,MIN('day lookup'!$I$1-AK251,AJ252)))</f>
        <v/>
      </c>
      <c r="AM252" s="62" t="str">
        <f t="shared" si="118"/>
        <v/>
      </c>
      <c r="AN252" s="62" t="str">
        <f>IF(D252="","",IF(AK252&lt;'day lookup'!$I$1,0,MIN(AK252-'day lookup'!$I$1,AJ252)))</f>
        <v/>
      </c>
      <c r="AO252" s="338" t="str">
        <f t="shared" si="119"/>
        <v/>
      </c>
      <c r="AP252" s="10">
        <f>IF(Revised_Input!F252&gt;0,Revised_Input!F252,IF(Input!F252&lt;990000,Input!F252,""))</f>
        <v>0</v>
      </c>
      <c r="AQ252" s="282"/>
      <c r="AS252" s="282"/>
      <c r="AT252" s="279"/>
      <c r="AU252" s="280"/>
      <c r="BL252" s="271"/>
      <c r="BN252" s="271"/>
      <c r="BO252" s="271"/>
    </row>
    <row r="253" spans="1:67">
      <c r="A253" s="73" t="str">
        <f ca="1">OFFSET('day lookup'!$A$1,WEEKDAY(B253)-1,0)</f>
        <v>FRI</v>
      </c>
      <c r="B253" s="32">
        <f>Input!A253</f>
        <v>41243</v>
      </c>
      <c r="C253" s="294" t="str">
        <f>IF(D253&lt;&gt;"",interp(D253,AreaCapacity!$A$3:$B$245,2),"")</f>
        <v/>
      </c>
      <c r="D253" s="10">
        <f>IF(AND(Revised_Input!B253&gt;0,Revised_Input!B253&lt;104000),Revised_Input!B253,IF(Input!B253&lt;990000,Input!B253,""))</f>
        <v>0</v>
      </c>
      <c r="E253" s="10">
        <f>IF(Revised_Input!G253&gt;0,Revised_Input!G253/1.9835,IF(Input!G253&lt;990000,Input!G253,""))</f>
        <v>0</v>
      </c>
      <c r="F253" s="10">
        <f>IF(Revised_Input!C253&gt;0,Revised_Input!C253,IF(Input!C253&lt;990000,Input!C253,""))</f>
        <v>0</v>
      </c>
      <c r="G253" s="10">
        <f>IF(Revised_Input!D253&gt;0,Revised_Input!D253,IF(Input!D253&lt;990000,Input!D253,""))</f>
        <v>0</v>
      </c>
      <c r="H253" s="210" t="str">
        <f t="shared" si="96"/>
        <v/>
      </c>
      <c r="I253" s="287" t="str">
        <f t="shared" si="97"/>
        <v/>
      </c>
      <c r="J253" s="437" t="str">
        <f>IF(Input!H253="","",Input!H253)</f>
        <v>N</v>
      </c>
      <c r="K253" s="305" t="str">
        <f t="shared" si="98"/>
        <v/>
      </c>
      <c r="L253" s="201" t="str">
        <f>IF(D253="","",IF(J253="Y",I253+G253,MIN(Input!I253,I253+G253-K253)))</f>
        <v/>
      </c>
      <c r="M253" s="201" t="str">
        <f t="shared" si="99"/>
        <v/>
      </c>
      <c r="N253" s="314">
        <f>IF(Revised_Input!E253&gt;0,Revised_Input!E253,IF(Input!E253&lt;990000,Input!E253,""))</f>
        <v>0</v>
      </c>
      <c r="O253" s="306" t="str">
        <f t="shared" si="100"/>
        <v/>
      </c>
      <c r="P253" s="10" t="str">
        <f t="shared" si="101"/>
        <v/>
      </c>
      <c r="Q253" s="322" t="str">
        <f t="shared" si="102"/>
        <v/>
      </c>
      <c r="R253" s="325" t="str">
        <f>IF(D253="","",IF(J253="Y",Input!M253,0))</f>
        <v/>
      </c>
      <c r="S253" s="308" t="str">
        <f t="shared" si="103"/>
        <v/>
      </c>
      <c r="T253" s="305" t="str">
        <f>IF(D253="","",Input!L253)</f>
        <v/>
      </c>
      <c r="U253" s="308" t="str">
        <f t="shared" si="104"/>
        <v/>
      </c>
      <c r="V253" s="307" t="str">
        <f t="shared" si="105"/>
        <v/>
      </c>
      <c r="W253" s="326" t="str">
        <f t="shared" si="106"/>
        <v/>
      </c>
      <c r="X253" s="152" t="str">
        <f>IF(D253="","",Input!K253)</f>
        <v/>
      </c>
      <c r="Y253" s="308" t="str">
        <f t="shared" si="107"/>
        <v/>
      </c>
      <c r="Z253" s="329" t="str">
        <f t="shared" si="108"/>
        <v/>
      </c>
      <c r="AA253" s="62" t="str">
        <f t="shared" si="109"/>
        <v/>
      </c>
      <c r="AB253" s="62" t="str">
        <f>IF(D253="","",Input!N253)</f>
        <v/>
      </c>
      <c r="AC253" s="62" t="str">
        <f t="shared" si="110"/>
        <v/>
      </c>
      <c r="AD253" s="62" t="str">
        <f>IF(D253="","",Input!J253)</f>
        <v/>
      </c>
      <c r="AE253" s="62" t="str">
        <f t="shared" si="111"/>
        <v/>
      </c>
      <c r="AF253" s="309" t="str">
        <f t="shared" si="112"/>
        <v/>
      </c>
      <c r="AG253" s="19" t="str">
        <f t="shared" si="113"/>
        <v/>
      </c>
      <c r="AH253" s="19" t="str">
        <f t="shared" si="114"/>
        <v/>
      </c>
      <c r="AI253" s="19" t="str">
        <f t="shared" si="115"/>
        <v/>
      </c>
      <c r="AJ253" s="337" t="str">
        <f t="shared" si="116"/>
        <v/>
      </c>
      <c r="AK253" s="62" t="str">
        <f t="shared" si="117"/>
        <v/>
      </c>
      <c r="AL253" s="62" t="str">
        <f>IF(D253="","",IF(AK252&lt;'day lookup'!$I$1,MIN('day lookup'!$I$1-AK252,AJ253)))</f>
        <v/>
      </c>
      <c r="AM253" s="62" t="str">
        <f t="shared" si="118"/>
        <v/>
      </c>
      <c r="AN253" s="62" t="str">
        <f>IF(D253="","",IF(AK253&lt;'day lookup'!$I$1,0,MIN(AK253-'day lookup'!$I$1,AJ253)))</f>
        <v/>
      </c>
      <c r="AO253" s="338" t="str">
        <f t="shared" si="119"/>
        <v/>
      </c>
      <c r="AP253" s="10">
        <f>IF(Revised_Input!F253&gt;0,Revised_Input!F253,IF(Input!F253&lt;990000,Input!F253,""))</f>
        <v>0</v>
      </c>
      <c r="AQ253" s="282"/>
      <c r="AS253" s="282"/>
      <c r="AT253" s="279"/>
      <c r="AU253" s="280"/>
      <c r="BL253" s="271"/>
      <c r="BN253" s="271"/>
      <c r="BO253" s="271"/>
    </row>
    <row r="254" spans="1:67">
      <c r="A254" s="73" t="str">
        <f ca="1">OFFSET('day lookup'!$A$1,WEEKDAY(B254)-1,0)</f>
        <v>SAT</v>
      </c>
      <c r="B254" s="32">
        <f>Input!A254</f>
        <v>41244</v>
      </c>
      <c r="C254" s="294" t="str">
        <f>IF(D254&lt;&gt;"",interp(D254,AreaCapacity!$A$3:$B$245,2),"")</f>
        <v/>
      </c>
      <c r="D254" s="10">
        <f>IF(AND(Revised_Input!B254&gt;0,Revised_Input!B254&lt;104000),Revised_Input!B254,IF(Input!B254&lt;990000,Input!B254,""))</f>
        <v>0</v>
      </c>
      <c r="E254" s="10">
        <f>IF(Revised_Input!G254&gt;0,Revised_Input!G254/1.9835,IF(Input!G254&lt;990000,Input!G254,""))</f>
        <v>0</v>
      </c>
      <c r="F254" s="10">
        <f>IF(Revised_Input!C254&gt;0,Revised_Input!C254,IF(Input!C254&lt;990000,Input!C254,""))</f>
        <v>0</v>
      </c>
      <c r="G254" s="10">
        <f>IF(Revised_Input!D254&gt;0,Revised_Input!D254,IF(Input!D254&lt;990000,Input!D254,""))</f>
        <v>0</v>
      </c>
      <c r="H254" s="210" t="str">
        <f t="shared" si="96"/>
        <v/>
      </c>
      <c r="I254" s="287" t="str">
        <f t="shared" si="97"/>
        <v/>
      </c>
      <c r="J254" s="437" t="str">
        <f>IF(Input!H254="","",Input!H254)</f>
        <v>N</v>
      </c>
      <c r="K254" s="305" t="str">
        <f t="shared" si="98"/>
        <v/>
      </c>
      <c r="L254" s="201" t="str">
        <f>IF(D254="","",IF(J254="Y",I254+G254,MIN(Input!I254,I254+G254-K254)))</f>
        <v/>
      </c>
      <c r="M254" s="201" t="str">
        <f t="shared" si="99"/>
        <v/>
      </c>
      <c r="N254" s="314">
        <f>IF(Revised_Input!E254&gt;0,Revised_Input!E254,IF(Input!E254&lt;990000,Input!E254,""))</f>
        <v>0</v>
      </c>
      <c r="O254" s="306" t="str">
        <f t="shared" si="100"/>
        <v/>
      </c>
      <c r="P254" s="10" t="str">
        <f t="shared" si="101"/>
        <v/>
      </c>
      <c r="Q254" s="322" t="str">
        <f t="shared" si="102"/>
        <v/>
      </c>
      <c r="R254" s="325" t="str">
        <f>IF(D254="","",IF(J254="Y",Input!M254,0))</f>
        <v/>
      </c>
      <c r="S254" s="308" t="str">
        <f t="shared" si="103"/>
        <v/>
      </c>
      <c r="T254" s="305" t="str">
        <f>IF(D254="","",Input!L254)</f>
        <v/>
      </c>
      <c r="U254" s="308" t="str">
        <f t="shared" si="104"/>
        <v/>
      </c>
      <c r="V254" s="307" t="str">
        <f t="shared" si="105"/>
        <v/>
      </c>
      <c r="W254" s="326" t="str">
        <f t="shared" si="106"/>
        <v/>
      </c>
      <c r="X254" s="152" t="str">
        <f>IF(D254="","",Input!K254)</f>
        <v/>
      </c>
      <c r="Y254" s="308" t="str">
        <f t="shared" si="107"/>
        <v/>
      </c>
      <c r="Z254" s="329" t="str">
        <f t="shared" si="108"/>
        <v/>
      </c>
      <c r="AA254" s="62" t="str">
        <f t="shared" si="109"/>
        <v/>
      </c>
      <c r="AB254" s="62" t="str">
        <f>IF(D254="","",Input!N254)</f>
        <v/>
      </c>
      <c r="AC254" s="62" t="str">
        <f t="shared" si="110"/>
        <v/>
      </c>
      <c r="AD254" s="62" t="str">
        <f>IF(D254="","",Input!J254)</f>
        <v/>
      </c>
      <c r="AE254" s="62" t="str">
        <f t="shared" si="111"/>
        <v/>
      </c>
      <c r="AF254" s="309" t="str">
        <f t="shared" si="112"/>
        <v/>
      </c>
      <c r="AG254" s="19" t="str">
        <f t="shared" si="113"/>
        <v/>
      </c>
      <c r="AH254" s="19" t="str">
        <f t="shared" si="114"/>
        <v/>
      </c>
      <c r="AI254" s="19" t="str">
        <f t="shared" si="115"/>
        <v/>
      </c>
      <c r="AJ254" s="337" t="str">
        <f t="shared" si="116"/>
        <v/>
      </c>
      <c r="AK254" s="62" t="str">
        <f t="shared" si="117"/>
        <v/>
      </c>
      <c r="AL254" s="62" t="str">
        <f>IF(D254="","",IF(AK253&lt;'day lookup'!$I$1,MIN('day lookup'!$I$1-AK253,AJ254)))</f>
        <v/>
      </c>
      <c r="AM254" s="62" t="str">
        <f t="shared" si="118"/>
        <v/>
      </c>
      <c r="AN254" s="62" t="str">
        <f>IF(D254="","",IF(AK254&lt;'day lookup'!$I$1,0,MIN(AK254-'day lookup'!$I$1,AJ254)))</f>
        <v/>
      </c>
      <c r="AO254" s="338" t="str">
        <f t="shared" si="119"/>
        <v/>
      </c>
      <c r="AP254" s="10">
        <f>IF(Revised_Input!F254&gt;0,Revised_Input!F254,IF(Input!F254&lt;990000,Input!F254,""))</f>
        <v>0</v>
      </c>
      <c r="AQ254" s="282"/>
      <c r="AS254" s="282"/>
      <c r="AT254" s="279"/>
      <c r="AU254" s="280"/>
      <c r="BL254" s="271"/>
      <c r="BN254" s="271"/>
      <c r="BO254" s="271"/>
    </row>
    <row r="255" spans="1:67">
      <c r="A255" s="73" t="str">
        <f ca="1">OFFSET('day lookup'!$A$1,WEEKDAY(B255)-1,0)</f>
        <v>SUN</v>
      </c>
      <c r="B255" s="32">
        <f>Input!A255</f>
        <v>41245</v>
      </c>
      <c r="C255" s="294" t="str">
        <f>IF(D255&lt;&gt;"",interp(D255,AreaCapacity!$A$3:$B$245,2),"")</f>
        <v/>
      </c>
      <c r="D255" s="10">
        <f>IF(AND(Revised_Input!B255&gt;0,Revised_Input!B255&lt;104000),Revised_Input!B255,IF(Input!B255&lt;990000,Input!B255,""))</f>
        <v>0</v>
      </c>
      <c r="E255" s="10">
        <f>IF(Revised_Input!G255&gt;0,Revised_Input!G255/1.9835,IF(Input!G255&lt;990000,Input!G255,""))</f>
        <v>0</v>
      </c>
      <c r="F255" s="10">
        <f>IF(Revised_Input!C255&gt;0,Revised_Input!C255,IF(Input!C255&lt;990000,Input!C255,""))</f>
        <v>0</v>
      </c>
      <c r="G255" s="10">
        <f>IF(Revised_Input!D255&gt;0,Revised_Input!D255,IF(Input!D255&lt;990000,Input!D255,""))</f>
        <v>0</v>
      </c>
      <c r="H255" s="210" t="str">
        <f t="shared" si="96"/>
        <v/>
      </c>
      <c r="I255" s="287" t="str">
        <f t="shared" si="97"/>
        <v/>
      </c>
      <c r="J255" s="437" t="str">
        <f>IF(Input!H255="","",Input!H255)</f>
        <v>N</v>
      </c>
      <c r="K255" s="305" t="str">
        <f t="shared" si="98"/>
        <v/>
      </c>
      <c r="L255" s="201" t="str">
        <f>IF(D255="","",IF(J255="Y",I255+G255,MIN(Input!I255,I255+G255-K255)))</f>
        <v/>
      </c>
      <c r="M255" s="201" t="str">
        <f t="shared" si="99"/>
        <v/>
      </c>
      <c r="N255" s="314">
        <f>IF(Revised_Input!E255&gt;0,Revised_Input!E255,IF(Input!E255&lt;990000,Input!E255,""))</f>
        <v>0</v>
      </c>
      <c r="O255" s="306" t="str">
        <f t="shared" si="100"/>
        <v/>
      </c>
      <c r="P255" s="10" t="str">
        <f t="shared" si="101"/>
        <v/>
      </c>
      <c r="Q255" s="322" t="str">
        <f t="shared" si="102"/>
        <v/>
      </c>
      <c r="R255" s="325" t="str">
        <f>IF(D255="","",IF(J255="Y",Input!M255,0))</f>
        <v/>
      </c>
      <c r="S255" s="308" t="str">
        <f t="shared" si="103"/>
        <v/>
      </c>
      <c r="T255" s="305" t="str">
        <f>IF(D255="","",Input!L255)</f>
        <v/>
      </c>
      <c r="U255" s="308" t="str">
        <f t="shared" si="104"/>
        <v/>
      </c>
      <c r="V255" s="307" t="str">
        <f t="shared" si="105"/>
        <v/>
      </c>
      <c r="W255" s="326" t="str">
        <f t="shared" si="106"/>
        <v/>
      </c>
      <c r="X255" s="152" t="str">
        <f>IF(D255="","",Input!K255)</f>
        <v/>
      </c>
      <c r="Y255" s="308" t="str">
        <f t="shared" si="107"/>
        <v/>
      </c>
      <c r="Z255" s="329" t="str">
        <f t="shared" si="108"/>
        <v/>
      </c>
      <c r="AA255" s="62" t="str">
        <f t="shared" si="109"/>
        <v/>
      </c>
      <c r="AB255" s="62" t="str">
        <f>IF(D255="","",Input!N255)</f>
        <v/>
      </c>
      <c r="AC255" s="62" t="str">
        <f t="shared" si="110"/>
        <v/>
      </c>
      <c r="AD255" s="62" t="str">
        <f>IF(D255="","",Input!J255)</f>
        <v/>
      </c>
      <c r="AE255" s="62" t="str">
        <f t="shared" si="111"/>
        <v/>
      </c>
      <c r="AF255" s="309" t="str">
        <f t="shared" si="112"/>
        <v/>
      </c>
      <c r="AG255" s="19" t="str">
        <f t="shared" si="113"/>
        <v/>
      </c>
      <c r="AH255" s="19" t="str">
        <f t="shared" si="114"/>
        <v/>
      </c>
      <c r="AI255" s="19" t="str">
        <f t="shared" si="115"/>
        <v/>
      </c>
      <c r="AJ255" s="337" t="str">
        <f t="shared" si="116"/>
        <v/>
      </c>
      <c r="AK255" s="62" t="str">
        <f t="shared" si="117"/>
        <v/>
      </c>
      <c r="AL255" s="62" t="str">
        <f>IF(D255="","",IF(AK254&lt;'day lookup'!$I$1,MIN('day lookup'!$I$1-AK254,AJ255)))</f>
        <v/>
      </c>
      <c r="AM255" s="62" t="str">
        <f t="shared" si="118"/>
        <v/>
      </c>
      <c r="AN255" s="62" t="str">
        <f>IF(D255="","",IF(AK255&lt;'day lookup'!$I$1,0,MIN(AK255-'day lookup'!$I$1,AJ255)))</f>
        <v/>
      </c>
      <c r="AO255" s="338" t="str">
        <f t="shared" si="119"/>
        <v/>
      </c>
      <c r="AP255" s="10">
        <f>IF(Revised_Input!F255&gt;0,Revised_Input!F255,IF(Input!F255&lt;990000,Input!F255,""))</f>
        <v>0</v>
      </c>
      <c r="AQ255" s="282"/>
      <c r="AS255" s="282"/>
      <c r="AT255" s="279"/>
      <c r="AU255" s="280"/>
      <c r="BL255" s="271"/>
      <c r="BN255" s="271"/>
      <c r="BO255" s="271"/>
    </row>
    <row r="256" spans="1:67">
      <c r="A256" s="73" t="str">
        <f ca="1">OFFSET('day lookup'!$A$1,WEEKDAY(B256)-1,0)</f>
        <v>MON</v>
      </c>
      <c r="B256" s="32">
        <f>Input!A256</f>
        <v>41246</v>
      </c>
      <c r="C256" s="294" t="str">
        <f>IF(D256&lt;&gt;"",interp(D256,AreaCapacity!$A$3:$B$245,2),"")</f>
        <v/>
      </c>
      <c r="D256" s="10">
        <f>IF(AND(Revised_Input!B256&gt;0,Revised_Input!B256&lt;104000),Revised_Input!B256,IF(Input!B256&lt;990000,Input!B256,""))</f>
        <v>0</v>
      </c>
      <c r="E256" s="10">
        <f>IF(Revised_Input!G256&gt;0,Revised_Input!G256/1.9835,IF(Input!G256&lt;990000,Input!G256,""))</f>
        <v>0</v>
      </c>
      <c r="F256" s="10">
        <f>IF(Revised_Input!C256&gt;0,Revised_Input!C256,IF(Input!C256&lt;990000,Input!C256,""))</f>
        <v>0</v>
      </c>
      <c r="G256" s="10">
        <f>IF(Revised_Input!D256&gt;0,Revised_Input!D256,IF(Input!D256&lt;990000,Input!D256,""))</f>
        <v>0</v>
      </c>
      <c r="H256" s="210" t="str">
        <f t="shared" si="96"/>
        <v/>
      </c>
      <c r="I256" s="287" t="str">
        <f t="shared" si="97"/>
        <v/>
      </c>
      <c r="J256" s="437" t="str">
        <f>IF(Input!H256="","",Input!H256)</f>
        <v>N</v>
      </c>
      <c r="K256" s="305" t="str">
        <f t="shared" si="98"/>
        <v/>
      </c>
      <c r="L256" s="201" t="str">
        <f>IF(D256="","",IF(J256="Y",I256+G256,MIN(Input!I256,I256+G256-K256)))</f>
        <v/>
      </c>
      <c r="M256" s="201" t="str">
        <f t="shared" si="99"/>
        <v/>
      </c>
      <c r="N256" s="314">
        <f>IF(Revised_Input!E256&gt;0,Revised_Input!E256,IF(Input!E256&lt;990000,Input!E256,""))</f>
        <v>0</v>
      </c>
      <c r="O256" s="306" t="str">
        <f t="shared" si="100"/>
        <v/>
      </c>
      <c r="P256" s="10" t="str">
        <f t="shared" si="101"/>
        <v/>
      </c>
      <c r="Q256" s="322" t="str">
        <f t="shared" si="102"/>
        <v/>
      </c>
      <c r="R256" s="325" t="str">
        <f>IF(D256="","",IF(J256="Y",Input!M256,0))</f>
        <v/>
      </c>
      <c r="S256" s="308" t="str">
        <f t="shared" si="103"/>
        <v/>
      </c>
      <c r="T256" s="305" t="str">
        <f>IF(D256="","",Input!L256)</f>
        <v/>
      </c>
      <c r="U256" s="308" t="str">
        <f t="shared" si="104"/>
        <v/>
      </c>
      <c r="V256" s="307" t="str">
        <f t="shared" si="105"/>
        <v/>
      </c>
      <c r="W256" s="326" t="str">
        <f t="shared" si="106"/>
        <v/>
      </c>
      <c r="X256" s="152" t="str">
        <f>IF(D256="","",Input!K256)</f>
        <v/>
      </c>
      <c r="Y256" s="308" t="str">
        <f t="shared" si="107"/>
        <v/>
      </c>
      <c r="Z256" s="329" t="str">
        <f t="shared" si="108"/>
        <v/>
      </c>
      <c r="AA256" s="62" t="str">
        <f t="shared" si="109"/>
        <v/>
      </c>
      <c r="AB256" s="62" t="str">
        <f>IF(D256="","",Input!N256)</f>
        <v/>
      </c>
      <c r="AC256" s="62" t="str">
        <f t="shared" si="110"/>
        <v/>
      </c>
      <c r="AD256" s="62" t="str">
        <f>IF(D256="","",Input!J256)</f>
        <v/>
      </c>
      <c r="AE256" s="62" t="str">
        <f t="shared" si="111"/>
        <v/>
      </c>
      <c r="AF256" s="309" t="str">
        <f t="shared" si="112"/>
        <v/>
      </c>
      <c r="AG256" s="19" t="str">
        <f t="shared" si="113"/>
        <v/>
      </c>
      <c r="AH256" s="19" t="str">
        <f t="shared" si="114"/>
        <v/>
      </c>
      <c r="AI256" s="19" t="str">
        <f t="shared" si="115"/>
        <v/>
      </c>
      <c r="AJ256" s="337" t="str">
        <f t="shared" si="116"/>
        <v/>
      </c>
      <c r="AK256" s="62" t="str">
        <f t="shared" si="117"/>
        <v/>
      </c>
      <c r="AL256" s="62" t="str">
        <f>IF(D256="","",IF(AK255&lt;'day lookup'!$I$1,MIN('day lookup'!$I$1-AK255,AJ256)))</f>
        <v/>
      </c>
      <c r="AM256" s="62" t="str">
        <f t="shared" si="118"/>
        <v/>
      </c>
      <c r="AN256" s="62" t="str">
        <f>IF(D256="","",IF(AK256&lt;'day lookup'!$I$1,0,MIN(AK256-'day lookup'!$I$1,AJ256)))</f>
        <v/>
      </c>
      <c r="AO256" s="338" t="str">
        <f t="shared" si="119"/>
        <v/>
      </c>
      <c r="AP256" s="10">
        <f>IF(Revised_Input!F256&gt;0,Revised_Input!F256,IF(Input!F256&lt;990000,Input!F256,""))</f>
        <v>0</v>
      </c>
      <c r="AQ256" s="282"/>
      <c r="AS256" s="282"/>
      <c r="AT256" s="279"/>
      <c r="AU256" s="280"/>
      <c r="BL256" s="271"/>
      <c r="BN256" s="271"/>
      <c r="BO256" s="271"/>
    </row>
    <row r="257" spans="1:67">
      <c r="A257" s="73" t="str">
        <f ca="1">OFFSET('day lookup'!$A$1,WEEKDAY(B257)-1,0)</f>
        <v>TUE</v>
      </c>
      <c r="B257" s="32">
        <f>Input!A257</f>
        <v>41247</v>
      </c>
      <c r="C257" s="294" t="str">
        <f>IF(D257&lt;&gt;"",interp(D257,AreaCapacity!$A$3:$B$245,2),"")</f>
        <v/>
      </c>
      <c r="D257" s="10">
        <f>IF(AND(Revised_Input!B257&gt;0,Revised_Input!B257&lt;104000),Revised_Input!B257,IF(Input!B257&lt;990000,Input!B257,""))</f>
        <v>0</v>
      </c>
      <c r="E257" s="10">
        <f>IF(Revised_Input!G257&gt;0,Revised_Input!G257/1.9835,IF(Input!G257&lt;990000,Input!G257,""))</f>
        <v>0</v>
      </c>
      <c r="F257" s="10">
        <f>IF(Revised_Input!C257&gt;0,Revised_Input!C257,IF(Input!C257&lt;990000,Input!C257,""))</f>
        <v>0</v>
      </c>
      <c r="G257" s="10">
        <f>IF(Revised_Input!D257&gt;0,Revised_Input!D257,IF(Input!D257&lt;990000,Input!D257,""))</f>
        <v>0</v>
      </c>
      <c r="H257" s="210" t="str">
        <f t="shared" si="96"/>
        <v/>
      </c>
      <c r="I257" s="287" t="str">
        <f t="shared" si="97"/>
        <v/>
      </c>
      <c r="J257" s="437" t="str">
        <f>IF(Input!H257="","",Input!H257)</f>
        <v>N</v>
      </c>
      <c r="K257" s="305" t="str">
        <f t="shared" si="98"/>
        <v/>
      </c>
      <c r="L257" s="201" t="str">
        <f>IF(D257="","",IF(J257="Y",I257+G257,MIN(Input!I257,I257+G257-K257)))</f>
        <v/>
      </c>
      <c r="M257" s="201" t="str">
        <f t="shared" si="99"/>
        <v/>
      </c>
      <c r="N257" s="314">
        <f>IF(Revised_Input!E257&gt;0,Revised_Input!E257,IF(Input!E257&lt;990000,Input!E257,""))</f>
        <v>0</v>
      </c>
      <c r="O257" s="306" t="str">
        <f t="shared" si="100"/>
        <v/>
      </c>
      <c r="P257" s="10" t="str">
        <f t="shared" si="101"/>
        <v/>
      </c>
      <c r="Q257" s="322" t="str">
        <f t="shared" si="102"/>
        <v/>
      </c>
      <c r="R257" s="325" t="str">
        <f>IF(D257="","",IF(J257="Y",Input!M257,0))</f>
        <v/>
      </c>
      <c r="S257" s="308" t="str">
        <f t="shared" si="103"/>
        <v/>
      </c>
      <c r="T257" s="305" t="str">
        <f>IF(D257="","",Input!L257)</f>
        <v/>
      </c>
      <c r="U257" s="308" t="str">
        <f t="shared" si="104"/>
        <v/>
      </c>
      <c r="V257" s="307" t="str">
        <f t="shared" si="105"/>
        <v/>
      </c>
      <c r="W257" s="326" t="str">
        <f t="shared" si="106"/>
        <v/>
      </c>
      <c r="X257" s="152" t="str">
        <f>IF(D257="","",Input!K257)</f>
        <v/>
      </c>
      <c r="Y257" s="308" t="str">
        <f t="shared" si="107"/>
        <v/>
      </c>
      <c r="Z257" s="329" t="str">
        <f t="shared" si="108"/>
        <v/>
      </c>
      <c r="AA257" s="62" t="str">
        <f t="shared" si="109"/>
        <v/>
      </c>
      <c r="AB257" s="62" t="str">
        <f>IF(D257="","",Input!N257)</f>
        <v/>
      </c>
      <c r="AC257" s="62" t="str">
        <f t="shared" si="110"/>
        <v/>
      </c>
      <c r="AD257" s="62" t="str">
        <f>IF(D257="","",Input!J257)</f>
        <v/>
      </c>
      <c r="AE257" s="62" t="str">
        <f t="shared" si="111"/>
        <v/>
      </c>
      <c r="AF257" s="309" t="str">
        <f t="shared" si="112"/>
        <v/>
      </c>
      <c r="AG257" s="19" t="str">
        <f t="shared" si="113"/>
        <v/>
      </c>
      <c r="AH257" s="19" t="str">
        <f t="shared" si="114"/>
        <v/>
      </c>
      <c r="AI257" s="19" t="str">
        <f t="shared" si="115"/>
        <v/>
      </c>
      <c r="AJ257" s="337" t="str">
        <f t="shared" si="116"/>
        <v/>
      </c>
      <c r="AK257" s="62" t="str">
        <f t="shared" si="117"/>
        <v/>
      </c>
      <c r="AL257" s="62" t="str">
        <f>IF(D257="","",IF(AK256&lt;'day lookup'!$I$1,MIN('day lookup'!$I$1-AK256,AJ257)))</f>
        <v/>
      </c>
      <c r="AM257" s="62" t="str">
        <f t="shared" si="118"/>
        <v/>
      </c>
      <c r="AN257" s="62" t="str">
        <f>IF(D257="","",IF(AK257&lt;'day lookup'!$I$1,0,MIN(AK257-'day lookup'!$I$1,AJ257)))</f>
        <v/>
      </c>
      <c r="AO257" s="338" t="str">
        <f t="shared" si="119"/>
        <v/>
      </c>
      <c r="AP257" s="10">
        <f>IF(Revised_Input!F257&gt;0,Revised_Input!F257,IF(Input!F257&lt;990000,Input!F257,""))</f>
        <v>0</v>
      </c>
      <c r="AQ257" s="282"/>
      <c r="AS257" s="282"/>
      <c r="AT257" s="279"/>
      <c r="AU257" s="280"/>
      <c r="BL257" s="271"/>
      <c r="BN257" s="271"/>
      <c r="BO257" s="271"/>
    </row>
    <row r="258" spans="1:67">
      <c r="A258" s="73" t="str">
        <f ca="1">OFFSET('day lookup'!$A$1,WEEKDAY(B258)-1,0)</f>
        <v>WED</v>
      </c>
      <c r="B258" s="32">
        <f>Input!A258</f>
        <v>41248</v>
      </c>
      <c r="C258" s="294" t="str">
        <f>IF(D258&lt;&gt;"",interp(D258,AreaCapacity!$A$3:$B$245,2),"")</f>
        <v/>
      </c>
      <c r="D258" s="10">
        <f>IF(AND(Revised_Input!B258&gt;0,Revised_Input!B258&lt;104000),Revised_Input!B258,IF(Input!B258&lt;990000,Input!B258,""))</f>
        <v>0</v>
      </c>
      <c r="E258" s="10">
        <f>IF(Revised_Input!G258&gt;0,Revised_Input!G258/1.9835,IF(Input!G258&lt;990000,Input!G258,""))</f>
        <v>0</v>
      </c>
      <c r="F258" s="10">
        <f>IF(Revised_Input!C258&gt;0,Revised_Input!C258,IF(Input!C258&lt;990000,Input!C258,""))</f>
        <v>0</v>
      </c>
      <c r="G258" s="10">
        <f>IF(Revised_Input!D258&gt;0,Revised_Input!D258,IF(Input!D258&lt;990000,Input!D258,""))</f>
        <v>0</v>
      </c>
      <c r="H258" s="210" t="str">
        <f t="shared" si="96"/>
        <v/>
      </c>
      <c r="I258" s="287" t="str">
        <f t="shared" si="97"/>
        <v/>
      </c>
      <c r="J258" s="437" t="str">
        <f>IF(Input!H258="","",Input!H258)</f>
        <v>N</v>
      </c>
      <c r="K258" s="305" t="str">
        <f t="shared" si="98"/>
        <v/>
      </c>
      <c r="L258" s="201" t="str">
        <f>IF(D258="","",IF(J258="Y",I258+G258,MIN(Input!I258,I258+G258-K258)))</f>
        <v/>
      </c>
      <c r="M258" s="201" t="str">
        <f t="shared" si="99"/>
        <v/>
      </c>
      <c r="N258" s="314">
        <f>IF(Revised_Input!E258&gt;0,Revised_Input!E258,IF(Input!E258&lt;990000,Input!E258,""))</f>
        <v>0</v>
      </c>
      <c r="O258" s="306" t="str">
        <f t="shared" si="100"/>
        <v/>
      </c>
      <c r="P258" s="10" t="str">
        <f t="shared" si="101"/>
        <v/>
      </c>
      <c r="Q258" s="322" t="str">
        <f t="shared" si="102"/>
        <v/>
      </c>
      <c r="R258" s="325" t="str">
        <f>IF(D258="","",IF(J258="Y",Input!M258,0))</f>
        <v/>
      </c>
      <c r="S258" s="308" t="str">
        <f t="shared" si="103"/>
        <v/>
      </c>
      <c r="T258" s="305" t="str">
        <f>IF(D258="","",Input!L258)</f>
        <v/>
      </c>
      <c r="U258" s="308" t="str">
        <f t="shared" si="104"/>
        <v/>
      </c>
      <c r="V258" s="307" t="str">
        <f t="shared" si="105"/>
        <v/>
      </c>
      <c r="W258" s="326" t="str">
        <f t="shared" si="106"/>
        <v/>
      </c>
      <c r="X258" s="152" t="str">
        <f>IF(D258="","",Input!K258)</f>
        <v/>
      </c>
      <c r="Y258" s="308" t="str">
        <f t="shared" si="107"/>
        <v/>
      </c>
      <c r="Z258" s="329" t="str">
        <f t="shared" si="108"/>
        <v/>
      </c>
      <c r="AA258" s="62" t="str">
        <f t="shared" si="109"/>
        <v/>
      </c>
      <c r="AB258" s="62" t="str">
        <f>IF(D258="","",Input!N258)</f>
        <v/>
      </c>
      <c r="AC258" s="62" t="str">
        <f t="shared" si="110"/>
        <v/>
      </c>
      <c r="AD258" s="62" t="str">
        <f>IF(D258="","",Input!J258)</f>
        <v/>
      </c>
      <c r="AE258" s="62" t="str">
        <f t="shared" si="111"/>
        <v/>
      </c>
      <c r="AF258" s="309" t="str">
        <f t="shared" si="112"/>
        <v/>
      </c>
      <c r="AG258" s="19" t="str">
        <f t="shared" si="113"/>
        <v/>
      </c>
      <c r="AH258" s="19" t="str">
        <f t="shared" si="114"/>
        <v/>
      </c>
      <c r="AI258" s="19" t="str">
        <f t="shared" si="115"/>
        <v/>
      </c>
      <c r="AJ258" s="337" t="str">
        <f t="shared" si="116"/>
        <v/>
      </c>
      <c r="AK258" s="62" t="str">
        <f t="shared" si="117"/>
        <v/>
      </c>
      <c r="AL258" s="62" t="str">
        <f>IF(D258="","",IF(AK257&lt;'day lookup'!$I$1,MIN('day lookup'!$I$1-AK257,AJ258)))</f>
        <v/>
      </c>
      <c r="AM258" s="62" t="str">
        <f t="shared" si="118"/>
        <v/>
      </c>
      <c r="AN258" s="62" t="str">
        <f>IF(D258="","",IF(AK258&lt;'day lookup'!$I$1,0,MIN(AK258-'day lookup'!$I$1,AJ258)))</f>
        <v/>
      </c>
      <c r="AO258" s="338" t="str">
        <f t="shared" si="119"/>
        <v/>
      </c>
      <c r="AP258" s="10">
        <f>IF(Revised_Input!F258&gt;0,Revised_Input!F258,IF(Input!F258&lt;990000,Input!F258,""))</f>
        <v>0</v>
      </c>
      <c r="AQ258" s="282"/>
      <c r="AS258" s="282"/>
      <c r="AT258" s="279"/>
      <c r="AU258" s="280"/>
      <c r="BL258" s="271"/>
      <c r="BN258" s="271"/>
      <c r="BO258" s="271"/>
    </row>
    <row r="259" spans="1:67">
      <c r="A259" s="73" t="str">
        <f ca="1">OFFSET('day lookup'!$A$1,WEEKDAY(B259)-1,0)</f>
        <v>THU</v>
      </c>
      <c r="B259" s="32">
        <f>Input!A259</f>
        <v>41249</v>
      </c>
      <c r="C259" s="294" t="str">
        <f>IF(D259&lt;&gt;"",interp(D259,AreaCapacity!$A$3:$B$245,2),"")</f>
        <v/>
      </c>
      <c r="D259" s="10">
        <f>IF(AND(Revised_Input!B259&gt;0,Revised_Input!B259&lt;104000),Revised_Input!B259,IF(Input!B259&lt;990000,Input!B259,""))</f>
        <v>0</v>
      </c>
      <c r="E259" s="10">
        <f>IF(Revised_Input!G259&gt;0,Revised_Input!G259/1.9835,IF(Input!G259&lt;990000,Input!G259,""))</f>
        <v>0</v>
      </c>
      <c r="F259" s="10">
        <f>IF(Revised_Input!C259&gt;0,Revised_Input!C259,IF(Input!C259&lt;990000,Input!C259,""))</f>
        <v>0</v>
      </c>
      <c r="G259" s="10">
        <f>IF(Revised_Input!D259&gt;0,Revised_Input!D259,IF(Input!D259&lt;990000,Input!D259,""))</f>
        <v>0</v>
      </c>
      <c r="H259" s="210" t="str">
        <f t="shared" si="96"/>
        <v/>
      </c>
      <c r="I259" s="287" t="str">
        <f t="shared" si="97"/>
        <v/>
      </c>
      <c r="J259" s="437" t="str">
        <f>IF(Input!H259="","",Input!H259)</f>
        <v>N</v>
      </c>
      <c r="K259" s="305" t="str">
        <f t="shared" si="98"/>
        <v/>
      </c>
      <c r="L259" s="201" t="str">
        <f>IF(D259="","",IF(J259="Y",I259+G259,MIN(Input!I259,I259+G259-K259)))</f>
        <v/>
      </c>
      <c r="M259" s="201" t="str">
        <f t="shared" si="99"/>
        <v/>
      </c>
      <c r="N259" s="314">
        <f>IF(Revised_Input!E259&gt;0,Revised_Input!E259,IF(Input!E259&lt;990000,Input!E259,""))</f>
        <v>0</v>
      </c>
      <c r="O259" s="306" t="str">
        <f t="shared" si="100"/>
        <v/>
      </c>
      <c r="P259" s="10" t="str">
        <f t="shared" si="101"/>
        <v/>
      </c>
      <c r="Q259" s="322" t="str">
        <f t="shared" si="102"/>
        <v/>
      </c>
      <c r="R259" s="325" t="str">
        <f>IF(D259="","",IF(J259="Y",Input!M259,0))</f>
        <v/>
      </c>
      <c r="S259" s="308" t="str">
        <f t="shared" si="103"/>
        <v/>
      </c>
      <c r="T259" s="305" t="str">
        <f>IF(D259="","",Input!L259)</f>
        <v/>
      </c>
      <c r="U259" s="308" t="str">
        <f t="shared" si="104"/>
        <v/>
      </c>
      <c r="V259" s="307" t="str">
        <f t="shared" si="105"/>
        <v/>
      </c>
      <c r="W259" s="326" t="str">
        <f t="shared" si="106"/>
        <v/>
      </c>
      <c r="X259" s="152" t="str">
        <f>IF(D259="","",Input!K259)</f>
        <v/>
      </c>
      <c r="Y259" s="308" t="str">
        <f t="shared" si="107"/>
        <v/>
      </c>
      <c r="Z259" s="329" t="str">
        <f t="shared" si="108"/>
        <v/>
      </c>
      <c r="AA259" s="62" t="str">
        <f t="shared" si="109"/>
        <v/>
      </c>
      <c r="AB259" s="62" t="str">
        <f>IF(D259="","",Input!N259)</f>
        <v/>
      </c>
      <c r="AC259" s="62" t="str">
        <f t="shared" si="110"/>
        <v/>
      </c>
      <c r="AD259" s="62" t="str">
        <f>IF(D259="","",Input!J259)</f>
        <v/>
      </c>
      <c r="AE259" s="62" t="str">
        <f t="shared" si="111"/>
        <v/>
      </c>
      <c r="AF259" s="309" t="str">
        <f t="shared" si="112"/>
        <v/>
      </c>
      <c r="AG259" s="19" t="str">
        <f t="shared" si="113"/>
        <v/>
      </c>
      <c r="AH259" s="19" t="str">
        <f t="shared" si="114"/>
        <v/>
      </c>
      <c r="AI259" s="19" t="str">
        <f t="shared" si="115"/>
        <v/>
      </c>
      <c r="AJ259" s="337" t="str">
        <f t="shared" si="116"/>
        <v/>
      </c>
      <c r="AK259" s="62" t="str">
        <f t="shared" si="117"/>
        <v/>
      </c>
      <c r="AL259" s="62" t="str">
        <f>IF(D259="","",IF(AK258&lt;'day lookup'!$I$1,MIN('day lookup'!$I$1-AK258,AJ259)))</f>
        <v/>
      </c>
      <c r="AM259" s="62" t="str">
        <f t="shared" si="118"/>
        <v/>
      </c>
      <c r="AN259" s="62" t="str">
        <f>IF(D259="","",IF(AK259&lt;'day lookup'!$I$1,0,MIN(AK259-'day lookup'!$I$1,AJ259)))</f>
        <v/>
      </c>
      <c r="AO259" s="338" t="str">
        <f t="shared" si="119"/>
        <v/>
      </c>
      <c r="AP259" s="10">
        <f>IF(Revised_Input!F259&gt;0,Revised_Input!F259,IF(Input!F259&lt;990000,Input!F259,""))</f>
        <v>0</v>
      </c>
      <c r="AQ259" s="282"/>
      <c r="AS259" s="282"/>
      <c r="AT259" s="279"/>
      <c r="AU259" s="280"/>
      <c r="BL259" s="271"/>
      <c r="BN259" s="271"/>
      <c r="BO259" s="271"/>
    </row>
    <row r="260" spans="1:67">
      <c r="A260" s="73" t="str">
        <f ca="1">OFFSET('day lookup'!$A$1,WEEKDAY(B260)-1,0)</f>
        <v>FRI</v>
      </c>
      <c r="B260" s="32">
        <f>Input!A260</f>
        <v>41250</v>
      </c>
      <c r="C260" s="294" t="str">
        <f>IF(D260&lt;&gt;"",interp(D260,AreaCapacity!$A$3:$B$245,2),"")</f>
        <v/>
      </c>
      <c r="D260" s="10">
        <f>IF(AND(Revised_Input!B260&gt;0,Revised_Input!B260&lt;104000),Revised_Input!B260,IF(Input!B260&lt;990000,Input!B260,""))</f>
        <v>0</v>
      </c>
      <c r="E260" s="10">
        <f>IF(Revised_Input!G260&gt;0,Revised_Input!G260/1.9835,IF(Input!G260&lt;990000,Input!G260,""))</f>
        <v>0</v>
      </c>
      <c r="F260" s="10">
        <f>IF(Revised_Input!C260&gt;0,Revised_Input!C260,IF(Input!C260&lt;990000,Input!C260,""))</f>
        <v>0</v>
      </c>
      <c r="G260" s="10">
        <f>IF(Revised_Input!D260&gt;0,Revised_Input!D260,IF(Input!D260&lt;990000,Input!D260,""))</f>
        <v>0</v>
      </c>
      <c r="H260" s="210" t="str">
        <f t="shared" si="96"/>
        <v/>
      </c>
      <c r="I260" s="287" t="str">
        <f t="shared" si="97"/>
        <v/>
      </c>
      <c r="J260" s="437" t="str">
        <f>IF(Input!H260="","",Input!H260)</f>
        <v>N</v>
      </c>
      <c r="K260" s="305" t="str">
        <f t="shared" si="98"/>
        <v/>
      </c>
      <c r="L260" s="201" t="str">
        <f>IF(D260="","",IF(J260="Y",I260+G260,MIN(Input!I260,I260+G260-K260)))</f>
        <v/>
      </c>
      <c r="M260" s="201" t="str">
        <f t="shared" si="99"/>
        <v/>
      </c>
      <c r="N260" s="314">
        <f>IF(Revised_Input!E260&gt;0,Revised_Input!E260,IF(Input!E260&lt;990000,Input!E260,""))</f>
        <v>0</v>
      </c>
      <c r="O260" s="306" t="str">
        <f t="shared" si="100"/>
        <v/>
      </c>
      <c r="P260" s="10" t="str">
        <f t="shared" si="101"/>
        <v/>
      </c>
      <c r="Q260" s="322" t="str">
        <f t="shared" si="102"/>
        <v/>
      </c>
      <c r="R260" s="325" t="str">
        <f>IF(D260="","",IF(J260="Y",Input!M260,0))</f>
        <v/>
      </c>
      <c r="S260" s="308" t="str">
        <f t="shared" si="103"/>
        <v/>
      </c>
      <c r="T260" s="305" t="str">
        <f>IF(D260="","",Input!L260)</f>
        <v/>
      </c>
      <c r="U260" s="308" t="str">
        <f t="shared" si="104"/>
        <v/>
      </c>
      <c r="V260" s="307" t="str">
        <f t="shared" si="105"/>
        <v/>
      </c>
      <c r="W260" s="326" t="str">
        <f t="shared" si="106"/>
        <v/>
      </c>
      <c r="X260" s="152" t="str">
        <f>IF(D260="","",Input!K260)</f>
        <v/>
      </c>
      <c r="Y260" s="308" t="str">
        <f t="shared" si="107"/>
        <v/>
      </c>
      <c r="Z260" s="329" t="str">
        <f t="shared" si="108"/>
        <v/>
      </c>
      <c r="AA260" s="62" t="str">
        <f t="shared" si="109"/>
        <v/>
      </c>
      <c r="AB260" s="62" t="str">
        <f>IF(D260="","",Input!N260)</f>
        <v/>
      </c>
      <c r="AC260" s="62" t="str">
        <f t="shared" si="110"/>
        <v/>
      </c>
      <c r="AD260" s="62" t="str">
        <f>IF(D260="","",Input!J260)</f>
        <v/>
      </c>
      <c r="AE260" s="62" t="str">
        <f t="shared" si="111"/>
        <v/>
      </c>
      <c r="AF260" s="309" t="str">
        <f t="shared" si="112"/>
        <v/>
      </c>
      <c r="AG260" s="19" t="str">
        <f t="shared" si="113"/>
        <v/>
      </c>
      <c r="AH260" s="19" t="str">
        <f t="shared" si="114"/>
        <v/>
      </c>
      <c r="AI260" s="19" t="str">
        <f t="shared" si="115"/>
        <v/>
      </c>
      <c r="AJ260" s="337" t="str">
        <f t="shared" si="116"/>
        <v/>
      </c>
      <c r="AK260" s="62" t="str">
        <f t="shared" si="117"/>
        <v/>
      </c>
      <c r="AL260" s="62" t="str">
        <f>IF(D260="","",IF(AK259&lt;'day lookup'!$I$1,MIN('day lookup'!$I$1-AK259,AJ260)))</f>
        <v/>
      </c>
      <c r="AM260" s="62" t="str">
        <f t="shared" si="118"/>
        <v/>
      </c>
      <c r="AN260" s="62" t="str">
        <f>IF(D260="","",IF(AK260&lt;'day lookup'!$I$1,0,MIN(AK260-'day lookup'!$I$1,AJ260)))</f>
        <v/>
      </c>
      <c r="AO260" s="338" t="str">
        <f t="shared" si="119"/>
        <v/>
      </c>
      <c r="AP260" s="10">
        <f>IF(Revised_Input!F260&gt;0,Revised_Input!F260,IF(Input!F260&lt;990000,Input!F260,""))</f>
        <v>0</v>
      </c>
      <c r="AQ260" s="282"/>
      <c r="AS260" s="282"/>
      <c r="AT260" s="279"/>
      <c r="AU260" s="280"/>
      <c r="BL260" s="271"/>
      <c r="BN260" s="271"/>
      <c r="BO260" s="271"/>
    </row>
    <row r="261" spans="1:67">
      <c r="A261" s="73" t="str">
        <f ca="1">OFFSET('day lookup'!$A$1,WEEKDAY(B261)-1,0)</f>
        <v>SAT</v>
      </c>
      <c r="B261" s="32">
        <f>Input!A261</f>
        <v>41251</v>
      </c>
      <c r="C261" s="294" t="str">
        <f>IF(D261&lt;&gt;"",interp(D261,AreaCapacity!$A$3:$B$245,2),"")</f>
        <v/>
      </c>
      <c r="D261" s="10">
        <f>IF(AND(Revised_Input!B261&gt;0,Revised_Input!B261&lt;104000),Revised_Input!B261,IF(Input!B261&lt;990000,Input!B261,""))</f>
        <v>0</v>
      </c>
      <c r="E261" s="10">
        <f>IF(Revised_Input!G261&gt;0,Revised_Input!G261/1.9835,IF(Input!G261&lt;990000,Input!G261,""))</f>
        <v>0</v>
      </c>
      <c r="F261" s="10">
        <f>IF(Revised_Input!C261&gt;0,Revised_Input!C261,IF(Input!C261&lt;990000,Input!C261,""))</f>
        <v>0</v>
      </c>
      <c r="G261" s="10">
        <f>IF(Revised_Input!D261&gt;0,Revised_Input!D261,IF(Input!D261&lt;990000,Input!D261,""))</f>
        <v>0</v>
      </c>
      <c r="H261" s="210" t="str">
        <f t="shared" si="96"/>
        <v/>
      </c>
      <c r="I261" s="287" t="str">
        <f t="shared" si="97"/>
        <v/>
      </c>
      <c r="J261" s="437" t="str">
        <f>IF(Input!H261="","",Input!H261)</f>
        <v>N</v>
      </c>
      <c r="K261" s="305" t="str">
        <f t="shared" si="98"/>
        <v/>
      </c>
      <c r="L261" s="201" t="str">
        <f>IF(D261="","",IF(J261="Y",I261+G261,MIN(Input!I261,I261+G261-K261)))</f>
        <v/>
      </c>
      <c r="M261" s="201" t="str">
        <f t="shared" si="99"/>
        <v/>
      </c>
      <c r="N261" s="314">
        <f>IF(Revised_Input!E261&gt;0,Revised_Input!E261,IF(Input!E261&lt;990000,Input!E261,""))</f>
        <v>0</v>
      </c>
      <c r="O261" s="306" t="str">
        <f t="shared" si="100"/>
        <v/>
      </c>
      <c r="P261" s="10" t="str">
        <f t="shared" si="101"/>
        <v/>
      </c>
      <c r="Q261" s="322" t="str">
        <f t="shared" si="102"/>
        <v/>
      </c>
      <c r="R261" s="325" t="str">
        <f>IF(D261="","",IF(J261="Y",Input!M261,0))</f>
        <v/>
      </c>
      <c r="S261" s="308" t="str">
        <f t="shared" si="103"/>
        <v/>
      </c>
      <c r="T261" s="305" t="str">
        <f>IF(D261="","",Input!L261)</f>
        <v/>
      </c>
      <c r="U261" s="308" t="str">
        <f t="shared" si="104"/>
        <v/>
      </c>
      <c r="V261" s="307" t="str">
        <f t="shared" si="105"/>
        <v/>
      </c>
      <c r="W261" s="326" t="str">
        <f t="shared" si="106"/>
        <v/>
      </c>
      <c r="X261" s="152" t="str">
        <f>IF(D261="","",Input!K261)</f>
        <v/>
      </c>
      <c r="Y261" s="308" t="str">
        <f t="shared" si="107"/>
        <v/>
      </c>
      <c r="Z261" s="329" t="str">
        <f t="shared" si="108"/>
        <v/>
      </c>
      <c r="AA261" s="62" t="str">
        <f t="shared" si="109"/>
        <v/>
      </c>
      <c r="AB261" s="62" t="str">
        <f>IF(D261="","",Input!N261)</f>
        <v/>
      </c>
      <c r="AC261" s="62" t="str">
        <f t="shared" si="110"/>
        <v/>
      </c>
      <c r="AD261" s="62" t="str">
        <f>IF(D261="","",Input!J261)</f>
        <v/>
      </c>
      <c r="AE261" s="62" t="str">
        <f t="shared" si="111"/>
        <v/>
      </c>
      <c r="AF261" s="309" t="str">
        <f t="shared" si="112"/>
        <v/>
      </c>
      <c r="AG261" s="19" t="str">
        <f t="shared" si="113"/>
        <v/>
      </c>
      <c r="AH261" s="19" t="str">
        <f t="shared" si="114"/>
        <v/>
      </c>
      <c r="AI261" s="19" t="str">
        <f t="shared" si="115"/>
        <v/>
      </c>
      <c r="AJ261" s="337" t="str">
        <f t="shared" si="116"/>
        <v/>
      </c>
      <c r="AK261" s="62" t="str">
        <f t="shared" si="117"/>
        <v/>
      </c>
      <c r="AL261" s="62" t="str">
        <f>IF(D261="","",IF(AK260&lt;'day lookup'!$I$1,MIN('day lookup'!$I$1-AK260,AJ261)))</f>
        <v/>
      </c>
      <c r="AM261" s="62" t="str">
        <f t="shared" si="118"/>
        <v/>
      </c>
      <c r="AN261" s="62" t="str">
        <f>IF(D261="","",IF(AK261&lt;'day lookup'!$I$1,0,MIN(AK261-'day lookup'!$I$1,AJ261)))</f>
        <v/>
      </c>
      <c r="AO261" s="338" t="str">
        <f t="shared" si="119"/>
        <v/>
      </c>
      <c r="AP261" s="10">
        <f>IF(Revised_Input!F261&gt;0,Revised_Input!F261,IF(Input!F261&lt;990000,Input!F261,""))</f>
        <v>0</v>
      </c>
      <c r="AQ261" s="282"/>
      <c r="AS261" s="282"/>
      <c r="AT261" s="279"/>
      <c r="AU261" s="280"/>
      <c r="BL261" s="271"/>
      <c r="BN261" s="271"/>
      <c r="BO261" s="271"/>
    </row>
    <row r="262" spans="1:67">
      <c r="A262" s="73" t="str">
        <f ca="1">OFFSET('day lookup'!$A$1,WEEKDAY(B262)-1,0)</f>
        <v>SUN</v>
      </c>
      <c r="B262" s="32">
        <f>Input!A262</f>
        <v>41252</v>
      </c>
      <c r="C262" s="294" t="str">
        <f>IF(D262&lt;&gt;"",interp(D262,AreaCapacity!$A$3:$B$245,2),"")</f>
        <v/>
      </c>
      <c r="D262" s="10">
        <f>IF(AND(Revised_Input!B262&gt;0,Revised_Input!B262&lt;104000),Revised_Input!B262,IF(Input!B262&lt;990000,Input!B262,""))</f>
        <v>0</v>
      </c>
      <c r="E262" s="10">
        <f>IF(Revised_Input!G262&gt;0,Revised_Input!G262/1.9835,IF(Input!G262&lt;990000,Input!G262,""))</f>
        <v>0</v>
      </c>
      <c r="F262" s="10">
        <f>IF(Revised_Input!C262&gt;0,Revised_Input!C262,IF(Input!C262&lt;990000,Input!C262,""))</f>
        <v>0</v>
      </c>
      <c r="G262" s="10">
        <f>IF(Revised_Input!D262&gt;0,Revised_Input!D262,IF(Input!D262&lt;990000,Input!D262,""))</f>
        <v>0</v>
      </c>
      <c r="H262" s="210" t="str">
        <f t="shared" si="96"/>
        <v/>
      </c>
      <c r="I262" s="287" t="str">
        <f t="shared" si="97"/>
        <v/>
      </c>
      <c r="J262" s="437" t="str">
        <f>IF(Input!H262="","",Input!H262)</f>
        <v>N</v>
      </c>
      <c r="K262" s="305" t="str">
        <f t="shared" si="98"/>
        <v/>
      </c>
      <c r="L262" s="201" t="str">
        <f>IF(D262="","",IF(J262="Y",I262+G262,MIN(Input!I262,I262+G262-K262)))</f>
        <v/>
      </c>
      <c r="M262" s="201" t="str">
        <f t="shared" si="99"/>
        <v/>
      </c>
      <c r="N262" s="314">
        <f>IF(Revised_Input!E262&gt;0,Revised_Input!E262,IF(Input!E262&lt;990000,Input!E262,""))</f>
        <v>0</v>
      </c>
      <c r="O262" s="306" t="str">
        <f t="shared" si="100"/>
        <v/>
      </c>
      <c r="P262" s="10" t="str">
        <f t="shared" si="101"/>
        <v/>
      </c>
      <c r="Q262" s="322" t="str">
        <f t="shared" si="102"/>
        <v/>
      </c>
      <c r="R262" s="325" t="str">
        <f>IF(D262="","",IF(J262="Y",Input!M262,0))</f>
        <v/>
      </c>
      <c r="S262" s="308" t="str">
        <f t="shared" si="103"/>
        <v/>
      </c>
      <c r="T262" s="305" t="str">
        <f>IF(D262="","",Input!L262)</f>
        <v/>
      </c>
      <c r="U262" s="308" t="str">
        <f t="shared" si="104"/>
        <v/>
      </c>
      <c r="V262" s="307" t="str">
        <f t="shared" si="105"/>
        <v/>
      </c>
      <c r="W262" s="326" t="str">
        <f t="shared" si="106"/>
        <v/>
      </c>
      <c r="X262" s="152" t="str">
        <f>IF(D262="","",Input!K262)</f>
        <v/>
      </c>
      <c r="Y262" s="308" t="str">
        <f t="shared" si="107"/>
        <v/>
      </c>
      <c r="Z262" s="329" t="str">
        <f t="shared" si="108"/>
        <v/>
      </c>
      <c r="AA262" s="62" t="str">
        <f t="shared" si="109"/>
        <v/>
      </c>
      <c r="AB262" s="62" t="str">
        <f>IF(D262="","",Input!N262)</f>
        <v/>
      </c>
      <c r="AC262" s="62" t="str">
        <f t="shared" si="110"/>
        <v/>
      </c>
      <c r="AD262" s="62" t="str">
        <f>IF(D262="","",Input!J262)</f>
        <v/>
      </c>
      <c r="AE262" s="62" t="str">
        <f t="shared" si="111"/>
        <v/>
      </c>
      <c r="AF262" s="309" t="str">
        <f t="shared" si="112"/>
        <v/>
      </c>
      <c r="AG262" s="19" t="str">
        <f t="shared" si="113"/>
        <v/>
      </c>
      <c r="AH262" s="19" t="str">
        <f t="shared" si="114"/>
        <v/>
      </c>
      <c r="AI262" s="19" t="str">
        <f t="shared" si="115"/>
        <v/>
      </c>
      <c r="AJ262" s="337" t="str">
        <f t="shared" si="116"/>
        <v/>
      </c>
      <c r="AK262" s="62" t="str">
        <f t="shared" si="117"/>
        <v/>
      </c>
      <c r="AL262" s="62" t="str">
        <f>IF(D262="","",IF(AK261&lt;'day lookup'!$I$1,MIN('day lookup'!$I$1-AK261,AJ262)))</f>
        <v/>
      </c>
      <c r="AM262" s="62" t="str">
        <f t="shared" si="118"/>
        <v/>
      </c>
      <c r="AN262" s="62" t="str">
        <f>IF(D262="","",IF(AK262&lt;'day lookup'!$I$1,0,MIN(AK262-'day lookup'!$I$1,AJ262)))</f>
        <v/>
      </c>
      <c r="AO262" s="338" t="str">
        <f t="shared" si="119"/>
        <v/>
      </c>
      <c r="AP262" s="10">
        <f>IF(Revised_Input!F262&gt;0,Revised_Input!F262,IF(Input!F262&lt;990000,Input!F262,""))</f>
        <v>0</v>
      </c>
      <c r="AQ262" s="282"/>
      <c r="AS262" s="282"/>
      <c r="AT262" s="279"/>
      <c r="AU262" s="280"/>
      <c r="BL262" s="271"/>
      <c r="BN262" s="271"/>
      <c r="BO262" s="271"/>
    </row>
    <row r="263" spans="1:67">
      <c r="A263" s="73" t="str">
        <f ca="1">OFFSET('day lookup'!$A$1,WEEKDAY(B263)-1,0)</f>
        <v>MON</v>
      </c>
      <c r="B263" s="32">
        <f>Input!A263</f>
        <v>41253</v>
      </c>
      <c r="C263" s="294" t="str">
        <f>IF(D263&lt;&gt;"",interp(D263,AreaCapacity!$A$3:$B$245,2),"")</f>
        <v/>
      </c>
      <c r="D263" s="10">
        <f>IF(AND(Revised_Input!B263&gt;0,Revised_Input!B263&lt;104000),Revised_Input!B263,IF(Input!B263&lt;990000,Input!B263,""))</f>
        <v>0</v>
      </c>
      <c r="E263" s="10">
        <f>IF(Revised_Input!G263&gt;0,Revised_Input!G263/1.9835,IF(Input!G263&lt;990000,Input!G263,""))</f>
        <v>0</v>
      </c>
      <c r="F263" s="10">
        <f>IF(Revised_Input!C263&gt;0,Revised_Input!C263,IF(Input!C263&lt;990000,Input!C263,""))</f>
        <v>0</v>
      </c>
      <c r="G263" s="10">
        <f>IF(Revised_Input!D263&gt;0,Revised_Input!D263,IF(Input!D263&lt;990000,Input!D263,""))</f>
        <v>0</v>
      </c>
      <c r="H263" s="210" t="str">
        <f t="shared" si="96"/>
        <v/>
      </c>
      <c r="I263" s="287" t="str">
        <f t="shared" si="97"/>
        <v/>
      </c>
      <c r="J263" s="437" t="str">
        <f>IF(Input!H263="","",Input!H263)</f>
        <v>N</v>
      </c>
      <c r="K263" s="305" t="str">
        <f t="shared" si="98"/>
        <v/>
      </c>
      <c r="L263" s="201" t="str">
        <f>IF(D263="","",IF(J263="Y",I263+G263,MIN(Input!I263,I263+G263-K263)))</f>
        <v/>
      </c>
      <c r="M263" s="201" t="str">
        <f t="shared" si="99"/>
        <v/>
      </c>
      <c r="N263" s="314">
        <f>IF(Revised_Input!E263&gt;0,Revised_Input!E263,IF(Input!E263&lt;990000,Input!E263,""))</f>
        <v>0</v>
      </c>
      <c r="O263" s="306" t="str">
        <f t="shared" si="100"/>
        <v/>
      </c>
      <c r="P263" s="10" t="str">
        <f t="shared" si="101"/>
        <v/>
      </c>
      <c r="Q263" s="322" t="str">
        <f t="shared" si="102"/>
        <v/>
      </c>
      <c r="R263" s="325" t="str">
        <f>IF(D263="","",IF(J263="Y",Input!M263,0))</f>
        <v/>
      </c>
      <c r="S263" s="308" t="str">
        <f t="shared" si="103"/>
        <v/>
      </c>
      <c r="T263" s="305" t="str">
        <f>IF(D263="","",Input!L263)</f>
        <v/>
      </c>
      <c r="U263" s="308" t="str">
        <f t="shared" si="104"/>
        <v/>
      </c>
      <c r="V263" s="307" t="str">
        <f t="shared" si="105"/>
        <v/>
      </c>
      <c r="W263" s="326" t="str">
        <f t="shared" si="106"/>
        <v/>
      </c>
      <c r="X263" s="152" t="str">
        <f>IF(D263="","",Input!K263)</f>
        <v/>
      </c>
      <c r="Y263" s="308" t="str">
        <f t="shared" si="107"/>
        <v/>
      </c>
      <c r="Z263" s="329" t="str">
        <f t="shared" si="108"/>
        <v/>
      </c>
      <c r="AA263" s="62" t="str">
        <f t="shared" si="109"/>
        <v/>
      </c>
      <c r="AB263" s="62" t="str">
        <f>IF(D263="","",Input!N263)</f>
        <v/>
      </c>
      <c r="AC263" s="62" t="str">
        <f t="shared" si="110"/>
        <v/>
      </c>
      <c r="AD263" s="62" t="str">
        <f>IF(D263="","",Input!J263)</f>
        <v/>
      </c>
      <c r="AE263" s="62" t="str">
        <f t="shared" si="111"/>
        <v/>
      </c>
      <c r="AF263" s="309" t="str">
        <f t="shared" si="112"/>
        <v/>
      </c>
      <c r="AG263" s="19" t="str">
        <f t="shared" si="113"/>
        <v/>
      </c>
      <c r="AH263" s="19" t="str">
        <f t="shared" si="114"/>
        <v/>
      </c>
      <c r="AI263" s="19" t="str">
        <f t="shared" si="115"/>
        <v/>
      </c>
      <c r="AJ263" s="337" t="str">
        <f t="shared" si="116"/>
        <v/>
      </c>
      <c r="AK263" s="62" t="str">
        <f t="shared" si="117"/>
        <v/>
      </c>
      <c r="AL263" s="62" t="str">
        <f>IF(D263="","",IF(AK262&lt;'day lookup'!$I$1,MIN('day lookup'!$I$1-AK262,AJ263)))</f>
        <v/>
      </c>
      <c r="AM263" s="62" t="str">
        <f t="shared" si="118"/>
        <v/>
      </c>
      <c r="AN263" s="62" t="str">
        <f>IF(D263="","",IF(AK263&lt;'day lookup'!$I$1,0,MIN(AK263-'day lookup'!$I$1,AJ263)))</f>
        <v/>
      </c>
      <c r="AO263" s="338" t="str">
        <f t="shared" si="119"/>
        <v/>
      </c>
      <c r="AP263" s="10">
        <f>IF(Revised_Input!F263&gt;0,Revised_Input!F263,IF(Input!F263&lt;990000,Input!F263,""))</f>
        <v>0</v>
      </c>
      <c r="AQ263" s="282"/>
      <c r="AS263" s="282"/>
      <c r="AT263" s="279"/>
      <c r="AU263" s="280"/>
      <c r="BL263" s="271"/>
      <c r="BN263" s="271"/>
      <c r="BO263" s="271"/>
    </row>
    <row r="264" spans="1:67">
      <c r="A264" s="73" t="str">
        <f ca="1">OFFSET('day lookup'!$A$1,WEEKDAY(B264)-1,0)</f>
        <v>TUE</v>
      </c>
      <c r="B264" s="32">
        <f>Input!A264</f>
        <v>41254</v>
      </c>
      <c r="C264" s="294" t="str">
        <f>IF(D264&lt;&gt;"",interp(D264,AreaCapacity!$A$3:$B$245,2),"")</f>
        <v/>
      </c>
      <c r="D264" s="10">
        <f>IF(AND(Revised_Input!B264&gt;0,Revised_Input!B264&lt;104000),Revised_Input!B264,IF(Input!B264&lt;990000,Input!B264,""))</f>
        <v>0</v>
      </c>
      <c r="E264" s="10">
        <f>IF(Revised_Input!G264&gt;0,Revised_Input!G264/1.9835,IF(Input!G264&lt;990000,Input!G264,""))</f>
        <v>0</v>
      </c>
      <c r="F264" s="10">
        <f>IF(Revised_Input!C264&gt;0,Revised_Input!C264,IF(Input!C264&lt;990000,Input!C264,""))</f>
        <v>0</v>
      </c>
      <c r="G264" s="10">
        <f>IF(Revised_Input!D264&gt;0,Revised_Input!D264,IF(Input!D264&lt;990000,Input!D264,""))</f>
        <v>0</v>
      </c>
      <c r="H264" s="210" t="str">
        <f t="shared" si="96"/>
        <v/>
      </c>
      <c r="I264" s="287" t="str">
        <f t="shared" si="97"/>
        <v/>
      </c>
      <c r="J264" s="437" t="str">
        <f>IF(Input!H264="","",Input!H264)</f>
        <v>N</v>
      </c>
      <c r="K264" s="305" t="str">
        <f t="shared" si="98"/>
        <v/>
      </c>
      <c r="L264" s="201" t="str">
        <f>IF(D264="","",IF(J264="Y",I264+G264,MIN(Input!I264,I264+G264-K264)))</f>
        <v/>
      </c>
      <c r="M264" s="201" t="str">
        <f t="shared" si="99"/>
        <v/>
      </c>
      <c r="N264" s="314">
        <f>IF(Revised_Input!E264&gt;0,Revised_Input!E264,IF(Input!E264&lt;990000,Input!E264,""))</f>
        <v>0</v>
      </c>
      <c r="O264" s="306" t="str">
        <f t="shared" si="100"/>
        <v/>
      </c>
      <c r="P264" s="10" t="str">
        <f t="shared" si="101"/>
        <v/>
      </c>
      <c r="Q264" s="322" t="str">
        <f t="shared" si="102"/>
        <v/>
      </c>
      <c r="R264" s="325" t="str">
        <f>IF(D264="","",IF(J264="Y",Input!M264,0))</f>
        <v/>
      </c>
      <c r="S264" s="308" t="str">
        <f t="shared" si="103"/>
        <v/>
      </c>
      <c r="T264" s="305" t="str">
        <f>IF(D264="","",Input!L264)</f>
        <v/>
      </c>
      <c r="U264" s="308" t="str">
        <f t="shared" si="104"/>
        <v/>
      </c>
      <c r="V264" s="307" t="str">
        <f t="shared" si="105"/>
        <v/>
      </c>
      <c r="W264" s="326" t="str">
        <f t="shared" si="106"/>
        <v/>
      </c>
      <c r="X264" s="152" t="str">
        <f>IF(D264="","",Input!K264)</f>
        <v/>
      </c>
      <c r="Y264" s="308" t="str">
        <f t="shared" si="107"/>
        <v/>
      </c>
      <c r="Z264" s="329" t="str">
        <f t="shared" si="108"/>
        <v/>
      </c>
      <c r="AA264" s="62" t="str">
        <f t="shared" si="109"/>
        <v/>
      </c>
      <c r="AB264" s="62" t="str">
        <f>IF(D264="","",Input!N264)</f>
        <v/>
      </c>
      <c r="AC264" s="62" t="str">
        <f t="shared" si="110"/>
        <v/>
      </c>
      <c r="AD264" s="62" t="str">
        <f>IF(D264="","",Input!J264)</f>
        <v/>
      </c>
      <c r="AE264" s="62" t="str">
        <f t="shared" si="111"/>
        <v/>
      </c>
      <c r="AF264" s="309" t="str">
        <f t="shared" si="112"/>
        <v/>
      </c>
      <c r="AG264" s="19" t="str">
        <f t="shared" si="113"/>
        <v/>
      </c>
      <c r="AH264" s="19" t="str">
        <f t="shared" si="114"/>
        <v/>
      </c>
      <c r="AI264" s="19" t="str">
        <f t="shared" si="115"/>
        <v/>
      </c>
      <c r="AJ264" s="337" t="str">
        <f t="shared" si="116"/>
        <v/>
      </c>
      <c r="AK264" s="62" t="str">
        <f t="shared" si="117"/>
        <v/>
      </c>
      <c r="AL264" s="62" t="str">
        <f>IF(D264="","",IF(AK263&lt;'day lookup'!$I$1,MIN('day lookup'!$I$1-AK263,AJ264)))</f>
        <v/>
      </c>
      <c r="AM264" s="62" t="str">
        <f t="shared" si="118"/>
        <v/>
      </c>
      <c r="AN264" s="62" t="str">
        <f>IF(D264="","",IF(AK264&lt;'day lookup'!$I$1,0,MIN(AK264-'day lookup'!$I$1,AJ264)))</f>
        <v/>
      </c>
      <c r="AO264" s="338" t="str">
        <f t="shared" si="119"/>
        <v/>
      </c>
      <c r="AP264" s="10">
        <f>IF(Revised_Input!F264&gt;0,Revised_Input!F264,IF(Input!F264&lt;990000,Input!F264,""))</f>
        <v>0</v>
      </c>
      <c r="AQ264" s="282"/>
      <c r="AS264" s="282"/>
      <c r="AT264" s="279"/>
      <c r="AU264" s="280"/>
      <c r="BL264" s="271"/>
      <c r="BN264" s="271"/>
      <c r="BO264" s="271"/>
    </row>
    <row r="265" spans="1:67">
      <c r="A265" s="73" t="str">
        <f ca="1">OFFSET('day lookup'!$A$1,WEEKDAY(B265)-1,0)</f>
        <v>WED</v>
      </c>
      <c r="B265" s="32">
        <f>Input!A265</f>
        <v>41255</v>
      </c>
      <c r="C265" s="294" t="str">
        <f>IF(D265&lt;&gt;"",interp(D265,AreaCapacity!$A$3:$B$245,2),"")</f>
        <v/>
      </c>
      <c r="D265" s="10">
        <f>IF(AND(Revised_Input!B265&gt;0,Revised_Input!B265&lt;104000),Revised_Input!B265,IF(Input!B265&lt;990000,Input!B265,""))</f>
        <v>0</v>
      </c>
      <c r="E265" s="10">
        <f>IF(Revised_Input!G265&gt;0,Revised_Input!G265/1.9835,IF(Input!G265&lt;990000,Input!G265,""))</f>
        <v>0</v>
      </c>
      <c r="F265" s="10">
        <f>IF(Revised_Input!C265&gt;0,Revised_Input!C265,IF(Input!C265&lt;990000,Input!C265,""))</f>
        <v>0</v>
      </c>
      <c r="G265" s="10">
        <f>IF(Revised_Input!D265&gt;0,Revised_Input!D265,IF(Input!D265&lt;990000,Input!D265,""))</f>
        <v>0</v>
      </c>
      <c r="H265" s="210" t="str">
        <f t="shared" si="96"/>
        <v/>
      </c>
      <c r="I265" s="287" t="str">
        <f t="shared" si="97"/>
        <v/>
      </c>
      <c r="J265" s="437" t="str">
        <f>IF(Input!H265="","",Input!H265)</f>
        <v>N</v>
      </c>
      <c r="K265" s="305" t="str">
        <f t="shared" si="98"/>
        <v/>
      </c>
      <c r="L265" s="201" t="str">
        <f>IF(D265="","",IF(J265="Y",I265+G265,MIN(Input!I265,I265+G265-K265)))</f>
        <v/>
      </c>
      <c r="M265" s="201" t="str">
        <f t="shared" si="99"/>
        <v/>
      </c>
      <c r="N265" s="314">
        <f>IF(Revised_Input!E265&gt;0,Revised_Input!E265,IF(Input!E265&lt;990000,Input!E265,""))</f>
        <v>0</v>
      </c>
      <c r="O265" s="306" t="str">
        <f t="shared" si="100"/>
        <v/>
      </c>
      <c r="P265" s="10" t="str">
        <f t="shared" si="101"/>
        <v/>
      </c>
      <c r="Q265" s="322" t="str">
        <f t="shared" si="102"/>
        <v/>
      </c>
      <c r="R265" s="325" t="str">
        <f>IF(D265="","",IF(J265="Y",Input!M265,0))</f>
        <v/>
      </c>
      <c r="S265" s="308" t="str">
        <f t="shared" si="103"/>
        <v/>
      </c>
      <c r="T265" s="305" t="str">
        <f>IF(D265="","",Input!L265)</f>
        <v/>
      </c>
      <c r="U265" s="308" t="str">
        <f t="shared" si="104"/>
        <v/>
      </c>
      <c r="V265" s="307" t="str">
        <f t="shared" si="105"/>
        <v/>
      </c>
      <c r="W265" s="326" t="str">
        <f t="shared" si="106"/>
        <v/>
      </c>
      <c r="X265" s="152" t="str">
        <f>IF(D265="","",Input!K265)</f>
        <v/>
      </c>
      <c r="Y265" s="308" t="str">
        <f t="shared" si="107"/>
        <v/>
      </c>
      <c r="Z265" s="329" t="str">
        <f t="shared" si="108"/>
        <v/>
      </c>
      <c r="AA265" s="62" t="str">
        <f t="shared" si="109"/>
        <v/>
      </c>
      <c r="AB265" s="62" t="str">
        <f>IF(D265="","",Input!N265)</f>
        <v/>
      </c>
      <c r="AC265" s="62" t="str">
        <f t="shared" si="110"/>
        <v/>
      </c>
      <c r="AD265" s="62" t="str">
        <f>IF(D265="","",Input!J265)</f>
        <v/>
      </c>
      <c r="AE265" s="62" t="str">
        <f t="shared" si="111"/>
        <v/>
      </c>
      <c r="AF265" s="309" t="str">
        <f t="shared" si="112"/>
        <v/>
      </c>
      <c r="AG265" s="19" t="str">
        <f t="shared" si="113"/>
        <v/>
      </c>
      <c r="AH265" s="19" t="str">
        <f t="shared" si="114"/>
        <v/>
      </c>
      <c r="AI265" s="19" t="str">
        <f t="shared" si="115"/>
        <v/>
      </c>
      <c r="AJ265" s="337" t="str">
        <f t="shared" si="116"/>
        <v/>
      </c>
      <c r="AK265" s="62" t="str">
        <f t="shared" si="117"/>
        <v/>
      </c>
      <c r="AL265" s="62" t="str">
        <f>IF(D265="","",IF(AK264&lt;'day lookup'!$I$1,MIN('day lookup'!$I$1-AK264,AJ265)))</f>
        <v/>
      </c>
      <c r="AM265" s="62" t="str">
        <f t="shared" si="118"/>
        <v/>
      </c>
      <c r="AN265" s="62" t="str">
        <f>IF(D265="","",IF(AK265&lt;'day lookup'!$I$1,0,MIN(AK265-'day lookup'!$I$1,AJ265)))</f>
        <v/>
      </c>
      <c r="AO265" s="338" t="str">
        <f t="shared" si="119"/>
        <v/>
      </c>
      <c r="AP265" s="10">
        <f>IF(Revised_Input!F265&gt;0,Revised_Input!F265,IF(Input!F265&lt;990000,Input!F265,""))</f>
        <v>0</v>
      </c>
      <c r="AQ265" s="282"/>
      <c r="AS265" s="282"/>
      <c r="AT265" s="279"/>
      <c r="AU265" s="280"/>
      <c r="BL265" s="271"/>
      <c r="BN265" s="271"/>
      <c r="BO265" s="271"/>
    </row>
    <row r="266" spans="1:67">
      <c r="A266" s="73" t="str">
        <f ca="1">OFFSET('day lookup'!$A$1,WEEKDAY(B266)-1,0)</f>
        <v>THU</v>
      </c>
      <c r="B266" s="32">
        <f>Input!A266</f>
        <v>41256</v>
      </c>
      <c r="C266" s="294" t="str">
        <f>IF(D266&lt;&gt;"",interp(D266,AreaCapacity!$A$3:$B$245,2),"")</f>
        <v/>
      </c>
      <c r="D266" s="10">
        <f>IF(AND(Revised_Input!B266&gt;0,Revised_Input!B266&lt;104000),Revised_Input!B266,IF(Input!B266&lt;990000,Input!B266,""))</f>
        <v>0</v>
      </c>
      <c r="E266" s="10">
        <f>IF(Revised_Input!G266&gt;0,Revised_Input!G266/1.9835,IF(Input!G266&lt;990000,Input!G266,""))</f>
        <v>0</v>
      </c>
      <c r="F266" s="10">
        <f>IF(Revised_Input!C266&gt;0,Revised_Input!C266,IF(Input!C266&lt;990000,Input!C266,""))</f>
        <v>0</v>
      </c>
      <c r="G266" s="10">
        <f>IF(Revised_Input!D266&gt;0,Revised_Input!D266,IF(Input!D266&lt;990000,Input!D266,""))</f>
        <v>0</v>
      </c>
      <c r="H266" s="210" t="str">
        <f t="shared" si="96"/>
        <v/>
      </c>
      <c r="I266" s="287" t="str">
        <f t="shared" si="97"/>
        <v/>
      </c>
      <c r="J266" s="437" t="str">
        <f>IF(Input!H266="","",Input!H266)</f>
        <v>N</v>
      </c>
      <c r="K266" s="305" t="str">
        <f t="shared" si="98"/>
        <v/>
      </c>
      <c r="L266" s="201" t="str">
        <f>IF(D266="","",IF(J266="Y",I266+G266,MIN(Input!I266,I266+G266-K266)))</f>
        <v/>
      </c>
      <c r="M266" s="201" t="str">
        <f t="shared" si="99"/>
        <v/>
      </c>
      <c r="N266" s="314">
        <f>IF(Revised_Input!E266&gt;0,Revised_Input!E266,IF(Input!E266&lt;990000,Input!E266,""))</f>
        <v>0</v>
      </c>
      <c r="O266" s="306" t="str">
        <f t="shared" si="100"/>
        <v/>
      </c>
      <c r="P266" s="10" t="str">
        <f t="shared" si="101"/>
        <v/>
      </c>
      <c r="Q266" s="322" t="str">
        <f t="shared" si="102"/>
        <v/>
      </c>
      <c r="R266" s="325" t="str">
        <f>IF(D266="","",IF(J266="Y",Input!M266,0))</f>
        <v/>
      </c>
      <c r="S266" s="308" t="str">
        <f t="shared" si="103"/>
        <v/>
      </c>
      <c r="T266" s="305" t="str">
        <f>IF(D266="","",Input!L266)</f>
        <v/>
      </c>
      <c r="U266" s="308" t="str">
        <f t="shared" si="104"/>
        <v/>
      </c>
      <c r="V266" s="307" t="str">
        <f t="shared" si="105"/>
        <v/>
      </c>
      <c r="W266" s="326" t="str">
        <f t="shared" si="106"/>
        <v/>
      </c>
      <c r="X266" s="152" t="str">
        <f>IF(D266="","",Input!K266)</f>
        <v/>
      </c>
      <c r="Y266" s="308" t="str">
        <f t="shared" si="107"/>
        <v/>
      </c>
      <c r="Z266" s="329" t="str">
        <f t="shared" si="108"/>
        <v/>
      </c>
      <c r="AA266" s="62" t="str">
        <f t="shared" si="109"/>
        <v/>
      </c>
      <c r="AB266" s="62" t="str">
        <f>IF(D266="","",Input!N266)</f>
        <v/>
      </c>
      <c r="AC266" s="62" t="str">
        <f t="shared" si="110"/>
        <v/>
      </c>
      <c r="AD266" s="62" t="str">
        <f>IF(D266="","",Input!J266)</f>
        <v/>
      </c>
      <c r="AE266" s="62" t="str">
        <f t="shared" si="111"/>
        <v/>
      </c>
      <c r="AF266" s="309" t="str">
        <f t="shared" si="112"/>
        <v/>
      </c>
      <c r="AG266" s="19" t="str">
        <f t="shared" si="113"/>
        <v/>
      </c>
      <c r="AH266" s="19" t="str">
        <f t="shared" si="114"/>
        <v/>
      </c>
      <c r="AI266" s="19" t="str">
        <f t="shared" si="115"/>
        <v/>
      </c>
      <c r="AJ266" s="337" t="str">
        <f t="shared" si="116"/>
        <v/>
      </c>
      <c r="AK266" s="62" t="str">
        <f t="shared" si="117"/>
        <v/>
      </c>
      <c r="AL266" s="62" t="str">
        <f>IF(D266="","",IF(AK265&lt;'day lookup'!$I$1,MIN('day lookup'!$I$1-AK265,AJ266)))</f>
        <v/>
      </c>
      <c r="AM266" s="62" t="str">
        <f t="shared" si="118"/>
        <v/>
      </c>
      <c r="AN266" s="62" t="str">
        <f>IF(D266="","",IF(AK266&lt;'day lookup'!$I$1,0,MIN(AK266-'day lookup'!$I$1,AJ266)))</f>
        <v/>
      </c>
      <c r="AO266" s="338" t="str">
        <f t="shared" si="119"/>
        <v/>
      </c>
      <c r="AP266" s="10">
        <f>IF(Revised_Input!F266&gt;0,Revised_Input!F266,IF(Input!F266&lt;990000,Input!F266,""))</f>
        <v>0</v>
      </c>
      <c r="AQ266" s="282"/>
      <c r="AS266" s="282"/>
      <c r="AT266" s="279"/>
      <c r="AU266" s="280"/>
      <c r="BL266" s="271"/>
      <c r="BN266" s="271"/>
      <c r="BO266" s="271"/>
    </row>
    <row r="267" spans="1:67">
      <c r="A267" s="73" t="str">
        <f ca="1">OFFSET('day lookup'!$A$1,WEEKDAY(B267)-1,0)</f>
        <v>FRI</v>
      </c>
      <c r="B267" s="32">
        <f>Input!A267</f>
        <v>41257</v>
      </c>
      <c r="C267" s="294" t="str">
        <f>IF(D267&lt;&gt;"",interp(D267,AreaCapacity!$A$3:$B$245,2),"")</f>
        <v/>
      </c>
      <c r="D267" s="10">
        <f>IF(AND(Revised_Input!B267&gt;0,Revised_Input!B267&lt;104000),Revised_Input!B267,IF(Input!B267&lt;990000,Input!B267,""))</f>
        <v>0</v>
      </c>
      <c r="E267" s="10">
        <f>IF(Revised_Input!G267&gt;0,Revised_Input!G267/1.9835,IF(Input!G267&lt;990000,Input!G267,""))</f>
        <v>0</v>
      </c>
      <c r="F267" s="10">
        <f>IF(Revised_Input!C267&gt;0,Revised_Input!C267,IF(Input!C267&lt;990000,Input!C267,""))</f>
        <v>0</v>
      </c>
      <c r="G267" s="10">
        <f>IF(Revised_Input!D267&gt;0,Revised_Input!D267,IF(Input!D267&lt;990000,Input!D267,""))</f>
        <v>0</v>
      </c>
      <c r="H267" s="210" t="str">
        <f t="shared" si="96"/>
        <v/>
      </c>
      <c r="I267" s="287" t="str">
        <f t="shared" si="97"/>
        <v/>
      </c>
      <c r="J267" s="437" t="str">
        <f>IF(Input!H267="","",Input!H267)</f>
        <v>N</v>
      </c>
      <c r="K267" s="305" t="str">
        <f t="shared" si="98"/>
        <v/>
      </c>
      <c r="L267" s="201" t="str">
        <f>IF(D267="","",IF(J267="Y",I267+G267,MIN(Input!I267,I267+G267-K267)))</f>
        <v/>
      </c>
      <c r="M267" s="201" t="str">
        <f t="shared" si="99"/>
        <v/>
      </c>
      <c r="N267" s="314">
        <f>IF(Revised_Input!E267&gt;0,Revised_Input!E267,IF(Input!E267&lt;990000,Input!E267,""))</f>
        <v>0</v>
      </c>
      <c r="O267" s="306" t="str">
        <f t="shared" si="100"/>
        <v/>
      </c>
      <c r="P267" s="10" t="str">
        <f t="shared" si="101"/>
        <v/>
      </c>
      <c r="Q267" s="322" t="str">
        <f t="shared" si="102"/>
        <v/>
      </c>
      <c r="R267" s="325" t="str">
        <f>IF(D267="","",IF(J267="Y",Input!M267,0))</f>
        <v/>
      </c>
      <c r="S267" s="308" t="str">
        <f t="shared" si="103"/>
        <v/>
      </c>
      <c r="T267" s="305" t="str">
        <f>IF(D267="","",Input!L267)</f>
        <v/>
      </c>
      <c r="U267" s="308" t="str">
        <f t="shared" si="104"/>
        <v/>
      </c>
      <c r="V267" s="307" t="str">
        <f t="shared" si="105"/>
        <v/>
      </c>
      <c r="W267" s="326" t="str">
        <f t="shared" si="106"/>
        <v/>
      </c>
      <c r="X267" s="152" t="str">
        <f>IF(D267="","",Input!K267)</f>
        <v/>
      </c>
      <c r="Y267" s="308" t="str">
        <f t="shared" si="107"/>
        <v/>
      </c>
      <c r="Z267" s="329" t="str">
        <f t="shared" si="108"/>
        <v/>
      </c>
      <c r="AA267" s="62" t="str">
        <f t="shared" si="109"/>
        <v/>
      </c>
      <c r="AB267" s="62" t="str">
        <f>IF(D267="","",Input!N267)</f>
        <v/>
      </c>
      <c r="AC267" s="62" t="str">
        <f t="shared" si="110"/>
        <v/>
      </c>
      <c r="AD267" s="62" t="str">
        <f>IF(D267="","",Input!J267)</f>
        <v/>
      </c>
      <c r="AE267" s="62" t="str">
        <f t="shared" si="111"/>
        <v/>
      </c>
      <c r="AF267" s="309" t="str">
        <f t="shared" si="112"/>
        <v/>
      </c>
      <c r="AG267" s="19" t="str">
        <f t="shared" si="113"/>
        <v/>
      </c>
      <c r="AH267" s="19" t="str">
        <f t="shared" si="114"/>
        <v/>
      </c>
      <c r="AI267" s="19" t="str">
        <f t="shared" si="115"/>
        <v/>
      </c>
      <c r="AJ267" s="337" t="str">
        <f t="shared" si="116"/>
        <v/>
      </c>
      <c r="AK267" s="62" t="str">
        <f t="shared" si="117"/>
        <v/>
      </c>
      <c r="AL267" s="62" t="str">
        <f>IF(D267="","",IF(AK266&lt;'day lookup'!$I$1,MIN('day lookup'!$I$1-AK266,AJ267)))</f>
        <v/>
      </c>
      <c r="AM267" s="62" t="str">
        <f t="shared" si="118"/>
        <v/>
      </c>
      <c r="AN267" s="62" t="str">
        <f>IF(D267="","",IF(AK267&lt;'day lookup'!$I$1,0,MIN(AK267-'day lookup'!$I$1,AJ267)))</f>
        <v/>
      </c>
      <c r="AO267" s="338" t="str">
        <f t="shared" si="119"/>
        <v/>
      </c>
      <c r="AP267" s="10">
        <f>IF(Revised_Input!F267&gt;0,Revised_Input!F267,IF(Input!F267&lt;990000,Input!F267,""))</f>
        <v>0</v>
      </c>
      <c r="AQ267" s="282"/>
      <c r="AS267" s="282"/>
      <c r="AT267" s="279"/>
      <c r="AU267" s="280"/>
      <c r="BL267" s="271"/>
      <c r="BN267" s="271"/>
      <c r="BO267" s="271"/>
    </row>
    <row r="268" spans="1:67">
      <c r="A268" s="73" t="str">
        <f ca="1">OFFSET('day lookup'!$A$1,WEEKDAY(B268)-1,0)</f>
        <v>SAT</v>
      </c>
      <c r="B268" s="32">
        <f>Input!A268</f>
        <v>41258</v>
      </c>
      <c r="C268" s="294" t="str">
        <f>IF(D268&lt;&gt;"",interp(D268,AreaCapacity!$A$3:$B$245,2),"")</f>
        <v/>
      </c>
      <c r="D268" s="10">
        <f>IF(AND(Revised_Input!B268&gt;0,Revised_Input!B268&lt;104000),Revised_Input!B268,IF(Input!B268&lt;990000,Input!B268,""))</f>
        <v>0</v>
      </c>
      <c r="E268" s="10">
        <f>IF(Revised_Input!G268&gt;0,Revised_Input!G268/1.9835,IF(Input!G268&lt;990000,Input!G268,""))</f>
        <v>0</v>
      </c>
      <c r="F268" s="10">
        <f>IF(Revised_Input!C268&gt;0,Revised_Input!C268,IF(Input!C268&lt;990000,Input!C268,""))</f>
        <v>0</v>
      </c>
      <c r="G268" s="10">
        <f>IF(Revised_Input!D268&gt;0,Revised_Input!D268,IF(Input!D268&lt;990000,Input!D268,""))</f>
        <v>0</v>
      </c>
      <c r="H268" s="210" t="str">
        <f t="shared" si="96"/>
        <v/>
      </c>
      <c r="I268" s="287" t="str">
        <f t="shared" si="97"/>
        <v/>
      </c>
      <c r="J268" s="437" t="str">
        <f>IF(Input!H268="","",Input!H268)</f>
        <v>N</v>
      </c>
      <c r="K268" s="305" t="str">
        <f t="shared" si="98"/>
        <v/>
      </c>
      <c r="L268" s="201" t="str">
        <f>IF(D268="","",IF(J268="Y",I268+G268,MIN(Input!I268,I268+G268-K268)))</f>
        <v/>
      </c>
      <c r="M268" s="201" t="str">
        <f t="shared" si="99"/>
        <v/>
      </c>
      <c r="N268" s="314">
        <f>IF(Revised_Input!E268&gt;0,Revised_Input!E268,IF(Input!E268&lt;990000,Input!E268,""))</f>
        <v>0</v>
      </c>
      <c r="O268" s="306" t="str">
        <f t="shared" si="100"/>
        <v/>
      </c>
      <c r="P268" s="10" t="str">
        <f t="shared" si="101"/>
        <v/>
      </c>
      <c r="Q268" s="322" t="str">
        <f t="shared" si="102"/>
        <v/>
      </c>
      <c r="R268" s="325" t="str">
        <f>IF(D268="","",IF(J268="Y",Input!M268,0))</f>
        <v/>
      </c>
      <c r="S268" s="308" t="str">
        <f t="shared" si="103"/>
        <v/>
      </c>
      <c r="T268" s="305" t="str">
        <f>IF(D268="","",Input!L268)</f>
        <v/>
      </c>
      <c r="U268" s="308" t="str">
        <f t="shared" si="104"/>
        <v/>
      </c>
      <c r="V268" s="307" t="str">
        <f t="shared" si="105"/>
        <v/>
      </c>
      <c r="W268" s="326" t="str">
        <f t="shared" si="106"/>
        <v/>
      </c>
      <c r="X268" s="152" t="str">
        <f>IF(D268="","",Input!K268)</f>
        <v/>
      </c>
      <c r="Y268" s="308" t="str">
        <f t="shared" si="107"/>
        <v/>
      </c>
      <c r="Z268" s="329" t="str">
        <f t="shared" si="108"/>
        <v/>
      </c>
      <c r="AA268" s="62" t="str">
        <f t="shared" si="109"/>
        <v/>
      </c>
      <c r="AB268" s="62" t="str">
        <f>IF(D268="","",Input!N268)</f>
        <v/>
      </c>
      <c r="AC268" s="62" t="str">
        <f t="shared" si="110"/>
        <v/>
      </c>
      <c r="AD268" s="62" t="str">
        <f>IF(D268="","",Input!J268)</f>
        <v/>
      </c>
      <c r="AE268" s="62" t="str">
        <f t="shared" si="111"/>
        <v/>
      </c>
      <c r="AF268" s="309" t="str">
        <f t="shared" si="112"/>
        <v/>
      </c>
      <c r="AG268" s="19" t="str">
        <f t="shared" si="113"/>
        <v/>
      </c>
      <c r="AH268" s="19" t="str">
        <f t="shared" si="114"/>
        <v/>
      </c>
      <c r="AI268" s="19" t="str">
        <f t="shared" si="115"/>
        <v/>
      </c>
      <c r="AJ268" s="337" t="str">
        <f t="shared" si="116"/>
        <v/>
      </c>
      <c r="AK268" s="62" t="str">
        <f t="shared" si="117"/>
        <v/>
      </c>
      <c r="AL268" s="62" t="str">
        <f>IF(D268="","",IF(AK267&lt;'day lookup'!$I$1,MIN('day lookup'!$I$1-AK267,AJ268)))</f>
        <v/>
      </c>
      <c r="AM268" s="62" t="str">
        <f t="shared" si="118"/>
        <v/>
      </c>
      <c r="AN268" s="62" t="str">
        <f>IF(D268="","",IF(AK268&lt;'day lookup'!$I$1,0,MIN(AK268-'day lookup'!$I$1,AJ268)))</f>
        <v/>
      </c>
      <c r="AO268" s="338" t="str">
        <f t="shared" si="119"/>
        <v/>
      </c>
      <c r="AP268" s="10">
        <f>IF(Revised_Input!F268&gt;0,Revised_Input!F268,IF(Input!F268&lt;990000,Input!F268,""))</f>
        <v>0</v>
      </c>
      <c r="AQ268" s="282"/>
      <c r="AS268" s="282"/>
      <c r="AT268" s="279"/>
      <c r="AU268" s="280"/>
      <c r="BL268" s="271"/>
      <c r="BN268" s="271"/>
      <c r="BO268" s="271"/>
    </row>
    <row r="269" spans="1:67">
      <c r="A269" s="73" t="str">
        <f ca="1">OFFSET('day lookup'!$A$1,WEEKDAY(B269)-1,0)</f>
        <v>SUN</v>
      </c>
      <c r="B269" s="32">
        <f>Input!A269</f>
        <v>41259</v>
      </c>
      <c r="C269" s="294" t="str">
        <f>IF(D269&lt;&gt;"",interp(D269,AreaCapacity!$A$3:$B$245,2),"")</f>
        <v/>
      </c>
      <c r="D269" s="10">
        <f>IF(AND(Revised_Input!B269&gt;0,Revised_Input!B269&lt;104000),Revised_Input!B269,IF(Input!B269&lt;990000,Input!B269,""))</f>
        <v>0</v>
      </c>
      <c r="E269" s="10">
        <f>IF(Revised_Input!G269&gt;0,Revised_Input!G269/1.9835,IF(Input!G269&lt;990000,Input!G269,""))</f>
        <v>0</v>
      </c>
      <c r="F269" s="10">
        <f>IF(Revised_Input!C269&gt;0,Revised_Input!C269,IF(Input!C269&lt;990000,Input!C269,""))</f>
        <v>0</v>
      </c>
      <c r="G269" s="10">
        <f>IF(Revised_Input!D269&gt;0,Revised_Input!D269,IF(Input!D269&lt;990000,Input!D269,""))</f>
        <v>0</v>
      </c>
      <c r="H269" s="210" t="str">
        <f t="shared" si="96"/>
        <v/>
      </c>
      <c r="I269" s="287" t="str">
        <f t="shared" si="97"/>
        <v/>
      </c>
      <c r="J269" s="437" t="str">
        <f>IF(Input!H269="","",Input!H269)</f>
        <v>N</v>
      </c>
      <c r="K269" s="305" t="str">
        <f t="shared" si="98"/>
        <v/>
      </c>
      <c r="L269" s="201" t="str">
        <f>IF(D269="","",IF(J269="Y",I269+G269,MIN(Input!I269,I269+G269-K269)))</f>
        <v/>
      </c>
      <c r="M269" s="201" t="str">
        <f t="shared" si="99"/>
        <v/>
      </c>
      <c r="N269" s="314">
        <f>IF(Revised_Input!E269&gt;0,Revised_Input!E269,IF(Input!E269&lt;990000,Input!E269,""))</f>
        <v>0</v>
      </c>
      <c r="O269" s="306" t="str">
        <f t="shared" si="100"/>
        <v/>
      </c>
      <c r="P269" s="10" t="str">
        <f t="shared" si="101"/>
        <v/>
      </c>
      <c r="Q269" s="322" t="str">
        <f t="shared" si="102"/>
        <v/>
      </c>
      <c r="R269" s="325" t="str">
        <f>IF(D269="","",IF(J269="Y",Input!M269,0))</f>
        <v/>
      </c>
      <c r="S269" s="308" t="str">
        <f t="shared" si="103"/>
        <v/>
      </c>
      <c r="T269" s="305" t="str">
        <f>IF(D269="","",Input!L269)</f>
        <v/>
      </c>
      <c r="U269" s="308" t="str">
        <f t="shared" si="104"/>
        <v/>
      </c>
      <c r="V269" s="307" t="str">
        <f t="shared" si="105"/>
        <v/>
      </c>
      <c r="W269" s="326" t="str">
        <f t="shared" si="106"/>
        <v/>
      </c>
      <c r="X269" s="152" t="str">
        <f>IF(D269="","",Input!K269)</f>
        <v/>
      </c>
      <c r="Y269" s="308" t="str">
        <f t="shared" si="107"/>
        <v/>
      </c>
      <c r="Z269" s="329" t="str">
        <f t="shared" si="108"/>
        <v/>
      </c>
      <c r="AA269" s="62" t="str">
        <f t="shared" si="109"/>
        <v/>
      </c>
      <c r="AB269" s="62" t="str">
        <f>IF(D269="","",Input!N269)</f>
        <v/>
      </c>
      <c r="AC269" s="62" t="str">
        <f t="shared" si="110"/>
        <v/>
      </c>
      <c r="AD269" s="62" t="str">
        <f>IF(D269="","",Input!J269)</f>
        <v/>
      </c>
      <c r="AE269" s="62" t="str">
        <f t="shared" si="111"/>
        <v/>
      </c>
      <c r="AF269" s="309" t="str">
        <f t="shared" si="112"/>
        <v/>
      </c>
      <c r="AG269" s="19" t="str">
        <f t="shared" si="113"/>
        <v/>
      </c>
      <c r="AH269" s="19" t="str">
        <f t="shared" si="114"/>
        <v/>
      </c>
      <c r="AI269" s="19" t="str">
        <f t="shared" si="115"/>
        <v/>
      </c>
      <c r="AJ269" s="337" t="str">
        <f t="shared" si="116"/>
        <v/>
      </c>
      <c r="AK269" s="62" t="str">
        <f t="shared" si="117"/>
        <v/>
      </c>
      <c r="AL269" s="62" t="str">
        <f>IF(D269="","",IF(AK268&lt;'day lookup'!$I$1,MIN('day lookup'!$I$1-AK268,AJ269)))</f>
        <v/>
      </c>
      <c r="AM269" s="62" t="str">
        <f t="shared" si="118"/>
        <v/>
      </c>
      <c r="AN269" s="62" t="str">
        <f>IF(D269="","",IF(AK269&lt;'day lookup'!$I$1,0,MIN(AK269-'day lookup'!$I$1,AJ269)))</f>
        <v/>
      </c>
      <c r="AO269" s="338" t="str">
        <f t="shared" si="119"/>
        <v/>
      </c>
      <c r="AP269" s="10">
        <f>IF(Revised_Input!F269&gt;0,Revised_Input!F269,IF(Input!F269&lt;990000,Input!F269,""))</f>
        <v>0</v>
      </c>
      <c r="AQ269" s="282"/>
      <c r="AS269" s="282"/>
      <c r="AT269" s="279"/>
      <c r="AU269" s="280"/>
      <c r="BL269" s="271"/>
      <c r="BN269" s="271"/>
      <c r="BO269" s="271"/>
    </row>
    <row r="270" spans="1:67">
      <c r="A270" s="73" t="str">
        <f ca="1">OFFSET('day lookup'!$A$1,WEEKDAY(B270)-1,0)</f>
        <v>MON</v>
      </c>
      <c r="B270" s="32">
        <f>Input!A270</f>
        <v>41260</v>
      </c>
      <c r="C270" s="294" t="str">
        <f>IF(D270&lt;&gt;"",interp(D270,AreaCapacity!$A$3:$B$245,2),"")</f>
        <v/>
      </c>
      <c r="D270" s="10">
        <f>IF(AND(Revised_Input!B270&gt;0,Revised_Input!B270&lt;104000),Revised_Input!B270,IF(Input!B270&lt;990000,Input!B270,""))</f>
        <v>0</v>
      </c>
      <c r="E270" s="10">
        <f>IF(Revised_Input!G270&gt;0,Revised_Input!G270/1.9835,IF(Input!G270&lt;990000,Input!G270,""))</f>
        <v>0</v>
      </c>
      <c r="F270" s="10">
        <f>IF(Revised_Input!C270&gt;0,Revised_Input!C270,IF(Input!C270&lt;990000,Input!C270,""))</f>
        <v>0</v>
      </c>
      <c r="G270" s="10">
        <f>IF(Revised_Input!D270&gt;0,Revised_Input!D270,IF(Input!D270&lt;990000,Input!D270,""))</f>
        <v>0</v>
      </c>
      <c r="H270" s="210" t="str">
        <f t="shared" si="96"/>
        <v/>
      </c>
      <c r="I270" s="287" t="str">
        <f t="shared" si="97"/>
        <v/>
      </c>
      <c r="J270" s="437" t="str">
        <f>IF(Input!H270="","",Input!H270)</f>
        <v>N</v>
      </c>
      <c r="K270" s="305" t="str">
        <f t="shared" si="98"/>
        <v/>
      </c>
      <c r="L270" s="201" t="str">
        <f>IF(D270="","",IF(J270="Y",I270+G270,MIN(Input!I270,I270+G270-K270)))</f>
        <v/>
      </c>
      <c r="M270" s="201" t="str">
        <f t="shared" si="99"/>
        <v/>
      </c>
      <c r="N270" s="314">
        <f>IF(Revised_Input!E270&gt;0,Revised_Input!E270,IF(Input!E270&lt;990000,Input!E270,""))</f>
        <v>0</v>
      </c>
      <c r="O270" s="306" t="str">
        <f t="shared" si="100"/>
        <v/>
      </c>
      <c r="P270" s="10" t="str">
        <f t="shared" si="101"/>
        <v/>
      </c>
      <c r="Q270" s="322" t="str">
        <f t="shared" si="102"/>
        <v/>
      </c>
      <c r="R270" s="325" t="str">
        <f>IF(D270="","",IF(J270="Y",Input!M270,0))</f>
        <v/>
      </c>
      <c r="S270" s="308" t="str">
        <f t="shared" si="103"/>
        <v/>
      </c>
      <c r="T270" s="305" t="str">
        <f>IF(D270="","",Input!L270)</f>
        <v/>
      </c>
      <c r="U270" s="308" t="str">
        <f t="shared" si="104"/>
        <v/>
      </c>
      <c r="V270" s="307" t="str">
        <f t="shared" si="105"/>
        <v/>
      </c>
      <c r="W270" s="326" t="str">
        <f t="shared" si="106"/>
        <v/>
      </c>
      <c r="X270" s="152" t="str">
        <f>IF(D270="","",Input!K270)</f>
        <v/>
      </c>
      <c r="Y270" s="308" t="str">
        <f t="shared" si="107"/>
        <v/>
      </c>
      <c r="Z270" s="329" t="str">
        <f t="shared" si="108"/>
        <v/>
      </c>
      <c r="AA270" s="62" t="str">
        <f t="shared" si="109"/>
        <v/>
      </c>
      <c r="AB270" s="62" t="str">
        <f>IF(D270="","",Input!N270)</f>
        <v/>
      </c>
      <c r="AC270" s="62" t="str">
        <f t="shared" si="110"/>
        <v/>
      </c>
      <c r="AD270" s="62" t="str">
        <f>IF(D270="","",Input!J270)</f>
        <v/>
      </c>
      <c r="AE270" s="62" t="str">
        <f t="shared" si="111"/>
        <v/>
      </c>
      <c r="AF270" s="309" t="str">
        <f t="shared" si="112"/>
        <v/>
      </c>
      <c r="AG270" s="19" t="str">
        <f t="shared" si="113"/>
        <v/>
      </c>
      <c r="AH270" s="19" t="str">
        <f t="shared" si="114"/>
        <v/>
      </c>
      <c r="AI270" s="19" t="str">
        <f t="shared" si="115"/>
        <v/>
      </c>
      <c r="AJ270" s="337" t="str">
        <f t="shared" si="116"/>
        <v/>
      </c>
      <c r="AK270" s="62" t="str">
        <f t="shared" si="117"/>
        <v/>
      </c>
      <c r="AL270" s="62" t="str">
        <f>IF(D270="","",IF(AK269&lt;'day lookup'!$I$1,MIN('day lookup'!$I$1-AK269,AJ270)))</f>
        <v/>
      </c>
      <c r="AM270" s="62" t="str">
        <f t="shared" si="118"/>
        <v/>
      </c>
      <c r="AN270" s="62" t="str">
        <f>IF(D270="","",IF(AK270&lt;'day lookup'!$I$1,0,MIN(AK270-'day lookup'!$I$1,AJ270)))</f>
        <v/>
      </c>
      <c r="AO270" s="338" t="str">
        <f t="shared" si="119"/>
        <v/>
      </c>
      <c r="AP270" s="10">
        <f>IF(Revised_Input!F270&gt;0,Revised_Input!F270,IF(Input!F270&lt;990000,Input!F270,""))</f>
        <v>0</v>
      </c>
      <c r="AQ270" s="282"/>
      <c r="AS270" s="282"/>
      <c r="AT270" s="279"/>
      <c r="AU270" s="280"/>
      <c r="BL270" s="271"/>
      <c r="BN270" s="271"/>
      <c r="BO270" s="271"/>
    </row>
    <row r="271" spans="1:67">
      <c r="A271" s="73" t="str">
        <f ca="1">OFFSET('day lookup'!$A$1,WEEKDAY(B271)-1,0)</f>
        <v>TUE</v>
      </c>
      <c r="B271" s="32">
        <f>Input!A271</f>
        <v>41261</v>
      </c>
      <c r="C271" s="294" t="str">
        <f>IF(D271&lt;&gt;"",interp(D271,AreaCapacity!$A$3:$B$245,2),"")</f>
        <v/>
      </c>
      <c r="D271" s="10">
        <f>IF(AND(Revised_Input!B271&gt;0,Revised_Input!B271&lt;104000),Revised_Input!B271,IF(Input!B271&lt;990000,Input!B271,""))</f>
        <v>0</v>
      </c>
      <c r="E271" s="10">
        <f>IF(Revised_Input!G271&gt;0,Revised_Input!G271/1.9835,IF(Input!G271&lt;990000,Input!G271,""))</f>
        <v>0</v>
      </c>
      <c r="F271" s="10">
        <f>IF(Revised_Input!C271&gt;0,Revised_Input!C271,IF(Input!C271&lt;990000,Input!C271,""))</f>
        <v>0</v>
      </c>
      <c r="G271" s="10">
        <f>IF(Revised_Input!D271&gt;0,Revised_Input!D271,IF(Input!D271&lt;990000,Input!D271,""))</f>
        <v>0</v>
      </c>
      <c r="H271" s="210" t="str">
        <f t="shared" si="96"/>
        <v/>
      </c>
      <c r="I271" s="287" t="str">
        <f t="shared" si="97"/>
        <v/>
      </c>
      <c r="J271" s="437" t="str">
        <f>IF(Input!H271="","",Input!H271)</f>
        <v>N</v>
      </c>
      <c r="K271" s="305" t="str">
        <f t="shared" si="98"/>
        <v/>
      </c>
      <c r="L271" s="201" t="str">
        <f>IF(D271="","",IF(J271="Y",I271+G271,MIN(Input!I271,I271+G271-K271)))</f>
        <v/>
      </c>
      <c r="M271" s="201" t="str">
        <f t="shared" si="99"/>
        <v/>
      </c>
      <c r="N271" s="314">
        <f>IF(Revised_Input!E271&gt;0,Revised_Input!E271,IF(Input!E271&lt;990000,Input!E271,""))</f>
        <v>0</v>
      </c>
      <c r="O271" s="306" t="str">
        <f t="shared" si="100"/>
        <v/>
      </c>
      <c r="P271" s="10" t="str">
        <f t="shared" si="101"/>
        <v/>
      </c>
      <c r="Q271" s="322" t="str">
        <f t="shared" si="102"/>
        <v/>
      </c>
      <c r="R271" s="325" t="str">
        <f>IF(D271="","",IF(J271="Y",Input!M271,0))</f>
        <v/>
      </c>
      <c r="S271" s="308" t="str">
        <f t="shared" si="103"/>
        <v/>
      </c>
      <c r="T271" s="305" t="str">
        <f>IF(D271="","",Input!L271)</f>
        <v/>
      </c>
      <c r="U271" s="308" t="str">
        <f t="shared" si="104"/>
        <v/>
      </c>
      <c r="V271" s="307" t="str">
        <f t="shared" si="105"/>
        <v/>
      </c>
      <c r="W271" s="326" t="str">
        <f t="shared" si="106"/>
        <v/>
      </c>
      <c r="X271" s="152" t="str">
        <f>IF(D271="","",Input!K271)</f>
        <v/>
      </c>
      <c r="Y271" s="308" t="str">
        <f t="shared" si="107"/>
        <v/>
      </c>
      <c r="Z271" s="329" t="str">
        <f t="shared" si="108"/>
        <v/>
      </c>
      <c r="AA271" s="62" t="str">
        <f t="shared" si="109"/>
        <v/>
      </c>
      <c r="AB271" s="62" t="str">
        <f>IF(D271="","",Input!N271)</f>
        <v/>
      </c>
      <c r="AC271" s="62" t="str">
        <f t="shared" si="110"/>
        <v/>
      </c>
      <c r="AD271" s="62" t="str">
        <f>IF(D271="","",Input!J271)</f>
        <v/>
      </c>
      <c r="AE271" s="62" t="str">
        <f t="shared" si="111"/>
        <v/>
      </c>
      <c r="AF271" s="309" t="str">
        <f t="shared" si="112"/>
        <v/>
      </c>
      <c r="AG271" s="19" t="str">
        <f t="shared" si="113"/>
        <v/>
      </c>
      <c r="AH271" s="19" t="str">
        <f t="shared" si="114"/>
        <v/>
      </c>
      <c r="AI271" s="19" t="str">
        <f t="shared" si="115"/>
        <v/>
      </c>
      <c r="AJ271" s="337" t="str">
        <f t="shared" si="116"/>
        <v/>
      </c>
      <c r="AK271" s="62" t="str">
        <f t="shared" si="117"/>
        <v/>
      </c>
      <c r="AL271" s="62" t="str">
        <f>IF(D271="","",IF(AK270&lt;'day lookup'!$I$1,MIN('day lookup'!$I$1-AK270,AJ271)))</f>
        <v/>
      </c>
      <c r="AM271" s="62" t="str">
        <f t="shared" si="118"/>
        <v/>
      </c>
      <c r="AN271" s="62" t="str">
        <f>IF(D271="","",IF(AK271&lt;'day lookup'!$I$1,0,MIN(AK271-'day lookup'!$I$1,AJ271)))</f>
        <v/>
      </c>
      <c r="AO271" s="338" t="str">
        <f t="shared" si="119"/>
        <v/>
      </c>
      <c r="AP271" s="10">
        <f>IF(Revised_Input!F271&gt;0,Revised_Input!F271,IF(Input!F271&lt;990000,Input!F271,""))</f>
        <v>0</v>
      </c>
      <c r="AQ271" s="282"/>
      <c r="AS271" s="282"/>
      <c r="AT271" s="279"/>
      <c r="AU271" s="280"/>
      <c r="BL271" s="271"/>
      <c r="BN271" s="271"/>
      <c r="BO271" s="271"/>
    </row>
    <row r="272" spans="1:67">
      <c r="A272" s="73" t="str">
        <f ca="1">OFFSET('day lookup'!$A$1,WEEKDAY(B272)-1,0)</f>
        <v>WED</v>
      </c>
      <c r="B272" s="32">
        <f>Input!A272</f>
        <v>41262</v>
      </c>
      <c r="C272" s="294" t="str">
        <f>IF(D272&lt;&gt;"",interp(D272,AreaCapacity!$A$3:$B$245,2),"")</f>
        <v/>
      </c>
      <c r="D272" s="10">
        <f>IF(AND(Revised_Input!B272&gt;0,Revised_Input!B272&lt;104000),Revised_Input!B272,IF(Input!B272&lt;990000,Input!B272,""))</f>
        <v>0</v>
      </c>
      <c r="E272" s="10">
        <f>IF(Revised_Input!G272&gt;0,Revised_Input!G272/1.9835,IF(Input!G272&lt;990000,Input!G272,""))</f>
        <v>0</v>
      </c>
      <c r="F272" s="10">
        <f>IF(Revised_Input!C272&gt;0,Revised_Input!C272,IF(Input!C272&lt;990000,Input!C272,""))</f>
        <v>0</v>
      </c>
      <c r="G272" s="10">
        <f>IF(Revised_Input!D272&gt;0,Revised_Input!D272,IF(Input!D272&lt;990000,Input!D272,""))</f>
        <v>0</v>
      </c>
      <c r="H272" s="210" t="str">
        <f t="shared" si="96"/>
        <v/>
      </c>
      <c r="I272" s="287" t="str">
        <f t="shared" si="97"/>
        <v/>
      </c>
      <c r="J272" s="437" t="str">
        <f>IF(Input!H272="","",Input!H272)</f>
        <v>N</v>
      </c>
      <c r="K272" s="305" t="str">
        <f t="shared" si="98"/>
        <v/>
      </c>
      <c r="L272" s="201" t="str">
        <f>IF(D272="","",IF(J272="Y",I272+G272,MIN(Input!I272,I272+G272-K272)))</f>
        <v/>
      </c>
      <c r="M272" s="201" t="str">
        <f t="shared" si="99"/>
        <v/>
      </c>
      <c r="N272" s="314">
        <f>IF(Revised_Input!E272&gt;0,Revised_Input!E272,IF(Input!E272&lt;990000,Input!E272,""))</f>
        <v>0</v>
      </c>
      <c r="O272" s="306" t="str">
        <f t="shared" si="100"/>
        <v/>
      </c>
      <c r="P272" s="10" t="str">
        <f t="shared" si="101"/>
        <v/>
      </c>
      <c r="Q272" s="322" t="str">
        <f t="shared" si="102"/>
        <v/>
      </c>
      <c r="R272" s="325" t="str">
        <f>IF(D272="","",IF(J272="Y",Input!M272,0))</f>
        <v/>
      </c>
      <c r="S272" s="308" t="str">
        <f t="shared" si="103"/>
        <v/>
      </c>
      <c r="T272" s="305" t="str">
        <f>IF(D272="","",Input!L272)</f>
        <v/>
      </c>
      <c r="U272" s="308" t="str">
        <f t="shared" si="104"/>
        <v/>
      </c>
      <c r="V272" s="307" t="str">
        <f t="shared" si="105"/>
        <v/>
      </c>
      <c r="W272" s="326" t="str">
        <f t="shared" si="106"/>
        <v/>
      </c>
      <c r="X272" s="152" t="str">
        <f>IF(D272="","",Input!K272)</f>
        <v/>
      </c>
      <c r="Y272" s="308" t="str">
        <f t="shared" si="107"/>
        <v/>
      </c>
      <c r="Z272" s="329" t="str">
        <f t="shared" si="108"/>
        <v/>
      </c>
      <c r="AA272" s="62" t="str">
        <f t="shared" si="109"/>
        <v/>
      </c>
      <c r="AB272" s="62" t="str">
        <f>IF(D272="","",Input!N272)</f>
        <v/>
      </c>
      <c r="AC272" s="62" t="str">
        <f t="shared" si="110"/>
        <v/>
      </c>
      <c r="AD272" s="62" t="str">
        <f>IF(D272="","",Input!J272)</f>
        <v/>
      </c>
      <c r="AE272" s="62" t="str">
        <f t="shared" si="111"/>
        <v/>
      </c>
      <c r="AF272" s="309" t="str">
        <f t="shared" si="112"/>
        <v/>
      </c>
      <c r="AG272" s="19" t="str">
        <f t="shared" si="113"/>
        <v/>
      </c>
      <c r="AH272" s="19" t="str">
        <f t="shared" si="114"/>
        <v/>
      </c>
      <c r="AI272" s="19" t="str">
        <f t="shared" si="115"/>
        <v/>
      </c>
      <c r="AJ272" s="337" t="str">
        <f t="shared" si="116"/>
        <v/>
      </c>
      <c r="AK272" s="62" t="str">
        <f t="shared" si="117"/>
        <v/>
      </c>
      <c r="AL272" s="62" t="str">
        <f>IF(D272="","",IF(AK271&lt;'day lookup'!$I$1,MIN('day lookup'!$I$1-AK271,AJ272)))</f>
        <v/>
      </c>
      <c r="AM272" s="62" t="str">
        <f t="shared" si="118"/>
        <v/>
      </c>
      <c r="AN272" s="62" t="str">
        <f>IF(D272="","",IF(AK272&lt;'day lookup'!$I$1,0,MIN(AK272-'day lookup'!$I$1,AJ272)))</f>
        <v/>
      </c>
      <c r="AO272" s="338" t="str">
        <f t="shared" si="119"/>
        <v/>
      </c>
      <c r="AP272" s="10">
        <f>IF(Revised_Input!F272&gt;0,Revised_Input!F272,IF(Input!F272&lt;990000,Input!F272,""))</f>
        <v>0</v>
      </c>
      <c r="AQ272" s="282"/>
      <c r="AS272" s="282"/>
      <c r="AT272" s="279"/>
      <c r="AU272" s="280"/>
      <c r="BL272" s="271"/>
      <c r="BN272" s="271"/>
      <c r="BO272" s="271"/>
    </row>
    <row r="273" spans="1:67">
      <c r="A273" s="73" t="str">
        <f ca="1">OFFSET('day lookup'!$A$1,WEEKDAY(B273)-1,0)</f>
        <v>THU</v>
      </c>
      <c r="B273" s="32">
        <f>Input!A273</f>
        <v>41263</v>
      </c>
      <c r="C273" s="294" t="str">
        <f>IF(D273&lt;&gt;"",interp(D273,AreaCapacity!$A$3:$B$245,2),"")</f>
        <v/>
      </c>
      <c r="D273" s="10">
        <f>IF(AND(Revised_Input!B273&gt;0,Revised_Input!B273&lt;104000),Revised_Input!B273,IF(Input!B273&lt;990000,Input!B273,""))</f>
        <v>0</v>
      </c>
      <c r="E273" s="10">
        <f>IF(Revised_Input!G273&gt;0,Revised_Input!G273/1.9835,IF(Input!G273&lt;990000,Input!G273,""))</f>
        <v>0</v>
      </c>
      <c r="F273" s="10">
        <f>IF(Revised_Input!C273&gt;0,Revised_Input!C273,IF(Input!C273&lt;990000,Input!C273,""))</f>
        <v>0</v>
      </c>
      <c r="G273" s="10">
        <f>IF(Revised_Input!D273&gt;0,Revised_Input!D273,IF(Input!D273&lt;990000,Input!D273,""))</f>
        <v>0</v>
      </c>
      <c r="H273" s="210" t="str">
        <f t="shared" si="96"/>
        <v/>
      </c>
      <c r="I273" s="287" t="str">
        <f t="shared" si="97"/>
        <v/>
      </c>
      <c r="J273" s="437" t="str">
        <f>IF(Input!H273="","",Input!H273)</f>
        <v>N</v>
      </c>
      <c r="K273" s="305" t="str">
        <f t="shared" si="98"/>
        <v/>
      </c>
      <c r="L273" s="201" t="str">
        <f>IF(D273="","",IF(J273="Y",I273+G273,MIN(Input!I273,I273+G273-K273)))</f>
        <v/>
      </c>
      <c r="M273" s="201" t="str">
        <f t="shared" si="99"/>
        <v/>
      </c>
      <c r="N273" s="314">
        <f>IF(Revised_Input!E273&gt;0,Revised_Input!E273,IF(Input!E273&lt;990000,Input!E273,""))</f>
        <v>0</v>
      </c>
      <c r="O273" s="306" t="str">
        <f t="shared" si="100"/>
        <v/>
      </c>
      <c r="P273" s="10" t="str">
        <f t="shared" si="101"/>
        <v/>
      </c>
      <c r="Q273" s="322" t="str">
        <f t="shared" si="102"/>
        <v/>
      </c>
      <c r="R273" s="325" t="str">
        <f>IF(D273="","",IF(J273="Y",Input!M273,0))</f>
        <v/>
      </c>
      <c r="S273" s="308" t="str">
        <f t="shared" si="103"/>
        <v/>
      </c>
      <c r="T273" s="305" t="str">
        <f>IF(D273="","",Input!L273)</f>
        <v/>
      </c>
      <c r="U273" s="308" t="str">
        <f t="shared" si="104"/>
        <v/>
      </c>
      <c r="V273" s="307" t="str">
        <f t="shared" si="105"/>
        <v/>
      </c>
      <c r="W273" s="326" t="str">
        <f t="shared" si="106"/>
        <v/>
      </c>
      <c r="X273" s="152" t="str">
        <f>IF(D273="","",Input!K273)</f>
        <v/>
      </c>
      <c r="Y273" s="308" t="str">
        <f t="shared" si="107"/>
        <v/>
      </c>
      <c r="Z273" s="329" t="str">
        <f t="shared" si="108"/>
        <v/>
      </c>
      <c r="AA273" s="62" t="str">
        <f t="shared" si="109"/>
        <v/>
      </c>
      <c r="AB273" s="62" t="str">
        <f>IF(D273="","",Input!N273)</f>
        <v/>
      </c>
      <c r="AC273" s="62" t="str">
        <f t="shared" si="110"/>
        <v/>
      </c>
      <c r="AD273" s="62" t="str">
        <f>IF(D273="","",Input!J273)</f>
        <v/>
      </c>
      <c r="AE273" s="62" t="str">
        <f t="shared" si="111"/>
        <v/>
      </c>
      <c r="AF273" s="309" t="str">
        <f t="shared" si="112"/>
        <v/>
      </c>
      <c r="AG273" s="19" t="str">
        <f t="shared" si="113"/>
        <v/>
      </c>
      <c r="AH273" s="19" t="str">
        <f t="shared" si="114"/>
        <v/>
      </c>
      <c r="AI273" s="19" t="str">
        <f t="shared" si="115"/>
        <v/>
      </c>
      <c r="AJ273" s="337" t="str">
        <f t="shared" si="116"/>
        <v/>
      </c>
      <c r="AK273" s="62" t="str">
        <f t="shared" si="117"/>
        <v/>
      </c>
      <c r="AL273" s="62" t="str">
        <f>IF(D273="","",IF(AK272&lt;'day lookup'!$I$1,MIN('day lookup'!$I$1-AK272,AJ273)))</f>
        <v/>
      </c>
      <c r="AM273" s="62" t="str">
        <f t="shared" si="118"/>
        <v/>
      </c>
      <c r="AN273" s="62" t="str">
        <f>IF(D273="","",IF(AK273&lt;'day lookup'!$I$1,0,MIN(AK273-'day lookup'!$I$1,AJ273)))</f>
        <v/>
      </c>
      <c r="AO273" s="338" t="str">
        <f t="shared" si="119"/>
        <v/>
      </c>
      <c r="AP273" s="10">
        <f>IF(Revised_Input!F273&gt;0,Revised_Input!F273,IF(Input!F273&lt;990000,Input!F273,""))</f>
        <v>0</v>
      </c>
      <c r="AQ273" s="282"/>
      <c r="AS273" s="282"/>
      <c r="AT273" s="279"/>
      <c r="AU273" s="280"/>
      <c r="BL273" s="271"/>
      <c r="BN273" s="271"/>
      <c r="BO273" s="271"/>
    </row>
    <row r="274" spans="1:67">
      <c r="A274" s="73" t="str">
        <f ca="1">OFFSET('day lookup'!$A$1,WEEKDAY(B274)-1,0)</f>
        <v>FRI</v>
      </c>
      <c r="B274" s="32">
        <f>Input!A274</f>
        <v>41264</v>
      </c>
      <c r="C274" s="294" t="str">
        <f>IF(D274&lt;&gt;"",interp(D274,AreaCapacity!$A$3:$B$245,2),"")</f>
        <v/>
      </c>
      <c r="D274" s="10">
        <f>IF(AND(Revised_Input!B274&gt;0,Revised_Input!B274&lt;104000),Revised_Input!B274,IF(Input!B274&lt;990000,Input!B274,""))</f>
        <v>0</v>
      </c>
      <c r="E274" s="10">
        <f>IF(Revised_Input!G274&gt;0,Revised_Input!G274/1.9835,IF(Input!G274&lt;990000,Input!G274,""))</f>
        <v>0</v>
      </c>
      <c r="F274" s="10">
        <f>IF(Revised_Input!C274&gt;0,Revised_Input!C274,IF(Input!C274&lt;990000,Input!C274,""))</f>
        <v>0</v>
      </c>
      <c r="G274" s="10">
        <f>IF(Revised_Input!D274&gt;0,Revised_Input!D274,IF(Input!D274&lt;990000,Input!D274,""))</f>
        <v>0</v>
      </c>
      <c r="H274" s="210" t="str">
        <f t="shared" si="96"/>
        <v/>
      </c>
      <c r="I274" s="287" t="str">
        <f t="shared" si="97"/>
        <v/>
      </c>
      <c r="J274" s="437" t="str">
        <f>IF(Input!H274="","",Input!H274)</f>
        <v>N</v>
      </c>
      <c r="K274" s="305" t="str">
        <f t="shared" si="98"/>
        <v/>
      </c>
      <c r="L274" s="201" t="str">
        <f>IF(D274="","",IF(J274="Y",I274+G274,MIN(Input!I274,I274+G274-K274)))</f>
        <v/>
      </c>
      <c r="M274" s="201" t="str">
        <f t="shared" si="99"/>
        <v/>
      </c>
      <c r="N274" s="314">
        <f>IF(Revised_Input!E274&gt;0,Revised_Input!E274,IF(Input!E274&lt;990000,Input!E274,""))</f>
        <v>0</v>
      </c>
      <c r="O274" s="306" t="str">
        <f t="shared" si="100"/>
        <v/>
      </c>
      <c r="P274" s="10" t="str">
        <f t="shared" si="101"/>
        <v/>
      </c>
      <c r="Q274" s="322" t="str">
        <f t="shared" si="102"/>
        <v/>
      </c>
      <c r="R274" s="325" t="str">
        <f>IF(D274="","",IF(J274="Y",Input!M274,0))</f>
        <v/>
      </c>
      <c r="S274" s="308" t="str">
        <f t="shared" si="103"/>
        <v/>
      </c>
      <c r="T274" s="305" t="str">
        <f>IF(D274="","",Input!L274)</f>
        <v/>
      </c>
      <c r="U274" s="308" t="str">
        <f t="shared" si="104"/>
        <v/>
      </c>
      <c r="V274" s="307" t="str">
        <f t="shared" si="105"/>
        <v/>
      </c>
      <c r="W274" s="326" t="str">
        <f t="shared" si="106"/>
        <v/>
      </c>
      <c r="X274" s="152" t="str">
        <f>IF(D274="","",Input!K274)</f>
        <v/>
      </c>
      <c r="Y274" s="308" t="str">
        <f t="shared" si="107"/>
        <v/>
      </c>
      <c r="Z274" s="329" t="str">
        <f t="shared" si="108"/>
        <v/>
      </c>
      <c r="AA274" s="62" t="str">
        <f t="shared" si="109"/>
        <v/>
      </c>
      <c r="AB274" s="62" t="str">
        <f>IF(D274="","",Input!N274)</f>
        <v/>
      </c>
      <c r="AC274" s="62" t="str">
        <f t="shared" si="110"/>
        <v/>
      </c>
      <c r="AD274" s="62" t="str">
        <f>IF(D274="","",Input!J274)</f>
        <v/>
      </c>
      <c r="AE274" s="62" t="str">
        <f t="shared" si="111"/>
        <v/>
      </c>
      <c r="AF274" s="309" t="str">
        <f t="shared" si="112"/>
        <v/>
      </c>
      <c r="AG274" s="19" t="str">
        <f t="shared" si="113"/>
        <v/>
      </c>
      <c r="AH274" s="19" t="str">
        <f t="shared" si="114"/>
        <v/>
      </c>
      <c r="AI274" s="19" t="str">
        <f t="shared" si="115"/>
        <v/>
      </c>
      <c r="AJ274" s="337" t="str">
        <f t="shared" si="116"/>
        <v/>
      </c>
      <c r="AK274" s="62" t="str">
        <f t="shared" si="117"/>
        <v/>
      </c>
      <c r="AL274" s="62" t="str">
        <f>IF(D274="","",IF(AK273&lt;'day lookup'!$I$1,MIN('day lookup'!$I$1-AK273,AJ274)))</f>
        <v/>
      </c>
      <c r="AM274" s="62" t="str">
        <f t="shared" si="118"/>
        <v/>
      </c>
      <c r="AN274" s="62" t="str">
        <f>IF(D274="","",IF(AK274&lt;'day lookup'!$I$1,0,MIN(AK274-'day lookup'!$I$1,AJ274)))</f>
        <v/>
      </c>
      <c r="AO274" s="338" t="str">
        <f t="shared" si="119"/>
        <v/>
      </c>
      <c r="AP274" s="10">
        <f>IF(Revised_Input!F274&gt;0,Revised_Input!F274,IF(Input!F274&lt;990000,Input!F274,""))</f>
        <v>0</v>
      </c>
      <c r="AQ274" s="282"/>
      <c r="AS274" s="282"/>
      <c r="AT274" s="279"/>
      <c r="AU274" s="280"/>
      <c r="BL274" s="271"/>
      <c r="BN274" s="271"/>
      <c r="BO274" s="271"/>
    </row>
    <row r="275" spans="1:67">
      <c r="A275" s="73" t="str">
        <f ca="1">OFFSET('day lookup'!$A$1,WEEKDAY(B275)-1,0)</f>
        <v>SAT</v>
      </c>
      <c r="B275" s="32">
        <f>Input!A275</f>
        <v>41265</v>
      </c>
      <c r="C275" s="294" t="str">
        <f>IF(D275&lt;&gt;"",interp(D275,AreaCapacity!$A$3:$B$245,2),"")</f>
        <v/>
      </c>
      <c r="D275" s="10">
        <f>IF(AND(Revised_Input!B275&gt;0,Revised_Input!B275&lt;104000),Revised_Input!B275,IF(Input!B275&lt;990000,Input!B275,""))</f>
        <v>0</v>
      </c>
      <c r="E275" s="10">
        <f>IF(Revised_Input!G275&gt;0,Revised_Input!G275/1.9835,IF(Input!G275&lt;990000,Input!G275,""))</f>
        <v>0</v>
      </c>
      <c r="F275" s="10">
        <f>IF(Revised_Input!C275&gt;0,Revised_Input!C275,IF(Input!C275&lt;990000,Input!C275,""))</f>
        <v>0</v>
      </c>
      <c r="G275" s="10">
        <f>IF(Revised_Input!D275&gt;0,Revised_Input!D275,IF(Input!D275&lt;990000,Input!D275,""))</f>
        <v>0</v>
      </c>
      <c r="H275" s="210" t="str">
        <f t="shared" si="96"/>
        <v/>
      </c>
      <c r="I275" s="287" t="str">
        <f t="shared" si="97"/>
        <v/>
      </c>
      <c r="J275" s="437" t="str">
        <f>IF(Input!H275="","",Input!H275)</f>
        <v>N</v>
      </c>
      <c r="K275" s="305" t="str">
        <f t="shared" si="98"/>
        <v/>
      </c>
      <c r="L275" s="201" t="str">
        <f>IF(D275="","",IF(J275="Y",I275+G275,MIN(Input!I275,I275+G275-K275)))</f>
        <v/>
      </c>
      <c r="M275" s="201" t="str">
        <f t="shared" si="99"/>
        <v/>
      </c>
      <c r="N275" s="314">
        <f>IF(Revised_Input!E275&gt;0,Revised_Input!E275,IF(Input!E275&lt;990000,Input!E275,""))</f>
        <v>0</v>
      </c>
      <c r="O275" s="306" t="str">
        <f t="shared" si="100"/>
        <v/>
      </c>
      <c r="P275" s="10" t="str">
        <f t="shared" si="101"/>
        <v/>
      </c>
      <c r="Q275" s="322" t="str">
        <f t="shared" si="102"/>
        <v/>
      </c>
      <c r="R275" s="325" t="str">
        <f>IF(D275="","",IF(J275="Y",Input!M275,0))</f>
        <v/>
      </c>
      <c r="S275" s="308" t="str">
        <f t="shared" si="103"/>
        <v/>
      </c>
      <c r="T275" s="305" t="str">
        <f>IF(D275="","",Input!L275)</f>
        <v/>
      </c>
      <c r="U275" s="308" t="str">
        <f t="shared" si="104"/>
        <v/>
      </c>
      <c r="V275" s="307" t="str">
        <f t="shared" si="105"/>
        <v/>
      </c>
      <c r="W275" s="326" t="str">
        <f t="shared" si="106"/>
        <v/>
      </c>
      <c r="X275" s="152" t="str">
        <f>IF(D275="","",Input!K275)</f>
        <v/>
      </c>
      <c r="Y275" s="308" t="str">
        <f t="shared" si="107"/>
        <v/>
      </c>
      <c r="Z275" s="329" t="str">
        <f t="shared" si="108"/>
        <v/>
      </c>
      <c r="AA275" s="62" t="str">
        <f t="shared" si="109"/>
        <v/>
      </c>
      <c r="AB275" s="62" t="str">
        <f>IF(D275="","",Input!N275)</f>
        <v/>
      </c>
      <c r="AC275" s="62" t="str">
        <f t="shared" si="110"/>
        <v/>
      </c>
      <c r="AD275" s="62" t="str">
        <f>IF(D275="","",Input!J275)</f>
        <v/>
      </c>
      <c r="AE275" s="62" t="str">
        <f t="shared" si="111"/>
        <v/>
      </c>
      <c r="AF275" s="309" t="str">
        <f t="shared" si="112"/>
        <v/>
      </c>
      <c r="AG275" s="19" t="str">
        <f t="shared" si="113"/>
        <v/>
      </c>
      <c r="AH275" s="19" t="str">
        <f t="shared" si="114"/>
        <v/>
      </c>
      <c r="AI275" s="19" t="str">
        <f t="shared" si="115"/>
        <v/>
      </c>
      <c r="AJ275" s="337" t="str">
        <f t="shared" si="116"/>
        <v/>
      </c>
      <c r="AK275" s="62" t="str">
        <f t="shared" si="117"/>
        <v/>
      </c>
      <c r="AL275" s="62" t="str">
        <f>IF(D275="","",IF(AK274&lt;'day lookup'!$I$1,MIN('day lookup'!$I$1-AK274,AJ275)))</f>
        <v/>
      </c>
      <c r="AM275" s="62" t="str">
        <f t="shared" si="118"/>
        <v/>
      </c>
      <c r="AN275" s="62" t="str">
        <f>IF(D275="","",IF(AK275&lt;'day lookup'!$I$1,0,MIN(AK275-'day lookup'!$I$1,AJ275)))</f>
        <v/>
      </c>
      <c r="AO275" s="338" t="str">
        <f t="shared" si="119"/>
        <v/>
      </c>
      <c r="AP275" s="10">
        <f>IF(Revised_Input!F275&gt;0,Revised_Input!F275,IF(Input!F275&lt;990000,Input!F275,""))</f>
        <v>0</v>
      </c>
      <c r="AQ275" s="282"/>
      <c r="AS275" s="282"/>
      <c r="AT275" s="279"/>
      <c r="AU275" s="280"/>
      <c r="BL275" s="271"/>
      <c r="BN275" s="271"/>
      <c r="BO275" s="271"/>
    </row>
    <row r="276" spans="1:67">
      <c r="A276" s="73" t="str">
        <f ca="1">OFFSET('day lookup'!$A$1,WEEKDAY(B276)-1,0)</f>
        <v>SUN</v>
      </c>
      <c r="B276" s="32">
        <f>Input!A276</f>
        <v>41266</v>
      </c>
      <c r="C276" s="294" t="str">
        <f>IF(D276&lt;&gt;"",interp(D276,AreaCapacity!$A$3:$B$245,2),"")</f>
        <v/>
      </c>
      <c r="D276" s="10">
        <f>IF(AND(Revised_Input!B276&gt;0,Revised_Input!B276&lt;104000),Revised_Input!B276,IF(Input!B276&lt;990000,Input!B276,""))</f>
        <v>0</v>
      </c>
      <c r="E276" s="10">
        <f>IF(Revised_Input!G276&gt;0,Revised_Input!G276/1.9835,IF(Input!G276&lt;990000,Input!G276,""))</f>
        <v>0</v>
      </c>
      <c r="F276" s="10">
        <f>IF(Revised_Input!C276&gt;0,Revised_Input!C276,IF(Input!C276&lt;990000,Input!C276,""))</f>
        <v>0</v>
      </c>
      <c r="G276" s="10">
        <f>IF(Revised_Input!D276&gt;0,Revised_Input!D276,IF(Input!D276&lt;990000,Input!D276,""))</f>
        <v>0</v>
      </c>
      <c r="H276" s="210" t="str">
        <f t="shared" si="96"/>
        <v/>
      </c>
      <c r="I276" s="287" t="str">
        <f t="shared" si="97"/>
        <v/>
      </c>
      <c r="J276" s="437" t="str">
        <f>IF(Input!H276="","",Input!H276)</f>
        <v>N</v>
      </c>
      <c r="K276" s="305" t="str">
        <f t="shared" si="98"/>
        <v/>
      </c>
      <c r="L276" s="201" t="str">
        <f>IF(D276="","",IF(J276="Y",I276+G276,MIN(Input!I276,I276+G276-K276)))</f>
        <v/>
      </c>
      <c r="M276" s="201" t="str">
        <f t="shared" si="99"/>
        <v/>
      </c>
      <c r="N276" s="314">
        <f>IF(Revised_Input!E276&gt;0,Revised_Input!E276,IF(Input!E276&lt;990000,Input!E276,""))</f>
        <v>0</v>
      </c>
      <c r="O276" s="306" t="str">
        <f t="shared" si="100"/>
        <v/>
      </c>
      <c r="P276" s="10" t="str">
        <f t="shared" si="101"/>
        <v/>
      </c>
      <c r="Q276" s="322" t="str">
        <f t="shared" si="102"/>
        <v/>
      </c>
      <c r="R276" s="325" t="str">
        <f>IF(D276="","",IF(J276="Y",Input!M276,0))</f>
        <v/>
      </c>
      <c r="S276" s="308" t="str">
        <f t="shared" si="103"/>
        <v/>
      </c>
      <c r="T276" s="305" t="str">
        <f>IF(D276="","",Input!L276)</f>
        <v/>
      </c>
      <c r="U276" s="308" t="str">
        <f t="shared" si="104"/>
        <v/>
      </c>
      <c r="V276" s="307" t="str">
        <f t="shared" si="105"/>
        <v/>
      </c>
      <c r="W276" s="326" t="str">
        <f t="shared" si="106"/>
        <v/>
      </c>
      <c r="X276" s="152" t="str">
        <f>IF(D276="","",Input!K276)</f>
        <v/>
      </c>
      <c r="Y276" s="308" t="str">
        <f t="shared" si="107"/>
        <v/>
      </c>
      <c r="Z276" s="329" t="str">
        <f t="shared" si="108"/>
        <v/>
      </c>
      <c r="AA276" s="62" t="str">
        <f t="shared" si="109"/>
        <v/>
      </c>
      <c r="AB276" s="62" t="str">
        <f>IF(D276="","",Input!N276)</f>
        <v/>
      </c>
      <c r="AC276" s="62" t="str">
        <f t="shared" si="110"/>
        <v/>
      </c>
      <c r="AD276" s="62" t="str">
        <f>IF(D276="","",Input!J276)</f>
        <v/>
      </c>
      <c r="AE276" s="62" t="str">
        <f t="shared" si="111"/>
        <v/>
      </c>
      <c r="AF276" s="309" t="str">
        <f t="shared" si="112"/>
        <v/>
      </c>
      <c r="AG276" s="19" t="str">
        <f t="shared" si="113"/>
        <v/>
      </c>
      <c r="AH276" s="19" t="str">
        <f t="shared" si="114"/>
        <v/>
      </c>
      <c r="AI276" s="19" t="str">
        <f t="shared" si="115"/>
        <v/>
      </c>
      <c r="AJ276" s="337" t="str">
        <f t="shared" si="116"/>
        <v/>
      </c>
      <c r="AK276" s="62" t="str">
        <f t="shared" si="117"/>
        <v/>
      </c>
      <c r="AL276" s="62" t="str">
        <f>IF(D276="","",IF(AK275&lt;'day lookup'!$I$1,MIN('day lookup'!$I$1-AK275,AJ276)))</f>
        <v/>
      </c>
      <c r="AM276" s="62" t="str">
        <f t="shared" si="118"/>
        <v/>
      </c>
      <c r="AN276" s="62" t="str">
        <f>IF(D276="","",IF(AK276&lt;'day lookup'!$I$1,0,MIN(AK276-'day lookup'!$I$1,AJ276)))</f>
        <v/>
      </c>
      <c r="AO276" s="338" t="str">
        <f t="shared" si="119"/>
        <v/>
      </c>
      <c r="AP276" s="10">
        <f>IF(Revised_Input!F276&gt;0,Revised_Input!F276,IF(Input!F276&lt;990000,Input!F276,""))</f>
        <v>0</v>
      </c>
      <c r="AQ276" s="282"/>
      <c r="AS276" s="282"/>
      <c r="AT276" s="279"/>
      <c r="AU276" s="280"/>
      <c r="BL276" s="271"/>
      <c r="BN276" s="271"/>
      <c r="BO276" s="271"/>
    </row>
    <row r="277" spans="1:67">
      <c r="A277" s="73" t="str">
        <f ca="1">OFFSET('day lookup'!$A$1,WEEKDAY(B277)-1,0)</f>
        <v>MON</v>
      </c>
      <c r="B277" s="32">
        <f>Input!A277</f>
        <v>41267</v>
      </c>
      <c r="C277" s="294" t="str">
        <f>IF(D277&lt;&gt;"",interp(D277,AreaCapacity!$A$3:$B$245,2),"")</f>
        <v/>
      </c>
      <c r="D277" s="10">
        <f>IF(AND(Revised_Input!B277&gt;0,Revised_Input!B277&lt;104000),Revised_Input!B277,IF(Input!B277&lt;990000,Input!B277,""))</f>
        <v>0</v>
      </c>
      <c r="E277" s="10">
        <f>IF(Revised_Input!G277&gt;0,Revised_Input!G277/1.9835,IF(Input!G277&lt;990000,Input!G277,""))</f>
        <v>0</v>
      </c>
      <c r="F277" s="10">
        <f>IF(Revised_Input!C277&gt;0,Revised_Input!C277,IF(Input!C277&lt;990000,Input!C277,""))</f>
        <v>0</v>
      </c>
      <c r="G277" s="10">
        <f>IF(Revised_Input!D277&gt;0,Revised_Input!D277,IF(Input!D277&lt;990000,Input!D277,""))</f>
        <v>0</v>
      </c>
      <c r="H277" s="210" t="str">
        <f t="shared" si="96"/>
        <v/>
      </c>
      <c r="I277" s="287" t="str">
        <f t="shared" si="97"/>
        <v/>
      </c>
      <c r="J277" s="437" t="str">
        <f>IF(Input!H277="","",Input!H277)</f>
        <v>N</v>
      </c>
      <c r="K277" s="305" t="str">
        <f t="shared" si="98"/>
        <v/>
      </c>
      <c r="L277" s="201" t="str">
        <f>IF(D277="","",IF(J277="Y",I277+G277,MIN(Input!I277,I277+G277-K277)))</f>
        <v/>
      </c>
      <c r="M277" s="201" t="str">
        <f t="shared" si="99"/>
        <v/>
      </c>
      <c r="N277" s="314">
        <f>IF(Revised_Input!E277&gt;0,Revised_Input!E277,IF(Input!E277&lt;990000,Input!E277,""))</f>
        <v>0</v>
      </c>
      <c r="O277" s="306" t="str">
        <f t="shared" si="100"/>
        <v/>
      </c>
      <c r="P277" s="10" t="str">
        <f t="shared" si="101"/>
        <v/>
      </c>
      <c r="Q277" s="322" t="str">
        <f t="shared" si="102"/>
        <v/>
      </c>
      <c r="R277" s="325" t="str">
        <f>IF(D277="","",IF(J277="Y",Input!M277,0))</f>
        <v/>
      </c>
      <c r="S277" s="308" t="str">
        <f t="shared" si="103"/>
        <v/>
      </c>
      <c r="T277" s="305" t="str">
        <f>IF(D277="","",Input!L277)</f>
        <v/>
      </c>
      <c r="U277" s="308" t="str">
        <f t="shared" si="104"/>
        <v/>
      </c>
      <c r="V277" s="307" t="str">
        <f t="shared" si="105"/>
        <v/>
      </c>
      <c r="W277" s="326" t="str">
        <f t="shared" si="106"/>
        <v/>
      </c>
      <c r="X277" s="152" t="str">
        <f>IF(D277="","",Input!K277)</f>
        <v/>
      </c>
      <c r="Y277" s="308" t="str">
        <f t="shared" si="107"/>
        <v/>
      </c>
      <c r="Z277" s="329" t="str">
        <f t="shared" si="108"/>
        <v/>
      </c>
      <c r="AA277" s="62" t="str">
        <f t="shared" si="109"/>
        <v/>
      </c>
      <c r="AB277" s="62" t="str">
        <f>IF(D277="","",Input!N277)</f>
        <v/>
      </c>
      <c r="AC277" s="62" t="str">
        <f t="shared" si="110"/>
        <v/>
      </c>
      <c r="AD277" s="62" t="str">
        <f>IF(D277="","",Input!J277)</f>
        <v/>
      </c>
      <c r="AE277" s="62" t="str">
        <f t="shared" si="111"/>
        <v/>
      </c>
      <c r="AF277" s="309" t="str">
        <f t="shared" si="112"/>
        <v/>
      </c>
      <c r="AG277" s="19" t="str">
        <f t="shared" si="113"/>
        <v/>
      </c>
      <c r="AH277" s="19" t="str">
        <f t="shared" si="114"/>
        <v/>
      </c>
      <c r="AI277" s="19" t="str">
        <f t="shared" si="115"/>
        <v/>
      </c>
      <c r="AJ277" s="337" t="str">
        <f t="shared" si="116"/>
        <v/>
      </c>
      <c r="AK277" s="62" t="str">
        <f t="shared" si="117"/>
        <v/>
      </c>
      <c r="AL277" s="62" t="str">
        <f>IF(D277="","",IF(AK276&lt;'day lookup'!$I$1,MIN('day lookup'!$I$1-AK276,AJ277)))</f>
        <v/>
      </c>
      <c r="AM277" s="62" t="str">
        <f t="shared" si="118"/>
        <v/>
      </c>
      <c r="AN277" s="62" t="str">
        <f>IF(D277="","",IF(AK277&lt;'day lookup'!$I$1,0,MIN(AK277-'day lookup'!$I$1,AJ277)))</f>
        <v/>
      </c>
      <c r="AO277" s="338" t="str">
        <f t="shared" si="119"/>
        <v/>
      </c>
      <c r="AP277" s="10">
        <f>IF(Revised_Input!F277&gt;0,Revised_Input!F277,IF(Input!F277&lt;990000,Input!F277,""))</f>
        <v>0</v>
      </c>
      <c r="AQ277" s="282"/>
      <c r="AS277" s="282"/>
      <c r="AT277" s="279"/>
      <c r="AU277" s="280"/>
      <c r="BL277" s="271"/>
      <c r="BN277" s="271"/>
      <c r="BO277" s="271"/>
    </row>
    <row r="278" spans="1:67">
      <c r="A278" s="73" t="str">
        <f ca="1">OFFSET('day lookup'!$A$1,WEEKDAY(B278)-1,0)</f>
        <v>TUE</v>
      </c>
      <c r="B278" s="32">
        <f>Input!A278</f>
        <v>41268</v>
      </c>
      <c r="C278" s="294" t="str">
        <f>IF(D278&lt;&gt;"",interp(D278,AreaCapacity!$A$3:$B$245,2),"")</f>
        <v/>
      </c>
      <c r="D278" s="10">
        <f>IF(AND(Revised_Input!B278&gt;0,Revised_Input!B278&lt;104000),Revised_Input!B278,IF(Input!B278&lt;990000,Input!B278,""))</f>
        <v>0</v>
      </c>
      <c r="E278" s="10">
        <f>IF(Revised_Input!G278&gt;0,Revised_Input!G278/1.9835,IF(Input!G278&lt;990000,Input!G278,""))</f>
        <v>0</v>
      </c>
      <c r="F278" s="10">
        <f>IF(Revised_Input!C278&gt;0,Revised_Input!C278,IF(Input!C278&lt;990000,Input!C278,""))</f>
        <v>0</v>
      </c>
      <c r="G278" s="10">
        <f>IF(Revised_Input!D278&gt;0,Revised_Input!D278,IF(Input!D278&lt;990000,Input!D278,""))</f>
        <v>0</v>
      </c>
      <c r="H278" s="210" t="str">
        <f t="shared" si="96"/>
        <v/>
      </c>
      <c r="I278" s="287" t="str">
        <f t="shared" si="97"/>
        <v/>
      </c>
      <c r="J278" s="437" t="str">
        <f>IF(Input!H278="","",Input!H278)</f>
        <v>N</v>
      </c>
      <c r="K278" s="305" t="str">
        <f t="shared" si="98"/>
        <v/>
      </c>
      <c r="L278" s="201" t="str">
        <f>IF(D278="","",IF(J278="Y",I278+G278,MIN(Input!I278,I278+G278-K278)))</f>
        <v/>
      </c>
      <c r="M278" s="201" t="str">
        <f t="shared" si="99"/>
        <v/>
      </c>
      <c r="N278" s="314">
        <f>IF(Revised_Input!E278&gt;0,Revised_Input!E278,IF(Input!E278&lt;990000,Input!E278,""))</f>
        <v>0</v>
      </c>
      <c r="O278" s="306" t="str">
        <f t="shared" si="100"/>
        <v/>
      </c>
      <c r="P278" s="10" t="str">
        <f t="shared" si="101"/>
        <v/>
      </c>
      <c r="Q278" s="322" t="str">
        <f t="shared" si="102"/>
        <v/>
      </c>
      <c r="R278" s="325" t="str">
        <f>IF(D278="","",IF(J278="Y",Input!M278,0))</f>
        <v/>
      </c>
      <c r="S278" s="308" t="str">
        <f t="shared" si="103"/>
        <v/>
      </c>
      <c r="T278" s="305" t="str">
        <f>IF(D278="","",Input!L278)</f>
        <v/>
      </c>
      <c r="U278" s="308" t="str">
        <f t="shared" si="104"/>
        <v/>
      </c>
      <c r="V278" s="307" t="str">
        <f t="shared" si="105"/>
        <v/>
      </c>
      <c r="W278" s="326" t="str">
        <f t="shared" si="106"/>
        <v/>
      </c>
      <c r="X278" s="152" t="str">
        <f>IF(D278="","",Input!K278)</f>
        <v/>
      </c>
      <c r="Y278" s="308" t="str">
        <f t="shared" si="107"/>
        <v/>
      </c>
      <c r="Z278" s="329" t="str">
        <f t="shared" si="108"/>
        <v/>
      </c>
      <c r="AA278" s="62" t="str">
        <f t="shared" si="109"/>
        <v/>
      </c>
      <c r="AB278" s="62" t="str">
        <f>IF(D278="","",Input!N278)</f>
        <v/>
      </c>
      <c r="AC278" s="62" t="str">
        <f t="shared" si="110"/>
        <v/>
      </c>
      <c r="AD278" s="62" t="str">
        <f>IF(D278="","",Input!J278)</f>
        <v/>
      </c>
      <c r="AE278" s="62" t="str">
        <f t="shared" si="111"/>
        <v/>
      </c>
      <c r="AF278" s="309" t="str">
        <f t="shared" si="112"/>
        <v/>
      </c>
      <c r="AG278" s="19" t="str">
        <f t="shared" si="113"/>
        <v/>
      </c>
      <c r="AH278" s="19" t="str">
        <f t="shared" si="114"/>
        <v/>
      </c>
      <c r="AI278" s="19" t="str">
        <f t="shared" si="115"/>
        <v/>
      </c>
      <c r="AJ278" s="337" t="str">
        <f t="shared" si="116"/>
        <v/>
      </c>
      <c r="AK278" s="62" t="str">
        <f t="shared" si="117"/>
        <v/>
      </c>
      <c r="AL278" s="62" t="str">
        <f>IF(D278="","",IF(AK277&lt;'day lookup'!$I$1,MIN('day lookup'!$I$1-AK277,AJ278)))</f>
        <v/>
      </c>
      <c r="AM278" s="62" t="str">
        <f t="shared" si="118"/>
        <v/>
      </c>
      <c r="AN278" s="62" t="str">
        <f>IF(D278="","",IF(AK278&lt;'day lookup'!$I$1,0,MIN(AK278-'day lookup'!$I$1,AJ278)))</f>
        <v/>
      </c>
      <c r="AO278" s="338" t="str">
        <f t="shared" si="119"/>
        <v/>
      </c>
      <c r="AP278" s="10">
        <f>IF(Revised_Input!F278&gt;0,Revised_Input!F278,IF(Input!F278&lt;990000,Input!F278,""))</f>
        <v>0</v>
      </c>
      <c r="AQ278" s="282"/>
      <c r="AS278" s="282"/>
      <c r="AT278" s="279"/>
      <c r="AU278" s="280"/>
      <c r="BL278" s="271"/>
      <c r="BN278" s="271"/>
      <c r="BO278" s="271"/>
    </row>
    <row r="279" spans="1:67">
      <c r="A279" s="73" t="str">
        <f ca="1">OFFSET('day lookup'!$A$1,WEEKDAY(B279)-1,0)</f>
        <v>WED</v>
      </c>
      <c r="B279" s="32">
        <f>Input!A279</f>
        <v>41269</v>
      </c>
      <c r="C279" s="294" t="str">
        <f>IF(D279&lt;&gt;"",interp(D279,AreaCapacity!$A$3:$B$245,2),"")</f>
        <v/>
      </c>
      <c r="D279" s="10">
        <f>IF(AND(Revised_Input!B279&gt;0,Revised_Input!B279&lt;104000),Revised_Input!B279,IF(Input!B279&lt;990000,Input!B279,""))</f>
        <v>0</v>
      </c>
      <c r="E279" s="10">
        <f>IF(Revised_Input!G279&gt;0,Revised_Input!G279/1.9835,IF(Input!G279&lt;990000,Input!G279,""))</f>
        <v>0</v>
      </c>
      <c r="F279" s="10">
        <f>IF(Revised_Input!C279&gt;0,Revised_Input!C279,IF(Input!C279&lt;990000,Input!C279,""))</f>
        <v>0</v>
      </c>
      <c r="G279" s="10">
        <f>IF(Revised_Input!D279&gt;0,Revised_Input!D279,IF(Input!D279&lt;990000,Input!D279,""))</f>
        <v>0</v>
      </c>
      <c r="H279" s="210" t="str">
        <f t="shared" si="96"/>
        <v/>
      </c>
      <c r="I279" s="287" t="str">
        <f t="shared" si="97"/>
        <v/>
      </c>
      <c r="J279" s="437" t="str">
        <f>IF(Input!H279="","",Input!H279)</f>
        <v>N</v>
      </c>
      <c r="K279" s="305" t="str">
        <f t="shared" si="98"/>
        <v/>
      </c>
      <c r="L279" s="201" t="str">
        <f>IF(D279="","",IF(J279="Y",I279+G279,MIN(Input!I279,I279+G279-K279)))</f>
        <v/>
      </c>
      <c r="M279" s="201" t="str">
        <f t="shared" si="99"/>
        <v/>
      </c>
      <c r="N279" s="314">
        <f>IF(Revised_Input!E279&gt;0,Revised_Input!E279,IF(Input!E279&lt;990000,Input!E279,""))</f>
        <v>0</v>
      </c>
      <c r="O279" s="306" t="str">
        <f t="shared" si="100"/>
        <v/>
      </c>
      <c r="P279" s="10" t="str">
        <f t="shared" si="101"/>
        <v/>
      </c>
      <c r="Q279" s="322" t="str">
        <f t="shared" si="102"/>
        <v/>
      </c>
      <c r="R279" s="325" t="str">
        <f>IF(D279="","",IF(J279="Y",Input!M279,0))</f>
        <v/>
      </c>
      <c r="S279" s="308" t="str">
        <f t="shared" si="103"/>
        <v/>
      </c>
      <c r="T279" s="305" t="str">
        <f>IF(D279="","",Input!L279)</f>
        <v/>
      </c>
      <c r="U279" s="308" t="str">
        <f t="shared" si="104"/>
        <v/>
      </c>
      <c r="V279" s="307" t="str">
        <f t="shared" si="105"/>
        <v/>
      </c>
      <c r="W279" s="326" t="str">
        <f t="shared" si="106"/>
        <v/>
      </c>
      <c r="X279" s="152" t="str">
        <f>IF(D279="","",Input!K279)</f>
        <v/>
      </c>
      <c r="Y279" s="308" t="str">
        <f t="shared" si="107"/>
        <v/>
      </c>
      <c r="Z279" s="329" t="str">
        <f t="shared" si="108"/>
        <v/>
      </c>
      <c r="AA279" s="62" t="str">
        <f t="shared" si="109"/>
        <v/>
      </c>
      <c r="AB279" s="62" t="str">
        <f>IF(D279="","",Input!N279)</f>
        <v/>
      </c>
      <c r="AC279" s="62" t="str">
        <f t="shared" si="110"/>
        <v/>
      </c>
      <c r="AD279" s="62" t="str">
        <f>IF(D279="","",Input!J279)</f>
        <v/>
      </c>
      <c r="AE279" s="62" t="str">
        <f t="shared" si="111"/>
        <v/>
      </c>
      <c r="AF279" s="309" t="str">
        <f t="shared" si="112"/>
        <v/>
      </c>
      <c r="AG279" s="19" t="str">
        <f t="shared" si="113"/>
        <v/>
      </c>
      <c r="AH279" s="19" t="str">
        <f t="shared" si="114"/>
        <v/>
      </c>
      <c r="AI279" s="19" t="str">
        <f t="shared" si="115"/>
        <v/>
      </c>
      <c r="AJ279" s="337" t="str">
        <f t="shared" si="116"/>
        <v/>
      </c>
      <c r="AK279" s="62" t="str">
        <f t="shared" si="117"/>
        <v/>
      </c>
      <c r="AL279" s="62" t="str">
        <f>IF(D279="","",IF(AK278&lt;'day lookup'!$I$1,MIN('day lookup'!$I$1-AK278,AJ279)))</f>
        <v/>
      </c>
      <c r="AM279" s="62" t="str">
        <f t="shared" si="118"/>
        <v/>
      </c>
      <c r="AN279" s="62" t="str">
        <f>IF(D279="","",IF(AK279&lt;'day lookup'!$I$1,0,MIN(AK279-'day lookup'!$I$1,AJ279)))</f>
        <v/>
      </c>
      <c r="AO279" s="338" t="str">
        <f t="shared" si="119"/>
        <v/>
      </c>
      <c r="AP279" s="10">
        <f>IF(Revised_Input!F279&gt;0,Revised_Input!F279,IF(Input!F279&lt;990000,Input!F279,""))</f>
        <v>0</v>
      </c>
      <c r="AQ279" s="282"/>
      <c r="AS279" s="282"/>
      <c r="AT279" s="279"/>
      <c r="AU279" s="280"/>
      <c r="BL279" s="271"/>
      <c r="BN279" s="271"/>
      <c r="BO279" s="271"/>
    </row>
    <row r="280" spans="1:67">
      <c r="A280" s="73" t="str">
        <f ca="1">OFFSET('day lookup'!$A$1,WEEKDAY(B280)-1,0)</f>
        <v>THU</v>
      </c>
      <c r="B280" s="32">
        <f>Input!A280</f>
        <v>41270</v>
      </c>
      <c r="C280" s="294" t="str">
        <f>IF(D280&lt;&gt;"",interp(D280,AreaCapacity!$A$3:$B$245,2),"")</f>
        <v/>
      </c>
      <c r="D280" s="10">
        <f>IF(AND(Revised_Input!B280&gt;0,Revised_Input!B280&lt;104000),Revised_Input!B280,IF(Input!B280&lt;990000,Input!B280,""))</f>
        <v>0</v>
      </c>
      <c r="E280" s="10">
        <f>IF(Revised_Input!G280&gt;0,Revised_Input!G280/1.9835,IF(Input!G280&lt;990000,Input!G280,""))</f>
        <v>0</v>
      </c>
      <c r="F280" s="10">
        <f>IF(Revised_Input!C280&gt;0,Revised_Input!C280,IF(Input!C280&lt;990000,Input!C280,""))</f>
        <v>0</v>
      </c>
      <c r="G280" s="10">
        <f>IF(Revised_Input!D280&gt;0,Revised_Input!D280,IF(Input!D280&lt;990000,Input!D280,""))</f>
        <v>0</v>
      </c>
      <c r="H280" s="210" t="str">
        <f t="shared" si="96"/>
        <v/>
      </c>
      <c r="I280" s="287" t="str">
        <f t="shared" si="97"/>
        <v/>
      </c>
      <c r="J280" s="437" t="str">
        <f>IF(Input!H280="","",Input!H280)</f>
        <v>N</v>
      </c>
      <c r="K280" s="305" t="str">
        <f t="shared" si="98"/>
        <v/>
      </c>
      <c r="L280" s="201" t="str">
        <f>IF(D280="","",IF(J280="Y",I280+G280,MIN(Input!I280,I280+G280-K280)))</f>
        <v/>
      </c>
      <c r="M280" s="201" t="str">
        <f t="shared" si="99"/>
        <v/>
      </c>
      <c r="N280" s="314">
        <f>IF(Revised_Input!E280&gt;0,Revised_Input!E280,IF(Input!E280&lt;990000,Input!E280,""))</f>
        <v>0</v>
      </c>
      <c r="O280" s="306" t="str">
        <f t="shared" si="100"/>
        <v/>
      </c>
      <c r="P280" s="10" t="str">
        <f t="shared" si="101"/>
        <v/>
      </c>
      <c r="Q280" s="322" t="str">
        <f t="shared" si="102"/>
        <v/>
      </c>
      <c r="R280" s="325" t="str">
        <f>IF(D280="","",IF(J280="Y",Input!M280,0))</f>
        <v/>
      </c>
      <c r="S280" s="308" t="str">
        <f t="shared" si="103"/>
        <v/>
      </c>
      <c r="T280" s="305" t="str">
        <f>IF(D280="","",Input!L280)</f>
        <v/>
      </c>
      <c r="U280" s="308" t="str">
        <f t="shared" si="104"/>
        <v/>
      </c>
      <c r="V280" s="307" t="str">
        <f t="shared" si="105"/>
        <v/>
      </c>
      <c r="W280" s="326" t="str">
        <f t="shared" si="106"/>
        <v/>
      </c>
      <c r="X280" s="152" t="str">
        <f>IF(D280="","",Input!K280)</f>
        <v/>
      </c>
      <c r="Y280" s="308" t="str">
        <f t="shared" si="107"/>
        <v/>
      </c>
      <c r="Z280" s="329" t="str">
        <f t="shared" si="108"/>
        <v/>
      </c>
      <c r="AA280" s="62" t="str">
        <f t="shared" si="109"/>
        <v/>
      </c>
      <c r="AB280" s="62" t="str">
        <f>IF(D280="","",Input!N280)</f>
        <v/>
      </c>
      <c r="AC280" s="62" t="str">
        <f t="shared" si="110"/>
        <v/>
      </c>
      <c r="AD280" s="62" t="str">
        <f>IF(D280="","",Input!J280)</f>
        <v/>
      </c>
      <c r="AE280" s="62" t="str">
        <f t="shared" si="111"/>
        <v/>
      </c>
      <c r="AF280" s="309" t="str">
        <f t="shared" si="112"/>
        <v/>
      </c>
      <c r="AG280" s="19" t="str">
        <f t="shared" si="113"/>
        <v/>
      </c>
      <c r="AH280" s="19" t="str">
        <f t="shared" si="114"/>
        <v/>
      </c>
      <c r="AI280" s="19" t="str">
        <f t="shared" si="115"/>
        <v/>
      </c>
      <c r="AJ280" s="337" t="str">
        <f t="shared" si="116"/>
        <v/>
      </c>
      <c r="AK280" s="62" t="str">
        <f t="shared" si="117"/>
        <v/>
      </c>
      <c r="AL280" s="62" t="str">
        <f>IF(D280="","",IF(AK279&lt;'day lookup'!$I$1,MIN('day lookup'!$I$1-AK279,AJ280)))</f>
        <v/>
      </c>
      <c r="AM280" s="62" t="str">
        <f t="shared" si="118"/>
        <v/>
      </c>
      <c r="AN280" s="62" t="str">
        <f>IF(D280="","",IF(AK280&lt;'day lookup'!$I$1,0,MIN(AK280-'day lookup'!$I$1,AJ280)))</f>
        <v/>
      </c>
      <c r="AO280" s="338" t="str">
        <f t="shared" si="119"/>
        <v/>
      </c>
      <c r="AP280" s="10">
        <f>IF(Revised_Input!F280&gt;0,Revised_Input!F280,IF(Input!F280&lt;990000,Input!F280,""))</f>
        <v>0</v>
      </c>
      <c r="AQ280" s="282"/>
      <c r="AS280" s="282"/>
      <c r="AT280" s="279"/>
      <c r="AU280" s="280"/>
      <c r="BL280" s="271"/>
      <c r="BN280" s="271"/>
      <c r="BO280" s="271"/>
    </row>
    <row r="281" spans="1:67">
      <c r="A281" s="73" t="str">
        <f ca="1">OFFSET('day lookup'!$A$1,WEEKDAY(B281)-1,0)</f>
        <v>FRI</v>
      </c>
      <c r="B281" s="32">
        <f>Input!A281</f>
        <v>41271</v>
      </c>
      <c r="C281" s="294" t="str">
        <f>IF(D281&lt;&gt;"",interp(D281,AreaCapacity!$A$3:$B$245,2),"")</f>
        <v/>
      </c>
      <c r="D281" s="10">
        <f>IF(AND(Revised_Input!B281&gt;0,Revised_Input!B281&lt;104000),Revised_Input!B281,IF(Input!B281&lt;990000,Input!B281,""))</f>
        <v>0</v>
      </c>
      <c r="E281" s="10">
        <f>IF(Revised_Input!G281&gt;0,Revised_Input!G281/1.9835,IF(Input!G281&lt;990000,Input!G281,""))</f>
        <v>0</v>
      </c>
      <c r="F281" s="10">
        <f>IF(Revised_Input!C281&gt;0,Revised_Input!C281,IF(Input!C281&lt;990000,Input!C281,""))</f>
        <v>0</v>
      </c>
      <c r="G281" s="10">
        <f>IF(Revised_Input!D281&gt;0,Revised_Input!D281,IF(Input!D281&lt;990000,Input!D281,""))</f>
        <v>0</v>
      </c>
      <c r="H281" s="210" t="str">
        <f t="shared" si="96"/>
        <v/>
      </c>
      <c r="I281" s="287" t="str">
        <f t="shared" si="97"/>
        <v/>
      </c>
      <c r="J281" s="437" t="str">
        <f>IF(Input!H281="","",Input!H281)</f>
        <v>N</v>
      </c>
      <c r="K281" s="305" t="str">
        <f t="shared" si="98"/>
        <v/>
      </c>
      <c r="L281" s="201" t="str">
        <f>IF(D281="","",IF(J281="Y",I281+G281,MIN(Input!I281,I281+G281-K281)))</f>
        <v/>
      </c>
      <c r="M281" s="201" t="str">
        <f t="shared" si="99"/>
        <v/>
      </c>
      <c r="N281" s="314">
        <f>IF(Revised_Input!E281&gt;0,Revised_Input!E281,IF(Input!E281&lt;990000,Input!E281,""))</f>
        <v>0</v>
      </c>
      <c r="O281" s="306" t="str">
        <f t="shared" si="100"/>
        <v/>
      </c>
      <c r="P281" s="10" t="str">
        <f t="shared" si="101"/>
        <v/>
      </c>
      <c r="Q281" s="322" t="str">
        <f t="shared" si="102"/>
        <v/>
      </c>
      <c r="R281" s="325" t="str">
        <f>IF(D281="","",IF(J281="Y",Input!M281,0))</f>
        <v/>
      </c>
      <c r="S281" s="308" t="str">
        <f t="shared" si="103"/>
        <v/>
      </c>
      <c r="T281" s="305" t="str">
        <f>IF(D281="","",Input!L281)</f>
        <v/>
      </c>
      <c r="U281" s="308" t="str">
        <f t="shared" si="104"/>
        <v/>
      </c>
      <c r="V281" s="307" t="str">
        <f t="shared" si="105"/>
        <v/>
      </c>
      <c r="W281" s="326" t="str">
        <f t="shared" si="106"/>
        <v/>
      </c>
      <c r="X281" s="152" t="str">
        <f>IF(D281="","",Input!K281)</f>
        <v/>
      </c>
      <c r="Y281" s="308" t="str">
        <f t="shared" si="107"/>
        <v/>
      </c>
      <c r="Z281" s="329" t="str">
        <f t="shared" si="108"/>
        <v/>
      </c>
      <c r="AA281" s="62" t="str">
        <f t="shared" si="109"/>
        <v/>
      </c>
      <c r="AB281" s="62" t="str">
        <f>IF(D281="","",Input!N281)</f>
        <v/>
      </c>
      <c r="AC281" s="62" t="str">
        <f t="shared" si="110"/>
        <v/>
      </c>
      <c r="AD281" s="62" t="str">
        <f>IF(D281="","",Input!J281)</f>
        <v/>
      </c>
      <c r="AE281" s="62" t="str">
        <f t="shared" si="111"/>
        <v/>
      </c>
      <c r="AF281" s="309" t="str">
        <f t="shared" si="112"/>
        <v/>
      </c>
      <c r="AG281" s="19" t="str">
        <f t="shared" si="113"/>
        <v/>
      </c>
      <c r="AH281" s="19" t="str">
        <f t="shared" si="114"/>
        <v/>
      </c>
      <c r="AI281" s="19" t="str">
        <f t="shared" si="115"/>
        <v/>
      </c>
      <c r="AJ281" s="337" t="str">
        <f t="shared" si="116"/>
        <v/>
      </c>
      <c r="AK281" s="62" t="str">
        <f t="shared" si="117"/>
        <v/>
      </c>
      <c r="AL281" s="62" t="str">
        <f>IF(D281="","",IF(AK280&lt;'day lookup'!$I$1,MIN('day lookup'!$I$1-AK280,AJ281)))</f>
        <v/>
      </c>
      <c r="AM281" s="62" t="str">
        <f t="shared" si="118"/>
        <v/>
      </c>
      <c r="AN281" s="62" t="str">
        <f>IF(D281="","",IF(AK281&lt;'day lookup'!$I$1,0,MIN(AK281-'day lookup'!$I$1,AJ281)))</f>
        <v/>
      </c>
      <c r="AO281" s="338" t="str">
        <f t="shared" si="119"/>
        <v/>
      </c>
      <c r="AP281" s="10">
        <f>IF(Revised_Input!F281&gt;0,Revised_Input!F281,IF(Input!F281&lt;990000,Input!F281,""))</f>
        <v>0</v>
      </c>
      <c r="AQ281" s="282"/>
      <c r="AS281" s="282"/>
      <c r="AT281" s="279"/>
      <c r="AU281" s="280"/>
      <c r="BL281" s="271"/>
      <c r="BN281" s="271"/>
      <c r="BO281" s="271"/>
    </row>
    <row r="282" spans="1:67">
      <c r="A282" s="73" t="str">
        <f ca="1">OFFSET('day lookup'!$A$1,WEEKDAY(B282)-1,0)</f>
        <v>SAT</v>
      </c>
      <c r="B282" s="32">
        <f>Input!A282</f>
        <v>41272</v>
      </c>
      <c r="C282" s="294" t="str">
        <f>IF(D282&lt;&gt;"",interp(D282,AreaCapacity!$A$3:$B$245,2),"")</f>
        <v/>
      </c>
      <c r="D282" s="10">
        <f>IF(AND(Revised_Input!B282&gt;0,Revised_Input!B282&lt;104000),Revised_Input!B282,IF(Input!B282&lt;990000,Input!B282,""))</f>
        <v>0</v>
      </c>
      <c r="E282" s="10">
        <f>IF(Revised_Input!G282&gt;0,Revised_Input!G282/1.9835,IF(Input!G282&lt;990000,Input!G282,""))</f>
        <v>0</v>
      </c>
      <c r="F282" s="10">
        <f>IF(Revised_Input!C282&gt;0,Revised_Input!C282,IF(Input!C282&lt;990000,Input!C282,""))</f>
        <v>0</v>
      </c>
      <c r="G282" s="10">
        <f>IF(Revised_Input!D282&gt;0,Revised_Input!D282,IF(Input!D282&lt;990000,Input!D282,""))</f>
        <v>0</v>
      </c>
      <c r="H282" s="210" t="str">
        <f t="shared" si="96"/>
        <v/>
      </c>
      <c r="I282" s="287" t="str">
        <f t="shared" si="97"/>
        <v/>
      </c>
      <c r="J282" s="437" t="str">
        <f>IF(Input!H282="","",Input!H282)</f>
        <v>N</v>
      </c>
      <c r="K282" s="305" t="str">
        <f t="shared" si="98"/>
        <v/>
      </c>
      <c r="L282" s="201" t="str">
        <f>IF(D282="","",IF(J282="Y",I282+G282,MIN(Input!I282,I282+G282-K282)))</f>
        <v/>
      </c>
      <c r="M282" s="201" t="str">
        <f t="shared" si="99"/>
        <v/>
      </c>
      <c r="N282" s="314">
        <f>IF(Revised_Input!E282&gt;0,Revised_Input!E282,IF(Input!E282&lt;990000,Input!E282,""))</f>
        <v>0</v>
      </c>
      <c r="O282" s="306" t="str">
        <f t="shared" si="100"/>
        <v/>
      </c>
      <c r="P282" s="10" t="str">
        <f t="shared" si="101"/>
        <v/>
      </c>
      <c r="Q282" s="322" t="str">
        <f t="shared" si="102"/>
        <v/>
      </c>
      <c r="R282" s="325" t="str">
        <f>IF(D282="","",IF(J282="Y",Input!M282,0))</f>
        <v/>
      </c>
      <c r="S282" s="308" t="str">
        <f t="shared" si="103"/>
        <v/>
      </c>
      <c r="T282" s="305" t="str">
        <f>IF(D282="","",Input!L282)</f>
        <v/>
      </c>
      <c r="U282" s="308" t="str">
        <f t="shared" si="104"/>
        <v/>
      </c>
      <c r="V282" s="307" t="str">
        <f t="shared" si="105"/>
        <v/>
      </c>
      <c r="W282" s="326" t="str">
        <f t="shared" si="106"/>
        <v/>
      </c>
      <c r="X282" s="152" t="str">
        <f>IF(D282="","",Input!K282)</f>
        <v/>
      </c>
      <c r="Y282" s="308" t="str">
        <f t="shared" si="107"/>
        <v/>
      </c>
      <c r="Z282" s="329" t="str">
        <f t="shared" si="108"/>
        <v/>
      </c>
      <c r="AA282" s="62" t="str">
        <f t="shared" si="109"/>
        <v/>
      </c>
      <c r="AB282" s="62" t="str">
        <f>IF(D282="","",Input!N282)</f>
        <v/>
      </c>
      <c r="AC282" s="62" t="str">
        <f t="shared" si="110"/>
        <v/>
      </c>
      <c r="AD282" s="62" t="str">
        <f>IF(D282="","",Input!J282)</f>
        <v/>
      </c>
      <c r="AE282" s="62" t="str">
        <f t="shared" si="111"/>
        <v/>
      </c>
      <c r="AF282" s="309" t="str">
        <f t="shared" si="112"/>
        <v/>
      </c>
      <c r="AG282" s="19" t="str">
        <f t="shared" si="113"/>
        <v/>
      </c>
      <c r="AH282" s="19" t="str">
        <f t="shared" si="114"/>
        <v/>
      </c>
      <c r="AI282" s="19" t="str">
        <f t="shared" si="115"/>
        <v/>
      </c>
      <c r="AJ282" s="337" t="str">
        <f t="shared" si="116"/>
        <v/>
      </c>
      <c r="AK282" s="62" t="str">
        <f t="shared" si="117"/>
        <v/>
      </c>
      <c r="AL282" s="62" t="str">
        <f>IF(D282="","",IF(AK281&lt;'day lookup'!$I$1,MIN('day lookup'!$I$1-AK281,AJ282)))</f>
        <v/>
      </c>
      <c r="AM282" s="62" t="str">
        <f t="shared" si="118"/>
        <v/>
      </c>
      <c r="AN282" s="62" t="str">
        <f>IF(D282="","",IF(AK282&lt;'day lookup'!$I$1,0,MIN(AK282-'day lookup'!$I$1,AJ282)))</f>
        <v/>
      </c>
      <c r="AO282" s="338" t="str">
        <f t="shared" si="119"/>
        <v/>
      </c>
      <c r="AP282" s="10">
        <f>IF(Revised_Input!F282&gt;0,Revised_Input!F282,IF(Input!F282&lt;990000,Input!F282,""))</f>
        <v>0</v>
      </c>
      <c r="AQ282" s="282"/>
      <c r="AS282" s="282"/>
      <c r="AT282" s="279"/>
      <c r="AU282" s="280"/>
      <c r="BL282" s="271"/>
      <c r="BN282" s="271"/>
      <c r="BO282" s="271"/>
    </row>
    <row r="283" spans="1:67">
      <c r="A283" s="73" t="str">
        <f ca="1">OFFSET('day lookup'!$A$1,WEEKDAY(B283)-1,0)</f>
        <v>SUN</v>
      </c>
      <c r="B283" s="32">
        <f>Input!A283</f>
        <v>41273</v>
      </c>
      <c r="C283" s="294" t="str">
        <f>IF(D283&lt;&gt;"",interp(D283,AreaCapacity!$A$3:$B$245,2),"")</f>
        <v/>
      </c>
      <c r="D283" s="10">
        <f>IF(AND(Revised_Input!B283&gt;0,Revised_Input!B283&lt;104000),Revised_Input!B283,IF(Input!B283&lt;990000,Input!B283,""))</f>
        <v>0</v>
      </c>
      <c r="E283" s="10">
        <f>IF(Revised_Input!G283&gt;0,Revised_Input!G283/1.9835,IF(Input!G283&lt;990000,Input!G283,""))</f>
        <v>0</v>
      </c>
      <c r="F283" s="10">
        <f>IF(Revised_Input!C283&gt;0,Revised_Input!C283,IF(Input!C283&lt;990000,Input!C283,""))</f>
        <v>0</v>
      </c>
      <c r="G283" s="10">
        <f>IF(Revised_Input!D283&gt;0,Revised_Input!D283,IF(Input!D283&lt;990000,Input!D283,""))</f>
        <v>0</v>
      </c>
      <c r="H283" s="210" t="str">
        <f t="shared" si="96"/>
        <v/>
      </c>
      <c r="I283" s="287" t="str">
        <f t="shared" si="97"/>
        <v/>
      </c>
      <c r="J283" s="437" t="str">
        <f>IF(Input!H283="","",Input!H283)</f>
        <v>N</v>
      </c>
      <c r="K283" s="305" t="str">
        <f t="shared" si="98"/>
        <v/>
      </c>
      <c r="L283" s="201" t="str">
        <f>IF(D283="","",IF(J283="Y",I283+G283,MIN(Input!I283,I283+G283-K283)))</f>
        <v/>
      </c>
      <c r="M283" s="201" t="str">
        <f t="shared" si="99"/>
        <v/>
      </c>
      <c r="N283" s="314">
        <f>IF(Revised_Input!E283&gt;0,Revised_Input!E283,IF(Input!E283&lt;990000,Input!E283,""))</f>
        <v>0</v>
      </c>
      <c r="O283" s="306" t="str">
        <f t="shared" si="100"/>
        <v/>
      </c>
      <c r="P283" s="10" t="str">
        <f t="shared" si="101"/>
        <v/>
      </c>
      <c r="Q283" s="322" t="str">
        <f t="shared" si="102"/>
        <v/>
      </c>
      <c r="R283" s="325" t="str">
        <f>IF(D283="","",IF(J283="Y",Input!M283,0))</f>
        <v/>
      </c>
      <c r="S283" s="308" t="str">
        <f t="shared" si="103"/>
        <v/>
      </c>
      <c r="T283" s="305" t="str">
        <f>IF(D283="","",Input!L283)</f>
        <v/>
      </c>
      <c r="U283" s="308" t="str">
        <f t="shared" si="104"/>
        <v/>
      </c>
      <c r="V283" s="307" t="str">
        <f t="shared" si="105"/>
        <v/>
      </c>
      <c r="W283" s="326" t="str">
        <f t="shared" si="106"/>
        <v/>
      </c>
      <c r="X283" s="152" t="str">
        <f>IF(D283="","",Input!K283)</f>
        <v/>
      </c>
      <c r="Y283" s="308" t="str">
        <f t="shared" si="107"/>
        <v/>
      </c>
      <c r="Z283" s="329" t="str">
        <f t="shared" si="108"/>
        <v/>
      </c>
      <c r="AA283" s="62" t="str">
        <f t="shared" si="109"/>
        <v/>
      </c>
      <c r="AB283" s="62" t="str">
        <f>IF(D283="","",Input!N283)</f>
        <v/>
      </c>
      <c r="AC283" s="62" t="str">
        <f t="shared" si="110"/>
        <v/>
      </c>
      <c r="AD283" s="62" t="str">
        <f>IF(D283="","",Input!J283)</f>
        <v/>
      </c>
      <c r="AE283" s="62" t="str">
        <f t="shared" si="111"/>
        <v/>
      </c>
      <c r="AF283" s="309" t="str">
        <f t="shared" si="112"/>
        <v/>
      </c>
      <c r="AG283" s="19" t="str">
        <f t="shared" si="113"/>
        <v/>
      </c>
      <c r="AH283" s="19" t="str">
        <f t="shared" si="114"/>
        <v/>
      </c>
      <c r="AI283" s="19" t="str">
        <f t="shared" si="115"/>
        <v/>
      </c>
      <c r="AJ283" s="337" t="str">
        <f t="shared" si="116"/>
        <v/>
      </c>
      <c r="AK283" s="62" t="str">
        <f t="shared" si="117"/>
        <v/>
      </c>
      <c r="AL283" s="62" t="str">
        <f>IF(D283="","",IF(AK282&lt;'day lookup'!$I$1,MIN('day lookup'!$I$1-AK282,AJ283)))</f>
        <v/>
      </c>
      <c r="AM283" s="62" t="str">
        <f t="shared" si="118"/>
        <v/>
      </c>
      <c r="AN283" s="62" t="str">
        <f>IF(D283="","",IF(AK283&lt;'day lookup'!$I$1,0,MIN(AK283-'day lookup'!$I$1,AJ283)))</f>
        <v/>
      </c>
      <c r="AO283" s="338" t="str">
        <f t="shared" si="119"/>
        <v/>
      </c>
      <c r="AP283" s="10">
        <f>IF(Revised_Input!F283&gt;0,Revised_Input!F283,IF(Input!F283&lt;990000,Input!F283,""))</f>
        <v>0</v>
      </c>
      <c r="AQ283" s="282"/>
      <c r="AS283" s="282"/>
      <c r="AT283" s="279"/>
      <c r="AU283" s="280"/>
      <c r="BL283" s="271"/>
      <c r="BN283" s="271"/>
      <c r="BO283" s="271"/>
    </row>
    <row r="284" spans="1:67">
      <c r="A284" s="73" t="str">
        <f ca="1">OFFSET('day lookup'!$A$1,WEEKDAY(B284)-1,0)</f>
        <v>MON</v>
      </c>
      <c r="B284" s="32">
        <f>Input!A284</f>
        <v>41274</v>
      </c>
      <c r="C284" s="294" t="str">
        <f>IF(D284&lt;&gt;"",interp(D284,AreaCapacity!$A$3:$B$245,2),"")</f>
        <v/>
      </c>
      <c r="D284" s="10">
        <f>IF(AND(Revised_Input!B284&gt;0,Revised_Input!B284&lt;104000),Revised_Input!B284,IF(Input!B284&lt;990000,Input!B284,""))</f>
        <v>0</v>
      </c>
      <c r="E284" s="10">
        <f>IF(Revised_Input!G284&gt;0,Revised_Input!G284/1.9835,IF(Input!G284&lt;990000,Input!G284,""))</f>
        <v>0</v>
      </c>
      <c r="F284" s="10">
        <f>IF(Revised_Input!C284&gt;0,Revised_Input!C284,IF(Input!C284&lt;990000,Input!C284,""))</f>
        <v>0</v>
      </c>
      <c r="G284" s="10">
        <f>IF(Revised_Input!D284&gt;0,Revised_Input!D284,IF(Input!D284&lt;990000,Input!D284,""))</f>
        <v>0</v>
      </c>
      <c r="H284" s="210" t="str">
        <f t="shared" si="96"/>
        <v/>
      </c>
      <c r="I284" s="287" t="str">
        <f t="shared" si="97"/>
        <v/>
      </c>
      <c r="J284" s="437" t="str">
        <f>IF(Input!H284="","",Input!H284)</f>
        <v>N</v>
      </c>
      <c r="K284" s="305" t="str">
        <f t="shared" si="98"/>
        <v/>
      </c>
      <c r="L284" s="201" t="str">
        <f>IF(D284="","",IF(J284="Y",I284+G284,MIN(Input!I284,I284+G284-K284)))</f>
        <v/>
      </c>
      <c r="M284" s="201" t="str">
        <f t="shared" si="99"/>
        <v/>
      </c>
      <c r="N284" s="314">
        <f>IF(Revised_Input!E284&gt;0,Revised_Input!E284,IF(Input!E284&lt;990000,Input!E284,""))</f>
        <v>0</v>
      </c>
      <c r="O284" s="306" t="str">
        <f t="shared" si="100"/>
        <v/>
      </c>
      <c r="P284" s="10" t="str">
        <f t="shared" si="101"/>
        <v/>
      </c>
      <c r="Q284" s="322" t="str">
        <f t="shared" si="102"/>
        <v/>
      </c>
      <c r="R284" s="325" t="str">
        <f>IF(D284="","",IF(J284="Y",Input!M284,0))</f>
        <v/>
      </c>
      <c r="S284" s="308" t="str">
        <f t="shared" si="103"/>
        <v/>
      </c>
      <c r="T284" s="305" t="str">
        <f>IF(D284="","",Input!L284)</f>
        <v/>
      </c>
      <c r="U284" s="308" t="str">
        <f t="shared" si="104"/>
        <v/>
      </c>
      <c r="V284" s="307" t="str">
        <f t="shared" si="105"/>
        <v/>
      </c>
      <c r="W284" s="326" t="str">
        <f t="shared" si="106"/>
        <v/>
      </c>
      <c r="X284" s="152" t="str">
        <f>IF(D284="","",Input!K284)</f>
        <v/>
      </c>
      <c r="Y284" s="308" t="str">
        <f t="shared" si="107"/>
        <v/>
      </c>
      <c r="Z284" s="329" t="str">
        <f t="shared" si="108"/>
        <v/>
      </c>
      <c r="AA284" s="62" t="str">
        <f t="shared" si="109"/>
        <v/>
      </c>
      <c r="AB284" s="62" t="str">
        <f>IF(D284="","",Input!N284)</f>
        <v/>
      </c>
      <c r="AC284" s="62" t="str">
        <f t="shared" si="110"/>
        <v/>
      </c>
      <c r="AD284" s="62" t="str">
        <f>IF(D284="","",Input!J284)</f>
        <v/>
      </c>
      <c r="AE284" s="62" t="str">
        <f t="shared" si="111"/>
        <v/>
      </c>
      <c r="AF284" s="309" t="str">
        <f t="shared" si="112"/>
        <v/>
      </c>
      <c r="AG284" s="19" t="str">
        <f t="shared" si="113"/>
        <v/>
      </c>
      <c r="AH284" s="19" t="str">
        <f t="shared" si="114"/>
        <v/>
      </c>
      <c r="AI284" s="19" t="str">
        <f t="shared" si="115"/>
        <v/>
      </c>
      <c r="AJ284" s="337" t="str">
        <f t="shared" si="116"/>
        <v/>
      </c>
      <c r="AK284" s="62" t="str">
        <f t="shared" si="117"/>
        <v/>
      </c>
      <c r="AL284" s="62" t="str">
        <f>IF(D284="","",IF(AK283&lt;'day lookup'!$I$1,MIN('day lookup'!$I$1-AK283,AJ284)))</f>
        <v/>
      </c>
      <c r="AM284" s="62" t="str">
        <f t="shared" si="118"/>
        <v/>
      </c>
      <c r="AN284" s="62" t="str">
        <f>IF(D284="","",IF(AK284&lt;'day lookup'!$I$1,0,MIN(AK284-'day lookup'!$I$1,AJ284)))</f>
        <v/>
      </c>
      <c r="AO284" s="338" t="str">
        <f t="shared" si="119"/>
        <v/>
      </c>
      <c r="AP284" s="10">
        <f>IF(Revised_Input!F284&gt;0,Revised_Input!F284,IF(Input!F284&lt;990000,Input!F284,""))</f>
        <v>0</v>
      </c>
      <c r="AQ284" s="282"/>
      <c r="AS284" s="282"/>
      <c r="AT284" s="279"/>
      <c r="AU284" s="280"/>
      <c r="BL284" s="271"/>
      <c r="BN284" s="271"/>
      <c r="BO284" s="271"/>
    </row>
    <row r="285" spans="1:67">
      <c r="A285" s="73" t="str">
        <f ca="1">OFFSET('day lookup'!$A$1,WEEKDAY(B285)-1,0)</f>
        <v>TUE</v>
      </c>
      <c r="B285" s="32">
        <f>Input!A285</f>
        <v>41275</v>
      </c>
      <c r="C285" s="294" t="str">
        <f>IF(D285&lt;&gt;"",interp(D285,AreaCapacity!$A$3:$B$245,2),"")</f>
        <v/>
      </c>
      <c r="D285" s="10">
        <f>IF(AND(Revised_Input!B285&gt;0,Revised_Input!B285&lt;104000),Revised_Input!B285,IF(Input!B285&lt;990000,Input!B285,""))</f>
        <v>0</v>
      </c>
      <c r="E285" s="10">
        <f>IF(Revised_Input!G285&gt;0,Revised_Input!G285/1.9835,IF(Input!G285&lt;990000,Input!G285,""))</f>
        <v>0</v>
      </c>
      <c r="F285" s="10">
        <f>IF(Revised_Input!C285&gt;0,Revised_Input!C285,IF(Input!C285&lt;990000,Input!C285,""))</f>
        <v>0</v>
      </c>
      <c r="G285" s="10">
        <f>IF(Revised_Input!D285&gt;0,Revised_Input!D285,IF(Input!D285&lt;990000,Input!D285,""))</f>
        <v>0</v>
      </c>
      <c r="H285" s="210" t="str">
        <f t="shared" si="96"/>
        <v/>
      </c>
      <c r="I285" s="287" t="str">
        <f t="shared" si="97"/>
        <v/>
      </c>
      <c r="J285" s="437" t="str">
        <f>IF(Input!H285="","",Input!H285)</f>
        <v>N</v>
      </c>
      <c r="K285" s="305" t="str">
        <f t="shared" si="98"/>
        <v/>
      </c>
      <c r="L285" s="201" t="str">
        <f>IF(D285="","",IF(J285="Y",I285+G285,MIN(Input!I285,I285+G285-K285)))</f>
        <v/>
      </c>
      <c r="M285" s="201" t="str">
        <f t="shared" si="99"/>
        <v/>
      </c>
      <c r="N285" s="314">
        <f>IF(Revised_Input!E285&gt;0,Revised_Input!E285,IF(Input!E285&lt;990000,Input!E285,""))</f>
        <v>0</v>
      </c>
      <c r="O285" s="306" t="str">
        <f t="shared" si="100"/>
        <v/>
      </c>
      <c r="P285" s="10" t="str">
        <f t="shared" si="101"/>
        <v/>
      </c>
      <c r="Q285" s="322" t="str">
        <f t="shared" si="102"/>
        <v/>
      </c>
      <c r="R285" s="325" t="str">
        <f>IF(D285="","",IF(J285="Y",Input!M285,0))</f>
        <v/>
      </c>
      <c r="S285" s="308" t="str">
        <f t="shared" si="103"/>
        <v/>
      </c>
      <c r="T285" s="305" t="str">
        <f>IF(D285="","",Input!L285)</f>
        <v/>
      </c>
      <c r="U285" s="308" t="str">
        <f t="shared" si="104"/>
        <v/>
      </c>
      <c r="V285" s="307" t="str">
        <f t="shared" si="105"/>
        <v/>
      </c>
      <c r="W285" s="326" t="str">
        <f t="shared" si="106"/>
        <v/>
      </c>
      <c r="X285" s="152" t="str">
        <f>IF(D285="","",Input!K285)</f>
        <v/>
      </c>
      <c r="Y285" s="308" t="str">
        <f t="shared" si="107"/>
        <v/>
      </c>
      <c r="Z285" s="329" t="str">
        <f t="shared" si="108"/>
        <v/>
      </c>
      <c r="AA285" s="62" t="str">
        <f t="shared" si="109"/>
        <v/>
      </c>
      <c r="AB285" s="62" t="str">
        <f>IF(D285="","",Input!N285)</f>
        <v/>
      </c>
      <c r="AC285" s="62" t="str">
        <f t="shared" si="110"/>
        <v/>
      </c>
      <c r="AD285" s="62" t="str">
        <f>IF(D285="","",Input!J285)</f>
        <v/>
      </c>
      <c r="AE285" s="62" t="str">
        <f t="shared" si="111"/>
        <v/>
      </c>
      <c r="AF285" s="309" t="str">
        <f t="shared" si="112"/>
        <v/>
      </c>
      <c r="AG285" s="19" t="str">
        <f t="shared" si="113"/>
        <v/>
      </c>
      <c r="AH285" s="19" t="str">
        <f t="shared" si="114"/>
        <v/>
      </c>
      <c r="AI285" s="19" t="str">
        <f t="shared" si="115"/>
        <v/>
      </c>
      <c r="AJ285" s="337" t="str">
        <f t="shared" si="116"/>
        <v/>
      </c>
      <c r="AK285" s="62" t="str">
        <f t="shared" si="117"/>
        <v/>
      </c>
      <c r="AL285" s="62" t="str">
        <f>IF(D285="","",IF(AK284&lt;'day lookup'!$I$1,MIN('day lookup'!$I$1-AK284,AJ285)))</f>
        <v/>
      </c>
      <c r="AM285" s="62" t="str">
        <f t="shared" si="118"/>
        <v/>
      </c>
      <c r="AN285" s="62" t="str">
        <f>IF(D285="","",IF(AK285&lt;'day lookup'!$I$1,0,MIN(AK285-'day lookup'!$I$1,AJ285)))</f>
        <v/>
      </c>
      <c r="AO285" s="338" t="str">
        <f t="shared" si="119"/>
        <v/>
      </c>
      <c r="AP285" s="10">
        <f>IF(Revised_Input!F285&gt;0,Revised_Input!F285,IF(Input!F285&lt;990000,Input!F285,""))</f>
        <v>0</v>
      </c>
      <c r="AQ285" s="282"/>
      <c r="AS285" s="282"/>
      <c r="AT285" s="279"/>
      <c r="AU285" s="280"/>
      <c r="BL285" s="271"/>
      <c r="BN285" s="271"/>
      <c r="BO285" s="271"/>
    </row>
    <row r="286" spans="1:67">
      <c r="A286" s="73" t="str">
        <f ca="1">OFFSET('day lookup'!$A$1,WEEKDAY(B286)-1,0)</f>
        <v>WED</v>
      </c>
      <c r="B286" s="32">
        <f>Input!A286</f>
        <v>41276</v>
      </c>
      <c r="C286" s="294" t="str">
        <f>IF(D286&lt;&gt;"",interp(D286,AreaCapacity!$A$3:$B$245,2),"")</f>
        <v/>
      </c>
      <c r="D286" s="10">
        <f>IF(AND(Revised_Input!B286&gt;0,Revised_Input!B286&lt;104000),Revised_Input!B286,IF(Input!B286&lt;990000,Input!B286,""))</f>
        <v>0</v>
      </c>
      <c r="E286" s="10">
        <f>IF(Revised_Input!G286&gt;0,Revised_Input!G286/1.9835,IF(Input!G286&lt;990000,Input!G286,""))</f>
        <v>0</v>
      </c>
      <c r="F286" s="10">
        <f>IF(Revised_Input!C286&gt;0,Revised_Input!C286,IF(Input!C286&lt;990000,Input!C286,""))</f>
        <v>0</v>
      </c>
      <c r="G286" s="10">
        <f>IF(Revised_Input!D286&gt;0,Revised_Input!D286,IF(Input!D286&lt;990000,Input!D286,""))</f>
        <v>0</v>
      </c>
      <c r="H286" s="210" t="str">
        <f t="shared" si="96"/>
        <v/>
      </c>
      <c r="I286" s="287" t="str">
        <f t="shared" si="97"/>
        <v/>
      </c>
      <c r="J286" s="437" t="str">
        <f>IF(Input!H286="","",Input!H286)</f>
        <v>N</v>
      </c>
      <c r="K286" s="305" t="str">
        <f t="shared" si="98"/>
        <v/>
      </c>
      <c r="L286" s="201" t="str">
        <f>IF(D286="","",IF(J286="Y",I286+G286,MIN(Input!I286,I286+G286-K286)))</f>
        <v/>
      </c>
      <c r="M286" s="201" t="str">
        <f t="shared" si="99"/>
        <v/>
      </c>
      <c r="N286" s="314">
        <f>IF(Revised_Input!E286&gt;0,Revised_Input!E286,IF(Input!E286&lt;990000,Input!E286,""))</f>
        <v>0</v>
      </c>
      <c r="O286" s="306" t="str">
        <f t="shared" si="100"/>
        <v/>
      </c>
      <c r="P286" s="10" t="str">
        <f t="shared" si="101"/>
        <v/>
      </c>
      <c r="Q286" s="322" t="str">
        <f t="shared" si="102"/>
        <v/>
      </c>
      <c r="R286" s="325" t="str">
        <f>IF(D286="","",IF(J286="Y",Input!M286,0))</f>
        <v/>
      </c>
      <c r="S286" s="308" t="str">
        <f t="shared" si="103"/>
        <v/>
      </c>
      <c r="T286" s="305" t="str">
        <f>IF(D286="","",Input!L286)</f>
        <v/>
      </c>
      <c r="U286" s="308" t="str">
        <f t="shared" si="104"/>
        <v/>
      </c>
      <c r="V286" s="307" t="str">
        <f t="shared" si="105"/>
        <v/>
      </c>
      <c r="W286" s="326" t="str">
        <f t="shared" si="106"/>
        <v/>
      </c>
      <c r="X286" s="152" t="str">
        <f>IF(D286="","",Input!K286)</f>
        <v/>
      </c>
      <c r="Y286" s="308" t="str">
        <f t="shared" si="107"/>
        <v/>
      </c>
      <c r="Z286" s="329" t="str">
        <f t="shared" si="108"/>
        <v/>
      </c>
      <c r="AA286" s="62" t="str">
        <f t="shared" si="109"/>
        <v/>
      </c>
      <c r="AB286" s="62" t="str">
        <f>IF(D286="","",Input!N286)</f>
        <v/>
      </c>
      <c r="AC286" s="62" t="str">
        <f t="shared" si="110"/>
        <v/>
      </c>
      <c r="AD286" s="62" t="str">
        <f>IF(D286="","",Input!J286)</f>
        <v/>
      </c>
      <c r="AE286" s="62" t="str">
        <f t="shared" si="111"/>
        <v/>
      </c>
      <c r="AF286" s="309" t="str">
        <f t="shared" si="112"/>
        <v/>
      </c>
      <c r="AG286" s="19" t="str">
        <f t="shared" si="113"/>
        <v/>
      </c>
      <c r="AH286" s="19" t="str">
        <f t="shared" si="114"/>
        <v/>
      </c>
      <c r="AI286" s="19" t="str">
        <f t="shared" si="115"/>
        <v/>
      </c>
      <c r="AJ286" s="337" t="str">
        <f t="shared" si="116"/>
        <v/>
      </c>
      <c r="AK286" s="62" t="str">
        <f t="shared" si="117"/>
        <v/>
      </c>
      <c r="AL286" s="62" t="str">
        <f>IF(D286="","",IF(AK285&lt;'day lookup'!$I$1,MIN('day lookup'!$I$1-AK285,AJ286)))</f>
        <v/>
      </c>
      <c r="AM286" s="62" t="str">
        <f t="shared" si="118"/>
        <v/>
      </c>
      <c r="AN286" s="62" t="str">
        <f>IF(D286="","",IF(AK286&lt;'day lookup'!$I$1,0,MIN(AK286-'day lookup'!$I$1,AJ286)))</f>
        <v/>
      </c>
      <c r="AO286" s="338" t="str">
        <f t="shared" si="119"/>
        <v/>
      </c>
      <c r="AP286" s="10">
        <f>IF(Revised_Input!F286&gt;0,Revised_Input!F286,IF(Input!F286&lt;990000,Input!F286,""))</f>
        <v>0</v>
      </c>
      <c r="AQ286" s="282"/>
      <c r="AS286" s="282"/>
      <c r="AT286" s="279"/>
      <c r="AU286" s="280"/>
      <c r="BL286" s="271"/>
      <c r="BN286" s="271"/>
      <c r="BO286" s="271"/>
    </row>
    <row r="287" spans="1:67">
      <c r="A287" s="73" t="str">
        <f ca="1">OFFSET('day lookup'!$A$1,WEEKDAY(B287)-1,0)</f>
        <v>THU</v>
      </c>
      <c r="B287" s="32">
        <f>Input!A287</f>
        <v>41277</v>
      </c>
      <c r="C287" s="294" t="str">
        <f>IF(D287&lt;&gt;"",interp(D287,AreaCapacity!$A$3:$B$245,2),"")</f>
        <v/>
      </c>
      <c r="D287" s="10">
        <f>IF(AND(Revised_Input!B287&gt;0,Revised_Input!B287&lt;104000),Revised_Input!B287,IF(Input!B287&lt;990000,Input!B287,""))</f>
        <v>0</v>
      </c>
      <c r="E287" s="10">
        <f>IF(Revised_Input!G287&gt;0,Revised_Input!G287/1.9835,IF(Input!G287&lt;990000,Input!G287,""))</f>
        <v>0</v>
      </c>
      <c r="F287" s="10">
        <f>IF(Revised_Input!C287&gt;0,Revised_Input!C287,IF(Input!C287&lt;990000,Input!C287,""))</f>
        <v>0</v>
      </c>
      <c r="G287" s="10">
        <f>IF(Revised_Input!D287&gt;0,Revised_Input!D287,IF(Input!D287&lt;990000,Input!D287,""))</f>
        <v>0</v>
      </c>
      <c r="H287" s="210" t="str">
        <f t="shared" si="96"/>
        <v/>
      </c>
      <c r="I287" s="287" t="str">
        <f t="shared" si="97"/>
        <v/>
      </c>
      <c r="J287" s="437" t="str">
        <f>IF(Input!H287="","",Input!H287)</f>
        <v>N</v>
      </c>
      <c r="K287" s="305" t="str">
        <f t="shared" si="98"/>
        <v/>
      </c>
      <c r="L287" s="201" t="str">
        <f>IF(D287="","",IF(J287="Y",I287+G287,MIN(Input!I287,I287+G287-K287)))</f>
        <v/>
      </c>
      <c r="M287" s="201" t="str">
        <f t="shared" si="99"/>
        <v/>
      </c>
      <c r="N287" s="314">
        <f>IF(Revised_Input!E287&gt;0,Revised_Input!E287,IF(Input!E287&lt;990000,Input!E287,""))</f>
        <v>0</v>
      </c>
      <c r="O287" s="306" t="str">
        <f t="shared" si="100"/>
        <v/>
      </c>
      <c r="P287" s="10" t="str">
        <f t="shared" si="101"/>
        <v/>
      </c>
      <c r="Q287" s="322" t="str">
        <f t="shared" si="102"/>
        <v/>
      </c>
      <c r="R287" s="325" t="str">
        <f>IF(D287="","",IF(J287="Y",Input!M287,0))</f>
        <v/>
      </c>
      <c r="S287" s="308" t="str">
        <f t="shared" si="103"/>
        <v/>
      </c>
      <c r="T287" s="305" t="str">
        <f>IF(D287="","",Input!L287)</f>
        <v/>
      </c>
      <c r="U287" s="308" t="str">
        <f t="shared" si="104"/>
        <v/>
      </c>
      <c r="V287" s="307" t="str">
        <f t="shared" si="105"/>
        <v/>
      </c>
      <c r="W287" s="326" t="str">
        <f t="shared" si="106"/>
        <v/>
      </c>
      <c r="X287" s="152" t="str">
        <f>IF(D287="","",Input!K287)</f>
        <v/>
      </c>
      <c r="Y287" s="308" t="str">
        <f t="shared" si="107"/>
        <v/>
      </c>
      <c r="Z287" s="329" t="str">
        <f t="shared" si="108"/>
        <v/>
      </c>
      <c r="AA287" s="62" t="str">
        <f t="shared" si="109"/>
        <v/>
      </c>
      <c r="AB287" s="62" t="str">
        <f>IF(D287="","",Input!N287)</f>
        <v/>
      </c>
      <c r="AC287" s="62" t="str">
        <f t="shared" si="110"/>
        <v/>
      </c>
      <c r="AD287" s="62" t="str">
        <f>IF(D287="","",Input!J287)</f>
        <v/>
      </c>
      <c r="AE287" s="62" t="str">
        <f t="shared" si="111"/>
        <v/>
      </c>
      <c r="AF287" s="309" t="str">
        <f t="shared" si="112"/>
        <v/>
      </c>
      <c r="AG287" s="19" t="str">
        <f t="shared" si="113"/>
        <v/>
      </c>
      <c r="AH287" s="19" t="str">
        <f t="shared" si="114"/>
        <v/>
      </c>
      <c r="AI287" s="19" t="str">
        <f t="shared" si="115"/>
        <v/>
      </c>
      <c r="AJ287" s="337" t="str">
        <f t="shared" si="116"/>
        <v/>
      </c>
      <c r="AK287" s="62" t="str">
        <f t="shared" si="117"/>
        <v/>
      </c>
      <c r="AL287" s="62" t="str">
        <f>IF(D287="","",IF(AK286&lt;'day lookup'!$I$1,MIN('day lookup'!$I$1-AK286,AJ287)))</f>
        <v/>
      </c>
      <c r="AM287" s="62" t="str">
        <f t="shared" si="118"/>
        <v/>
      </c>
      <c r="AN287" s="62" t="str">
        <f>IF(D287="","",IF(AK287&lt;'day lookup'!$I$1,0,MIN(AK287-'day lookup'!$I$1,AJ287)))</f>
        <v/>
      </c>
      <c r="AO287" s="338" t="str">
        <f t="shared" si="119"/>
        <v/>
      </c>
      <c r="AP287" s="10">
        <f>IF(Revised_Input!F287&gt;0,Revised_Input!F287,IF(Input!F287&lt;990000,Input!F287,""))</f>
        <v>0</v>
      </c>
      <c r="AQ287" s="282"/>
      <c r="AS287" s="282"/>
      <c r="AT287" s="279"/>
      <c r="AU287" s="280"/>
      <c r="BL287" s="271"/>
      <c r="BN287" s="271"/>
      <c r="BO287" s="271"/>
    </row>
    <row r="288" spans="1:67">
      <c r="A288" s="73" t="str">
        <f ca="1">OFFSET('day lookup'!$A$1,WEEKDAY(B288)-1,0)</f>
        <v>FRI</v>
      </c>
      <c r="B288" s="32">
        <f>Input!A288</f>
        <v>41278</v>
      </c>
      <c r="C288" s="294" t="str">
        <f>IF(D288&lt;&gt;"",interp(D288,AreaCapacity!$A$3:$B$245,2),"")</f>
        <v/>
      </c>
      <c r="D288" s="10">
        <f>IF(AND(Revised_Input!B288&gt;0,Revised_Input!B288&lt;104000),Revised_Input!B288,IF(Input!B288&lt;990000,Input!B288,""))</f>
        <v>0</v>
      </c>
      <c r="E288" s="10">
        <f>IF(Revised_Input!G288&gt;0,Revised_Input!G288/1.9835,IF(Input!G288&lt;990000,Input!G288,""))</f>
        <v>0</v>
      </c>
      <c r="F288" s="10">
        <f>IF(Revised_Input!C288&gt;0,Revised_Input!C288,IF(Input!C288&lt;990000,Input!C288,""))</f>
        <v>0</v>
      </c>
      <c r="G288" s="10">
        <f>IF(Revised_Input!D288&gt;0,Revised_Input!D288,IF(Input!D288&lt;990000,Input!D288,""))</f>
        <v>0</v>
      </c>
      <c r="H288" s="210" t="str">
        <f t="shared" si="96"/>
        <v/>
      </c>
      <c r="I288" s="287" t="str">
        <f t="shared" si="97"/>
        <v/>
      </c>
      <c r="J288" s="437" t="str">
        <f>IF(Input!H288="","",Input!H288)</f>
        <v>N</v>
      </c>
      <c r="K288" s="305" t="str">
        <f t="shared" si="98"/>
        <v/>
      </c>
      <c r="L288" s="201" t="str">
        <f>IF(D288="","",IF(J288="Y",I288+G288,MIN(Input!I288,I288+G288-K288)))</f>
        <v/>
      </c>
      <c r="M288" s="201" t="str">
        <f t="shared" si="99"/>
        <v/>
      </c>
      <c r="N288" s="314">
        <f>IF(Revised_Input!E288&gt;0,Revised_Input!E288,IF(Input!E288&lt;990000,Input!E288,""))</f>
        <v>0</v>
      </c>
      <c r="O288" s="306" t="str">
        <f t="shared" si="100"/>
        <v/>
      </c>
      <c r="P288" s="10" t="str">
        <f t="shared" si="101"/>
        <v/>
      </c>
      <c r="Q288" s="322" t="str">
        <f t="shared" si="102"/>
        <v/>
      </c>
      <c r="R288" s="325" t="str">
        <f>IF(D288="","",IF(J288="Y",Input!M288,0))</f>
        <v/>
      </c>
      <c r="S288" s="308" t="str">
        <f t="shared" si="103"/>
        <v/>
      </c>
      <c r="T288" s="305" t="str">
        <f>IF(D288="","",Input!L288)</f>
        <v/>
      </c>
      <c r="U288" s="308" t="str">
        <f t="shared" si="104"/>
        <v/>
      </c>
      <c r="V288" s="307" t="str">
        <f t="shared" si="105"/>
        <v/>
      </c>
      <c r="W288" s="326" t="str">
        <f t="shared" si="106"/>
        <v/>
      </c>
      <c r="X288" s="152" t="str">
        <f>IF(D288="","",Input!K288)</f>
        <v/>
      </c>
      <c r="Y288" s="308" t="str">
        <f t="shared" si="107"/>
        <v/>
      </c>
      <c r="Z288" s="329" t="str">
        <f t="shared" si="108"/>
        <v/>
      </c>
      <c r="AA288" s="62" t="str">
        <f t="shared" si="109"/>
        <v/>
      </c>
      <c r="AB288" s="62" t="str">
        <f>IF(D288="","",Input!N288)</f>
        <v/>
      </c>
      <c r="AC288" s="62" t="str">
        <f t="shared" si="110"/>
        <v/>
      </c>
      <c r="AD288" s="62" t="str">
        <f>IF(D288="","",Input!J288)</f>
        <v/>
      </c>
      <c r="AE288" s="62" t="str">
        <f t="shared" si="111"/>
        <v/>
      </c>
      <c r="AF288" s="309" t="str">
        <f t="shared" si="112"/>
        <v/>
      </c>
      <c r="AG288" s="19" t="str">
        <f t="shared" si="113"/>
        <v/>
      </c>
      <c r="AH288" s="19" t="str">
        <f t="shared" si="114"/>
        <v/>
      </c>
      <c r="AI288" s="19" t="str">
        <f t="shared" si="115"/>
        <v/>
      </c>
      <c r="AJ288" s="337" t="str">
        <f t="shared" si="116"/>
        <v/>
      </c>
      <c r="AK288" s="62" t="str">
        <f t="shared" si="117"/>
        <v/>
      </c>
      <c r="AL288" s="62" t="str">
        <f>IF(D288="","",IF(AK287&lt;'day lookup'!$I$1,MIN('day lookup'!$I$1-AK287,AJ288)))</f>
        <v/>
      </c>
      <c r="AM288" s="62" t="str">
        <f t="shared" si="118"/>
        <v/>
      </c>
      <c r="AN288" s="62" t="str">
        <f>IF(D288="","",IF(AK288&lt;'day lookup'!$I$1,0,MIN(AK288-'day lookup'!$I$1,AJ288)))</f>
        <v/>
      </c>
      <c r="AO288" s="338" t="str">
        <f t="shared" si="119"/>
        <v/>
      </c>
      <c r="AP288" s="10">
        <f>IF(Revised_Input!F288&gt;0,Revised_Input!F288,IF(Input!F288&lt;990000,Input!F288,""))</f>
        <v>0</v>
      </c>
      <c r="AQ288" s="282"/>
      <c r="AS288" s="282"/>
      <c r="AT288" s="279"/>
      <c r="AU288" s="280"/>
      <c r="BL288" s="271"/>
      <c r="BN288" s="271"/>
      <c r="BO288" s="271"/>
    </row>
    <row r="289" spans="1:67">
      <c r="A289" s="73" t="str">
        <f ca="1">OFFSET('day lookup'!$A$1,WEEKDAY(B289)-1,0)</f>
        <v>SAT</v>
      </c>
      <c r="B289" s="32">
        <f>Input!A289</f>
        <v>41279</v>
      </c>
      <c r="C289" s="294" t="str">
        <f>IF(D289&lt;&gt;"",interp(D289,AreaCapacity!$A$3:$B$245,2),"")</f>
        <v/>
      </c>
      <c r="D289" s="10">
        <f>IF(AND(Revised_Input!B289&gt;0,Revised_Input!B289&lt;104000),Revised_Input!B289,IF(Input!B289&lt;990000,Input!B289,""))</f>
        <v>0</v>
      </c>
      <c r="E289" s="10">
        <f>IF(Revised_Input!G289&gt;0,Revised_Input!G289/1.9835,IF(Input!G289&lt;990000,Input!G289,""))</f>
        <v>0</v>
      </c>
      <c r="F289" s="10">
        <f>IF(Revised_Input!C289&gt;0,Revised_Input!C289,IF(Input!C289&lt;990000,Input!C289,""))</f>
        <v>0</v>
      </c>
      <c r="G289" s="10">
        <f>IF(Revised_Input!D289&gt;0,Revised_Input!D289,IF(Input!D289&lt;990000,Input!D289,""))</f>
        <v>0</v>
      </c>
      <c r="H289" s="210" t="str">
        <f t="shared" si="96"/>
        <v/>
      </c>
      <c r="I289" s="287" t="str">
        <f t="shared" si="97"/>
        <v/>
      </c>
      <c r="J289" s="437" t="str">
        <f>IF(Input!H289="","",Input!H289)</f>
        <v>N</v>
      </c>
      <c r="K289" s="305" t="str">
        <f t="shared" si="98"/>
        <v/>
      </c>
      <c r="L289" s="201" t="str">
        <f>IF(D289="","",IF(J289="Y",I289+G289,MIN(Input!I289,I289+G289-K289)))</f>
        <v/>
      </c>
      <c r="M289" s="201" t="str">
        <f t="shared" si="99"/>
        <v/>
      </c>
      <c r="N289" s="314">
        <f>IF(Revised_Input!E289&gt;0,Revised_Input!E289,IF(Input!E289&lt;990000,Input!E289,""))</f>
        <v>0</v>
      </c>
      <c r="O289" s="306" t="str">
        <f t="shared" si="100"/>
        <v/>
      </c>
      <c r="P289" s="10" t="str">
        <f t="shared" si="101"/>
        <v/>
      </c>
      <c r="Q289" s="322" t="str">
        <f t="shared" si="102"/>
        <v/>
      </c>
      <c r="R289" s="325" t="str">
        <f>IF(D289="","",IF(J289="Y",Input!M289,0))</f>
        <v/>
      </c>
      <c r="S289" s="308" t="str">
        <f t="shared" si="103"/>
        <v/>
      </c>
      <c r="T289" s="305" t="str">
        <f>IF(D289="","",Input!L289)</f>
        <v/>
      </c>
      <c r="U289" s="308" t="str">
        <f t="shared" si="104"/>
        <v/>
      </c>
      <c r="V289" s="307" t="str">
        <f t="shared" si="105"/>
        <v/>
      </c>
      <c r="W289" s="326" t="str">
        <f t="shared" si="106"/>
        <v/>
      </c>
      <c r="X289" s="152" t="str">
        <f>IF(D289="","",Input!K289)</f>
        <v/>
      </c>
      <c r="Y289" s="308" t="str">
        <f t="shared" si="107"/>
        <v/>
      </c>
      <c r="Z289" s="329" t="str">
        <f t="shared" si="108"/>
        <v/>
      </c>
      <c r="AA289" s="62" t="str">
        <f t="shared" si="109"/>
        <v/>
      </c>
      <c r="AB289" s="62" t="str">
        <f>IF(D289="","",Input!N289)</f>
        <v/>
      </c>
      <c r="AC289" s="62" t="str">
        <f t="shared" si="110"/>
        <v/>
      </c>
      <c r="AD289" s="62" t="str">
        <f>IF(D289="","",Input!J289)</f>
        <v/>
      </c>
      <c r="AE289" s="62" t="str">
        <f t="shared" si="111"/>
        <v/>
      </c>
      <c r="AF289" s="309" t="str">
        <f t="shared" si="112"/>
        <v/>
      </c>
      <c r="AG289" s="19" t="str">
        <f t="shared" si="113"/>
        <v/>
      </c>
      <c r="AH289" s="19" t="str">
        <f t="shared" si="114"/>
        <v/>
      </c>
      <c r="AI289" s="19" t="str">
        <f t="shared" si="115"/>
        <v/>
      </c>
      <c r="AJ289" s="337" t="str">
        <f t="shared" si="116"/>
        <v/>
      </c>
      <c r="AK289" s="62" t="str">
        <f t="shared" si="117"/>
        <v/>
      </c>
      <c r="AL289" s="62" t="str">
        <f>IF(D289="","",IF(AK288&lt;'day lookup'!$I$1,MIN('day lookup'!$I$1-AK288,AJ289)))</f>
        <v/>
      </c>
      <c r="AM289" s="62" t="str">
        <f t="shared" si="118"/>
        <v/>
      </c>
      <c r="AN289" s="62" t="str">
        <f>IF(D289="","",IF(AK289&lt;'day lookup'!$I$1,0,MIN(AK289-'day lookup'!$I$1,AJ289)))</f>
        <v/>
      </c>
      <c r="AO289" s="338" t="str">
        <f t="shared" si="119"/>
        <v/>
      </c>
      <c r="AP289" s="10">
        <f>IF(Revised_Input!F289&gt;0,Revised_Input!F289,IF(Input!F289&lt;990000,Input!F289,""))</f>
        <v>0</v>
      </c>
      <c r="AQ289" s="282"/>
      <c r="AS289" s="282"/>
      <c r="AT289" s="279"/>
      <c r="AU289" s="280"/>
      <c r="BL289" s="271"/>
      <c r="BN289" s="271"/>
      <c r="BO289" s="271"/>
    </row>
    <row r="290" spans="1:67">
      <c r="A290" s="73" t="str">
        <f ca="1">OFFSET('day lookup'!$A$1,WEEKDAY(B290)-1,0)</f>
        <v>SUN</v>
      </c>
      <c r="B290" s="32">
        <f>Input!A290</f>
        <v>41280</v>
      </c>
      <c r="C290" s="294" t="str">
        <f>IF(D290&lt;&gt;"",interp(D290,AreaCapacity!$A$3:$B$245,2),"")</f>
        <v/>
      </c>
      <c r="D290" s="10">
        <f>IF(AND(Revised_Input!B290&gt;0,Revised_Input!B290&lt;104000),Revised_Input!B290,IF(Input!B290&lt;990000,Input!B290,""))</f>
        <v>0</v>
      </c>
      <c r="E290" s="10">
        <f>IF(Revised_Input!G290&gt;0,Revised_Input!G290/1.9835,IF(Input!G290&lt;990000,Input!G290,""))</f>
        <v>0</v>
      </c>
      <c r="F290" s="10">
        <f>IF(Revised_Input!C290&gt;0,Revised_Input!C290,IF(Input!C290&lt;990000,Input!C290,""))</f>
        <v>0</v>
      </c>
      <c r="G290" s="10">
        <f>IF(Revised_Input!D290&gt;0,Revised_Input!D290,IF(Input!D290&lt;990000,Input!D290,""))</f>
        <v>0</v>
      </c>
      <c r="H290" s="210" t="str">
        <f t="shared" si="96"/>
        <v/>
      </c>
      <c r="I290" s="287" t="str">
        <f t="shared" si="97"/>
        <v/>
      </c>
      <c r="J290" s="437" t="str">
        <f>IF(Input!H290="","",Input!H290)</f>
        <v>N</v>
      </c>
      <c r="K290" s="305" t="str">
        <f t="shared" si="98"/>
        <v/>
      </c>
      <c r="L290" s="201" t="str">
        <f>IF(D290="","",IF(J290="Y",I290+G290,MIN(Input!I290,I290+G290-K290)))</f>
        <v/>
      </c>
      <c r="M290" s="201" t="str">
        <f t="shared" si="99"/>
        <v/>
      </c>
      <c r="N290" s="314">
        <f>IF(Revised_Input!E290&gt;0,Revised_Input!E290,IF(Input!E290&lt;990000,Input!E290,""))</f>
        <v>0</v>
      </c>
      <c r="O290" s="306" t="str">
        <f t="shared" si="100"/>
        <v/>
      </c>
      <c r="P290" s="10" t="str">
        <f t="shared" si="101"/>
        <v/>
      </c>
      <c r="Q290" s="322" t="str">
        <f t="shared" si="102"/>
        <v/>
      </c>
      <c r="R290" s="325" t="str">
        <f>IF(D290="","",IF(J290="Y",Input!M290,0))</f>
        <v/>
      </c>
      <c r="S290" s="308" t="str">
        <f t="shared" si="103"/>
        <v/>
      </c>
      <c r="T290" s="305" t="str">
        <f>IF(D290="","",Input!L290)</f>
        <v/>
      </c>
      <c r="U290" s="308" t="str">
        <f t="shared" si="104"/>
        <v/>
      </c>
      <c r="V290" s="307" t="str">
        <f t="shared" si="105"/>
        <v/>
      </c>
      <c r="W290" s="326" t="str">
        <f t="shared" si="106"/>
        <v/>
      </c>
      <c r="X290" s="152" t="str">
        <f>IF(D290="","",Input!K290)</f>
        <v/>
      </c>
      <c r="Y290" s="308" t="str">
        <f t="shared" si="107"/>
        <v/>
      </c>
      <c r="Z290" s="329" t="str">
        <f t="shared" si="108"/>
        <v/>
      </c>
      <c r="AA290" s="62" t="str">
        <f t="shared" si="109"/>
        <v/>
      </c>
      <c r="AB290" s="62" t="str">
        <f>IF(D290="","",Input!N290)</f>
        <v/>
      </c>
      <c r="AC290" s="62" t="str">
        <f t="shared" si="110"/>
        <v/>
      </c>
      <c r="AD290" s="62" t="str">
        <f>IF(D290="","",Input!J290)</f>
        <v/>
      </c>
      <c r="AE290" s="62" t="str">
        <f t="shared" si="111"/>
        <v/>
      </c>
      <c r="AF290" s="309" t="str">
        <f t="shared" si="112"/>
        <v/>
      </c>
      <c r="AG290" s="19" t="str">
        <f t="shared" si="113"/>
        <v/>
      </c>
      <c r="AH290" s="19" t="str">
        <f t="shared" si="114"/>
        <v/>
      </c>
      <c r="AI290" s="19" t="str">
        <f t="shared" si="115"/>
        <v/>
      </c>
      <c r="AJ290" s="337" t="str">
        <f t="shared" si="116"/>
        <v/>
      </c>
      <c r="AK290" s="62" t="str">
        <f t="shared" si="117"/>
        <v/>
      </c>
      <c r="AL290" s="62" t="str">
        <f>IF(D290="","",IF(AK289&lt;'day lookup'!$I$1,MIN('day lookup'!$I$1-AK289,AJ290)))</f>
        <v/>
      </c>
      <c r="AM290" s="62" t="str">
        <f t="shared" si="118"/>
        <v/>
      </c>
      <c r="AN290" s="62" t="str">
        <f>IF(D290="","",IF(AK290&lt;'day lookup'!$I$1,0,MIN(AK290-'day lookup'!$I$1,AJ290)))</f>
        <v/>
      </c>
      <c r="AO290" s="338" t="str">
        <f t="shared" si="119"/>
        <v/>
      </c>
      <c r="AP290" s="10">
        <f>IF(Revised_Input!F290&gt;0,Revised_Input!F290,IF(Input!F290&lt;990000,Input!F290,""))</f>
        <v>0</v>
      </c>
      <c r="AQ290" s="282"/>
      <c r="AS290" s="282"/>
      <c r="AT290" s="279"/>
      <c r="AU290" s="280"/>
      <c r="BL290" s="271"/>
      <c r="BN290" s="271"/>
      <c r="BO290" s="271"/>
    </row>
    <row r="291" spans="1:67">
      <c r="A291" s="73" t="str">
        <f ca="1">OFFSET('day lookup'!$A$1,WEEKDAY(B291)-1,0)</f>
        <v>MON</v>
      </c>
      <c r="B291" s="32">
        <f>Input!A291</f>
        <v>41281</v>
      </c>
      <c r="C291" s="294" t="str">
        <f>IF(D291&lt;&gt;"",interp(D291,AreaCapacity!$A$3:$B$245,2),"")</f>
        <v/>
      </c>
      <c r="D291" s="10">
        <f>IF(AND(Revised_Input!B291&gt;0,Revised_Input!B291&lt;104000),Revised_Input!B291,IF(Input!B291&lt;990000,Input!B291,""))</f>
        <v>0</v>
      </c>
      <c r="E291" s="10">
        <f>IF(Revised_Input!G291&gt;0,Revised_Input!G291/1.9835,IF(Input!G291&lt;990000,Input!G291,""))</f>
        <v>0</v>
      </c>
      <c r="F291" s="10">
        <f>IF(Revised_Input!C291&gt;0,Revised_Input!C291,IF(Input!C291&lt;990000,Input!C291,""))</f>
        <v>0</v>
      </c>
      <c r="G291" s="10">
        <f>IF(Revised_Input!D291&gt;0,Revised_Input!D291,IF(Input!D291&lt;990000,Input!D291,""))</f>
        <v>0</v>
      </c>
      <c r="H291" s="210" t="str">
        <f t="shared" si="96"/>
        <v/>
      </c>
      <c r="I291" s="287" t="str">
        <f t="shared" si="97"/>
        <v/>
      </c>
      <c r="J291" s="437" t="str">
        <f>IF(Input!H291="","",Input!H291)</f>
        <v>N</v>
      </c>
      <c r="K291" s="305" t="str">
        <f t="shared" si="98"/>
        <v/>
      </c>
      <c r="L291" s="201" t="str">
        <f>IF(D291="","",IF(J291="Y",I291+G291,MIN(Input!I291,I291+G291-K291)))</f>
        <v/>
      </c>
      <c r="M291" s="201" t="str">
        <f t="shared" si="99"/>
        <v/>
      </c>
      <c r="N291" s="314">
        <f>IF(Revised_Input!E291&gt;0,Revised_Input!E291,IF(Input!E291&lt;990000,Input!E291,""))</f>
        <v>0</v>
      </c>
      <c r="O291" s="306" t="str">
        <f t="shared" si="100"/>
        <v/>
      </c>
      <c r="P291" s="10" t="str">
        <f t="shared" si="101"/>
        <v/>
      </c>
      <c r="Q291" s="322" t="str">
        <f t="shared" si="102"/>
        <v/>
      </c>
      <c r="R291" s="325" t="str">
        <f>IF(D291="","",IF(J291="Y",Input!M291,0))</f>
        <v/>
      </c>
      <c r="S291" s="308" t="str">
        <f t="shared" si="103"/>
        <v/>
      </c>
      <c r="T291" s="305" t="str">
        <f>IF(D291="","",Input!L291)</f>
        <v/>
      </c>
      <c r="U291" s="308" t="str">
        <f t="shared" si="104"/>
        <v/>
      </c>
      <c r="V291" s="307" t="str">
        <f t="shared" si="105"/>
        <v/>
      </c>
      <c r="W291" s="326" t="str">
        <f t="shared" si="106"/>
        <v/>
      </c>
      <c r="X291" s="152" t="str">
        <f>IF(D291="","",Input!K291)</f>
        <v/>
      </c>
      <c r="Y291" s="308" t="str">
        <f t="shared" si="107"/>
        <v/>
      </c>
      <c r="Z291" s="329" t="str">
        <f t="shared" si="108"/>
        <v/>
      </c>
      <c r="AA291" s="62" t="str">
        <f t="shared" si="109"/>
        <v/>
      </c>
      <c r="AB291" s="62" t="str">
        <f>IF(D291="","",Input!N291)</f>
        <v/>
      </c>
      <c r="AC291" s="62" t="str">
        <f t="shared" si="110"/>
        <v/>
      </c>
      <c r="AD291" s="62" t="str">
        <f>IF(D291="","",Input!J291)</f>
        <v/>
      </c>
      <c r="AE291" s="62" t="str">
        <f t="shared" si="111"/>
        <v/>
      </c>
      <c r="AF291" s="309" t="str">
        <f t="shared" si="112"/>
        <v/>
      </c>
      <c r="AG291" s="19" t="str">
        <f t="shared" si="113"/>
        <v/>
      </c>
      <c r="AH291" s="19" t="str">
        <f t="shared" si="114"/>
        <v/>
      </c>
      <c r="AI291" s="19" t="str">
        <f t="shared" si="115"/>
        <v/>
      </c>
      <c r="AJ291" s="337" t="str">
        <f t="shared" si="116"/>
        <v/>
      </c>
      <c r="AK291" s="62" t="str">
        <f t="shared" si="117"/>
        <v/>
      </c>
      <c r="AL291" s="62" t="str">
        <f>IF(D291="","",IF(AK290&lt;'day lookup'!$I$1,MIN('day lookup'!$I$1-AK290,AJ291)))</f>
        <v/>
      </c>
      <c r="AM291" s="62" t="str">
        <f t="shared" si="118"/>
        <v/>
      </c>
      <c r="AN291" s="62" t="str">
        <f>IF(D291="","",IF(AK291&lt;'day lookup'!$I$1,0,MIN(AK291-'day lookup'!$I$1,AJ291)))</f>
        <v/>
      </c>
      <c r="AO291" s="338" t="str">
        <f t="shared" si="119"/>
        <v/>
      </c>
      <c r="AP291" s="10">
        <f>IF(Revised_Input!F291&gt;0,Revised_Input!F291,IF(Input!F291&lt;990000,Input!F291,""))</f>
        <v>0</v>
      </c>
      <c r="AQ291" s="282"/>
      <c r="AS291" s="282"/>
      <c r="AT291" s="279"/>
      <c r="AU291" s="280"/>
      <c r="BL291" s="271"/>
      <c r="BN291" s="271"/>
      <c r="BO291" s="271"/>
    </row>
    <row r="292" spans="1:67">
      <c r="A292" s="73" t="str">
        <f ca="1">OFFSET('day lookup'!$A$1,WEEKDAY(B292)-1,0)</f>
        <v>TUE</v>
      </c>
      <c r="B292" s="32">
        <f>Input!A292</f>
        <v>41282</v>
      </c>
      <c r="C292" s="294" t="str">
        <f>IF(D292&lt;&gt;"",interp(D292,AreaCapacity!$A$3:$B$245,2),"")</f>
        <v/>
      </c>
      <c r="D292" s="10">
        <f>IF(AND(Revised_Input!B292&gt;0,Revised_Input!B292&lt;104000),Revised_Input!B292,IF(Input!B292&lt;990000,Input!B292,""))</f>
        <v>0</v>
      </c>
      <c r="E292" s="10">
        <f>IF(Revised_Input!G292&gt;0,Revised_Input!G292/1.9835,IF(Input!G292&lt;990000,Input!G292,""))</f>
        <v>0</v>
      </c>
      <c r="F292" s="10">
        <f>IF(Revised_Input!C292&gt;0,Revised_Input!C292,IF(Input!C292&lt;990000,Input!C292,""))</f>
        <v>0</v>
      </c>
      <c r="G292" s="10">
        <f>IF(Revised_Input!D292&gt;0,Revised_Input!D292,IF(Input!D292&lt;990000,Input!D292,""))</f>
        <v>0</v>
      </c>
      <c r="H292" s="210" t="str">
        <f t="shared" si="96"/>
        <v/>
      </c>
      <c r="I292" s="287" t="str">
        <f t="shared" si="97"/>
        <v/>
      </c>
      <c r="J292" s="437" t="str">
        <f>IF(Input!H292="","",Input!H292)</f>
        <v>N</v>
      </c>
      <c r="K292" s="305" t="str">
        <f t="shared" si="98"/>
        <v/>
      </c>
      <c r="L292" s="201" t="str">
        <f>IF(D292="","",IF(J292="Y",I292+G292,MIN(Input!I292,I292+G292-K292)))</f>
        <v/>
      </c>
      <c r="M292" s="201" t="str">
        <f t="shared" si="99"/>
        <v/>
      </c>
      <c r="N292" s="314">
        <f>IF(Revised_Input!E292&gt;0,Revised_Input!E292,IF(Input!E292&lt;990000,Input!E292,""))</f>
        <v>0</v>
      </c>
      <c r="O292" s="306" t="str">
        <f t="shared" si="100"/>
        <v/>
      </c>
      <c r="P292" s="10" t="str">
        <f t="shared" si="101"/>
        <v/>
      </c>
      <c r="Q292" s="322" t="str">
        <f t="shared" si="102"/>
        <v/>
      </c>
      <c r="R292" s="325" t="str">
        <f>IF(D292="","",IF(J292="Y",Input!M292,0))</f>
        <v/>
      </c>
      <c r="S292" s="308" t="str">
        <f t="shared" si="103"/>
        <v/>
      </c>
      <c r="T292" s="305" t="str">
        <f>IF(D292="","",Input!L292)</f>
        <v/>
      </c>
      <c r="U292" s="308" t="str">
        <f t="shared" si="104"/>
        <v/>
      </c>
      <c r="V292" s="307" t="str">
        <f t="shared" si="105"/>
        <v/>
      </c>
      <c r="W292" s="326" t="str">
        <f t="shared" si="106"/>
        <v/>
      </c>
      <c r="X292" s="152" t="str">
        <f>IF(D292="","",Input!K292)</f>
        <v/>
      </c>
      <c r="Y292" s="308" t="str">
        <f t="shared" si="107"/>
        <v/>
      </c>
      <c r="Z292" s="329" t="str">
        <f t="shared" si="108"/>
        <v/>
      </c>
      <c r="AA292" s="62" t="str">
        <f t="shared" si="109"/>
        <v/>
      </c>
      <c r="AB292" s="62" t="str">
        <f>IF(D292="","",Input!N292)</f>
        <v/>
      </c>
      <c r="AC292" s="62" t="str">
        <f t="shared" si="110"/>
        <v/>
      </c>
      <c r="AD292" s="62" t="str">
        <f>IF(D292="","",Input!J292)</f>
        <v/>
      </c>
      <c r="AE292" s="62" t="str">
        <f t="shared" si="111"/>
        <v/>
      </c>
      <c r="AF292" s="309" t="str">
        <f t="shared" si="112"/>
        <v/>
      </c>
      <c r="AG292" s="19" t="str">
        <f t="shared" si="113"/>
        <v/>
      </c>
      <c r="AH292" s="19" t="str">
        <f t="shared" si="114"/>
        <v/>
      </c>
      <c r="AI292" s="19" t="str">
        <f t="shared" si="115"/>
        <v/>
      </c>
      <c r="AJ292" s="337" t="str">
        <f t="shared" si="116"/>
        <v/>
      </c>
      <c r="AK292" s="62" t="str">
        <f t="shared" si="117"/>
        <v/>
      </c>
      <c r="AL292" s="62" t="str">
        <f>IF(D292="","",IF(AK291&lt;'day lookup'!$I$1,MIN('day lookup'!$I$1-AK291,AJ292)))</f>
        <v/>
      </c>
      <c r="AM292" s="62" t="str">
        <f t="shared" si="118"/>
        <v/>
      </c>
      <c r="AN292" s="62" t="str">
        <f>IF(D292="","",IF(AK292&lt;'day lookup'!$I$1,0,MIN(AK292-'day lookup'!$I$1,AJ292)))</f>
        <v/>
      </c>
      <c r="AO292" s="338" t="str">
        <f t="shared" si="119"/>
        <v/>
      </c>
      <c r="AP292" s="10">
        <f>IF(Revised_Input!F292&gt;0,Revised_Input!F292,IF(Input!F292&lt;990000,Input!F292,""))</f>
        <v>0</v>
      </c>
      <c r="AQ292" s="282"/>
      <c r="AS292" s="282"/>
      <c r="AT292" s="279"/>
      <c r="AU292" s="280"/>
      <c r="BL292" s="271"/>
      <c r="BN292" s="271"/>
      <c r="BO292" s="271"/>
    </row>
    <row r="293" spans="1:67">
      <c r="A293" s="73" t="str">
        <f ca="1">OFFSET('day lookup'!$A$1,WEEKDAY(B293)-1,0)</f>
        <v>WED</v>
      </c>
      <c r="B293" s="32">
        <f>Input!A293</f>
        <v>41283</v>
      </c>
      <c r="C293" s="294" t="str">
        <f>IF(D293&lt;&gt;"",interp(D293,AreaCapacity!$A$3:$B$245,2),"")</f>
        <v/>
      </c>
      <c r="D293" s="10">
        <f>IF(AND(Revised_Input!B293&gt;0,Revised_Input!B293&lt;104000),Revised_Input!B293,IF(Input!B293&lt;990000,Input!B293,""))</f>
        <v>0</v>
      </c>
      <c r="E293" s="10">
        <f>IF(Revised_Input!G293&gt;0,Revised_Input!G293/1.9835,IF(Input!G293&lt;990000,Input!G293,""))</f>
        <v>0</v>
      </c>
      <c r="F293" s="10">
        <f>IF(Revised_Input!C293&gt;0,Revised_Input!C293,IF(Input!C293&lt;990000,Input!C293,""))</f>
        <v>0</v>
      </c>
      <c r="G293" s="10">
        <f>IF(Revised_Input!D293&gt;0,Revised_Input!D293,IF(Input!D293&lt;990000,Input!D293,""))</f>
        <v>0</v>
      </c>
      <c r="H293" s="210" t="str">
        <f t="shared" si="96"/>
        <v/>
      </c>
      <c r="I293" s="287" t="str">
        <f t="shared" si="97"/>
        <v/>
      </c>
      <c r="J293" s="437" t="str">
        <f>IF(Input!H293="","",Input!H293)</f>
        <v>N</v>
      </c>
      <c r="K293" s="305" t="str">
        <f t="shared" si="98"/>
        <v/>
      </c>
      <c r="L293" s="201" t="str">
        <f>IF(D293="","",IF(J293="Y",I293+G293,MIN(Input!I293,I293+G293-K293)))</f>
        <v/>
      </c>
      <c r="M293" s="201" t="str">
        <f t="shared" si="99"/>
        <v/>
      </c>
      <c r="N293" s="314">
        <f>IF(Revised_Input!E293&gt;0,Revised_Input!E293,IF(Input!E293&lt;990000,Input!E293,""))</f>
        <v>0</v>
      </c>
      <c r="O293" s="306" t="str">
        <f t="shared" si="100"/>
        <v/>
      </c>
      <c r="P293" s="10" t="str">
        <f t="shared" si="101"/>
        <v/>
      </c>
      <c r="Q293" s="322" t="str">
        <f t="shared" si="102"/>
        <v/>
      </c>
      <c r="R293" s="325" t="str">
        <f>IF(D293="","",IF(J293="Y",Input!M293,0))</f>
        <v/>
      </c>
      <c r="S293" s="308" t="str">
        <f t="shared" si="103"/>
        <v/>
      </c>
      <c r="T293" s="305" t="str">
        <f>IF(D293="","",Input!L293)</f>
        <v/>
      </c>
      <c r="U293" s="308" t="str">
        <f t="shared" si="104"/>
        <v/>
      </c>
      <c r="V293" s="307" t="str">
        <f t="shared" si="105"/>
        <v/>
      </c>
      <c r="W293" s="326" t="str">
        <f t="shared" si="106"/>
        <v/>
      </c>
      <c r="X293" s="152" t="str">
        <f>IF(D293="","",Input!K293)</f>
        <v/>
      </c>
      <c r="Y293" s="308" t="str">
        <f t="shared" si="107"/>
        <v/>
      </c>
      <c r="Z293" s="329" t="str">
        <f t="shared" si="108"/>
        <v/>
      </c>
      <c r="AA293" s="62" t="str">
        <f t="shared" si="109"/>
        <v/>
      </c>
      <c r="AB293" s="62" t="str">
        <f>IF(D293="","",Input!N293)</f>
        <v/>
      </c>
      <c r="AC293" s="62" t="str">
        <f t="shared" si="110"/>
        <v/>
      </c>
      <c r="AD293" s="62" t="str">
        <f>IF(D293="","",Input!J293)</f>
        <v/>
      </c>
      <c r="AE293" s="62" t="str">
        <f t="shared" si="111"/>
        <v/>
      </c>
      <c r="AF293" s="309" t="str">
        <f t="shared" si="112"/>
        <v/>
      </c>
      <c r="AG293" s="19" t="str">
        <f t="shared" si="113"/>
        <v/>
      </c>
      <c r="AH293" s="19" t="str">
        <f t="shared" si="114"/>
        <v/>
      </c>
      <c r="AI293" s="19" t="str">
        <f t="shared" si="115"/>
        <v/>
      </c>
      <c r="AJ293" s="337" t="str">
        <f t="shared" si="116"/>
        <v/>
      </c>
      <c r="AK293" s="62" t="str">
        <f t="shared" si="117"/>
        <v/>
      </c>
      <c r="AL293" s="62" t="str">
        <f>IF(D293="","",IF(AK292&lt;'day lookup'!$I$1,MIN('day lookup'!$I$1-AK292,AJ293)))</f>
        <v/>
      </c>
      <c r="AM293" s="62" t="str">
        <f t="shared" si="118"/>
        <v/>
      </c>
      <c r="AN293" s="62" t="str">
        <f>IF(D293="","",IF(AK293&lt;'day lookup'!$I$1,0,MIN(AK293-'day lookup'!$I$1,AJ293)))</f>
        <v/>
      </c>
      <c r="AO293" s="338" t="str">
        <f t="shared" si="119"/>
        <v/>
      </c>
      <c r="AP293" s="10">
        <f>IF(Revised_Input!F293&gt;0,Revised_Input!F293,IF(Input!F293&lt;990000,Input!F293,""))</f>
        <v>0</v>
      </c>
      <c r="AQ293" s="282"/>
      <c r="AS293" s="282"/>
      <c r="AT293" s="279"/>
      <c r="AU293" s="280"/>
      <c r="BL293" s="271"/>
      <c r="BN293" s="271"/>
      <c r="BO293" s="271"/>
    </row>
    <row r="294" spans="1:67">
      <c r="A294" s="73" t="str">
        <f ca="1">OFFSET('day lookup'!$A$1,WEEKDAY(B294)-1,0)</f>
        <v>THU</v>
      </c>
      <c r="B294" s="32">
        <f>Input!A294</f>
        <v>41284</v>
      </c>
      <c r="C294" s="294" t="str">
        <f>IF(D294&lt;&gt;"",interp(D294,AreaCapacity!$A$3:$B$245,2),"")</f>
        <v/>
      </c>
      <c r="D294" s="10">
        <f>IF(AND(Revised_Input!B294&gt;0,Revised_Input!B294&lt;104000),Revised_Input!B294,IF(Input!B294&lt;990000,Input!B294,""))</f>
        <v>0</v>
      </c>
      <c r="E294" s="10">
        <f>IF(Revised_Input!G294&gt;0,Revised_Input!G294/1.9835,IF(Input!G294&lt;990000,Input!G294,""))</f>
        <v>0</v>
      </c>
      <c r="F294" s="10">
        <f>IF(Revised_Input!C294&gt;0,Revised_Input!C294,IF(Input!C294&lt;990000,Input!C294,""))</f>
        <v>0</v>
      </c>
      <c r="G294" s="10">
        <f>IF(Revised_Input!D294&gt;0,Revised_Input!D294,IF(Input!D294&lt;990000,Input!D294,""))</f>
        <v>0</v>
      </c>
      <c r="H294" s="210" t="str">
        <f t="shared" si="96"/>
        <v/>
      </c>
      <c r="I294" s="287" t="str">
        <f t="shared" si="97"/>
        <v/>
      </c>
      <c r="J294" s="437" t="str">
        <f>IF(Input!H294="","",Input!H294)</f>
        <v>N</v>
      </c>
      <c r="K294" s="305" t="str">
        <f t="shared" si="98"/>
        <v/>
      </c>
      <c r="L294" s="201" t="str">
        <f>IF(D294="","",IF(J294="Y",I294+G294,MIN(Input!I294,I294+G294-K294)))</f>
        <v/>
      </c>
      <c r="M294" s="201" t="str">
        <f t="shared" si="99"/>
        <v/>
      </c>
      <c r="N294" s="314">
        <f>IF(Revised_Input!E294&gt;0,Revised_Input!E294,IF(Input!E294&lt;990000,Input!E294,""))</f>
        <v>0</v>
      </c>
      <c r="O294" s="306" t="str">
        <f t="shared" si="100"/>
        <v/>
      </c>
      <c r="P294" s="10" t="str">
        <f t="shared" si="101"/>
        <v/>
      </c>
      <c r="Q294" s="322" t="str">
        <f t="shared" si="102"/>
        <v/>
      </c>
      <c r="R294" s="325" t="str">
        <f>IF(D294="","",IF(J294="Y",Input!M294,0))</f>
        <v/>
      </c>
      <c r="S294" s="308" t="str">
        <f t="shared" si="103"/>
        <v/>
      </c>
      <c r="T294" s="305" t="str">
        <f>IF(D294="","",Input!L294)</f>
        <v/>
      </c>
      <c r="U294" s="308" t="str">
        <f t="shared" si="104"/>
        <v/>
      </c>
      <c r="V294" s="307" t="str">
        <f t="shared" si="105"/>
        <v/>
      </c>
      <c r="W294" s="326" t="str">
        <f t="shared" si="106"/>
        <v/>
      </c>
      <c r="X294" s="152" t="str">
        <f>IF(D294="","",Input!K294)</f>
        <v/>
      </c>
      <c r="Y294" s="308" t="str">
        <f t="shared" si="107"/>
        <v/>
      </c>
      <c r="Z294" s="329" t="str">
        <f t="shared" si="108"/>
        <v/>
      </c>
      <c r="AA294" s="62" t="str">
        <f t="shared" si="109"/>
        <v/>
      </c>
      <c r="AB294" s="62" t="str">
        <f>IF(D294="","",Input!N294)</f>
        <v/>
      </c>
      <c r="AC294" s="62" t="str">
        <f t="shared" si="110"/>
        <v/>
      </c>
      <c r="AD294" s="62" t="str">
        <f>IF(D294="","",Input!J294)</f>
        <v/>
      </c>
      <c r="AE294" s="62" t="str">
        <f t="shared" si="111"/>
        <v/>
      </c>
      <c r="AF294" s="309" t="str">
        <f t="shared" si="112"/>
        <v/>
      </c>
      <c r="AG294" s="19" t="str">
        <f t="shared" si="113"/>
        <v/>
      </c>
      <c r="AH294" s="19" t="str">
        <f t="shared" si="114"/>
        <v/>
      </c>
      <c r="AI294" s="19" t="str">
        <f t="shared" si="115"/>
        <v/>
      </c>
      <c r="AJ294" s="337" t="str">
        <f t="shared" si="116"/>
        <v/>
      </c>
      <c r="AK294" s="62" t="str">
        <f t="shared" si="117"/>
        <v/>
      </c>
      <c r="AL294" s="62" t="str">
        <f>IF(D294="","",IF(AK293&lt;'day lookup'!$I$1,MIN('day lookup'!$I$1-AK293,AJ294)))</f>
        <v/>
      </c>
      <c r="AM294" s="62" t="str">
        <f t="shared" si="118"/>
        <v/>
      </c>
      <c r="AN294" s="62" t="str">
        <f>IF(D294="","",IF(AK294&lt;'day lookup'!$I$1,0,MIN(AK294-'day lookup'!$I$1,AJ294)))</f>
        <v/>
      </c>
      <c r="AO294" s="338" t="str">
        <f t="shared" si="119"/>
        <v/>
      </c>
      <c r="AP294" s="10">
        <f>IF(Revised_Input!F294&gt;0,Revised_Input!F294,IF(Input!F294&lt;990000,Input!F294,""))</f>
        <v>0</v>
      </c>
      <c r="AQ294" s="282"/>
      <c r="AS294" s="282"/>
      <c r="AT294" s="279"/>
      <c r="AU294" s="280"/>
      <c r="BL294" s="271"/>
      <c r="BN294" s="271"/>
      <c r="BO294" s="271"/>
    </row>
    <row r="295" spans="1:67">
      <c r="A295" s="73" t="str">
        <f ca="1">OFFSET('day lookup'!$A$1,WEEKDAY(B295)-1,0)</f>
        <v>FRI</v>
      </c>
      <c r="B295" s="32">
        <f>Input!A295</f>
        <v>41285</v>
      </c>
      <c r="C295" s="294" t="str">
        <f>IF(D295&lt;&gt;"",interp(D295,AreaCapacity!$A$3:$B$245,2),"")</f>
        <v/>
      </c>
      <c r="D295" s="10">
        <f>IF(AND(Revised_Input!B295&gt;0,Revised_Input!B295&lt;104000),Revised_Input!B295,IF(Input!B295&lt;990000,Input!B295,""))</f>
        <v>0</v>
      </c>
      <c r="E295" s="10">
        <f>IF(Revised_Input!G295&gt;0,Revised_Input!G295/1.9835,IF(Input!G295&lt;990000,Input!G295,""))</f>
        <v>0</v>
      </c>
      <c r="F295" s="10">
        <f>IF(Revised_Input!C295&gt;0,Revised_Input!C295,IF(Input!C295&lt;990000,Input!C295,""))</f>
        <v>0</v>
      </c>
      <c r="G295" s="10">
        <f>IF(Revised_Input!D295&gt;0,Revised_Input!D295,IF(Input!D295&lt;990000,Input!D295,""))</f>
        <v>0</v>
      </c>
      <c r="H295" s="210" t="str">
        <f t="shared" si="96"/>
        <v/>
      </c>
      <c r="I295" s="287" t="str">
        <f t="shared" si="97"/>
        <v/>
      </c>
      <c r="J295" s="437" t="str">
        <f>IF(Input!H295="","",Input!H295)</f>
        <v>N</v>
      </c>
      <c r="K295" s="305" t="str">
        <f t="shared" si="98"/>
        <v/>
      </c>
      <c r="L295" s="201" t="str">
        <f>IF(D295="","",IF(J295="Y",I295+G295,MIN(Input!I295,I295+G295-K295)))</f>
        <v/>
      </c>
      <c r="M295" s="201" t="str">
        <f t="shared" si="99"/>
        <v/>
      </c>
      <c r="N295" s="314">
        <f>IF(Revised_Input!E295&gt;0,Revised_Input!E295,IF(Input!E295&lt;990000,Input!E295,""))</f>
        <v>0</v>
      </c>
      <c r="O295" s="306" t="str">
        <f t="shared" si="100"/>
        <v/>
      </c>
      <c r="P295" s="10" t="str">
        <f t="shared" si="101"/>
        <v/>
      </c>
      <c r="Q295" s="322" t="str">
        <f t="shared" si="102"/>
        <v/>
      </c>
      <c r="R295" s="325" t="str">
        <f>IF(D295="","",IF(J295="Y",Input!M295,0))</f>
        <v/>
      </c>
      <c r="S295" s="308" t="str">
        <f t="shared" si="103"/>
        <v/>
      </c>
      <c r="T295" s="305" t="str">
        <f>IF(D295="","",Input!L295)</f>
        <v/>
      </c>
      <c r="U295" s="308" t="str">
        <f t="shared" si="104"/>
        <v/>
      </c>
      <c r="V295" s="307" t="str">
        <f t="shared" si="105"/>
        <v/>
      </c>
      <c r="W295" s="326" t="str">
        <f t="shared" si="106"/>
        <v/>
      </c>
      <c r="X295" s="152" t="str">
        <f>IF(D295="","",Input!K295)</f>
        <v/>
      </c>
      <c r="Y295" s="308" t="str">
        <f t="shared" si="107"/>
        <v/>
      </c>
      <c r="Z295" s="329" t="str">
        <f t="shared" si="108"/>
        <v/>
      </c>
      <c r="AA295" s="62" t="str">
        <f t="shared" si="109"/>
        <v/>
      </c>
      <c r="AB295" s="62" t="str">
        <f>IF(D295="","",Input!N295)</f>
        <v/>
      </c>
      <c r="AC295" s="62" t="str">
        <f t="shared" si="110"/>
        <v/>
      </c>
      <c r="AD295" s="62" t="str">
        <f>IF(D295="","",Input!J295)</f>
        <v/>
      </c>
      <c r="AE295" s="62" t="str">
        <f t="shared" si="111"/>
        <v/>
      </c>
      <c r="AF295" s="309" t="str">
        <f t="shared" si="112"/>
        <v/>
      </c>
      <c r="AG295" s="19" t="str">
        <f t="shared" si="113"/>
        <v/>
      </c>
      <c r="AH295" s="19" t="str">
        <f t="shared" si="114"/>
        <v/>
      </c>
      <c r="AI295" s="19" t="str">
        <f t="shared" si="115"/>
        <v/>
      </c>
      <c r="AJ295" s="337" t="str">
        <f t="shared" si="116"/>
        <v/>
      </c>
      <c r="AK295" s="62" t="str">
        <f t="shared" si="117"/>
        <v/>
      </c>
      <c r="AL295" s="62" t="str">
        <f>IF(D295="","",IF(AK294&lt;'day lookup'!$I$1,MIN('day lookup'!$I$1-AK294,AJ295)))</f>
        <v/>
      </c>
      <c r="AM295" s="62" t="str">
        <f t="shared" si="118"/>
        <v/>
      </c>
      <c r="AN295" s="62" t="str">
        <f>IF(D295="","",IF(AK295&lt;'day lookup'!$I$1,0,MIN(AK295-'day lookup'!$I$1,AJ295)))</f>
        <v/>
      </c>
      <c r="AO295" s="338" t="str">
        <f t="shared" si="119"/>
        <v/>
      </c>
      <c r="AP295" s="10">
        <f>IF(Revised_Input!F295&gt;0,Revised_Input!F295,IF(Input!F295&lt;990000,Input!F295,""))</f>
        <v>0</v>
      </c>
      <c r="AQ295" s="282"/>
      <c r="AS295" s="282"/>
      <c r="AT295" s="279"/>
      <c r="AU295" s="280"/>
      <c r="BL295" s="271"/>
      <c r="BN295" s="271"/>
      <c r="BO295" s="271"/>
    </row>
    <row r="296" spans="1:67">
      <c r="A296" s="73" t="str">
        <f ca="1">OFFSET('day lookup'!$A$1,WEEKDAY(B296)-1,0)</f>
        <v>SAT</v>
      </c>
      <c r="B296" s="32">
        <f>Input!A296</f>
        <v>41286</v>
      </c>
      <c r="C296" s="294" t="str">
        <f>IF(D296&lt;&gt;"",interp(D296,AreaCapacity!$A$3:$B$245,2),"")</f>
        <v/>
      </c>
      <c r="D296" s="10">
        <f>IF(AND(Revised_Input!B296&gt;0,Revised_Input!B296&lt;104000),Revised_Input!B296,IF(Input!B296&lt;990000,Input!B296,""))</f>
        <v>0</v>
      </c>
      <c r="E296" s="10">
        <f>IF(Revised_Input!G296&gt;0,Revised_Input!G296/1.9835,IF(Input!G296&lt;990000,Input!G296,""))</f>
        <v>0</v>
      </c>
      <c r="F296" s="10">
        <f>IF(Revised_Input!C296&gt;0,Revised_Input!C296,IF(Input!C296&lt;990000,Input!C296,""))</f>
        <v>0</v>
      </c>
      <c r="G296" s="10">
        <f>IF(Revised_Input!D296&gt;0,Revised_Input!D296,IF(Input!D296&lt;990000,Input!D296,""))</f>
        <v>0</v>
      </c>
      <c r="H296" s="210" t="str">
        <f t="shared" ref="H296:H359" si="120">IF(D296="","",F296-G296)</f>
        <v/>
      </c>
      <c r="I296" s="287" t="str">
        <f t="shared" ref="I296:I359" si="121">IF(D296="","",(D296-D295)/1.9835+E296+H296)</f>
        <v/>
      </c>
      <c r="J296" s="437" t="str">
        <f>IF(Input!H296="","",Input!H296)</f>
        <v>N</v>
      </c>
      <c r="K296" s="305" t="str">
        <f t="shared" ref="K296:K359" si="122">IF(D296="","",IF(J296="Y",E296,0))</f>
        <v/>
      </c>
      <c r="L296" s="201" t="str">
        <f>IF(D296="","",IF(J296="Y",I296+G296,MIN(Input!I296,I296+G296-K296)))</f>
        <v/>
      </c>
      <c r="M296" s="201" t="str">
        <f t="shared" ref="M296:M359" si="123">IF(D296="","",MAX(L296-G296,0))</f>
        <v/>
      </c>
      <c r="N296" s="314">
        <f>IF(Revised_Input!E296&gt;0,Revised_Input!E296,IF(Input!E296&lt;990000,Input!E296,""))</f>
        <v>0</v>
      </c>
      <c r="O296" s="306" t="str">
        <f t="shared" ref="O296:O359" si="124">IF(D296="","",O295+N296*1.9835)</f>
        <v/>
      </c>
      <c r="P296" s="10" t="str">
        <f t="shared" ref="P296:P359" si="125">IF(D296="","",IF(J296="Y",N296,0))</f>
        <v/>
      </c>
      <c r="Q296" s="322" t="str">
        <f t="shared" ref="Q296:Q359" si="126">IF(D296="","",IF(J296="Y",(N296*1.9835)+Q295,Q295))</f>
        <v/>
      </c>
      <c r="R296" s="325" t="str">
        <f>IF(D296="","",IF(J296="Y",Input!M296,0))</f>
        <v/>
      </c>
      <c r="S296" s="308" t="str">
        <f t="shared" ref="S296:S359" si="127">IF(D296="","",(R296*1.9835)+S295)</f>
        <v/>
      </c>
      <c r="T296" s="305" t="str">
        <f>IF(D296="","",Input!L296)</f>
        <v/>
      </c>
      <c r="U296" s="308" t="str">
        <f t="shared" ref="U296:U359" si="128">IF(D296="","",(T296*1.9835)+U295)</f>
        <v/>
      </c>
      <c r="V296" s="307" t="str">
        <f t="shared" ref="V296:V359" si="129">IF(D296="","",R296+T296)</f>
        <v/>
      </c>
      <c r="W296" s="326" t="str">
        <f t="shared" ref="W296:W359" si="130">IF(D296="","",(V296*1.9835)+W295)</f>
        <v/>
      </c>
      <c r="X296" s="152" t="str">
        <f>IF(D296="","",Input!K296)</f>
        <v/>
      </c>
      <c r="Y296" s="308" t="str">
        <f t="shared" ref="Y296:Y359" si="131">IF(D296="","",(X296*1.9835)+Y295)</f>
        <v/>
      </c>
      <c r="Z296" s="329" t="str">
        <f t="shared" ref="Z296:Z359" si="132">IF(D296="","",Z295-X296*1.9835)</f>
        <v/>
      </c>
      <c r="AA296" s="62" t="str">
        <f t="shared" ref="AA296:AA359" si="133">IF(D296="","",M296+P296+V296+X296)</f>
        <v/>
      </c>
      <c r="AB296" s="62" t="str">
        <f>IF(D296="","",Input!N296)</f>
        <v/>
      </c>
      <c r="AC296" s="62" t="str">
        <f t="shared" ref="AC296:AC359" si="134">IF(D296="","",H296)</f>
        <v/>
      </c>
      <c r="AD296" s="62" t="str">
        <f>IF(D296="","",Input!J296)</f>
        <v/>
      </c>
      <c r="AE296" s="62" t="str">
        <f t="shared" ref="AE296:AE359" si="135">IF(D296="","",AC296-AD296)</f>
        <v/>
      </c>
      <c r="AF296" s="309" t="str">
        <f t="shared" ref="AF296:AF359" si="136">IF(D296="","",IF(F296-250&lt;0,0,F296-250))</f>
        <v/>
      </c>
      <c r="AG296" s="19" t="str">
        <f t="shared" ref="AG296:AG359" si="137">IF(D296="","",AA296-AC296+AB296)</f>
        <v/>
      </c>
      <c r="AH296" s="19" t="str">
        <f t="shared" ref="AH296:AH359" si="138">IF(D296="","",AH295+AG296)</f>
        <v/>
      </c>
      <c r="AI296" s="19" t="str">
        <f t="shared" ref="AI296:AI359" si="139">IF(D296="","",AH296*1.9835)</f>
        <v/>
      </c>
      <c r="AJ296" s="337" t="str">
        <f t="shared" ref="AJ296:AJ359" si="140">IF(D296="","",MAX(((I296-M296)-(E296-K296))*1.9835,0))</f>
        <v/>
      </c>
      <c r="AK296" s="62" t="str">
        <f t="shared" ref="AK296:AK359" si="141">IF(D296="","",AK295+AJ296)</f>
        <v/>
      </c>
      <c r="AL296" s="62" t="str">
        <f>IF(D296="","",IF(AK295&lt;'day lookup'!$I$1,MIN('day lookup'!$I$1-AK295,AJ296)))</f>
        <v/>
      </c>
      <c r="AM296" s="62" t="str">
        <f t="shared" ref="AM296:AM359" si="142">IF(D296="","",AM295+AL296)</f>
        <v/>
      </c>
      <c r="AN296" s="62" t="str">
        <f>IF(D296="","",IF(AK296&lt;'day lookup'!$I$1,0,MIN(AK296-'day lookup'!$I$1,AJ296)))</f>
        <v/>
      </c>
      <c r="AO296" s="338" t="str">
        <f t="shared" ref="AO296:AO359" si="143">IF(D296="","",AO295+AN296)</f>
        <v/>
      </c>
      <c r="AP296" s="10">
        <f>IF(Revised_Input!F296&gt;0,Revised_Input!F296,IF(Input!F296&lt;990000,Input!F296,""))</f>
        <v>0</v>
      </c>
      <c r="AQ296" s="282"/>
      <c r="AS296" s="282"/>
      <c r="AT296" s="279"/>
      <c r="AU296" s="280"/>
      <c r="BL296" s="271"/>
      <c r="BN296" s="271"/>
      <c r="BO296" s="271"/>
    </row>
    <row r="297" spans="1:67">
      <c r="A297" s="73" t="str">
        <f ca="1">OFFSET('day lookup'!$A$1,WEEKDAY(B297)-1,0)</f>
        <v>SUN</v>
      </c>
      <c r="B297" s="32">
        <f>Input!A297</f>
        <v>41287</v>
      </c>
      <c r="C297" s="294" t="str">
        <f>IF(D297&lt;&gt;"",interp(D297,AreaCapacity!$A$3:$B$245,2),"")</f>
        <v/>
      </c>
      <c r="D297" s="10">
        <f>IF(AND(Revised_Input!B297&gt;0,Revised_Input!B297&lt;104000),Revised_Input!B297,IF(Input!B297&lt;990000,Input!B297,""))</f>
        <v>0</v>
      </c>
      <c r="E297" s="10">
        <f>IF(Revised_Input!G297&gt;0,Revised_Input!G297/1.9835,IF(Input!G297&lt;990000,Input!G297,""))</f>
        <v>0</v>
      </c>
      <c r="F297" s="10">
        <f>IF(Revised_Input!C297&gt;0,Revised_Input!C297,IF(Input!C297&lt;990000,Input!C297,""))</f>
        <v>0</v>
      </c>
      <c r="G297" s="10">
        <f>IF(Revised_Input!D297&gt;0,Revised_Input!D297,IF(Input!D297&lt;990000,Input!D297,""))</f>
        <v>0</v>
      </c>
      <c r="H297" s="210" t="str">
        <f t="shared" si="120"/>
        <v/>
      </c>
      <c r="I297" s="287" t="str">
        <f t="shared" si="121"/>
        <v/>
      </c>
      <c r="J297" s="437" t="str">
        <f>IF(Input!H297="","",Input!H297)</f>
        <v>N</v>
      </c>
      <c r="K297" s="305" t="str">
        <f t="shared" si="122"/>
        <v/>
      </c>
      <c r="L297" s="201" t="str">
        <f>IF(D297="","",IF(J297="Y",I297+G297,MIN(Input!I297,I297+G297-K297)))</f>
        <v/>
      </c>
      <c r="M297" s="201" t="str">
        <f t="shared" si="123"/>
        <v/>
      </c>
      <c r="N297" s="314">
        <f>IF(Revised_Input!E297&gt;0,Revised_Input!E297,IF(Input!E297&lt;990000,Input!E297,""))</f>
        <v>0</v>
      </c>
      <c r="O297" s="306" t="str">
        <f t="shared" si="124"/>
        <v/>
      </c>
      <c r="P297" s="10" t="str">
        <f t="shared" si="125"/>
        <v/>
      </c>
      <c r="Q297" s="322" t="str">
        <f t="shared" si="126"/>
        <v/>
      </c>
      <c r="R297" s="325" t="str">
        <f>IF(D297="","",IF(J297="Y",Input!M297,0))</f>
        <v/>
      </c>
      <c r="S297" s="308" t="str">
        <f t="shared" si="127"/>
        <v/>
      </c>
      <c r="T297" s="305" t="str">
        <f>IF(D297="","",Input!L297)</f>
        <v/>
      </c>
      <c r="U297" s="308" t="str">
        <f t="shared" si="128"/>
        <v/>
      </c>
      <c r="V297" s="307" t="str">
        <f t="shared" si="129"/>
        <v/>
      </c>
      <c r="W297" s="326" t="str">
        <f t="shared" si="130"/>
        <v/>
      </c>
      <c r="X297" s="152" t="str">
        <f>IF(D297="","",Input!K297)</f>
        <v/>
      </c>
      <c r="Y297" s="308" t="str">
        <f t="shared" si="131"/>
        <v/>
      </c>
      <c r="Z297" s="329" t="str">
        <f t="shared" si="132"/>
        <v/>
      </c>
      <c r="AA297" s="62" t="str">
        <f t="shared" si="133"/>
        <v/>
      </c>
      <c r="AB297" s="62" t="str">
        <f>IF(D297="","",Input!N297)</f>
        <v/>
      </c>
      <c r="AC297" s="62" t="str">
        <f t="shared" si="134"/>
        <v/>
      </c>
      <c r="AD297" s="62" t="str">
        <f>IF(D297="","",Input!J297)</f>
        <v/>
      </c>
      <c r="AE297" s="62" t="str">
        <f t="shared" si="135"/>
        <v/>
      </c>
      <c r="AF297" s="309" t="str">
        <f t="shared" si="136"/>
        <v/>
      </c>
      <c r="AG297" s="19" t="str">
        <f t="shared" si="137"/>
        <v/>
      </c>
      <c r="AH297" s="19" t="str">
        <f t="shared" si="138"/>
        <v/>
      </c>
      <c r="AI297" s="19" t="str">
        <f t="shared" si="139"/>
        <v/>
      </c>
      <c r="AJ297" s="337" t="str">
        <f t="shared" si="140"/>
        <v/>
      </c>
      <c r="AK297" s="62" t="str">
        <f t="shared" si="141"/>
        <v/>
      </c>
      <c r="AL297" s="62" t="str">
        <f>IF(D297="","",IF(AK296&lt;'day lookup'!$I$1,MIN('day lookup'!$I$1-AK296,AJ297)))</f>
        <v/>
      </c>
      <c r="AM297" s="62" t="str">
        <f t="shared" si="142"/>
        <v/>
      </c>
      <c r="AN297" s="62" t="str">
        <f>IF(D297="","",IF(AK297&lt;'day lookup'!$I$1,0,MIN(AK297-'day lookup'!$I$1,AJ297)))</f>
        <v/>
      </c>
      <c r="AO297" s="338" t="str">
        <f t="shared" si="143"/>
        <v/>
      </c>
      <c r="AP297" s="10">
        <f>IF(Revised_Input!F297&gt;0,Revised_Input!F297,IF(Input!F297&lt;990000,Input!F297,""))</f>
        <v>0</v>
      </c>
      <c r="AQ297" s="282"/>
      <c r="AS297" s="282"/>
      <c r="AT297" s="279"/>
      <c r="AU297" s="280"/>
      <c r="BL297" s="271"/>
      <c r="BN297" s="271"/>
      <c r="BO297" s="271"/>
    </row>
    <row r="298" spans="1:67">
      <c r="A298" s="73" t="str">
        <f ca="1">OFFSET('day lookup'!$A$1,WEEKDAY(B298)-1,0)</f>
        <v>MON</v>
      </c>
      <c r="B298" s="32">
        <f>Input!A298</f>
        <v>41288</v>
      </c>
      <c r="C298" s="294" t="str">
        <f>IF(D298&lt;&gt;"",interp(D298,AreaCapacity!$A$3:$B$245,2),"")</f>
        <v/>
      </c>
      <c r="D298" s="10">
        <f>IF(AND(Revised_Input!B298&gt;0,Revised_Input!B298&lt;104000),Revised_Input!B298,IF(Input!B298&lt;990000,Input!B298,""))</f>
        <v>0</v>
      </c>
      <c r="E298" s="10">
        <f>IF(Revised_Input!G298&gt;0,Revised_Input!G298/1.9835,IF(Input!G298&lt;990000,Input!G298,""))</f>
        <v>0</v>
      </c>
      <c r="F298" s="10">
        <f>IF(Revised_Input!C298&gt;0,Revised_Input!C298,IF(Input!C298&lt;990000,Input!C298,""))</f>
        <v>0</v>
      </c>
      <c r="G298" s="10">
        <f>IF(Revised_Input!D298&gt;0,Revised_Input!D298,IF(Input!D298&lt;990000,Input!D298,""))</f>
        <v>0</v>
      </c>
      <c r="H298" s="210" t="str">
        <f t="shared" si="120"/>
        <v/>
      </c>
      <c r="I298" s="287" t="str">
        <f t="shared" si="121"/>
        <v/>
      </c>
      <c r="J298" s="437" t="str">
        <f>IF(Input!H298="","",Input!H298)</f>
        <v>N</v>
      </c>
      <c r="K298" s="305" t="str">
        <f t="shared" si="122"/>
        <v/>
      </c>
      <c r="L298" s="201" t="str">
        <f>IF(D298="","",IF(J298="Y",I298+G298,MIN(Input!I298,I298+G298-K298)))</f>
        <v/>
      </c>
      <c r="M298" s="201" t="str">
        <f t="shared" si="123"/>
        <v/>
      </c>
      <c r="N298" s="314">
        <f>IF(Revised_Input!E298&gt;0,Revised_Input!E298,IF(Input!E298&lt;990000,Input!E298,""))</f>
        <v>0</v>
      </c>
      <c r="O298" s="306" t="str">
        <f t="shared" si="124"/>
        <v/>
      </c>
      <c r="P298" s="10" t="str">
        <f t="shared" si="125"/>
        <v/>
      </c>
      <c r="Q298" s="322" t="str">
        <f t="shared" si="126"/>
        <v/>
      </c>
      <c r="R298" s="325" t="str">
        <f>IF(D298="","",IF(J298="Y",Input!M298,0))</f>
        <v/>
      </c>
      <c r="S298" s="308" t="str">
        <f t="shared" si="127"/>
        <v/>
      </c>
      <c r="T298" s="305" t="str">
        <f>IF(D298="","",Input!L298)</f>
        <v/>
      </c>
      <c r="U298" s="308" t="str">
        <f t="shared" si="128"/>
        <v/>
      </c>
      <c r="V298" s="307" t="str">
        <f t="shared" si="129"/>
        <v/>
      </c>
      <c r="W298" s="326" t="str">
        <f t="shared" si="130"/>
        <v/>
      </c>
      <c r="X298" s="152" t="str">
        <f>IF(D298="","",Input!K298)</f>
        <v/>
      </c>
      <c r="Y298" s="308" t="str">
        <f t="shared" si="131"/>
        <v/>
      </c>
      <c r="Z298" s="329" t="str">
        <f t="shared" si="132"/>
        <v/>
      </c>
      <c r="AA298" s="62" t="str">
        <f t="shared" si="133"/>
        <v/>
      </c>
      <c r="AB298" s="62" t="str">
        <f>IF(D298="","",Input!N298)</f>
        <v/>
      </c>
      <c r="AC298" s="62" t="str">
        <f t="shared" si="134"/>
        <v/>
      </c>
      <c r="AD298" s="62" t="str">
        <f>IF(D298="","",Input!J298)</f>
        <v/>
      </c>
      <c r="AE298" s="62" t="str">
        <f t="shared" si="135"/>
        <v/>
      </c>
      <c r="AF298" s="309" t="str">
        <f t="shared" si="136"/>
        <v/>
      </c>
      <c r="AG298" s="19" t="str">
        <f t="shared" si="137"/>
        <v/>
      </c>
      <c r="AH298" s="19" t="str">
        <f t="shared" si="138"/>
        <v/>
      </c>
      <c r="AI298" s="19" t="str">
        <f t="shared" si="139"/>
        <v/>
      </c>
      <c r="AJ298" s="337" t="str">
        <f t="shared" si="140"/>
        <v/>
      </c>
      <c r="AK298" s="62" t="str">
        <f t="shared" si="141"/>
        <v/>
      </c>
      <c r="AL298" s="62" t="str">
        <f>IF(D298="","",IF(AK297&lt;'day lookup'!$I$1,MIN('day lookup'!$I$1-AK297,AJ298)))</f>
        <v/>
      </c>
      <c r="AM298" s="62" t="str">
        <f t="shared" si="142"/>
        <v/>
      </c>
      <c r="AN298" s="62" t="str">
        <f>IF(D298="","",IF(AK298&lt;'day lookup'!$I$1,0,MIN(AK298-'day lookup'!$I$1,AJ298)))</f>
        <v/>
      </c>
      <c r="AO298" s="338" t="str">
        <f t="shared" si="143"/>
        <v/>
      </c>
      <c r="AP298" s="10">
        <f>IF(Revised_Input!F298&gt;0,Revised_Input!F298,IF(Input!F298&lt;990000,Input!F298,""))</f>
        <v>0</v>
      </c>
      <c r="AQ298" s="282"/>
      <c r="AS298" s="282"/>
      <c r="AT298" s="279"/>
      <c r="AU298" s="280"/>
      <c r="BL298" s="271"/>
      <c r="BN298" s="271"/>
      <c r="BO298" s="271"/>
    </row>
    <row r="299" spans="1:67">
      <c r="A299" s="73" t="str">
        <f ca="1">OFFSET('day lookup'!$A$1,WEEKDAY(B299)-1,0)</f>
        <v>TUE</v>
      </c>
      <c r="B299" s="32">
        <f>Input!A299</f>
        <v>41289</v>
      </c>
      <c r="C299" s="294" t="str">
        <f>IF(D299&lt;&gt;"",interp(D299,AreaCapacity!$A$3:$B$245,2),"")</f>
        <v/>
      </c>
      <c r="D299" s="10">
        <f>IF(AND(Revised_Input!B299&gt;0,Revised_Input!B299&lt;104000),Revised_Input!B299,IF(Input!B299&lt;990000,Input!B299,""))</f>
        <v>0</v>
      </c>
      <c r="E299" s="10">
        <f>IF(Revised_Input!G299&gt;0,Revised_Input!G299/1.9835,IF(Input!G299&lt;990000,Input!G299,""))</f>
        <v>0</v>
      </c>
      <c r="F299" s="10">
        <f>IF(Revised_Input!C299&gt;0,Revised_Input!C299,IF(Input!C299&lt;990000,Input!C299,""))</f>
        <v>0</v>
      </c>
      <c r="G299" s="10">
        <f>IF(Revised_Input!D299&gt;0,Revised_Input!D299,IF(Input!D299&lt;990000,Input!D299,""))</f>
        <v>0</v>
      </c>
      <c r="H299" s="210" t="str">
        <f t="shared" si="120"/>
        <v/>
      </c>
      <c r="I299" s="287" t="str">
        <f t="shared" si="121"/>
        <v/>
      </c>
      <c r="J299" s="437" t="str">
        <f>IF(Input!H299="","",Input!H299)</f>
        <v>N</v>
      </c>
      <c r="K299" s="305" t="str">
        <f t="shared" si="122"/>
        <v/>
      </c>
      <c r="L299" s="201" t="str">
        <f>IF(D299="","",IF(J299="Y",I299+G299,MIN(Input!I299,I299+G299-K299)))</f>
        <v/>
      </c>
      <c r="M299" s="201" t="str">
        <f t="shared" si="123"/>
        <v/>
      </c>
      <c r="N299" s="314">
        <f>IF(Revised_Input!E299&gt;0,Revised_Input!E299,IF(Input!E299&lt;990000,Input!E299,""))</f>
        <v>0</v>
      </c>
      <c r="O299" s="306" t="str">
        <f t="shared" si="124"/>
        <v/>
      </c>
      <c r="P299" s="10" t="str">
        <f t="shared" si="125"/>
        <v/>
      </c>
      <c r="Q299" s="322" t="str">
        <f t="shared" si="126"/>
        <v/>
      </c>
      <c r="R299" s="325" t="str">
        <f>IF(D299="","",IF(J299="Y",Input!M299,0))</f>
        <v/>
      </c>
      <c r="S299" s="308" t="str">
        <f t="shared" si="127"/>
        <v/>
      </c>
      <c r="T299" s="305" t="str">
        <f>IF(D299="","",Input!L299)</f>
        <v/>
      </c>
      <c r="U299" s="308" t="str">
        <f t="shared" si="128"/>
        <v/>
      </c>
      <c r="V299" s="307" t="str">
        <f t="shared" si="129"/>
        <v/>
      </c>
      <c r="W299" s="326" t="str">
        <f t="shared" si="130"/>
        <v/>
      </c>
      <c r="X299" s="152" t="str">
        <f>IF(D299="","",Input!K299)</f>
        <v/>
      </c>
      <c r="Y299" s="308" t="str">
        <f t="shared" si="131"/>
        <v/>
      </c>
      <c r="Z299" s="329" t="str">
        <f t="shared" si="132"/>
        <v/>
      </c>
      <c r="AA299" s="62" t="str">
        <f t="shared" si="133"/>
        <v/>
      </c>
      <c r="AB299" s="62" t="str">
        <f>IF(D299="","",Input!N299)</f>
        <v/>
      </c>
      <c r="AC299" s="62" t="str">
        <f t="shared" si="134"/>
        <v/>
      </c>
      <c r="AD299" s="62" t="str">
        <f>IF(D299="","",Input!J299)</f>
        <v/>
      </c>
      <c r="AE299" s="62" t="str">
        <f t="shared" si="135"/>
        <v/>
      </c>
      <c r="AF299" s="309" t="str">
        <f t="shared" si="136"/>
        <v/>
      </c>
      <c r="AG299" s="19" t="str">
        <f t="shared" si="137"/>
        <v/>
      </c>
      <c r="AH299" s="19" t="str">
        <f t="shared" si="138"/>
        <v/>
      </c>
      <c r="AI299" s="19" t="str">
        <f t="shared" si="139"/>
        <v/>
      </c>
      <c r="AJ299" s="337" t="str">
        <f t="shared" si="140"/>
        <v/>
      </c>
      <c r="AK299" s="62" t="str">
        <f t="shared" si="141"/>
        <v/>
      </c>
      <c r="AL299" s="62" t="str">
        <f>IF(D299="","",IF(AK298&lt;'day lookup'!$I$1,MIN('day lookup'!$I$1-AK298,AJ299)))</f>
        <v/>
      </c>
      <c r="AM299" s="62" t="str">
        <f t="shared" si="142"/>
        <v/>
      </c>
      <c r="AN299" s="62" t="str">
        <f>IF(D299="","",IF(AK299&lt;'day lookup'!$I$1,0,MIN(AK299-'day lookup'!$I$1,AJ299)))</f>
        <v/>
      </c>
      <c r="AO299" s="338" t="str">
        <f t="shared" si="143"/>
        <v/>
      </c>
      <c r="AP299" s="10">
        <f>IF(Revised_Input!F299&gt;0,Revised_Input!F299,IF(Input!F299&lt;990000,Input!F299,""))</f>
        <v>0</v>
      </c>
      <c r="AQ299" s="282"/>
      <c r="AS299" s="282"/>
      <c r="AT299" s="279"/>
      <c r="AU299" s="280"/>
      <c r="BL299" s="271"/>
      <c r="BN299" s="271"/>
      <c r="BO299" s="271"/>
    </row>
    <row r="300" spans="1:67">
      <c r="A300" s="73" t="str">
        <f ca="1">OFFSET('day lookup'!$A$1,WEEKDAY(B300)-1,0)</f>
        <v>WED</v>
      </c>
      <c r="B300" s="32">
        <f>Input!A300</f>
        <v>41290</v>
      </c>
      <c r="C300" s="294" t="str">
        <f>IF(D300&lt;&gt;"",interp(D300,AreaCapacity!$A$3:$B$245,2),"")</f>
        <v/>
      </c>
      <c r="D300" s="10">
        <f>IF(AND(Revised_Input!B300&gt;0,Revised_Input!B300&lt;104000),Revised_Input!B300,IF(Input!B300&lt;990000,Input!B300,""))</f>
        <v>0</v>
      </c>
      <c r="E300" s="10">
        <f>IF(Revised_Input!G300&gt;0,Revised_Input!G300/1.9835,IF(Input!G300&lt;990000,Input!G300,""))</f>
        <v>0</v>
      </c>
      <c r="F300" s="10">
        <f>IF(Revised_Input!C300&gt;0,Revised_Input!C300,IF(Input!C300&lt;990000,Input!C300,""))</f>
        <v>0</v>
      </c>
      <c r="G300" s="10">
        <f>IF(Revised_Input!D300&gt;0,Revised_Input!D300,IF(Input!D300&lt;990000,Input!D300,""))</f>
        <v>0</v>
      </c>
      <c r="H300" s="210" t="str">
        <f t="shared" si="120"/>
        <v/>
      </c>
      <c r="I300" s="287" t="str">
        <f t="shared" si="121"/>
        <v/>
      </c>
      <c r="J300" s="437" t="str">
        <f>IF(Input!H300="","",Input!H300)</f>
        <v>N</v>
      </c>
      <c r="K300" s="305" t="str">
        <f t="shared" si="122"/>
        <v/>
      </c>
      <c r="L300" s="201" t="str">
        <f>IF(D300="","",IF(J300="Y",I300+G300,MIN(Input!I300,I300+G300-K300)))</f>
        <v/>
      </c>
      <c r="M300" s="201" t="str">
        <f t="shared" si="123"/>
        <v/>
      </c>
      <c r="N300" s="314">
        <f>IF(Revised_Input!E300&gt;0,Revised_Input!E300,IF(Input!E300&lt;990000,Input!E300,""))</f>
        <v>0</v>
      </c>
      <c r="O300" s="306" t="str">
        <f t="shared" si="124"/>
        <v/>
      </c>
      <c r="P300" s="10" t="str">
        <f t="shared" si="125"/>
        <v/>
      </c>
      <c r="Q300" s="322" t="str">
        <f t="shared" si="126"/>
        <v/>
      </c>
      <c r="R300" s="325" t="str">
        <f>IF(D300="","",IF(J300="Y",Input!M300,0))</f>
        <v/>
      </c>
      <c r="S300" s="308" t="str">
        <f t="shared" si="127"/>
        <v/>
      </c>
      <c r="T300" s="305" t="str">
        <f>IF(D300="","",Input!L300)</f>
        <v/>
      </c>
      <c r="U300" s="308" t="str">
        <f t="shared" si="128"/>
        <v/>
      </c>
      <c r="V300" s="307" t="str">
        <f t="shared" si="129"/>
        <v/>
      </c>
      <c r="W300" s="326" t="str">
        <f t="shared" si="130"/>
        <v/>
      </c>
      <c r="X300" s="152" t="str">
        <f>IF(D300="","",Input!K300)</f>
        <v/>
      </c>
      <c r="Y300" s="308" t="str">
        <f t="shared" si="131"/>
        <v/>
      </c>
      <c r="Z300" s="329" t="str">
        <f t="shared" si="132"/>
        <v/>
      </c>
      <c r="AA300" s="62" t="str">
        <f t="shared" si="133"/>
        <v/>
      </c>
      <c r="AB300" s="62" t="str">
        <f>IF(D300="","",Input!N300)</f>
        <v/>
      </c>
      <c r="AC300" s="62" t="str">
        <f t="shared" si="134"/>
        <v/>
      </c>
      <c r="AD300" s="62" t="str">
        <f>IF(D300="","",Input!J300)</f>
        <v/>
      </c>
      <c r="AE300" s="62" t="str">
        <f t="shared" si="135"/>
        <v/>
      </c>
      <c r="AF300" s="309" t="str">
        <f t="shared" si="136"/>
        <v/>
      </c>
      <c r="AG300" s="19" t="str">
        <f t="shared" si="137"/>
        <v/>
      </c>
      <c r="AH300" s="19" t="str">
        <f t="shared" si="138"/>
        <v/>
      </c>
      <c r="AI300" s="19" t="str">
        <f t="shared" si="139"/>
        <v/>
      </c>
      <c r="AJ300" s="337" t="str">
        <f t="shared" si="140"/>
        <v/>
      </c>
      <c r="AK300" s="62" t="str">
        <f t="shared" si="141"/>
        <v/>
      </c>
      <c r="AL300" s="62" t="str">
        <f>IF(D300="","",IF(AK299&lt;'day lookup'!$I$1,MIN('day lookup'!$I$1-AK299,AJ300)))</f>
        <v/>
      </c>
      <c r="AM300" s="62" t="str">
        <f t="shared" si="142"/>
        <v/>
      </c>
      <c r="AN300" s="62" t="str">
        <f>IF(D300="","",IF(AK300&lt;'day lookup'!$I$1,0,MIN(AK300-'day lookup'!$I$1,AJ300)))</f>
        <v/>
      </c>
      <c r="AO300" s="338" t="str">
        <f t="shared" si="143"/>
        <v/>
      </c>
      <c r="AP300" s="10">
        <f>IF(Revised_Input!F300&gt;0,Revised_Input!F300,IF(Input!F300&lt;990000,Input!F300,""))</f>
        <v>0</v>
      </c>
      <c r="AQ300" s="282"/>
      <c r="AS300" s="282"/>
      <c r="AT300" s="279"/>
      <c r="AU300" s="280"/>
      <c r="BL300" s="271"/>
      <c r="BN300" s="271"/>
      <c r="BO300" s="271"/>
    </row>
    <row r="301" spans="1:67">
      <c r="A301" s="73" t="str">
        <f ca="1">OFFSET('day lookup'!$A$1,WEEKDAY(B301)-1,0)</f>
        <v>THU</v>
      </c>
      <c r="B301" s="32">
        <f>Input!A301</f>
        <v>41291</v>
      </c>
      <c r="C301" s="294" t="str">
        <f>IF(D301&lt;&gt;"",interp(D301,AreaCapacity!$A$3:$B$245,2),"")</f>
        <v/>
      </c>
      <c r="D301" s="10">
        <f>IF(AND(Revised_Input!B301&gt;0,Revised_Input!B301&lt;104000),Revised_Input!B301,IF(Input!B301&lt;990000,Input!B301,""))</f>
        <v>0</v>
      </c>
      <c r="E301" s="10">
        <f>IF(Revised_Input!G301&gt;0,Revised_Input!G301/1.9835,IF(Input!G301&lt;990000,Input!G301,""))</f>
        <v>0</v>
      </c>
      <c r="F301" s="10">
        <f>IF(Revised_Input!C301&gt;0,Revised_Input!C301,IF(Input!C301&lt;990000,Input!C301,""))</f>
        <v>0</v>
      </c>
      <c r="G301" s="10">
        <f>IF(Revised_Input!D301&gt;0,Revised_Input!D301,IF(Input!D301&lt;990000,Input!D301,""))</f>
        <v>0</v>
      </c>
      <c r="H301" s="210" t="str">
        <f t="shared" si="120"/>
        <v/>
      </c>
      <c r="I301" s="287" t="str">
        <f t="shared" si="121"/>
        <v/>
      </c>
      <c r="J301" s="437" t="str">
        <f>IF(Input!H301="","",Input!H301)</f>
        <v>N</v>
      </c>
      <c r="K301" s="305" t="str">
        <f t="shared" si="122"/>
        <v/>
      </c>
      <c r="L301" s="201" t="str">
        <f>IF(D301="","",IF(J301="Y",I301+G301,MIN(Input!I301,I301+G301-K301)))</f>
        <v/>
      </c>
      <c r="M301" s="201" t="str">
        <f t="shared" si="123"/>
        <v/>
      </c>
      <c r="N301" s="314">
        <f>IF(Revised_Input!E301&gt;0,Revised_Input!E301,IF(Input!E301&lt;990000,Input!E301,""))</f>
        <v>0</v>
      </c>
      <c r="O301" s="306" t="str">
        <f t="shared" si="124"/>
        <v/>
      </c>
      <c r="P301" s="10" t="str">
        <f t="shared" si="125"/>
        <v/>
      </c>
      <c r="Q301" s="322" t="str">
        <f t="shared" si="126"/>
        <v/>
      </c>
      <c r="R301" s="325" t="str">
        <f>IF(D301="","",IF(J301="Y",Input!M301,0))</f>
        <v/>
      </c>
      <c r="S301" s="308" t="str">
        <f t="shared" si="127"/>
        <v/>
      </c>
      <c r="T301" s="305" t="str">
        <f>IF(D301="","",Input!L301)</f>
        <v/>
      </c>
      <c r="U301" s="308" t="str">
        <f t="shared" si="128"/>
        <v/>
      </c>
      <c r="V301" s="307" t="str">
        <f t="shared" si="129"/>
        <v/>
      </c>
      <c r="W301" s="326" t="str">
        <f t="shared" si="130"/>
        <v/>
      </c>
      <c r="X301" s="152" t="str">
        <f>IF(D301="","",Input!K301)</f>
        <v/>
      </c>
      <c r="Y301" s="308" t="str">
        <f t="shared" si="131"/>
        <v/>
      </c>
      <c r="Z301" s="329" t="str">
        <f t="shared" si="132"/>
        <v/>
      </c>
      <c r="AA301" s="62" t="str">
        <f t="shared" si="133"/>
        <v/>
      </c>
      <c r="AB301" s="62" t="str">
        <f>IF(D301="","",Input!N301)</f>
        <v/>
      </c>
      <c r="AC301" s="62" t="str">
        <f t="shared" si="134"/>
        <v/>
      </c>
      <c r="AD301" s="62" t="str">
        <f>IF(D301="","",Input!J301)</f>
        <v/>
      </c>
      <c r="AE301" s="62" t="str">
        <f t="shared" si="135"/>
        <v/>
      </c>
      <c r="AF301" s="309" t="str">
        <f t="shared" si="136"/>
        <v/>
      </c>
      <c r="AG301" s="19" t="str">
        <f t="shared" si="137"/>
        <v/>
      </c>
      <c r="AH301" s="19" t="str">
        <f t="shared" si="138"/>
        <v/>
      </c>
      <c r="AI301" s="19" t="str">
        <f t="shared" si="139"/>
        <v/>
      </c>
      <c r="AJ301" s="337" t="str">
        <f t="shared" si="140"/>
        <v/>
      </c>
      <c r="AK301" s="62" t="str">
        <f t="shared" si="141"/>
        <v/>
      </c>
      <c r="AL301" s="62" t="str">
        <f>IF(D301="","",IF(AK300&lt;'day lookup'!$I$1,MIN('day lookup'!$I$1-AK300,AJ301)))</f>
        <v/>
      </c>
      <c r="AM301" s="62" t="str">
        <f t="shared" si="142"/>
        <v/>
      </c>
      <c r="AN301" s="62" t="str">
        <f>IF(D301="","",IF(AK301&lt;'day lookup'!$I$1,0,MIN(AK301-'day lookup'!$I$1,AJ301)))</f>
        <v/>
      </c>
      <c r="AO301" s="338" t="str">
        <f t="shared" si="143"/>
        <v/>
      </c>
      <c r="AP301" s="10">
        <f>IF(Revised_Input!F301&gt;0,Revised_Input!F301,IF(Input!F301&lt;990000,Input!F301,""))</f>
        <v>0</v>
      </c>
      <c r="AQ301" s="282"/>
      <c r="AS301" s="282"/>
      <c r="AT301" s="279"/>
      <c r="AU301" s="280"/>
      <c r="BL301" s="271"/>
      <c r="BN301" s="271"/>
      <c r="BO301" s="271"/>
    </row>
    <row r="302" spans="1:67">
      <c r="A302" s="73" t="str">
        <f ca="1">OFFSET('day lookup'!$A$1,WEEKDAY(B302)-1,0)</f>
        <v>FRI</v>
      </c>
      <c r="B302" s="32">
        <f>Input!A302</f>
        <v>41292</v>
      </c>
      <c r="C302" s="294" t="str">
        <f>IF(D302&lt;&gt;"",interp(D302,AreaCapacity!$A$3:$B$245,2),"")</f>
        <v/>
      </c>
      <c r="D302" s="10">
        <f>IF(AND(Revised_Input!B302&gt;0,Revised_Input!B302&lt;104000),Revised_Input!B302,IF(Input!B302&lt;990000,Input!B302,""))</f>
        <v>0</v>
      </c>
      <c r="E302" s="10">
        <f>IF(Revised_Input!G302&gt;0,Revised_Input!G302/1.9835,IF(Input!G302&lt;990000,Input!G302,""))</f>
        <v>0</v>
      </c>
      <c r="F302" s="10">
        <f>IF(Revised_Input!C302&gt;0,Revised_Input!C302,IF(Input!C302&lt;990000,Input!C302,""))</f>
        <v>0</v>
      </c>
      <c r="G302" s="10">
        <f>IF(Revised_Input!D302&gt;0,Revised_Input!D302,IF(Input!D302&lt;990000,Input!D302,""))</f>
        <v>0</v>
      </c>
      <c r="H302" s="210" t="str">
        <f t="shared" si="120"/>
        <v/>
      </c>
      <c r="I302" s="287" t="str">
        <f t="shared" si="121"/>
        <v/>
      </c>
      <c r="J302" s="437" t="str">
        <f>IF(Input!H302="","",Input!H302)</f>
        <v>N</v>
      </c>
      <c r="K302" s="305" t="str">
        <f t="shared" si="122"/>
        <v/>
      </c>
      <c r="L302" s="201" t="str">
        <f>IF(D302="","",IF(J302="Y",I302+G302,MIN(Input!I302,I302+G302-K302)))</f>
        <v/>
      </c>
      <c r="M302" s="201" t="str">
        <f t="shared" si="123"/>
        <v/>
      </c>
      <c r="N302" s="314">
        <f>IF(Revised_Input!E302&gt;0,Revised_Input!E302,IF(Input!E302&lt;990000,Input!E302,""))</f>
        <v>0</v>
      </c>
      <c r="O302" s="306" t="str">
        <f t="shared" si="124"/>
        <v/>
      </c>
      <c r="P302" s="10" t="str">
        <f t="shared" si="125"/>
        <v/>
      </c>
      <c r="Q302" s="322" t="str">
        <f t="shared" si="126"/>
        <v/>
      </c>
      <c r="R302" s="325" t="str">
        <f>IF(D302="","",IF(J302="Y",Input!M302,0))</f>
        <v/>
      </c>
      <c r="S302" s="308" t="str">
        <f t="shared" si="127"/>
        <v/>
      </c>
      <c r="T302" s="305" t="str">
        <f>IF(D302="","",Input!L302)</f>
        <v/>
      </c>
      <c r="U302" s="308" t="str">
        <f t="shared" si="128"/>
        <v/>
      </c>
      <c r="V302" s="307" t="str">
        <f t="shared" si="129"/>
        <v/>
      </c>
      <c r="W302" s="326" t="str">
        <f t="shared" si="130"/>
        <v/>
      </c>
      <c r="X302" s="152" t="str">
        <f>IF(D302="","",Input!K302)</f>
        <v/>
      </c>
      <c r="Y302" s="308" t="str">
        <f t="shared" si="131"/>
        <v/>
      </c>
      <c r="Z302" s="329" t="str">
        <f t="shared" si="132"/>
        <v/>
      </c>
      <c r="AA302" s="62" t="str">
        <f t="shared" si="133"/>
        <v/>
      </c>
      <c r="AB302" s="62" t="str">
        <f>IF(D302="","",Input!N302)</f>
        <v/>
      </c>
      <c r="AC302" s="62" t="str">
        <f t="shared" si="134"/>
        <v/>
      </c>
      <c r="AD302" s="62" t="str">
        <f>IF(D302="","",Input!J302)</f>
        <v/>
      </c>
      <c r="AE302" s="62" t="str">
        <f t="shared" si="135"/>
        <v/>
      </c>
      <c r="AF302" s="309" t="str">
        <f t="shared" si="136"/>
        <v/>
      </c>
      <c r="AG302" s="19" t="str">
        <f t="shared" si="137"/>
        <v/>
      </c>
      <c r="AH302" s="19" t="str">
        <f t="shared" si="138"/>
        <v/>
      </c>
      <c r="AI302" s="19" t="str">
        <f t="shared" si="139"/>
        <v/>
      </c>
      <c r="AJ302" s="337" t="str">
        <f t="shared" si="140"/>
        <v/>
      </c>
      <c r="AK302" s="62" t="str">
        <f t="shared" si="141"/>
        <v/>
      </c>
      <c r="AL302" s="62" t="str">
        <f>IF(D302="","",IF(AK301&lt;'day lookup'!$I$1,MIN('day lookup'!$I$1-AK301,AJ302)))</f>
        <v/>
      </c>
      <c r="AM302" s="62" t="str">
        <f t="shared" si="142"/>
        <v/>
      </c>
      <c r="AN302" s="62" t="str">
        <f>IF(D302="","",IF(AK302&lt;'day lookup'!$I$1,0,MIN(AK302-'day lookup'!$I$1,AJ302)))</f>
        <v/>
      </c>
      <c r="AO302" s="338" t="str">
        <f t="shared" si="143"/>
        <v/>
      </c>
      <c r="AP302" s="10">
        <f>IF(Revised_Input!F302&gt;0,Revised_Input!F302,IF(Input!F302&lt;990000,Input!F302,""))</f>
        <v>0</v>
      </c>
      <c r="AQ302" s="282"/>
      <c r="AS302" s="282"/>
      <c r="AT302" s="279"/>
      <c r="AU302" s="280"/>
      <c r="BL302" s="271"/>
      <c r="BN302" s="271"/>
      <c r="BO302" s="271"/>
    </row>
    <row r="303" spans="1:67">
      <c r="A303" s="73" t="str">
        <f ca="1">OFFSET('day lookup'!$A$1,WEEKDAY(B303)-1,0)</f>
        <v>SAT</v>
      </c>
      <c r="B303" s="32">
        <f>Input!A303</f>
        <v>41293</v>
      </c>
      <c r="C303" s="294" t="str">
        <f>IF(D303&lt;&gt;"",interp(D303,AreaCapacity!$A$3:$B$245,2),"")</f>
        <v/>
      </c>
      <c r="D303" s="10">
        <f>IF(AND(Revised_Input!B303&gt;0,Revised_Input!B303&lt;104000),Revised_Input!B303,IF(Input!B303&lt;990000,Input!B303,""))</f>
        <v>0</v>
      </c>
      <c r="E303" s="10">
        <f>IF(Revised_Input!G303&gt;0,Revised_Input!G303/1.9835,IF(Input!G303&lt;990000,Input!G303,""))</f>
        <v>0</v>
      </c>
      <c r="F303" s="10">
        <f>IF(Revised_Input!C303&gt;0,Revised_Input!C303,IF(Input!C303&lt;990000,Input!C303,""))</f>
        <v>0</v>
      </c>
      <c r="G303" s="10">
        <f>IF(Revised_Input!D303&gt;0,Revised_Input!D303,IF(Input!D303&lt;990000,Input!D303,""))</f>
        <v>0</v>
      </c>
      <c r="H303" s="210" t="str">
        <f t="shared" si="120"/>
        <v/>
      </c>
      <c r="I303" s="287" t="str">
        <f t="shared" si="121"/>
        <v/>
      </c>
      <c r="J303" s="437" t="str">
        <f>IF(Input!H303="","",Input!H303)</f>
        <v>N</v>
      </c>
      <c r="K303" s="305" t="str">
        <f t="shared" si="122"/>
        <v/>
      </c>
      <c r="L303" s="201" t="str">
        <f>IF(D303="","",IF(J303="Y",I303+G303,MIN(Input!I303,I303+G303-K303)))</f>
        <v/>
      </c>
      <c r="M303" s="201" t="str">
        <f t="shared" si="123"/>
        <v/>
      </c>
      <c r="N303" s="314">
        <f>IF(Revised_Input!E303&gt;0,Revised_Input!E303,IF(Input!E303&lt;990000,Input!E303,""))</f>
        <v>0</v>
      </c>
      <c r="O303" s="306" t="str">
        <f t="shared" si="124"/>
        <v/>
      </c>
      <c r="P303" s="10" t="str">
        <f t="shared" si="125"/>
        <v/>
      </c>
      <c r="Q303" s="322" t="str">
        <f t="shared" si="126"/>
        <v/>
      </c>
      <c r="R303" s="325" t="str">
        <f>IF(D303="","",IF(J303="Y",Input!M303,0))</f>
        <v/>
      </c>
      <c r="S303" s="308" t="str">
        <f t="shared" si="127"/>
        <v/>
      </c>
      <c r="T303" s="305" t="str">
        <f>IF(D303="","",Input!L303)</f>
        <v/>
      </c>
      <c r="U303" s="308" t="str">
        <f t="shared" si="128"/>
        <v/>
      </c>
      <c r="V303" s="307" t="str">
        <f t="shared" si="129"/>
        <v/>
      </c>
      <c r="W303" s="326" t="str">
        <f t="shared" si="130"/>
        <v/>
      </c>
      <c r="X303" s="152" t="str">
        <f>IF(D303="","",Input!K303)</f>
        <v/>
      </c>
      <c r="Y303" s="308" t="str">
        <f t="shared" si="131"/>
        <v/>
      </c>
      <c r="Z303" s="329" t="str">
        <f t="shared" si="132"/>
        <v/>
      </c>
      <c r="AA303" s="62" t="str">
        <f t="shared" si="133"/>
        <v/>
      </c>
      <c r="AB303" s="62" t="str">
        <f>IF(D303="","",Input!N303)</f>
        <v/>
      </c>
      <c r="AC303" s="62" t="str">
        <f t="shared" si="134"/>
        <v/>
      </c>
      <c r="AD303" s="62" t="str">
        <f>IF(D303="","",Input!J303)</f>
        <v/>
      </c>
      <c r="AE303" s="62" t="str">
        <f t="shared" si="135"/>
        <v/>
      </c>
      <c r="AF303" s="309" t="str">
        <f t="shared" si="136"/>
        <v/>
      </c>
      <c r="AG303" s="19" t="str">
        <f t="shared" si="137"/>
        <v/>
      </c>
      <c r="AH303" s="19" t="str">
        <f t="shared" si="138"/>
        <v/>
      </c>
      <c r="AI303" s="19" t="str">
        <f t="shared" si="139"/>
        <v/>
      </c>
      <c r="AJ303" s="337" t="str">
        <f t="shared" si="140"/>
        <v/>
      </c>
      <c r="AK303" s="62" t="str">
        <f t="shared" si="141"/>
        <v/>
      </c>
      <c r="AL303" s="62" t="str">
        <f>IF(D303="","",IF(AK302&lt;'day lookup'!$I$1,MIN('day lookup'!$I$1-AK302,AJ303)))</f>
        <v/>
      </c>
      <c r="AM303" s="62" t="str">
        <f t="shared" si="142"/>
        <v/>
      </c>
      <c r="AN303" s="62" t="str">
        <f>IF(D303="","",IF(AK303&lt;'day lookup'!$I$1,0,MIN(AK303-'day lookup'!$I$1,AJ303)))</f>
        <v/>
      </c>
      <c r="AO303" s="338" t="str">
        <f t="shared" si="143"/>
        <v/>
      </c>
      <c r="AP303" s="10">
        <f>IF(Revised_Input!F303&gt;0,Revised_Input!F303,IF(Input!F303&lt;990000,Input!F303,""))</f>
        <v>0</v>
      </c>
      <c r="AQ303" s="282"/>
      <c r="AS303" s="282"/>
      <c r="AT303" s="279"/>
      <c r="AU303" s="280"/>
      <c r="BL303" s="271"/>
      <c r="BN303" s="271"/>
      <c r="BO303" s="271"/>
    </row>
    <row r="304" spans="1:67">
      <c r="A304" s="73" t="str">
        <f ca="1">OFFSET('day lookup'!$A$1,WEEKDAY(B304)-1,0)</f>
        <v>SUN</v>
      </c>
      <c r="B304" s="32">
        <f>Input!A304</f>
        <v>41294</v>
      </c>
      <c r="C304" s="294" t="str">
        <f>IF(D304&lt;&gt;"",interp(D304,AreaCapacity!$A$3:$B$245,2),"")</f>
        <v/>
      </c>
      <c r="D304" s="10">
        <f>IF(AND(Revised_Input!B304&gt;0,Revised_Input!B304&lt;104000),Revised_Input!B304,IF(Input!B304&lt;990000,Input!B304,""))</f>
        <v>0</v>
      </c>
      <c r="E304" s="10">
        <f>IF(Revised_Input!G304&gt;0,Revised_Input!G304/1.9835,IF(Input!G304&lt;990000,Input!G304,""))</f>
        <v>0</v>
      </c>
      <c r="F304" s="10">
        <f>IF(Revised_Input!C304&gt;0,Revised_Input!C304,IF(Input!C304&lt;990000,Input!C304,""))</f>
        <v>0</v>
      </c>
      <c r="G304" s="10">
        <f>IF(Revised_Input!D304&gt;0,Revised_Input!D304,IF(Input!D304&lt;990000,Input!D304,""))</f>
        <v>0</v>
      </c>
      <c r="H304" s="210" t="str">
        <f t="shared" si="120"/>
        <v/>
      </c>
      <c r="I304" s="287" t="str">
        <f t="shared" si="121"/>
        <v/>
      </c>
      <c r="J304" s="437" t="str">
        <f>IF(Input!H304="","",Input!H304)</f>
        <v>N</v>
      </c>
      <c r="K304" s="305" t="str">
        <f t="shared" si="122"/>
        <v/>
      </c>
      <c r="L304" s="201" t="str">
        <f>IF(D304="","",IF(J304="Y",I304+G304,MIN(Input!I304,I304+G304-K304)))</f>
        <v/>
      </c>
      <c r="M304" s="201" t="str">
        <f t="shared" si="123"/>
        <v/>
      </c>
      <c r="N304" s="314">
        <f>IF(Revised_Input!E304&gt;0,Revised_Input!E304,IF(Input!E304&lt;990000,Input!E304,""))</f>
        <v>0</v>
      </c>
      <c r="O304" s="306" t="str">
        <f t="shared" si="124"/>
        <v/>
      </c>
      <c r="P304" s="10" t="str">
        <f t="shared" si="125"/>
        <v/>
      </c>
      <c r="Q304" s="322" t="str">
        <f t="shared" si="126"/>
        <v/>
      </c>
      <c r="R304" s="325" t="str">
        <f>IF(D304="","",IF(J304="Y",Input!M304,0))</f>
        <v/>
      </c>
      <c r="S304" s="308" t="str">
        <f t="shared" si="127"/>
        <v/>
      </c>
      <c r="T304" s="305" t="str">
        <f>IF(D304="","",Input!L304)</f>
        <v/>
      </c>
      <c r="U304" s="308" t="str">
        <f t="shared" si="128"/>
        <v/>
      </c>
      <c r="V304" s="307" t="str">
        <f t="shared" si="129"/>
        <v/>
      </c>
      <c r="W304" s="326" t="str">
        <f t="shared" si="130"/>
        <v/>
      </c>
      <c r="X304" s="152" t="str">
        <f>IF(D304="","",Input!K304)</f>
        <v/>
      </c>
      <c r="Y304" s="308" t="str">
        <f t="shared" si="131"/>
        <v/>
      </c>
      <c r="Z304" s="329" t="str">
        <f t="shared" si="132"/>
        <v/>
      </c>
      <c r="AA304" s="62" t="str">
        <f t="shared" si="133"/>
        <v/>
      </c>
      <c r="AB304" s="62" t="str">
        <f>IF(D304="","",Input!N304)</f>
        <v/>
      </c>
      <c r="AC304" s="62" t="str">
        <f t="shared" si="134"/>
        <v/>
      </c>
      <c r="AD304" s="62" t="str">
        <f>IF(D304="","",Input!J304)</f>
        <v/>
      </c>
      <c r="AE304" s="62" t="str">
        <f t="shared" si="135"/>
        <v/>
      </c>
      <c r="AF304" s="309" t="str">
        <f t="shared" si="136"/>
        <v/>
      </c>
      <c r="AG304" s="19" t="str">
        <f t="shared" si="137"/>
        <v/>
      </c>
      <c r="AH304" s="19" t="str">
        <f t="shared" si="138"/>
        <v/>
      </c>
      <c r="AI304" s="19" t="str">
        <f t="shared" si="139"/>
        <v/>
      </c>
      <c r="AJ304" s="337" t="str">
        <f t="shared" si="140"/>
        <v/>
      </c>
      <c r="AK304" s="62" t="str">
        <f t="shared" si="141"/>
        <v/>
      </c>
      <c r="AL304" s="62" t="str">
        <f>IF(D304="","",IF(AK303&lt;'day lookup'!$I$1,MIN('day lookup'!$I$1-AK303,AJ304)))</f>
        <v/>
      </c>
      <c r="AM304" s="62" t="str">
        <f t="shared" si="142"/>
        <v/>
      </c>
      <c r="AN304" s="62" t="str">
        <f>IF(D304="","",IF(AK304&lt;'day lookup'!$I$1,0,MIN(AK304-'day lookup'!$I$1,AJ304)))</f>
        <v/>
      </c>
      <c r="AO304" s="338" t="str">
        <f t="shared" si="143"/>
        <v/>
      </c>
      <c r="AP304" s="10">
        <f>IF(Revised_Input!F304&gt;0,Revised_Input!F304,IF(Input!F304&lt;990000,Input!F304,""))</f>
        <v>0</v>
      </c>
      <c r="AQ304" s="282"/>
      <c r="AS304" s="282"/>
      <c r="AT304" s="279"/>
      <c r="AU304" s="280"/>
      <c r="BL304" s="271"/>
      <c r="BN304" s="271"/>
      <c r="BO304" s="271"/>
    </row>
    <row r="305" spans="1:67">
      <c r="A305" s="73" t="str">
        <f ca="1">OFFSET('day lookup'!$A$1,WEEKDAY(B305)-1,0)</f>
        <v>MON</v>
      </c>
      <c r="B305" s="32">
        <f>Input!A305</f>
        <v>41295</v>
      </c>
      <c r="C305" s="294" t="str">
        <f>IF(D305&lt;&gt;"",interp(D305,AreaCapacity!$A$3:$B$245,2),"")</f>
        <v/>
      </c>
      <c r="D305" s="10">
        <f>IF(AND(Revised_Input!B305&gt;0,Revised_Input!B305&lt;104000),Revised_Input!B305,IF(Input!B305&lt;990000,Input!B305,""))</f>
        <v>0</v>
      </c>
      <c r="E305" s="10">
        <f>IF(Revised_Input!G305&gt;0,Revised_Input!G305/1.9835,IF(Input!G305&lt;990000,Input!G305,""))</f>
        <v>0</v>
      </c>
      <c r="F305" s="10">
        <f>IF(Revised_Input!C305&gt;0,Revised_Input!C305,IF(Input!C305&lt;990000,Input!C305,""))</f>
        <v>0</v>
      </c>
      <c r="G305" s="10">
        <f>IF(Revised_Input!D305&gt;0,Revised_Input!D305,IF(Input!D305&lt;990000,Input!D305,""))</f>
        <v>0</v>
      </c>
      <c r="H305" s="210" t="str">
        <f t="shared" si="120"/>
        <v/>
      </c>
      <c r="I305" s="287" t="str">
        <f t="shared" si="121"/>
        <v/>
      </c>
      <c r="J305" s="437" t="str">
        <f>IF(Input!H305="","",Input!H305)</f>
        <v>N</v>
      </c>
      <c r="K305" s="305" t="str">
        <f t="shared" si="122"/>
        <v/>
      </c>
      <c r="L305" s="201" t="str">
        <f>IF(D305="","",IF(J305="Y",I305+G305,MIN(Input!I305,I305+G305-K305)))</f>
        <v/>
      </c>
      <c r="M305" s="201" t="str">
        <f t="shared" si="123"/>
        <v/>
      </c>
      <c r="N305" s="314">
        <f>IF(Revised_Input!E305&gt;0,Revised_Input!E305,IF(Input!E305&lt;990000,Input!E305,""))</f>
        <v>0</v>
      </c>
      <c r="O305" s="306" t="str">
        <f t="shared" si="124"/>
        <v/>
      </c>
      <c r="P305" s="10" t="str">
        <f t="shared" si="125"/>
        <v/>
      </c>
      <c r="Q305" s="322" t="str">
        <f t="shared" si="126"/>
        <v/>
      </c>
      <c r="R305" s="325" t="str">
        <f>IF(D305="","",IF(J305="Y",Input!M305,0))</f>
        <v/>
      </c>
      <c r="S305" s="308" t="str">
        <f t="shared" si="127"/>
        <v/>
      </c>
      <c r="T305" s="305" t="str">
        <f>IF(D305="","",Input!L305)</f>
        <v/>
      </c>
      <c r="U305" s="308" t="str">
        <f t="shared" si="128"/>
        <v/>
      </c>
      <c r="V305" s="307" t="str">
        <f t="shared" si="129"/>
        <v/>
      </c>
      <c r="W305" s="326" t="str">
        <f t="shared" si="130"/>
        <v/>
      </c>
      <c r="X305" s="152" t="str">
        <f>IF(D305="","",Input!K305)</f>
        <v/>
      </c>
      <c r="Y305" s="308" t="str">
        <f t="shared" si="131"/>
        <v/>
      </c>
      <c r="Z305" s="329" t="str">
        <f t="shared" si="132"/>
        <v/>
      </c>
      <c r="AA305" s="62" t="str">
        <f t="shared" si="133"/>
        <v/>
      </c>
      <c r="AB305" s="62" t="str">
        <f>IF(D305="","",Input!N305)</f>
        <v/>
      </c>
      <c r="AC305" s="62" t="str">
        <f t="shared" si="134"/>
        <v/>
      </c>
      <c r="AD305" s="62" t="str">
        <f>IF(D305="","",Input!J305)</f>
        <v/>
      </c>
      <c r="AE305" s="62" t="str">
        <f t="shared" si="135"/>
        <v/>
      </c>
      <c r="AF305" s="309" t="str">
        <f t="shared" si="136"/>
        <v/>
      </c>
      <c r="AG305" s="19" t="str">
        <f t="shared" si="137"/>
        <v/>
      </c>
      <c r="AH305" s="19" t="str">
        <f t="shared" si="138"/>
        <v/>
      </c>
      <c r="AI305" s="19" t="str">
        <f t="shared" si="139"/>
        <v/>
      </c>
      <c r="AJ305" s="337" t="str">
        <f t="shared" si="140"/>
        <v/>
      </c>
      <c r="AK305" s="62" t="str">
        <f t="shared" si="141"/>
        <v/>
      </c>
      <c r="AL305" s="62" t="str">
        <f>IF(D305="","",IF(AK304&lt;'day lookup'!$I$1,MIN('day lookup'!$I$1-AK304,AJ305)))</f>
        <v/>
      </c>
      <c r="AM305" s="62" t="str">
        <f t="shared" si="142"/>
        <v/>
      </c>
      <c r="AN305" s="62" t="str">
        <f>IF(D305="","",IF(AK305&lt;'day lookup'!$I$1,0,MIN(AK305-'day lookup'!$I$1,AJ305)))</f>
        <v/>
      </c>
      <c r="AO305" s="338" t="str">
        <f t="shared" si="143"/>
        <v/>
      </c>
      <c r="AP305" s="10">
        <f>IF(Revised_Input!F305&gt;0,Revised_Input!F305,IF(Input!F305&lt;990000,Input!F305,""))</f>
        <v>0</v>
      </c>
      <c r="AQ305" s="282"/>
      <c r="AS305" s="282"/>
      <c r="AT305" s="279"/>
      <c r="AU305" s="280"/>
      <c r="BL305" s="271"/>
      <c r="BN305" s="271"/>
      <c r="BO305" s="271"/>
    </row>
    <row r="306" spans="1:67">
      <c r="A306" s="73" t="str">
        <f ca="1">OFFSET('day lookup'!$A$1,WEEKDAY(B306)-1,0)</f>
        <v>TUE</v>
      </c>
      <c r="B306" s="32">
        <f>Input!A306</f>
        <v>41296</v>
      </c>
      <c r="C306" s="294" t="str">
        <f>IF(D306&lt;&gt;"",interp(D306,AreaCapacity!$A$3:$B$245,2),"")</f>
        <v/>
      </c>
      <c r="D306" s="10">
        <f>IF(AND(Revised_Input!B306&gt;0,Revised_Input!B306&lt;104000),Revised_Input!B306,IF(Input!B306&lt;990000,Input!B306,""))</f>
        <v>0</v>
      </c>
      <c r="E306" s="10">
        <f>IF(Revised_Input!G306&gt;0,Revised_Input!G306/1.9835,IF(Input!G306&lt;990000,Input!G306,""))</f>
        <v>0</v>
      </c>
      <c r="F306" s="10">
        <f>IF(Revised_Input!C306&gt;0,Revised_Input!C306,IF(Input!C306&lt;990000,Input!C306,""))</f>
        <v>0</v>
      </c>
      <c r="G306" s="10">
        <f>IF(Revised_Input!D306&gt;0,Revised_Input!D306,IF(Input!D306&lt;990000,Input!D306,""))</f>
        <v>0</v>
      </c>
      <c r="H306" s="210" t="str">
        <f t="shared" si="120"/>
        <v/>
      </c>
      <c r="I306" s="287" t="str">
        <f t="shared" si="121"/>
        <v/>
      </c>
      <c r="J306" s="437" t="str">
        <f>IF(Input!H306="","",Input!H306)</f>
        <v>N</v>
      </c>
      <c r="K306" s="305" t="str">
        <f t="shared" si="122"/>
        <v/>
      </c>
      <c r="L306" s="201" t="str">
        <f>IF(D306="","",IF(J306="Y",I306+G306,MIN(Input!I306,I306+G306-K306)))</f>
        <v/>
      </c>
      <c r="M306" s="201" t="str">
        <f t="shared" si="123"/>
        <v/>
      </c>
      <c r="N306" s="314">
        <f>IF(Revised_Input!E306&gt;0,Revised_Input!E306,IF(Input!E306&lt;990000,Input!E306,""))</f>
        <v>0</v>
      </c>
      <c r="O306" s="306" t="str">
        <f t="shared" si="124"/>
        <v/>
      </c>
      <c r="P306" s="10" t="str">
        <f t="shared" si="125"/>
        <v/>
      </c>
      <c r="Q306" s="322" t="str">
        <f t="shared" si="126"/>
        <v/>
      </c>
      <c r="R306" s="325" t="str">
        <f>IF(D306="","",IF(J306="Y",Input!M306,0))</f>
        <v/>
      </c>
      <c r="S306" s="308" t="str">
        <f t="shared" si="127"/>
        <v/>
      </c>
      <c r="T306" s="305" t="str">
        <f>IF(D306="","",Input!L306)</f>
        <v/>
      </c>
      <c r="U306" s="308" t="str">
        <f t="shared" si="128"/>
        <v/>
      </c>
      <c r="V306" s="307" t="str">
        <f t="shared" si="129"/>
        <v/>
      </c>
      <c r="W306" s="326" t="str">
        <f t="shared" si="130"/>
        <v/>
      </c>
      <c r="X306" s="152" t="str">
        <f>IF(D306="","",Input!K306)</f>
        <v/>
      </c>
      <c r="Y306" s="308" t="str">
        <f t="shared" si="131"/>
        <v/>
      </c>
      <c r="Z306" s="329" t="str">
        <f t="shared" si="132"/>
        <v/>
      </c>
      <c r="AA306" s="62" t="str">
        <f t="shared" si="133"/>
        <v/>
      </c>
      <c r="AB306" s="62" t="str">
        <f>IF(D306="","",Input!N306)</f>
        <v/>
      </c>
      <c r="AC306" s="62" t="str">
        <f t="shared" si="134"/>
        <v/>
      </c>
      <c r="AD306" s="62" t="str">
        <f>IF(D306="","",Input!J306)</f>
        <v/>
      </c>
      <c r="AE306" s="62" t="str">
        <f t="shared" si="135"/>
        <v/>
      </c>
      <c r="AF306" s="309" t="str">
        <f t="shared" si="136"/>
        <v/>
      </c>
      <c r="AG306" s="19" t="str">
        <f t="shared" si="137"/>
        <v/>
      </c>
      <c r="AH306" s="19" t="str">
        <f t="shared" si="138"/>
        <v/>
      </c>
      <c r="AI306" s="19" t="str">
        <f t="shared" si="139"/>
        <v/>
      </c>
      <c r="AJ306" s="337" t="str">
        <f t="shared" si="140"/>
        <v/>
      </c>
      <c r="AK306" s="62" t="str">
        <f t="shared" si="141"/>
        <v/>
      </c>
      <c r="AL306" s="62" t="str">
        <f>IF(D306="","",IF(AK305&lt;'day lookup'!$I$1,MIN('day lookup'!$I$1-AK305,AJ306)))</f>
        <v/>
      </c>
      <c r="AM306" s="62" t="str">
        <f t="shared" si="142"/>
        <v/>
      </c>
      <c r="AN306" s="62" t="str">
        <f>IF(D306="","",IF(AK306&lt;'day lookup'!$I$1,0,MIN(AK306-'day lookup'!$I$1,AJ306)))</f>
        <v/>
      </c>
      <c r="AO306" s="338" t="str">
        <f t="shared" si="143"/>
        <v/>
      </c>
      <c r="AP306" s="10">
        <f>IF(Revised_Input!F306&gt;0,Revised_Input!F306,IF(Input!F306&lt;990000,Input!F306,""))</f>
        <v>0</v>
      </c>
      <c r="AQ306" s="282"/>
      <c r="AS306" s="282"/>
      <c r="AT306" s="279"/>
      <c r="AU306" s="280"/>
      <c r="BL306" s="271"/>
      <c r="BN306" s="271"/>
      <c r="BO306" s="271"/>
    </row>
    <row r="307" spans="1:67">
      <c r="A307" s="73" t="str">
        <f ca="1">OFFSET('day lookup'!$A$1,WEEKDAY(B307)-1,0)</f>
        <v>WED</v>
      </c>
      <c r="B307" s="32">
        <f>Input!A307</f>
        <v>41297</v>
      </c>
      <c r="C307" s="294" t="str">
        <f>IF(D307&lt;&gt;"",interp(D307,AreaCapacity!$A$3:$B$245,2),"")</f>
        <v/>
      </c>
      <c r="D307" s="10">
        <f>IF(AND(Revised_Input!B307&gt;0,Revised_Input!B307&lt;104000),Revised_Input!B307,IF(Input!B307&lt;990000,Input!B307,""))</f>
        <v>0</v>
      </c>
      <c r="E307" s="10">
        <f>IF(Revised_Input!G307&gt;0,Revised_Input!G307/1.9835,IF(Input!G307&lt;990000,Input!G307,""))</f>
        <v>0</v>
      </c>
      <c r="F307" s="10">
        <f>IF(Revised_Input!C307&gt;0,Revised_Input!C307,IF(Input!C307&lt;990000,Input!C307,""))</f>
        <v>0</v>
      </c>
      <c r="G307" s="10">
        <f>IF(Revised_Input!D307&gt;0,Revised_Input!D307,IF(Input!D307&lt;990000,Input!D307,""))</f>
        <v>0</v>
      </c>
      <c r="H307" s="210" t="str">
        <f t="shared" si="120"/>
        <v/>
      </c>
      <c r="I307" s="287" t="str">
        <f t="shared" si="121"/>
        <v/>
      </c>
      <c r="J307" s="437" t="str">
        <f>IF(Input!H307="","",Input!H307)</f>
        <v>N</v>
      </c>
      <c r="K307" s="305" t="str">
        <f t="shared" si="122"/>
        <v/>
      </c>
      <c r="L307" s="201" t="str">
        <f>IF(D307="","",IF(J307="Y",I307+G307,MIN(Input!I307,I307+G307-K307)))</f>
        <v/>
      </c>
      <c r="M307" s="201" t="str">
        <f t="shared" si="123"/>
        <v/>
      </c>
      <c r="N307" s="314">
        <f>IF(Revised_Input!E307&gt;0,Revised_Input!E307,IF(Input!E307&lt;990000,Input!E307,""))</f>
        <v>0</v>
      </c>
      <c r="O307" s="306" t="str">
        <f t="shared" si="124"/>
        <v/>
      </c>
      <c r="P307" s="10" t="str">
        <f t="shared" si="125"/>
        <v/>
      </c>
      <c r="Q307" s="322" t="str">
        <f t="shared" si="126"/>
        <v/>
      </c>
      <c r="R307" s="325" t="str">
        <f>IF(D307="","",IF(J307="Y",Input!M307,0))</f>
        <v/>
      </c>
      <c r="S307" s="308" t="str">
        <f t="shared" si="127"/>
        <v/>
      </c>
      <c r="T307" s="305" t="str">
        <f>IF(D307="","",Input!L307)</f>
        <v/>
      </c>
      <c r="U307" s="308" t="str">
        <f t="shared" si="128"/>
        <v/>
      </c>
      <c r="V307" s="307" t="str">
        <f t="shared" si="129"/>
        <v/>
      </c>
      <c r="W307" s="326" t="str">
        <f t="shared" si="130"/>
        <v/>
      </c>
      <c r="X307" s="152" t="str">
        <f>IF(D307="","",Input!K307)</f>
        <v/>
      </c>
      <c r="Y307" s="308" t="str">
        <f t="shared" si="131"/>
        <v/>
      </c>
      <c r="Z307" s="329" t="str">
        <f t="shared" si="132"/>
        <v/>
      </c>
      <c r="AA307" s="62" t="str">
        <f t="shared" si="133"/>
        <v/>
      </c>
      <c r="AB307" s="62" t="str">
        <f>IF(D307="","",Input!N307)</f>
        <v/>
      </c>
      <c r="AC307" s="62" t="str">
        <f t="shared" si="134"/>
        <v/>
      </c>
      <c r="AD307" s="62" t="str">
        <f>IF(D307="","",Input!J307)</f>
        <v/>
      </c>
      <c r="AE307" s="62" t="str">
        <f t="shared" si="135"/>
        <v/>
      </c>
      <c r="AF307" s="309" t="str">
        <f t="shared" si="136"/>
        <v/>
      </c>
      <c r="AG307" s="19" t="str">
        <f t="shared" si="137"/>
        <v/>
      </c>
      <c r="AH307" s="19" t="str">
        <f t="shared" si="138"/>
        <v/>
      </c>
      <c r="AI307" s="19" t="str">
        <f t="shared" si="139"/>
        <v/>
      </c>
      <c r="AJ307" s="337" t="str">
        <f t="shared" si="140"/>
        <v/>
      </c>
      <c r="AK307" s="62" t="str">
        <f t="shared" si="141"/>
        <v/>
      </c>
      <c r="AL307" s="62" t="str">
        <f>IF(D307="","",IF(AK306&lt;'day lookup'!$I$1,MIN('day lookup'!$I$1-AK306,AJ307)))</f>
        <v/>
      </c>
      <c r="AM307" s="62" t="str">
        <f t="shared" si="142"/>
        <v/>
      </c>
      <c r="AN307" s="62" t="str">
        <f>IF(D307="","",IF(AK307&lt;'day lookup'!$I$1,0,MIN(AK307-'day lookup'!$I$1,AJ307)))</f>
        <v/>
      </c>
      <c r="AO307" s="338" t="str">
        <f t="shared" si="143"/>
        <v/>
      </c>
      <c r="AP307" s="10">
        <f>IF(Revised_Input!F307&gt;0,Revised_Input!F307,IF(Input!F307&lt;990000,Input!F307,""))</f>
        <v>0</v>
      </c>
      <c r="AQ307" s="282"/>
      <c r="AS307" s="282"/>
      <c r="AT307" s="279"/>
      <c r="AU307" s="280"/>
      <c r="BL307" s="271"/>
      <c r="BN307" s="271"/>
      <c r="BO307" s="271"/>
    </row>
    <row r="308" spans="1:67">
      <c r="A308" s="73" t="str">
        <f ca="1">OFFSET('day lookup'!$A$1,WEEKDAY(B308)-1,0)</f>
        <v>THU</v>
      </c>
      <c r="B308" s="32">
        <f>Input!A308</f>
        <v>41298</v>
      </c>
      <c r="C308" s="294" t="str">
        <f>IF(D308&lt;&gt;"",interp(D308,AreaCapacity!$A$3:$B$245,2),"")</f>
        <v/>
      </c>
      <c r="D308" s="10">
        <f>IF(AND(Revised_Input!B308&gt;0,Revised_Input!B308&lt;104000),Revised_Input!B308,IF(Input!B308&lt;990000,Input!B308,""))</f>
        <v>0</v>
      </c>
      <c r="E308" s="10">
        <f>IF(Revised_Input!G308&gt;0,Revised_Input!G308/1.9835,IF(Input!G308&lt;990000,Input!G308,""))</f>
        <v>0</v>
      </c>
      <c r="F308" s="10">
        <f>IF(Revised_Input!C308&gt;0,Revised_Input!C308,IF(Input!C308&lt;990000,Input!C308,""))</f>
        <v>0</v>
      </c>
      <c r="G308" s="10">
        <f>IF(Revised_Input!D308&gt;0,Revised_Input!D308,IF(Input!D308&lt;990000,Input!D308,""))</f>
        <v>0</v>
      </c>
      <c r="H308" s="210" t="str">
        <f t="shared" si="120"/>
        <v/>
      </c>
      <c r="I308" s="287" t="str">
        <f t="shared" si="121"/>
        <v/>
      </c>
      <c r="J308" s="437" t="str">
        <f>IF(Input!H308="","",Input!H308)</f>
        <v>N</v>
      </c>
      <c r="K308" s="305" t="str">
        <f t="shared" si="122"/>
        <v/>
      </c>
      <c r="L308" s="201" t="str">
        <f>IF(D308="","",IF(J308="Y",I308+G308,MIN(Input!I308,I308+G308-K308)))</f>
        <v/>
      </c>
      <c r="M308" s="201" t="str">
        <f t="shared" si="123"/>
        <v/>
      </c>
      <c r="N308" s="314">
        <f>IF(Revised_Input!E308&gt;0,Revised_Input!E308,IF(Input!E308&lt;990000,Input!E308,""))</f>
        <v>0</v>
      </c>
      <c r="O308" s="306" t="str">
        <f t="shared" si="124"/>
        <v/>
      </c>
      <c r="P308" s="10" t="str">
        <f t="shared" si="125"/>
        <v/>
      </c>
      <c r="Q308" s="322" t="str">
        <f t="shared" si="126"/>
        <v/>
      </c>
      <c r="R308" s="325" t="str">
        <f>IF(D308="","",IF(J308="Y",Input!M308,0))</f>
        <v/>
      </c>
      <c r="S308" s="308" t="str">
        <f t="shared" si="127"/>
        <v/>
      </c>
      <c r="T308" s="305" t="str">
        <f>IF(D308="","",Input!L308)</f>
        <v/>
      </c>
      <c r="U308" s="308" t="str">
        <f t="shared" si="128"/>
        <v/>
      </c>
      <c r="V308" s="307" t="str">
        <f t="shared" si="129"/>
        <v/>
      </c>
      <c r="W308" s="326" t="str">
        <f t="shared" si="130"/>
        <v/>
      </c>
      <c r="X308" s="152" t="str">
        <f>IF(D308="","",Input!K308)</f>
        <v/>
      </c>
      <c r="Y308" s="308" t="str">
        <f t="shared" si="131"/>
        <v/>
      </c>
      <c r="Z308" s="329" t="str">
        <f t="shared" si="132"/>
        <v/>
      </c>
      <c r="AA308" s="62" t="str">
        <f t="shared" si="133"/>
        <v/>
      </c>
      <c r="AB308" s="62" t="str">
        <f>IF(D308="","",Input!N308)</f>
        <v/>
      </c>
      <c r="AC308" s="62" t="str">
        <f t="shared" si="134"/>
        <v/>
      </c>
      <c r="AD308" s="62" t="str">
        <f>IF(D308="","",Input!J308)</f>
        <v/>
      </c>
      <c r="AE308" s="62" t="str">
        <f t="shared" si="135"/>
        <v/>
      </c>
      <c r="AF308" s="309" t="str">
        <f t="shared" si="136"/>
        <v/>
      </c>
      <c r="AG308" s="19" t="str">
        <f t="shared" si="137"/>
        <v/>
      </c>
      <c r="AH308" s="19" t="str">
        <f t="shared" si="138"/>
        <v/>
      </c>
      <c r="AI308" s="19" t="str">
        <f t="shared" si="139"/>
        <v/>
      </c>
      <c r="AJ308" s="337" t="str">
        <f t="shared" si="140"/>
        <v/>
      </c>
      <c r="AK308" s="62" t="str">
        <f t="shared" si="141"/>
        <v/>
      </c>
      <c r="AL308" s="62" t="str">
        <f>IF(D308="","",IF(AK307&lt;'day lookup'!$I$1,MIN('day lookup'!$I$1-AK307,AJ308)))</f>
        <v/>
      </c>
      <c r="AM308" s="62" t="str">
        <f t="shared" si="142"/>
        <v/>
      </c>
      <c r="AN308" s="62" t="str">
        <f>IF(D308="","",IF(AK308&lt;'day lookup'!$I$1,0,MIN(AK308-'day lookup'!$I$1,AJ308)))</f>
        <v/>
      </c>
      <c r="AO308" s="338" t="str">
        <f t="shared" si="143"/>
        <v/>
      </c>
      <c r="AP308" s="10">
        <f>IF(Revised_Input!F308&gt;0,Revised_Input!F308,IF(Input!F308&lt;990000,Input!F308,""))</f>
        <v>0</v>
      </c>
      <c r="AQ308" s="282"/>
      <c r="AS308" s="282"/>
      <c r="AT308" s="279"/>
      <c r="AU308" s="280"/>
      <c r="BL308" s="271"/>
      <c r="BN308" s="271"/>
      <c r="BO308" s="271"/>
    </row>
    <row r="309" spans="1:67">
      <c r="A309" s="73" t="str">
        <f ca="1">OFFSET('day lookup'!$A$1,WEEKDAY(B309)-1,0)</f>
        <v>FRI</v>
      </c>
      <c r="B309" s="32">
        <f>Input!A309</f>
        <v>41299</v>
      </c>
      <c r="C309" s="294" t="str">
        <f>IF(D309&lt;&gt;"",interp(D309,AreaCapacity!$A$3:$B$245,2),"")</f>
        <v/>
      </c>
      <c r="D309" s="10">
        <f>IF(AND(Revised_Input!B309&gt;0,Revised_Input!B309&lt;104000),Revised_Input!B309,IF(Input!B309&lt;990000,Input!B309,""))</f>
        <v>0</v>
      </c>
      <c r="E309" s="10">
        <f>IF(Revised_Input!G309&gt;0,Revised_Input!G309/1.9835,IF(Input!G309&lt;990000,Input!G309,""))</f>
        <v>0</v>
      </c>
      <c r="F309" s="10">
        <f>IF(Revised_Input!C309&gt;0,Revised_Input!C309,IF(Input!C309&lt;990000,Input!C309,""))</f>
        <v>0</v>
      </c>
      <c r="G309" s="10">
        <f>IF(Revised_Input!D309&gt;0,Revised_Input!D309,IF(Input!D309&lt;990000,Input!D309,""))</f>
        <v>0</v>
      </c>
      <c r="H309" s="210" t="str">
        <f t="shared" si="120"/>
        <v/>
      </c>
      <c r="I309" s="287" t="str">
        <f t="shared" si="121"/>
        <v/>
      </c>
      <c r="J309" s="437" t="str">
        <f>IF(Input!H309="","",Input!H309)</f>
        <v>N</v>
      </c>
      <c r="K309" s="305" t="str">
        <f t="shared" si="122"/>
        <v/>
      </c>
      <c r="L309" s="201" t="str">
        <f>IF(D309="","",IF(J309="Y",I309+G309,MIN(Input!I309,I309+G309-K309)))</f>
        <v/>
      </c>
      <c r="M309" s="201" t="str">
        <f t="shared" si="123"/>
        <v/>
      </c>
      <c r="N309" s="314">
        <f>IF(Revised_Input!E309&gt;0,Revised_Input!E309,IF(Input!E309&lt;990000,Input!E309,""))</f>
        <v>0</v>
      </c>
      <c r="O309" s="306" t="str">
        <f t="shared" si="124"/>
        <v/>
      </c>
      <c r="P309" s="10" t="str">
        <f t="shared" si="125"/>
        <v/>
      </c>
      <c r="Q309" s="322" t="str">
        <f t="shared" si="126"/>
        <v/>
      </c>
      <c r="R309" s="325" t="str">
        <f>IF(D309="","",IF(J309="Y",Input!M309,0))</f>
        <v/>
      </c>
      <c r="S309" s="308" t="str">
        <f t="shared" si="127"/>
        <v/>
      </c>
      <c r="T309" s="305" t="str">
        <f>IF(D309="","",Input!L309)</f>
        <v/>
      </c>
      <c r="U309" s="308" t="str">
        <f t="shared" si="128"/>
        <v/>
      </c>
      <c r="V309" s="307" t="str">
        <f t="shared" si="129"/>
        <v/>
      </c>
      <c r="W309" s="326" t="str">
        <f t="shared" si="130"/>
        <v/>
      </c>
      <c r="X309" s="152" t="str">
        <f>IF(D309="","",Input!K309)</f>
        <v/>
      </c>
      <c r="Y309" s="308" t="str">
        <f t="shared" si="131"/>
        <v/>
      </c>
      <c r="Z309" s="329" t="str">
        <f t="shared" si="132"/>
        <v/>
      </c>
      <c r="AA309" s="62" t="str">
        <f t="shared" si="133"/>
        <v/>
      </c>
      <c r="AB309" s="62" t="str">
        <f>IF(D309="","",Input!N309)</f>
        <v/>
      </c>
      <c r="AC309" s="62" t="str">
        <f t="shared" si="134"/>
        <v/>
      </c>
      <c r="AD309" s="62" t="str">
        <f>IF(D309="","",Input!J309)</f>
        <v/>
      </c>
      <c r="AE309" s="62" t="str">
        <f t="shared" si="135"/>
        <v/>
      </c>
      <c r="AF309" s="309" t="str">
        <f t="shared" si="136"/>
        <v/>
      </c>
      <c r="AG309" s="19" t="str">
        <f t="shared" si="137"/>
        <v/>
      </c>
      <c r="AH309" s="19" t="str">
        <f t="shared" si="138"/>
        <v/>
      </c>
      <c r="AI309" s="19" t="str">
        <f t="shared" si="139"/>
        <v/>
      </c>
      <c r="AJ309" s="337" t="str">
        <f t="shared" si="140"/>
        <v/>
      </c>
      <c r="AK309" s="62" t="str">
        <f t="shared" si="141"/>
        <v/>
      </c>
      <c r="AL309" s="62" t="str">
        <f>IF(D309="","",IF(AK308&lt;'day lookup'!$I$1,MIN('day lookup'!$I$1-AK308,AJ309)))</f>
        <v/>
      </c>
      <c r="AM309" s="62" t="str">
        <f t="shared" si="142"/>
        <v/>
      </c>
      <c r="AN309" s="62" t="str">
        <f>IF(D309="","",IF(AK309&lt;'day lookup'!$I$1,0,MIN(AK309-'day lookup'!$I$1,AJ309)))</f>
        <v/>
      </c>
      <c r="AO309" s="338" t="str">
        <f t="shared" si="143"/>
        <v/>
      </c>
      <c r="AP309" s="10">
        <f>IF(Revised_Input!F309&gt;0,Revised_Input!F309,IF(Input!F309&lt;990000,Input!F309,""))</f>
        <v>0</v>
      </c>
      <c r="AQ309" s="282"/>
      <c r="AS309" s="282"/>
      <c r="AT309" s="279"/>
      <c r="AU309" s="280"/>
      <c r="BL309" s="271"/>
      <c r="BN309" s="271"/>
      <c r="BO309" s="271"/>
    </row>
    <row r="310" spans="1:67">
      <c r="A310" s="73" t="str">
        <f ca="1">OFFSET('day lookup'!$A$1,WEEKDAY(B310)-1,0)</f>
        <v>SAT</v>
      </c>
      <c r="B310" s="32">
        <f>Input!A310</f>
        <v>41300</v>
      </c>
      <c r="C310" s="294" t="str">
        <f>IF(D310&lt;&gt;"",interp(D310,AreaCapacity!$A$3:$B$245,2),"")</f>
        <v/>
      </c>
      <c r="D310" s="10">
        <f>IF(AND(Revised_Input!B310&gt;0,Revised_Input!B310&lt;104000),Revised_Input!B310,IF(Input!B310&lt;990000,Input!B310,""))</f>
        <v>0</v>
      </c>
      <c r="E310" s="10">
        <f>IF(Revised_Input!G310&gt;0,Revised_Input!G310/1.9835,IF(Input!G310&lt;990000,Input!G310,""))</f>
        <v>0</v>
      </c>
      <c r="F310" s="10">
        <f>IF(Revised_Input!C310&gt;0,Revised_Input!C310,IF(Input!C310&lt;990000,Input!C310,""))</f>
        <v>0</v>
      </c>
      <c r="G310" s="10">
        <f>IF(Revised_Input!D310&gt;0,Revised_Input!D310,IF(Input!D310&lt;990000,Input!D310,""))</f>
        <v>0</v>
      </c>
      <c r="H310" s="210" t="str">
        <f t="shared" si="120"/>
        <v/>
      </c>
      <c r="I310" s="287" t="str">
        <f t="shared" si="121"/>
        <v/>
      </c>
      <c r="J310" s="437" t="str">
        <f>IF(Input!H310="","",Input!H310)</f>
        <v>N</v>
      </c>
      <c r="K310" s="305" t="str">
        <f t="shared" si="122"/>
        <v/>
      </c>
      <c r="L310" s="201" t="str">
        <f>IF(D310="","",IF(J310="Y",I310+G310,MIN(Input!I310,I310+G310-K310)))</f>
        <v/>
      </c>
      <c r="M310" s="201" t="str">
        <f t="shared" si="123"/>
        <v/>
      </c>
      <c r="N310" s="314">
        <f>IF(Revised_Input!E310&gt;0,Revised_Input!E310,IF(Input!E310&lt;990000,Input!E310,""))</f>
        <v>0</v>
      </c>
      <c r="O310" s="306" t="str">
        <f t="shared" si="124"/>
        <v/>
      </c>
      <c r="P310" s="10" t="str">
        <f t="shared" si="125"/>
        <v/>
      </c>
      <c r="Q310" s="322" t="str">
        <f t="shared" si="126"/>
        <v/>
      </c>
      <c r="R310" s="325" t="str">
        <f>IF(D310="","",IF(J310="Y",Input!M310,0))</f>
        <v/>
      </c>
      <c r="S310" s="308" t="str">
        <f t="shared" si="127"/>
        <v/>
      </c>
      <c r="T310" s="305" t="str">
        <f>IF(D310="","",Input!L310)</f>
        <v/>
      </c>
      <c r="U310" s="308" t="str">
        <f t="shared" si="128"/>
        <v/>
      </c>
      <c r="V310" s="307" t="str">
        <f t="shared" si="129"/>
        <v/>
      </c>
      <c r="W310" s="326" t="str">
        <f t="shared" si="130"/>
        <v/>
      </c>
      <c r="X310" s="152" t="str">
        <f>IF(D310="","",Input!K310)</f>
        <v/>
      </c>
      <c r="Y310" s="308" t="str">
        <f t="shared" si="131"/>
        <v/>
      </c>
      <c r="Z310" s="329" t="str">
        <f t="shared" si="132"/>
        <v/>
      </c>
      <c r="AA310" s="62" t="str">
        <f t="shared" si="133"/>
        <v/>
      </c>
      <c r="AB310" s="62" t="str">
        <f>IF(D310="","",Input!N310)</f>
        <v/>
      </c>
      <c r="AC310" s="62" t="str">
        <f t="shared" si="134"/>
        <v/>
      </c>
      <c r="AD310" s="62" t="str">
        <f>IF(D310="","",Input!J310)</f>
        <v/>
      </c>
      <c r="AE310" s="62" t="str">
        <f t="shared" si="135"/>
        <v/>
      </c>
      <c r="AF310" s="309" t="str">
        <f t="shared" si="136"/>
        <v/>
      </c>
      <c r="AG310" s="19" t="str">
        <f t="shared" si="137"/>
        <v/>
      </c>
      <c r="AH310" s="19" t="str">
        <f t="shared" si="138"/>
        <v/>
      </c>
      <c r="AI310" s="19" t="str">
        <f t="shared" si="139"/>
        <v/>
      </c>
      <c r="AJ310" s="337" t="str">
        <f t="shared" si="140"/>
        <v/>
      </c>
      <c r="AK310" s="62" t="str">
        <f t="shared" si="141"/>
        <v/>
      </c>
      <c r="AL310" s="62" t="str">
        <f>IF(D310="","",IF(AK309&lt;'day lookup'!$I$1,MIN('day lookup'!$I$1-AK309,AJ310)))</f>
        <v/>
      </c>
      <c r="AM310" s="62" t="str">
        <f t="shared" si="142"/>
        <v/>
      </c>
      <c r="AN310" s="62" t="str">
        <f>IF(D310="","",IF(AK310&lt;'day lookup'!$I$1,0,MIN(AK310-'day lookup'!$I$1,AJ310)))</f>
        <v/>
      </c>
      <c r="AO310" s="338" t="str">
        <f t="shared" si="143"/>
        <v/>
      </c>
      <c r="AP310" s="10">
        <f>IF(Revised_Input!F310&gt;0,Revised_Input!F310,IF(Input!F310&lt;990000,Input!F310,""))</f>
        <v>0</v>
      </c>
      <c r="AQ310" s="282"/>
      <c r="AS310" s="282"/>
      <c r="AT310" s="279"/>
      <c r="AU310" s="280"/>
      <c r="BL310" s="271"/>
      <c r="BN310" s="271"/>
      <c r="BO310" s="271"/>
    </row>
    <row r="311" spans="1:67">
      <c r="A311" s="73" t="str">
        <f ca="1">OFFSET('day lookup'!$A$1,WEEKDAY(B311)-1,0)</f>
        <v>SUN</v>
      </c>
      <c r="B311" s="32">
        <f>Input!A311</f>
        <v>41301</v>
      </c>
      <c r="C311" s="294" t="str">
        <f>IF(D311&lt;&gt;"",interp(D311,AreaCapacity!$A$3:$B$245,2),"")</f>
        <v/>
      </c>
      <c r="D311" s="10">
        <f>IF(AND(Revised_Input!B311&gt;0,Revised_Input!B311&lt;104000),Revised_Input!B311,IF(Input!B311&lt;990000,Input!B311,""))</f>
        <v>0</v>
      </c>
      <c r="E311" s="10">
        <f>IF(Revised_Input!G311&gt;0,Revised_Input!G311/1.9835,IF(Input!G311&lt;990000,Input!G311,""))</f>
        <v>0</v>
      </c>
      <c r="F311" s="10">
        <f>IF(Revised_Input!C311&gt;0,Revised_Input!C311,IF(Input!C311&lt;990000,Input!C311,""))</f>
        <v>0</v>
      </c>
      <c r="G311" s="10">
        <f>IF(Revised_Input!D311&gt;0,Revised_Input!D311,IF(Input!D311&lt;990000,Input!D311,""))</f>
        <v>0</v>
      </c>
      <c r="H311" s="210" t="str">
        <f t="shared" si="120"/>
        <v/>
      </c>
      <c r="I311" s="287" t="str">
        <f t="shared" si="121"/>
        <v/>
      </c>
      <c r="J311" s="437" t="str">
        <f>IF(Input!H311="","",Input!H311)</f>
        <v>N</v>
      </c>
      <c r="K311" s="305" t="str">
        <f t="shared" si="122"/>
        <v/>
      </c>
      <c r="L311" s="201" t="str">
        <f>IF(D311="","",IF(J311="Y",I311+G311,MIN(Input!I311,I311+G311-K311)))</f>
        <v/>
      </c>
      <c r="M311" s="201" t="str">
        <f t="shared" si="123"/>
        <v/>
      </c>
      <c r="N311" s="314">
        <f>IF(Revised_Input!E311&gt;0,Revised_Input!E311,IF(Input!E311&lt;990000,Input!E311,""))</f>
        <v>0</v>
      </c>
      <c r="O311" s="306" t="str">
        <f t="shared" si="124"/>
        <v/>
      </c>
      <c r="P311" s="10" t="str">
        <f t="shared" si="125"/>
        <v/>
      </c>
      <c r="Q311" s="322" t="str">
        <f t="shared" si="126"/>
        <v/>
      </c>
      <c r="R311" s="325" t="str">
        <f>IF(D311="","",IF(J311="Y",Input!M311,0))</f>
        <v/>
      </c>
      <c r="S311" s="308" t="str">
        <f t="shared" si="127"/>
        <v/>
      </c>
      <c r="T311" s="305" t="str">
        <f>IF(D311="","",Input!L311)</f>
        <v/>
      </c>
      <c r="U311" s="308" t="str">
        <f t="shared" si="128"/>
        <v/>
      </c>
      <c r="V311" s="307" t="str">
        <f t="shared" si="129"/>
        <v/>
      </c>
      <c r="W311" s="326" t="str">
        <f t="shared" si="130"/>
        <v/>
      </c>
      <c r="X311" s="152" t="str">
        <f>IF(D311="","",Input!K311)</f>
        <v/>
      </c>
      <c r="Y311" s="308" t="str">
        <f t="shared" si="131"/>
        <v/>
      </c>
      <c r="Z311" s="329" t="str">
        <f t="shared" si="132"/>
        <v/>
      </c>
      <c r="AA311" s="62" t="str">
        <f t="shared" si="133"/>
        <v/>
      </c>
      <c r="AB311" s="62" t="str">
        <f>IF(D311="","",Input!N311)</f>
        <v/>
      </c>
      <c r="AC311" s="62" t="str">
        <f t="shared" si="134"/>
        <v/>
      </c>
      <c r="AD311" s="62" t="str">
        <f>IF(D311="","",Input!J311)</f>
        <v/>
      </c>
      <c r="AE311" s="62" t="str">
        <f t="shared" si="135"/>
        <v/>
      </c>
      <c r="AF311" s="309" t="str">
        <f t="shared" si="136"/>
        <v/>
      </c>
      <c r="AG311" s="19" t="str">
        <f t="shared" si="137"/>
        <v/>
      </c>
      <c r="AH311" s="19" t="str">
        <f t="shared" si="138"/>
        <v/>
      </c>
      <c r="AI311" s="19" t="str">
        <f t="shared" si="139"/>
        <v/>
      </c>
      <c r="AJ311" s="337" t="str">
        <f t="shared" si="140"/>
        <v/>
      </c>
      <c r="AK311" s="62" t="str">
        <f t="shared" si="141"/>
        <v/>
      </c>
      <c r="AL311" s="62" t="str">
        <f>IF(D311="","",IF(AK310&lt;'day lookup'!$I$1,MIN('day lookup'!$I$1-AK310,AJ311)))</f>
        <v/>
      </c>
      <c r="AM311" s="62" t="str">
        <f t="shared" si="142"/>
        <v/>
      </c>
      <c r="AN311" s="62" t="str">
        <f>IF(D311="","",IF(AK311&lt;'day lookup'!$I$1,0,MIN(AK311-'day lookup'!$I$1,AJ311)))</f>
        <v/>
      </c>
      <c r="AO311" s="338" t="str">
        <f t="shared" si="143"/>
        <v/>
      </c>
      <c r="AP311" s="10">
        <f>IF(Revised_Input!F311&gt;0,Revised_Input!F311,IF(Input!F311&lt;990000,Input!F311,""))</f>
        <v>0</v>
      </c>
      <c r="AQ311" s="282"/>
      <c r="AS311" s="282"/>
      <c r="AT311" s="279"/>
      <c r="AU311" s="280"/>
      <c r="BL311" s="271"/>
      <c r="BN311" s="271"/>
      <c r="BO311" s="271"/>
    </row>
    <row r="312" spans="1:67">
      <c r="A312" s="73" t="str">
        <f ca="1">OFFSET('day lookup'!$A$1,WEEKDAY(B312)-1,0)</f>
        <v>MON</v>
      </c>
      <c r="B312" s="32">
        <f>Input!A312</f>
        <v>41302</v>
      </c>
      <c r="C312" s="294" t="str">
        <f>IF(D312&lt;&gt;"",interp(D312,AreaCapacity!$A$3:$B$245,2),"")</f>
        <v/>
      </c>
      <c r="D312" s="10">
        <f>IF(AND(Revised_Input!B312&gt;0,Revised_Input!B312&lt;104000),Revised_Input!B312,IF(Input!B312&lt;990000,Input!B312,""))</f>
        <v>0</v>
      </c>
      <c r="E312" s="10">
        <f>IF(Revised_Input!G312&gt;0,Revised_Input!G312/1.9835,IF(Input!G312&lt;990000,Input!G312,""))</f>
        <v>0</v>
      </c>
      <c r="F312" s="10">
        <f>IF(Revised_Input!C312&gt;0,Revised_Input!C312,IF(Input!C312&lt;990000,Input!C312,""))</f>
        <v>0</v>
      </c>
      <c r="G312" s="10">
        <f>IF(Revised_Input!D312&gt;0,Revised_Input!D312,IF(Input!D312&lt;990000,Input!D312,""))</f>
        <v>0</v>
      </c>
      <c r="H312" s="210" t="str">
        <f t="shared" si="120"/>
        <v/>
      </c>
      <c r="I312" s="287" t="str">
        <f t="shared" si="121"/>
        <v/>
      </c>
      <c r="J312" s="437" t="str">
        <f>IF(Input!H312="","",Input!H312)</f>
        <v>N</v>
      </c>
      <c r="K312" s="305" t="str">
        <f t="shared" si="122"/>
        <v/>
      </c>
      <c r="L312" s="201" t="str">
        <f>IF(D312="","",IF(J312="Y",I312+G312,MIN(Input!I312,I312+G312-K312)))</f>
        <v/>
      </c>
      <c r="M312" s="201" t="str">
        <f t="shared" si="123"/>
        <v/>
      </c>
      <c r="N312" s="314">
        <f>IF(Revised_Input!E312&gt;0,Revised_Input!E312,IF(Input!E312&lt;990000,Input!E312,""))</f>
        <v>0</v>
      </c>
      <c r="O312" s="306" t="str">
        <f t="shared" si="124"/>
        <v/>
      </c>
      <c r="P312" s="10" t="str">
        <f t="shared" si="125"/>
        <v/>
      </c>
      <c r="Q312" s="322" t="str">
        <f t="shared" si="126"/>
        <v/>
      </c>
      <c r="R312" s="325" t="str">
        <f>IF(D312="","",IF(J312="Y",Input!M312,0))</f>
        <v/>
      </c>
      <c r="S312" s="308" t="str">
        <f t="shared" si="127"/>
        <v/>
      </c>
      <c r="T312" s="305" t="str">
        <f>IF(D312="","",Input!L312)</f>
        <v/>
      </c>
      <c r="U312" s="308" t="str">
        <f t="shared" si="128"/>
        <v/>
      </c>
      <c r="V312" s="307" t="str">
        <f t="shared" si="129"/>
        <v/>
      </c>
      <c r="W312" s="326" t="str">
        <f t="shared" si="130"/>
        <v/>
      </c>
      <c r="X312" s="152" t="str">
        <f>IF(D312="","",Input!K312)</f>
        <v/>
      </c>
      <c r="Y312" s="308" t="str">
        <f t="shared" si="131"/>
        <v/>
      </c>
      <c r="Z312" s="329" t="str">
        <f t="shared" si="132"/>
        <v/>
      </c>
      <c r="AA312" s="62" t="str">
        <f t="shared" si="133"/>
        <v/>
      </c>
      <c r="AB312" s="62" t="str">
        <f>IF(D312="","",Input!N312)</f>
        <v/>
      </c>
      <c r="AC312" s="62" t="str">
        <f t="shared" si="134"/>
        <v/>
      </c>
      <c r="AD312" s="62" t="str">
        <f>IF(D312="","",Input!J312)</f>
        <v/>
      </c>
      <c r="AE312" s="62" t="str">
        <f t="shared" si="135"/>
        <v/>
      </c>
      <c r="AF312" s="309" t="str">
        <f t="shared" si="136"/>
        <v/>
      </c>
      <c r="AG312" s="19" t="str">
        <f t="shared" si="137"/>
        <v/>
      </c>
      <c r="AH312" s="19" t="str">
        <f t="shared" si="138"/>
        <v/>
      </c>
      <c r="AI312" s="19" t="str">
        <f t="shared" si="139"/>
        <v/>
      </c>
      <c r="AJ312" s="337" t="str">
        <f t="shared" si="140"/>
        <v/>
      </c>
      <c r="AK312" s="62" t="str">
        <f t="shared" si="141"/>
        <v/>
      </c>
      <c r="AL312" s="62" t="str">
        <f>IF(D312="","",IF(AK311&lt;'day lookup'!$I$1,MIN('day lookup'!$I$1-AK311,AJ312)))</f>
        <v/>
      </c>
      <c r="AM312" s="62" t="str">
        <f t="shared" si="142"/>
        <v/>
      </c>
      <c r="AN312" s="62" t="str">
        <f>IF(D312="","",IF(AK312&lt;'day lookup'!$I$1,0,MIN(AK312-'day lookup'!$I$1,AJ312)))</f>
        <v/>
      </c>
      <c r="AO312" s="338" t="str">
        <f t="shared" si="143"/>
        <v/>
      </c>
      <c r="AP312" s="10">
        <f>IF(Revised_Input!F312&gt;0,Revised_Input!F312,IF(Input!F312&lt;990000,Input!F312,""))</f>
        <v>0</v>
      </c>
      <c r="AQ312" s="282"/>
      <c r="AS312" s="282"/>
      <c r="AT312" s="279"/>
      <c r="AU312" s="280"/>
      <c r="BL312" s="271"/>
      <c r="BN312" s="271"/>
      <c r="BO312" s="271"/>
    </row>
    <row r="313" spans="1:67">
      <c r="A313" s="73" t="str">
        <f ca="1">OFFSET('day lookup'!$A$1,WEEKDAY(B313)-1,0)</f>
        <v>TUE</v>
      </c>
      <c r="B313" s="32">
        <f>Input!A313</f>
        <v>41303</v>
      </c>
      <c r="C313" s="294" t="str">
        <f>IF(D313&lt;&gt;"",interp(D313,AreaCapacity!$A$3:$B$245,2),"")</f>
        <v/>
      </c>
      <c r="D313" s="10">
        <f>IF(AND(Revised_Input!B313&gt;0,Revised_Input!B313&lt;104000),Revised_Input!B313,IF(Input!B313&lt;990000,Input!B313,""))</f>
        <v>0</v>
      </c>
      <c r="E313" s="10">
        <f>IF(Revised_Input!G313&gt;0,Revised_Input!G313/1.9835,IF(Input!G313&lt;990000,Input!G313,""))</f>
        <v>0</v>
      </c>
      <c r="F313" s="10">
        <f>IF(Revised_Input!C313&gt;0,Revised_Input!C313,IF(Input!C313&lt;990000,Input!C313,""))</f>
        <v>0</v>
      </c>
      <c r="G313" s="10">
        <f>IF(Revised_Input!D313&gt;0,Revised_Input!D313,IF(Input!D313&lt;990000,Input!D313,""))</f>
        <v>0</v>
      </c>
      <c r="H313" s="210" t="str">
        <f t="shared" si="120"/>
        <v/>
      </c>
      <c r="I313" s="287" t="str">
        <f t="shared" si="121"/>
        <v/>
      </c>
      <c r="J313" s="437" t="str">
        <f>IF(Input!H313="","",Input!H313)</f>
        <v>N</v>
      </c>
      <c r="K313" s="305" t="str">
        <f t="shared" si="122"/>
        <v/>
      </c>
      <c r="L313" s="201" t="str">
        <f>IF(D313="","",IF(J313="Y",I313+G313,MIN(Input!I313,I313+G313-K313)))</f>
        <v/>
      </c>
      <c r="M313" s="201" t="str">
        <f t="shared" si="123"/>
        <v/>
      </c>
      <c r="N313" s="314">
        <f>IF(Revised_Input!E313&gt;0,Revised_Input!E313,IF(Input!E313&lt;990000,Input!E313,""))</f>
        <v>0</v>
      </c>
      <c r="O313" s="306" t="str">
        <f t="shared" si="124"/>
        <v/>
      </c>
      <c r="P313" s="10" t="str">
        <f t="shared" si="125"/>
        <v/>
      </c>
      <c r="Q313" s="322" t="str">
        <f t="shared" si="126"/>
        <v/>
      </c>
      <c r="R313" s="325" t="str">
        <f>IF(D313="","",IF(J313="Y",Input!M313,0))</f>
        <v/>
      </c>
      <c r="S313" s="308" t="str">
        <f t="shared" si="127"/>
        <v/>
      </c>
      <c r="T313" s="305" t="str">
        <f>IF(D313="","",Input!L313)</f>
        <v/>
      </c>
      <c r="U313" s="308" t="str">
        <f t="shared" si="128"/>
        <v/>
      </c>
      <c r="V313" s="307" t="str">
        <f t="shared" si="129"/>
        <v/>
      </c>
      <c r="W313" s="326" t="str">
        <f t="shared" si="130"/>
        <v/>
      </c>
      <c r="X313" s="152" t="str">
        <f>IF(D313="","",Input!K313)</f>
        <v/>
      </c>
      <c r="Y313" s="308" t="str">
        <f t="shared" si="131"/>
        <v/>
      </c>
      <c r="Z313" s="329" t="str">
        <f t="shared" si="132"/>
        <v/>
      </c>
      <c r="AA313" s="62" t="str">
        <f t="shared" si="133"/>
        <v/>
      </c>
      <c r="AB313" s="62" t="str">
        <f>IF(D313="","",Input!N313)</f>
        <v/>
      </c>
      <c r="AC313" s="62" t="str">
        <f t="shared" si="134"/>
        <v/>
      </c>
      <c r="AD313" s="62" t="str">
        <f>IF(D313="","",Input!J313)</f>
        <v/>
      </c>
      <c r="AE313" s="62" t="str">
        <f t="shared" si="135"/>
        <v/>
      </c>
      <c r="AF313" s="309" t="str">
        <f t="shared" si="136"/>
        <v/>
      </c>
      <c r="AG313" s="19" t="str">
        <f t="shared" si="137"/>
        <v/>
      </c>
      <c r="AH313" s="19" t="str">
        <f t="shared" si="138"/>
        <v/>
      </c>
      <c r="AI313" s="19" t="str">
        <f t="shared" si="139"/>
        <v/>
      </c>
      <c r="AJ313" s="337" t="str">
        <f t="shared" si="140"/>
        <v/>
      </c>
      <c r="AK313" s="62" t="str">
        <f t="shared" si="141"/>
        <v/>
      </c>
      <c r="AL313" s="62" t="str">
        <f>IF(D313="","",IF(AK312&lt;'day lookup'!$I$1,MIN('day lookup'!$I$1-AK312,AJ313)))</f>
        <v/>
      </c>
      <c r="AM313" s="62" t="str">
        <f t="shared" si="142"/>
        <v/>
      </c>
      <c r="AN313" s="62" t="str">
        <f>IF(D313="","",IF(AK313&lt;'day lookup'!$I$1,0,MIN(AK313-'day lookup'!$I$1,AJ313)))</f>
        <v/>
      </c>
      <c r="AO313" s="338" t="str">
        <f t="shared" si="143"/>
        <v/>
      </c>
      <c r="AP313" s="10">
        <f>IF(Revised_Input!F313&gt;0,Revised_Input!F313,IF(Input!F313&lt;990000,Input!F313,""))</f>
        <v>0</v>
      </c>
      <c r="AQ313" s="282"/>
      <c r="AS313" s="282"/>
      <c r="AT313" s="279"/>
      <c r="AU313" s="280"/>
      <c r="BL313" s="271"/>
      <c r="BN313" s="271"/>
      <c r="BO313" s="271"/>
    </row>
    <row r="314" spans="1:67">
      <c r="A314" s="73" t="str">
        <f ca="1">OFFSET('day lookup'!$A$1,WEEKDAY(B314)-1,0)</f>
        <v>WED</v>
      </c>
      <c r="B314" s="32">
        <f>Input!A314</f>
        <v>41304</v>
      </c>
      <c r="C314" s="294" t="str">
        <f>IF(D314&lt;&gt;"",interp(D314,AreaCapacity!$A$3:$B$245,2),"")</f>
        <v/>
      </c>
      <c r="D314" s="10">
        <f>IF(AND(Revised_Input!B314&gt;0,Revised_Input!B314&lt;104000),Revised_Input!B314,IF(Input!B314&lt;990000,Input!B314,""))</f>
        <v>0</v>
      </c>
      <c r="E314" s="10">
        <f>IF(Revised_Input!G314&gt;0,Revised_Input!G314/1.9835,IF(Input!G314&lt;990000,Input!G314,""))</f>
        <v>0</v>
      </c>
      <c r="F314" s="10">
        <f>IF(Revised_Input!C314&gt;0,Revised_Input!C314,IF(Input!C314&lt;990000,Input!C314,""))</f>
        <v>0</v>
      </c>
      <c r="G314" s="10">
        <f>IF(Revised_Input!D314&gt;0,Revised_Input!D314,IF(Input!D314&lt;990000,Input!D314,""))</f>
        <v>0</v>
      </c>
      <c r="H314" s="210" t="str">
        <f t="shared" si="120"/>
        <v/>
      </c>
      <c r="I314" s="287" t="str">
        <f t="shared" si="121"/>
        <v/>
      </c>
      <c r="J314" s="437" t="str">
        <f>IF(Input!H314="","",Input!H314)</f>
        <v>N</v>
      </c>
      <c r="K314" s="305" t="str">
        <f t="shared" si="122"/>
        <v/>
      </c>
      <c r="L314" s="201" t="str">
        <f>IF(D314="","",IF(J314="Y",I314+G314,MIN(Input!I314,I314+G314-K314)))</f>
        <v/>
      </c>
      <c r="M314" s="201" t="str">
        <f t="shared" si="123"/>
        <v/>
      </c>
      <c r="N314" s="314">
        <f>IF(Revised_Input!E314&gt;0,Revised_Input!E314,IF(Input!E314&lt;990000,Input!E314,""))</f>
        <v>0</v>
      </c>
      <c r="O314" s="306" t="str">
        <f t="shared" si="124"/>
        <v/>
      </c>
      <c r="P314" s="10" t="str">
        <f t="shared" si="125"/>
        <v/>
      </c>
      <c r="Q314" s="322" t="str">
        <f t="shared" si="126"/>
        <v/>
      </c>
      <c r="R314" s="325" t="str">
        <f>IF(D314="","",IF(J314="Y",Input!M314,0))</f>
        <v/>
      </c>
      <c r="S314" s="308" t="str">
        <f t="shared" si="127"/>
        <v/>
      </c>
      <c r="T314" s="305" t="str">
        <f>IF(D314="","",Input!L314)</f>
        <v/>
      </c>
      <c r="U314" s="308" t="str">
        <f t="shared" si="128"/>
        <v/>
      </c>
      <c r="V314" s="307" t="str">
        <f t="shared" si="129"/>
        <v/>
      </c>
      <c r="W314" s="326" t="str">
        <f t="shared" si="130"/>
        <v/>
      </c>
      <c r="X314" s="152" t="str">
        <f>IF(D314="","",Input!K314)</f>
        <v/>
      </c>
      <c r="Y314" s="308" t="str">
        <f t="shared" si="131"/>
        <v/>
      </c>
      <c r="Z314" s="329" t="str">
        <f t="shared" si="132"/>
        <v/>
      </c>
      <c r="AA314" s="62" t="str">
        <f t="shared" si="133"/>
        <v/>
      </c>
      <c r="AB314" s="62" t="str">
        <f>IF(D314="","",Input!N314)</f>
        <v/>
      </c>
      <c r="AC314" s="62" t="str">
        <f t="shared" si="134"/>
        <v/>
      </c>
      <c r="AD314" s="62" t="str">
        <f>IF(D314="","",Input!J314)</f>
        <v/>
      </c>
      <c r="AE314" s="62" t="str">
        <f t="shared" si="135"/>
        <v/>
      </c>
      <c r="AF314" s="309" t="str">
        <f t="shared" si="136"/>
        <v/>
      </c>
      <c r="AG314" s="19" t="str">
        <f t="shared" si="137"/>
        <v/>
      </c>
      <c r="AH314" s="19" t="str">
        <f t="shared" si="138"/>
        <v/>
      </c>
      <c r="AI314" s="19" t="str">
        <f t="shared" si="139"/>
        <v/>
      </c>
      <c r="AJ314" s="337" t="str">
        <f t="shared" si="140"/>
        <v/>
      </c>
      <c r="AK314" s="62" t="str">
        <f t="shared" si="141"/>
        <v/>
      </c>
      <c r="AL314" s="62" t="str">
        <f>IF(D314="","",IF(AK313&lt;'day lookup'!$I$1,MIN('day lookup'!$I$1-AK313,AJ314)))</f>
        <v/>
      </c>
      <c r="AM314" s="62" t="str">
        <f t="shared" si="142"/>
        <v/>
      </c>
      <c r="AN314" s="62" t="str">
        <f>IF(D314="","",IF(AK314&lt;'day lookup'!$I$1,0,MIN(AK314-'day lookup'!$I$1,AJ314)))</f>
        <v/>
      </c>
      <c r="AO314" s="338" t="str">
        <f t="shared" si="143"/>
        <v/>
      </c>
      <c r="AP314" s="10">
        <f>IF(Revised_Input!F314&gt;0,Revised_Input!F314,IF(Input!F314&lt;990000,Input!F314,""))</f>
        <v>0</v>
      </c>
      <c r="AQ314" s="282"/>
      <c r="AS314" s="282"/>
      <c r="AT314" s="279"/>
      <c r="AU314" s="280"/>
      <c r="BL314" s="271"/>
      <c r="BN314" s="271"/>
      <c r="BO314" s="271"/>
    </row>
    <row r="315" spans="1:67">
      <c r="A315" s="73" t="str">
        <f ca="1">OFFSET('day lookup'!$A$1,WEEKDAY(B315)-1,0)</f>
        <v>THU</v>
      </c>
      <c r="B315" s="32">
        <f>Input!A315</f>
        <v>41305</v>
      </c>
      <c r="C315" s="294" t="str">
        <f>IF(D315&lt;&gt;"",interp(D315,AreaCapacity!$A$3:$B$245,2),"")</f>
        <v/>
      </c>
      <c r="D315" s="10">
        <f>IF(AND(Revised_Input!B315&gt;0,Revised_Input!B315&lt;104000),Revised_Input!B315,IF(Input!B315&lt;990000,Input!B315,""))</f>
        <v>0</v>
      </c>
      <c r="E315" s="10">
        <f>IF(Revised_Input!G315&gt;0,Revised_Input!G315/1.9835,IF(Input!G315&lt;990000,Input!G315,""))</f>
        <v>0</v>
      </c>
      <c r="F315" s="10">
        <f>IF(Revised_Input!C315&gt;0,Revised_Input!C315,IF(Input!C315&lt;990000,Input!C315,""))</f>
        <v>0</v>
      </c>
      <c r="G315" s="10">
        <f>IF(Revised_Input!D315&gt;0,Revised_Input!D315,IF(Input!D315&lt;990000,Input!D315,""))</f>
        <v>0</v>
      </c>
      <c r="H315" s="210" t="str">
        <f t="shared" si="120"/>
        <v/>
      </c>
      <c r="I315" s="287" t="str">
        <f t="shared" si="121"/>
        <v/>
      </c>
      <c r="J315" s="437" t="str">
        <f>IF(Input!H315="","",Input!H315)</f>
        <v>N</v>
      </c>
      <c r="K315" s="305" t="str">
        <f t="shared" si="122"/>
        <v/>
      </c>
      <c r="L315" s="201" t="str">
        <f>IF(D315="","",IF(J315="Y",I315+G315,MIN(Input!I315,I315+G315-K315)))</f>
        <v/>
      </c>
      <c r="M315" s="201" t="str">
        <f t="shared" si="123"/>
        <v/>
      </c>
      <c r="N315" s="314">
        <f>IF(Revised_Input!E315&gt;0,Revised_Input!E315,IF(Input!E315&lt;990000,Input!E315,""))</f>
        <v>0</v>
      </c>
      <c r="O315" s="306" t="str">
        <f t="shared" si="124"/>
        <v/>
      </c>
      <c r="P315" s="10" t="str">
        <f t="shared" si="125"/>
        <v/>
      </c>
      <c r="Q315" s="322" t="str">
        <f t="shared" si="126"/>
        <v/>
      </c>
      <c r="R315" s="325" t="str">
        <f>IF(D315="","",IF(J315="Y",Input!M315,0))</f>
        <v/>
      </c>
      <c r="S315" s="308" t="str">
        <f t="shared" si="127"/>
        <v/>
      </c>
      <c r="T315" s="305" t="str">
        <f>IF(D315="","",Input!L315)</f>
        <v/>
      </c>
      <c r="U315" s="308" t="str">
        <f t="shared" si="128"/>
        <v/>
      </c>
      <c r="V315" s="307" t="str">
        <f t="shared" si="129"/>
        <v/>
      </c>
      <c r="W315" s="326" t="str">
        <f t="shared" si="130"/>
        <v/>
      </c>
      <c r="X315" s="152" t="str">
        <f>IF(D315="","",Input!K315)</f>
        <v/>
      </c>
      <c r="Y315" s="308" t="str">
        <f t="shared" si="131"/>
        <v/>
      </c>
      <c r="Z315" s="329" t="str">
        <f t="shared" si="132"/>
        <v/>
      </c>
      <c r="AA315" s="62" t="str">
        <f t="shared" si="133"/>
        <v/>
      </c>
      <c r="AB315" s="62" t="str">
        <f>IF(D315="","",Input!N315)</f>
        <v/>
      </c>
      <c r="AC315" s="62" t="str">
        <f t="shared" si="134"/>
        <v/>
      </c>
      <c r="AD315" s="62" t="str">
        <f>IF(D315="","",Input!J315)</f>
        <v/>
      </c>
      <c r="AE315" s="62" t="str">
        <f t="shared" si="135"/>
        <v/>
      </c>
      <c r="AF315" s="309" t="str">
        <f t="shared" si="136"/>
        <v/>
      </c>
      <c r="AG315" s="19" t="str">
        <f t="shared" si="137"/>
        <v/>
      </c>
      <c r="AH315" s="19" t="str">
        <f t="shared" si="138"/>
        <v/>
      </c>
      <c r="AI315" s="19" t="str">
        <f t="shared" si="139"/>
        <v/>
      </c>
      <c r="AJ315" s="337" t="str">
        <f t="shared" si="140"/>
        <v/>
      </c>
      <c r="AK315" s="62" t="str">
        <f t="shared" si="141"/>
        <v/>
      </c>
      <c r="AL315" s="62" t="str">
        <f>IF(D315="","",IF(AK314&lt;'day lookup'!$I$1,MIN('day lookup'!$I$1-AK314,AJ315)))</f>
        <v/>
      </c>
      <c r="AM315" s="62" t="str">
        <f t="shared" si="142"/>
        <v/>
      </c>
      <c r="AN315" s="62" t="str">
        <f>IF(D315="","",IF(AK315&lt;'day lookup'!$I$1,0,MIN(AK315-'day lookup'!$I$1,AJ315)))</f>
        <v/>
      </c>
      <c r="AO315" s="338" t="str">
        <f t="shared" si="143"/>
        <v/>
      </c>
      <c r="AP315" s="10">
        <f>IF(Revised_Input!F315&gt;0,Revised_Input!F315,IF(Input!F315&lt;990000,Input!F315,""))</f>
        <v>0</v>
      </c>
      <c r="AQ315" s="282"/>
      <c r="AS315" s="282"/>
      <c r="AT315" s="279"/>
      <c r="AU315" s="280"/>
      <c r="BL315" s="271"/>
      <c r="BN315" s="271"/>
      <c r="BO315" s="271"/>
    </row>
    <row r="316" spans="1:67">
      <c r="A316" s="73" t="str">
        <f ca="1">OFFSET('day lookup'!$A$1,WEEKDAY(B316)-1,0)</f>
        <v>FRI</v>
      </c>
      <c r="B316" s="32">
        <f>Input!A316</f>
        <v>41306</v>
      </c>
      <c r="C316" s="294" t="str">
        <f>IF(D316&lt;&gt;"",interp(D316,AreaCapacity!$A$3:$B$245,2),"")</f>
        <v/>
      </c>
      <c r="D316" s="10">
        <f>IF(AND(Revised_Input!B316&gt;0,Revised_Input!B316&lt;104000),Revised_Input!B316,IF(Input!B316&lt;990000,Input!B316,""))</f>
        <v>0</v>
      </c>
      <c r="E316" s="10">
        <f>IF(Revised_Input!G316&gt;0,Revised_Input!G316/1.9835,IF(Input!G316&lt;990000,Input!G316,""))</f>
        <v>0</v>
      </c>
      <c r="F316" s="10">
        <f>IF(Revised_Input!C316&gt;0,Revised_Input!C316,IF(Input!C316&lt;990000,Input!C316,""))</f>
        <v>0</v>
      </c>
      <c r="G316" s="10">
        <f>IF(Revised_Input!D316&gt;0,Revised_Input!D316,IF(Input!D316&lt;990000,Input!D316,""))</f>
        <v>0</v>
      </c>
      <c r="H316" s="210" t="str">
        <f t="shared" si="120"/>
        <v/>
      </c>
      <c r="I316" s="287" t="str">
        <f t="shared" si="121"/>
        <v/>
      </c>
      <c r="J316" s="437" t="str">
        <f>IF(Input!H316="","",Input!H316)</f>
        <v>N</v>
      </c>
      <c r="K316" s="305" t="str">
        <f t="shared" si="122"/>
        <v/>
      </c>
      <c r="L316" s="201" t="str">
        <f>IF(D316="","",IF(J316="Y",I316+G316,MIN(Input!I316,I316+G316-K316)))</f>
        <v/>
      </c>
      <c r="M316" s="201" t="str">
        <f t="shared" si="123"/>
        <v/>
      </c>
      <c r="N316" s="314">
        <f>IF(Revised_Input!E316&gt;0,Revised_Input!E316,IF(Input!E316&lt;990000,Input!E316,""))</f>
        <v>0</v>
      </c>
      <c r="O316" s="306" t="str">
        <f t="shared" si="124"/>
        <v/>
      </c>
      <c r="P316" s="10" t="str">
        <f t="shared" si="125"/>
        <v/>
      </c>
      <c r="Q316" s="322" t="str">
        <f t="shared" si="126"/>
        <v/>
      </c>
      <c r="R316" s="325" t="str">
        <f>IF(D316="","",IF(J316="Y",Input!M316,0))</f>
        <v/>
      </c>
      <c r="S316" s="308" t="str">
        <f t="shared" si="127"/>
        <v/>
      </c>
      <c r="T316" s="305" t="str">
        <f>IF(D316="","",Input!L316)</f>
        <v/>
      </c>
      <c r="U316" s="308" t="str">
        <f t="shared" si="128"/>
        <v/>
      </c>
      <c r="V316" s="307" t="str">
        <f t="shared" si="129"/>
        <v/>
      </c>
      <c r="W316" s="326" t="str">
        <f t="shared" si="130"/>
        <v/>
      </c>
      <c r="X316" s="152" t="str">
        <f>IF(D316="","",Input!K316)</f>
        <v/>
      </c>
      <c r="Y316" s="308" t="str">
        <f t="shared" si="131"/>
        <v/>
      </c>
      <c r="Z316" s="329" t="str">
        <f t="shared" si="132"/>
        <v/>
      </c>
      <c r="AA316" s="62" t="str">
        <f t="shared" si="133"/>
        <v/>
      </c>
      <c r="AB316" s="62" t="str">
        <f>IF(D316="","",Input!N316)</f>
        <v/>
      </c>
      <c r="AC316" s="62" t="str">
        <f t="shared" si="134"/>
        <v/>
      </c>
      <c r="AD316" s="62" t="str">
        <f>IF(D316="","",Input!J316)</f>
        <v/>
      </c>
      <c r="AE316" s="62" t="str">
        <f t="shared" si="135"/>
        <v/>
      </c>
      <c r="AF316" s="309" t="str">
        <f t="shared" si="136"/>
        <v/>
      </c>
      <c r="AG316" s="19" t="str">
        <f t="shared" si="137"/>
        <v/>
      </c>
      <c r="AH316" s="19" t="str">
        <f t="shared" si="138"/>
        <v/>
      </c>
      <c r="AI316" s="19" t="str">
        <f t="shared" si="139"/>
        <v/>
      </c>
      <c r="AJ316" s="337" t="str">
        <f t="shared" si="140"/>
        <v/>
      </c>
      <c r="AK316" s="62" t="str">
        <f t="shared" si="141"/>
        <v/>
      </c>
      <c r="AL316" s="62" t="str">
        <f>IF(D316="","",IF(AK315&lt;'day lookup'!$I$1,MIN('day lookup'!$I$1-AK315,AJ316)))</f>
        <v/>
      </c>
      <c r="AM316" s="62" t="str">
        <f t="shared" si="142"/>
        <v/>
      </c>
      <c r="AN316" s="62" t="str">
        <f>IF(D316="","",IF(AK316&lt;'day lookup'!$I$1,0,MIN(AK316-'day lookup'!$I$1,AJ316)))</f>
        <v/>
      </c>
      <c r="AO316" s="338" t="str">
        <f t="shared" si="143"/>
        <v/>
      </c>
      <c r="AP316" s="10">
        <f>IF(Revised_Input!F316&gt;0,Revised_Input!F316,IF(Input!F316&lt;990000,Input!F316,""))</f>
        <v>0</v>
      </c>
      <c r="AQ316" s="282"/>
      <c r="AS316" s="282"/>
      <c r="AT316" s="279"/>
      <c r="AU316" s="280"/>
      <c r="BL316" s="271"/>
      <c r="BN316" s="271"/>
      <c r="BO316" s="271"/>
    </row>
    <row r="317" spans="1:67">
      <c r="A317" s="73" t="str">
        <f ca="1">OFFSET('day lookup'!$A$1,WEEKDAY(B317)-1,0)</f>
        <v>SAT</v>
      </c>
      <c r="B317" s="32">
        <f>Input!A317</f>
        <v>41307</v>
      </c>
      <c r="C317" s="294" t="str">
        <f>IF(D317&lt;&gt;"",interp(D317,AreaCapacity!$A$3:$B$245,2),"")</f>
        <v/>
      </c>
      <c r="D317" s="10">
        <f>IF(AND(Revised_Input!B317&gt;0,Revised_Input!B317&lt;104000),Revised_Input!B317,IF(Input!B317&lt;990000,Input!B317,""))</f>
        <v>0</v>
      </c>
      <c r="E317" s="10">
        <f>IF(Revised_Input!G317&gt;0,Revised_Input!G317/1.9835,IF(Input!G317&lt;990000,Input!G317,""))</f>
        <v>0</v>
      </c>
      <c r="F317" s="10">
        <f>IF(Revised_Input!C317&gt;0,Revised_Input!C317,IF(Input!C317&lt;990000,Input!C317,""))</f>
        <v>0</v>
      </c>
      <c r="G317" s="10">
        <f>IF(Revised_Input!D317&gt;0,Revised_Input!D317,IF(Input!D317&lt;990000,Input!D317,""))</f>
        <v>0</v>
      </c>
      <c r="H317" s="210" t="str">
        <f t="shared" si="120"/>
        <v/>
      </c>
      <c r="I317" s="287" t="str">
        <f t="shared" si="121"/>
        <v/>
      </c>
      <c r="J317" s="437" t="str">
        <f>IF(Input!H317="","",Input!H317)</f>
        <v>N</v>
      </c>
      <c r="K317" s="305" t="str">
        <f t="shared" si="122"/>
        <v/>
      </c>
      <c r="L317" s="201" t="str">
        <f>IF(D317="","",IF(J317="Y",I317+G317,MIN(Input!I317,I317+G317-K317)))</f>
        <v/>
      </c>
      <c r="M317" s="201" t="str">
        <f t="shared" si="123"/>
        <v/>
      </c>
      <c r="N317" s="314">
        <f>IF(Revised_Input!E317&gt;0,Revised_Input!E317,IF(Input!E317&lt;990000,Input!E317,""))</f>
        <v>0</v>
      </c>
      <c r="O317" s="306" t="str">
        <f t="shared" si="124"/>
        <v/>
      </c>
      <c r="P317" s="10" t="str">
        <f t="shared" si="125"/>
        <v/>
      </c>
      <c r="Q317" s="322" t="str">
        <f t="shared" si="126"/>
        <v/>
      </c>
      <c r="R317" s="325" t="str">
        <f>IF(D317="","",IF(J317="Y",Input!M317,0))</f>
        <v/>
      </c>
      <c r="S317" s="308" t="str">
        <f t="shared" si="127"/>
        <v/>
      </c>
      <c r="T317" s="305" t="str">
        <f>IF(D317="","",Input!L317)</f>
        <v/>
      </c>
      <c r="U317" s="308" t="str">
        <f t="shared" si="128"/>
        <v/>
      </c>
      <c r="V317" s="307" t="str">
        <f t="shared" si="129"/>
        <v/>
      </c>
      <c r="W317" s="326" t="str">
        <f t="shared" si="130"/>
        <v/>
      </c>
      <c r="X317" s="152" t="str">
        <f>IF(D317="","",Input!K317)</f>
        <v/>
      </c>
      <c r="Y317" s="308" t="str">
        <f t="shared" si="131"/>
        <v/>
      </c>
      <c r="Z317" s="329" t="str">
        <f t="shared" si="132"/>
        <v/>
      </c>
      <c r="AA317" s="62" t="str">
        <f t="shared" si="133"/>
        <v/>
      </c>
      <c r="AB317" s="62" t="str">
        <f>IF(D317="","",Input!N317)</f>
        <v/>
      </c>
      <c r="AC317" s="62" t="str">
        <f t="shared" si="134"/>
        <v/>
      </c>
      <c r="AD317" s="62" t="str">
        <f>IF(D317="","",Input!J317)</f>
        <v/>
      </c>
      <c r="AE317" s="62" t="str">
        <f t="shared" si="135"/>
        <v/>
      </c>
      <c r="AF317" s="309" t="str">
        <f t="shared" si="136"/>
        <v/>
      </c>
      <c r="AG317" s="19" t="str">
        <f t="shared" si="137"/>
        <v/>
      </c>
      <c r="AH317" s="19" t="str">
        <f t="shared" si="138"/>
        <v/>
      </c>
      <c r="AI317" s="19" t="str">
        <f t="shared" si="139"/>
        <v/>
      </c>
      <c r="AJ317" s="337" t="str">
        <f t="shared" si="140"/>
        <v/>
      </c>
      <c r="AK317" s="62" t="str">
        <f t="shared" si="141"/>
        <v/>
      </c>
      <c r="AL317" s="62" t="str">
        <f>IF(D317="","",IF(AK316&lt;'day lookup'!$I$1,MIN('day lookup'!$I$1-AK316,AJ317)))</f>
        <v/>
      </c>
      <c r="AM317" s="62" t="str">
        <f t="shared" si="142"/>
        <v/>
      </c>
      <c r="AN317" s="62" t="str">
        <f>IF(D317="","",IF(AK317&lt;'day lookup'!$I$1,0,MIN(AK317-'day lookup'!$I$1,AJ317)))</f>
        <v/>
      </c>
      <c r="AO317" s="338" t="str">
        <f t="shared" si="143"/>
        <v/>
      </c>
      <c r="AP317" s="10">
        <f>IF(Revised_Input!F317&gt;0,Revised_Input!F317,IF(Input!F317&lt;990000,Input!F317,""))</f>
        <v>0</v>
      </c>
      <c r="AQ317" s="282"/>
      <c r="AS317" s="282"/>
      <c r="AT317" s="279"/>
      <c r="AU317" s="280"/>
      <c r="BL317" s="271"/>
      <c r="BN317" s="271"/>
      <c r="BO317" s="271"/>
    </row>
    <row r="318" spans="1:67">
      <c r="A318" s="73" t="str">
        <f ca="1">OFFSET('day lookup'!$A$1,WEEKDAY(B318)-1,0)</f>
        <v>SUN</v>
      </c>
      <c r="B318" s="32">
        <f>Input!A318</f>
        <v>41308</v>
      </c>
      <c r="C318" s="294" t="str">
        <f>IF(D318&lt;&gt;"",interp(D318,AreaCapacity!$A$3:$B$245,2),"")</f>
        <v/>
      </c>
      <c r="D318" s="10">
        <f>IF(AND(Revised_Input!B318&gt;0,Revised_Input!B318&lt;104000),Revised_Input!B318,IF(Input!B318&lt;990000,Input!B318,""))</f>
        <v>0</v>
      </c>
      <c r="E318" s="10">
        <f>IF(Revised_Input!G318&gt;0,Revised_Input!G318/1.9835,IF(Input!G318&lt;990000,Input!G318,""))</f>
        <v>0</v>
      </c>
      <c r="F318" s="10">
        <f>IF(Revised_Input!C318&gt;0,Revised_Input!C318,IF(Input!C318&lt;990000,Input!C318,""))</f>
        <v>0</v>
      </c>
      <c r="G318" s="10">
        <f>IF(Revised_Input!D318&gt;0,Revised_Input!D318,IF(Input!D318&lt;990000,Input!D318,""))</f>
        <v>0</v>
      </c>
      <c r="H318" s="210" t="str">
        <f t="shared" si="120"/>
        <v/>
      </c>
      <c r="I318" s="287" t="str">
        <f t="shared" si="121"/>
        <v/>
      </c>
      <c r="J318" s="437" t="str">
        <f>IF(Input!H318="","",Input!H318)</f>
        <v>N</v>
      </c>
      <c r="K318" s="305" t="str">
        <f t="shared" si="122"/>
        <v/>
      </c>
      <c r="L318" s="201" t="str">
        <f>IF(D318="","",IF(J318="Y",I318+G318,MIN(Input!I318,I318+G318-K318)))</f>
        <v/>
      </c>
      <c r="M318" s="201" t="str">
        <f t="shared" si="123"/>
        <v/>
      </c>
      <c r="N318" s="314">
        <f>IF(Revised_Input!E318&gt;0,Revised_Input!E318,IF(Input!E318&lt;990000,Input!E318,""))</f>
        <v>0</v>
      </c>
      <c r="O318" s="306" t="str">
        <f t="shared" si="124"/>
        <v/>
      </c>
      <c r="P318" s="10" t="str">
        <f t="shared" si="125"/>
        <v/>
      </c>
      <c r="Q318" s="322" t="str">
        <f t="shared" si="126"/>
        <v/>
      </c>
      <c r="R318" s="325" t="str">
        <f>IF(D318="","",IF(J318="Y",Input!M318,0))</f>
        <v/>
      </c>
      <c r="S318" s="308" t="str">
        <f t="shared" si="127"/>
        <v/>
      </c>
      <c r="T318" s="305" t="str">
        <f>IF(D318="","",Input!L318)</f>
        <v/>
      </c>
      <c r="U318" s="308" t="str">
        <f t="shared" si="128"/>
        <v/>
      </c>
      <c r="V318" s="307" t="str">
        <f t="shared" si="129"/>
        <v/>
      </c>
      <c r="W318" s="326" t="str">
        <f t="shared" si="130"/>
        <v/>
      </c>
      <c r="X318" s="152" t="str">
        <f>IF(D318="","",Input!K318)</f>
        <v/>
      </c>
      <c r="Y318" s="308" t="str">
        <f t="shared" si="131"/>
        <v/>
      </c>
      <c r="Z318" s="329" t="str">
        <f t="shared" si="132"/>
        <v/>
      </c>
      <c r="AA318" s="62" t="str">
        <f t="shared" si="133"/>
        <v/>
      </c>
      <c r="AB318" s="62" t="str">
        <f>IF(D318="","",Input!N318)</f>
        <v/>
      </c>
      <c r="AC318" s="62" t="str">
        <f t="shared" si="134"/>
        <v/>
      </c>
      <c r="AD318" s="62" t="str">
        <f>IF(D318="","",Input!J318)</f>
        <v/>
      </c>
      <c r="AE318" s="62" t="str">
        <f t="shared" si="135"/>
        <v/>
      </c>
      <c r="AF318" s="309" t="str">
        <f t="shared" si="136"/>
        <v/>
      </c>
      <c r="AG318" s="19" t="str">
        <f t="shared" si="137"/>
        <v/>
      </c>
      <c r="AH318" s="19" t="str">
        <f t="shared" si="138"/>
        <v/>
      </c>
      <c r="AI318" s="19" t="str">
        <f t="shared" si="139"/>
        <v/>
      </c>
      <c r="AJ318" s="337" t="str">
        <f t="shared" si="140"/>
        <v/>
      </c>
      <c r="AK318" s="62" t="str">
        <f t="shared" si="141"/>
        <v/>
      </c>
      <c r="AL318" s="62" t="str">
        <f>IF(D318="","",IF(AK317&lt;'day lookup'!$I$1,MIN('day lookup'!$I$1-AK317,AJ318)))</f>
        <v/>
      </c>
      <c r="AM318" s="62" t="str">
        <f t="shared" si="142"/>
        <v/>
      </c>
      <c r="AN318" s="62" t="str">
        <f>IF(D318="","",IF(AK318&lt;'day lookup'!$I$1,0,MIN(AK318-'day lookup'!$I$1,AJ318)))</f>
        <v/>
      </c>
      <c r="AO318" s="338" t="str">
        <f t="shared" si="143"/>
        <v/>
      </c>
      <c r="AP318" s="10">
        <f>IF(Revised_Input!F318&gt;0,Revised_Input!F318,IF(Input!F318&lt;990000,Input!F318,""))</f>
        <v>0</v>
      </c>
      <c r="AQ318" s="282"/>
      <c r="AS318" s="282"/>
      <c r="AT318" s="279"/>
      <c r="AU318" s="280"/>
      <c r="BL318" s="271"/>
      <c r="BN318" s="271"/>
      <c r="BO318" s="271"/>
    </row>
    <row r="319" spans="1:67">
      <c r="A319" s="73" t="str">
        <f ca="1">OFFSET('day lookup'!$A$1,WEEKDAY(B319)-1,0)</f>
        <v>MON</v>
      </c>
      <c r="B319" s="32">
        <f>Input!A319</f>
        <v>41309</v>
      </c>
      <c r="C319" s="294" t="str">
        <f>IF(D319&lt;&gt;"",interp(D319,AreaCapacity!$A$3:$B$245,2),"")</f>
        <v/>
      </c>
      <c r="D319" s="10">
        <f>IF(AND(Revised_Input!B319&gt;0,Revised_Input!B319&lt;104000),Revised_Input!B319,IF(Input!B319&lt;990000,Input!B319,""))</f>
        <v>0</v>
      </c>
      <c r="E319" s="10">
        <f>IF(Revised_Input!G319&gt;0,Revised_Input!G319/1.9835,IF(Input!G319&lt;990000,Input!G319,""))</f>
        <v>0</v>
      </c>
      <c r="F319" s="10">
        <f>IF(Revised_Input!C319&gt;0,Revised_Input!C319,IF(Input!C319&lt;990000,Input!C319,""))</f>
        <v>0</v>
      </c>
      <c r="G319" s="10">
        <f>IF(Revised_Input!D319&gt;0,Revised_Input!D319,IF(Input!D319&lt;990000,Input!D319,""))</f>
        <v>0</v>
      </c>
      <c r="H319" s="210" t="str">
        <f t="shared" si="120"/>
        <v/>
      </c>
      <c r="I319" s="287" t="str">
        <f t="shared" si="121"/>
        <v/>
      </c>
      <c r="J319" s="437" t="str">
        <f>IF(Input!H319="","",Input!H319)</f>
        <v>N</v>
      </c>
      <c r="K319" s="305" t="str">
        <f t="shared" si="122"/>
        <v/>
      </c>
      <c r="L319" s="201" t="str">
        <f>IF(D319="","",IF(J319="Y",I319+G319,MIN(Input!I319,I319+G319-K319)))</f>
        <v/>
      </c>
      <c r="M319" s="201" t="str">
        <f t="shared" si="123"/>
        <v/>
      </c>
      <c r="N319" s="314">
        <f>IF(Revised_Input!E319&gt;0,Revised_Input!E319,IF(Input!E319&lt;990000,Input!E319,""))</f>
        <v>0</v>
      </c>
      <c r="O319" s="306" t="str">
        <f t="shared" si="124"/>
        <v/>
      </c>
      <c r="P319" s="10" t="str">
        <f t="shared" si="125"/>
        <v/>
      </c>
      <c r="Q319" s="322" t="str">
        <f t="shared" si="126"/>
        <v/>
      </c>
      <c r="R319" s="325" t="str">
        <f>IF(D319="","",IF(J319="Y",Input!M319,0))</f>
        <v/>
      </c>
      <c r="S319" s="308" t="str">
        <f t="shared" si="127"/>
        <v/>
      </c>
      <c r="T319" s="305" t="str">
        <f>IF(D319="","",Input!L319)</f>
        <v/>
      </c>
      <c r="U319" s="308" t="str">
        <f t="shared" si="128"/>
        <v/>
      </c>
      <c r="V319" s="307" t="str">
        <f t="shared" si="129"/>
        <v/>
      </c>
      <c r="W319" s="326" t="str">
        <f t="shared" si="130"/>
        <v/>
      </c>
      <c r="X319" s="152" t="str">
        <f>IF(D319="","",Input!K319)</f>
        <v/>
      </c>
      <c r="Y319" s="308" t="str">
        <f t="shared" si="131"/>
        <v/>
      </c>
      <c r="Z319" s="329" t="str">
        <f t="shared" si="132"/>
        <v/>
      </c>
      <c r="AA319" s="62" t="str">
        <f t="shared" si="133"/>
        <v/>
      </c>
      <c r="AB319" s="62" t="str">
        <f>IF(D319="","",Input!N319)</f>
        <v/>
      </c>
      <c r="AC319" s="62" t="str">
        <f t="shared" si="134"/>
        <v/>
      </c>
      <c r="AD319" s="62" t="str">
        <f>IF(D319="","",Input!J319)</f>
        <v/>
      </c>
      <c r="AE319" s="62" t="str">
        <f t="shared" si="135"/>
        <v/>
      </c>
      <c r="AF319" s="309" t="str">
        <f t="shared" si="136"/>
        <v/>
      </c>
      <c r="AG319" s="19" t="str">
        <f t="shared" si="137"/>
        <v/>
      </c>
      <c r="AH319" s="19" t="str">
        <f t="shared" si="138"/>
        <v/>
      </c>
      <c r="AI319" s="19" t="str">
        <f t="shared" si="139"/>
        <v/>
      </c>
      <c r="AJ319" s="337" t="str">
        <f t="shared" si="140"/>
        <v/>
      </c>
      <c r="AK319" s="62" t="str">
        <f t="shared" si="141"/>
        <v/>
      </c>
      <c r="AL319" s="62" t="str">
        <f>IF(D319="","",IF(AK318&lt;'day lookup'!$I$1,MIN('day lookup'!$I$1-AK318,AJ319)))</f>
        <v/>
      </c>
      <c r="AM319" s="62" t="str">
        <f t="shared" si="142"/>
        <v/>
      </c>
      <c r="AN319" s="62" t="str">
        <f>IF(D319="","",IF(AK319&lt;'day lookup'!$I$1,0,MIN(AK319-'day lookup'!$I$1,AJ319)))</f>
        <v/>
      </c>
      <c r="AO319" s="338" t="str">
        <f t="shared" si="143"/>
        <v/>
      </c>
      <c r="AP319" s="10">
        <f>IF(Revised_Input!F319&gt;0,Revised_Input!F319,IF(Input!F319&lt;990000,Input!F319,""))</f>
        <v>0</v>
      </c>
      <c r="AQ319" s="282"/>
      <c r="AS319" s="282"/>
      <c r="AT319" s="279"/>
      <c r="AU319" s="280"/>
      <c r="BL319" s="271"/>
      <c r="BN319" s="271"/>
      <c r="BO319" s="271"/>
    </row>
    <row r="320" spans="1:67">
      <c r="A320" s="73" t="str">
        <f ca="1">OFFSET('day lookup'!$A$1,WEEKDAY(B320)-1,0)</f>
        <v>TUE</v>
      </c>
      <c r="B320" s="32">
        <f>Input!A320</f>
        <v>41310</v>
      </c>
      <c r="C320" s="294" t="str">
        <f>IF(D320&lt;&gt;"",interp(D320,AreaCapacity!$A$3:$B$245,2),"")</f>
        <v/>
      </c>
      <c r="D320" s="10">
        <f>IF(AND(Revised_Input!B320&gt;0,Revised_Input!B320&lt;104000),Revised_Input!B320,IF(Input!B320&lt;990000,Input!B320,""))</f>
        <v>0</v>
      </c>
      <c r="E320" s="10">
        <f>IF(Revised_Input!G320&gt;0,Revised_Input!G320/1.9835,IF(Input!G320&lt;990000,Input!G320,""))</f>
        <v>0</v>
      </c>
      <c r="F320" s="10">
        <f>IF(Revised_Input!C320&gt;0,Revised_Input!C320,IF(Input!C320&lt;990000,Input!C320,""))</f>
        <v>0</v>
      </c>
      <c r="G320" s="10">
        <f>IF(Revised_Input!D320&gt;0,Revised_Input!D320,IF(Input!D320&lt;990000,Input!D320,""))</f>
        <v>0</v>
      </c>
      <c r="H320" s="210" t="str">
        <f t="shared" si="120"/>
        <v/>
      </c>
      <c r="I320" s="287" t="str">
        <f t="shared" si="121"/>
        <v/>
      </c>
      <c r="J320" s="437" t="str">
        <f>IF(Input!H320="","",Input!H320)</f>
        <v>N</v>
      </c>
      <c r="K320" s="305" t="str">
        <f t="shared" si="122"/>
        <v/>
      </c>
      <c r="L320" s="201" t="str">
        <f>IF(D320="","",IF(J320="Y",I320+G320,MIN(Input!I320,I320+G320-K320)))</f>
        <v/>
      </c>
      <c r="M320" s="201" t="str">
        <f t="shared" si="123"/>
        <v/>
      </c>
      <c r="N320" s="314">
        <f>IF(Revised_Input!E320&gt;0,Revised_Input!E320,IF(Input!E320&lt;990000,Input!E320,""))</f>
        <v>0</v>
      </c>
      <c r="O320" s="306" t="str">
        <f t="shared" si="124"/>
        <v/>
      </c>
      <c r="P320" s="10" t="str">
        <f t="shared" si="125"/>
        <v/>
      </c>
      <c r="Q320" s="322" t="str">
        <f t="shared" si="126"/>
        <v/>
      </c>
      <c r="R320" s="325" t="str">
        <f>IF(D320="","",IF(J320="Y",Input!M320,0))</f>
        <v/>
      </c>
      <c r="S320" s="308" t="str">
        <f t="shared" si="127"/>
        <v/>
      </c>
      <c r="T320" s="305" t="str">
        <f>IF(D320="","",Input!L320)</f>
        <v/>
      </c>
      <c r="U320" s="308" t="str">
        <f t="shared" si="128"/>
        <v/>
      </c>
      <c r="V320" s="307" t="str">
        <f t="shared" si="129"/>
        <v/>
      </c>
      <c r="W320" s="326" t="str">
        <f t="shared" si="130"/>
        <v/>
      </c>
      <c r="X320" s="152" t="str">
        <f>IF(D320="","",Input!K320)</f>
        <v/>
      </c>
      <c r="Y320" s="308" t="str">
        <f t="shared" si="131"/>
        <v/>
      </c>
      <c r="Z320" s="329" t="str">
        <f t="shared" si="132"/>
        <v/>
      </c>
      <c r="AA320" s="62" t="str">
        <f t="shared" si="133"/>
        <v/>
      </c>
      <c r="AB320" s="62" t="str">
        <f>IF(D320="","",Input!N320)</f>
        <v/>
      </c>
      <c r="AC320" s="62" t="str">
        <f t="shared" si="134"/>
        <v/>
      </c>
      <c r="AD320" s="62" t="str">
        <f>IF(D320="","",Input!J320)</f>
        <v/>
      </c>
      <c r="AE320" s="62" t="str">
        <f t="shared" si="135"/>
        <v/>
      </c>
      <c r="AF320" s="309" t="str">
        <f t="shared" si="136"/>
        <v/>
      </c>
      <c r="AG320" s="19" t="str">
        <f t="shared" si="137"/>
        <v/>
      </c>
      <c r="AH320" s="19" t="str">
        <f t="shared" si="138"/>
        <v/>
      </c>
      <c r="AI320" s="19" t="str">
        <f t="shared" si="139"/>
        <v/>
      </c>
      <c r="AJ320" s="337" t="str">
        <f t="shared" si="140"/>
        <v/>
      </c>
      <c r="AK320" s="62" t="str">
        <f t="shared" si="141"/>
        <v/>
      </c>
      <c r="AL320" s="62" t="str">
        <f>IF(D320="","",IF(AK319&lt;'day lookup'!$I$1,MIN('day lookup'!$I$1-AK319,AJ320)))</f>
        <v/>
      </c>
      <c r="AM320" s="62" t="str">
        <f t="shared" si="142"/>
        <v/>
      </c>
      <c r="AN320" s="62" t="str">
        <f>IF(D320="","",IF(AK320&lt;'day lookup'!$I$1,0,MIN(AK320-'day lookup'!$I$1,AJ320)))</f>
        <v/>
      </c>
      <c r="AO320" s="338" t="str">
        <f t="shared" si="143"/>
        <v/>
      </c>
      <c r="AP320" s="10">
        <f>IF(Revised_Input!F320&gt;0,Revised_Input!F320,IF(Input!F320&lt;990000,Input!F320,""))</f>
        <v>0</v>
      </c>
      <c r="AQ320" s="282"/>
      <c r="AS320" s="282"/>
      <c r="AT320" s="279"/>
      <c r="AU320" s="280"/>
      <c r="BL320" s="271"/>
      <c r="BN320" s="271"/>
      <c r="BO320" s="271"/>
    </row>
    <row r="321" spans="1:67">
      <c r="A321" s="73" t="str">
        <f ca="1">OFFSET('day lookup'!$A$1,WEEKDAY(B321)-1,0)</f>
        <v>WED</v>
      </c>
      <c r="B321" s="32">
        <f>Input!A321</f>
        <v>41311</v>
      </c>
      <c r="C321" s="294" t="str">
        <f>IF(D321&lt;&gt;"",interp(D321,AreaCapacity!$A$3:$B$245,2),"")</f>
        <v/>
      </c>
      <c r="D321" s="10">
        <f>IF(AND(Revised_Input!B321&gt;0,Revised_Input!B321&lt;104000),Revised_Input!B321,IF(Input!B321&lt;990000,Input!B321,""))</f>
        <v>0</v>
      </c>
      <c r="E321" s="10">
        <f>IF(Revised_Input!G321&gt;0,Revised_Input!G321/1.9835,IF(Input!G321&lt;990000,Input!G321,""))</f>
        <v>0</v>
      </c>
      <c r="F321" s="10">
        <f>IF(Revised_Input!C321&gt;0,Revised_Input!C321,IF(Input!C321&lt;990000,Input!C321,""))</f>
        <v>0</v>
      </c>
      <c r="G321" s="10">
        <f>IF(Revised_Input!D321&gt;0,Revised_Input!D321,IF(Input!D321&lt;990000,Input!D321,""))</f>
        <v>0</v>
      </c>
      <c r="H321" s="210" t="str">
        <f t="shared" si="120"/>
        <v/>
      </c>
      <c r="I321" s="287" t="str">
        <f t="shared" si="121"/>
        <v/>
      </c>
      <c r="J321" s="437" t="str">
        <f>IF(Input!H321="","",Input!H321)</f>
        <v>N</v>
      </c>
      <c r="K321" s="305" t="str">
        <f t="shared" si="122"/>
        <v/>
      </c>
      <c r="L321" s="201" t="str">
        <f>IF(D321="","",IF(J321="Y",I321+G321,MIN(Input!I321,I321+G321-K321)))</f>
        <v/>
      </c>
      <c r="M321" s="201" t="str">
        <f t="shared" si="123"/>
        <v/>
      </c>
      <c r="N321" s="314">
        <f>IF(Revised_Input!E321&gt;0,Revised_Input!E321,IF(Input!E321&lt;990000,Input!E321,""))</f>
        <v>0</v>
      </c>
      <c r="O321" s="306" t="str">
        <f t="shared" si="124"/>
        <v/>
      </c>
      <c r="P321" s="10" t="str">
        <f t="shared" si="125"/>
        <v/>
      </c>
      <c r="Q321" s="322" t="str">
        <f t="shared" si="126"/>
        <v/>
      </c>
      <c r="R321" s="325" t="str">
        <f>IF(D321="","",IF(J321="Y",Input!M321,0))</f>
        <v/>
      </c>
      <c r="S321" s="308" t="str">
        <f t="shared" si="127"/>
        <v/>
      </c>
      <c r="T321" s="305" t="str">
        <f>IF(D321="","",Input!L321)</f>
        <v/>
      </c>
      <c r="U321" s="308" t="str">
        <f t="shared" si="128"/>
        <v/>
      </c>
      <c r="V321" s="307" t="str">
        <f t="shared" si="129"/>
        <v/>
      </c>
      <c r="W321" s="326" t="str">
        <f t="shared" si="130"/>
        <v/>
      </c>
      <c r="X321" s="152" t="str">
        <f>IF(D321="","",Input!K321)</f>
        <v/>
      </c>
      <c r="Y321" s="308" t="str">
        <f t="shared" si="131"/>
        <v/>
      </c>
      <c r="Z321" s="329" t="str">
        <f t="shared" si="132"/>
        <v/>
      </c>
      <c r="AA321" s="62" t="str">
        <f t="shared" si="133"/>
        <v/>
      </c>
      <c r="AB321" s="62" t="str">
        <f>IF(D321="","",Input!N321)</f>
        <v/>
      </c>
      <c r="AC321" s="62" t="str">
        <f t="shared" si="134"/>
        <v/>
      </c>
      <c r="AD321" s="62" t="str">
        <f>IF(D321="","",Input!J321)</f>
        <v/>
      </c>
      <c r="AE321" s="62" t="str">
        <f t="shared" si="135"/>
        <v/>
      </c>
      <c r="AF321" s="309" t="str">
        <f t="shared" si="136"/>
        <v/>
      </c>
      <c r="AG321" s="19" t="str">
        <f t="shared" si="137"/>
        <v/>
      </c>
      <c r="AH321" s="19" t="str">
        <f t="shared" si="138"/>
        <v/>
      </c>
      <c r="AI321" s="19" t="str">
        <f t="shared" si="139"/>
        <v/>
      </c>
      <c r="AJ321" s="337" t="str">
        <f t="shared" si="140"/>
        <v/>
      </c>
      <c r="AK321" s="62" t="str">
        <f t="shared" si="141"/>
        <v/>
      </c>
      <c r="AL321" s="62" t="str">
        <f>IF(D321="","",IF(AK320&lt;'day lookup'!$I$1,MIN('day lookup'!$I$1-AK320,AJ321)))</f>
        <v/>
      </c>
      <c r="AM321" s="62" t="str">
        <f t="shared" si="142"/>
        <v/>
      </c>
      <c r="AN321" s="62" t="str">
        <f>IF(D321="","",IF(AK321&lt;'day lookup'!$I$1,0,MIN(AK321-'day lookup'!$I$1,AJ321)))</f>
        <v/>
      </c>
      <c r="AO321" s="338" t="str">
        <f t="shared" si="143"/>
        <v/>
      </c>
      <c r="AP321" s="10">
        <f>IF(Revised_Input!F321&gt;0,Revised_Input!F321,IF(Input!F321&lt;990000,Input!F321,""))</f>
        <v>0</v>
      </c>
      <c r="AQ321" s="282"/>
      <c r="AS321" s="282"/>
      <c r="AT321" s="279"/>
      <c r="AU321" s="280"/>
      <c r="BL321" s="271"/>
      <c r="BN321" s="271"/>
      <c r="BO321" s="271"/>
    </row>
    <row r="322" spans="1:67">
      <c r="A322" s="73" t="str">
        <f ca="1">OFFSET('day lookup'!$A$1,WEEKDAY(B322)-1,0)</f>
        <v>THU</v>
      </c>
      <c r="B322" s="32">
        <f>Input!A322</f>
        <v>41312</v>
      </c>
      <c r="C322" s="294" t="str">
        <f>IF(D322&lt;&gt;"",interp(D322,AreaCapacity!$A$3:$B$245,2),"")</f>
        <v/>
      </c>
      <c r="D322" s="10">
        <f>IF(AND(Revised_Input!B322&gt;0,Revised_Input!B322&lt;104000),Revised_Input!B322,IF(Input!B322&lt;990000,Input!B322,""))</f>
        <v>0</v>
      </c>
      <c r="E322" s="10">
        <f>IF(Revised_Input!G322&gt;0,Revised_Input!G322/1.9835,IF(Input!G322&lt;990000,Input!G322,""))</f>
        <v>0</v>
      </c>
      <c r="F322" s="10">
        <f>IF(Revised_Input!C322&gt;0,Revised_Input!C322,IF(Input!C322&lt;990000,Input!C322,""))</f>
        <v>0</v>
      </c>
      <c r="G322" s="10">
        <f>IF(Revised_Input!D322&gt;0,Revised_Input!D322,IF(Input!D322&lt;990000,Input!D322,""))</f>
        <v>0</v>
      </c>
      <c r="H322" s="210" t="str">
        <f t="shared" si="120"/>
        <v/>
      </c>
      <c r="I322" s="287" t="str">
        <f t="shared" si="121"/>
        <v/>
      </c>
      <c r="J322" s="437" t="str">
        <f>IF(Input!H322="","",Input!H322)</f>
        <v>N</v>
      </c>
      <c r="K322" s="305" t="str">
        <f t="shared" si="122"/>
        <v/>
      </c>
      <c r="L322" s="201" t="str">
        <f>IF(D322="","",IF(J322="Y",I322+G322,MIN(Input!I322,I322+G322-K322)))</f>
        <v/>
      </c>
      <c r="M322" s="201" t="str">
        <f t="shared" si="123"/>
        <v/>
      </c>
      <c r="N322" s="314">
        <f>IF(Revised_Input!E322&gt;0,Revised_Input!E322,IF(Input!E322&lt;990000,Input!E322,""))</f>
        <v>0</v>
      </c>
      <c r="O322" s="306" t="str">
        <f t="shared" si="124"/>
        <v/>
      </c>
      <c r="P322" s="10" t="str">
        <f t="shared" si="125"/>
        <v/>
      </c>
      <c r="Q322" s="322" t="str">
        <f t="shared" si="126"/>
        <v/>
      </c>
      <c r="R322" s="325" t="str">
        <f>IF(D322="","",IF(J322="Y",Input!M322,0))</f>
        <v/>
      </c>
      <c r="S322" s="308" t="str">
        <f t="shared" si="127"/>
        <v/>
      </c>
      <c r="T322" s="305" t="str">
        <f>IF(D322="","",Input!L322)</f>
        <v/>
      </c>
      <c r="U322" s="308" t="str">
        <f t="shared" si="128"/>
        <v/>
      </c>
      <c r="V322" s="307" t="str">
        <f t="shared" si="129"/>
        <v/>
      </c>
      <c r="W322" s="326" t="str">
        <f t="shared" si="130"/>
        <v/>
      </c>
      <c r="X322" s="152" t="str">
        <f>IF(D322="","",Input!K322)</f>
        <v/>
      </c>
      <c r="Y322" s="308" t="str">
        <f t="shared" si="131"/>
        <v/>
      </c>
      <c r="Z322" s="329" t="str">
        <f t="shared" si="132"/>
        <v/>
      </c>
      <c r="AA322" s="62" t="str">
        <f t="shared" si="133"/>
        <v/>
      </c>
      <c r="AB322" s="62" t="str">
        <f>IF(D322="","",Input!N322)</f>
        <v/>
      </c>
      <c r="AC322" s="62" t="str">
        <f t="shared" si="134"/>
        <v/>
      </c>
      <c r="AD322" s="62" t="str">
        <f>IF(D322="","",Input!J322)</f>
        <v/>
      </c>
      <c r="AE322" s="62" t="str">
        <f t="shared" si="135"/>
        <v/>
      </c>
      <c r="AF322" s="309" t="str">
        <f t="shared" si="136"/>
        <v/>
      </c>
      <c r="AG322" s="19" t="str">
        <f t="shared" si="137"/>
        <v/>
      </c>
      <c r="AH322" s="19" t="str">
        <f t="shared" si="138"/>
        <v/>
      </c>
      <c r="AI322" s="19" t="str">
        <f t="shared" si="139"/>
        <v/>
      </c>
      <c r="AJ322" s="337" t="str">
        <f t="shared" si="140"/>
        <v/>
      </c>
      <c r="AK322" s="62" t="str">
        <f t="shared" si="141"/>
        <v/>
      </c>
      <c r="AL322" s="62" t="str">
        <f>IF(D322="","",IF(AK321&lt;'day lookup'!$I$1,MIN('day lookup'!$I$1-AK321,AJ322)))</f>
        <v/>
      </c>
      <c r="AM322" s="62" t="str">
        <f t="shared" si="142"/>
        <v/>
      </c>
      <c r="AN322" s="62" t="str">
        <f>IF(D322="","",IF(AK322&lt;'day lookup'!$I$1,0,MIN(AK322-'day lookup'!$I$1,AJ322)))</f>
        <v/>
      </c>
      <c r="AO322" s="338" t="str">
        <f t="shared" si="143"/>
        <v/>
      </c>
      <c r="AP322" s="10">
        <f>IF(Revised_Input!F322&gt;0,Revised_Input!F322,IF(Input!F322&lt;990000,Input!F322,""))</f>
        <v>0</v>
      </c>
      <c r="AQ322" s="282"/>
      <c r="AS322" s="282"/>
      <c r="AT322" s="279"/>
      <c r="AU322" s="280"/>
      <c r="BL322" s="271"/>
      <c r="BN322" s="271"/>
      <c r="BO322" s="271"/>
    </row>
    <row r="323" spans="1:67">
      <c r="A323" s="73" t="str">
        <f ca="1">OFFSET('day lookup'!$A$1,WEEKDAY(B323)-1,0)</f>
        <v>FRI</v>
      </c>
      <c r="B323" s="32">
        <f>Input!A323</f>
        <v>41313</v>
      </c>
      <c r="C323" s="294" t="str">
        <f>IF(D323&lt;&gt;"",interp(D323,AreaCapacity!$A$3:$B$245,2),"")</f>
        <v/>
      </c>
      <c r="D323" s="10">
        <f>IF(AND(Revised_Input!B323&gt;0,Revised_Input!B323&lt;104000),Revised_Input!B323,IF(Input!B323&lt;990000,Input!B323,""))</f>
        <v>0</v>
      </c>
      <c r="E323" s="10">
        <f>IF(Revised_Input!G323&gt;0,Revised_Input!G323/1.9835,IF(Input!G323&lt;990000,Input!G323,""))</f>
        <v>0</v>
      </c>
      <c r="F323" s="10">
        <f>IF(Revised_Input!C323&gt;0,Revised_Input!C323,IF(Input!C323&lt;990000,Input!C323,""))</f>
        <v>0</v>
      </c>
      <c r="G323" s="10">
        <f>IF(Revised_Input!D323&gt;0,Revised_Input!D323,IF(Input!D323&lt;990000,Input!D323,""))</f>
        <v>0</v>
      </c>
      <c r="H323" s="210" t="str">
        <f t="shared" si="120"/>
        <v/>
      </c>
      <c r="I323" s="287" t="str">
        <f t="shared" si="121"/>
        <v/>
      </c>
      <c r="J323" s="437" t="str">
        <f>IF(Input!H323="","",Input!H323)</f>
        <v>N</v>
      </c>
      <c r="K323" s="305" t="str">
        <f t="shared" si="122"/>
        <v/>
      </c>
      <c r="L323" s="201" t="str">
        <f>IF(D323="","",IF(J323="Y",I323+G323,MIN(Input!I323,I323+G323-K323)))</f>
        <v/>
      </c>
      <c r="M323" s="201" t="str">
        <f t="shared" si="123"/>
        <v/>
      </c>
      <c r="N323" s="314">
        <f>IF(Revised_Input!E323&gt;0,Revised_Input!E323,IF(Input!E323&lt;990000,Input!E323,""))</f>
        <v>0</v>
      </c>
      <c r="O323" s="306" t="str">
        <f t="shared" si="124"/>
        <v/>
      </c>
      <c r="P323" s="10" t="str">
        <f t="shared" si="125"/>
        <v/>
      </c>
      <c r="Q323" s="322" t="str">
        <f t="shared" si="126"/>
        <v/>
      </c>
      <c r="R323" s="325" t="str">
        <f>IF(D323="","",IF(J323="Y",Input!M323,0))</f>
        <v/>
      </c>
      <c r="S323" s="308" t="str">
        <f t="shared" si="127"/>
        <v/>
      </c>
      <c r="T323" s="305" t="str">
        <f>IF(D323="","",Input!L323)</f>
        <v/>
      </c>
      <c r="U323" s="308" t="str">
        <f t="shared" si="128"/>
        <v/>
      </c>
      <c r="V323" s="307" t="str">
        <f t="shared" si="129"/>
        <v/>
      </c>
      <c r="W323" s="326" t="str">
        <f t="shared" si="130"/>
        <v/>
      </c>
      <c r="X323" s="152" t="str">
        <f>IF(D323="","",Input!K323)</f>
        <v/>
      </c>
      <c r="Y323" s="308" t="str">
        <f t="shared" si="131"/>
        <v/>
      </c>
      <c r="Z323" s="329" t="str">
        <f t="shared" si="132"/>
        <v/>
      </c>
      <c r="AA323" s="62" t="str">
        <f t="shared" si="133"/>
        <v/>
      </c>
      <c r="AB323" s="62" t="str">
        <f>IF(D323="","",Input!N323)</f>
        <v/>
      </c>
      <c r="AC323" s="62" t="str">
        <f t="shared" si="134"/>
        <v/>
      </c>
      <c r="AD323" s="62" t="str">
        <f>IF(D323="","",Input!J323)</f>
        <v/>
      </c>
      <c r="AE323" s="62" t="str">
        <f t="shared" si="135"/>
        <v/>
      </c>
      <c r="AF323" s="309" t="str">
        <f t="shared" si="136"/>
        <v/>
      </c>
      <c r="AG323" s="19" t="str">
        <f t="shared" si="137"/>
        <v/>
      </c>
      <c r="AH323" s="19" t="str">
        <f t="shared" si="138"/>
        <v/>
      </c>
      <c r="AI323" s="19" t="str">
        <f t="shared" si="139"/>
        <v/>
      </c>
      <c r="AJ323" s="337" t="str">
        <f t="shared" si="140"/>
        <v/>
      </c>
      <c r="AK323" s="62" t="str">
        <f t="shared" si="141"/>
        <v/>
      </c>
      <c r="AL323" s="62" t="str">
        <f>IF(D323="","",IF(AK322&lt;'day lookup'!$I$1,MIN('day lookup'!$I$1-AK322,AJ323)))</f>
        <v/>
      </c>
      <c r="AM323" s="62" t="str">
        <f t="shared" si="142"/>
        <v/>
      </c>
      <c r="AN323" s="62" t="str">
        <f>IF(D323="","",IF(AK323&lt;'day lookup'!$I$1,0,MIN(AK323-'day lookup'!$I$1,AJ323)))</f>
        <v/>
      </c>
      <c r="AO323" s="338" t="str">
        <f t="shared" si="143"/>
        <v/>
      </c>
      <c r="AP323" s="10">
        <f>IF(Revised_Input!F323&gt;0,Revised_Input!F323,IF(Input!F323&lt;990000,Input!F323,""))</f>
        <v>0</v>
      </c>
      <c r="AQ323" s="282"/>
      <c r="AS323" s="282"/>
      <c r="AT323" s="279"/>
      <c r="AU323" s="280"/>
      <c r="BL323" s="271"/>
      <c r="BN323" s="271"/>
      <c r="BO323" s="271"/>
    </row>
    <row r="324" spans="1:67">
      <c r="A324" s="73" t="str">
        <f ca="1">OFFSET('day lookup'!$A$1,WEEKDAY(B324)-1,0)</f>
        <v>SAT</v>
      </c>
      <c r="B324" s="32">
        <f>Input!A324</f>
        <v>41314</v>
      </c>
      <c r="C324" s="294" t="str">
        <f>IF(D324&lt;&gt;"",interp(D324,AreaCapacity!$A$3:$B$245,2),"")</f>
        <v/>
      </c>
      <c r="D324" s="10">
        <f>IF(AND(Revised_Input!B324&gt;0,Revised_Input!B324&lt;104000),Revised_Input!B324,IF(Input!B324&lt;990000,Input!B324,""))</f>
        <v>0</v>
      </c>
      <c r="E324" s="10">
        <f>IF(Revised_Input!G324&gt;0,Revised_Input!G324/1.9835,IF(Input!G324&lt;990000,Input!G324,""))</f>
        <v>0</v>
      </c>
      <c r="F324" s="10">
        <f>IF(Revised_Input!C324&gt;0,Revised_Input!C324,IF(Input!C324&lt;990000,Input!C324,""))</f>
        <v>0</v>
      </c>
      <c r="G324" s="10">
        <f>IF(Revised_Input!D324&gt;0,Revised_Input!D324,IF(Input!D324&lt;990000,Input!D324,""))</f>
        <v>0</v>
      </c>
      <c r="H324" s="210" t="str">
        <f t="shared" si="120"/>
        <v/>
      </c>
      <c r="I324" s="287" t="str">
        <f t="shared" si="121"/>
        <v/>
      </c>
      <c r="J324" s="437" t="str">
        <f>IF(Input!H324="","",Input!H324)</f>
        <v>N</v>
      </c>
      <c r="K324" s="305" t="str">
        <f t="shared" si="122"/>
        <v/>
      </c>
      <c r="L324" s="201" t="str">
        <f>IF(D324="","",IF(J324="Y",I324+G324,MIN(Input!I324,I324+G324-K324)))</f>
        <v/>
      </c>
      <c r="M324" s="201" t="str">
        <f t="shared" si="123"/>
        <v/>
      </c>
      <c r="N324" s="314">
        <f>IF(Revised_Input!E324&gt;0,Revised_Input!E324,IF(Input!E324&lt;990000,Input!E324,""))</f>
        <v>0</v>
      </c>
      <c r="O324" s="306" t="str">
        <f t="shared" si="124"/>
        <v/>
      </c>
      <c r="P324" s="10" t="str">
        <f t="shared" si="125"/>
        <v/>
      </c>
      <c r="Q324" s="322" t="str">
        <f t="shared" si="126"/>
        <v/>
      </c>
      <c r="R324" s="325" t="str">
        <f>IF(D324="","",IF(J324="Y",Input!M324,0))</f>
        <v/>
      </c>
      <c r="S324" s="308" t="str">
        <f t="shared" si="127"/>
        <v/>
      </c>
      <c r="T324" s="305" t="str">
        <f>IF(D324="","",Input!L324)</f>
        <v/>
      </c>
      <c r="U324" s="308" t="str">
        <f t="shared" si="128"/>
        <v/>
      </c>
      <c r="V324" s="307" t="str">
        <f t="shared" si="129"/>
        <v/>
      </c>
      <c r="W324" s="326" t="str">
        <f t="shared" si="130"/>
        <v/>
      </c>
      <c r="X324" s="152" t="str">
        <f>IF(D324="","",Input!K324)</f>
        <v/>
      </c>
      <c r="Y324" s="308" t="str">
        <f t="shared" si="131"/>
        <v/>
      </c>
      <c r="Z324" s="329" t="str">
        <f t="shared" si="132"/>
        <v/>
      </c>
      <c r="AA324" s="62" t="str">
        <f t="shared" si="133"/>
        <v/>
      </c>
      <c r="AB324" s="62" t="str">
        <f>IF(D324="","",Input!N324)</f>
        <v/>
      </c>
      <c r="AC324" s="62" t="str">
        <f t="shared" si="134"/>
        <v/>
      </c>
      <c r="AD324" s="62" t="str">
        <f>IF(D324="","",Input!J324)</f>
        <v/>
      </c>
      <c r="AE324" s="62" t="str">
        <f t="shared" si="135"/>
        <v/>
      </c>
      <c r="AF324" s="309" t="str">
        <f t="shared" si="136"/>
        <v/>
      </c>
      <c r="AG324" s="19" t="str">
        <f t="shared" si="137"/>
        <v/>
      </c>
      <c r="AH324" s="19" t="str">
        <f t="shared" si="138"/>
        <v/>
      </c>
      <c r="AI324" s="19" t="str">
        <f t="shared" si="139"/>
        <v/>
      </c>
      <c r="AJ324" s="337" t="str">
        <f t="shared" si="140"/>
        <v/>
      </c>
      <c r="AK324" s="62" t="str">
        <f t="shared" si="141"/>
        <v/>
      </c>
      <c r="AL324" s="62" t="str">
        <f>IF(D324="","",IF(AK323&lt;'day lookup'!$I$1,MIN('day lookup'!$I$1-AK323,AJ324)))</f>
        <v/>
      </c>
      <c r="AM324" s="62" t="str">
        <f t="shared" si="142"/>
        <v/>
      </c>
      <c r="AN324" s="62" t="str">
        <f>IF(D324="","",IF(AK324&lt;'day lookup'!$I$1,0,MIN(AK324-'day lookup'!$I$1,AJ324)))</f>
        <v/>
      </c>
      <c r="AO324" s="338" t="str">
        <f t="shared" si="143"/>
        <v/>
      </c>
      <c r="AP324" s="10">
        <f>IF(Revised_Input!F324&gt;0,Revised_Input!F324,IF(Input!F324&lt;990000,Input!F324,""))</f>
        <v>0</v>
      </c>
      <c r="AQ324" s="282"/>
      <c r="AS324" s="282"/>
      <c r="AT324" s="279"/>
      <c r="AU324" s="280"/>
      <c r="BL324" s="271"/>
      <c r="BN324" s="271"/>
      <c r="BO324" s="271"/>
    </row>
    <row r="325" spans="1:67">
      <c r="A325" s="73" t="str">
        <f ca="1">OFFSET('day lookup'!$A$1,WEEKDAY(B325)-1,0)</f>
        <v>SUN</v>
      </c>
      <c r="B325" s="32">
        <f>Input!A325</f>
        <v>41315</v>
      </c>
      <c r="C325" s="294" t="str">
        <f>IF(D325&lt;&gt;"",interp(D325,AreaCapacity!$A$3:$B$245,2),"")</f>
        <v/>
      </c>
      <c r="D325" s="10">
        <f>IF(AND(Revised_Input!B325&gt;0,Revised_Input!B325&lt;104000),Revised_Input!B325,IF(Input!B325&lt;990000,Input!B325,""))</f>
        <v>0</v>
      </c>
      <c r="E325" s="10">
        <f>IF(Revised_Input!G325&gt;0,Revised_Input!G325/1.9835,IF(Input!G325&lt;990000,Input!G325,""))</f>
        <v>0</v>
      </c>
      <c r="F325" s="10">
        <f>IF(Revised_Input!C325&gt;0,Revised_Input!C325,IF(Input!C325&lt;990000,Input!C325,""))</f>
        <v>0</v>
      </c>
      <c r="G325" s="10">
        <f>IF(Revised_Input!D325&gt;0,Revised_Input!D325,IF(Input!D325&lt;990000,Input!D325,""))</f>
        <v>0</v>
      </c>
      <c r="H325" s="210" t="str">
        <f t="shared" si="120"/>
        <v/>
      </c>
      <c r="I325" s="287" t="str">
        <f t="shared" si="121"/>
        <v/>
      </c>
      <c r="J325" s="437" t="str">
        <f>IF(Input!H325="","",Input!H325)</f>
        <v>N</v>
      </c>
      <c r="K325" s="305" t="str">
        <f t="shared" si="122"/>
        <v/>
      </c>
      <c r="L325" s="201" t="str">
        <f>IF(D325="","",IF(J325="Y",I325+G325,MIN(Input!I325,I325+G325-K325)))</f>
        <v/>
      </c>
      <c r="M325" s="201" t="str">
        <f t="shared" si="123"/>
        <v/>
      </c>
      <c r="N325" s="314">
        <f>IF(Revised_Input!E325&gt;0,Revised_Input!E325,IF(Input!E325&lt;990000,Input!E325,""))</f>
        <v>0</v>
      </c>
      <c r="O325" s="306" t="str">
        <f t="shared" si="124"/>
        <v/>
      </c>
      <c r="P325" s="10" t="str">
        <f t="shared" si="125"/>
        <v/>
      </c>
      <c r="Q325" s="322" t="str">
        <f t="shared" si="126"/>
        <v/>
      </c>
      <c r="R325" s="325" t="str">
        <f>IF(D325="","",IF(J325="Y",Input!M325,0))</f>
        <v/>
      </c>
      <c r="S325" s="308" t="str">
        <f t="shared" si="127"/>
        <v/>
      </c>
      <c r="T325" s="305" t="str">
        <f>IF(D325="","",Input!L325)</f>
        <v/>
      </c>
      <c r="U325" s="308" t="str">
        <f t="shared" si="128"/>
        <v/>
      </c>
      <c r="V325" s="307" t="str">
        <f t="shared" si="129"/>
        <v/>
      </c>
      <c r="W325" s="326" t="str">
        <f t="shared" si="130"/>
        <v/>
      </c>
      <c r="X325" s="152" t="str">
        <f>IF(D325="","",Input!K325)</f>
        <v/>
      </c>
      <c r="Y325" s="308" t="str">
        <f t="shared" si="131"/>
        <v/>
      </c>
      <c r="Z325" s="329" t="str">
        <f t="shared" si="132"/>
        <v/>
      </c>
      <c r="AA325" s="62" t="str">
        <f t="shared" si="133"/>
        <v/>
      </c>
      <c r="AB325" s="62" t="str">
        <f>IF(D325="","",Input!N325)</f>
        <v/>
      </c>
      <c r="AC325" s="62" t="str">
        <f t="shared" si="134"/>
        <v/>
      </c>
      <c r="AD325" s="62" t="str">
        <f>IF(D325="","",Input!J325)</f>
        <v/>
      </c>
      <c r="AE325" s="62" t="str">
        <f t="shared" si="135"/>
        <v/>
      </c>
      <c r="AF325" s="309" t="str">
        <f t="shared" si="136"/>
        <v/>
      </c>
      <c r="AG325" s="19" t="str">
        <f t="shared" si="137"/>
        <v/>
      </c>
      <c r="AH325" s="19" t="str">
        <f t="shared" si="138"/>
        <v/>
      </c>
      <c r="AI325" s="19" t="str">
        <f t="shared" si="139"/>
        <v/>
      </c>
      <c r="AJ325" s="337" t="str">
        <f t="shared" si="140"/>
        <v/>
      </c>
      <c r="AK325" s="62" t="str">
        <f t="shared" si="141"/>
        <v/>
      </c>
      <c r="AL325" s="62" t="str">
        <f>IF(D325="","",IF(AK324&lt;'day lookup'!$I$1,MIN('day lookup'!$I$1-AK324,AJ325)))</f>
        <v/>
      </c>
      <c r="AM325" s="62" t="str">
        <f t="shared" si="142"/>
        <v/>
      </c>
      <c r="AN325" s="62" t="str">
        <f>IF(D325="","",IF(AK325&lt;'day lookup'!$I$1,0,MIN(AK325-'day lookup'!$I$1,AJ325)))</f>
        <v/>
      </c>
      <c r="AO325" s="338" t="str">
        <f t="shared" si="143"/>
        <v/>
      </c>
      <c r="AP325" s="10">
        <f>IF(Revised_Input!F325&gt;0,Revised_Input!F325,IF(Input!F325&lt;990000,Input!F325,""))</f>
        <v>0</v>
      </c>
      <c r="AQ325" s="282"/>
      <c r="AS325" s="282"/>
      <c r="AT325" s="279"/>
      <c r="AU325" s="280"/>
      <c r="BL325" s="271"/>
      <c r="BN325" s="271"/>
      <c r="BO325" s="271"/>
    </row>
    <row r="326" spans="1:67">
      <c r="A326" s="73" t="str">
        <f ca="1">OFFSET('day lookup'!$A$1,WEEKDAY(B326)-1,0)</f>
        <v>MON</v>
      </c>
      <c r="B326" s="32">
        <f>Input!A326</f>
        <v>41316</v>
      </c>
      <c r="C326" s="294" t="str">
        <f>IF(D326&lt;&gt;"",interp(D326,AreaCapacity!$A$3:$B$245,2),"")</f>
        <v/>
      </c>
      <c r="D326" s="10">
        <f>IF(AND(Revised_Input!B326&gt;0,Revised_Input!B326&lt;104000),Revised_Input!B326,IF(Input!B326&lt;990000,Input!B326,""))</f>
        <v>0</v>
      </c>
      <c r="E326" s="10">
        <f>IF(Revised_Input!G326&gt;0,Revised_Input!G326/1.9835,IF(Input!G326&lt;990000,Input!G326,""))</f>
        <v>0</v>
      </c>
      <c r="F326" s="10">
        <f>IF(Revised_Input!C326&gt;0,Revised_Input!C326,IF(Input!C326&lt;990000,Input!C326,""))</f>
        <v>0</v>
      </c>
      <c r="G326" s="10">
        <f>IF(Revised_Input!D326&gt;0,Revised_Input!D326,IF(Input!D326&lt;990000,Input!D326,""))</f>
        <v>0</v>
      </c>
      <c r="H326" s="210" t="str">
        <f t="shared" si="120"/>
        <v/>
      </c>
      <c r="I326" s="287" t="str">
        <f t="shared" si="121"/>
        <v/>
      </c>
      <c r="J326" s="437" t="str">
        <f>IF(Input!H326="","",Input!H326)</f>
        <v>N</v>
      </c>
      <c r="K326" s="305" t="str">
        <f t="shared" si="122"/>
        <v/>
      </c>
      <c r="L326" s="201" t="str">
        <f>IF(D326="","",IF(J326="Y",I326+G326,MIN(Input!I326,I326+G326-K326)))</f>
        <v/>
      </c>
      <c r="M326" s="201" t="str">
        <f t="shared" si="123"/>
        <v/>
      </c>
      <c r="N326" s="314">
        <f>IF(Revised_Input!E326&gt;0,Revised_Input!E326,IF(Input!E326&lt;990000,Input!E326,""))</f>
        <v>0</v>
      </c>
      <c r="O326" s="306" t="str">
        <f t="shared" si="124"/>
        <v/>
      </c>
      <c r="P326" s="10" t="str">
        <f t="shared" si="125"/>
        <v/>
      </c>
      <c r="Q326" s="322" t="str">
        <f t="shared" si="126"/>
        <v/>
      </c>
      <c r="R326" s="325" t="str">
        <f>IF(D326="","",IF(J326="Y",Input!M326,0))</f>
        <v/>
      </c>
      <c r="S326" s="308" t="str">
        <f t="shared" si="127"/>
        <v/>
      </c>
      <c r="T326" s="305" t="str">
        <f>IF(D326="","",Input!L326)</f>
        <v/>
      </c>
      <c r="U326" s="308" t="str">
        <f t="shared" si="128"/>
        <v/>
      </c>
      <c r="V326" s="307" t="str">
        <f t="shared" si="129"/>
        <v/>
      </c>
      <c r="W326" s="326" t="str">
        <f t="shared" si="130"/>
        <v/>
      </c>
      <c r="X326" s="152" t="str">
        <f>IF(D326="","",Input!K326)</f>
        <v/>
      </c>
      <c r="Y326" s="308" t="str">
        <f t="shared" si="131"/>
        <v/>
      </c>
      <c r="Z326" s="329" t="str">
        <f t="shared" si="132"/>
        <v/>
      </c>
      <c r="AA326" s="62" t="str">
        <f t="shared" si="133"/>
        <v/>
      </c>
      <c r="AB326" s="62" t="str">
        <f>IF(D326="","",Input!N326)</f>
        <v/>
      </c>
      <c r="AC326" s="62" t="str">
        <f t="shared" si="134"/>
        <v/>
      </c>
      <c r="AD326" s="62" t="str">
        <f>IF(D326="","",Input!J326)</f>
        <v/>
      </c>
      <c r="AE326" s="62" t="str">
        <f t="shared" si="135"/>
        <v/>
      </c>
      <c r="AF326" s="309" t="str">
        <f t="shared" si="136"/>
        <v/>
      </c>
      <c r="AG326" s="19" t="str">
        <f t="shared" si="137"/>
        <v/>
      </c>
      <c r="AH326" s="19" t="str">
        <f t="shared" si="138"/>
        <v/>
      </c>
      <c r="AI326" s="19" t="str">
        <f t="shared" si="139"/>
        <v/>
      </c>
      <c r="AJ326" s="337" t="str">
        <f t="shared" si="140"/>
        <v/>
      </c>
      <c r="AK326" s="62" t="str">
        <f t="shared" si="141"/>
        <v/>
      </c>
      <c r="AL326" s="62" t="str">
        <f>IF(D326="","",IF(AK325&lt;'day lookup'!$I$1,MIN('day lookup'!$I$1-AK325,AJ326)))</f>
        <v/>
      </c>
      <c r="AM326" s="62" t="str">
        <f t="shared" si="142"/>
        <v/>
      </c>
      <c r="AN326" s="62" t="str">
        <f>IF(D326="","",IF(AK326&lt;'day lookup'!$I$1,0,MIN(AK326-'day lookup'!$I$1,AJ326)))</f>
        <v/>
      </c>
      <c r="AO326" s="338" t="str">
        <f t="shared" si="143"/>
        <v/>
      </c>
      <c r="AP326" s="10">
        <f>IF(Revised_Input!F326&gt;0,Revised_Input!F326,IF(Input!F326&lt;990000,Input!F326,""))</f>
        <v>0</v>
      </c>
      <c r="AQ326" s="282"/>
      <c r="AS326" s="282"/>
      <c r="AT326" s="279"/>
      <c r="AU326" s="280"/>
      <c r="BL326" s="271"/>
      <c r="BN326" s="271"/>
      <c r="BO326" s="271"/>
    </row>
    <row r="327" spans="1:67">
      <c r="A327" s="73" t="str">
        <f ca="1">OFFSET('day lookup'!$A$1,WEEKDAY(B327)-1,0)</f>
        <v>TUE</v>
      </c>
      <c r="B327" s="32">
        <f>Input!A327</f>
        <v>41317</v>
      </c>
      <c r="C327" s="294" t="str">
        <f>IF(D327&lt;&gt;"",interp(D327,AreaCapacity!$A$3:$B$245,2),"")</f>
        <v/>
      </c>
      <c r="D327" s="10">
        <f>IF(AND(Revised_Input!B327&gt;0,Revised_Input!B327&lt;104000),Revised_Input!B327,IF(Input!B327&lt;990000,Input!B327,""))</f>
        <v>0</v>
      </c>
      <c r="E327" s="10">
        <f>IF(Revised_Input!G327&gt;0,Revised_Input!G327/1.9835,IF(Input!G327&lt;990000,Input!G327,""))</f>
        <v>0</v>
      </c>
      <c r="F327" s="10">
        <f>IF(Revised_Input!C327&gt;0,Revised_Input!C327,IF(Input!C327&lt;990000,Input!C327,""))</f>
        <v>0</v>
      </c>
      <c r="G327" s="10">
        <f>IF(Revised_Input!D327&gt;0,Revised_Input!D327,IF(Input!D327&lt;990000,Input!D327,""))</f>
        <v>0</v>
      </c>
      <c r="H327" s="210" t="str">
        <f t="shared" si="120"/>
        <v/>
      </c>
      <c r="I327" s="287" t="str">
        <f t="shared" si="121"/>
        <v/>
      </c>
      <c r="J327" s="437" t="str">
        <f>IF(Input!H327="","",Input!H327)</f>
        <v>N</v>
      </c>
      <c r="K327" s="305" t="str">
        <f t="shared" si="122"/>
        <v/>
      </c>
      <c r="L327" s="201" t="str">
        <f>IF(D327="","",IF(J327="Y",I327+G327,MIN(Input!I327,I327+G327-K327)))</f>
        <v/>
      </c>
      <c r="M327" s="201" t="str">
        <f t="shared" si="123"/>
        <v/>
      </c>
      <c r="N327" s="314">
        <f>IF(Revised_Input!E327&gt;0,Revised_Input!E327,IF(Input!E327&lt;990000,Input!E327,""))</f>
        <v>0</v>
      </c>
      <c r="O327" s="306" t="str">
        <f t="shared" si="124"/>
        <v/>
      </c>
      <c r="P327" s="10" t="str">
        <f t="shared" si="125"/>
        <v/>
      </c>
      <c r="Q327" s="322" t="str">
        <f t="shared" si="126"/>
        <v/>
      </c>
      <c r="R327" s="325" t="str">
        <f>IF(D327="","",IF(J327="Y",Input!M327,0))</f>
        <v/>
      </c>
      <c r="S327" s="308" t="str">
        <f t="shared" si="127"/>
        <v/>
      </c>
      <c r="T327" s="305" t="str">
        <f>IF(D327="","",Input!L327)</f>
        <v/>
      </c>
      <c r="U327" s="308" t="str">
        <f t="shared" si="128"/>
        <v/>
      </c>
      <c r="V327" s="307" t="str">
        <f t="shared" si="129"/>
        <v/>
      </c>
      <c r="W327" s="326" t="str">
        <f t="shared" si="130"/>
        <v/>
      </c>
      <c r="X327" s="152" t="str">
        <f>IF(D327="","",Input!K327)</f>
        <v/>
      </c>
      <c r="Y327" s="308" t="str">
        <f t="shared" si="131"/>
        <v/>
      </c>
      <c r="Z327" s="329" t="str">
        <f t="shared" si="132"/>
        <v/>
      </c>
      <c r="AA327" s="62" t="str">
        <f t="shared" si="133"/>
        <v/>
      </c>
      <c r="AB327" s="62" t="str">
        <f>IF(D327="","",Input!N327)</f>
        <v/>
      </c>
      <c r="AC327" s="62" t="str">
        <f t="shared" si="134"/>
        <v/>
      </c>
      <c r="AD327" s="62" t="str">
        <f>IF(D327="","",Input!J327)</f>
        <v/>
      </c>
      <c r="AE327" s="62" t="str">
        <f t="shared" si="135"/>
        <v/>
      </c>
      <c r="AF327" s="309" t="str">
        <f t="shared" si="136"/>
        <v/>
      </c>
      <c r="AG327" s="19" t="str">
        <f t="shared" si="137"/>
        <v/>
      </c>
      <c r="AH327" s="19" t="str">
        <f t="shared" si="138"/>
        <v/>
      </c>
      <c r="AI327" s="19" t="str">
        <f t="shared" si="139"/>
        <v/>
      </c>
      <c r="AJ327" s="337" t="str">
        <f t="shared" si="140"/>
        <v/>
      </c>
      <c r="AK327" s="62" t="str">
        <f t="shared" si="141"/>
        <v/>
      </c>
      <c r="AL327" s="62" t="str">
        <f>IF(D327="","",IF(AK326&lt;'day lookup'!$I$1,MIN('day lookup'!$I$1-AK326,AJ327)))</f>
        <v/>
      </c>
      <c r="AM327" s="62" t="str">
        <f t="shared" si="142"/>
        <v/>
      </c>
      <c r="AN327" s="62" t="str">
        <f>IF(D327="","",IF(AK327&lt;'day lookup'!$I$1,0,MIN(AK327-'day lookup'!$I$1,AJ327)))</f>
        <v/>
      </c>
      <c r="AO327" s="338" t="str">
        <f t="shared" si="143"/>
        <v/>
      </c>
      <c r="AP327" s="10">
        <f>IF(Revised_Input!F327&gt;0,Revised_Input!F327,IF(Input!F327&lt;990000,Input!F327,""))</f>
        <v>0</v>
      </c>
      <c r="AQ327" s="282"/>
      <c r="AS327" s="282"/>
      <c r="AT327" s="279"/>
      <c r="AU327" s="280"/>
      <c r="BL327" s="271"/>
      <c r="BN327" s="271"/>
      <c r="BO327" s="271"/>
    </row>
    <row r="328" spans="1:67">
      <c r="A328" s="73" t="str">
        <f ca="1">OFFSET('day lookup'!$A$1,WEEKDAY(B328)-1,0)</f>
        <v>WED</v>
      </c>
      <c r="B328" s="32">
        <f>Input!A328</f>
        <v>41318</v>
      </c>
      <c r="C328" s="294" t="str">
        <f>IF(D328&lt;&gt;"",interp(D328,AreaCapacity!$A$3:$B$245,2),"")</f>
        <v/>
      </c>
      <c r="D328" s="10">
        <f>IF(AND(Revised_Input!B328&gt;0,Revised_Input!B328&lt;104000),Revised_Input!B328,IF(Input!B328&lt;990000,Input!B328,""))</f>
        <v>0</v>
      </c>
      <c r="E328" s="10">
        <f>IF(Revised_Input!G328&gt;0,Revised_Input!G328/1.9835,IF(Input!G328&lt;990000,Input!G328,""))</f>
        <v>0</v>
      </c>
      <c r="F328" s="10">
        <f>IF(Revised_Input!C328&gt;0,Revised_Input!C328,IF(Input!C328&lt;990000,Input!C328,""))</f>
        <v>0</v>
      </c>
      <c r="G328" s="10">
        <f>IF(Revised_Input!D328&gt;0,Revised_Input!D328,IF(Input!D328&lt;990000,Input!D328,""))</f>
        <v>0</v>
      </c>
      <c r="H328" s="210" t="str">
        <f t="shared" si="120"/>
        <v/>
      </c>
      <c r="I328" s="287" t="str">
        <f t="shared" si="121"/>
        <v/>
      </c>
      <c r="J328" s="437" t="str">
        <f>IF(Input!H328="","",Input!H328)</f>
        <v>N</v>
      </c>
      <c r="K328" s="305" t="str">
        <f t="shared" si="122"/>
        <v/>
      </c>
      <c r="L328" s="201" t="str">
        <f>IF(D328="","",IF(J328="Y",I328+G328,MIN(Input!I328,I328+G328-K328)))</f>
        <v/>
      </c>
      <c r="M328" s="201" t="str">
        <f t="shared" si="123"/>
        <v/>
      </c>
      <c r="N328" s="314">
        <f>IF(Revised_Input!E328&gt;0,Revised_Input!E328,IF(Input!E328&lt;990000,Input!E328,""))</f>
        <v>0</v>
      </c>
      <c r="O328" s="306" t="str">
        <f t="shared" si="124"/>
        <v/>
      </c>
      <c r="P328" s="10" t="str">
        <f t="shared" si="125"/>
        <v/>
      </c>
      <c r="Q328" s="322" t="str">
        <f t="shared" si="126"/>
        <v/>
      </c>
      <c r="R328" s="325" t="str">
        <f>IF(D328="","",IF(J328="Y",Input!M328,0))</f>
        <v/>
      </c>
      <c r="S328" s="308" t="str">
        <f t="shared" si="127"/>
        <v/>
      </c>
      <c r="T328" s="305" t="str">
        <f>IF(D328="","",Input!L328)</f>
        <v/>
      </c>
      <c r="U328" s="308" t="str">
        <f t="shared" si="128"/>
        <v/>
      </c>
      <c r="V328" s="307" t="str">
        <f t="shared" si="129"/>
        <v/>
      </c>
      <c r="W328" s="326" t="str">
        <f t="shared" si="130"/>
        <v/>
      </c>
      <c r="X328" s="152" t="str">
        <f>IF(D328="","",Input!K328)</f>
        <v/>
      </c>
      <c r="Y328" s="308" t="str">
        <f t="shared" si="131"/>
        <v/>
      </c>
      <c r="Z328" s="329" t="str">
        <f t="shared" si="132"/>
        <v/>
      </c>
      <c r="AA328" s="62" t="str">
        <f t="shared" si="133"/>
        <v/>
      </c>
      <c r="AB328" s="62" t="str">
        <f>IF(D328="","",Input!N328)</f>
        <v/>
      </c>
      <c r="AC328" s="62" t="str">
        <f t="shared" si="134"/>
        <v/>
      </c>
      <c r="AD328" s="62" t="str">
        <f>IF(D328="","",Input!J328)</f>
        <v/>
      </c>
      <c r="AE328" s="62" t="str">
        <f t="shared" si="135"/>
        <v/>
      </c>
      <c r="AF328" s="309" t="str">
        <f t="shared" si="136"/>
        <v/>
      </c>
      <c r="AG328" s="19" t="str">
        <f t="shared" si="137"/>
        <v/>
      </c>
      <c r="AH328" s="19" t="str">
        <f t="shared" si="138"/>
        <v/>
      </c>
      <c r="AI328" s="19" t="str">
        <f t="shared" si="139"/>
        <v/>
      </c>
      <c r="AJ328" s="337" t="str">
        <f t="shared" si="140"/>
        <v/>
      </c>
      <c r="AK328" s="62" t="str">
        <f t="shared" si="141"/>
        <v/>
      </c>
      <c r="AL328" s="62" t="str">
        <f>IF(D328="","",IF(AK327&lt;'day lookup'!$I$1,MIN('day lookup'!$I$1-AK327,AJ328)))</f>
        <v/>
      </c>
      <c r="AM328" s="62" t="str">
        <f t="shared" si="142"/>
        <v/>
      </c>
      <c r="AN328" s="62" t="str">
        <f>IF(D328="","",IF(AK328&lt;'day lookup'!$I$1,0,MIN(AK328-'day lookup'!$I$1,AJ328)))</f>
        <v/>
      </c>
      <c r="AO328" s="338" t="str">
        <f t="shared" si="143"/>
        <v/>
      </c>
      <c r="AP328" s="10">
        <f>IF(Revised_Input!F328&gt;0,Revised_Input!F328,IF(Input!F328&lt;990000,Input!F328,""))</f>
        <v>0</v>
      </c>
      <c r="AQ328" s="282"/>
      <c r="AS328" s="282"/>
      <c r="AT328" s="279"/>
      <c r="AU328" s="280"/>
      <c r="BL328" s="271"/>
      <c r="BN328" s="271"/>
      <c r="BO328" s="271"/>
    </row>
    <row r="329" spans="1:67">
      <c r="A329" s="73" t="str">
        <f ca="1">OFFSET('day lookup'!$A$1,WEEKDAY(B329)-1,0)</f>
        <v>THU</v>
      </c>
      <c r="B329" s="32">
        <f>Input!A329</f>
        <v>41319</v>
      </c>
      <c r="C329" s="294" t="str">
        <f>IF(D329&lt;&gt;"",interp(D329,AreaCapacity!$A$3:$B$245,2),"")</f>
        <v/>
      </c>
      <c r="D329" s="10">
        <f>IF(AND(Revised_Input!B329&gt;0,Revised_Input!B329&lt;104000),Revised_Input!B329,IF(Input!B329&lt;990000,Input!B329,""))</f>
        <v>0</v>
      </c>
      <c r="E329" s="10">
        <f>IF(Revised_Input!G329&gt;0,Revised_Input!G329/1.9835,IF(Input!G329&lt;990000,Input!G329,""))</f>
        <v>0</v>
      </c>
      <c r="F329" s="10">
        <f>IF(Revised_Input!C329&gt;0,Revised_Input!C329,IF(Input!C329&lt;990000,Input!C329,""))</f>
        <v>0</v>
      </c>
      <c r="G329" s="10">
        <f>IF(Revised_Input!D329&gt;0,Revised_Input!D329,IF(Input!D329&lt;990000,Input!D329,""))</f>
        <v>0</v>
      </c>
      <c r="H329" s="210" t="str">
        <f t="shared" si="120"/>
        <v/>
      </c>
      <c r="I329" s="287" t="str">
        <f t="shared" si="121"/>
        <v/>
      </c>
      <c r="J329" s="437" t="str">
        <f>IF(Input!H329="","",Input!H329)</f>
        <v>N</v>
      </c>
      <c r="K329" s="305" t="str">
        <f t="shared" si="122"/>
        <v/>
      </c>
      <c r="L329" s="201" t="str">
        <f>IF(D329="","",IF(J329="Y",I329+G329,MIN(Input!I329,I329+G329-K329)))</f>
        <v/>
      </c>
      <c r="M329" s="201" t="str">
        <f t="shared" si="123"/>
        <v/>
      </c>
      <c r="N329" s="314">
        <f>IF(Revised_Input!E329&gt;0,Revised_Input!E329,IF(Input!E329&lt;990000,Input!E329,""))</f>
        <v>0</v>
      </c>
      <c r="O329" s="306" t="str">
        <f t="shared" si="124"/>
        <v/>
      </c>
      <c r="P329" s="10" t="str">
        <f t="shared" si="125"/>
        <v/>
      </c>
      <c r="Q329" s="322" t="str">
        <f t="shared" si="126"/>
        <v/>
      </c>
      <c r="R329" s="325" t="str">
        <f>IF(D329="","",IF(J329="Y",Input!M329,0))</f>
        <v/>
      </c>
      <c r="S329" s="308" t="str">
        <f t="shared" si="127"/>
        <v/>
      </c>
      <c r="T329" s="305" t="str">
        <f>IF(D329="","",Input!L329)</f>
        <v/>
      </c>
      <c r="U329" s="308" t="str">
        <f t="shared" si="128"/>
        <v/>
      </c>
      <c r="V329" s="307" t="str">
        <f t="shared" si="129"/>
        <v/>
      </c>
      <c r="W329" s="326" t="str">
        <f t="shared" si="130"/>
        <v/>
      </c>
      <c r="X329" s="152" t="str">
        <f>IF(D329="","",Input!K329)</f>
        <v/>
      </c>
      <c r="Y329" s="308" t="str">
        <f t="shared" si="131"/>
        <v/>
      </c>
      <c r="Z329" s="329" t="str">
        <f t="shared" si="132"/>
        <v/>
      </c>
      <c r="AA329" s="62" t="str">
        <f t="shared" si="133"/>
        <v/>
      </c>
      <c r="AB329" s="62" t="str">
        <f>IF(D329="","",Input!N329)</f>
        <v/>
      </c>
      <c r="AC329" s="62" t="str">
        <f t="shared" si="134"/>
        <v/>
      </c>
      <c r="AD329" s="62" t="str">
        <f>IF(D329="","",Input!J329)</f>
        <v/>
      </c>
      <c r="AE329" s="62" t="str">
        <f t="shared" si="135"/>
        <v/>
      </c>
      <c r="AF329" s="309" t="str">
        <f t="shared" si="136"/>
        <v/>
      </c>
      <c r="AG329" s="19" t="str">
        <f t="shared" si="137"/>
        <v/>
      </c>
      <c r="AH329" s="19" t="str">
        <f t="shared" si="138"/>
        <v/>
      </c>
      <c r="AI329" s="19" t="str">
        <f t="shared" si="139"/>
        <v/>
      </c>
      <c r="AJ329" s="337" t="str">
        <f t="shared" si="140"/>
        <v/>
      </c>
      <c r="AK329" s="62" t="str">
        <f t="shared" si="141"/>
        <v/>
      </c>
      <c r="AL329" s="62" t="str">
        <f>IF(D329="","",IF(AK328&lt;'day lookup'!$I$1,MIN('day lookup'!$I$1-AK328,AJ329)))</f>
        <v/>
      </c>
      <c r="AM329" s="62" t="str">
        <f t="shared" si="142"/>
        <v/>
      </c>
      <c r="AN329" s="62" t="str">
        <f>IF(D329="","",IF(AK329&lt;'day lookup'!$I$1,0,MIN(AK329-'day lookup'!$I$1,AJ329)))</f>
        <v/>
      </c>
      <c r="AO329" s="338" t="str">
        <f t="shared" si="143"/>
        <v/>
      </c>
      <c r="AP329" s="10">
        <f>IF(Revised_Input!F329&gt;0,Revised_Input!F329,IF(Input!F329&lt;990000,Input!F329,""))</f>
        <v>0</v>
      </c>
      <c r="AQ329" s="282"/>
      <c r="AS329" s="282"/>
      <c r="AT329" s="279"/>
      <c r="AU329" s="280"/>
      <c r="BL329" s="271"/>
      <c r="BN329" s="271"/>
      <c r="BO329" s="271"/>
    </row>
    <row r="330" spans="1:67">
      <c r="A330" s="73" t="str">
        <f ca="1">OFFSET('day lookup'!$A$1,WEEKDAY(B330)-1,0)</f>
        <v>FRI</v>
      </c>
      <c r="B330" s="32">
        <f>Input!A330</f>
        <v>41320</v>
      </c>
      <c r="C330" s="294" t="str">
        <f>IF(D330&lt;&gt;"",interp(D330,AreaCapacity!$A$3:$B$245,2),"")</f>
        <v/>
      </c>
      <c r="D330" s="10">
        <f>IF(AND(Revised_Input!B330&gt;0,Revised_Input!B330&lt;104000),Revised_Input!B330,IF(Input!B330&lt;990000,Input!B330,""))</f>
        <v>0</v>
      </c>
      <c r="E330" s="10">
        <f>IF(Revised_Input!G330&gt;0,Revised_Input!G330/1.9835,IF(Input!G330&lt;990000,Input!G330,""))</f>
        <v>0</v>
      </c>
      <c r="F330" s="10">
        <f>IF(Revised_Input!C330&gt;0,Revised_Input!C330,IF(Input!C330&lt;990000,Input!C330,""))</f>
        <v>0</v>
      </c>
      <c r="G330" s="10">
        <f>IF(Revised_Input!D330&gt;0,Revised_Input!D330,IF(Input!D330&lt;990000,Input!D330,""))</f>
        <v>0</v>
      </c>
      <c r="H330" s="210" t="str">
        <f t="shared" si="120"/>
        <v/>
      </c>
      <c r="I330" s="287" t="str">
        <f t="shared" si="121"/>
        <v/>
      </c>
      <c r="J330" s="437" t="str">
        <f>IF(Input!H330="","",Input!H330)</f>
        <v>N</v>
      </c>
      <c r="K330" s="305" t="str">
        <f t="shared" si="122"/>
        <v/>
      </c>
      <c r="L330" s="201" t="str">
        <f>IF(D330="","",IF(J330="Y",I330+G330,MIN(Input!I330,I330+G330-K330)))</f>
        <v/>
      </c>
      <c r="M330" s="201" t="str">
        <f t="shared" si="123"/>
        <v/>
      </c>
      <c r="N330" s="314">
        <f>IF(Revised_Input!E330&gt;0,Revised_Input!E330,IF(Input!E330&lt;990000,Input!E330,""))</f>
        <v>0</v>
      </c>
      <c r="O330" s="306" t="str">
        <f t="shared" si="124"/>
        <v/>
      </c>
      <c r="P330" s="10" t="str">
        <f t="shared" si="125"/>
        <v/>
      </c>
      <c r="Q330" s="322" t="str">
        <f t="shared" si="126"/>
        <v/>
      </c>
      <c r="R330" s="325" t="str">
        <f>IF(D330="","",IF(J330="Y",Input!M330,0))</f>
        <v/>
      </c>
      <c r="S330" s="308" t="str">
        <f t="shared" si="127"/>
        <v/>
      </c>
      <c r="T330" s="305" t="str">
        <f>IF(D330="","",Input!L330)</f>
        <v/>
      </c>
      <c r="U330" s="308" t="str">
        <f t="shared" si="128"/>
        <v/>
      </c>
      <c r="V330" s="307" t="str">
        <f t="shared" si="129"/>
        <v/>
      </c>
      <c r="W330" s="326" t="str">
        <f t="shared" si="130"/>
        <v/>
      </c>
      <c r="X330" s="152" t="str">
        <f>IF(D330="","",Input!K330)</f>
        <v/>
      </c>
      <c r="Y330" s="308" t="str">
        <f t="shared" si="131"/>
        <v/>
      </c>
      <c r="Z330" s="329" t="str">
        <f t="shared" si="132"/>
        <v/>
      </c>
      <c r="AA330" s="62" t="str">
        <f t="shared" si="133"/>
        <v/>
      </c>
      <c r="AB330" s="62" t="str">
        <f>IF(D330="","",Input!N330)</f>
        <v/>
      </c>
      <c r="AC330" s="62" t="str">
        <f t="shared" si="134"/>
        <v/>
      </c>
      <c r="AD330" s="62" t="str">
        <f>IF(D330="","",Input!J330)</f>
        <v/>
      </c>
      <c r="AE330" s="62" t="str">
        <f t="shared" si="135"/>
        <v/>
      </c>
      <c r="AF330" s="309" t="str">
        <f t="shared" si="136"/>
        <v/>
      </c>
      <c r="AG330" s="19" t="str">
        <f t="shared" si="137"/>
        <v/>
      </c>
      <c r="AH330" s="19" t="str">
        <f t="shared" si="138"/>
        <v/>
      </c>
      <c r="AI330" s="19" t="str">
        <f t="shared" si="139"/>
        <v/>
      </c>
      <c r="AJ330" s="337" t="str">
        <f t="shared" si="140"/>
        <v/>
      </c>
      <c r="AK330" s="62" t="str">
        <f t="shared" si="141"/>
        <v/>
      </c>
      <c r="AL330" s="62" t="str">
        <f>IF(D330="","",IF(AK329&lt;'day lookup'!$I$1,MIN('day lookup'!$I$1-AK329,AJ330)))</f>
        <v/>
      </c>
      <c r="AM330" s="62" t="str">
        <f t="shared" si="142"/>
        <v/>
      </c>
      <c r="AN330" s="62" t="str">
        <f>IF(D330="","",IF(AK330&lt;'day lookup'!$I$1,0,MIN(AK330-'day lookup'!$I$1,AJ330)))</f>
        <v/>
      </c>
      <c r="AO330" s="338" t="str">
        <f t="shared" si="143"/>
        <v/>
      </c>
      <c r="AP330" s="10">
        <f>IF(Revised_Input!F330&gt;0,Revised_Input!F330,IF(Input!F330&lt;990000,Input!F330,""))</f>
        <v>0</v>
      </c>
      <c r="AQ330" s="282"/>
      <c r="AS330" s="282"/>
      <c r="AT330" s="279"/>
      <c r="AU330" s="280"/>
      <c r="BL330" s="271"/>
      <c r="BN330" s="271"/>
      <c r="BO330" s="271"/>
    </row>
    <row r="331" spans="1:67">
      <c r="A331" s="73" t="str">
        <f ca="1">OFFSET('day lookup'!$A$1,WEEKDAY(B331)-1,0)</f>
        <v>SAT</v>
      </c>
      <c r="B331" s="32">
        <f>Input!A331</f>
        <v>41321</v>
      </c>
      <c r="C331" s="294" t="str">
        <f>IF(D331&lt;&gt;"",interp(D331,AreaCapacity!$A$3:$B$245,2),"")</f>
        <v/>
      </c>
      <c r="D331" s="10">
        <f>IF(AND(Revised_Input!B331&gt;0,Revised_Input!B331&lt;104000),Revised_Input!B331,IF(Input!B331&lt;990000,Input!B331,""))</f>
        <v>0</v>
      </c>
      <c r="E331" s="10">
        <f>IF(Revised_Input!G331&gt;0,Revised_Input!G331/1.9835,IF(Input!G331&lt;990000,Input!G331,""))</f>
        <v>0</v>
      </c>
      <c r="F331" s="10">
        <f>IF(Revised_Input!C331&gt;0,Revised_Input!C331,IF(Input!C331&lt;990000,Input!C331,""))</f>
        <v>0</v>
      </c>
      <c r="G331" s="10">
        <f>IF(Revised_Input!D331&gt;0,Revised_Input!D331,IF(Input!D331&lt;990000,Input!D331,""))</f>
        <v>0</v>
      </c>
      <c r="H331" s="210" t="str">
        <f t="shared" si="120"/>
        <v/>
      </c>
      <c r="I331" s="287" t="str">
        <f t="shared" si="121"/>
        <v/>
      </c>
      <c r="J331" s="437" t="str">
        <f>IF(Input!H331="","",Input!H331)</f>
        <v>N</v>
      </c>
      <c r="K331" s="305" t="str">
        <f t="shared" si="122"/>
        <v/>
      </c>
      <c r="L331" s="201" t="str">
        <f>IF(D331="","",IF(J331="Y",I331+G331,MIN(Input!I331,I331+G331-K331)))</f>
        <v/>
      </c>
      <c r="M331" s="201" t="str">
        <f t="shared" si="123"/>
        <v/>
      </c>
      <c r="N331" s="314">
        <f>IF(Revised_Input!E331&gt;0,Revised_Input!E331,IF(Input!E331&lt;990000,Input!E331,""))</f>
        <v>0</v>
      </c>
      <c r="O331" s="306" t="str">
        <f t="shared" si="124"/>
        <v/>
      </c>
      <c r="P331" s="10" t="str">
        <f t="shared" si="125"/>
        <v/>
      </c>
      <c r="Q331" s="322" t="str">
        <f t="shared" si="126"/>
        <v/>
      </c>
      <c r="R331" s="325" t="str">
        <f>IF(D331="","",IF(J331="Y",Input!M331,0))</f>
        <v/>
      </c>
      <c r="S331" s="308" t="str">
        <f t="shared" si="127"/>
        <v/>
      </c>
      <c r="T331" s="305" t="str">
        <f>IF(D331="","",Input!L331)</f>
        <v/>
      </c>
      <c r="U331" s="308" t="str">
        <f t="shared" si="128"/>
        <v/>
      </c>
      <c r="V331" s="307" t="str">
        <f t="shared" si="129"/>
        <v/>
      </c>
      <c r="W331" s="326" t="str">
        <f t="shared" si="130"/>
        <v/>
      </c>
      <c r="X331" s="152" t="str">
        <f>IF(D331="","",Input!K331)</f>
        <v/>
      </c>
      <c r="Y331" s="308" t="str">
        <f t="shared" si="131"/>
        <v/>
      </c>
      <c r="Z331" s="329" t="str">
        <f t="shared" si="132"/>
        <v/>
      </c>
      <c r="AA331" s="62" t="str">
        <f t="shared" si="133"/>
        <v/>
      </c>
      <c r="AB331" s="62" t="str">
        <f>IF(D331="","",Input!N331)</f>
        <v/>
      </c>
      <c r="AC331" s="62" t="str">
        <f t="shared" si="134"/>
        <v/>
      </c>
      <c r="AD331" s="62" t="str">
        <f>IF(D331="","",Input!J331)</f>
        <v/>
      </c>
      <c r="AE331" s="62" t="str">
        <f t="shared" si="135"/>
        <v/>
      </c>
      <c r="AF331" s="309" t="str">
        <f t="shared" si="136"/>
        <v/>
      </c>
      <c r="AG331" s="19" t="str">
        <f t="shared" si="137"/>
        <v/>
      </c>
      <c r="AH331" s="19" t="str">
        <f t="shared" si="138"/>
        <v/>
      </c>
      <c r="AI331" s="19" t="str">
        <f t="shared" si="139"/>
        <v/>
      </c>
      <c r="AJ331" s="337" t="str">
        <f t="shared" si="140"/>
        <v/>
      </c>
      <c r="AK331" s="62" t="str">
        <f t="shared" si="141"/>
        <v/>
      </c>
      <c r="AL331" s="62" t="str">
        <f>IF(D331="","",IF(AK330&lt;'day lookup'!$I$1,MIN('day lookup'!$I$1-AK330,AJ331)))</f>
        <v/>
      </c>
      <c r="AM331" s="62" t="str">
        <f t="shared" si="142"/>
        <v/>
      </c>
      <c r="AN331" s="62" t="str">
        <f>IF(D331="","",IF(AK331&lt;'day lookup'!$I$1,0,MIN(AK331-'day lookup'!$I$1,AJ331)))</f>
        <v/>
      </c>
      <c r="AO331" s="338" t="str">
        <f t="shared" si="143"/>
        <v/>
      </c>
      <c r="AP331" s="10">
        <f>IF(Revised_Input!F331&gt;0,Revised_Input!F331,IF(Input!F331&lt;990000,Input!F331,""))</f>
        <v>0</v>
      </c>
      <c r="AQ331" s="282"/>
      <c r="AS331" s="282"/>
      <c r="AT331" s="279"/>
      <c r="AU331" s="280"/>
      <c r="BL331" s="271"/>
      <c r="BN331" s="271"/>
      <c r="BO331" s="271"/>
    </row>
    <row r="332" spans="1:67">
      <c r="A332" s="73" t="str">
        <f ca="1">OFFSET('day lookup'!$A$1,WEEKDAY(B332)-1,0)</f>
        <v>SUN</v>
      </c>
      <c r="B332" s="32">
        <f>Input!A332</f>
        <v>41322</v>
      </c>
      <c r="C332" s="294" t="str">
        <f>IF(D332&lt;&gt;"",interp(D332,AreaCapacity!$A$3:$B$245,2),"")</f>
        <v/>
      </c>
      <c r="D332" s="10">
        <f>IF(AND(Revised_Input!B332&gt;0,Revised_Input!B332&lt;104000),Revised_Input!B332,IF(Input!B332&lt;990000,Input!B332,""))</f>
        <v>0</v>
      </c>
      <c r="E332" s="10">
        <f>IF(Revised_Input!G332&gt;0,Revised_Input!G332/1.9835,IF(Input!G332&lt;990000,Input!G332,""))</f>
        <v>0</v>
      </c>
      <c r="F332" s="10">
        <f>IF(Revised_Input!C332&gt;0,Revised_Input!C332,IF(Input!C332&lt;990000,Input!C332,""))</f>
        <v>0</v>
      </c>
      <c r="G332" s="10">
        <f>IF(Revised_Input!D332&gt;0,Revised_Input!D332,IF(Input!D332&lt;990000,Input!D332,""))</f>
        <v>0</v>
      </c>
      <c r="H332" s="210" t="str">
        <f t="shared" si="120"/>
        <v/>
      </c>
      <c r="I332" s="287" t="str">
        <f t="shared" si="121"/>
        <v/>
      </c>
      <c r="J332" s="437" t="str">
        <f>IF(Input!H332="","",Input!H332)</f>
        <v>N</v>
      </c>
      <c r="K332" s="305" t="str">
        <f t="shared" si="122"/>
        <v/>
      </c>
      <c r="L332" s="201" t="str">
        <f>IF(D332="","",IF(J332="Y",I332+G332,MIN(Input!I332,I332+G332-K332)))</f>
        <v/>
      </c>
      <c r="M332" s="201" t="str">
        <f t="shared" si="123"/>
        <v/>
      </c>
      <c r="N332" s="314">
        <f>IF(Revised_Input!E332&gt;0,Revised_Input!E332,IF(Input!E332&lt;990000,Input!E332,""))</f>
        <v>0</v>
      </c>
      <c r="O332" s="306" t="str">
        <f t="shared" si="124"/>
        <v/>
      </c>
      <c r="P332" s="10" t="str">
        <f t="shared" si="125"/>
        <v/>
      </c>
      <c r="Q332" s="322" t="str">
        <f t="shared" si="126"/>
        <v/>
      </c>
      <c r="R332" s="325" t="str">
        <f>IF(D332="","",IF(J332="Y",Input!M332,0))</f>
        <v/>
      </c>
      <c r="S332" s="308" t="str">
        <f t="shared" si="127"/>
        <v/>
      </c>
      <c r="T332" s="305" t="str">
        <f>IF(D332="","",Input!L332)</f>
        <v/>
      </c>
      <c r="U332" s="308" t="str">
        <f t="shared" si="128"/>
        <v/>
      </c>
      <c r="V332" s="307" t="str">
        <f t="shared" si="129"/>
        <v/>
      </c>
      <c r="W332" s="326" t="str">
        <f t="shared" si="130"/>
        <v/>
      </c>
      <c r="X332" s="152" t="str">
        <f>IF(D332="","",Input!K332)</f>
        <v/>
      </c>
      <c r="Y332" s="308" t="str">
        <f t="shared" si="131"/>
        <v/>
      </c>
      <c r="Z332" s="329" t="str">
        <f t="shared" si="132"/>
        <v/>
      </c>
      <c r="AA332" s="62" t="str">
        <f t="shared" si="133"/>
        <v/>
      </c>
      <c r="AB332" s="62" t="str">
        <f>IF(D332="","",Input!N332)</f>
        <v/>
      </c>
      <c r="AC332" s="62" t="str">
        <f t="shared" si="134"/>
        <v/>
      </c>
      <c r="AD332" s="62" t="str">
        <f>IF(D332="","",Input!J332)</f>
        <v/>
      </c>
      <c r="AE332" s="62" t="str">
        <f t="shared" si="135"/>
        <v/>
      </c>
      <c r="AF332" s="309" t="str">
        <f t="shared" si="136"/>
        <v/>
      </c>
      <c r="AG332" s="19" t="str">
        <f t="shared" si="137"/>
        <v/>
      </c>
      <c r="AH332" s="19" t="str">
        <f t="shared" si="138"/>
        <v/>
      </c>
      <c r="AI332" s="19" t="str">
        <f t="shared" si="139"/>
        <v/>
      </c>
      <c r="AJ332" s="337" t="str">
        <f t="shared" si="140"/>
        <v/>
      </c>
      <c r="AK332" s="62" t="str">
        <f t="shared" si="141"/>
        <v/>
      </c>
      <c r="AL332" s="62" t="str">
        <f>IF(D332="","",IF(AK331&lt;'day lookup'!$I$1,MIN('day lookup'!$I$1-AK331,AJ332)))</f>
        <v/>
      </c>
      <c r="AM332" s="62" t="str">
        <f t="shared" si="142"/>
        <v/>
      </c>
      <c r="AN332" s="62" t="str">
        <f>IF(D332="","",IF(AK332&lt;'day lookup'!$I$1,0,MIN(AK332-'day lookup'!$I$1,AJ332)))</f>
        <v/>
      </c>
      <c r="AO332" s="338" t="str">
        <f t="shared" si="143"/>
        <v/>
      </c>
      <c r="AP332" s="10">
        <f>IF(Revised_Input!F332&gt;0,Revised_Input!F332,IF(Input!F332&lt;990000,Input!F332,""))</f>
        <v>0</v>
      </c>
      <c r="AQ332" s="282"/>
      <c r="AS332" s="282"/>
      <c r="AT332" s="279"/>
      <c r="AU332" s="280"/>
      <c r="BL332" s="271"/>
      <c r="BN332" s="271"/>
      <c r="BO332" s="271"/>
    </row>
    <row r="333" spans="1:67">
      <c r="A333" s="73" t="str">
        <f ca="1">OFFSET('day lookup'!$A$1,WEEKDAY(B333)-1,0)</f>
        <v>MON</v>
      </c>
      <c r="B333" s="32">
        <f>Input!A333</f>
        <v>41323</v>
      </c>
      <c r="C333" s="294" t="str">
        <f>IF(D333&lt;&gt;"",interp(D333,AreaCapacity!$A$3:$B$245,2),"")</f>
        <v/>
      </c>
      <c r="D333" s="10">
        <f>IF(AND(Revised_Input!B333&gt;0,Revised_Input!B333&lt;104000),Revised_Input!B333,IF(Input!B333&lt;990000,Input!B333,""))</f>
        <v>0</v>
      </c>
      <c r="E333" s="10">
        <f>IF(Revised_Input!G333&gt;0,Revised_Input!G333/1.9835,IF(Input!G333&lt;990000,Input!G333,""))</f>
        <v>0</v>
      </c>
      <c r="F333" s="10">
        <f>IF(Revised_Input!C333&gt;0,Revised_Input!C333,IF(Input!C333&lt;990000,Input!C333,""))</f>
        <v>0</v>
      </c>
      <c r="G333" s="10">
        <f>IF(Revised_Input!D333&gt;0,Revised_Input!D333,IF(Input!D333&lt;990000,Input!D333,""))</f>
        <v>0</v>
      </c>
      <c r="H333" s="210" t="str">
        <f t="shared" si="120"/>
        <v/>
      </c>
      <c r="I333" s="287" t="str">
        <f t="shared" si="121"/>
        <v/>
      </c>
      <c r="J333" s="437" t="str">
        <f>IF(Input!H333="","",Input!H333)</f>
        <v>N</v>
      </c>
      <c r="K333" s="305" t="str">
        <f t="shared" si="122"/>
        <v/>
      </c>
      <c r="L333" s="201" t="str">
        <f>IF(D333="","",IF(J333="Y",I333+G333,MIN(Input!I333,I333+G333-K333)))</f>
        <v/>
      </c>
      <c r="M333" s="201" t="str">
        <f t="shared" si="123"/>
        <v/>
      </c>
      <c r="N333" s="314">
        <f>IF(Revised_Input!E333&gt;0,Revised_Input!E333,IF(Input!E333&lt;990000,Input!E333,""))</f>
        <v>0</v>
      </c>
      <c r="O333" s="306" t="str">
        <f t="shared" si="124"/>
        <v/>
      </c>
      <c r="P333" s="10" t="str">
        <f t="shared" si="125"/>
        <v/>
      </c>
      <c r="Q333" s="322" t="str">
        <f t="shared" si="126"/>
        <v/>
      </c>
      <c r="R333" s="325" t="str">
        <f>IF(D333="","",IF(J333="Y",Input!M333,0))</f>
        <v/>
      </c>
      <c r="S333" s="308" t="str">
        <f t="shared" si="127"/>
        <v/>
      </c>
      <c r="T333" s="305" t="str">
        <f>IF(D333="","",Input!L333)</f>
        <v/>
      </c>
      <c r="U333" s="308" t="str">
        <f t="shared" si="128"/>
        <v/>
      </c>
      <c r="V333" s="307" t="str">
        <f t="shared" si="129"/>
        <v/>
      </c>
      <c r="W333" s="326" t="str">
        <f t="shared" si="130"/>
        <v/>
      </c>
      <c r="X333" s="152" t="str">
        <f>IF(D333="","",Input!K333)</f>
        <v/>
      </c>
      <c r="Y333" s="308" t="str">
        <f t="shared" si="131"/>
        <v/>
      </c>
      <c r="Z333" s="329" t="str">
        <f t="shared" si="132"/>
        <v/>
      </c>
      <c r="AA333" s="62" t="str">
        <f t="shared" si="133"/>
        <v/>
      </c>
      <c r="AB333" s="62" t="str">
        <f>IF(D333="","",Input!N333)</f>
        <v/>
      </c>
      <c r="AC333" s="62" t="str">
        <f t="shared" si="134"/>
        <v/>
      </c>
      <c r="AD333" s="62" t="str">
        <f>IF(D333="","",Input!J333)</f>
        <v/>
      </c>
      <c r="AE333" s="62" t="str">
        <f t="shared" si="135"/>
        <v/>
      </c>
      <c r="AF333" s="309" t="str">
        <f t="shared" si="136"/>
        <v/>
      </c>
      <c r="AG333" s="19" t="str">
        <f t="shared" si="137"/>
        <v/>
      </c>
      <c r="AH333" s="19" t="str">
        <f t="shared" si="138"/>
        <v/>
      </c>
      <c r="AI333" s="19" t="str">
        <f t="shared" si="139"/>
        <v/>
      </c>
      <c r="AJ333" s="337" t="str">
        <f t="shared" si="140"/>
        <v/>
      </c>
      <c r="AK333" s="62" t="str">
        <f t="shared" si="141"/>
        <v/>
      </c>
      <c r="AL333" s="62" t="str">
        <f>IF(D333="","",IF(AK332&lt;'day lookup'!$I$1,MIN('day lookup'!$I$1-AK332,AJ333)))</f>
        <v/>
      </c>
      <c r="AM333" s="62" t="str">
        <f t="shared" si="142"/>
        <v/>
      </c>
      <c r="AN333" s="62" t="str">
        <f>IF(D333="","",IF(AK333&lt;'day lookup'!$I$1,0,MIN(AK333-'day lookup'!$I$1,AJ333)))</f>
        <v/>
      </c>
      <c r="AO333" s="338" t="str">
        <f t="shared" si="143"/>
        <v/>
      </c>
      <c r="AP333" s="10">
        <f>IF(Revised_Input!F333&gt;0,Revised_Input!F333,IF(Input!F333&lt;990000,Input!F333,""))</f>
        <v>0</v>
      </c>
      <c r="AQ333" s="282"/>
      <c r="AS333" s="282"/>
      <c r="AT333" s="279"/>
      <c r="AU333" s="280"/>
      <c r="BL333" s="271"/>
      <c r="BN333" s="271"/>
      <c r="BO333" s="271"/>
    </row>
    <row r="334" spans="1:67">
      <c r="A334" s="73" t="str">
        <f ca="1">OFFSET('day lookup'!$A$1,WEEKDAY(B334)-1,0)</f>
        <v>TUE</v>
      </c>
      <c r="B334" s="32">
        <f>Input!A334</f>
        <v>41324</v>
      </c>
      <c r="C334" s="294" t="str">
        <f>IF(D334&lt;&gt;"",interp(D334,AreaCapacity!$A$3:$B$245,2),"")</f>
        <v/>
      </c>
      <c r="D334" s="10">
        <f>IF(AND(Revised_Input!B334&gt;0,Revised_Input!B334&lt;104000),Revised_Input!B334,IF(Input!B334&lt;990000,Input!B334,""))</f>
        <v>0</v>
      </c>
      <c r="E334" s="10">
        <f>IF(Revised_Input!G334&gt;0,Revised_Input!G334/1.9835,IF(Input!G334&lt;990000,Input!G334,""))</f>
        <v>0</v>
      </c>
      <c r="F334" s="10">
        <f>IF(Revised_Input!C334&gt;0,Revised_Input!C334,IF(Input!C334&lt;990000,Input!C334,""))</f>
        <v>0</v>
      </c>
      <c r="G334" s="10">
        <f>IF(Revised_Input!D334&gt;0,Revised_Input!D334,IF(Input!D334&lt;990000,Input!D334,""))</f>
        <v>0</v>
      </c>
      <c r="H334" s="210" t="str">
        <f t="shared" si="120"/>
        <v/>
      </c>
      <c r="I334" s="287" t="str">
        <f t="shared" si="121"/>
        <v/>
      </c>
      <c r="J334" s="437" t="str">
        <f>IF(Input!H334="","",Input!H334)</f>
        <v>N</v>
      </c>
      <c r="K334" s="305" t="str">
        <f t="shared" si="122"/>
        <v/>
      </c>
      <c r="L334" s="201" t="str">
        <f>IF(D334="","",IF(J334="Y",I334+G334,MIN(Input!I334,I334+G334-K334)))</f>
        <v/>
      </c>
      <c r="M334" s="201" t="str">
        <f t="shared" si="123"/>
        <v/>
      </c>
      <c r="N334" s="314">
        <f>IF(Revised_Input!E334&gt;0,Revised_Input!E334,IF(Input!E334&lt;990000,Input!E334,""))</f>
        <v>0</v>
      </c>
      <c r="O334" s="306" t="str">
        <f t="shared" si="124"/>
        <v/>
      </c>
      <c r="P334" s="10" t="str">
        <f t="shared" si="125"/>
        <v/>
      </c>
      <c r="Q334" s="322" t="str">
        <f t="shared" si="126"/>
        <v/>
      </c>
      <c r="R334" s="325" t="str">
        <f>IF(D334="","",IF(J334="Y",Input!M334,0))</f>
        <v/>
      </c>
      <c r="S334" s="308" t="str">
        <f t="shared" si="127"/>
        <v/>
      </c>
      <c r="T334" s="305" t="str">
        <f>IF(D334="","",Input!L334)</f>
        <v/>
      </c>
      <c r="U334" s="308" t="str">
        <f t="shared" si="128"/>
        <v/>
      </c>
      <c r="V334" s="307" t="str">
        <f t="shared" si="129"/>
        <v/>
      </c>
      <c r="W334" s="326" t="str">
        <f t="shared" si="130"/>
        <v/>
      </c>
      <c r="X334" s="152" t="str">
        <f>IF(D334="","",Input!K334)</f>
        <v/>
      </c>
      <c r="Y334" s="308" t="str">
        <f t="shared" si="131"/>
        <v/>
      </c>
      <c r="Z334" s="329" t="str">
        <f t="shared" si="132"/>
        <v/>
      </c>
      <c r="AA334" s="62" t="str">
        <f t="shared" si="133"/>
        <v/>
      </c>
      <c r="AB334" s="62" t="str">
        <f>IF(D334="","",Input!N334)</f>
        <v/>
      </c>
      <c r="AC334" s="62" t="str">
        <f t="shared" si="134"/>
        <v/>
      </c>
      <c r="AD334" s="62" t="str">
        <f>IF(D334="","",Input!J334)</f>
        <v/>
      </c>
      <c r="AE334" s="62" t="str">
        <f t="shared" si="135"/>
        <v/>
      </c>
      <c r="AF334" s="309" t="str">
        <f t="shared" si="136"/>
        <v/>
      </c>
      <c r="AG334" s="19" t="str">
        <f t="shared" si="137"/>
        <v/>
      </c>
      <c r="AH334" s="19" t="str">
        <f t="shared" si="138"/>
        <v/>
      </c>
      <c r="AI334" s="19" t="str">
        <f t="shared" si="139"/>
        <v/>
      </c>
      <c r="AJ334" s="337" t="str">
        <f t="shared" si="140"/>
        <v/>
      </c>
      <c r="AK334" s="62" t="str">
        <f t="shared" si="141"/>
        <v/>
      </c>
      <c r="AL334" s="62" t="str">
        <f>IF(D334="","",IF(AK333&lt;'day lookup'!$I$1,MIN('day lookup'!$I$1-AK333,AJ334)))</f>
        <v/>
      </c>
      <c r="AM334" s="62" t="str">
        <f t="shared" si="142"/>
        <v/>
      </c>
      <c r="AN334" s="62" t="str">
        <f>IF(D334="","",IF(AK334&lt;'day lookup'!$I$1,0,MIN(AK334-'day lookup'!$I$1,AJ334)))</f>
        <v/>
      </c>
      <c r="AO334" s="338" t="str">
        <f t="shared" si="143"/>
        <v/>
      </c>
      <c r="AP334" s="10">
        <f>IF(Revised_Input!F334&gt;0,Revised_Input!F334,IF(Input!F334&lt;990000,Input!F334,""))</f>
        <v>0</v>
      </c>
      <c r="AQ334" s="282"/>
      <c r="AS334" s="282"/>
      <c r="AT334" s="279"/>
      <c r="AU334" s="280"/>
      <c r="BL334" s="271"/>
      <c r="BN334" s="271"/>
      <c r="BO334" s="271"/>
    </row>
    <row r="335" spans="1:67">
      <c r="A335" s="73" t="str">
        <f ca="1">OFFSET('day lookup'!$A$1,WEEKDAY(B335)-1,0)</f>
        <v>WED</v>
      </c>
      <c r="B335" s="32">
        <f>Input!A335</f>
        <v>41325</v>
      </c>
      <c r="C335" s="294" t="str">
        <f>IF(D335&lt;&gt;"",interp(D335,AreaCapacity!$A$3:$B$245,2),"")</f>
        <v/>
      </c>
      <c r="D335" s="10">
        <f>IF(AND(Revised_Input!B335&gt;0,Revised_Input!B335&lt;104000),Revised_Input!B335,IF(Input!B335&lt;990000,Input!B335,""))</f>
        <v>0</v>
      </c>
      <c r="E335" s="10">
        <f>IF(Revised_Input!G335&gt;0,Revised_Input!G335/1.9835,IF(Input!G335&lt;990000,Input!G335,""))</f>
        <v>0</v>
      </c>
      <c r="F335" s="10">
        <f>IF(Revised_Input!C335&gt;0,Revised_Input!C335,IF(Input!C335&lt;990000,Input!C335,""))</f>
        <v>0</v>
      </c>
      <c r="G335" s="10">
        <f>IF(Revised_Input!D335&gt;0,Revised_Input!D335,IF(Input!D335&lt;990000,Input!D335,""))</f>
        <v>0</v>
      </c>
      <c r="H335" s="210" t="str">
        <f t="shared" si="120"/>
        <v/>
      </c>
      <c r="I335" s="287" t="str">
        <f t="shared" si="121"/>
        <v/>
      </c>
      <c r="J335" s="437" t="str">
        <f>IF(Input!H335="","",Input!H335)</f>
        <v>N</v>
      </c>
      <c r="K335" s="305" t="str">
        <f t="shared" si="122"/>
        <v/>
      </c>
      <c r="L335" s="201" t="str">
        <f>IF(D335="","",IF(J335="Y",I335+G335,MIN(Input!I335,I335+G335-K335)))</f>
        <v/>
      </c>
      <c r="M335" s="201" t="str">
        <f t="shared" si="123"/>
        <v/>
      </c>
      <c r="N335" s="314">
        <f>IF(Revised_Input!E335&gt;0,Revised_Input!E335,IF(Input!E335&lt;990000,Input!E335,""))</f>
        <v>0</v>
      </c>
      <c r="O335" s="306" t="str">
        <f t="shared" si="124"/>
        <v/>
      </c>
      <c r="P335" s="10" t="str">
        <f t="shared" si="125"/>
        <v/>
      </c>
      <c r="Q335" s="322" t="str">
        <f t="shared" si="126"/>
        <v/>
      </c>
      <c r="R335" s="325" t="str">
        <f>IF(D335="","",IF(J335="Y",Input!M335,0))</f>
        <v/>
      </c>
      <c r="S335" s="308" t="str">
        <f t="shared" si="127"/>
        <v/>
      </c>
      <c r="T335" s="305" t="str">
        <f>IF(D335="","",Input!L335)</f>
        <v/>
      </c>
      <c r="U335" s="308" t="str">
        <f t="shared" si="128"/>
        <v/>
      </c>
      <c r="V335" s="307" t="str">
        <f t="shared" si="129"/>
        <v/>
      </c>
      <c r="W335" s="326" t="str">
        <f t="shared" si="130"/>
        <v/>
      </c>
      <c r="X335" s="152" t="str">
        <f>IF(D335="","",Input!K335)</f>
        <v/>
      </c>
      <c r="Y335" s="308" t="str">
        <f t="shared" si="131"/>
        <v/>
      </c>
      <c r="Z335" s="329" t="str">
        <f t="shared" si="132"/>
        <v/>
      </c>
      <c r="AA335" s="62" t="str">
        <f t="shared" si="133"/>
        <v/>
      </c>
      <c r="AB335" s="62" t="str">
        <f>IF(D335="","",Input!N335)</f>
        <v/>
      </c>
      <c r="AC335" s="62" t="str">
        <f t="shared" si="134"/>
        <v/>
      </c>
      <c r="AD335" s="62" t="str">
        <f>IF(D335="","",Input!J335)</f>
        <v/>
      </c>
      <c r="AE335" s="62" t="str">
        <f t="shared" si="135"/>
        <v/>
      </c>
      <c r="AF335" s="309" t="str">
        <f t="shared" si="136"/>
        <v/>
      </c>
      <c r="AG335" s="19" t="str">
        <f t="shared" si="137"/>
        <v/>
      </c>
      <c r="AH335" s="19" t="str">
        <f t="shared" si="138"/>
        <v/>
      </c>
      <c r="AI335" s="19" t="str">
        <f t="shared" si="139"/>
        <v/>
      </c>
      <c r="AJ335" s="337" t="str">
        <f t="shared" si="140"/>
        <v/>
      </c>
      <c r="AK335" s="62" t="str">
        <f t="shared" si="141"/>
        <v/>
      </c>
      <c r="AL335" s="62" t="str">
        <f>IF(D335="","",IF(AK334&lt;'day lookup'!$I$1,MIN('day lookup'!$I$1-AK334,AJ335)))</f>
        <v/>
      </c>
      <c r="AM335" s="62" t="str">
        <f t="shared" si="142"/>
        <v/>
      </c>
      <c r="AN335" s="62" t="str">
        <f>IF(D335="","",IF(AK335&lt;'day lookup'!$I$1,0,MIN(AK335-'day lookup'!$I$1,AJ335)))</f>
        <v/>
      </c>
      <c r="AO335" s="338" t="str">
        <f t="shared" si="143"/>
        <v/>
      </c>
      <c r="AP335" s="10">
        <f>IF(Revised_Input!F335&gt;0,Revised_Input!F335,IF(Input!F335&lt;990000,Input!F335,""))</f>
        <v>0</v>
      </c>
      <c r="AQ335" s="282"/>
      <c r="AS335" s="282"/>
      <c r="AT335" s="279"/>
      <c r="AU335" s="280"/>
      <c r="BL335" s="271"/>
      <c r="BN335" s="271"/>
      <c r="BO335" s="271"/>
    </row>
    <row r="336" spans="1:67">
      <c r="A336" s="73" t="str">
        <f ca="1">OFFSET('day lookup'!$A$1,WEEKDAY(B336)-1,0)</f>
        <v>THU</v>
      </c>
      <c r="B336" s="32">
        <f>Input!A336</f>
        <v>41326</v>
      </c>
      <c r="C336" s="294" t="str">
        <f>IF(D336&lt;&gt;"",interp(D336,AreaCapacity!$A$3:$B$245,2),"")</f>
        <v/>
      </c>
      <c r="D336" s="10">
        <f>IF(AND(Revised_Input!B336&gt;0,Revised_Input!B336&lt;104000),Revised_Input!B336,IF(Input!B336&lt;990000,Input!B336,""))</f>
        <v>0</v>
      </c>
      <c r="E336" s="10">
        <f>IF(Revised_Input!G336&gt;0,Revised_Input!G336/1.9835,IF(Input!G336&lt;990000,Input!G336,""))</f>
        <v>0</v>
      </c>
      <c r="F336" s="10">
        <f>IF(Revised_Input!C336&gt;0,Revised_Input!C336,IF(Input!C336&lt;990000,Input!C336,""))</f>
        <v>0</v>
      </c>
      <c r="G336" s="10">
        <f>IF(Revised_Input!D336&gt;0,Revised_Input!D336,IF(Input!D336&lt;990000,Input!D336,""))</f>
        <v>0</v>
      </c>
      <c r="H336" s="210" t="str">
        <f t="shared" si="120"/>
        <v/>
      </c>
      <c r="I336" s="287" t="str">
        <f t="shared" si="121"/>
        <v/>
      </c>
      <c r="J336" s="437" t="str">
        <f>IF(Input!H336="","",Input!H336)</f>
        <v>N</v>
      </c>
      <c r="K336" s="305" t="str">
        <f t="shared" si="122"/>
        <v/>
      </c>
      <c r="L336" s="201" t="str">
        <f>IF(D336="","",IF(J336="Y",I336+G336,MIN(Input!I336,I336+G336-K336)))</f>
        <v/>
      </c>
      <c r="M336" s="201" t="str">
        <f t="shared" si="123"/>
        <v/>
      </c>
      <c r="N336" s="314">
        <f>IF(Revised_Input!E336&gt;0,Revised_Input!E336,IF(Input!E336&lt;990000,Input!E336,""))</f>
        <v>0</v>
      </c>
      <c r="O336" s="306" t="str">
        <f t="shared" si="124"/>
        <v/>
      </c>
      <c r="P336" s="10" t="str">
        <f t="shared" si="125"/>
        <v/>
      </c>
      <c r="Q336" s="322" t="str">
        <f t="shared" si="126"/>
        <v/>
      </c>
      <c r="R336" s="325" t="str">
        <f>IF(D336="","",IF(J336="Y",Input!M336,0))</f>
        <v/>
      </c>
      <c r="S336" s="308" t="str">
        <f t="shared" si="127"/>
        <v/>
      </c>
      <c r="T336" s="305" t="str">
        <f>IF(D336="","",Input!L336)</f>
        <v/>
      </c>
      <c r="U336" s="308" t="str">
        <f t="shared" si="128"/>
        <v/>
      </c>
      <c r="V336" s="307" t="str">
        <f t="shared" si="129"/>
        <v/>
      </c>
      <c r="W336" s="326" t="str">
        <f t="shared" si="130"/>
        <v/>
      </c>
      <c r="X336" s="152" t="str">
        <f>IF(D336="","",Input!K336)</f>
        <v/>
      </c>
      <c r="Y336" s="308" t="str">
        <f t="shared" si="131"/>
        <v/>
      </c>
      <c r="Z336" s="329" t="str">
        <f t="shared" si="132"/>
        <v/>
      </c>
      <c r="AA336" s="62" t="str">
        <f t="shared" si="133"/>
        <v/>
      </c>
      <c r="AB336" s="62" t="str">
        <f>IF(D336="","",Input!N336)</f>
        <v/>
      </c>
      <c r="AC336" s="62" t="str">
        <f t="shared" si="134"/>
        <v/>
      </c>
      <c r="AD336" s="62" t="str">
        <f>IF(D336="","",Input!J336)</f>
        <v/>
      </c>
      <c r="AE336" s="62" t="str">
        <f t="shared" si="135"/>
        <v/>
      </c>
      <c r="AF336" s="309" t="str">
        <f t="shared" si="136"/>
        <v/>
      </c>
      <c r="AG336" s="19" t="str">
        <f t="shared" si="137"/>
        <v/>
      </c>
      <c r="AH336" s="19" t="str">
        <f t="shared" si="138"/>
        <v/>
      </c>
      <c r="AI336" s="19" t="str">
        <f t="shared" si="139"/>
        <v/>
      </c>
      <c r="AJ336" s="337" t="str">
        <f t="shared" si="140"/>
        <v/>
      </c>
      <c r="AK336" s="62" t="str">
        <f t="shared" si="141"/>
        <v/>
      </c>
      <c r="AL336" s="62" t="str">
        <f>IF(D336="","",IF(AK335&lt;'day lookup'!$I$1,MIN('day lookup'!$I$1-AK335,AJ336)))</f>
        <v/>
      </c>
      <c r="AM336" s="62" t="str">
        <f t="shared" si="142"/>
        <v/>
      </c>
      <c r="AN336" s="62" t="str">
        <f>IF(D336="","",IF(AK336&lt;'day lookup'!$I$1,0,MIN(AK336-'day lookup'!$I$1,AJ336)))</f>
        <v/>
      </c>
      <c r="AO336" s="338" t="str">
        <f t="shared" si="143"/>
        <v/>
      </c>
      <c r="AP336" s="10">
        <f>IF(Revised_Input!F336&gt;0,Revised_Input!F336,IF(Input!F336&lt;990000,Input!F336,""))</f>
        <v>0</v>
      </c>
      <c r="AQ336" s="282"/>
      <c r="AS336" s="282"/>
      <c r="AT336" s="279"/>
      <c r="AU336" s="280"/>
      <c r="BL336" s="271"/>
      <c r="BN336" s="271"/>
      <c r="BO336" s="271"/>
    </row>
    <row r="337" spans="1:67">
      <c r="A337" s="73" t="str">
        <f ca="1">OFFSET('day lookup'!$A$1,WEEKDAY(B337)-1,0)</f>
        <v>FRI</v>
      </c>
      <c r="B337" s="32">
        <f>Input!A337</f>
        <v>41327</v>
      </c>
      <c r="C337" s="294" t="str">
        <f>IF(D337&lt;&gt;"",interp(D337,AreaCapacity!$A$3:$B$245,2),"")</f>
        <v/>
      </c>
      <c r="D337" s="10">
        <f>IF(AND(Revised_Input!B337&gt;0,Revised_Input!B337&lt;104000),Revised_Input!B337,IF(Input!B337&lt;990000,Input!B337,""))</f>
        <v>0</v>
      </c>
      <c r="E337" s="10">
        <f>IF(Revised_Input!G337&gt;0,Revised_Input!G337/1.9835,IF(Input!G337&lt;990000,Input!G337,""))</f>
        <v>0</v>
      </c>
      <c r="F337" s="10">
        <f>IF(Revised_Input!C337&gt;0,Revised_Input!C337,IF(Input!C337&lt;990000,Input!C337,""))</f>
        <v>0</v>
      </c>
      <c r="G337" s="10">
        <f>IF(Revised_Input!D337&gt;0,Revised_Input!D337,IF(Input!D337&lt;990000,Input!D337,""))</f>
        <v>0</v>
      </c>
      <c r="H337" s="210" t="str">
        <f t="shared" si="120"/>
        <v/>
      </c>
      <c r="I337" s="287" t="str">
        <f t="shared" si="121"/>
        <v/>
      </c>
      <c r="J337" s="437" t="str">
        <f>IF(Input!H337="","",Input!H337)</f>
        <v>N</v>
      </c>
      <c r="K337" s="305" t="str">
        <f t="shared" si="122"/>
        <v/>
      </c>
      <c r="L337" s="201" t="str">
        <f>IF(D337="","",IF(J337="Y",I337+G337,MIN(Input!I337,I337+G337-K337)))</f>
        <v/>
      </c>
      <c r="M337" s="201" t="str">
        <f t="shared" si="123"/>
        <v/>
      </c>
      <c r="N337" s="314">
        <f>IF(Revised_Input!E337&gt;0,Revised_Input!E337,IF(Input!E337&lt;990000,Input!E337,""))</f>
        <v>0</v>
      </c>
      <c r="O337" s="306" t="str">
        <f t="shared" si="124"/>
        <v/>
      </c>
      <c r="P337" s="10" t="str">
        <f t="shared" si="125"/>
        <v/>
      </c>
      <c r="Q337" s="322" t="str">
        <f t="shared" si="126"/>
        <v/>
      </c>
      <c r="R337" s="325" t="str">
        <f>IF(D337="","",IF(J337="Y",Input!M337,0))</f>
        <v/>
      </c>
      <c r="S337" s="308" t="str">
        <f t="shared" si="127"/>
        <v/>
      </c>
      <c r="T337" s="305" t="str">
        <f>IF(D337="","",Input!L337)</f>
        <v/>
      </c>
      <c r="U337" s="308" t="str">
        <f t="shared" si="128"/>
        <v/>
      </c>
      <c r="V337" s="307" t="str">
        <f t="shared" si="129"/>
        <v/>
      </c>
      <c r="W337" s="326" t="str">
        <f t="shared" si="130"/>
        <v/>
      </c>
      <c r="X337" s="152" t="str">
        <f>IF(D337="","",Input!K337)</f>
        <v/>
      </c>
      <c r="Y337" s="308" t="str">
        <f t="shared" si="131"/>
        <v/>
      </c>
      <c r="Z337" s="329" t="str">
        <f t="shared" si="132"/>
        <v/>
      </c>
      <c r="AA337" s="62" t="str">
        <f t="shared" si="133"/>
        <v/>
      </c>
      <c r="AB337" s="62" t="str">
        <f>IF(D337="","",Input!N337)</f>
        <v/>
      </c>
      <c r="AC337" s="62" t="str">
        <f t="shared" si="134"/>
        <v/>
      </c>
      <c r="AD337" s="62" t="str">
        <f>IF(D337="","",Input!J337)</f>
        <v/>
      </c>
      <c r="AE337" s="62" t="str">
        <f t="shared" si="135"/>
        <v/>
      </c>
      <c r="AF337" s="309" t="str">
        <f t="shared" si="136"/>
        <v/>
      </c>
      <c r="AG337" s="19" t="str">
        <f t="shared" si="137"/>
        <v/>
      </c>
      <c r="AH337" s="19" t="str">
        <f t="shared" si="138"/>
        <v/>
      </c>
      <c r="AI337" s="19" t="str">
        <f t="shared" si="139"/>
        <v/>
      </c>
      <c r="AJ337" s="337" t="str">
        <f t="shared" si="140"/>
        <v/>
      </c>
      <c r="AK337" s="62" t="str">
        <f t="shared" si="141"/>
        <v/>
      </c>
      <c r="AL337" s="62" t="str">
        <f>IF(D337="","",IF(AK336&lt;'day lookup'!$I$1,MIN('day lookup'!$I$1-AK336,AJ337)))</f>
        <v/>
      </c>
      <c r="AM337" s="62" t="str">
        <f t="shared" si="142"/>
        <v/>
      </c>
      <c r="AN337" s="62" t="str">
        <f>IF(D337="","",IF(AK337&lt;'day lookup'!$I$1,0,MIN(AK337-'day lookup'!$I$1,AJ337)))</f>
        <v/>
      </c>
      <c r="AO337" s="338" t="str">
        <f t="shared" si="143"/>
        <v/>
      </c>
      <c r="AP337" s="10">
        <f>IF(Revised_Input!F337&gt;0,Revised_Input!F337,IF(Input!F337&lt;990000,Input!F337,""))</f>
        <v>0</v>
      </c>
      <c r="AQ337" s="282"/>
      <c r="AS337" s="282"/>
      <c r="AT337" s="279"/>
      <c r="AU337" s="280"/>
      <c r="BL337" s="271"/>
      <c r="BN337" s="271"/>
      <c r="BO337" s="271"/>
    </row>
    <row r="338" spans="1:67">
      <c r="A338" s="73" t="str">
        <f ca="1">OFFSET('day lookup'!$A$1,WEEKDAY(B338)-1,0)</f>
        <v>SAT</v>
      </c>
      <c r="B338" s="32">
        <f>Input!A338</f>
        <v>41328</v>
      </c>
      <c r="C338" s="294" t="str">
        <f>IF(D338&lt;&gt;"",interp(D338,AreaCapacity!$A$3:$B$245,2),"")</f>
        <v/>
      </c>
      <c r="D338" s="10">
        <f>IF(AND(Revised_Input!B338&gt;0,Revised_Input!B338&lt;104000),Revised_Input!B338,IF(Input!B338&lt;990000,Input!B338,""))</f>
        <v>0</v>
      </c>
      <c r="E338" s="10">
        <f>IF(Revised_Input!G338&gt;0,Revised_Input!G338/1.9835,IF(Input!G338&lt;990000,Input!G338,""))</f>
        <v>0</v>
      </c>
      <c r="F338" s="10">
        <f>IF(Revised_Input!C338&gt;0,Revised_Input!C338,IF(Input!C338&lt;990000,Input!C338,""))</f>
        <v>0</v>
      </c>
      <c r="G338" s="10">
        <f>IF(Revised_Input!D338&gt;0,Revised_Input!D338,IF(Input!D338&lt;990000,Input!D338,""))</f>
        <v>0</v>
      </c>
      <c r="H338" s="210" t="str">
        <f t="shared" si="120"/>
        <v/>
      </c>
      <c r="I338" s="287" t="str">
        <f t="shared" si="121"/>
        <v/>
      </c>
      <c r="J338" s="437" t="str">
        <f>IF(Input!H338="","",Input!H338)</f>
        <v>N</v>
      </c>
      <c r="K338" s="305" t="str">
        <f t="shared" si="122"/>
        <v/>
      </c>
      <c r="L338" s="201" t="str">
        <f>IF(D338="","",IF(J338="Y",I338+G338,MIN(Input!I338,I338+G338-K338)))</f>
        <v/>
      </c>
      <c r="M338" s="201" t="str">
        <f t="shared" si="123"/>
        <v/>
      </c>
      <c r="N338" s="314">
        <f>IF(Revised_Input!E338&gt;0,Revised_Input!E338,IF(Input!E338&lt;990000,Input!E338,""))</f>
        <v>0</v>
      </c>
      <c r="O338" s="306" t="str">
        <f t="shared" si="124"/>
        <v/>
      </c>
      <c r="P338" s="10" t="str">
        <f t="shared" si="125"/>
        <v/>
      </c>
      <c r="Q338" s="322" t="str">
        <f t="shared" si="126"/>
        <v/>
      </c>
      <c r="R338" s="325" t="str">
        <f>IF(D338="","",IF(J338="Y",Input!M338,0))</f>
        <v/>
      </c>
      <c r="S338" s="308" t="str">
        <f t="shared" si="127"/>
        <v/>
      </c>
      <c r="T338" s="305" t="str">
        <f>IF(D338="","",Input!L338)</f>
        <v/>
      </c>
      <c r="U338" s="308" t="str">
        <f t="shared" si="128"/>
        <v/>
      </c>
      <c r="V338" s="307" t="str">
        <f t="shared" si="129"/>
        <v/>
      </c>
      <c r="W338" s="326" t="str">
        <f t="shared" si="130"/>
        <v/>
      </c>
      <c r="X338" s="152" t="str">
        <f>IF(D338="","",Input!K338)</f>
        <v/>
      </c>
      <c r="Y338" s="308" t="str">
        <f t="shared" si="131"/>
        <v/>
      </c>
      <c r="Z338" s="329" t="str">
        <f t="shared" si="132"/>
        <v/>
      </c>
      <c r="AA338" s="62" t="str">
        <f t="shared" si="133"/>
        <v/>
      </c>
      <c r="AB338" s="62" t="str">
        <f>IF(D338="","",Input!N338)</f>
        <v/>
      </c>
      <c r="AC338" s="62" t="str">
        <f t="shared" si="134"/>
        <v/>
      </c>
      <c r="AD338" s="62" t="str">
        <f>IF(D338="","",Input!J338)</f>
        <v/>
      </c>
      <c r="AE338" s="62" t="str">
        <f t="shared" si="135"/>
        <v/>
      </c>
      <c r="AF338" s="309" t="str">
        <f t="shared" si="136"/>
        <v/>
      </c>
      <c r="AG338" s="19" t="str">
        <f t="shared" si="137"/>
        <v/>
      </c>
      <c r="AH338" s="19" t="str">
        <f t="shared" si="138"/>
        <v/>
      </c>
      <c r="AI338" s="19" t="str">
        <f t="shared" si="139"/>
        <v/>
      </c>
      <c r="AJ338" s="337" t="str">
        <f t="shared" si="140"/>
        <v/>
      </c>
      <c r="AK338" s="62" t="str">
        <f t="shared" si="141"/>
        <v/>
      </c>
      <c r="AL338" s="62" t="str">
        <f>IF(D338="","",IF(AK337&lt;'day lookup'!$I$1,MIN('day lookup'!$I$1-AK337,AJ338)))</f>
        <v/>
      </c>
      <c r="AM338" s="62" t="str">
        <f t="shared" si="142"/>
        <v/>
      </c>
      <c r="AN338" s="62" t="str">
        <f>IF(D338="","",IF(AK338&lt;'day lookup'!$I$1,0,MIN(AK338-'day lookup'!$I$1,AJ338)))</f>
        <v/>
      </c>
      <c r="AO338" s="338" t="str">
        <f t="shared" si="143"/>
        <v/>
      </c>
      <c r="AP338" s="10">
        <f>IF(Revised_Input!F338&gt;0,Revised_Input!F338,IF(Input!F338&lt;990000,Input!F338,""))</f>
        <v>0</v>
      </c>
      <c r="AQ338" s="282"/>
      <c r="AS338" s="282"/>
      <c r="AT338" s="279"/>
      <c r="AU338" s="280"/>
      <c r="BL338" s="271"/>
      <c r="BN338" s="271"/>
      <c r="BO338" s="271"/>
    </row>
    <row r="339" spans="1:67">
      <c r="A339" s="73" t="str">
        <f ca="1">OFFSET('day lookup'!$A$1,WEEKDAY(B339)-1,0)</f>
        <v>SUN</v>
      </c>
      <c r="B339" s="32">
        <f>Input!A339</f>
        <v>41329</v>
      </c>
      <c r="C339" s="294" t="str">
        <f>IF(D339&lt;&gt;"",interp(D339,AreaCapacity!$A$3:$B$245,2),"")</f>
        <v/>
      </c>
      <c r="D339" s="10">
        <f>IF(AND(Revised_Input!B339&gt;0,Revised_Input!B339&lt;104000),Revised_Input!B339,IF(Input!B339&lt;990000,Input!B339,""))</f>
        <v>0</v>
      </c>
      <c r="E339" s="10">
        <f>IF(Revised_Input!G339&gt;0,Revised_Input!G339/1.9835,IF(Input!G339&lt;990000,Input!G339,""))</f>
        <v>0</v>
      </c>
      <c r="F339" s="10">
        <f>IF(Revised_Input!C339&gt;0,Revised_Input!C339,IF(Input!C339&lt;990000,Input!C339,""))</f>
        <v>0</v>
      </c>
      <c r="G339" s="10">
        <f>IF(Revised_Input!D339&gt;0,Revised_Input!D339,IF(Input!D339&lt;990000,Input!D339,""))</f>
        <v>0</v>
      </c>
      <c r="H339" s="210" t="str">
        <f t="shared" si="120"/>
        <v/>
      </c>
      <c r="I339" s="287" t="str">
        <f t="shared" si="121"/>
        <v/>
      </c>
      <c r="J339" s="437" t="str">
        <f>IF(Input!H339="","",Input!H339)</f>
        <v>N</v>
      </c>
      <c r="K339" s="305" t="str">
        <f t="shared" si="122"/>
        <v/>
      </c>
      <c r="L339" s="201" t="str">
        <f>IF(D339="","",IF(J339="Y",I339+G339,MIN(Input!I339,I339+G339-K339)))</f>
        <v/>
      </c>
      <c r="M339" s="201" t="str">
        <f t="shared" si="123"/>
        <v/>
      </c>
      <c r="N339" s="314">
        <f>IF(Revised_Input!E339&gt;0,Revised_Input!E339,IF(Input!E339&lt;990000,Input!E339,""))</f>
        <v>0</v>
      </c>
      <c r="O339" s="306" t="str">
        <f t="shared" si="124"/>
        <v/>
      </c>
      <c r="P339" s="10" t="str">
        <f t="shared" si="125"/>
        <v/>
      </c>
      <c r="Q339" s="322" t="str">
        <f t="shared" si="126"/>
        <v/>
      </c>
      <c r="R339" s="325" t="str">
        <f>IF(D339="","",IF(J339="Y",Input!M339,0))</f>
        <v/>
      </c>
      <c r="S339" s="308" t="str">
        <f t="shared" si="127"/>
        <v/>
      </c>
      <c r="T339" s="305" t="str">
        <f>IF(D339="","",Input!L339)</f>
        <v/>
      </c>
      <c r="U339" s="308" t="str">
        <f t="shared" si="128"/>
        <v/>
      </c>
      <c r="V339" s="307" t="str">
        <f t="shared" si="129"/>
        <v/>
      </c>
      <c r="W339" s="326" t="str">
        <f t="shared" si="130"/>
        <v/>
      </c>
      <c r="X339" s="152" t="str">
        <f>IF(D339="","",Input!K339)</f>
        <v/>
      </c>
      <c r="Y339" s="308" t="str">
        <f t="shared" si="131"/>
        <v/>
      </c>
      <c r="Z339" s="329" t="str">
        <f t="shared" si="132"/>
        <v/>
      </c>
      <c r="AA339" s="62" t="str">
        <f t="shared" si="133"/>
        <v/>
      </c>
      <c r="AB339" s="62" t="str">
        <f>IF(D339="","",Input!N339)</f>
        <v/>
      </c>
      <c r="AC339" s="62" t="str">
        <f t="shared" si="134"/>
        <v/>
      </c>
      <c r="AD339" s="62" t="str">
        <f>IF(D339="","",Input!J339)</f>
        <v/>
      </c>
      <c r="AE339" s="62" t="str">
        <f t="shared" si="135"/>
        <v/>
      </c>
      <c r="AF339" s="309" t="str">
        <f t="shared" si="136"/>
        <v/>
      </c>
      <c r="AG339" s="19" t="str">
        <f t="shared" si="137"/>
        <v/>
      </c>
      <c r="AH339" s="19" t="str">
        <f t="shared" si="138"/>
        <v/>
      </c>
      <c r="AI339" s="19" t="str">
        <f t="shared" si="139"/>
        <v/>
      </c>
      <c r="AJ339" s="337" t="str">
        <f t="shared" si="140"/>
        <v/>
      </c>
      <c r="AK339" s="62" t="str">
        <f t="shared" si="141"/>
        <v/>
      </c>
      <c r="AL339" s="62" t="str">
        <f>IF(D339="","",IF(AK338&lt;'day lookup'!$I$1,MIN('day lookup'!$I$1-AK338,AJ339)))</f>
        <v/>
      </c>
      <c r="AM339" s="62" t="str">
        <f t="shared" si="142"/>
        <v/>
      </c>
      <c r="AN339" s="62" t="str">
        <f>IF(D339="","",IF(AK339&lt;'day lookup'!$I$1,0,MIN(AK339-'day lookup'!$I$1,AJ339)))</f>
        <v/>
      </c>
      <c r="AO339" s="338" t="str">
        <f t="shared" si="143"/>
        <v/>
      </c>
      <c r="AP339" s="10">
        <f>IF(Revised_Input!F339&gt;0,Revised_Input!F339,IF(Input!F339&lt;990000,Input!F339,""))</f>
        <v>0</v>
      </c>
      <c r="AQ339" s="282"/>
      <c r="AS339" s="282"/>
      <c r="AT339" s="279"/>
      <c r="AU339" s="280"/>
      <c r="BL339" s="271"/>
      <c r="BN339" s="271"/>
      <c r="BO339" s="271"/>
    </row>
    <row r="340" spans="1:67">
      <c r="A340" s="73" t="str">
        <f ca="1">OFFSET('day lookup'!$A$1,WEEKDAY(B340)-1,0)</f>
        <v>MON</v>
      </c>
      <c r="B340" s="32">
        <f>Input!A340</f>
        <v>41330</v>
      </c>
      <c r="C340" s="294" t="str">
        <f>IF(D340&lt;&gt;"",interp(D340,AreaCapacity!$A$3:$B$245,2),"")</f>
        <v/>
      </c>
      <c r="D340" s="10">
        <f>IF(AND(Revised_Input!B340&gt;0,Revised_Input!B340&lt;104000),Revised_Input!B340,IF(Input!B340&lt;990000,Input!B340,""))</f>
        <v>0</v>
      </c>
      <c r="E340" s="10">
        <f>IF(Revised_Input!G340&gt;0,Revised_Input!G340/1.9835,IF(Input!G340&lt;990000,Input!G340,""))</f>
        <v>0</v>
      </c>
      <c r="F340" s="10">
        <f>IF(Revised_Input!C340&gt;0,Revised_Input!C340,IF(Input!C340&lt;990000,Input!C340,""))</f>
        <v>0</v>
      </c>
      <c r="G340" s="10">
        <f>IF(Revised_Input!D340&gt;0,Revised_Input!D340,IF(Input!D340&lt;990000,Input!D340,""))</f>
        <v>0</v>
      </c>
      <c r="H340" s="210" t="str">
        <f t="shared" si="120"/>
        <v/>
      </c>
      <c r="I340" s="287" t="str">
        <f t="shared" si="121"/>
        <v/>
      </c>
      <c r="J340" s="437" t="str">
        <f>IF(Input!H340="","",Input!H340)</f>
        <v>N</v>
      </c>
      <c r="K340" s="305" t="str">
        <f t="shared" si="122"/>
        <v/>
      </c>
      <c r="L340" s="201" t="str">
        <f>IF(D340="","",IF(J340="Y",I340+G340,MIN(Input!I340,I340+G340-K340)))</f>
        <v/>
      </c>
      <c r="M340" s="201" t="str">
        <f t="shared" si="123"/>
        <v/>
      </c>
      <c r="N340" s="314">
        <f>IF(Revised_Input!E340&gt;0,Revised_Input!E340,IF(Input!E340&lt;990000,Input!E340,""))</f>
        <v>0</v>
      </c>
      <c r="O340" s="306" t="str">
        <f t="shared" si="124"/>
        <v/>
      </c>
      <c r="P340" s="10" t="str">
        <f t="shared" si="125"/>
        <v/>
      </c>
      <c r="Q340" s="322" t="str">
        <f t="shared" si="126"/>
        <v/>
      </c>
      <c r="R340" s="325" t="str">
        <f>IF(D340="","",IF(J340="Y",Input!M340,0))</f>
        <v/>
      </c>
      <c r="S340" s="308" t="str">
        <f t="shared" si="127"/>
        <v/>
      </c>
      <c r="T340" s="305" t="str">
        <f>IF(D340="","",Input!L340)</f>
        <v/>
      </c>
      <c r="U340" s="308" t="str">
        <f t="shared" si="128"/>
        <v/>
      </c>
      <c r="V340" s="307" t="str">
        <f t="shared" si="129"/>
        <v/>
      </c>
      <c r="W340" s="326" t="str">
        <f t="shared" si="130"/>
        <v/>
      </c>
      <c r="X340" s="152" t="str">
        <f>IF(D340="","",Input!K340)</f>
        <v/>
      </c>
      <c r="Y340" s="308" t="str">
        <f t="shared" si="131"/>
        <v/>
      </c>
      <c r="Z340" s="329" t="str">
        <f t="shared" si="132"/>
        <v/>
      </c>
      <c r="AA340" s="62" t="str">
        <f t="shared" si="133"/>
        <v/>
      </c>
      <c r="AB340" s="62" t="str">
        <f>IF(D340="","",Input!N340)</f>
        <v/>
      </c>
      <c r="AC340" s="62" t="str">
        <f t="shared" si="134"/>
        <v/>
      </c>
      <c r="AD340" s="62" t="str">
        <f>IF(D340="","",Input!J340)</f>
        <v/>
      </c>
      <c r="AE340" s="62" t="str">
        <f t="shared" si="135"/>
        <v/>
      </c>
      <c r="AF340" s="309" t="str">
        <f t="shared" si="136"/>
        <v/>
      </c>
      <c r="AG340" s="19" t="str">
        <f t="shared" si="137"/>
        <v/>
      </c>
      <c r="AH340" s="19" t="str">
        <f t="shared" si="138"/>
        <v/>
      </c>
      <c r="AI340" s="19" t="str">
        <f t="shared" si="139"/>
        <v/>
      </c>
      <c r="AJ340" s="337" t="str">
        <f t="shared" si="140"/>
        <v/>
      </c>
      <c r="AK340" s="62" t="str">
        <f t="shared" si="141"/>
        <v/>
      </c>
      <c r="AL340" s="62" t="str">
        <f>IF(D340="","",IF(AK339&lt;'day lookup'!$I$1,MIN('day lookup'!$I$1-AK339,AJ340)))</f>
        <v/>
      </c>
      <c r="AM340" s="62" t="str">
        <f t="shared" si="142"/>
        <v/>
      </c>
      <c r="AN340" s="62" t="str">
        <f>IF(D340="","",IF(AK340&lt;'day lookup'!$I$1,0,MIN(AK340-'day lookup'!$I$1,AJ340)))</f>
        <v/>
      </c>
      <c r="AO340" s="338" t="str">
        <f t="shared" si="143"/>
        <v/>
      </c>
      <c r="AP340" s="10">
        <f>IF(Revised_Input!F340&gt;0,Revised_Input!F340,IF(Input!F340&lt;990000,Input!F340,""))</f>
        <v>0</v>
      </c>
      <c r="AQ340" s="282"/>
      <c r="AS340" s="282"/>
      <c r="AT340" s="279"/>
      <c r="AU340" s="280"/>
      <c r="BL340" s="271"/>
      <c r="BN340" s="271"/>
      <c r="BO340" s="271"/>
    </row>
    <row r="341" spans="1:67">
      <c r="A341" s="73" t="str">
        <f ca="1">OFFSET('day lookup'!$A$1,WEEKDAY(B341)-1,0)</f>
        <v>TUE</v>
      </c>
      <c r="B341" s="32">
        <f>Input!A341</f>
        <v>41331</v>
      </c>
      <c r="C341" s="294" t="str">
        <f>IF(D341&lt;&gt;"",interp(D341,AreaCapacity!$A$3:$B$245,2),"")</f>
        <v/>
      </c>
      <c r="D341" s="10">
        <f>IF(AND(Revised_Input!B341&gt;0,Revised_Input!B341&lt;104000),Revised_Input!B341,IF(Input!B341&lt;990000,Input!B341,""))</f>
        <v>0</v>
      </c>
      <c r="E341" s="10">
        <f>IF(Revised_Input!G341&gt;0,Revised_Input!G341/1.9835,IF(Input!G341&lt;990000,Input!G341,""))</f>
        <v>0</v>
      </c>
      <c r="F341" s="10">
        <f>IF(Revised_Input!C341&gt;0,Revised_Input!C341,IF(Input!C341&lt;990000,Input!C341,""))</f>
        <v>0</v>
      </c>
      <c r="G341" s="10">
        <f>IF(Revised_Input!D341&gt;0,Revised_Input!D341,IF(Input!D341&lt;990000,Input!D341,""))</f>
        <v>0</v>
      </c>
      <c r="H341" s="210" t="str">
        <f t="shared" si="120"/>
        <v/>
      </c>
      <c r="I341" s="287" t="str">
        <f t="shared" si="121"/>
        <v/>
      </c>
      <c r="J341" s="437" t="str">
        <f>IF(Input!H341="","",Input!H341)</f>
        <v>N</v>
      </c>
      <c r="K341" s="305" t="str">
        <f t="shared" si="122"/>
        <v/>
      </c>
      <c r="L341" s="201" t="str">
        <f>IF(D341="","",IF(J341="Y",I341+G341,MIN(Input!I341,I341+G341-K341)))</f>
        <v/>
      </c>
      <c r="M341" s="201" t="str">
        <f t="shared" si="123"/>
        <v/>
      </c>
      <c r="N341" s="314">
        <f>IF(Revised_Input!E341&gt;0,Revised_Input!E341,IF(Input!E341&lt;990000,Input!E341,""))</f>
        <v>0</v>
      </c>
      <c r="O341" s="306" t="str">
        <f t="shared" si="124"/>
        <v/>
      </c>
      <c r="P341" s="10" t="str">
        <f t="shared" si="125"/>
        <v/>
      </c>
      <c r="Q341" s="322" t="str">
        <f t="shared" si="126"/>
        <v/>
      </c>
      <c r="R341" s="325" t="str">
        <f>IF(D341="","",IF(J341="Y",Input!M341,0))</f>
        <v/>
      </c>
      <c r="S341" s="308" t="str">
        <f t="shared" si="127"/>
        <v/>
      </c>
      <c r="T341" s="305" t="str">
        <f>IF(D341="","",Input!L341)</f>
        <v/>
      </c>
      <c r="U341" s="308" t="str">
        <f t="shared" si="128"/>
        <v/>
      </c>
      <c r="V341" s="307" t="str">
        <f t="shared" si="129"/>
        <v/>
      </c>
      <c r="W341" s="326" t="str">
        <f t="shared" si="130"/>
        <v/>
      </c>
      <c r="X341" s="152" t="str">
        <f>IF(D341="","",Input!K341)</f>
        <v/>
      </c>
      <c r="Y341" s="308" t="str">
        <f t="shared" si="131"/>
        <v/>
      </c>
      <c r="Z341" s="329" t="str">
        <f t="shared" si="132"/>
        <v/>
      </c>
      <c r="AA341" s="62" t="str">
        <f t="shared" si="133"/>
        <v/>
      </c>
      <c r="AB341" s="62" t="str">
        <f>IF(D341="","",Input!N341)</f>
        <v/>
      </c>
      <c r="AC341" s="62" t="str">
        <f t="shared" si="134"/>
        <v/>
      </c>
      <c r="AD341" s="62" t="str">
        <f>IF(D341="","",Input!J341)</f>
        <v/>
      </c>
      <c r="AE341" s="62" t="str">
        <f t="shared" si="135"/>
        <v/>
      </c>
      <c r="AF341" s="309" t="str">
        <f t="shared" si="136"/>
        <v/>
      </c>
      <c r="AG341" s="19" t="str">
        <f t="shared" si="137"/>
        <v/>
      </c>
      <c r="AH341" s="19" t="str">
        <f t="shared" si="138"/>
        <v/>
      </c>
      <c r="AI341" s="19" t="str">
        <f t="shared" si="139"/>
        <v/>
      </c>
      <c r="AJ341" s="337" t="str">
        <f t="shared" si="140"/>
        <v/>
      </c>
      <c r="AK341" s="62" t="str">
        <f t="shared" si="141"/>
        <v/>
      </c>
      <c r="AL341" s="62" t="str">
        <f>IF(D341="","",IF(AK340&lt;'day lookup'!$I$1,MIN('day lookup'!$I$1-AK340,AJ341)))</f>
        <v/>
      </c>
      <c r="AM341" s="62" t="str">
        <f t="shared" si="142"/>
        <v/>
      </c>
      <c r="AN341" s="62" t="str">
        <f>IF(D341="","",IF(AK341&lt;'day lookup'!$I$1,0,MIN(AK341-'day lookup'!$I$1,AJ341)))</f>
        <v/>
      </c>
      <c r="AO341" s="338" t="str">
        <f t="shared" si="143"/>
        <v/>
      </c>
      <c r="AP341" s="10">
        <f>IF(Revised_Input!F341&gt;0,Revised_Input!F341,IF(Input!F341&lt;990000,Input!F341,""))</f>
        <v>0</v>
      </c>
      <c r="AQ341" s="282"/>
      <c r="AS341" s="282"/>
      <c r="AT341" s="279"/>
      <c r="AU341" s="280"/>
      <c r="BL341" s="271"/>
      <c r="BN341" s="271"/>
      <c r="BO341" s="271"/>
    </row>
    <row r="342" spans="1:67">
      <c r="A342" s="73" t="str">
        <f ca="1">OFFSET('day lookup'!$A$1,WEEKDAY(B342)-1,0)</f>
        <v>WED</v>
      </c>
      <c r="B342" s="32">
        <f>Input!A342</f>
        <v>41332</v>
      </c>
      <c r="C342" s="294" t="str">
        <f>IF(D342&lt;&gt;"",interp(D342,AreaCapacity!$A$3:$B$245,2),"")</f>
        <v/>
      </c>
      <c r="D342" s="10">
        <f>IF(AND(Revised_Input!B342&gt;0,Revised_Input!B342&lt;104000),Revised_Input!B342,IF(Input!B342&lt;990000,Input!B342,""))</f>
        <v>0</v>
      </c>
      <c r="E342" s="10">
        <f>IF(Revised_Input!G342&gt;0,Revised_Input!G342/1.9835,IF(Input!G342&lt;990000,Input!G342,""))</f>
        <v>0</v>
      </c>
      <c r="F342" s="10">
        <f>IF(Revised_Input!C342&gt;0,Revised_Input!C342,IF(Input!C342&lt;990000,Input!C342,""))</f>
        <v>0</v>
      </c>
      <c r="G342" s="10">
        <f>IF(Revised_Input!D342&gt;0,Revised_Input!D342,IF(Input!D342&lt;990000,Input!D342,""))</f>
        <v>0</v>
      </c>
      <c r="H342" s="210" t="str">
        <f t="shared" si="120"/>
        <v/>
      </c>
      <c r="I342" s="287" t="str">
        <f t="shared" si="121"/>
        <v/>
      </c>
      <c r="J342" s="437" t="str">
        <f>IF(Input!H342="","",Input!H342)</f>
        <v>N</v>
      </c>
      <c r="K342" s="305" t="str">
        <f t="shared" si="122"/>
        <v/>
      </c>
      <c r="L342" s="201" t="str">
        <f>IF(D342="","",IF(J342="Y",I342+G342,MIN(Input!I342,I342+G342-K342)))</f>
        <v/>
      </c>
      <c r="M342" s="201" t="str">
        <f t="shared" si="123"/>
        <v/>
      </c>
      <c r="N342" s="314">
        <f>IF(Revised_Input!E342&gt;0,Revised_Input!E342,IF(Input!E342&lt;990000,Input!E342,""))</f>
        <v>0</v>
      </c>
      <c r="O342" s="306" t="str">
        <f t="shared" si="124"/>
        <v/>
      </c>
      <c r="P342" s="10" t="str">
        <f t="shared" si="125"/>
        <v/>
      </c>
      <c r="Q342" s="322" t="str">
        <f t="shared" si="126"/>
        <v/>
      </c>
      <c r="R342" s="325" t="str">
        <f>IF(D342="","",IF(J342="Y",Input!M342,0))</f>
        <v/>
      </c>
      <c r="S342" s="308" t="str">
        <f t="shared" si="127"/>
        <v/>
      </c>
      <c r="T342" s="305" t="str">
        <f>IF(D342="","",Input!L342)</f>
        <v/>
      </c>
      <c r="U342" s="308" t="str">
        <f t="shared" si="128"/>
        <v/>
      </c>
      <c r="V342" s="307" t="str">
        <f t="shared" si="129"/>
        <v/>
      </c>
      <c r="W342" s="326" t="str">
        <f t="shared" si="130"/>
        <v/>
      </c>
      <c r="X342" s="152" t="str">
        <f>IF(D342="","",Input!K342)</f>
        <v/>
      </c>
      <c r="Y342" s="308" t="str">
        <f t="shared" si="131"/>
        <v/>
      </c>
      <c r="Z342" s="329" t="str">
        <f t="shared" si="132"/>
        <v/>
      </c>
      <c r="AA342" s="62" t="str">
        <f t="shared" si="133"/>
        <v/>
      </c>
      <c r="AB342" s="62" t="str">
        <f>IF(D342="","",Input!N342)</f>
        <v/>
      </c>
      <c r="AC342" s="62" t="str">
        <f t="shared" si="134"/>
        <v/>
      </c>
      <c r="AD342" s="62" t="str">
        <f>IF(D342="","",Input!J342)</f>
        <v/>
      </c>
      <c r="AE342" s="62" t="str">
        <f t="shared" si="135"/>
        <v/>
      </c>
      <c r="AF342" s="309" t="str">
        <f t="shared" si="136"/>
        <v/>
      </c>
      <c r="AG342" s="19" t="str">
        <f t="shared" si="137"/>
        <v/>
      </c>
      <c r="AH342" s="19" t="str">
        <f t="shared" si="138"/>
        <v/>
      </c>
      <c r="AI342" s="19" t="str">
        <f t="shared" si="139"/>
        <v/>
      </c>
      <c r="AJ342" s="337" t="str">
        <f t="shared" si="140"/>
        <v/>
      </c>
      <c r="AK342" s="62" t="str">
        <f t="shared" si="141"/>
        <v/>
      </c>
      <c r="AL342" s="62" t="str">
        <f>IF(D342="","",IF(AK341&lt;'day lookup'!$I$1,MIN('day lookup'!$I$1-AK341,AJ342)))</f>
        <v/>
      </c>
      <c r="AM342" s="62" t="str">
        <f t="shared" si="142"/>
        <v/>
      </c>
      <c r="AN342" s="62" t="str">
        <f>IF(D342="","",IF(AK342&lt;'day lookup'!$I$1,0,MIN(AK342-'day lookup'!$I$1,AJ342)))</f>
        <v/>
      </c>
      <c r="AO342" s="338" t="str">
        <f t="shared" si="143"/>
        <v/>
      </c>
      <c r="AP342" s="10">
        <f>IF(Revised_Input!F342&gt;0,Revised_Input!F342,IF(Input!F342&lt;990000,Input!F342,""))</f>
        <v>0</v>
      </c>
      <c r="AQ342" s="282"/>
      <c r="AS342" s="282"/>
      <c r="AT342" s="279"/>
      <c r="AU342" s="280"/>
      <c r="BL342" s="271"/>
      <c r="BN342" s="271"/>
      <c r="BO342" s="271"/>
    </row>
    <row r="343" spans="1:67">
      <c r="A343" s="73" t="str">
        <f ca="1">OFFSET('day lookup'!$A$1,WEEKDAY(B343)-1,0)</f>
        <v>THU</v>
      </c>
      <c r="B343" s="32">
        <f>Input!A343</f>
        <v>41333</v>
      </c>
      <c r="C343" s="294" t="str">
        <f>IF(D343&lt;&gt;"",interp(D343,AreaCapacity!$A$3:$B$245,2),"")</f>
        <v/>
      </c>
      <c r="D343" s="10">
        <f>IF(AND(Revised_Input!B343&gt;0,Revised_Input!B343&lt;104000),Revised_Input!B343,IF(Input!B343&lt;990000,Input!B343,""))</f>
        <v>0</v>
      </c>
      <c r="E343" s="10">
        <f>IF(Revised_Input!G343&gt;0,Revised_Input!G343/1.9835,IF(Input!G343&lt;990000,Input!G343,""))</f>
        <v>0</v>
      </c>
      <c r="F343" s="10">
        <f>IF(Revised_Input!C343&gt;0,Revised_Input!C343,IF(Input!C343&lt;990000,Input!C343,""))</f>
        <v>0</v>
      </c>
      <c r="G343" s="10">
        <f>IF(Revised_Input!D343&gt;0,Revised_Input!D343,IF(Input!D343&lt;990000,Input!D343,""))</f>
        <v>0</v>
      </c>
      <c r="H343" s="210" t="str">
        <f t="shared" si="120"/>
        <v/>
      </c>
      <c r="I343" s="287" t="str">
        <f t="shared" si="121"/>
        <v/>
      </c>
      <c r="J343" s="437" t="str">
        <f>IF(Input!H343="","",Input!H343)</f>
        <v>N</v>
      </c>
      <c r="K343" s="305" t="str">
        <f t="shared" si="122"/>
        <v/>
      </c>
      <c r="L343" s="201" t="str">
        <f>IF(D343="","",IF(J343="Y",I343+G343,MIN(Input!I343,I343+G343-K343)))</f>
        <v/>
      </c>
      <c r="M343" s="201" t="str">
        <f t="shared" si="123"/>
        <v/>
      </c>
      <c r="N343" s="314">
        <f>IF(Revised_Input!E343&gt;0,Revised_Input!E343,IF(Input!E343&lt;990000,Input!E343,""))</f>
        <v>0</v>
      </c>
      <c r="O343" s="306" t="str">
        <f t="shared" si="124"/>
        <v/>
      </c>
      <c r="P343" s="10" t="str">
        <f t="shared" si="125"/>
        <v/>
      </c>
      <c r="Q343" s="322" t="str">
        <f t="shared" si="126"/>
        <v/>
      </c>
      <c r="R343" s="325" t="str">
        <f>IF(D343="","",IF(J343="Y",Input!M343,0))</f>
        <v/>
      </c>
      <c r="S343" s="308" t="str">
        <f t="shared" si="127"/>
        <v/>
      </c>
      <c r="T343" s="305" t="str">
        <f>IF(D343="","",Input!L343)</f>
        <v/>
      </c>
      <c r="U343" s="308" t="str">
        <f t="shared" si="128"/>
        <v/>
      </c>
      <c r="V343" s="307" t="str">
        <f t="shared" si="129"/>
        <v/>
      </c>
      <c r="W343" s="326" t="str">
        <f t="shared" si="130"/>
        <v/>
      </c>
      <c r="X343" s="152" t="str">
        <f>IF(D343="","",Input!K343)</f>
        <v/>
      </c>
      <c r="Y343" s="308" t="str">
        <f t="shared" si="131"/>
        <v/>
      </c>
      <c r="Z343" s="329" t="str">
        <f t="shared" si="132"/>
        <v/>
      </c>
      <c r="AA343" s="62" t="str">
        <f t="shared" si="133"/>
        <v/>
      </c>
      <c r="AB343" s="62" t="str">
        <f>IF(D343="","",Input!N343)</f>
        <v/>
      </c>
      <c r="AC343" s="62" t="str">
        <f t="shared" si="134"/>
        <v/>
      </c>
      <c r="AD343" s="62" t="str">
        <f>IF(D343="","",Input!J343)</f>
        <v/>
      </c>
      <c r="AE343" s="62" t="str">
        <f t="shared" si="135"/>
        <v/>
      </c>
      <c r="AF343" s="309" t="str">
        <f t="shared" si="136"/>
        <v/>
      </c>
      <c r="AG343" s="19" t="str">
        <f t="shared" si="137"/>
        <v/>
      </c>
      <c r="AH343" s="19" t="str">
        <f t="shared" si="138"/>
        <v/>
      </c>
      <c r="AI343" s="19" t="str">
        <f t="shared" si="139"/>
        <v/>
      </c>
      <c r="AJ343" s="337" t="str">
        <f t="shared" si="140"/>
        <v/>
      </c>
      <c r="AK343" s="62" t="str">
        <f t="shared" si="141"/>
        <v/>
      </c>
      <c r="AL343" s="62" t="str">
        <f>IF(D343="","",IF(AK342&lt;'day lookup'!$I$1,MIN('day lookup'!$I$1-AK342,AJ343)))</f>
        <v/>
      </c>
      <c r="AM343" s="62" t="str">
        <f t="shared" si="142"/>
        <v/>
      </c>
      <c r="AN343" s="62" t="str">
        <f>IF(D343="","",IF(AK343&lt;'day lookup'!$I$1,0,MIN(AK343-'day lookup'!$I$1,AJ343)))</f>
        <v/>
      </c>
      <c r="AO343" s="338" t="str">
        <f t="shared" si="143"/>
        <v/>
      </c>
      <c r="AP343" s="10">
        <f>IF(Revised_Input!F343&gt;0,Revised_Input!F343,IF(Input!F343&lt;990000,Input!F343,""))</f>
        <v>0</v>
      </c>
      <c r="AQ343" s="282"/>
      <c r="AS343" s="282"/>
      <c r="AT343" s="279"/>
      <c r="AU343" s="280"/>
      <c r="BL343" s="271"/>
      <c r="BN343" s="271"/>
      <c r="BO343" s="271"/>
    </row>
    <row r="344" spans="1:67">
      <c r="A344" s="73" t="str">
        <f ca="1">OFFSET('day lookup'!$A$1,WEEKDAY(B344)-1,0)</f>
        <v>FRI</v>
      </c>
      <c r="B344" s="32">
        <f>Input!A344</f>
        <v>41334</v>
      </c>
      <c r="C344" s="294" t="str">
        <f>IF(D344&lt;&gt;"",interp(D344,AreaCapacity!$A$3:$B$245,2),"")</f>
        <v/>
      </c>
      <c r="D344" s="10">
        <f>IF(AND(Revised_Input!B344&gt;0,Revised_Input!B344&lt;104000),Revised_Input!B344,IF(Input!B344&lt;990000,Input!B344,""))</f>
        <v>0</v>
      </c>
      <c r="E344" s="10">
        <f>IF(Revised_Input!G344&gt;0,Revised_Input!G344/1.9835,IF(Input!G344&lt;990000,Input!G344,""))</f>
        <v>0</v>
      </c>
      <c r="F344" s="10">
        <f>IF(Revised_Input!C344&gt;0,Revised_Input!C344,IF(Input!C344&lt;990000,Input!C344,""))</f>
        <v>0</v>
      </c>
      <c r="G344" s="10">
        <f>IF(Revised_Input!D344&gt;0,Revised_Input!D344,IF(Input!D344&lt;990000,Input!D344,""))</f>
        <v>0</v>
      </c>
      <c r="H344" s="210" t="str">
        <f t="shared" si="120"/>
        <v/>
      </c>
      <c r="I344" s="287" t="str">
        <f t="shared" si="121"/>
        <v/>
      </c>
      <c r="J344" s="437" t="str">
        <f>IF(Input!H344="","",Input!H344)</f>
        <v>N</v>
      </c>
      <c r="K344" s="305" t="str">
        <f t="shared" si="122"/>
        <v/>
      </c>
      <c r="L344" s="201" t="str">
        <f>IF(D344="","",IF(J344="Y",I344+G344,MIN(Input!I344,I344+G344-K344)))</f>
        <v/>
      </c>
      <c r="M344" s="201" t="str">
        <f t="shared" si="123"/>
        <v/>
      </c>
      <c r="N344" s="314">
        <f>IF(Revised_Input!E344&gt;0,Revised_Input!E344,IF(Input!E344&lt;990000,Input!E344,""))</f>
        <v>0</v>
      </c>
      <c r="O344" s="306" t="str">
        <f t="shared" si="124"/>
        <v/>
      </c>
      <c r="P344" s="10" t="str">
        <f t="shared" si="125"/>
        <v/>
      </c>
      <c r="Q344" s="322" t="str">
        <f t="shared" si="126"/>
        <v/>
      </c>
      <c r="R344" s="325" t="str">
        <f>IF(D344="","",IF(J344="Y",Input!M344,0))</f>
        <v/>
      </c>
      <c r="S344" s="308" t="str">
        <f t="shared" si="127"/>
        <v/>
      </c>
      <c r="T344" s="305" t="str">
        <f>IF(D344="","",Input!L344)</f>
        <v/>
      </c>
      <c r="U344" s="308" t="str">
        <f t="shared" si="128"/>
        <v/>
      </c>
      <c r="V344" s="307" t="str">
        <f t="shared" si="129"/>
        <v/>
      </c>
      <c r="W344" s="326" t="str">
        <f t="shared" si="130"/>
        <v/>
      </c>
      <c r="X344" s="152" t="str">
        <f>IF(D344="","",Input!K344)</f>
        <v/>
      </c>
      <c r="Y344" s="308" t="str">
        <f t="shared" si="131"/>
        <v/>
      </c>
      <c r="Z344" s="329" t="str">
        <f t="shared" si="132"/>
        <v/>
      </c>
      <c r="AA344" s="62" t="str">
        <f t="shared" si="133"/>
        <v/>
      </c>
      <c r="AB344" s="62" t="str">
        <f>IF(D344="","",Input!N344)</f>
        <v/>
      </c>
      <c r="AC344" s="62" t="str">
        <f t="shared" si="134"/>
        <v/>
      </c>
      <c r="AD344" s="62" t="str">
        <f>IF(D344="","",Input!J344)</f>
        <v/>
      </c>
      <c r="AE344" s="62" t="str">
        <f t="shared" si="135"/>
        <v/>
      </c>
      <c r="AF344" s="309" t="str">
        <f t="shared" si="136"/>
        <v/>
      </c>
      <c r="AG344" s="19" t="str">
        <f t="shared" si="137"/>
        <v/>
      </c>
      <c r="AH344" s="19" t="str">
        <f t="shared" si="138"/>
        <v/>
      </c>
      <c r="AI344" s="19" t="str">
        <f t="shared" si="139"/>
        <v/>
      </c>
      <c r="AJ344" s="337" t="str">
        <f t="shared" si="140"/>
        <v/>
      </c>
      <c r="AK344" s="62" t="str">
        <f t="shared" si="141"/>
        <v/>
      </c>
      <c r="AL344" s="62" t="str">
        <f>IF(D344="","",IF(AK343&lt;'day lookup'!$I$1,MIN('day lookup'!$I$1-AK343,AJ344)))</f>
        <v/>
      </c>
      <c r="AM344" s="62" t="str">
        <f t="shared" si="142"/>
        <v/>
      </c>
      <c r="AN344" s="62" t="str">
        <f>IF(D344="","",IF(AK344&lt;'day lookup'!$I$1,0,MIN(AK344-'day lookup'!$I$1,AJ344)))</f>
        <v/>
      </c>
      <c r="AO344" s="338" t="str">
        <f t="shared" si="143"/>
        <v/>
      </c>
      <c r="AP344" s="10">
        <f>IF(Revised_Input!F344&gt;0,Revised_Input!F344,IF(Input!F344&lt;990000,Input!F344,""))</f>
        <v>0</v>
      </c>
      <c r="AQ344" s="282"/>
      <c r="AS344" s="282"/>
      <c r="AT344" s="279"/>
      <c r="AU344" s="280"/>
      <c r="BL344" s="271"/>
      <c r="BN344" s="271"/>
      <c r="BO344" s="271"/>
    </row>
    <row r="345" spans="1:67">
      <c r="A345" s="73" t="str">
        <f ca="1">OFFSET('day lookup'!$A$1,WEEKDAY(B345)-1,0)</f>
        <v>SAT</v>
      </c>
      <c r="B345" s="32">
        <f>Input!A345</f>
        <v>41335</v>
      </c>
      <c r="C345" s="294" t="str">
        <f>IF(D345&lt;&gt;"",interp(D345,AreaCapacity!$A$3:$B$245,2),"")</f>
        <v/>
      </c>
      <c r="D345" s="10">
        <f>IF(AND(Revised_Input!B345&gt;0,Revised_Input!B345&lt;104000),Revised_Input!B345,IF(Input!B345&lt;990000,Input!B345,""))</f>
        <v>0</v>
      </c>
      <c r="E345" s="10">
        <f>IF(Revised_Input!G345&gt;0,Revised_Input!G345/1.9835,IF(Input!G345&lt;990000,Input!G345,""))</f>
        <v>0</v>
      </c>
      <c r="F345" s="10">
        <f>IF(Revised_Input!C345&gt;0,Revised_Input!C345,IF(Input!C345&lt;990000,Input!C345,""))</f>
        <v>0</v>
      </c>
      <c r="G345" s="10">
        <f>IF(Revised_Input!D345&gt;0,Revised_Input!D345,IF(Input!D345&lt;990000,Input!D345,""))</f>
        <v>0</v>
      </c>
      <c r="H345" s="210" t="str">
        <f t="shared" si="120"/>
        <v/>
      </c>
      <c r="I345" s="287" t="str">
        <f t="shared" si="121"/>
        <v/>
      </c>
      <c r="J345" s="437" t="str">
        <f>IF(Input!H345="","",Input!H345)</f>
        <v>N</v>
      </c>
      <c r="K345" s="305" t="str">
        <f t="shared" si="122"/>
        <v/>
      </c>
      <c r="L345" s="201" t="str">
        <f>IF(D345="","",IF(J345="Y",I345+G345,MIN(Input!I345,I345+G345-K345)))</f>
        <v/>
      </c>
      <c r="M345" s="201" t="str">
        <f t="shared" si="123"/>
        <v/>
      </c>
      <c r="N345" s="314">
        <f>IF(Revised_Input!E345&gt;0,Revised_Input!E345,IF(Input!E345&lt;990000,Input!E345,""))</f>
        <v>0</v>
      </c>
      <c r="O345" s="306" t="str">
        <f t="shared" si="124"/>
        <v/>
      </c>
      <c r="P345" s="10" t="str">
        <f t="shared" si="125"/>
        <v/>
      </c>
      <c r="Q345" s="322" t="str">
        <f t="shared" si="126"/>
        <v/>
      </c>
      <c r="R345" s="325" t="str">
        <f>IF(D345="","",IF(J345="Y",Input!M345,0))</f>
        <v/>
      </c>
      <c r="S345" s="308" t="str">
        <f t="shared" si="127"/>
        <v/>
      </c>
      <c r="T345" s="305" t="str">
        <f>IF(D345="","",Input!L345)</f>
        <v/>
      </c>
      <c r="U345" s="308" t="str">
        <f t="shared" si="128"/>
        <v/>
      </c>
      <c r="V345" s="307" t="str">
        <f t="shared" si="129"/>
        <v/>
      </c>
      <c r="W345" s="326" t="str">
        <f t="shared" si="130"/>
        <v/>
      </c>
      <c r="X345" s="152" t="str">
        <f>IF(D345="","",Input!K345)</f>
        <v/>
      </c>
      <c r="Y345" s="308" t="str">
        <f t="shared" si="131"/>
        <v/>
      </c>
      <c r="Z345" s="329" t="str">
        <f t="shared" si="132"/>
        <v/>
      </c>
      <c r="AA345" s="62" t="str">
        <f t="shared" si="133"/>
        <v/>
      </c>
      <c r="AB345" s="62" t="str">
        <f>IF(D345="","",Input!N345)</f>
        <v/>
      </c>
      <c r="AC345" s="62" t="str">
        <f t="shared" si="134"/>
        <v/>
      </c>
      <c r="AD345" s="62" t="str">
        <f>IF(D345="","",Input!J345)</f>
        <v/>
      </c>
      <c r="AE345" s="62" t="str">
        <f t="shared" si="135"/>
        <v/>
      </c>
      <c r="AF345" s="309" t="str">
        <f t="shared" si="136"/>
        <v/>
      </c>
      <c r="AG345" s="19" t="str">
        <f t="shared" si="137"/>
        <v/>
      </c>
      <c r="AH345" s="19" t="str">
        <f t="shared" si="138"/>
        <v/>
      </c>
      <c r="AI345" s="19" t="str">
        <f t="shared" si="139"/>
        <v/>
      </c>
      <c r="AJ345" s="337" t="str">
        <f t="shared" si="140"/>
        <v/>
      </c>
      <c r="AK345" s="62" t="str">
        <f t="shared" si="141"/>
        <v/>
      </c>
      <c r="AL345" s="62" t="str">
        <f>IF(D345="","",IF(AK344&lt;'day lookup'!$I$1,MIN('day lookup'!$I$1-AK344,AJ345)))</f>
        <v/>
      </c>
      <c r="AM345" s="62" t="str">
        <f t="shared" si="142"/>
        <v/>
      </c>
      <c r="AN345" s="62" t="str">
        <f>IF(D345="","",IF(AK345&lt;'day lookup'!$I$1,0,MIN(AK345-'day lookup'!$I$1,AJ345)))</f>
        <v/>
      </c>
      <c r="AO345" s="338" t="str">
        <f t="shared" si="143"/>
        <v/>
      </c>
      <c r="AP345" s="10">
        <f>IF(Revised_Input!F345&gt;0,Revised_Input!F345,IF(Input!F345&lt;990000,Input!F345,""))</f>
        <v>0</v>
      </c>
      <c r="AQ345" s="282"/>
      <c r="AS345" s="282"/>
      <c r="AT345" s="279"/>
      <c r="AU345" s="280"/>
      <c r="BL345" s="271"/>
      <c r="BN345" s="271"/>
      <c r="BO345" s="271"/>
    </row>
    <row r="346" spans="1:67">
      <c r="A346" s="73" t="str">
        <f ca="1">OFFSET('day lookup'!$A$1,WEEKDAY(B346)-1,0)</f>
        <v>SUN</v>
      </c>
      <c r="B346" s="32">
        <f>Input!A346</f>
        <v>41336</v>
      </c>
      <c r="C346" s="294" t="str">
        <f>IF(D346&lt;&gt;"",interp(D346,AreaCapacity!$A$3:$B$245,2),"")</f>
        <v/>
      </c>
      <c r="D346" s="10">
        <f>IF(AND(Revised_Input!B346&gt;0,Revised_Input!B346&lt;104000),Revised_Input!B346,IF(Input!B346&lt;990000,Input!B346,""))</f>
        <v>0</v>
      </c>
      <c r="E346" s="10">
        <f>IF(Revised_Input!G346&gt;0,Revised_Input!G346/1.9835,IF(Input!G346&lt;990000,Input!G346,""))</f>
        <v>0</v>
      </c>
      <c r="F346" s="10">
        <f>IF(Revised_Input!C346&gt;0,Revised_Input!C346,IF(Input!C346&lt;990000,Input!C346,""))</f>
        <v>0</v>
      </c>
      <c r="G346" s="10">
        <f>IF(Revised_Input!D346&gt;0,Revised_Input!D346,IF(Input!D346&lt;990000,Input!D346,""))</f>
        <v>0</v>
      </c>
      <c r="H346" s="210" t="str">
        <f t="shared" si="120"/>
        <v/>
      </c>
      <c r="I346" s="287" t="str">
        <f t="shared" si="121"/>
        <v/>
      </c>
      <c r="J346" s="437" t="str">
        <f>IF(Input!H346="","",Input!H346)</f>
        <v>N</v>
      </c>
      <c r="K346" s="305" t="str">
        <f t="shared" si="122"/>
        <v/>
      </c>
      <c r="L346" s="201" t="str">
        <f>IF(D346="","",IF(J346="Y",I346+G346,MIN(Input!I346,I346+G346-K346)))</f>
        <v/>
      </c>
      <c r="M346" s="201" t="str">
        <f t="shared" si="123"/>
        <v/>
      </c>
      <c r="N346" s="314">
        <f>IF(Revised_Input!E346&gt;0,Revised_Input!E346,IF(Input!E346&lt;990000,Input!E346,""))</f>
        <v>0</v>
      </c>
      <c r="O346" s="306" t="str">
        <f t="shared" si="124"/>
        <v/>
      </c>
      <c r="P346" s="10" t="str">
        <f t="shared" si="125"/>
        <v/>
      </c>
      <c r="Q346" s="322" t="str">
        <f t="shared" si="126"/>
        <v/>
      </c>
      <c r="R346" s="325" t="str">
        <f>IF(D346="","",IF(J346="Y",Input!M346,0))</f>
        <v/>
      </c>
      <c r="S346" s="308" t="str">
        <f t="shared" si="127"/>
        <v/>
      </c>
      <c r="T346" s="305" t="str">
        <f>IF(D346="","",Input!L346)</f>
        <v/>
      </c>
      <c r="U346" s="308" t="str">
        <f t="shared" si="128"/>
        <v/>
      </c>
      <c r="V346" s="307" t="str">
        <f t="shared" si="129"/>
        <v/>
      </c>
      <c r="W346" s="326" t="str">
        <f t="shared" si="130"/>
        <v/>
      </c>
      <c r="X346" s="152" t="str">
        <f>IF(D346="","",Input!K346)</f>
        <v/>
      </c>
      <c r="Y346" s="308" t="str">
        <f t="shared" si="131"/>
        <v/>
      </c>
      <c r="Z346" s="329" t="str">
        <f t="shared" si="132"/>
        <v/>
      </c>
      <c r="AA346" s="62" t="str">
        <f t="shared" si="133"/>
        <v/>
      </c>
      <c r="AB346" s="62" t="str">
        <f>IF(D346="","",Input!N346)</f>
        <v/>
      </c>
      <c r="AC346" s="62" t="str">
        <f t="shared" si="134"/>
        <v/>
      </c>
      <c r="AD346" s="62" t="str">
        <f>IF(D346="","",Input!J346)</f>
        <v/>
      </c>
      <c r="AE346" s="62" t="str">
        <f t="shared" si="135"/>
        <v/>
      </c>
      <c r="AF346" s="309" t="str">
        <f t="shared" si="136"/>
        <v/>
      </c>
      <c r="AG346" s="19" t="str">
        <f t="shared" si="137"/>
        <v/>
      </c>
      <c r="AH346" s="19" t="str">
        <f t="shared" si="138"/>
        <v/>
      </c>
      <c r="AI346" s="19" t="str">
        <f t="shared" si="139"/>
        <v/>
      </c>
      <c r="AJ346" s="337" t="str">
        <f t="shared" si="140"/>
        <v/>
      </c>
      <c r="AK346" s="62" t="str">
        <f t="shared" si="141"/>
        <v/>
      </c>
      <c r="AL346" s="62" t="str">
        <f>IF(D346="","",IF(AK345&lt;'day lookup'!$I$1,MIN('day lookup'!$I$1-AK345,AJ346)))</f>
        <v/>
      </c>
      <c r="AM346" s="62" t="str">
        <f t="shared" si="142"/>
        <v/>
      </c>
      <c r="AN346" s="62" t="str">
        <f>IF(D346="","",IF(AK346&lt;'day lookup'!$I$1,0,MIN(AK346-'day lookup'!$I$1,AJ346)))</f>
        <v/>
      </c>
      <c r="AO346" s="338" t="str">
        <f t="shared" si="143"/>
        <v/>
      </c>
      <c r="AP346" s="10">
        <f>IF(Revised_Input!F346&gt;0,Revised_Input!F346,IF(Input!F346&lt;990000,Input!F346,""))</f>
        <v>0</v>
      </c>
      <c r="AQ346" s="282"/>
      <c r="AS346" s="282"/>
      <c r="AT346" s="279"/>
      <c r="AU346" s="280"/>
      <c r="BL346" s="271"/>
      <c r="BN346" s="271"/>
      <c r="BO346" s="271"/>
    </row>
    <row r="347" spans="1:67">
      <c r="A347" s="73" t="str">
        <f ca="1">OFFSET('day lookup'!$A$1,WEEKDAY(B347)-1,0)</f>
        <v>MON</v>
      </c>
      <c r="B347" s="32">
        <f>Input!A347</f>
        <v>41337</v>
      </c>
      <c r="C347" s="294" t="str">
        <f>IF(D347&lt;&gt;"",interp(D347,AreaCapacity!$A$3:$B$245,2),"")</f>
        <v/>
      </c>
      <c r="D347" s="10">
        <f>IF(AND(Revised_Input!B347&gt;0,Revised_Input!B347&lt;104000),Revised_Input!B347,IF(Input!B347&lt;990000,Input!B347,""))</f>
        <v>0</v>
      </c>
      <c r="E347" s="10">
        <f>IF(Revised_Input!G347&gt;0,Revised_Input!G347/1.9835,IF(Input!G347&lt;990000,Input!G347,""))</f>
        <v>0</v>
      </c>
      <c r="F347" s="10">
        <f>IF(Revised_Input!C347&gt;0,Revised_Input!C347,IF(Input!C347&lt;990000,Input!C347,""))</f>
        <v>0</v>
      </c>
      <c r="G347" s="10">
        <f>IF(Revised_Input!D347&gt;0,Revised_Input!D347,IF(Input!D347&lt;990000,Input!D347,""))</f>
        <v>0</v>
      </c>
      <c r="H347" s="210" t="str">
        <f t="shared" si="120"/>
        <v/>
      </c>
      <c r="I347" s="287" t="str">
        <f t="shared" si="121"/>
        <v/>
      </c>
      <c r="J347" s="437" t="str">
        <f>IF(Input!H347="","",Input!H347)</f>
        <v>N</v>
      </c>
      <c r="K347" s="305" t="str">
        <f t="shared" si="122"/>
        <v/>
      </c>
      <c r="L347" s="201" t="str">
        <f>IF(D347="","",IF(J347="Y",I347+G347,MIN(Input!I347,I347+G347-K347)))</f>
        <v/>
      </c>
      <c r="M347" s="201" t="str">
        <f t="shared" si="123"/>
        <v/>
      </c>
      <c r="N347" s="314">
        <f>IF(Revised_Input!E347&gt;0,Revised_Input!E347,IF(Input!E347&lt;990000,Input!E347,""))</f>
        <v>0</v>
      </c>
      <c r="O347" s="306" t="str">
        <f t="shared" si="124"/>
        <v/>
      </c>
      <c r="P347" s="10" t="str">
        <f t="shared" si="125"/>
        <v/>
      </c>
      <c r="Q347" s="322" t="str">
        <f t="shared" si="126"/>
        <v/>
      </c>
      <c r="R347" s="325" t="str">
        <f>IF(D347="","",IF(J347="Y",Input!M347,0))</f>
        <v/>
      </c>
      <c r="S347" s="308" t="str">
        <f t="shared" si="127"/>
        <v/>
      </c>
      <c r="T347" s="305" t="str">
        <f>IF(D347="","",Input!L347)</f>
        <v/>
      </c>
      <c r="U347" s="308" t="str">
        <f t="shared" si="128"/>
        <v/>
      </c>
      <c r="V347" s="307" t="str">
        <f t="shared" si="129"/>
        <v/>
      </c>
      <c r="W347" s="326" t="str">
        <f t="shared" si="130"/>
        <v/>
      </c>
      <c r="X347" s="152" t="str">
        <f>IF(D347="","",Input!K347)</f>
        <v/>
      </c>
      <c r="Y347" s="308" t="str">
        <f t="shared" si="131"/>
        <v/>
      </c>
      <c r="Z347" s="329" t="str">
        <f t="shared" si="132"/>
        <v/>
      </c>
      <c r="AA347" s="62" t="str">
        <f t="shared" si="133"/>
        <v/>
      </c>
      <c r="AB347" s="62" t="str">
        <f>IF(D347="","",Input!N347)</f>
        <v/>
      </c>
      <c r="AC347" s="62" t="str">
        <f t="shared" si="134"/>
        <v/>
      </c>
      <c r="AD347" s="62" t="str">
        <f>IF(D347="","",Input!J347)</f>
        <v/>
      </c>
      <c r="AE347" s="62" t="str">
        <f t="shared" si="135"/>
        <v/>
      </c>
      <c r="AF347" s="309" t="str">
        <f t="shared" si="136"/>
        <v/>
      </c>
      <c r="AG347" s="19" t="str">
        <f t="shared" si="137"/>
        <v/>
      </c>
      <c r="AH347" s="19" t="str">
        <f t="shared" si="138"/>
        <v/>
      </c>
      <c r="AI347" s="19" t="str">
        <f t="shared" si="139"/>
        <v/>
      </c>
      <c r="AJ347" s="337" t="str">
        <f t="shared" si="140"/>
        <v/>
      </c>
      <c r="AK347" s="62" t="str">
        <f t="shared" si="141"/>
        <v/>
      </c>
      <c r="AL347" s="62" t="str">
        <f>IF(D347="","",IF(AK346&lt;'day lookup'!$I$1,MIN('day lookup'!$I$1-AK346,AJ347)))</f>
        <v/>
      </c>
      <c r="AM347" s="62" t="str">
        <f t="shared" si="142"/>
        <v/>
      </c>
      <c r="AN347" s="62" t="str">
        <f>IF(D347="","",IF(AK347&lt;'day lookup'!$I$1,0,MIN(AK347-'day lookup'!$I$1,AJ347)))</f>
        <v/>
      </c>
      <c r="AO347" s="338" t="str">
        <f t="shared" si="143"/>
        <v/>
      </c>
      <c r="AP347" s="10">
        <f>IF(Revised_Input!F347&gt;0,Revised_Input!F347,IF(Input!F347&lt;990000,Input!F347,""))</f>
        <v>0</v>
      </c>
      <c r="AQ347" s="282"/>
      <c r="AS347" s="282"/>
      <c r="AT347" s="279"/>
      <c r="AU347" s="280"/>
      <c r="BL347" s="271"/>
      <c r="BN347" s="271"/>
      <c r="BO347" s="271"/>
    </row>
    <row r="348" spans="1:67">
      <c r="A348" s="73" t="str">
        <f ca="1">OFFSET('day lookup'!$A$1,WEEKDAY(B348)-1,0)</f>
        <v>TUE</v>
      </c>
      <c r="B348" s="32">
        <f>Input!A348</f>
        <v>41338</v>
      </c>
      <c r="C348" s="294" t="str">
        <f>IF(D348&lt;&gt;"",interp(D348,AreaCapacity!$A$3:$B$245,2),"")</f>
        <v/>
      </c>
      <c r="D348" s="10">
        <f>IF(AND(Revised_Input!B348&gt;0,Revised_Input!B348&lt;104000),Revised_Input!B348,IF(Input!B348&lt;990000,Input!B348,""))</f>
        <v>0</v>
      </c>
      <c r="E348" s="10">
        <f>IF(Revised_Input!G348&gt;0,Revised_Input!G348/1.9835,IF(Input!G348&lt;990000,Input!G348,""))</f>
        <v>0</v>
      </c>
      <c r="F348" s="10">
        <f>IF(Revised_Input!C348&gt;0,Revised_Input!C348,IF(Input!C348&lt;990000,Input!C348,""))</f>
        <v>0</v>
      </c>
      <c r="G348" s="10">
        <f>IF(Revised_Input!D348&gt;0,Revised_Input!D348,IF(Input!D348&lt;990000,Input!D348,""))</f>
        <v>0</v>
      </c>
      <c r="H348" s="210" t="str">
        <f t="shared" si="120"/>
        <v/>
      </c>
      <c r="I348" s="287" t="str">
        <f t="shared" si="121"/>
        <v/>
      </c>
      <c r="J348" s="437" t="str">
        <f>IF(Input!H348="","",Input!H348)</f>
        <v>N</v>
      </c>
      <c r="K348" s="305" t="str">
        <f t="shared" si="122"/>
        <v/>
      </c>
      <c r="L348" s="201" t="str">
        <f>IF(D348="","",IF(J348="Y",I348+G348,MIN(Input!I348,I348+G348-K348)))</f>
        <v/>
      </c>
      <c r="M348" s="201" t="str">
        <f t="shared" si="123"/>
        <v/>
      </c>
      <c r="N348" s="314">
        <f>IF(Revised_Input!E348&gt;0,Revised_Input!E348,IF(Input!E348&lt;990000,Input!E348,""))</f>
        <v>0</v>
      </c>
      <c r="O348" s="306" t="str">
        <f t="shared" si="124"/>
        <v/>
      </c>
      <c r="P348" s="10" t="str">
        <f t="shared" si="125"/>
        <v/>
      </c>
      <c r="Q348" s="322" t="str">
        <f t="shared" si="126"/>
        <v/>
      </c>
      <c r="R348" s="325" t="str">
        <f>IF(D348="","",IF(J348="Y",Input!M348,0))</f>
        <v/>
      </c>
      <c r="S348" s="308" t="str">
        <f t="shared" si="127"/>
        <v/>
      </c>
      <c r="T348" s="305" t="str">
        <f>IF(D348="","",Input!L348)</f>
        <v/>
      </c>
      <c r="U348" s="308" t="str">
        <f t="shared" si="128"/>
        <v/>
      </c>
      <c r="V348" s="307" t="str">
        <f t="shared" si="129"/>
        <v/>
      </c>
      <c r="W348" s="326" t="str">
        <f t="shared" si="130"/>
        <v/>
      </c>
      <c r="X348" s="152" t="str">
        <f>IF(D348="","",Input!K348)</f>
        <v/>
      </c>
      <c r="Y348" s="308" t="str">
        <f t="shared" si="131"/>
        <v/>
      </c>
      <c r="Z348" s="329" t="str">
        <f t="shared" si="132"/>
        <v/>
      </c>
      <c r="AA348" s="62" t="str">
        <f t="shared" si="133"/>
        <v/>
      </c>
      <c r="AB348" s="62" t="str">
        <f>IF(D348="","",Input!N348)</f>
        <v/>
      </c>
      <c r="AC348" s="62" t="str">
        <f t="shared" si="134"/>
        <v/>
      </c>
      <c r="AD348" s="62" t="str">
        <f>IF(D348="","",Input!J348)</f>
        <v/>
      </c>
      <c r="AE348" s="62" t="str">
        <f t="shared" si="135"/>
        <v/>
      </c>
      <c r="AF348" s="309" t="str">
        <f t="shared" si="136"/>
        <v/>
      </c>
      <c r="AG348" s="19" t="str">
        <f t="shared" si="137"/>
        <v/>
      </c>
      <c r="AH348" s="19" t="str">
        <f t="shared" si="138"/>
        <v/>
      </c>
      <c r="AI348" s="19" t="str">
        <f t="shared" si="139"/>
        <v/>
      </c>
      <c r="AJ348" s="337" t="str">
        <f t="shared" si="140"/>
        <v/>
      </c>
      <c r="AK348" s="62" t="str">
        <f t="shared" si="141"/>
        <v/>
      </c>
      <c r="AL348" s="62" t="str">
        <f>IF(D348="","",IF(AK347&lt;'day lookup'!$I$1,MIN('day lookup'!$I$1-AK347,AJ348)))</f>
        <v/>
      </c>
      <c r="AM348" s="62" t="str">
        <f t="shared" si="142"/>
        <v/>
      </c>
      <c r="AN348" s="62" t="str">
        <f>IF(D348="","",IF(AK348&lt;'day lookup'!$I$1,0,MIN(AK348-'day lookup'!$I$1,AJ348)))</f>
        <v/>
      </c>
      <c r="AO348" s="338" t="str">
        <f t="shared" si="143"/>
        <v/>
      </c>
      <c r="AP348" s="10">
        <f>IF(Revised_Input!F348&gt;0,Revised_Input!F348,IF(Input!F348&lt;990000,Input!F348,""))</f>
        <v>0</v>
      </c>
      <c r="AQ348" s="282"/>
      <c r="AS348" s="282"/>
      <c r="AT348" s="279"/>
      <c r="AU348" s="280"/>
      <c r="BL348" s="271"/>
      <c r="BN348" s="271"/>
      <c r="BO348" s="271"/>
    </row>
    <row r="349" spans="1:67">
      <c r="A349" s="73" t="str">
        <f ca="1">OFFSET('day lookup'!$A$1,WEEKDAY(B349)-1,0)</f>
        <v>WED</v>
      </c>
      <c r="B349" s="32">
        <f>Input!A349</f>
        <v>41339</v>
      </c>
      <c r="C349" s="294" t="str">
        <f>IF(D349&lt;&gt;"",interp(D349,AreaCapacity!$A$3:$B$245,2),"")</f>
        <v/>
      </c>
      <c r="D349" s="10">
        <f>IF(AND(Revised_Input!B349&gt;0,Revised_Input!B349&lt;104000),Revised_Input!B349,IF(Input!B349&lt;990000,Input!B349,""))</f>
        <v>0</v>
      </c>
      <c r="E349" s="10">
        <f>IF(Revised_Input!G349&gt;0,Revised_Input!G349/1.9835,IF(Input!G349&lt;990000,Input!G349,""))</f>
        <v>0</v>
      </c>
      <c r="F349" s="10">
        <f>IF(Revised_Input!C349&gt;0,Revised_Input!C349,IF(Input!C349&lt;990000,Input!C349,""))</f>
        <v>0</v>
      </c>
      <c r="G349" s="10">
        <f>IF(Revised_Input!D349&gt;0,Revised_Input!D349,IF(Input!D349&lt;990000,Input!D349,""))</f>
        <v>0</v>
      </c>
      <c r="H349" s="210" t="str">
        <f t="shared" si="120"/>
        <v/>
      </c>
      <c r="I349" s="287" t="str">
        <f t="shared" si="121"/>
        <v/>
      </c>
      <c r="J349" s="437" t="str">
        <f>IF(Input!H349="","",Input!H349)</f>
        <v>N</v>
      </c>
      <c r="K349" s="305" t="str">
        <f t="shared" si="122"/>
        <v/>
      </c>
      <c r="L349" s="201" t="str">
        <f>IF(D349="","",IF(J349="Y",I349+G349,MIN(Input!I349,I349+G349-K349)))</f>
        <v/>
      </c>
      <c r="M349" s="201" t="str">
        <f t="shared" si="123"/>
        <v/>
      </c>
      <c r="N349" s="314">
        <f>IF(Revised_Input!E349&gt;0,Revised_Input!E349,IF(Input!E349&lt;990000,Input!E349,""))</f>
        <v>0</v>
      </c>
      <c r="O349" s="306" t="str">
        <f t="shared" si="124"/>
        <v/>
      </c>
      <c r="P349" s="10" t="str">
        <f t="shared" si="125"/>
        <v/>
      </c>
      <c r="Q349" s="322" t="str">
        <f t="shared" si="126"/>
        <v/>
      </c>
      <c r="R349" s="325" t="str">
        <f>IF(D349="","",IF(J349="Y",Input!M349,0))</f>
        <v/>
      </c>
      <c r="S349" s="308" t="str">
        <f t="shared" si="127"/>
        <v/>
      </c>
      <c r="T349" s="305" t="str">
        <f>IF(D349="","",Input!L349)</f>
        <v/>
      </c>
      <c r="U349" s="308" t="str">
        <f t="shared" si="128"/>
        <v/>
      </c>
      <c r="V349" s="307" t="str">
        <f t="shared" si="129"/>
        <v/>
      </c>
      <c r="W349" s="326" t="str">
        <f t="shared" si="130"/>
        <v/>
      </c>
      <c r="X349" s="152" t="str">
        <f>IF(D349="","",Input!K349)</f>
        <v/>
      </c>
      <c r="Y349" s="308" t="str">
        <f t="shared" si="131"/>
        <v/>
      </c>
      <c r="Z349" s="329" t="str">
        <f t="shared" si="132"/>
        <v/>
      </c>
      <c r="AA349" s="62" t="str">
        <f t="shared" si="133"/>
        <v/>
      </c>
      <c r="AB349" s="62" t="str">
        <f>IF(D349="","",Input!N349)</f>
        <v/>
      </c>
      <c r="AC349" s="62" t="str">
        <f t="shared" si="134"/>
        <v/>
      </c>
      <c r="AD349" s="62" t="str">
        <f>IF(D349="","",Input!J349)</f>
        <v/>
      </c>
      <c r="AE349" s="62" t="str">
        <f t="shared" si="135"/>
        <v/>
      </c>
      <c r="AF349" s="309" t="str">
        <f t="shared" si="136"/>
        <v/>
      </c>
      <c r="AG349" s="19" t="str">
        <f t="shared" si="137"/>
        <v/>
      </c>
      <c r="AH349" s="19" t="str">
        <f t="shared" si="138"/>
        <v/>
      </c>
      <c r="AI349" s="19" t="str">
        <f t="shared" si="139"/>
        <v/>
      </c>
      <c r="AJ349" s="337" t="str">
        <f t="shared" si="140"/>
        <v/>
      </c>
      <c r="AK349" s="62" t="str">
        <f t="shared" si="141"/>
        <v/>
      </c>
      <c r="AL349" s="62" t="str">
        <f>IF(D349="","",IF(AK348&lt;'day lookup'!$I$1,MIN('day lookup'!$I$1-AK348,AJ349)))</f>
        <v/>
      </c>
      <c r="AM349" s="62" t="str">
        <f t="shared" si="142"/>
        <v/>
      </c>
      <c r="AN349" s="62" t="str">
        <f>IF(D349="","",IF(AK349&lt;'day lookup'!$I$1,0,MIN(AK349-'day lookup'!$I$1,AJ349)))</f>
        <v/>
      </c>
      <c r="AO349" s="338" t="str">
        <f t="shared" si="143"/>
        <v/>
      </c>
      <c r="AP349" s="10">
        <f>IF(Revised_Input!F349&gt;0,Revised_Input!F349,IF(Input!F349&lt;990000,Input!F349,""))</f>
        <v>0</v>
      </c>
      <c r="AQ349" s="282"/>
      <c r="AS349" s="282"/>
      <c r="AT349" s="279"/>
      <c r="AU349" s="280"/>
      <c r="BL349" s="271"/>
      <c r="BN349" s="271"/>
      <c r="BO349" s="271"/>
    </row>
    <row r="350" spans="1:67">
      <c r="A350" s="73" t="str">
        <f ca="1">OFFSET('day lookup'!$A$1,WEEKDAY(B350)-1,0)</f>
        <v>THU</v>
      </c>
      <c r="B350" s="32">
        <f>Input!A350</f>
        <v>41340</v>
      </c>
      <c r="C350" s="294" t="str">
        <f>IF(D350&lt;&gt;"",interp(D350,AreaCapacity!$A$3:$B$245,2),"")</f>
        <v/>
      </c>
      <c r="D350" s="10">
        <f>IF(AND(Revised_Input!B350&gt;0,Revised_Input!B350&lt;104000),Revised_Input!B350,IF(Input!B350&lt;990000,Input!B350,""))</f>
        <v>0</v>
      </c>
      <c r="E350" s="10">
        <f>IF(Revised_Input!G350&gt;0,Revised_Input!G350/1.9835,IF(Input!G350&lt;990000,Input!G350,""))</f>
        <v>0</v>
      </c>
      <c r="F350" s="10">
        <f>IF(Revised_Input!C350&gt;0,Revised_Input!C350,IF(Input!C350&lt;990000,Input!C350,""))</f>
        <v>0</v>
      </c>
      <c r="G350" s="10">
        <f>IF(Revised_Input!D350&gt;0,Revised_Input!D350,IF(Input!D350&lt;990000,Input!D350,""))</f>
        <v>0</v>
      </c>
      <c r="H350" s="210" t="str">
        <f t="shared" si="120"/>
        <v/>
      </c>
      <c r="I350" s="287" t="str">
        <f t="shared" si="121"/>
        <v/>
      </c>
      <c r="J350" s="437" t="str">
        <f>IF(Input!H350="","",Input!H350)</f>
        <v>N</v>
      </c>
      <c r="K350" s="305" t="str">
        <f t="shared" si="122"/>
        <v/>
      </c>
      <c r="L350" s="201" t="str">
        <f>IF(D350="","",IF(J350="Y",I350+G350,MIN(Input!I350,I350+G350-K350)))</f>
        <v/>
      </c>
      <c r="M350" s="201" t="str">
        <f t="shared" si="123"/>
        <v/>
      </c>
      <c r="N350" s="314">
        <f>IF(Revised_Input!E350&gt;0,Revised_Input!E350,IF(Input!E350&lt;990000,Input!E350,""))</f>
        <v>0</v>
      </c>
      <c r="O350" s="306" t="str">
        <f t="shared" si="124"/>
        <v/>
      </c>
      <c r="P350" s="10" t="str">
        <f t="shared" si="125"/>
        <v/>
      </c>
      <c r="Q350" s="322" t="str">
        <f t="shared" si="126"/>
        <v/>
      </c>
      <c r="R350" s="325" t="str">
        <f>IF(D350="","",IF(J350="Y",Input!M350,0))</f>
        <v/>
      </c>
      <c r="S350" s="308" t="str">
        <f t="shared" si="127"/>
        <v/>
      </c>
      <c r="T350" s="305" t="str">
        <f>IF(D350="","",Input!L350)</f>
        <v/>
      </c>
      <c r="U350" s="308" t="str">
        <f t="shared" si="128"/>
        <v/>
      </c>
      <c r="V350" s="307" t="str">
        <f t="shared" si="129"/>
        <v/>
      </c>
      <c r="W350" s="326" t="str">
        <f t="shared" si="130"/>
        <v/>
      </c>
      <c r="X350" s="152" t="str">
        <f>IF(D350="","",Input!K350)</f>
        <v/>
      </c>
      <c r="Y350" s="308" t="str">
        <f t="shared" si="131"/>
        <v/>
      </c>
      <c r="Z350" s="329" t="str">
        <f t="shared" si="132"/>
        <v/>
      </c>
      <c r="AA350" s="62" t="str">
        <f t="shared" si="133"/>
        <v/>
      </c>
      <c r="AB350" s="62" t="str">
        <f>IF(D350="","",Input!N350)</f>
        <v/>
      </c>
      <c r="AC350" s="62" t="str">
        <f t="shared" si="134"/>
        <v/>
      </c>
      <c r="AD350" s="62" t="str">
        <f>IF(D350="","",Input!J350)</f>
        <v/>
      </c>
      <c r="AE350" s="62" t="str">
        <f t="shared" si="135"/>
        <v/>
      </c>
      <c r="AF350" s="309" t="str">
        <f t="shared" si="136"/>
        <v/>
      </c>
      <c r="AG350" s="19" t="str">
        <f t="shared" si="137"/>
        <v/>
      </c>
      <c r="AH350" s="19" t="str">
        <f t="shared" si="138"/>
        <v/>
      </c>
      <c r="AI350" s="19" t="str">
        <f t="shared" si="139"/>
        <v/>
      </c>
      <c r="AJ350" s="337" t="str">
        <f t="shared" si="140"/>
        <v/>
      </c>
      <c r="AK350" s="62" t="str">
        <f t="shared" si="141"/>
        <v/>
      </c>
      <c r="AL350" s="62" t="str">
        <f>IF(D350="","",IF(AK349&lt;'day lookup'!$I$1,MIN('day lookup'!$I$1-AK349,AJ350)))</f>
        <v/>
      </c>
      <c r="AM350" s="62" t="str">
        <f t="shared" si="142"/>
        <v/>
      </c>
      <c r="AN350" s="62" t="str">
        <f>IF(D350="","",IF(AK350&lt;'day lookup'!$I$1,0,MIN(AK350-'day lookup'!$I$1,AJ350)))</f>
        <v/>
      </c>
      <c r="AO350" s="338" t="str">
        <f t="shared" si="143"/>
        <v/>
      </c>
      <c r="AP350" s="10">
        <f>IF(Revised_Input!F350&gt;0,Revised_Input!F350,IF(Input!F350&lt;990000,Input!F350,""))</f>
        <v>0</v>
      </c>
      <c r="AQ350" s="282"/>
      <c r="AS350" s="282"/>
      <c r="AT350" s="279"/>
      <c r="AU350" s="280"/>
      <c r="BL350" s="271"/>
      <c r="BN350" s="271"/>
      <c r="BO350" s="271"/>
    </row>
    <row r="351" spans="1:67">
      <c r="A351" s="73" t="str">
        <f ca="1">OFFSET('day lookup'!$A$1,WEEKDAY(B351)-1,0)</f>
        <v>FRI</v>
      </c>
      <c r="B351" s="32">
        <f>Input!A351</f>
        <v>41341</v>
      </c>
      <c r="C351" s="294" t="str">
        <f>IF(D351&lt;&gt;"",interp(D351,AreaCapacity!$A$3:$B$245,2),"")</f>
        <v/>
      </c>
      <c r="D351" s="10">
        <f>IF(AND(Revised_Input!B351&gt;0,Revised_Input!B351&lt;104000),Revised_Input!B351,IF(Input!B351&lt;990000,Input!B351,""))</f>
        <v>0</v>
      </c>
      <c r="E351" s="10">
        <f>IF(Revised_Input!G351&gt;0,Revised_Input!G351/1.9835,IF(Input!G351&lt;990000,Input!G351,""))</f>
        <v>0</v>
      </c>
      <c r="F351" s="10">
        <f>IF(Revised_Input!C351&gt;0,Revised_Input!C351,IF(Input!C351&lt;990000,Input!C351,""))</f>
        <v>0</v>
      </c>
      <c r="G351" s="10">
        <f>IF(Revised_Input!D351&gt;0,Revised_Input!D351,IF(Input!D351&lt;990000,Input!D351,""))</f>
        <v>0</v>
      </c>
      <c r="H351" s="210" t="str">
        <f t="shared" si="120"/>
        <v/>
      </c>
      <c r="I351" s="287" t="str">
        <f t="shared" si="121"/>
        <v/>
      </c>
      <c r="J351" s="437" t="str">
        <f>IF(Input!H351="","",Input!H351)</f>
        <v>N</v>
      </c>
      <c r="K351" s="305" t="str">
        <f t="shared" si="122"/>
        <v/>
      </c>
      <c r="L351" s="201" t="str">
        <f>IF(D351="","",IF(J351="Y",I351+G351,MIN(Input!I351,I351+G351-K351)))</f>
        <v/>
      </c>
      <c r="M351" s="201" t="str">
        <f t="shared" si="123"/>
        <v/>
      </c>
      <c r="N351" s="314">
        <f>IF(Revised_Input!E351&gt;0,Revised_Input!E351,IF(Input!E351&lt;990000,Input!E351,""))</f>
        <v>0</v>
      </c>
      <c r="O351" s="306" t="str">
        <f t="shared" si="124"/>
        <v/>
      </c>
      <c r="P351" s="10" t="str">
        <f t="shared" si="125"/>
        <v/>
      </c>
      <c r="Q351" s="322" t="str">
        <f t="shared" si="126"/>
        <v/>
      </c>
      <c r="R351" s="325" t="str">
        <f>IF(D351="","",IF(J351="Y",Input!M351,0))</f>
        <v/>
      </c>
      <c r="S351" s="308" t="str">
        <f t="shared" si="127"/>
        <v/>
      </c>
      <c r="T351" s="305" t="str">
        <f>IF(D351="","",Input!L351)</f>
        <v/>
      </c>
      <c r="U351" s="308" t="str">
        <f t="shared" si="128"/>
        <v/>
      </c>
      <c r="V351" s="307" t="str">
        <f t="shared" si="129"/>
        <v/>
      </c>
      <c r="W351" s="326" t="str">
        <f t="shared" si="130"/>
        <v/>
      </c>
      <c r="X351" s="152" t="str">
        <f>IF(D351="","",Input!K351)</f>
        <v/>
      </c>
      <c r="Y351" s="308" t="str">
        <f t="shared" si="131"/>
        <v/>
      </c>
      <c r="Z351" s="329" t="str">
        <f t="shared" si="132"/>
        <v/>
      </c>
      <c r="AA351" s="62" t="str">
        <f t="shared" si="133"/>
        <v/>
      </c>
      <c r="AB351" s="62" t="str">
        <f>IF(D351="","",Input!N351)</f>
        <v/>
      </c>
      <c r="AC351" s="62" t="str">
        <f t="shared" si="134"/>
        <v/>
      </c>
      <c r="AD351" s="62" t="str">
        <f>IF(D351="","",Input!J351)</f>
        <v/>
      </c>
      <c r="AE351" s="62" t="str">
        <f t="shared" si="135"/>
        <v/>
      </c>
      <c r="AF351" s="309" t="str">
        <f t="shared" si="136"/>
        <v/>
      </c>
      <c r="AG351" s="19" t="str">
        <f t="shared" si="137"/>
        <v/>
      </c>
      <c r="AH351" s="19" t="str">
        <f t="shared" si="138"/>
        <v/>
      </c>
      <c r="AI351" s="19" t="str">
        <f t="shared" si="139"/>
        <v/>
      </c>
      <c r="AJ351" s="337" t="str">
        <f t="shared" si="140"/>
        <v/>
      </c>
      <c r="AK351" s="62" t="str">
        <f t="shared" si="141"/>
        <v/>
      </c>
      <c r="AL351" s="62" t="str">
        <f>IF(D351="","",IF(AK350&lt;'day lookup'!$I$1,MIN('day lookup'!$I$1-AK350,AJ351)))</f>
        <v/>
      </c>
      <c r="AM351" s="62" t="str">
        <f t="shared" si="142"/>
        <v/>
      </c>
      <c r="AN351" s="62" t="str">
        <f>IF(D351="","",IF(AK351&lt;'day lookup'!$I$1,0,MIN(AK351-'day lookup'!$I$1,AJ351)))</f>
        <v/>
      </c>
      <c r="AO351" s="338" t="str">
        <f t="shared" si="143"/>
        <v/>
      </c>
      <c r="AP351" s="10">
        <f>IF(Revised_Input!F351&gt;0,Revised_Input!F351,IF(Input!F351&lt;990000,Input!F351,""))</f>
        <v>0</v>
      </c>
      <c r="AQ351" s="282"/>
      <c r="AS351" s="282"/>
      <c r="AT351" s="279"/>
      <c r="AU351" s="280"/>
      <c r="BL351" s="271"/>
      <c r="BN351" s="271"/>
      <c r="BO351" s="271"/>
    </row>
    <row r="352" spans="1:67">
      <c r="A352" s="73" t="str">
        <f ca="1">OFFSET('day lookup'!$A$1,WEEKDAY(B352)-1,0)</f>
        <v>SAT</v>
      </c>
      <c r="B352" s="32">
        <f>Input!A352</f>
        <v>41342</v>
      </c>
      <c r="C352" s="294" t="str">
        <f>IF(D352&lt;&gt;"",interp(D352,AreaCapacity!$A$3:$B$245,2),"")</f>
        <v/>
      </c>
      <c r="D352" s="10">
        <f>IF(AND(Revised_Input!B352&gt;0,Revised_Input!B352&lt;104000),Revised_Input!B352,IF(Input!B352&lt;990000,Input!B352,""))</f>
        <v>0</v>
      </c>
      <c r="E352" s="10">
        <f>IF(Revised_Input!G352&gt;0,Revised_Input!G352/1.9835,IF(Input!G352&lt;990000,Input!G352,""))</f>
        <v>0</v>
      </c>
      <c r="F352" s="10">
        <f>IF(Revised_Input!C352&gt;0,Revised_Input!C352,IF(Input!C352&lt;990000,Input!C352,""))</f>
        <v>0</v>
      </c>
      <c r="G352" s="10">
        <f>IF(Revised_Input!D352&gt;0,Revised_Input!D352,IF(Input!D352&lt;990000,Input!D352,""))</f>
        <v>0</v>
      </c>
      <c r="H352" s="210" t="str">
        <f t="shared" si="120"/>
        <v/>
      </c>
      <c r="I352" s="287" t="str">
        <f t="shared" si="121"/>
        <v/>
      </c>
      <c r="J352" s="437" t="str">
        <f>IF(Input!H352="","",Input!H352)</f>
        <v>N</v>
      </c>
      <c r="K352" s="305" t="str">
        <f t="shared" si="122"/>
        <v/>
      </c>
      <c r="L352" s="201" t="str">
        <f>IF(D352="","",IF(J352="Y",I352+G352,MIN(Input!I352,I352+G352-K352)))</f>
        <v/>
      </c>
      <c r="M352" s="201" t="str">
        <f t="shared" si="123"/>
        <v/>
      </c>
      <c r="N352" s="314">
        <f>IF(Revised_Input!E352&gt;0,Revised_Input!E352,IF(Input!E352&lt;990000,Input!E352,""))</f>
        <v>0</v>
      </c>
      <c r="O352" s="306" t="str">
        <f t="shared" si="124"/>
        <v/>
      </c>
      <c r="P352" s="10" t="str">
        <f t="shared" si="125"/>
        <v/>
      </c>
      <c r="Q352" s="322" t="str">
        <f t="shared" si="126"/>
        <v/>
      </c>
      <c r="R352" s="325" t="str">
        <f>IF(D352="","",IF(J352="Y",Input!M352,0))</f>
        <v/>
      </c>
      <c r="S352" s="308" t="str">
        <f t="shared" si="127"/>
        <v/>
      </c>
      <c r="T352" s="305" t="str">
        <f>IF(D352="","",Input!L352)</f>
        <v/>
      </c>
      <c r="U352" s="308" t="str">
        <f t="shared" si="128"/>
        <v/>
      </c>
      <c r="V352" s="307" t="str">
        <f t="shared" si="129"/>
        <v/>
      </c>
      <c r="W352" s="326" t="str">
        <f t="shared" si="130"/>
        <v/>
      </c>
      <c r="X352" s="152" t="str">
        <f>IF(D352="","",Input!K352)</f>
        <v/>
      </c>
      <c r="Y352" s="308" t="str">
        <f t="shared" si="131"/>
        <v/>
      </c>
      <c r="Z352" s="329" t="str">
        <f t="shared" si="132"/>
        <v/>
      </c>
      <c r="AA352" s="62" t="str">
        <f t="shared" si="133"/>
        <v/>
      </c>
      <c r="AB352" s="62" t="str">
        <f>IF(D352="","",Input!N352)</f>
        <v/>
      </c>
      <c r="AC352" s="62" t="str">
        <f t="shared" si="134"/>
        <v/>
      </c>
      <c r="AD352" s="62" t="str">
        <f>IF(D352="","",Input!J352)</f>
        <v/>
      </c>
      <c r="AE352" s="62" t="str">
        <f t="shared" si="135"/>
        <v/>
      </c>
      <c r="AF352" s="309" t="str">
        <f t="shared" si="136"/>
        <v/>
      </c>
      <c r="AG352" s="19" t="str">
        <f t="shared" si="137"/>
        <v/>
      </c>
      <c r="AH352" s="19" t="str">
        <f t="shared" si="138"/>
        <v/>
      </c>
      <c r="AI352" s="19" t="str">
        <f t="shared" si="139"/>
        <v/>
      </c>
      <c r="AJ352" s="337" t="str">
        <f t="shared" si="140"/>
        <v/>
      </c>
      <c r="AK352" s="62" t="str">
        <f t="shared" si="141"/>
        <v/>
      </c>
      <c r="AL352" s="62" t="str">
        <f>IF(D352="","",IF(AK351&lt;'day lookup'!$I$1,MIN('day lookup'!$I$1-AK351,AJ352)))</f>
        <v/>
      </c>
      <c r="AM352" s="62" t="str">
        <f t="shared" si="142"/>
        <v/>
      </c>
      <c r="AN352" s="62" t="str">
        <f>IF(D352="","",IF(AK352&lt;'day lookup'!$I$1,0,MIN(AK352-'day lookup'!$I$1,AJ352)))</f>
        <v/>
      </c>
      <c r="AO352" s="338" t="str">
        <f t="shared" si="143"/>
        <v/>
      </c>
      <c r="AP352" s="10">
        <f>IF(Revised_Input!F352&gt;0,Revised_Input!F352,IF(Input!F352&lt;990000,Input!F352,""))</f>
        <v>0</v>
      </c>
      <c r="AQ352" s="282"/>
      <c r="AS352" s="282"/>
      <c r="AT352" s="279"/>
      <c r="AU352" s="280"/>
      <c r="BL352" s="271"/>
      <c r="BN352" s="271"/>
      <c r="BO352" s="271"/>
    </row>
    <row r="353" spans="1:67">
      <c r="A353" s="73" t="str">
        <f ca="1">OFFSET('day lookup'!$A$1,WEEKDAY(B353)-1,0)</f>
        <v>SUN</v>
      </c>
      <c r="B353" s="32">
        <f>Input!A353</f>
        <v>41343</v>
      </c>
      <c r="C353" s="294" t="str">
        <f>IF(D353&lt;&gt;"",interp(D353,AreaCapacity!$A$3:$B$245,2),"")</f>
        <v/>
      </c>
      <c r="D353" s="10">
        <f>IF(AND(Revised_Input!B353&gt;0,Revised_Input!B353&lt;104000),Revised_Input!B353,IF(Input!B353&lt;990000,Input!B353,""))</f>
        <v>0</v>
      </c>
      <c r="E353" s="10">
        <f>IF(Revised_Input!G353&gt;0,Revised_Input!G353/1.9835,IF(Input!G353&lt;990000,Input!G353,""))</f>
        <v>0</v>
      </c>
      <c r="F353" s="10">
        <f>IF(Revised_Input!C353&gt;0,Revised_Input!C353,IF(Input!C353&lt;990000,Input!C353,""))</f>
        <v>0</v>
      </c>
      <c r="G353" s="10">
        <f>IF(Revised_Input!D353&gt;0,Revised_Input!D353,IF(Input!D353&lt;990000,Input!D353,""))</f>
        <v>0</v>
      </c>
      <c r="H353" s="210" t="str">
        <f t="shared" si="120"/>
        <v/>
      </c>
      <c r="I353" s="287" t="str">
        <f t="shared" si="121"/>
        <v/>
      </c>
      <c r="J353" s="437" t="str">
        <f>IF(Input!H353="","",Input!H353)</f>
        <v>N</v>
      </c>
      <c r="K353" s="305" t="str">
        <f t="shared" si="122"/>
        <v/>
      </c>
      <c r="L353" s="201" t="str">
        <f>IF(D353="","",IF(J353="Y",I353+G353,MIN(Input!I353,I353+G353-K353)))</f>
        <v/>
      </c>
      <c r="M353" s="201" t="str">
        <f t="shared" si="123"/>
        <v/>
      </c>
      <c r="N353" s="314">
        <f>IF(Revised_Input!E353&gt;0,Revised_Input!E353,IF(Input!E353&lt;990000,Input!E353,""))</f>
        <v>0</v>
      </c>
      <c r="O353" s="306" t="str">
        <f t="shared" si="124"/>
        <v/>
      </c>
      <c r="P353" s="10" t="str">
        <f t="shared" si="125"/>
        <v/>
      </c>
      <c r="Q353" s="322" t="str">
        <f t="shared" si="126"/>
        <v/>
      </c>
      <c r="R353" s="325" t="str">
        <f>IF(D353="","",IF(J353="Y",Input!M353,0))</f>
        <v/>
      </c>
      <c r="S353" s="308" t="str">
        <f t="shared" si="127"/>
        <v/>
      </c>
      <c r="T353" s="305" t="str">
        <f>IF(D353="","",Input!L353)</f>
        <v/>
      </c>
      <c r="U353" s="308" t="str">
        <f t="shared" si="128"/>
        <v/>
      </c>
      <c r="V353" s="307" t="str">
        <f t="shared" si="129"/>
        <v/>
      </c>
      <c r="W353" s="326" t="str">
        <f t="shared" si="130"/>
        <v/>
      </c>
      <c r="X353" s="152" t="str">
        <f>IF(D353="","",Input!K353)</f>
        <v/>
      </c>
      <c r="Y353" s="308" t="str">
        <f t="shared" si="131"/>
        <v/>
      </c>
      <c r="Z353" s="329" t="str">
        <f t="shared" si="132"/>
        <v/>
      </c>
      <c r="AA353" s="62" t="str">
        <f t="shared" si="133"/>
        <v/>
      </c>
      <c r="AB353" s="62" t="str">
        <f>IF(D353="","",Input!N353)</f>
        <v/>
      </c>
      <c r="AC353" s="62" t="str">
        <f t="shared" si="134"/>
        <v/>
      </c>
      <c r="AD353" s="62" t="str">
        <f>IF(D353="","",Input!J353)</f>
        <v/>
      </c>
      <c r="AE353" s="62" t="str">
        <f t="shared" si="135"/>
        <v/>
      </c>
      <c r="AF353" s="309" t="str">
        <f t="shared" si="136"/>
        <v/>
      </c>
      <c r="AG353" s="19" t="str">
        <f t="shared" si="137"/>
        <v/>
      </c>
      <c r="AH353" s="19" t="str">
        <f t="shared" si="138"/>
        <v/>
      </c>
      <c r="AI353" s="19" t="str">
        <f t="shared" si="139"/>
        <v/>
      </c>
      <c r="AJ353" s="337" t="str">
        <f t="shared" si="140"/>
        <v/>
      </c>
      <c r="AK353" s="62" t="str">
        <f t="shared" si="141"/>
        <v/>
      </c>
      <c r="AL353" s="62" t="str">
        <f>IF(D353="","",IF(AK352&lt;'day lookup'!$I$1,MIN('day lookup'!$I$1-AK352,AJ353)))</f>
        <v/>
      </c>
      <c r="AM353" s="62" t="str">
        <f t="shared" si="142"/>
        <v/>
      </c>
      <c r="AN353" s="62" t="str">
        <f>IF(D353="","",IF(AK353&lt;'day lookup'!$I$1,0,MIN(AK353-'day lookup'!$I$1,AJ353)))</f>
        <v/>
      </c>
      <c r="AO353" s="338" t="str">
        <f t="shared" si="143"/>
        <v/>
      </c>
      <c r="AP353" s="10">
        <f>IF(Revised_Input!F353&gt;0,Revised_Input!F353,IF(Input!F353&lt;990000,Input!F353,""))</f>
        <v>0</v>
      </c>
      <c r="AQ353" s="282"/>
      <c r="AS353" s="282"/>
      <c r="AT353" s="279"/>
      <c r="AU353" s="280"/>
      <c r="BL353" s="271"/>
      <c r="BN353" s="271"/>
      <c r="BO353" s="271"/>
    </row>
    <row r="354" spans="1:67">
      <c r="A354" s="73" t="str">
        <f ca="1">OFFSET('day lookup'!$A$1,WEEKDAY(B354)-1,0)</f>
        <v>MON</v>
      </c>
      <c r="B354" s="32">
        <f>Input!A354</f>
        <v>41344</v>
      </c>
      <c r="C354" s="294" t="str">
        <f>IF(D354&lt;&gt;"",interp(D354,AreaCapacity!$A$3:$B$245,2),"")</f>
        <v/>
      </c>
      <c r="D354" s="10">
        <f>IF(AND(Revised_Input!B354&gt;0,Revised_Input!B354&lt;104000),Revised_Input!B354,IF(Input!B354&lt;990000,Input!B354,""))</f>
        <v>0</v>
      </c>
      <c r="E354" s="10">
        <f>IF(Revised_Input!G354&gt;0,Revised_Input!G354/1.9835,IF(Input!G354&lt;990000,Input!G354,""))</f>
        <v>0</v>
      </c>
      <c r="F354" s="10">
        <f>IF(Revised_Input!C354&gt;0,Revised_Input!C354,IF(Input!C354&lt;990000,Input!C354,""))</f>
        <v>0</v>
      </c>
      <c r="G354" s="10">
        <f>IF(Revised_Input!D354&gt;0,Revised_Input!D354,IF(Input!D354&lt;990000,Input!D354,""))</f>
        <v>0</v>
      </c>
      <c r="H354" s="210" t="str">
        <f t="shared" si="120"/>
        <v/>
      </c>
      <c r="I354" s="287" t="str">
        <f t="shared" si="121"/>
        <v/>
      </c>
      <c r="J354" s="437" t="str">
        <f>IF(Input!H354="","",Input!H354)</f>
        <v>N</v>
      </c>
      <c r="K354" s="305" t="str">
        <f t="shared" si="122"/>
        <v/>
      </c>
      <c r="L354" s="201" t="str">
        <f>IF(D354="","",IF(J354="Y",I354+G354,MIN(Input!I354,I354+G354-K354)))</f>
        <v/>
      </c>
      <c r="M354" s="201" t="str">
        <f t="shared" si="123"/>
        <v/>
      </c>
      <c r="N354" s="314">
        <f>IF(Revised_Input!E354&gt;0,Revised_Input!E354,IF(Input!E354&lt;990000,Input!E354,""))</f>
        <v>0</v>
      </c>
      <c r="O354" s="306" t="str">
        <f t="shared" si="124"/>
        <v/>
      </c>
      <c r="P354" s="10" t="str">
        <f t="shared" si="125"/>
        <v/>
      </c>
      <c r="Q354" s="322" t="str">
        <f t="shared" si="126"/>
        <v/>
      </c>
      <c r="R354" s="325" t="str">
        <f>IF(D354="","",IF(J354="Y",Input!M354,0))</f>
        <v/>
      </c>
      <c r="S354" s="308" t="str">
        <f t="shared" si="127"/>
        <v/>
      </c>
      <c r="T354" s="305" t="str">
        <f>IF(D354="","",Input!L354)</f>
        <v/>
      </c>
      <c r="U354" s="308" t="str">
        <f t="shared" si="128"/>
        <v/>
      </c>
      <c r="V354" s="307" t="str">
        <f t="shared" si="129"/>
        <v/>
      </c>
      <c r="W354" s="326" t="str">
        <f t="shared" si="130"/>
        <v/>
      </c>
      <c r="X354" s="152" t="str">
        <f>IF(D354="","",Input!K354)</f>
        <v/>
      </c>
      <c r="Y354" s="308" t="str">
        <f t="shared" si="131"/>
        <v/>
      </c>
      <c r="Z354" s="329" t="str">
        <f t="shared" si="132"/>
        <v/>
      </c>
      <c r="AA354" s="62" t="str">
        <f t="shared" si="133"/>
        <v/>
      </c>
      <c r="AB354" s="62" t="str">
        <f>IF(D354="","",Input!N354)</f>
        <v/>
      </c>
      <c r="AC354" s="62" t="str">
        <f t="shared" si="134"/>
        <v/>
      </c>
      <c r="AD354" s="62" t="str">
        <f>IF(D354="","",Input!J354)</f>
        <v/>
      </c>
      <c r="AE354" s="62" t="str">
        <f t="shared" si="135"/>
        <v/>
      </c>
      <c r="AF354" s="309" t="str">
        <f t="shared" si="136"/>
        <v/>
      </c>
      <c r="AG354" s="19" t="str">
        <f t="shared" si="137"/>
        <v/>
      </c>
      <c r="AH354" s="19" t="str">
        <f t="shared" si="138"/>
        <v/>
      </c>
      <c r="AI354" s="19" t="str">
        <f t="shared" si="139"/>
        <v/>
      </c>
      <c r="AJ354" s="337" t="str">
        <f t="shared" si="140"/>
        <v/>
      </c>
      <c r="AK354" s="62" t="str">
        <f t="shared" si="141"/>
        <v/>
      </c>
      <c r="AL354" s="62" t="str">
        <f>IF(D354="","",IF(AK353&lt;'day lookup'!$I$1,MIN('day lookup'!$I$1-AK353,AJ354)))</f>
        <v/>
      </c>
      <c r="AM354" s="62" t="str">
        <f t="shared" si="142"/>
        <v/>
      </c>
      <c r="AN354" s="62" t="str">
        <f>IF(D354="","",IF(AK354&lt;'day lookup'!$I$1,0,MIN(AK354-'day lookup'!$I$1,AJ354)))</f>
        <v/>
      </c>
      <c r="AO354" s="338" t="str">
        <f t="shared" si="143"/>
        <v/>
      </c>
      <c r="AP354" s="10">
        <f>IF(Revised_Input!F354&gt;0,Revised_Input!F354,IF(Input!F354&lt;990000,Input!F354,""))</f>
        <v>0</v>
      </c>
      <c r="AQ354" s="282"/>
      <c r="AS354" s="282"/>
      <c r="AT354" s="279"/>
      <c r="AU354" s="280"/>
      <c r="BL354" s="271"/>
      <c r="BN354" s="271"/>
      <c r="BO354" s="271"/>
    </row>
    <row r="355" spans="1:67">
      <c r="A355" s="73" t="str">
        <f ca="1">OFFSET('day lookup'!$A$1,WEEKDAY(B355)-1,0)</f>
        <v>TUE</v>
      </c>
      <c r="B355" s="32">
        <f>Input!A355</f>
        <v>41345</v>
      </c>
      <c r="C355" s="294" t="str">
        <f>IF(D355&lt;&gt;"",interp(D355,AreaCapacity!$A$3:$B$245,2),"")</f>
        <v/>
      </c>
      <c r="D355" s="10">
        <f>IF(AND(Revised_Input!B355&gt;0,Revised_Input!B355&lt;104000),Revised_Input!B355,IF(Input!B355&lt;990000,Input!B355,""))</f>
        <v>0</v>
      </c>
      <c r="E355" s="10">
        <f>IF(Revised_Input!G355&gt;0,Revised_Input!G355/1.9835,IF(Input!G355&lt;990000,Input!G355,""))</f>
        <v>0</v>
      </c>
      <c r="F355" s="10">
        <f>IF(Revised_Input!C355&gt;0,Revised_Input!C355,IF(Input!C355&lt;990000,Input!C355,""))</f>
        <v>0</v>
      </c>
      <c r="G355" s="10">
        <f>IF(Revised_Input!D355&gt;0,Revised_Input!D355,IF(Input!D355&lt;990000,Input!D355,""))</f>
        <v>0</v>
      </c>
      <c r="H355" s="210" t="str">
        <f t="shared" si="120"/>
        <v/>
      </c>
      <c r="I355" s="287" t="str">
        <f t="shared" si="121"/>
        <v/>
      </c>
      <c r="J355" s="437" t="str">
        <f>IF(Input!H355="","",Input!H355)</f>
        <v>N</v>
      </c>
      <c r="K355" s="305" t="str">
        <f t="shared" si="122"/>
        <v/>
      </c>
      <c r="L355" s="201" t="str">
        <f>IF(D355="","",IF(J355="Y",I355+G355,MIN(Input!I355,I355+G355-K355)))</f>
        <v/>
      </c>
      <c r="M355" s="201" t="str">
        <f t="shared" si="123"/>
        <v/>
      </c>
      <c r="N355" s="314">
        <f>IF(Revised_Input!E355&gt;0,Revised_Input!E355,IF(Input!E355&lt;990000,Input!E355,""))</f>
        <v>0</v>
      </c>
      <c r="O355" s="306" t="str">
        <f t="shared" si="124"/>
        <v/>
      </c>
      <c r="P355" s="10" t="str">
        <f t="shared" si="125"/>
        <v/>
      </c>
      <c r="Q355" s="322" t="str">
        <f t="shared" si="126"/>
        <v/>
      </c>
      <c r="R355" s="325" t="str">
        <f>IF(D355="","",IF(J355="Y",Input!M355,0))</f>
        <v/>
      </c>
      <c r="S355" s="308" t="str">
        <f t="shared" si="127"/>
        <v/>
      </c>
      <c r="T355" s="305" t="str">
        <f>IF(D355="","",Input!L355)</f>
        <v/>
      </c>
      <c r="U355" s="308" t="str">
        <f t="shared" si="128"/>
        <v/>
      </c>
      <c r="V355" s="307" t="str">
        <f t="shared" si="129"/>
        <v/>
      </c>
      <c r="W355" s="326" t="str">
        <f t="shared" si="130"/>
        <v/>
      </c>
      <c r="X355" s="152" t="str">
        <f>IF(D355="","",Input!K355)</f>
        <v/>
      </c>
      <c r="Y355" s="308" t="str">
        <f t="shared" si="131"/>
        <v/>
      </c>
      <c r="Z355" s="329" t="str">
        <f t="shared" si="132"/>
        <v/>
      </c>
      <c r="AA355" s="62" t="str">
        <f t="shared" si="133"/>
        <v/>
      </c>
      <c r="AB355" s="62" t="str">
        <f>IF(D355="","",Input!N355)</f>
        <v/>
      </c>
      <c r="AC355" s="62" t="str">
        <f t="shared" si="134"/>
        <v/>
      </c>
      <c r="AD355" s="62" t="str">
        <f>IF(D355="","",Input!J355)</f>
        <v/>
      </c>
      <c r="AE355" s="62" t="str">
        <f t="shared" si="135"/>
        <v/>
      </c>
      <c r="AF355" s="309" t="str">
        <f t="shared" si="136"/>
        <v/>
      </c>
      <c r="AG355" s="19" t="str">
        <f t="shared" si="137"/>
        <v/>
      </c>
      <c r="AH355" s="19" t="str">
        <f t="shared" si="138"/>
        <v/>
      </c>
      <c r="AI355" s="19" t="str">
        <f t="shared" si="139"/>
        <v/>
      </c>
      <c r="AJ355" s="337" t="str">
        <f t="shared" si="140"/>
        <v/>
      </c>
      <c r="AK355" s="62" t="str">
        <f t="shared" si="141"/>
        <v/>
      </c>
      <c r="AL355" s="62" t="str">
        <f>IF(D355="","",IF(AK354&lt;'day lookup'!$I$1,MIN('day lookup'!$I$1-AK354,AJ355)))</f>
        <v/>
      </c>
      <c r="AM355" s="62" t="str">
        <f t="shared" si="142"/>
        <v/>
      </c>
      <c r="AN355" s="62" t="str">
        <f>IF(D355="","",IF(AK355&lt;'day lookup'!$I$1,0,MIN(AK355-'day lookup'!$I$1,AJ355)))</f>
        <v/>
      </c>
      <c r="AO355" s="338" t="str">
        <f t="shared" si="143"/>
        <v/>
      </c>
      <c r="AP355" s="10">
        <f>IF(Revised_Input!F355&gt;0,Revised_Input!F355,IF(Input!F355&lt;990000,Input!F355,""))</f>
        <v>0</v>
      </c>
      <c r="AQ355" s="282"/>
      <c r="AS355" s="282"/>
      <c r="AT355" s="279"/>
      <c r="AU355" s="280"/>
      <c r="BL355" s="271"/>
      <c r="BN355" s="271"/>
      <c r="BO355" s="271"/>
    </row>
    <row r="356" spans="1:67">
      <c r="A356" s="73" t="str">
        <f ca="1">OFFSET('day lookup'!$A$1,WEEKDAY(B356)-1,0)</f>
        <v>WED</v>
      </c>
      <c r="B356" s="32">
        <f>Input!A356</f>
        <v>41346</v>
      </c>
      <c r="C356" s="294" t="str">
        <f>IF(D356&lt;&gt;"",interp(D356,AreaCapacity!$A$3:$B$245,2),"")</f>
        <v/>
      </c>
      <c r="D356" s="10">
        <f>IF(AND(Revised_Input!B356&gt;0,Revised_Input!B356&lt;104000),Revised_Input!B356,IF(Input!B356&lt;990000,Input!B356,""))</f>
        <v>0</v>
      </c>
      <c r="E356" s="10">
        <f>IF(Revised_Input!G356&gt;0,Revised_Input!G356/1.9835,IF(Input!G356&lt;990000,Input!G356,""))</f>
        <v>0</v>
      </c>
      <c r="F356" s="10">
        <f>IF(Revised_Input!C356&gt;0,Revised_Input!C356,IF(Input!C356&lt;990000,Input!C356,""))</f>
        <v>0</v>
      </c>
      <c r="G356" s="10">
        <f>IF(Revised_Input!D356&gt;0,Revised_Input!D356,IF(Input!D356&lt;990000,Input!D356,""))</f>
        <v>0</v>
      </c>
      <c r="H356" s="210" t="str">
        <f t="shared" si="120"/>
        <v/>
      </c>
      <c r="I356" s="287" t="str">
        <f t="shared" si="121"/>
        <v/>
      </c>
      <c r="J356" s="437" t="str">
        <f>IF(Input!H356="","",Input!H356)</f>
        <v>N</v>
      </c>
      <c r="K356" s="305" t="str">
        <f t="shared" si="122"/>
        <v/>
      </c>
      <c r="L356" s="201" t="str">
        <f>IF(D356="","",IF(J356="Y",I356+G356,MIN(Input!I356,I356+G356-K356)))</f>
        <v/>
      </c>
      <c r="M356" s="201" t="str">
        <f t="shared" si="123"/>
        <v/>
      </c>
      <c r="N356" s="314">
        <f>IF(Revised_Input!E356&gt;0,Revised_Input!E356,IF(Input!E356&lt;990000,Input!E356,""))</f>
        <v>0</v>
      </c>
      <c r="O356" s="306" t="str">
        <f t="shared" si="124"/>
        <v/>
      </c>
      <c r="P356" s="10" t="str">
        <f t="shared" si="125"/>
        <v/>
      </c>
      <c r="Q356" s="322" t="str">
        <f t="shared" si="126"/>
        <v/>
      </c>
      <c r="R356" s="325" t="str">
        <f>IF(D356="","",IF(J356="Y",Input!M356,0))</f>
        <v/>
      </c>
      <c r="S356" s="308" t="str">
        <f t="shared" si="127"/>
        <v/>
      </c>
      <c r="T356" s="305" t="str">
        <f>IF(D356="","",Input!L356)</f>
        <v/>
      </c>
      <c r="U356" s="308" t="str">
        <f t="shared" si="128"/>
        <v/>
      </c>
      <c r="V356" s="307" t="str">
        <f t="shared" si="129"/>
        <v/>
      </c>
      <c r="W356" s="326" t="str">
        <f t="shared" si="130"/>
        <v/>
      </c>
      <c r="X356" s="152" t="str">
        <f>IF(D356="","",Input!K356)</f>
        <v/>
      </c>
      <c r="Y356" s="308" t="str">
        <f t="shared" si="131"/>
        <v/>
      </c>
      <c r="Z356" s="329" t="str">
        <f t="shared" si="132"/>
        <v/>
      </c>
      <c r="AA356" s="62" t="str">
        <f t="shared" si="133"/>
        <v/>
      </c>
      <c r="AB356" s="62" t="str">
        <f>IF(D356="","",Input!N356)</f>
        <v/>
      </c>
      <c r="AC356" s="62" t="str">
        <f t="shared" si="134"/>
        <v/>
      </c>
      <c r="AD356" s="62" t="str">
        <f>IF(D356="","",Input!J356)</f>
        <v/>
      </c>
      <c r="AE356" s="62" t="str">
        <f t="shared" si="135"/>
        <v/>
      </c>
      <c r="AF356" s="309" t="str">
        <f t="shared" si="136"/>
        <v/>
      </c>
      <c r="AG356" s="19" t="str">
        <f t="shared" si="137"/>
        <v/>
      </c>
      <c r="AH356" s="19" t="str">
        <f t="shared" si="138"/>
        <v/>
      </c>
      <c r="AI356" s="19" t="str">
        <f t="shared" si="139"/>
        <v/>
      </c>
      <c r="AJ356" s="337" t="str">
        <f t="shared" si="140"/>
        <v/>
      </c>
      <c r="AK356" s="62" t="str">
        <f t="shared" si="141"/>
        <v/>
      </c>
      <c r="AL356" s="62" t="str">
        <f>IF(D356="","",IF(AK355&lt;'day lookup'!$I$1,MIN('day lookup'!$I$1-AK355,AJ356)))</f>
        <v/>
      </c>
      <c r="AM356" s="62" t="str">
        <f t="shared" si="142"/>
        <v/>
      </c>
      <c r="AN356" s="62" t="str">
        <f>IF(D356="","",IF(AK356&lt;'day lookup'!$I$1,0,MIN(AK356-'day lookup'!$I$1,AJ356)))</f>
        <v/>
      </c>
      <c r="AO356" s="338" t="str">
        <f t="shared" si="143"/>
        <v/>
      </c>
      <c r="AP356" s="10">
        <f>IF(Revised_Input!F356&gt;0,Revised_Input!F356,IF(Input!F356&lt;990000,Input!F356,""))</f>
        <v>0</v>
      </c>
      <c r="AQ356" s="282"/>
      <c r="AS356" s="282"/>
      <c r="AT356" s="279"/>
      <c r="AU356" s="280"/>
      <c r="BL356" s="271"/>
      <c r="BN356" s="271"/>
      <c r="BO356" s="271"/>
    </row>
    <row r="357" spans="1:67">
      <c r="A357" s="73" t="str">
        <f ca="1">OFFSET('day lookup'!$A$1,WEEKDAY(B357)-1,0)</f>
        <v>THU</v>
      </c>
      <c r="B357" s="32">
        <f>Input!A357</f>
        <v>41347</v>
      </c>
      <c r="C357" s="294" t="str">
        <f>IF(D357&lt;&gt;"",interp(D357,AreaCapacity!$A$3:$B$245,2),"")</f>
        <v/>
      </c>
      <c r="D357" s="10">
        <f>IF(AND(Revised_Input!B357&gt;0,Revised_Input!B357&lt;104000),Revised_Input!B357,IF(Input!B357&lt;990000,Input!B357,""))</f>
        <v>0</v>
      </c>
      <c r="E357" s="10">
        <f>IF(Revised_Input!G357&gt;0,Revised_Input!G357/1.9835,IF(Input!G357&lt;990000,Input!G357,""))</f>
        <v>0</v>
      </c>
      <c r="F357" s="10">
        <f>IF(Revised_Input!C357&gt;0,Revised_Input!C357,IF(Input!C357&lt;990000,Input!C357,""))</f>
        <v>0</v>
      </c>
      <c r="G357" s="10">
        <f>IF(Revised_Input!D357&gt;0,Revised_Input!D357,IF(Input!D357&lt;990000,Input!D357,""))</f>
        <v>0</v>
      </c>
      <c r="H357" s="210" t="str">
        <f t="shared" si="120"/>
        <v/>
      </c>
      <c r="I357" s="287" t="str">
        <f t="shared" si="121"/>
        <v/>
      </c>
      <c r="J357" s="437" t="str">
        <f>IF(Input!H357="","",Input!H357)</f>
        <v>N</v>
      </c>
      <c r="K357" s="305" t="str">
        <f t="shared" si="122"/>
        <v/>
      </c>
      <c r="L357" s="201" t="str">
        <f>IF(D357="","",IF(J357="Y",I357+G357,MIN(Input!I357,I357+G357-K357)))</f>
        <v/>
      </c>
      <c r="M357" s="201" t="str">
        <f t="shared" si="123"/>
        <v/>
      </c>
      <c r="N357" s="314">
        <f>IF(Revised_Input!E357&gt;0,Revised_Input!E357,IF(Input!E357&lt;990000,Input!E357,""))</f>
        <v>0</v>
      </c>
      <c r="O357" s="306" t="str">
        <f t="shared" si="124"/>
        <v/>
      </c>
      <c r="P357" s="10" t="str">
        <f t="shared" si="125"/>
        <v/>
      </c>
      <c r="Q357" s="322" t="str">
        <f t="shared" si="126"/>
        <v/>
      </c>
      <c r="R357" s="325" t="str">
        <f>IF(D357="","",IF(J357="Y",Input!M357,0))</f>
        <v/>
      </c>
      <c r="S357" s="308" t="str">
        <f t="shared" si="127"/>
        <v/>
      </c>
      <c r="T357" s="305" t="str">
        <f>IF(D357="","",Input!L357)</f>
        <v/>
      </c>
      <c r="U357" s="308" t="str">
        <f t="shared" si="128"/>
        <v/>
      </c>
      <c r="V357" s="307" t="str">
        <f t="shared" si="129"/>
        <v/>
      </c>
      <c r="W357" s="326" t="str">
        <f t="shared" si="130"/>
        <v/>
      </c>
      <c r="X357" s="152" t="str">
        <f>IF(D357="","",Input!K357)</f>
        <v/>
      </c>
      <c r="Y357" s="308" t="str">
        <f t="shared" si="131"/>
        <v/>
      </c>
      <c r="Z357" s="329" t="str">
        <f t="shared" si="132"/>
        <v/>
      </c>
      <c r="AA357" s="62" t="str">
        <f t="shared" si="133"/>
        <v/>
      </c>
      <c r="AB357" s="62" t="str">
        <f>IF(D357="","",Input!N357)</f>
        <v/>
      </c>
      <c r="AC357" s="62" t="str">
        <f t="shared" si="134"/>
        <v/>
      </c>
      <c r="AD357" s="62" t="str">
        <f>IF(D357="","",Input!J357)</f>
        <v/>
      </c>
      <c r="AE357" s="62" t="str">
        <f t="shared" si="135"/>
        <v/>
      </c>
      <c r="AF357" s="309" t="str">
        <f t="shared" si="136"/>
        <v/>
      </c>
      <c r="AG357" s="19" t="str">
        <f t="shared" si="137"/>
        <v/>
      </c>
      <c r="AH357" s="19" t="str">
        <f t="shared" si="138"/>
        <v/>
      </c>
      <c r="AI357" s="19" t="str">
        <f t="shared" si="139"/>
        <v/>
      </c>
      <c r="AJ357" s="337" t="str">
        <f t="shared" si="140"/>
        <v/>
      </c>
      <c r="AK357" s="62" t="str">
        <f t="shared" si="141"/>
        <v/>
      </c>
      <c r="AL357" s="62" t="str">
        <f>IF(D357="","",IF(AK356&lt;'day lookup'!$I$1,MIN('day lookup'!$I$1-AK356,AJ357)))</f>
        <v/>
      </c>
      <c r="AM357" s="62" t="str">
        <f t="shared" si="142"/>
        <v/>
      </c>
      <c r="AN357" s="62" t="str">
        <f>IF(D357="","",IF(AK357&lt;'day lookup'!$I$1,0,MIN(AK357-'day lookup'!$I$1,AJ357)))</f>
        <v/>
      </c>
      <c r="AO357" s="338" t="str">
        <f t="shared" si="143"/>
        <v/>
      </c>
      <c r="AP357" s="10">
        <f>IF(Revised_Input!F357&gt;0,Revised_Input!F357,IF(Input!F357&lt;990000,Input!F357,""))</f>
        <v>0</v>
      </c>
      <c r="AQ357" s="282"/>
      <c r="AS357" s="282"/>
      <c r="AT357" s="279"/>
      <c r="AU357" s="280"/>
      <c r="BL357" s="271"/>
      <c r="BN357" s="271"/>
      <c r="BO357" s="271"/>
    </row>
    <row r="358" spans="1:67">
      <c r="A358" s="73" t="str">
        <f ca="1">OFFSET('day lookup'!$A$1,WEEKDAY(B358)-1,0)</f>
        <v>FRI</v>
      </c>
      <c r="B358" s="32">
        <f>Input!A358</f>
        <v>41348</v>
      </c>
      <c r="C358" s="294" t="str">
        <f>IF(D358&lt;&gt;"",interp(D358,AreaCapacity!$A$3:$B$245,2),"")</f>
        <v/>
      </c>
      <c r="D358" s="10">
        <f>IF(AND(Revised_Input!B358&gt;0,Revised_Input!B358&lt;104000),Revised_Input!B358,IF(Input!B358&lt;990000,Input!B358,""))</f>
        <v>0</v>
      </c>
      <c r="E358" s="10">
        <f>IF(Revised_Input!G358&gt;0,Revised_Input!G358/1.9835,IF(Input!G358&lt;990000,Input!G358,""))</f>
        <v>0</v>
      </c>
      <c r="F358" s="10">
        <f>IF(Revised_Input!C358&gt;0,Revised_Input!C358,IF(Input!C358&lt;990000,Input!C358,""))</f>
        <v>0</v>
      </c>
      <c r="G358" s="10">
        <f>IF(Revised_Input!D358&gt;0,Revised_Input!D358,IF(Input!D358&lt;990000,Input!D358,""))</f>
        <v>0</v>
      </c>
      <c r="H358" s="210" t="str">
        <f t="shared" si="120"/>
        <v/>
      </c>
      <c r="I358" s="287" t="str">
        <f t="shared" si="121"/>
        <v/>
      </c>
      <c r="J358" s="437" t="str">
        <f>IF(Input!H358="","",Input!H358)</f>
        <v>N</v>
      </c>
      <c r="K358" s="305" t="str">
        <f t="shared" si="122"/>
        <v/>
      </c>
      <c r="L358" s="201" t="str">
        <f>IF(D358="","",IF(J358="Y",I358+G358,MIN(Input!I358,I358+G358-K358)))</f>
        <v/>
      </c>
      <c r="M358" s="201" t="str">
        <f t="shared" si="123"/>
        <v/>
      </c>
      <c r="N358" s="314">
        <f>IF(Revised_Input!E358&gt;0,Revised_Input!E358,IF(Input!E358&lt;990000,Input!E358,""))</f>
        <v>0</v>
      </c>
      <c r="O358" s="306" t="str">
        <f t="shared" si="124"/>
        <v/>
      </c>
      <c r="P358" s="10" t="str">
        <f t="shared" si="125"/>
        <v/>
      </c>
      <c r="Q358" s="322" t="str">
        <f t="shared" si="126"/>
        <v/>
      </c>
      <c r="R358" s="325" t="str">
        <f>IF(D358="","",IF(J358="Y",Input!M358,0))</f>
        <v/>
      </c>
      <c r="S358" s="308" t="str">
        <f t="shared" si="127"/>
        <v/>
      </c>
      <c r="T358" s="305" t="str">
        <f>IF(D358="","",Input!L358)</f>
        <v/>
      </c>
      <c r="U358" s="308" t="str">
        <f t="shared" si="128"/>
        <v/>
      </c>
      <c r="V358" s="307" t="str">
        <f t="shared" si="129"/>
        <v/>
      </c>
      <c r="W358" s="326" t="str">
        <f t="shared" si="130"/>
        <v/>
      </c>
      <c r="X358" s="152" t="str">
        <f>IF(D358="","",Input!K358)</f>
        <v/>
      </c>
      <c r="Y358" s="308" t="str">
        <f t="shared" si="131"/>
        <v/>
      </c>
      <c r="Z358" s="329" t="str">
        <f t="shared" si="132"/>
        <v/>
      </c>
      <c r="AA358" s="62" t="str">
        <f t="shared" si="133"/>
        <v/>
      </c>
      <c r="AB358" s="62" t="str">
        <f>IF(D358="","",Input!N358)</f>
        <v/>
      </c>
      <c r="AC358" s="62" t="str">
        <f t="shared" si="134"/>
        <v/>
      </c>
      <c r="AD358" s="62" t="str">
        <f>IF(D358="","",Input!J358)</f>
        <v/>
      </c>
      <c r="AE358" s="62" t="str">
        <f t="shared" si="135"/>
        <v/>
      </c>
      <c r="AF358" s="309" t="str">
        <f t="shared" si="136"/>
        <v/>
      </c>
      <c r="AG358" s="19" t="str">
        <f t="shared" si="137"/>
        <v/>
      </c>
      <c r="AH358" s="19" t="str">
        <f t="shared" si="138"/>
        <v/>
      </c>
      <c r="AI358" s="19" t="str">
        <f t="shared" si="139"/>
        <v/>
      </c>
      <c r="AJ358" s="337" t="str">
        <f t="shared" si="140"/>
        <v/>
      </c>
      <c r="AK358" s="62" t="str">
        <f t="shared" si="141"/>
        <v/>
      </c>
      <c r="AL358" s="62" t="str">
        <f>IF(D358="","",IF(AK357&lt;'day lookup'!$I$1,MIN('day lookup'!$I$1-AK357,AJ358)))</f>
        <v/>
      </c>
      <c r="AM358" s="62" t="str">
        <f t="shared" si="142"/>
        <v/>
      </c>
      <c r="AN358" s="62" t="str">
        <f>IF(D358="","",IF(AK358&lt;'day lookup'!$I$1,0,MIN(AK358-'day lookup'!$I$1,AJ358)))</f>
        <v/>
      </c>
      <c r="AO358" s="338" t="str">
        <f t="shared" si="143"/>
        <v/>
      </c>
      <c r="AP358" s="10">
        <f>IF(Revised_Input!F358&gt;0,Revised_Input!F358,IF(Input!F358&lt;990000,Input!F358,""))</f>
        <v>0</v>
      </c>
      <c r="AQ358" s="282"/>
      <c r="AS358" s="282"/>
      <c r="AT358" s="279"/>
      <c r="AU358" s="280"/>
      <c r="BL358" s="271"/>
      <c r="BN358" s="271"/>
      <c r="BO358" s="271"/>
    </row>
    <row r="359" spans="1:67">
      <c r="A359" s="73" t="str">
        <f ca="1">OFFSET('day lookup'!$A$1,WEEKDAY(B359)-1,0)</f>
        <v>SAT</v>
      </c>
      <c r="B359" s="32">
        <f>Input!A359</f>
        <v>41349</v>
      </c>
      <c r="C359" s="294" t="str">
        <f>IF(D359&lt;&gt;"",interp(D359,AreaCapacity!$A$3:$B$245,2),"")</f>
        <v/>
      </c>
      <c r="D359" s="10">
        <f>IF(AND(Revised_Input!B359&gt;0,Revised_Input!B359&lt;104000),Revised_Input!B359,IF(Input!B359&lt;990000,Input!B359,""))</f>
        <v>0</v>
      </c>
      <c r="E359" s="10">
        <f>IF(Revised_Input!G359&gt;0,Revised_Input!G359/1.9835,IF(Input!G359&lt;990000,Input!G359,""))</f>
        <v>0</v>
      </c>
      <c r="F359" s="10">
        <f>IF(Revised_Input!C359&gt;0,Revised_Input!C359,IF(Input!C359&lt;990000,Input!C359,""))</f>
        <v>0</v>
      </c>
      <c r="G359" s="10">
        <f>IF(Revised_Input!D359&gt;0,Revised_Input!D359,IF(Input!D359&lt;990000,Input!D359,""))</f>
        <v>0</v>
      </c>
      <c r="H359" s="210" t="str">
        <f t="shared" si="120"/>
        <v/>
      </c>
      <c r="I359" s="287" t="str">
        <f t="shared" si="121"/>
        <v/>
      </c>
      <c r="J359" s="437" t="str">
        <f>IF(Input!H359="","",Input!H359)</f>
        <v>N</v>
      </c>
      <c r="K359" s="305" t="str">
        <f t="shared" si="122"/>
        <v/>
      </c>
      <c r="L359" s="201" t="str">
        <f>IF(D359="","",IF(J359="Y",I359+G359,MIN(Input!I359,I359+G359-K359)))</f>
        <v/>
      </c>
      <c r="M359" s="201" t="str">
        <f t="shared" si="123"/>
        <v/>
      </c>
      <c r="N359" s="314">
        <f>IF(Revised_Input!E359&gt;0,Revised_Input!E359,IF(Input!E359&lt;990000,Input!E359,""))</f>
        <v>0</v>
      </c>
      <c r="O359" s="306" t="str">
        <f t="shared" si="124"/>
        <v/>
      </c>
      <c r="P359" s="10" t="str">
        <f t="shared" si="125"/>
        <v/>
      </c>
      <c r="Q359" s="322" t="str">
        <f t="shared" si="126"/>
        <v/>
      </c>
      <c r="R359" s="325" t="str">
        <f>IF(D359="","",IF(J359="Y",Input!M359,0))</f>
        <v/>
      </c>
      <c r="S359" s="308" t="str">
        <f t="shared" si="127"/>
        <v/>
      </c>
      <c r="T359" s="305" t="str">
        <f>IF(D359="","",Input!L359)</f>
        <v/>
      </c>
      <c r="U359" s="308" t="str">
        <f t="shared" si="128"/>
        <v/>
      </c>
      <c r="V359" s="307" t="str">
        <f t="shared" si="129"/>
        <v/>
      </c>
      <c r="W359" s="326" t="str">
        <f t="shared" si="130"/>
        <v/>
      </c>
      <c r="X359" s="152" t="str">
        <f>IF(D359="","",Input!K359)</f>
        <v/>
      </c>
      <c r="Y359" s="308" t="str">
        <f t="shared" si="131"/>
        <v/>
      </c>
      <c r="Z359" s="329" t="str">
        <f t="shared" si="132"/>
        <v/>
      </c>
      <c r="AA359" s="62" t="str">
        <f t="shared" si="133"/>
        <v/>
      </c>
      <c r="AB359" s="62" t="str">
        <f>IF(D359="","",Input!N359)</f>
        <v/>
      </c>
      <c r="AC359" s="62" t="str">
        <f t="shared" si="134"/>
        <v/>
      </c>
      <c r="AD359" s="62" t="str">
        <f>IF(D359="","",Input!J359)</f>
        <v/>
      </c>
      <c r="AE359" s="62" t="str">
        <f t="shared" si="135"/>
        <v/>
      </c>
      <c r="AF359" s="309" t="str">
        <f t="shared" si="136"/>
        <v/>
      </c>
      <c r="AG359" s="19" t="str">
        <f t="shared" si="137"/>
        <v/>
      </c>
      <c r="AH359" s="19" t="str">
        <f t="shared" si="138"/>
        <v/>
      </c>
      <c r="AI359" s="19" t="str">
        <f t="shared" si="139"/>
        <v/>
      </c>
      <c r="AJ359" s="337" t="str">
        <f t="shared" si="140"/>
        <v/>
      </c>
      <c r="AK359" s="62" t="str">
        <f t="shared" si="141"/>
        <v/>
      </c>
      <c r="AL359" s="62" t="str">
        <f>IF(D359="","",IF(AK358&lt;'day lookup'!$I$1,MIN('day lookup'!$I$1-AK358,AJ359)))</f>
        <v/>
      </c>
      <c r="AM359" s="62" t="str">
        <f t="shared" si="142"/>
        <v/>
      </c>
      <c r="AN359" s="62" t="str">
        <f>IF(D359="","",IF(AK359&lt;'day lookup'!$I$1,0,MIN(AK359-'day lookup'!$I$1,AJ359)))</f>
        <v/>
      </c>
      <c r="AO359" s="338" t="str">
        <f t="shared" si="143"/>
        <v/>
      </c>
      <c r="AP359" s="10">
        <f>IF(Revised_Input!F359&gt;0,Revised_Input!F359,IF(Input!F359&lt;990000,Input!F359,""))</f>
        <v>0</v>
      </c>
      <c r="AQ359" s="282"/>
      <c r="AS359" s="282"/>
      <c r="AT359" s="279"/>
      <c r="AU359" s="280"/>
      <c r="BL359" s="271"/>
      <c r="BN359" s="271"/>
      <c r="BO359" s="271"/>
    </row>
    <row r="360" spans="1:67">
      <c r="A360" s="73" t="str">
        <f ca="1">OFFSET('day lookup'!$A$1,WEEKDAY(B360)-1,0)</f>
        <v>SUN</v>
      </c>
      <c r="B360" s="32">
        <f>Input!A360</f>
        <v>41350</v>
      </c>
      <c r="C360" s="294" t="str">
        <f>IF(D360&lt;&gt;"",interp(D360,AreaCapacity!$A$3:$B$245,2),"")</f>
        <v/>
      </c>
      <c r="D360" s="10">
        <f>IF(AND(Revised_Input!B360&gt;0,Revised_Input!B360&lt;104000),Revised_Input!B360,IF(Input!B360&lt;990000,Input!B360,""))</f>
        <v>0</v>
      </c>
      <c r="E360" s="10">
        <f>IF(Revised_Input!G360&gt;0,Revised_Input!G360/1.9835,IF(Input!G360&lt;990000,Input!G360,""))</f>
        <v>0</v>
      </c>
      <c r="F360" s="10">
        <f>IF(Revised_Input!C360&gt;0,Revised_Input!C360,IF(Input!C360&lt;990000,Input!C360,""))</f>
        <v>0</v>
      </c>
      <c r="G360" s="10">
        <f>IF(Revised_Input!D360&gt;0,Revised_Input!D360,IF(Input!D360&lt;990000,Input!D360,""))</f>
        <v>0</v>
      </c>
      <c r="H360" s="210" t="str">
        <f t="shared" ref="H360:H386" si="144">IF(D360="","",F360-G360)</f>
        <v/>
      </c>
      <c r="I360" s="287" t="str">
        <f t="shared" ref="I360:I386" si="145">IF(D360="","",(D360-D359)/1.9835+E360+H360)</f>
        <v/>
      </c>
      <c r="J360" s="437" t="str">
        <f>IF(Input!H360="","",Input!H360)</f>
        <v>N</v>
      </c>
      <c r="K360" s="305" t="str">
        <f t="shared" ref="K360:K386" si="146">IF(D360="","",IF(J360="Y",E360,0))</f>
        <v/>
      </c>
      <c r="L360" s="201" t="str">
        <f>IF(D360="","",IF(J360="Y",I360+G360,MIN(Input!I360,I360+G360-K360)))</f>
        <v/>
      </c>
      <c r="M360" s="201" t="str">
        <f t="shared" ref="M360:M386" si="147">IF(D360="","",MAX(L360-G360,0))</f>
        <v/>
      </c>
      <c r="N360" s="314">
        <f>IF(Revised_Input!E360&gt;0,Revised_Input!E360,IF(Input!E360&lt;990000,Input!E360,""))</f>
        <v>0</v>
      </c>
      <c r="O360" s="306" t="str">
        <f t="shared" ref="O360:O386" si="148">IF(D360="","",O359+N360*1.9835)</f>
        <v/>
      </c>
      <c r="P360" s="10" t="str">
        <f t="shared" ref="P360:P386" si="149">IF(D360="","",IF(J360="Y",N360,0))</f>
        <v/>
      </c>
      <c r="Q360" s="322" t="str">
        <f t="shared" ref="Q360:Q386" si="150">IF(D360="","",IF(J360="Y",(N360*1.9835)+Q359,Q359))</f>
        <v/>
      </c>
      <c r="R360" s="325" t="str">
        <f>IF(D360="","",IF(J360="Y",Input!M360,0))</f>
        <v/>
      </c>
      <c r="S360" s="308" t="str">
        <f t="shared" ref="S360:S386" si="151">IF(D360="","",(R360*1.9835)+S359)</f>
        <v/>
      </c>
      <c r="T360" s="305" t="str">
        <f>IF(D360="","",Input!L360)</f>
        <v/>
      </c>
      <c r="U360" s="308" t="str">
        <f t="shared" ref="U360:U386" si="152">IF(D360="","",(T360*1.9835)+U359)</f>
        <v/>
      </c>
      <c r="V360" s="307" t="str">
        <f t="shared" ref="V360:V386" si="153">IF(D360="","",R360+T360)</f>
        <v/>
      </c>
      <c r="W360" s="326" t="str">
        <f t="shared" ref="W360:W386" si="154">IF(D360="","",(V360*1.9835)+W359)</f>
        <v/>
      </c>
      <c r="X360" s="152" t="str">
        <f>IF(D360="","",Input!K360)</f>
        <v/>
      </c>
      <c r="Y360" s="308" t="str">
        <f t="shared" ref="Y360:Y386" si="155">IF(D360="","",(X360*1.9835)+Y359)</f>
        <v/>
      </c>
      <c r="Z360" s="329" t="str">
        <f t="shared" ref="Z360:Z386" si="156">IF(D360="","",Z359-X360*1.9835)</f>
        <v/>
      </c>
      <c r="AA360" s="62" t="str">
        <f t="shared" ref="AA360:AA386" si="157">IF(D360="","",M360+P360+V360+X360)</f>
        <v/>
      </c>
      <c r="AB360" s="62" t="str">
        <f>IF(D360="","",Input!N360)</f>
        <v/>
      </c>
      <c r="AC360" s="62" t="str">
        <f t="shared" ref="AC360:AC386" si="158">IF(D360="","",H360)</f>
        <v/>
      </c>
      <c r="AD360" s="62" t="str">
        <f>IF(D360="","",Input!J360)</f>
        <v/>
      </c>
      <c r="AE360" s="62" t="str">
        <f t="shared" ref="AE360:AE386" si="159">IF(D360="","",AC360-AD360)</f>
        <v/>
      </c>
      <c r="AF360" s="309" t="str">
        <f t="shared" ref="AF360:AF386" si="160">IF(D360="","",IF(F360-250&lt;0,0,F360-250))</f>
        <v/>
      </c>
      <c r="AG360" s="19" t="str">
        <f t="shared" ref="AG360:AG386" si="161">IF(D360="","",AA360-AC360+AB360)</f>
        <v/>
      </c>
      <c r="AH360" s="19" t="str">
        <f t="shared" ref="AH360:AH386" si="162">IF(D360="","",AH359+AG360)</f>
        <v/>
      </c>
      <c r="AI360" s="19" t="str">
        <f t="shared" ref="AI360:AI386" si="163">IF(D360="","",AH360*1.9835)</f>
        <v/>
      </c>
      <c r="AJ360" s="337" t="str">
        <f t="shared" ref="AJ360:AJ386" si="164">IF(D360="","",MAX(((I360-M360)-(E360-K360))*1.9835,0))</f>
        <v/>
      </c>
      <c r="AK360" s="62" t="str">
        <f t="shared" ref="AK360:AK386" si="165">IF(D360="","",AK359+AJ360)</f>
        <v/>
      </c>
      <c r="AL360" s="62" t="str">
        <f>IF(D360="","",IF(AK359&lt;'day lookup'!$I$1,MIN('day lookup'!$I$1-AK359,AJ360)))</f>
        <v/>
      </c>
      <c r="AM360" s="62" t="str">
        <f t="shared" ref="AM360:AM386" si="166">IF(D360="","",AM359+AL360)</f>
        <v/>
      </c>
      <c r="AN360" s="62" t="str">
        <f>IF(D360="","",IF(AK360&lt;'day lookup'!$I$1,0,MIN(AK360-'day lookup'!$I$1,AJ360)))</f>
        <v/>
      </c>
      <c r="AO360" s="338" t="str">
        <f t="shared" ref="AO360:AO386" si="167">IF(D360="","",AO359+AN360)</f>
        <v/>
      </c>
      <c r="AP360" s="10">
        <f>IF(Revised_Input!F360&gt;0,Revised_Input!F360,IF(Input!F360&lt;990000,Input!F360,""))</f>
        <v>0</v>
      </c>
      <c r="AQ360" s="282"/>
      <c r="AS360" s="282"/>
      <c r="AT360" s="279"/>
      <c r="AU360" s="280"/>
      <c r="BL360" s="271"/>
      <c r="BN360" s="271"/>
      <c r="BO360" s="271"/>
    </row>
    <row r="361" spans="1:67">
      <c r="A361" s="73" t="str">
        <f ca="1">OFFSET('day lookup'!$A$1,WEEKDAY(B361)-1,0)</f>
        <v>MON</v>
      </c>
      <c r="B361" s="32">
        <f>Input!A361</f>
        <v>41351</v>
      </c>
      <c r="C361" s="294" t="str">
        <f>IF(D361&lt;&gt;"",interp(D361,AreaCapacity!$A$3:$B$245,2),"")</f>
        <v/>
      </c>
      <c r="D361" s="10">
        <f>IF(AND(Revised_Input!B361&gt;0,Revised_Input!B361&lt;104000),Revised_Input!B361,IF(Input!B361&lt;990000,Input!B361,""))</f>
        <v>0</v>
      </c>
      <c r="E361" s="10">
        <f>IF(Revised_Input!G361&gt;0,Revised_Input!G361/1.9835,IF(Input!G361&lt;990000,Input!G361,""))</f>
        <v>0</v>
      </c>
      <c r="F361" s="10">
        <f>IF(Revised_Input!C361&gt;0,Revised_Input!C361,IF(Input!C361&lt;990000,Input!C361,""))</f>
        <v>0</v>
      </c>
      <c r="G361" s="10">
        <f>IF(Revised_Input!D361&gt;0,Revised_Input!D361,IF(Input!D361&lt;990000,Input!D361,""))</f>
        <v>0</v>
      </c>
      <c r="H361" s="210" t="str">
        <f t="shared" si="144"/>
        <v/>
      </c>
      <c r="I361" s="287" t="str">
        <f t="shared" si="145"/>
        <v/>
      </c>
      <c r="J361" s="437" t="str">
        <f>IF(Input!H361="","",Input!H361)</f>
        <v>N</v>
      </c>
      <c r="K361" s="305" t="str">
        <f t="shared" si="146"/>
        <v/>
      </c>
      <c r="L361" s="201" t="str">
        <f>IF(D361="","",IF(J361="Y",I361+G361,MIN(Input!I361,I361+G361-K361)))</f>
        <v/>
      </c>
      <c r="M361" s="201" t="str">
        <f t="shared" si="147"/>
        <v/>
      </c>
      <c r="N361" s="314">
        <f>IF(Revised_Input!E361&gt;0,Revised_Input!E361,IF(Input!E361&lt;990000,Input!E361,""))</f>
        <v>0</v>
      </c>
      <c r="O361" s="306" t="str">
        <f t="shared" si="148"/>
        <v/>
      </c>
      <c r="P361" s="10" t="str">
        <f t="shared" si="149"/>
        <v/>
      </c>
      <c r="Q361" s="322" t="str">
        <f t="shared" si="150"/>
        <v/>
      </c>
      <c r="R361" s="325" t="str">
        <f>IF(D361="","",IF(J361="Y",Input!M361,0))</f>
        <v/>
      </c>
      <c r="S361" s="308" t="str">
        <f t="shared" si="151"/>
        <v/>
      </c>
      <c r="T361" s="305" t="str">
        <f>IF(D361="","",Input!L361)</f>
        <v/>
      </c>
      <c r="U361" s="308" t="str">
        <f t="shared" si="152"/>
        <v/>
      </c>
      <c r="V361" s="307" t="str">
        <f t="shared" si="153"/>
        <v/>
      </c>
      <c r="W361" s="326" t="str">
        <f t="shared" si="154"/>
        <v/>
      </c>
      <c r="X361" s="152" t="str">
        <f>IF(D361="","",Input!K361)</f>
        <v/>
      </c>
      <c r="Y361" s="308" t="str">
        <f t="shared" si="155"/>
        <v/>
      </c>
      <c r="Z361" s="329" t="str">
        <f t="shared" si="156"/>
        <v/>
      </c>
      <c r="AA361" s="62" t="str">
        <f t="shared" si="157"/>
        <v/>
      </c>
      <c r="AB361" s="62" t="str">
        <f>IF(D361="","",Input!N361)</f>
        <v/>
      </c>
      <c r="AC361" s="62" t="str">
        <f t="shared" si="158"/>
        <v/>
      </c>
      <c r="AD361" s="62" t="str">
        <f>IF(D361="","",Input!J361)</f>
        <v/>
      </c>
      <c r="AE361" s="62" t="str">
        <f t="shared" si="159"/>
        <v/>
      </c>
      <c r="AF361" s="309" t="str">
        <f t="shared" si="160"/>
        <v/>
      </c>
      <c r="AG361" s="19" t="str">
        <f t="shared" si="161"/>
        <v/>
      </c>
      <c r="AH361" s="19" t="str">
        <f t="shared" si="162"/>
        <v/>
      </c>
      <c r="AI361" s="19" t="str">
        <f t="shared" si="163"/>
        <v/>
      </c>
      <c r="AJ361" s="337" t="str">
        <f t="shared" si="164"/>
        <v/>
      </c>
      <c r="AK361" s="62" t="str">
        <f t="shared" si="165"/>
        <v/>
      </c>
      <c r="AL361" s="62" t="str">
        <f>IF(D361="","",IF(AK360&lt;'day lookup'!$I$1,MIN('day lookup'!$I$1-AK360,AJ361)))</f>
        <v/>
      </c>
      <c r="AM361" s="62" t="str">
        <f t="shared" si="166"/>
        <v/>
      </c>
      <c r="AN361" s="62" t="str">
        <f>IF(D361="","",IF(AK361&lt;'day lookup'!$I$1,0,MIN(AK361-'day lookup'!$I$1,AJ361)))</f>
        <v/>
      </c>
      <c r="AO361" s="338" t="str">
        <f t="shared" si="167"/>
        <v/>
      </c>
      <c r="AP361" s="10">
        <f>IF(Revised_Input!F361&gt;0,Revised_Input!F361,IF(Input!F361&lt;990000,Input!F361,""))</f>
        <v>0</v>
      </c>
      <c r="AQ361" s="282"/>
      <c r="AS361" s="282"/>
      <c r="AT361" s="279"/>
      <c r="AU361" s="280"/>
      <c r="BL361" s="271"/>
      <c r="BN361" s="271"/>
      <c r="BO361" s="271"/>
    </row>
    <row r="362" spans="1:67">
      <c r="A362" s="73" t="str">
        <f ca="1">OFFSET('day lookup'!$A$1,WEEKDAY(B362)-1,0)</f>
        <v>TUE</v>
      </c>
      <c r="B362" s="32">
        <f>Input!A362</f>
        <v>41352</v>
      </c>
      <c r="C362" s="294" t="str">
        <f>IF(D362&lt;&gt;"",interp(D362,AreaCapacity!$A$3:$B$245,2),"")</f>
        <v/>
      </c>
      <c r="D362" s="10">
        <f>IF(AND(Revised_Input!B362&gt;0,Revised_Input!B362&lt;104000),Revised_Input!B362,IF(Input!B362&lt;990000,Input!B362,""))</f>
        <v>0</v>
      </c>
      <c r="E362" s="10">
        <f>IF(Revised_Input!G362&gt;0,Revised_Input!G362/1.9835,IF(Input!G362&lt;990000,Input!G362,""))</f>
        <v>0</v>
      </c>
      <c r="F362" s="10">
        <f>IF(Revised_Input!C362&gt;0,Revised_Input!C362,IF(Input!C362&lt;990000,Input!C362,""))</f>
        <v>0</v>
      </c>
      <c r="G362" s="10">
        <f>IF(Revised_Input!D362&gt;0,Revised_Input!D362,IF(Input!D362&lt;990000,Input!D362,""))</f>
        <v>0</v>
      </c>
      <c r="H362" s="210" t="str">
        <f t="shared" si="144"/>
        <v/>
      </c>
      <c r="I362" s="287" t="str">
        <f t="shared" si="145"/>
        <v/>
      </c>
      <c r="J362" s="437" t="str">
        <f>IF(Input!H362="","",Input!H362)</f>
        <v>N</v>
      </c>
      <c r="K362" s="305" t="str">
        <f t="shared" si="146"/>
        <v/>
      </c>
      <c r="L362" s="201" t="str">
        <f>IF(D362="","",IF(J362="Y",I362+G362,MIN(Input!I362,I362+G362-K362)))</f>
        <v/>
      </c>
      <c r="M362" s="201" t="str">
        <f t="shared" si="147"/>
        <v/>
      </c>
      <c r="N362" s="314">
        <f>IF(Revised_Input!E362&gt;0,Revised_Input!E362,IF(Input!E362&lt;990000,Input!E362,""))</f>
        <v>0</v>
      </c>
      <c r="O362" s="306" t="str">
        <f t="shared" si="148"/>
        <v/>
      </c>
      <c r="P362" s="10" t="str">
        <f t="shared" si="149"/>
        <v/>
      </c>
      <c r="Q362" s="322" t="str">
        <f t="shared" si="150"/>
        <v/>
      </c>
      <c r="R362" s="325" t="str">
        <f>IF(D362="","",IF(J362="Y",Input!M362,0))</f>
        <v/>
      </c>
      <c r="S362" s="308" t="str">
        <f t="shared" si="151"/>
        <v/>
      </c>
      <c r="T362" s="305" t="str">
        <f>IF(D362="","",Input!L362)</f>
        <v/>
      </c>
      <c r="U362" s="308" t="str">
        <f t="shared" si="152"/>
        <v/>
      </c>
      <c r="V362" s="307" t="str">
        <f t="shared" si="153"/>
        <v/>
      </c>
      <c r="W362" s="326" t="str">
        <f t="shared" si="154"/>
        <v/>
      </c>
      <c r="X362" s="152" t="str">
        <f>IF(D362="","",Input!K362)</f>
        <v/>
      </c>
      <c r="Y362" s="308" t="str">
        <f t="shared" si="155"/>
        <v/>
      </c>
      <c r="Z362" s="329" t="str">
        <f t="shared" si="156"/>
        <v/>
      </c>
      <c r="AA362" s="62" t="str">
        <f t="shared" si="157"/>
        <v/>
      </c>
      <c r="AB362" s="62" t="str">
        <f>IF(D362="","",Input!N362)</f>
        <v/>
      </c>
      <c r="AC362" s="62" t="str">
        <f t="shared" si="158"/>
        <v/>
      </c>
      <c r="AD362" s="62" t="str">
        <f>IF(D362="","",Input!J362)</f>
        <v/>
      </c>
      <c r="AE362" s="62" t="str">
        <f t="shared" si="159"/>
        <v/>
      </c>
      <c r="AF362" s="309" t="str">
        <f t="shared" si="160"/>
        <v/>
      </c>
      <c r="AG362" s="19" t="str">
        <f t="shared" si="161"/>
        <v/>
      </c>
      <c r="AH362" s="19" t="str">
        <f t="shared" si="162"/>
        <v/>
      </c>
      <c r="AI362" s="19" t="str">
        <f t="shared" si="163"/>
        <v/>
      </c>
      <c r="AJ362" s="337" t="str">
        <f t="shared" si="164"/>
        <v/>
      </c>
      <c r="AK362" s="62" t="str">
        <f t="shared" si="165"/>
        <v/>
      </c>
      <c r="AL362" s="62" t="str">
        <f>IF(D362="","",IF(AK361&lt;'day lookup'!$I$1,MIN('day lookup'!$I$1-AK361,AJ362)))</f>
        <v/>
      </c>
      <c r="AM362" s="62" t="str">
        <f t="shared" si="166"/>
        <v/>
      </c>
      <c r="AN362" s="62" t="str">
        <f>IF(D362="","",IF(AK362&lt;'day lookup'!$I$1,0,MIN(AK362-'day lookup'!$I$1,AJ362)))</f>
        <v/>
      </c>
      <c r="AO362" s="338" t="str">
        <f t="shared" si="167"/>
        <v/>
      </c>
      <c r="AP362" s="10">
        <f>IF(Revised_Input!F362&gt;0,Revised_Input!F362,IF(Input!F362&lt;990000,Input!F362,""))</f>
        <v>0</v>
      </c>
      <c r="AQ362" s="282"/>
      <c r="AS362" s="282"/>
      <c r="AT362" s="279"/>
      <c r="AU362" s="280"/>
      <c r="BL362" s="271"/>
      <c r="BN362" s="271"/>
      <c r="BO362" s="271"/>
    </row>
    <row r="363" spans="1:67">
      <c r="A363" s="73" t="str">
        <f ca="1">OFFSET('day lookup'!$A$1,WEEKDAY(B363)-1,0)</f>
        <v>WED</v>
      </c>
      <c r="B363" s="32">
        <f>Input!A363</f>
        <v>41353</v>
      </c>
      <c r="C363" s="294" t="str">
        <f>IF(D363&lt;&gt;"",interp(D363,AreaCapacity!$A$3:$B$245,2),"")</f>
        <v/>
      </c>
      <c r="D363" s="10">
        <f>IF(AND(Revised_Input!B363&gt;0,Revised_Input!B363&lt;104000),Revised_Input!B363,IF(Input!B363&lt;990000,Input!B363,""))</f>
        <v>0</v>
      </c>
      <c r="E363" s="10">
        <f>IF(Revised_Input!G363&gt;0,Revised_Input!G363/1.9835,IF(Input!G363&lt;990000,Input!G363,""))</f>
        <v>0</v>
      </c>
      <c r="F363" s="10">
        <f>IF(Revised_Input!C363&gt;0,Revised_Input!C363,IF(Input!C363&lt;990000,Input!C363,""))</f>
        <v>0</v>
      </c>
      <c r="G363" s="10">
        <f>IF(Revised_Input!D363&gt;0,Revised_Input!D363,IF(Input!D363&lt;990000,Input!D363,""))</f>
        <v>0</v>
      </c>
      <c r="H363" s="210" t="str">
        <f t="shared" si="144"/>
        <v/>
      </c>
      <c r="I363" s="287" t="str">
        <f t="shared" si="145"/>
        <v/>
      </c>
      <c r="J363" s="437" t="str">
        <f>IF(Input!H363="","",Input!H363)</f>
        <v>N</v>
      </c>
      <c r="K363" s="305" t="str">
        <f t="shared" si="146"/>
        <v/>
      </c>
      <c r="L363" s="201" t="str">
        <f>IF(D363="","",IF(J363="Y",I363+G363,MIN(Input!I363,I363+G363-K363)))</f>
        <v/>
      </c>
      <c r="M363" s="201" t="str">
        <f t="shared" si="147"/>
        <v/>
      </c>
      <c r="N363" s="314">
        <f>IF(Revised_Input!E363&gt;0,Revised_Input!E363,IF(Input!E363&lt;990000,Input!E363,""))</f>
        <v>0</v>
      </c>
      <c r="O363" s="306" t="str">
        <f t="shared" si="148"/>
        <v/>
      </c>
      <c r="P363" s="10" t="str">
        <f t="shared" si="149"/>
        <v/>
      </c>
      <c r="Q363" s="322" t="str">
        <f t="shared" si="150"/>
        <v/>
      </c>
      <c r="R363" s="325" t="str">
        <f>IF(D363="","",IF(J363="Y",Input!M363,0))</f>
        <v/>
      </c>
      <c r="S363" s="308" t="str">
        <f t="shared" si="151"/>
        <v/>
      </c>
      <c r="T363" s="305" t="str">
        <f>IF(D363="","",Input!L363)</f>
        <v/>
      </c>
      <c r="U363" s="308" t="str">
        <f t="shared" si="152"/>
        <v/>
      </c>
      <c r="V363" s="307" t="str">
        <f t="shared" si="153"/>
        <v/>
      </c>
      <c r="W363" s="326" t="str">
        <f t="shared" si="154"/>
        <v/>
      </c>
      <c r="X363" s="152" t="str">
        <f>IF(D363="","",Input!K363)</f>
        <v/>
      </c>
      <c r="Y363" s="308" t="str">
        <f t="shared" si="155"/>
        <v/>
      </c>
      <c r="Z363" s="329" t="str">
        <f t="shared" si="156"/>
        <v/>
      </c>
      <c r="AA363" s="62" t="str">
        <f t="shared" si="157"/>
        <v/>
      </c>
      <c r="AB363" s="62" t="str">
        <f>IF(D363="","",Input!N363)</f>
        <v/>
      </c>
      <c r="AC363" s="62" t="str">
        <f t="shared" si="158"/>
        <v/>
      </c>
      <c r="AD363" s="62" t="str">
        <f>IF(D363="","",Input!J363)</f>
        <v/>
      </c>
      <c r="AE363" s="62" t="str">
        <f t="shared" si="159"/>
        <v/>
      </c>
      <c r="AF363" s="309" t="str">
        <f t="shared" si="160"/>
        <v/>
      </c>
      <c r="AG363" s="19" t="str">
        <f t="shared" si="161"/>
        <v/>
      </c>
      <c r="AH363" s="19" t="str">
        <f t="shared" si="162"/>
        <v/>
      </c>
      <c r="AI363" s="19" t="str">
        <f t="shared" si="163"/>
        <v/>
      </c>
      <c r="AJ363" s="337" t="str">
        <f t="shared" si="164"/>
        <v/>
      </c>
      <c r="AK363" s="62" t="str">
        <f t="shared" si="165"/>
        <v/>
      </c>
      <c r="AL363" s="62" t="str">
        <f>IF(D363="","",IF(AK362&lt;'day lookup'!$I$1,MIN('day lookup'!$I$1-AK362,AJ363)))</f>
        <v/>
      </c>
      <c r="AM363" s="62" t="str">
        <f t="shared" si="166"/>
        <v/>
      </c>
      <c r="AN363" s="62" t="str">
        <f>IF(D363="","",IF(AK363&lt;'day lookup'!$I$1,0,MIN(AK363-'day lookup'!$I$1,AJ363)))</f>
        <v/>
      </c>
      <c r="AO363" s="338" t="str">
        <f t="shared" si="167"/>
        <v/>
      </c>
      <c r="AP363" s="10">
        <f>IF(Revised_Input!F363&gt;0,Revised_Input!F363,IF(Input!F363&lt;990000,Input!F363,""))</f>
        <v>0</v>
      </c>
      <c r="AQ363" s="282"/>
      <c r="AS363" s="282"/>
      <c r="AT363" s="279"/>
      <c r="AU363" s="280"/>
      <c r="BL363" s="271"/>
      <c r="BN363" s="271"/>
      <c r="BO363" s="271"/>
    </row>
    <row r="364" spans="1:67">
      <c r="A364" s="73" t="str">
        <f ca="1">OFFSET('day lookup'!$A$1,WEEKDAY(B364)-1,0)</f>
        <v>THU</v>
      </c>
      <c r="B364" s="32">
        <f>Input!A364</f>
        <v>41354</v>
      </c>
      <c r="C364" s="294" t="str">
        <f>IF(D364&lt;&gt;"",interp(D364,AreaCapacity!$A$3:$B$245,2),"")</f>
        <v/>
      </c>
      <c r="D364" s="10">
        <f>IF(AND(Revised_Input!B364&gt;0,Revised_Input!B364&lt;104000),Revised_Input!B364,IF(Input!B364&lt;990000,Input!B364,""))</f>
        <v>0</v>
      </c>
      <c r="E364" s="10">
        <f>IF(Revised_Input!G364&gt;0,Revised_Input!G364/1.9835,IF(Input!G364&lt;990000,Input!G364,""))</f>
        <v>0</v>
      </c>
      <c r="F364" s="10">
        <f>IF(Revised_Input!C364&gt;0,Revised_Input!C364,IF(Input!C364&lt;990000,Input!C364,""))</f>
        <v>0</v>
      </c>
      <c r="G364" s="10">
        <f>IF(Revised_Input!D364&gt;0,Revised_Input!D364,IF(Input!D364&lt;990000,Input!D364,""))</f>
        <v>0</v>
      </c>
      <c r="H364" s="210" t="str">
        <f t="shared" si="144"/>
        <v/>
      </c>
      <c r="I364" s="287" t="str">
        <f t="shared" si="145"/>
        <v/>
      </c>
      <c r="J364" s="437" t="str">
        <f>IF(Input!H364="","",Input!H364)</f>
        <v>N</v>
      </c>
      <c r="K364" s="305" t="str">
        <f t="shared" si="146"/>
        <v/>
      </c>
      <c r="L364" s="201" t="str">
        <f>IF(D364="","",IF(J364="Y",I364+G364,MIN(Input!I364,I364+G364-K364)))</f>
        <v/>
      </c>
      <c r="M364" s="201" t="str">
        <f t="shared" si="147"/>
        <v/>
      </c>
      <c r="N364" s="314">
        <f>IF(Revised_Input!E364&gt;0,Revised_Input!E364,IF(Input!E364&lt;990000,Input!E364,""))</f>
        <v>0</v>
      </c>
      <c r="O364" s="306" t="str">
        <f t="shared" si="148"/>
        <v/>
      </c>
      <c r="P364" s="10" t="str">
        <f t="shared" si="149"/>
        <v/>
      </c>
      <c r="Q364" s="322" t="str">
        <f t="shared" si="150"/>
        <v/>
      </c>
      <c r="R364" s="325" t="str">
        <f>IF(D364="","",IF(J364="Y",Input!M364,0))</f>
        <v/>
      </c>
      <c r="S364" s="308" t="str">
        <f t="shared" si="151"/>
        <v/>
      </c>
      <c r="T364" s="305" t="str">
        <f>IF(D364="","",Input!L364)</f>
        <v/>
      </c>
      <c r="U364" s="308" t="str">
        <f t="shared" si="152"/>
        <v/>
      </c>
      <c r="V364" s="307" t="str">
        <f t="shared" si="153"/>
        <v/>
      </c>
      <c r="W364" s="326" t="str">
        <f t="shared" si="154"/>
        <v/>
      </c>
      <c r="X364" s="152" t="str">
        <f>IF(D364="","",Input!K364)</f>
        <v/>
      </c>
      <c r="Y364" s="308" t="str">
        <f t="shared" si="155"/>
        <v/>
      </c>
      <c r="Z364" s="329" t="str">
        <f t="shared" si="156"/>
        <v/>
      </c>
      <c r="AA364" s="62" t="str">
        <f t="shared" si="157"/>
        <v/>
      </c>
      <c r="AB364" s="62" t="str">
        <f>IF(D364="","",Input!N364)</f>
        <v/>
      </c>
      <c r="AC364" s="62" t="str">
        <f t="shared" si="158"/>
        <v/>
      </c>
      <c r="AD364" s="62" t="str">
        <f>IF(D364="","",Input!J364)</f>
        <v/>
      </c>
      <c r="AE364" s="62" t="str">
        <f t="shared" si="159"/>
        <v/>
      </c>
      <c r="AF364" s="309" t="str">
        <f t="shared" si="160"/>
        <v/>
      </c>
      <c r="AG364" s="19" t="str">
        <f t="shared" si="161"/>
        <v/>
      </c>
      <c r="AH364" s="19" t="str">
        <f t="shared" si="162"/>
        <v/>
      </c>
      <c r="AI364" s="19" t="str">
        <f t="shared" si="163"/>
        <v/>
      </c>
      <c r="AJ364" s="337" t="str">
        <f t="shared" si="164"/>
        <v/>
      </c>
      <c r="AK364" s="62" t="str">
        <f t="shared" si="165"/>
        <v/>
      </c>
      <c r="AL364" s="62" t="str">
        <f>IF(D364="","",IF(AK363&lt;'day lookup'!$I$1,MIN('day lookup'!$I$1-AK363,AJ364)))</f>
        <v/>
      </c>
      <c r="AM364" s="62" t="str">
        <f t="shared" si="166"/>
        <v/>
      </c>
      <c r="AN364" s="62" t="str">
        <f>IF(D364="","",IF(AK364&lt;'day lookup'!$I$1,0,MIN(AK364-'day lookup'!$I$1,AJ364)))</f>
        <v/>
      </c>
      <c r="AO364" s="338" t="str">
        <f t="shared" si="167"/>
        <v/>
      </c>
      <c r="AP364" s="10">
        <f>IF(Revised_Input!F364&gt;0,Revised_Input!F364,IF(Input!F364&lt;990000,Input!F364,""))</f>
        <v>0</v>
      </c>
      <c r="AQ364" s="282"/>
      <c r="AS364" s="282"/>
      <c r="AT364" s="279"/>
      <c r="AU364" s="280"/>
      <c r="BL364" s="271"/>
      <c r="BN364" s="271"/>
      <c r="BO364" s="271"/>
    </row>
    <row r="365" spans="1:67">
      <c r="A365" s="73" t="str">
        <f ca="1">OFFSET('day lookup'!$A$1,WEEKDAY(B365)-1,0)</f>
        <v>FRI</v>
      </c>
      <c r="B365" s="32">
        <f>Input!A365</f>
        <v>41355</v>
      </c>
      <c r="C365" s="294" t="str">
        <f>IF(D365&lt;&gt;"",interp(D365,AreaCapacity!$A$3:$B$245,2),"")</f>
        <v/>
      </c>
      <c r="D365" s="10">
        <f>IF(AND(Revised_Input!B365&gt;0,Revised_Input!B365&lt;104000),Revised_Input!B365,IF(Input!B365&lt;990000,Input!B365,""))</f>
        <v>0</v>
      </c>
      <c r="E365" s="10">
        <f>IF(Revised_Input!G365&gt;0,Revised_Input!G365/1.9835,IF(Input!G365&lt;990000,Input!G365,""))</f>
        <v>0</v>
      </c>
      <c r="F365" s="10">
        <f>IF(Revised_Input!C365&gt;0,Revised_Input!C365,IF(Input!C365&lt;990000,Input!C365,""))</f>
        <v>0</v>
      </c>
      <c r="G365" s="10">
        <f>IF(Revised_Input!D365&gt;0,Revised_Input!D365,IF(Input!D365&lt;990000,Input!D365,""))</f>
        <v>0</v>
      </c>
      <c r="H365" s="210" t="str">
        <f t="shared" si="144"/>
        <v/>
      </c>
      <c r="I365" s="287" t="str">
        <f t="shared" si="145"/>
        <v/>
      </c>
      <c r="J365" s="437" t="str">
        <f>IF(Input!H365="","",Input!H365)</f>
        <v>N</v>
      </c>
      <c r="K365" s="305" t="str">
        <f t="shared" si="146"/>
        <v/>
      </c>
      <c r="L365" s="201" t="str">
        <f>IF(D365="","",IF(J365="Y",I365+G365,MIN(Input!I365,I365+G365-K365)))</f>
        <v/>
      </c>
      <c r="M365" s="201" t="str">
        <f t="shared" si="147"/>
        <v/>
      </c>
      <c r="N365" s="314">
        <f>IF(Revised_Input!E365&gt;0,Revised_Input!E365,IF(Input!E365&lt;990000,Input!E365,""))</f>
        <v>0</v>
      </c>
      <c r="O365" s="306" t="str">
        <f t="shared" si="148"/>
        <v/>
      </c>
      <c r="P365" s="10" t="str">
        <f t="shared" si="149"/>
        <v/>
      </c>
      <c r="Q365" s="322" t="str">
        <f t="shared" si="150"/>
        <v/>
      </c>
      <c r="R365" s="325" t="str">
        <f>IF(D365="","",IF(J365="Y",Input!M365,0))</f>
        <v/>
      </c>
      <c r="S365" s="308" t="str">
        <f t="shared" si="151"/>
        <v/>
      </c>
      <c r="T365" s="305" t="str">
        <f>IF(D365="","",Input!L365)</f>
        <v/>
      </c>
      <c r="U365" s="308" t="str">
        <f t="shared" si="152"/>
        <v/>
      </c>
      <c r="V365" s="307" t="str">
        <f t="shared" si="153"/>
        <v/>
      </c>
      <c r="W365" s="326" t="str">
        <f t="shared" si="154"/>
        <v/>
      </c>
      <c r="X365" s="152" t="str">
        <f>IF(D365="","",Input!K365)</f>
        <v/>
      </c>
      <c r="Y365" s="308" t="str">
        <f t="shared" si="155"/>
        <v/>
      </c>
      <c r="Z365" s="329" t="str">
        <f t="shared" si="156"/>
        <v/>
      </c>
      <c r="AA365" s="62" t="str">
        <f t="shared" si="157"/>
        <v/>
      </c>
      <c r="AB365" s="62" t="str">
        <f>IF(D365="","",Input!N365)</f>
        <v/>
      </c>
      <c r="AC365" s="62" t="str">
        <f t="shared" si="158"/>
        <v/>
      </c>
      <c r="AD365" s="62" t="str">
        <f>IF(D365="","",Input!J365)</f>
        <v/>
      </c>
      <c r="AE365" s="62" t="str">
        <f t="shared" si="159"/>
        <v/>
      </c>
      <c r="AF365" s="309" t="str">
        <f t="shared" si="160"/>
        <v/>
      </c>
      <c r="AG365" s="19" t="str">
        <f t="shared" si="161"/>
        <v/>
      </c>
      <c r="AH365" s="19" t="str">
        <f t="shared" si="162"/>
        <v/>
      </c>
      <c r="AI365" s="19" t="str">
        <f t="shared" si="163"/>
        <v/>
      </c>
      <c r="AJ365" s="337" t="str">
        <f t="shared" si="164"/>
        <v/>
      </c>
      <c r="AK365" s="62" t="str">
        <f t="shared" si="165"/>
        <v/>
      </c>
      <c r="AL365" s="62" t="str">
        <f>IF(D365="","",IF(AK364&lt;'day lookup'!$I$1,MIN('day lookup'!$I$1-AK364,AJ365)))</f>
        <v/>
      </c>
      <c r="AM365" s="62" t="str">
        <f t="shared" si="166"/>
        <v/>
      </c>
      <c r="AN365" s="62" t="str">
        <f>IF(D365="","",IF(AK365&lt;'day lookup'!$I$1,0,MIN(AK365-'day lookup'!$I$1,AJ365)))</f>
        <v/>
      </c>
      <c r="AO365" s="338" t="str">
        <f t="shared" si="167"/>
        <v/>
      </c>
      <c r="AP365" s="10">
        <f>IF(Revised_Input!F365&gt;0,Revised_Input!F365,IF(Input!F365&lt;990000,Input!F365,""))</f>
        <v>0</v>
      </c>
      <c r="AQ365" s="282"/>
      <c r="AS365" s="282"/>
      <c r="AT365" s="279"/>
      <c r="AU365" s="280"/>
      <c r="BL365" s="271"/>
      <c r="BN365" s="271"/>
      <c r="BO365" s="271"/>
    </row>
    <row r="366" spans="1:67">
      <c r="A366" s="73" t="str">
        <f ca="1">OFFSET('day lookup'!$A$1,WEEKDAY(B366)-1,0)</f>
        <v>SAT</v>
      </c>
      <c r="B366" s="32">
        <f>Input!A366</f>
        <v>41356</v>
      </c>
      <c r="C366" s="294" t="str">
        <f>IF(D366&lt;&gt;"",interp(D366,AreaCapacity!$A$3:$B$245,2),"")</f>
        <v/>
      </c>
      <c r="D366" s="10">
        <f>IF(AND(Revised_Input!B366&gt;0,Revised_Input!B366&lt;104000),Revised_Input!B366,IF(Input!B366&lt;990000,Input!B366,""))</f>
        <v>0</v>
      </c>
      <c r="E366" s="10">
        <f>IF(Revised_Input!G366&gt;0,Revised_Input!G366/1.9835,IF(Input!G366&lt;990000,Input!G366,""))</f>
        <v>0</v>
      </c>
      <c r="F366" s="10">
        <f>IF(Revised_Input!C366&gt;0,Revised_Input!C366,IF(Input!C366&lt;990000,Input!C366,""))</f>
        <v>0</v>
      </c>
      <c r="G366" s="10">
        <f>IF(Revised_Input!D366&gt;0,Revised_Input!D366,IF(Input!D366&lt;990000,Input!D366,""))</f>
        <v>0</v>
      </c>
      <c r="H366" s="210" t="str">
        <f t="shared" si="144"/>
        <v/>
      </c>
      <c r="I366" s="287" t="str">
        <f t="shared" si="145"/>
        <v/>
      </c>
      <c r="J366" s="437" t="str">
        <f>IF(Input!H366="","",Input!H366)</f>
        <v>N</v>
      </c>
      <c r="K366" s="305" t="str">
        <f t="shared" si="146"/>
        <v/>
      </c>
      <c r="L366" s="201" t="str">
        <f>IF(D366="","",IF(J366="Y",I366+G366,MIN(Input!I366,I366+G366-K366)))</f>
        <v/>
      </c>
      <c r="M366" s="201" t="str">
        <f t="shared" si="147"/>
        <v/>
      </c>
      <c r="N366" s="314">
        <f>IF(Revised_Input!E366&gt;0,Revised_Input!E366,IF(Input!E366&lt;990000,Input!E366,""))</f>
        <v>0</v>
      </c>
      <c r="O366" s="306" t="str">
        <f t="shared" si="148"/>
        <v/>
      </c>
      <c r="P366" s="10" t="str">
        <f t="shared" si="149"/>
        <v/>
      </c>
      <c r="Q366" s="322" t="str">
        <f t="shared" si="150"/>
        <v/>
      </c>
      <c r="R366" s="325" t="str">
        <f>IF(D366="","",IF(J366="Y",Input!M366,0))</f>
        <v/>
      </c>
      <c r="S366" s="308" t="str">
        <f t="shared" si="151"/>
        <v/>
      </c>
      <c r="T366" s="305" t="str">
        <f>IF(D366="","",Input!L366)</f>
        <v/>
      </c>
      <c r="U366" s="308" t="str">
        <f t="shared" si="152"/>
        <v/>
      </c>
      <c r="V366" s="307" t="str">
        <f t="shared" si="153"/>
        <v/>
      </c>
      <c r="W366" s="326" t="str">
        <f t="shared" si="154"/>
        <v/>
      </c>
      <c r="X366" s="152" t="str">
        <f>IF(D366="","",Input!K366)</f>
        <v/>
      </c>
      <c r="Y366" s="308" t="str">
        <f t="shared" si="155"/>
        <v/>
      </c>
      <c r="Z366" s="329" t="str">
        <f t="shared" si="156"/>
        <v/>
      </c>
      <c r="AA366" s="62" t="str">
        <f t="shared" si="157"/>
        <v/>
      </c>
      <c r="AB366" s="62" t="str">
        <f>IF(D366="","",Input!N366)</f>
        <v/>
      </c>
      <c r="AC366" s="62" t="str">
        <f t="shared" si="158"/>
        <v/>
      </c>
      <c r="AD366" s="62" t="str">
        <f>IF(D366="","",Input!J366)</f>
        <v/>
      </c>
      <c r="AE366" s="62" t="str">
        <f t="shared" si="159"/>
        <v/>
      </c>
      <c r="AF366" s="309" t="str">
        <f t="shared" si="160"/>
        <v/>
      </c>
      <c r="AG366" s="19" t="str">
        <f t="shared" si="161"/>
        <v/>
      </c>
      <c r="AH366" s="19" t="str">
        <f t="shared" si="162"/>
        <v/>
      </c>
      <c r="AI366" s="19" t="str">
        <f t="shared" si="163"/>
        <v/>
      </c>
      <c r="AJ366" s="337" t="str">
        <f t="shared" si="164"/>
        <v/>
      </c>
      <c r="AK366" s="62" t="str">
        <f t="shared" si="165"/>
        <v/>
      </c>
      <c r="AL366" s="62" t="str">
        <f>IF(D366="","",IF(AK365&lt;'day lookup'!$I$1,MIN('day lookup'!$I$1-AK365,AJ366)))</f>
        <v/>
      </c>
      <c r="AM366" s="62" t="str">
        <f t="shared" si="166"/>
        <v/>
      </c>
      <c r="AN366" s="62" t="str">
        <f>IF(D366="","",IF(AK366&lt;'day lookup'!$I$1,0,MIN(AK366-'day lookup'!$I$1,AJ366)))</f>
        <v/>
      </c>
      <c r="AO366" s="338" t="str">
        <f t="shared" si="167"/>
        <v/>
      </c>
      <c r="AP366" s="10">
        <f>IF(Revised_Input!F366&gt;0,Revised_Input!F366,IF(Input!F366&lt;990000,Input!F366,""))</f>
        <v>0</v>
      </c>
      <c r="AQ366" s="282"/>
      <c r="AS366" s="282"/>
      <c r="AT366" s="279"/>
      <c r="AU366" s="280"/>
      <c r="BL366" s="271"/>
      <c r="BN366" s="271"/>
      <c r="BO366" s="271"/>
    </row>
    <row r="367" spans="1:67">
      <c r="A367" s="73" t="str">
        <f ca="1">OFFSET('day lookup'!$A$1,WEEKDAY(B367)-1,0)</f>
        <v>SUN</v>
      </c>
      <c r="B367" s="32">
        <f>Input!A367</f>
        <v>41357</v>
      </c>
      <c r="C367" s="294" t="str">
        <f>IF(D367&lt;&gt;"",interp(D367,AreaCapacity!$A$3:$B$245,2),"")</f>
        <v/>
      </c>
      <c r="D367" s="10">
        <f>IF(AND(Revised_Input!B367&gt;0,Revised_Input!B367&lt;104000),Revised_Input!B367,IF(Input!B367&lt;990000,Input!B367,""))</f>
        <v>0</v>
      </c>
      <c r="E367" s="10">
        <f>IF(Revised_Input!G367&gt;0,Revised_Input!G367/1.9835,IF(Input!G367&lt;990000,Input!G367,""))</f>
        <v>0</v>
      </c>
      <c r="F367" s="10">
        <f>IF(Revised_Input!C367&gt;0,Revised_Input!C367,IF(Input!C367&lt;990000,Input!C367,""))</f>
        <v>0</v>
      </c>
      <c r="G367" s="10">
        <f>IF(Revised_Input!D367&gt;0,Revised_Input!D367,IF(Input!D367&lt;990000,Input!D367,""))</f>
        <v>0</v>
      </c>
      <c r="H367" s="210" t="str">
        <f t="shared" si="144"/>
        <v/>
      </c>
      <c r="I367" s="287" t="str">
        <f t="shared" si="145"/>
        <v/>
      </c>
      <c r="J367" s="437" t="str">
        <f>IF(Input!H367="","",Input!H367)</f>
        <v>N</v>
      </c>
      <c r="K367" s="305" t="str">
        <f t="shared" si="146"/>
        <v/>
      </c>
      <c r="L367" s="201" t="str">
        <f>IF(D367="","",IF(J367="Y",I367+G367,MIN(Input!I367,I367+G367-K367)))</f>
        <v/>
      </c>
      <c r="M367" s="201" t="str">
        <f t="shared" si="147"/>
        <v/>
      </c>
      <c r="N367" s="314">
        <f>IF(Revised_Input!E367&gt;0,Revised_Input!E367,IF(Input!E367&lt;990000,Input!E367,""))</f>
        <v>0</v>
      </c>
      <c r="O367" s="306" t="str">
        <f t="shared" si="148"/>
        <v/>
      </c>
      <c r="P367" s="10" t="str">
        <f t="shared" si="149"/>
        <v/>
      </c>
      <c r="Q367" s="322" t="str">
        <f t="shared" si="150"/>
        <v/>
      </c>
      <c r="R367" s="325" t="str">
        <f>IF(D367="","",IF(J367="Y",Input!M367,0))</f>
        <v/>
      </c>
      <c r="S367" s="308" t="str">
        <f t="shared" si="151"/>
        <v/>
      </c>
      <c r="T367" s="305" t="str">
        <f>IF(D367="","",Input!L367)</f>
        <v/>
      </c>
      <c r="U367" s="308" t="str">
        <f t="shared" si="152"/>
        <v/>
      </c>
      <c r="V367" s="307" t="str">
        <f t="shared" si="153"/>
        <v/>
      </c>
      <c r="W367" s="326" t="str">
        <f t="shared" si="154"/>
        <v/>
      </c>
      <c r="X367" s="152" t="str">
        <f>IF(D367="","",Input!K367)</f>
        <v/>
      </c>
      <c r="Y367" s="308" t="str">
        <f t="shared" si="155"/>
        <v/>
      </c>
      <c r="Z367" s="329" t="str">
        <f t="shared" si="156"/>
        <v/>
      </c>
      <c r="AA367" s="62" t="str">
        <f t="shared" si="157"/>
        <v/>
      </c>
      <c r="AB367" s="62" t="str">
        <f>IF(D367="","",Input!N367)</f>
        <v/>
      </c>
      <c r="AC367" s="62" t="str">
        <f t="shared" si="158"/>
        <v/>
      </c>
      <c r="AD367" s="62" t="str">
        <f>IF(D367="","",Input!J367)</f>
        <v/>
      </c>
      <c r="AE367" s="62" t="str">
        <f t="shared" si="159"/>
        <v/>
      </c>
      <c r="AF367" s="309" t="str">
        <f t="shared" si="160"/>
        <v/>
      </c>
      <c r="AG367" s="19" t="str">
        <f t="shared" si="161"/>
        <v/>
      </c>
      <c r="AH367" s="19" t="str">
        <f t="shared" si="162"/>
        <v/>
      </c>
      <c r="AI367" s="19" t="str">
        <f t="shared" si="163"/>
        <v/>
      </c>
      <c r="AJ367" s="337" t="str">
        <f t="shared" si="164"/>
        <v/>
      </c>
      <c r="AK367" s="62" t="str">
        <f t="shared" si="165"/>
        <v/>
      </c>
      <c r="AL367" s="62" t="str">
        <f>IF(D367="","",IF(AK366&lt;'day lookup'!$I$1,MIN('day lookup'!$I$1-AK366,AJ367)))</f>
        <v/>
      </c>
      <c r="AM367" s="62" t="str">
        <f t="shared" si="166"/>
        <v/>
      </c>
      <c r="AN367" s="62" t="str">
        <f>IF(D367="","",IF(AK367&lt;'day lookup'!$I$1,0,MIN(AK367-'day lookup'!$I$1,AJ367)))</f>
        <v/>
      </c>
      <c r="AO367" s="338" t="str">
        <f t="shared" si="167"/>
        <v/>
      </c>
      <c r="AP367" s="10">
        <f>IF(Revised_Input!F367&gt;0,Revised_Input!F367,IF(Input!F367&lt;990000,Input!F367,""))</f>
        <v>0</v>
      </c>
      <c r="AQ367" s="282"/>
      <c r="AS367" s="282"/>
      <c r="AT367" s="279"/>
      <c r="AU367" s="280"/>
      <c r="BL367" s="271"/>
      <c r="BN367" s="271"/>
      <c r="BO367" s="271"/>
    </row>
    <row r="368" spans="1:67">
      <c r="A368" s="73" t="str">
        <f ca="1">OFFSET('day lookup'!$A$1,WEEKDAY(B368)-1,0)</f>
        <v>MON</v>
      </c>
      <c r="B368" s="32">
        <f>Input!A368</f>
        <v>41358</v>
      </c>
      <c r="C368" s="294" t="str">
        <f>IF(D368&lt;&gt;"",interp(D368,AreaCapacity!$A$3:$B$245,2),"")</f>
        <v/>
      </c>
      <c r="D368" s="10">
        <f>IF(AND(Revised_Input!B368&gt;0,Revised_Input!B368&lt;104000),Revised_Input!B368,IF(Input!B368&lt;990000,Input!B368,""))</f>
        <v>0</v>
      </c>
      <c r="E368" s="10">
        <f>IF(Revised_Input!G368&gt;0,Revised_Input!G368/1.9835,IF(Input!G368&lt;990000,Input!G368,""))</f>
        <v>0</v>
      </c>
      <c r="F368" s="10">
        <f>IF(Revised_Input!C368&gt;0,Revised_Input!C368,IF(Input!C368&lt;990000,Input!C368,""))</f>
        <v>0</v>
      </c>
      <c r="G368" s="10">
        <f>IF(Revised_Input!D368&gt;0,Revised_Input!D368,IF(Input!D368&lt;990000,Input!D368,""))</f>
        <v>0</v>
      </c>
      <c r="H368" s="210" t="str">
        <f t="shared" si="144"/>
        <v/>
      </c>
      <c r="I368" s="287" t="str">
        <f t="shared" si="145"/>
        <v/>
      </c>
      <c r="J368" s="437" t="str">
        <f>IF(Input!H368="","",Input!H368)</f>
        <v>N</v>
      </c>
      <c r="K368" s="305" t="str">
        <f t="shared" si="146"/>
        <v/>
      </c>
      <c r="L368" s="201" t="str">
        <f>IF(D368="","",IF(J368="Y",I368+G368,MIN(Input!I368,I368+G368-K368)))</f>
        <v/>
      </c>
      <c r="M368" s="201" t="str">
        <f t="shared" si="147"/>
        <v/>
      </c>
      <c r="N368" s="314">
        <f>IF(Revised_Input!E368&gt;0,Revised_Input!E368,IF(Input!E368&lt;990000,Input!E368,""))</f>
        <v>0</v>
      </c>
      <c r="O368" s="306" t="str">
        <f t="shared" si="148"/>
        <v/>
      </c>
      <c r="P368" s="10" t="str">
        <f t="shared" si="149"/>
        <v/>
      </c>
      <c r="Q368" s="322" t="str">
        <f t="shared" si="150"/>
        <v/>
      </c>
      <c r="R368" s="325" t="str">
        <f>IF(D368="","",IF(J368="Y",Input!M368,0))</f>
        <v/>
      </c>
      <c r="S368" s="308" t="str">
        <f t="shared" si="151"/>
        <v/>
      </c>
      <c r="T368" s="305" t="str">
        <f>IF(D368="","",Input!L368)</f>
        <v/>
      </c>
      <c r="U368" s="308" t="str">
        <f t="shared" si="152"/>
        <v/>
      </c>
      <c r="V368" s="307" t="str">
        <f t="shared" si="153"/>
        <v/>
      </c>
      <c r="W368" s="326" t="str">
        <f t="shared" si="154"/>
        <v/>
      </c>
      <c r="X368" s="152" t="str">
        <f>IF(D368="","",Input!K368)</f>
        <v/>
      </c>
      <c r="Y368" s="308" t="str">
        <f t="shared" si="155"/>
        <v/>
      </c>
      <c r="Z368" s="329" t="str">
        <f t="shared" si="156"/>
        <v/>
      </c>
      <c r="AA368" s="62" t="str">
        <f t="shared" si="157"/>
        <v/>
      </c>
      <c r="AB368" s="62" t="str">
        <f>IF(D368="","",Input!N368)</f>
        <v/>
      </c>
      <c r="AC368" s="62" t="str">
        <f t="shared" si="158"/>
        <v/>
      </c>
      <c r="AD368" s="62" t="str">
        <f>IF(D368="","",Input!J368)</f>
        <v/>
      </c>
      <c r="AE368" s="62" t="str">
        <f t="shared" si="159"/>
        <v/>
      </c>
      <c r="AF368" s="309" t="str">
        <f t="shared" si="160"/>
        <v/>
      </c>
      <c r="AG368" s="19" t="str">
        <f t="shared" si="161"/>
        <v/>
      </c>
      <c r="AH368" s="19" t="str">
        <f t="shared" si="162"/>
        <v/>
      </c>
      <c r="AI368" s="19" t="str">
        <f t="shared" si="163"/>
        <v/>
      </c>
      <c r="AJ368" s="337" t="str">
        <f t="shared" si="164"/>
        <v/>
      </c>
      <c r="AK368" s="62" t="str">
        <f t="shared" si="165"/>
        <v/>
      </c>
      <c r="AL368" s="62" t="str">
        <f>IF(D368="","",IF(AK367&lt;'day lookup'!$I$1,MIN('day lookup'!$I$1-AK367,AJ368)))</f>
        <v/>
      </c>
      <c r="AM368" s="62" t="str">
        <f t="shared" si="166"/>
        <v/>
      </c>
      <c r="AN368" s="62" t="str">
        <f>IF(D368="","",IF(AK368&lt;'day lookup'!$I$1,0,MIN(AK368-'day lookup'!$I$1,AJ368)))</f>
        <v/>
      </c>
      <c r="AO368" s="338" t="str">
        <f t="shared" si="167"/>
        <v/>
      </c>
      <c r="AP368" s="10">
        <f>IF(Revised_Input!F368&gt;0,Revised_Input!F368,IF(Input!F368&lt;990000,Input!F368,""))</f>
        <v>0</v>
      </c>
      <c r="AQ368" s="282"/>
      <c r="AS368" s="282"/>
      <c r="AT368" s="279"/>
      <c r="AU368" s="280"/>
      <c r="BL368" s="271"/>
      <c r="BN368" s="271"/>
      <c r="BO368" s="271"/>
    </row>
    <row r="369" spans="1:67">
      <c r="A369" s="73" t="str">
        <f ca="1">OFFSET('day lookup'!$A$1,WEEKDAY(B369)-1,0)</f>
        <v>TUE</v>
      </c>
      <c r="B369" s="32">
        <f>Input!A369</f>
        <v>41359</v>
      </c>
      <c r="C369" s="294" t="str">
        <f>IF(D369&lt;&gt;"",interp(D369,AreaCapacity!$A$3:$B$245,2),"")</f>
        <v/>
      </c>
      <c r="D369" s="10">
        <f>IF(AND(Revised_Input!B369&gt;0,Revised_Input!B369&lt;104000),Revised_Input!B369,IF(Input!B369&lt;990000,Input!B369,""))</f>
        <v>0</v>
      </c>
      <c r="E369" s="10">
        <f>IF(Revised_Input!G369&gt;0,Revised_Input!G369/1.9835,IF(Input!G369&lt;990000,Input!G369,""))</f>
        <v>0</v>
      </c>
      <c r="F369" s="10">
        <f>IF(Revised_Input!C369&gt;0,Revised_Input!C369,IF(Input!C369&lt;990000,Input!C369,""))</f>
        <v>0</v>
      </c>
      <c r="G369" s="10">
        <f>IF(Revised_Input!D369&gt;0,Revised_Input!D369,IF(Input!D369&lt;990000,Input!D369,""))</f>
        <v>0</v>
      </c>
      <c r="H369" s="210" t="str">
        <f t="shared" si="144"/>
        <v/>
      </c>
      <c r="I369" s="287" t="str">
        <f t="shared" si="145"/>
        <v/>
      </c>
      <c r="J369" s="437" t="str">
        <f>IF(Input!H369="","",Input!H369)</f>
        <v>N</v>
      </c>
      <c r="K369" s="305" t="str">
        <f t="shared" si="146"/>
        <v/>
      </c>
      <c r="L369" s="201" t="str">
        <f>IF(D369="","",IF(J369="Y",I369+G369,MIN(Input!I369,I369+G369-K369)))</f>
        <v/>
      </c>
      <c r="M369" s="201" t="str">
        <f t="shared" si="147"/>
        <v/>
      </c>
      <c r="N369" s="314">
        <f>IF(Revised_Input!E369&gt;0,Revised_Input!E369,IF(Input!E369&lt;990000,Input!E369,""))</f>
        <v>0</v>
      </c>
      <c r="O369" s="306" t="str">
        <f t="shared" si="148"/>
        <v/>
      </c>
      <c r="P369" s="10" t="str">
        <f t="shared" si="149"/>
        <v/>
      </c>
      <c r="Q369" s="322" t="str">
        <f t="shared" si="150"/>
        <v/>
      </c>
      <c r="R369" s="325" t="str">
        <f>IF(D369="","",IF(J369="Y",Input!M369,0))</f>
        <v/>
      </c>
      <c r="S369" s="308" t="str">
        <f t="shared" si="151"/>
        <v/>
      </c>
      <c r="T369" s="305" t="str">
        <f>IF(D369="","",Input!L369)</f>
        <v/>
      </c>
      <c r="U369" s="308" t="str">
        <f t="shared" si="152"/>
        <v/>
      </c>
      <c r="V369" s="307" t="str">
        <f t="shared" si="153"/>
        <v/>
      </c>
      <c r="W369" s="326" t="str">
        <f t="shared" si="154"/>
        <v/>
      </c>
      <c r="X369" s="152" t="str">
        <f>IF(D369="","",Input!K369)</f>
        <v/>
      </c>
      <c r="Y369" s="308" t="str">
        <f t="shared" si="155"/>
        <v/>
      </c>
      <c r="Z369" s="329" t="str">
        <f t="shared" si="156"/>
        <v/>
      </c>
      <c r="AA369" s="62" t="str">
        <f t="shared" si="157"/>
        <v/>
      </c>
      <c r="AB369" s="62" t="str">
        <f>IF(D369="","",Input!N369)</f>
        <v/>
      </c>
      <c r="AC369" s="62" t="str">
        <f t="shared" si="158"/>
        <v/>
      </c>
      <c r="AD369" s="62" t="str">
        <f>IF(D369="","",Input!J369)</f>
        <v/>
      </c>
      <c r="AE369" s="62" t="str">
        <f t="shared" si="159"/>
        <v/>
      </c>
      <c r="AF369" s="309" t="str">
        <f t="shared" si="160"/>
        <v/>
      </c>
      <c r="AG369" s="19" t="str">
        <f t="shared" si="161"/>
        <v/>
      </c>
      <c r="AH369" s="19" t="str">
        <f t="shared" si="162"/>
        <v/>
      </c>
      <c r="AI369" s="19" t="str">
        <f t="shared" si="163"/>
        <v/>
      </c>
      <c r="AJ369" s="337" t="str">
        <f t="shared" si="164"/>
        <v/>
      </c>
      <c r="AK369" s="62" t="str">
        <f t="shared" si="165"/>
        <v/>
      </c>
      <c r="AL369" s="62" t="str">
        <f>IF(D369="","",IF(AK368&lt;'day lookup'!$I$1,MIN('day lookup'!$I$1-AK368,AJ369)))</f>
        <v/>
      </c>
      <c r="AM369" s="62" t="str">
        <f t="shared" si="166"/>
        <v/>
      </c>
      <c r="AN369" s="62" t="str">
        <f>IF(D369="","",IF(AK369&lt;'day lookup'!$I$1,0,MIN(AK369-'day lookup'!$I$1,AJ369)))</f>
        <v/>
      </c>
      <c r="AO369" s="338" t="str">
        <f t="shared" si="167"/>
        <v/>
      </c>
      <c r="AP369" s="10">
        <f>IF(Revised_Input!F369&gt;0,Revised_Input!F369,IF(Input!F369&lt;990000,Input!F369,""))</f>
        <v>0</v>
      </c>
      <c r="AQ369" s="282"/>
      <c r="AS369" s="282"/>
      <c r="AT369" s="279"/>
      <c r="AU369" s="280"/>
      <c r="BL369" s="271"/>
      <c r="BN369" s="271"/>
      <c r="BO369" s="271"/>
    </row>
    <row r="370" spans="1:67">
      <c r="A370" s="73" t="str">
        <f ca="1">OFFSET('day lookup'!$A$1,WEEKDAY(B370)-1,0)</f>
        <v>WED</v>
      </c>
      <c r="B370" s="32">
        <f>Input!A370</f>
        <v>41360</v>
      </c>
      <c r="C370" s="294" t="str">
        <f>IF(D370&lt;&gt;"",interp(D370,AreaCapacity!$A$3:$B$245,2),"")</f>
        <v/>
      </c>
      <c r="D370" s="10">
        <f>IF(AND(Revised_Input!B370&gt;0,Revised_Input!B370&lt;104000),Revised_Input!B370,IF(Input!B370&lt;990000,Input!B370,""))</f>
        <v>0</v>
      </c>
      <c r="E370" s="10">
        <f>IF(Revised_Input!G370&gt;0,Revised_Input!G370/1.9835,IF(Input!G370&lt;990000,Input!G370,""))</f>
        <v>0</v>
      </c>
      <c r="F370" s="10">
        <f>IF(Revised_Input!C370&gt;0,Revised_Input!C370,IF(Input!C370&lt;990000,Input!C370,""))</f>
        <v>0</v>
      </c>
      <c r="G370" s="10">
        <f>IF(Revised_Input!D370&gt;0,Revised_Input!D370,IF(Input!D370&lt;990000,Input!D370,""))</f>
        <v>0</v>
      </c>
      <c r="H370" s="210" t="str">
        <f t="shared" si="144"/>
        <v/>
      </c>
      <c r="I370" s="287" t="str">
        <f t="shared" si="145"/>
        <v/>
      </c>
      <c r="J370" s="437" t="str">
        <f>IF(Input!H370="","",Input!H370)</f>
        <v>N</v>
      </c>
      <c r="K370" s="305" t="str">
        <f t="shared" si="146"/>
        <v/>
      </c>
      <c r="L370" s="201" t="str">
        <f>IF(D370="","",IF(J370="Y",I370+G370,MIN(Input!I370,I370+G370-K370)))</f>
        <v/>
      </c>
      <c r="M370" s="201" t="str">
        <f t="shared" si="147"/>
        <v/>
      </c>
      <c r="N370" s="314">
        <f>IF(Revised_Input!E370&gt;0,Revised_Input!E370,IF(Input!E370&lt;990000,Input!E370,""))</f>
        <v>0</v>
      </c>
      <c r="O370" s="306" t="str">
        <f t="shared" si="148"/>
        <v/>
      </c>
      <c r="P370" s="10" t="str">
        <f t="shared" si="149"/>
        <v/>
      </c>
      <c r="Q370" s="322" t="str">
        <f t="shared" si="150"/>
        <v/>
      </c>
      <c r="R370" s="325" t="str">
        <f>IF(D370="","",IF(J370="Y",Input!M370,0))</f>
        <v/>
      </c>
      <c r="S370" s="308" t="str">
        <f t="shared" si="151"/>
        <v/>
      </c>
      <c r="T370" s="305" t="str">
        <f>IF(D370="","",Input!L370)</f>
        <v/>
      </c>
      <c r="U370" s="308" t="str">
        <f t="shared" si="152"/>
        <v/>
      </c>
      <c r="V370" s="307" t="str">
        <f t="shared" si="153"/>
        <v/>
      </c>
      <c r="W370" s="326" t="str">
        <f t="shared" si="154"/>
        <v/>
      </c>
      <c r="X370" s="152" t="str">
        <f>IF(D370="","",Input!K370)</f>
        <v/>
      </c>
      <c r="Y370" s="308" t="str">
        <f t="shared" si="155"/>
        <v/>
      </c>
      <c r="Z370" s="329" t="str">
        <f t="shared" si="156"/>
        <v/>
      </c>
      <c r="AA370" s="62" t="str">
        <f t="shared" si="157"/>
        <v/>
      </c>
      <c r="AB370" s="62" t="str">
        <f>IF(D370="","",Input!N370)</f>
        <v/>
      </c>
      <c r="AC370" s="62" t="str">
        <f t="shared" si="158"/>
        <v/>
      </c>
      <c r="AD370" s="62" t="str">
        <f>IF(D370="","",Input!J370)</f>
        <v/>
      </c>
      <c r="AE370" s="62" t="str">
        <f t="shared" si="159"/>
        <v/>
      </c>
      <c r="AF370" s="309" t="str">
        <f t="shared" si="160"/>
        <v/>
      </c>
      <c r="AG370" s="19" t="str">
        <f t="shared" si="161"/>
        <v/>
      </c>
      <c r="AH370" s="19" t="str">
        <f t="shared" si="162"/>
        <v/>
      </c>
      <c r="AI370" s="19" t="str">
        <f t="shared" si="163"/>
        <v/>
      </c>
      <c r="AJ370" s="337" t="str">
        <f t="shared" si="164"/>
        <v/>
      </c>
      <c r="AK370" s="62" t="str">
        <f t="shared" si="165"/>
        <v/>
      </c>
      <c r="AL370" s="62" t="str">
        <f>IF(D370="","",IF(AK369&lt;'day lookup'!$I$1,MIN('day lookup'!$I$1-AK369,AJ370)))</f>
        <v/>
      </c>
      <c r="AM370" s="62" t="str">
        <f t="shared" si="166"/>
        <v/>
      </c>
      <c r="AN370" s="62" t="str">
        <f>IF(D370="","",IF(AK370&lt;'day lookup'!$I$1,0,MIN(AK370-'day lookup'!$I$1,AJ370)))</f>
        <v/>
      </c>
      <c r="AO370" s="338" t="str">
        <f t="shared" si="167"/>
        <v/>
      </c>
      <c r="AP370" s="10">
        <f>IF(Revised_Input!F370&gt;0,Revised_Input!F370,IF(Input!F370&lt;990000,Input!F370,""))</f>
        <v>0</v>
      </c>
      <c r="AQ370" s="282"/>
      <c r="AS370" s="282"/>
      <c r="AT370" s="279"/>
      <c r="AU370" s="280"/>
      <c r="BL370" s="271"/>
      <c r="BN370" s="271"/>
      <c r="BO370" s="271"/>
    </row>
    <row r="371" spans="1:67">
      <c r="A371" s="73" t="str">
        <f ca="1">OFFSET('day lookup'!$A$1,WEEKDAY(B371)-1,0)</f>
        <v>THU</v>
      </c>
      <c r="B371" s="32">
        <f>Input!A371</f>
        <v>41361</v>
      </c>
      <c r="C371" s="294" t="str">
        <f>IF(D371&lt;&gt;"",interp(D371,AreaCapacity!$A$3:$B$245,2),"")</f>
        <v/>
      </c>
      <c r="D371" s="10">
        <f>IF(AND(Revised_Input!B371&gt;0,Revised_Input!B371&lt;104000),Revised_Input!B371,IF(Input!B371&lt;990000,Input!B371,""))</f>
        <v>0</v>
      </c>
      <c r="E371" s="10">
        <f>IF(Revised_Input!G371&gt;0,Revised_Input!G371/1.9835,IF(Input!G371&lt;990000,Input!G371,""))</f>
        <v>0</v>
      </c>
      <c r="F371" s="10">
        <f>IF(Revised_Input!C371&gt;0,Revised_Input!C371,IF(Input!C371&lt;990000,Input!C371,""))</f>
        <v>0</v>
      </c>
      <c r="G371" s="10">
        <f>IF(Revised_Input!D371&gt;0,Revised_Input!D371,IF(Input!D371&lt;990000,Input!D371,""))</f>
        <v>0</v>
      </c>
      <c r="H371" s="210" t="str">
        <f t="shared" si="144"/>
        <v/>
      </c>
      <c r="I371" s="287" t="str">
        <f t="shared" si="145"/>
        <v/>
      </c>
      <c r="J371" s="437" t="str">
        <f>IF(Input!H371="","",Input!H371)</f>
        <v>N</v>
      </c>
      <c r="K371" s="305" t="str">
        <f t="shared" si="146"/>
        <v/>
      </c>
      <c r="L371" s="201" t="str">
        <f>IF(D371="","",IF(J371="Y",I371+G371,MIN(Input!I371,I371+G371-K371)))</f>
        <v/>
      </c>
      <c r="M371" s="201" t="str">
        <f t="shared" si="147"/>
        <v/>
      </c>
      <c r="N371" s="314">
        <f>IF(Revised_Input!E371&gt;0,Revised_Input!E371,IF(Input!E371&lt;990000,Input!E371,""))</f>
        <v>0</v>
      </c>
      <c r="O371" s="306" t="str">
        <f t="shared" si="148"/>
        <v/>
      </c>
      <c r="P371" s="10" t="str">
        <f t="shared" si="149"/>
        <v/>
      </c>
      <c r="Q371" s="322" t="str">
        <f t="shared" si="150"/>
        <v/>
      </c>
      <c r="R371" s="325" t="str">
        <f>IF(D371="","",IF(J371="Y",Input!M371,0))</f>
        <v/>
      </c>
      <c r="S371" s="308" t="str">
        <f t="shared" si="151"/>
        <v/>
      </c>
      <c r="T371" s="305" t="str">
        <f>IF(D371="","",Input!L371)</f>
        <v/>
      </c>
      <c r="U371" s="308" t="str">
        <f t="shared" si="152"/>
        <v/>
      </c>
      <c r="V371" s="307" t="str">
        <f t="shared" si="153"/>
        <v/>
      </c>
      <c r="W371" s="326" t="str">
        <f t="shared" si="154"/>
        <v/>
      </c>
      <c r="X371" s="152" t="str">
        <f>IF(D371="","",Input!K371)</f>
        <v/>
      </c>
      <c r="Y371" s="308" t="str">
        <f t="shared" si="155"/>
        <v/>
      </c>
      <c r="Z371" s="329" t="str">
        <f t="shared" si="156"/>
        <v/>
      </c>
      <c r="AA371" s="62" t="str">
        <f t="shared" si="157"/>
        <v/>
      </c>
      <c r="AB371" s="62" t="str">
        <f>IF(D371="","",Input!N371)</f>
        <v/>
      </c>
      <c r="AC371" s="62" t="str">
        <f t="shared" si="158"/>
        <v/>
      </c>
      <c r="AD371" s="62" t="str">
        <f>IF(D371="","",Input!J371)</f>
        <v/>
      </c>
      <c r="AE371" s="62" t="str">
        <f t="shared" si="159"/>
        <v/>
      </c>
      <c r="AF371" s="309" t="str">
        <f t="shared" si="160"/>
        <v/>
      </c>
      <c r="AG371" s="19" t="str">
        <f t="shared" si="161"/>
        <v/>
      </c>
      <c r="AH371" s="19" t="str">
        <f t="shared" si="162"/>
        <v/>
      </c>
      <c r="AI371" s="19" t="str">
        <f t="shared" si="163"/>
        <v/>
      </c>
      <c r="AJ371" s="337" t="str">
        <f t="shared" si="164"/>
        <v/>
      </c>
      <c r="AK371" s="62" t="str">
        <f t="shared" si="165"/>
        <v/>
      </c>
      <c r="AL371" s="62" t="str">
        <f>IF(D371="","",IF(AK370&lt;'day lookup'!$I$1,MIN('day lookup'!$I$1-AK370,AJ371)))</f>
        <v/>
      </c>
      <c r="AM371" s="62" t="str">
        <f t="shared" si="166"/>
        <v/>
      </c>
      <c r="AN371" s="62" t="str">
        <f>IF(D371="","",IF(AK371&lt;'day lookup'!$I$1,0,MIN(AK371-'day lookup'!$I$1,AJ371)))</f>
        <v/>
      </c>
      <c r="AO371" s="338" t="str">
        <f t="shared" si="167"/>
        <v/>
      </c>
      <c r="AP371" s="10">
        <f>IF(Revised_Input!F371&gt;0,Revised_Input!F371,IF(Input!F371&lt;990000,Input!F371,""))</f>
        <v>0</v>
      </c>
      <c r="AQ371" s="282"/>
      <c r="AS371" s="282"/>
      <c r="AT371" s="279"/>
      <c r="AU371" s="280"/>
      <c r="BL371" s="271"/>
      <c r="BN371" s="271"/>
      <c r="BO371" s="271"/>
    </row>
    <row r="372" spans="1:67">
      <c r="A372" s="73" t="str">
        <f ca="1">OFFSET('day lookup'!$A$1,WEEKDAY(B372)-1,0)</f>
        <v>FRI</v>
      </c>
      <c r="B372" s="32">
        <f>Input!A372</f>
        <v>41362</v>
      </c>
      <c r="C372" s="294" t="str">
        <f>IF(D372&lt;&gt;"",interp(D372,AreaCapacity!$A$3:$B$245,2),"")</f>
        <v/>
      </c>
      <c r="D372" s="10">
        <f>IF(AND(Revised_Input!B372&gt;0,Revised_Input!B372&lt;104000),Revised_Input!B372,IF(Input!B372&lt;990000,Input!B372,""))</f>
        <v>0</v>
      </c>
      <c r="E372" s="10">
        <f>IF(Revised_Input!G372&gt;0,Revised_Input!G372/1.9835,IF(Input!G372&lt;990000,Input!G372,""))</f>
        <v>0</v>
      </c>
      <c r="F372" s="10">
        <f>IF(Revised_Input!C372&gt;0,Revised_Input!C372,IF(Input!C372&lt;990000,Input!C372,""))</f>
        <v>0</v>
      </c>
      <c r="G372" s="10">
        <f>IF(Revised_Input!D372&gt;0,Revised_Input!D372,IF(Input!D372&lt;990000,Input!D372,""))</f>
        <v>0</v>
      </c>
      <c r="H372" s="210" t="str">
        <f t="shared" si="144"/>
        <v/>
      </c>
      <c r="I372" s="287" t="str">
        <f t="shared" si="145"/>
        <v/>
      </c>
      <c r="J372" s="437" t="str">
        <f>IF(Input!H372="","",Input!H372)</f>
        <v>N</v>
      </c>
      <c r="K372" s="305" t="str">
        <f t="shared" si="146"/>
        <v/>
      </c>
      <c r="L372" s="201" t="str">
        <f>IF(D372="","",IF(J372="Y",I372+G372,MIN(Input!I372,I372+G372-K372)))</f>
        <v/>
      </c>
      <c r="M372" s="201" t="str">
        <f t="shared" si="147"/>
        <v/>
      </c>
      <c r="N372" s="314">
        <f>IF(Revised_Input!E372&gt;0,Revised_Input!E372,IF(Input!E372&lt;990000,Input!E372,""))</f>
        <v>0</v>
      </c>
      <c r="O372" s="306" t="str">
        <f t="shared" si="148"/>
        <v/>
      </c>
      <c r="P372" s="10" t="str">
        <f t="shared" si="149"/>
        <v/>
      </c>
      <c r="Q372" s="322" t="str">
        <f t="shared" si="150"/>
        <v/>
      </c>
      <c r="R372" s="325" t="str">
        <f>IF(D372="","",IF(J372="Y",Input!M372,0))</f>
        <v/>
      </c>
      <c r="S372" s="308" t="str">
        <f t="shared" si="151"/>
        <v/>
      </c>
      <c r="T372" s="305" t="str">
        <f>IF(D372="","",Input!L372)</f>
        <v/>
      </c>
      <c r="U372" s="308" t="str">
        <f t="shared" si="152"/>
        <v/>
      </c>
      <c r="V372" s="307" t="str">
        <f t="shared" si="153"/>
        <v/>
      </c>
      <c r="W372" s="326" t="str">
        <f t="shared" si="154"/>
        <v/>
      </c>
      <c r="X372" s="152" t="str">
        <f>IF(D372="","",Input!K372)</f>
        <v/>
      </c>
      <c r="Y372" s="308" t="str">
        <f t="shared" si="155"/>
        <v/>
      </c>
      <c r="Z372" s="329" t="str">
        <f t="shared" si="156"/>
        <v/>
      </c>
      <c r="AA372" s="62" t="str">
        <f t="shared" si="157"/>
        <v/>
      </c>
      <c r="AB372" s="62" t="str">
        <f>IF(D372="","",Input!N372)</f>
        <v/>
      </c>
      <c r="AC372" s="62" t="str">
        <f t="shared" si="158"/>
        <v/>
      </c>
      <c r="AD372" s="62" t="str">
        <f>IF(D372="","",Input!J372)</f>
        <v/>
      </c>
      <c r="AE372" s="62" t="str">
        <f t="shared" si="159"/>
        <v/>
      </c>
      <c r="AF372" s="309" t="str">
        <f t="shared" si="160"/>
        <v/>
      </c>
      <c r="AG372" s="19" t="str">
        <f t="shared" si="161"/>
        <v/>
      </c>
      <c r="AH372" s="19" t="str">
        <f t="shared" si="162"/>
        <v/>
      </c>
      <c r="AI372" s="19" t="str">
        <f t="shared" si="163"/>
        <v/>
      </c>
      <c r="AJ372" s="337" t="str">
        <f t="shared" si="164"/>
        <v/>
      </c>
      <c r="AK372" s="62" t="str">
        <f t="shared" si="165"/>
        <v/>
      </c>
      <c r="AL372" s="62" t="str">
        <f>IF(D372="","",IF(AK371&lt;'day lookup'!$I$1,MIN('day lookup'!$I$1-AK371,AJ372)))</f>
        <v/>
      </c>
      <c r="AM372" s="62" t="str">
        <f t="shared" si="166"/>
        <v/>
      </c>
      <c r="AN372" s="62" t="str">
        <f>IF(D372="","",IF(AK372&lt;'day lookup'!$I$1,0,MIN(AK372-'day lookup'!$I$1,AJ372)))</f>
        <v/>
      </c>
      <c r="AO372" s="338" t="str">
        <f t="shared" si="167"/>
        <v/>
      </c>
      <c r="AP372" s="10">
        <f>IF(Revised_Input!F372&gt;0,Revised_Input!F372,IF(Input!F372&lt;990000,Input!F372,""))</f>
        <v>0</v>
      </c>
      <c r="AQ372" s="282"/>
      <c r="AS372" s="282"/>
      <c r="AT372" s="279"/>
      <c r="AU372" s="280"/>
      <c r="BL372" s="271"/>
      <c r="BN372" s="271"/>
      <c r="BO372" s="271"/>
    </row>
    <row r="373" spans="1:67">
      <c r="A373" s="73" t="str">
        <f ca="1">OFFSET('day lookup'!$A$1,WEEKDAY(B373)-1,0)</f>
        <v>SAT</v>
      </c>
      <c r="B373" s="32">
        <f>Input!A373</f>
        <v>41363</v>
      </c>
      <c r="C373" s="294" t="str">
        <f>IF(D373&lt;&gt;"",interp(D373,AreaCapacity!$A$3:$B$245,2),"")</f>
        <v/>
      </c>
      <c r="D373" s="10">
        <f>IF(AND(Revised_Input!B373&gt;0,Revised_Input!B373&lt;104000),Revised_Input!B373,IF(Input!B373&lt;990000,Input!B373,""))</f>
        <v>0</v>
      </c>
      <c r="E373" s="10">
        <f>IF(Revised_Input!G373&gt;0,Revised_Input!G373/1.9835,IF(Input!G373&lt;990000,Input!G373,""))</f>
        <v>0</v>
      </c>
      <c r="F373" s="10">
        <f>IF(Revised_Input!C373&gt;0,Revised_Input!C373,IF(Input!C373&lt;990000,Input!C373,""))</f>
        <v>0</v>
      </c>
      <c r="G373" s="10">
        <f>IF(Revised_Input!D373&gt;0,Revised_Input!D373,IF(Input!D373&lt;990000,Input!D373,""))</f>
        <v>0</v>
      </c>
      <c r="H373" s="210" t="str">
        <f t="shared" si="144"/>
        <v/>
      </c>
      <c r="I373" s="287" t="str">
        <f t="shared" si="145"/>
        <v/>
      </c>
      <c r="J373" s="437" t="str">
        <f>IF(Input!H373="","",Input!H373)</f>
        <v>N</v>
      </c>
      <c r="K373" s="305" t="str">
        <f t="shared" si="146"/>
        <v/>
      </c>
      <c r="L373" s="201" t="str">
        <f>IF(D373="","",IF(J373="Y",I373+G373,MIN(Input!I373,I373+G373-K373)))</f>
        <v/>
      </c>
      <c r="M373" s="201" t="str">
        <f t="shared" si="147"/>
        <v/>
      </c>
      <c r="N373" s="314">
        <f>IF(Revised_Input!E373&gt;0,Revised_Input!E373,IF(Input!E373&lt;990000,Input!E373,""))</f>
        <v>0</v>
      </c>
      <c r="O373" s="306" t="str">
        <f t="shared" si="148"/>
        <v/>
      </c>
      <c r="P373" s="10" t="str">
        <f t="shared" si="149"/>
        <v/>
      </c>
      <c r="Q373" s="322" t="str">
        <f t="shared" si="150"/>
        <v/>
      </c>
      <c r="R373" s="325" t="str">
        <f>IF(D373="","",IF(J373="Y",Input!M373,0))</f>
        <v/>
      </c>
      <c r="S373" s="308" t="str">
        <f t="shared" si="151"/>
        <v/>
      </c>
      <c r="T373" s="305" t="str">
        <f>IF(D373="","",Input!L373)</f>
        <v/>
      </c>
      <c r="U373" s="308" t="str">
        <f t="shared" si="152"/>
        <v/>
      </c>
      <c r="V373" s="307" t="str">
        <f t="shared" si="153"/>
        <v/>
      </c>
      <c r="W373" s="326" t="str">
        <f t="shared" si="154"/>
        <v/>
      </c>
      <c r="X373" s="152" t="str">
        <f>IF(D373="","",Input!K373)</f>
        <v/>
      </c>
      <c r="Y373" s="308" t="str">
        <f t="shared" si="155"/>
        <v/>
      </c>
      <c r="Z373" s="329" t="str">
        <f t="shared" si="156"/>
        <v/>
      </c>
      <c r="AA373" s="62" t="str">
        <f t="shared" si="157"/>
        <v/>
      </c>
      <c r="AB373" s="62" t="str">
        <f>IF(D373="","",Input!N373)</f>
        <v/>
      </c>
      <c r="AC373" s="62" t="str">
        <f t="shared" si="158"/>
        <v/>
      </c>
      <c r="AD373" s="62" t="str">
        <f>IF(D373="","",Input!J373)</f>
        <v/>
      </c>
      <c r="AE373" s="62" t="str">
        <f t="shared" si="159"/>
        <v/>
      </c>
      <c r="AF373" s="309" t="str">
        <f t="shared" si="160"/>
        <v/>
      </c>
      <c r="AG373" s="19" t="str">
        <f t="shared" si="161"/>
        <v/>
      </c>
      <c r="AH373" s="19" t="str">
        <f t="shared" si="162"/>
        <v/>
      </c>
      <c r="AI373" s="19" t="str">
        <f t="shared" si="163"/>
        <v/>
      </c>
      <c r="AJ373" s="337" t="str">
        <f t="shared" si="164"/>
        <v/>
      </c>
      <c r="AK373" s="62" t="str">
        <f t="shared" si="165"/>
        <v/>
      </c>
      <c r="AL373" s="62" t="str">
        <f>IF(D373="","",IF(AK372&lt;'day lookup'!$I$1,MIN('day lookup'!$I$1-AK372,AJ373)))</f>
        <v/>
      </c>
      <c r="AM373" s="62" t="str">
        <f t="shared" si="166"/>
        <v/>
      </c>
      <c r="AN373" s="62" t="str">
        <f>IF(D373="","",IF(AK373&lt;'day lookup'!$I$1,0,MIN(AK373-'day lookup'!$I$1,AJ373)))</f>
        <v/>
      </c>
      <c r="AO373" s="338" t="str">
        <f t="shared" si="167"/>
        <v/>
      </c>
      <c r="AP373" s="10">
        <f>IF(Revised_Input!F373&gt;0,Revised_Input!F373,IF(Input!F373&lt;990000,Input!F373,""))</f>
        <v>0</v>
      </c>
      <c r="AQ373" s="282"/>
      <c r="AS373" s="282"/>
      <c r="AT373" s="279"/>
      <c r="AU373" s="280"/>
      <c r="BL373" s="271"/>
      <c r="BN373" s="271"/>
      <c r="BO373" s="271"/>
    </row>
    <row r="374" spans="1:67">
      <c r="A374" s="73" t="str">
        <f ca="1">OFFSET('day lookup'!$A$1,WEEKDAY(B374)-1,0)</f>
        <v>SUN</v>
      </c>
      <c r="B374" s="32">
        <f>Input!A374</f>
        <v>41364</v>
      </c>
      <c r="C374" s="294" t="str">
        <f>IF(D374&lt;&gt;"",interp(D374,AreaCapacity!$A$3:$B$245,2),"")</f>
        <v/>
      </c>
      <c r="D374" s="10">
        <f>IF(AND(Revised_Input!B374&gt;0,Revised_Input!B374&lt;104000),Revised_Input!B374,IF(Input!B374&lt;990000,Input!B374,""))</f>
        <v>0</v>
      </c>
      <c r="E374" s="10">
        <f>IF(Revised_Input!G374&gt;0,Revised_Input!G374/1.9835,IF(Input!G374&lt;990000,Input!G374,""))</f>
        <v>0</v>
      </c>
      <c r="F374" s="10">
        <f>IF(Revised_Input!C374&gt;0,Revised_Input!C374,IF(Input!C374&lt;990000,Input!C374,""))</f>
        <v>0</v>
      </c>
      <c r="G374" s="10">
        <f>IF(Revised_Input!D374&gt;0,Revised_Input!D374,IF(Input!D374&lt;990000,Input!D374,""))</f>
        <v>0</v>
      </c>
      <c r="H374" s="210" t="str">
        <f t="shared" si="144"/>
        <v/>
      </c>
      <c r="I374" s="287" t="str">
        <f t="shared" si="145"/>
        <v/>
      </c>
      <c r="J374" s="437" t="str">
        <f>IF(Input!H374="","",Input!H374)</f>
        <v>N</v>
      </c>
      <c r="K374" s="305" t="str">
        <f t="shared" si="146"/>
        <v/>
      </c>
      <c r="L374" s="201" t="str">
        <f>IF(D374="","",IF(J374="Y",I374+G374,MIN(Input!I374,I374+G374-K374)))</f>
        <v/>
      </c>
      <c r="M374" s="201" t="str">
        <f t="shared" si="147"/>
        <v/>
      </c>
      <c r="N374" s="314">
        <f>IF(Revised_Input!E374&gt;0,Revised_Input!E374,IF(Input!E374&lt;990000,Input!E374,""))</f>
        <v>0</v>
      </c>
      <c r="O374" s="306" t="str">
        <f t="shared" si="148"/>
        <v/>
      </c>
      <c r="P374" s="10" t="str">
        <f t="shared" si="149"/>
        <v/>
      </c>
      <c r="Q374" s="322" t="str">
        <f t="shared" si="150"/>
        <v/>
      </c>
      <c r="R374" s="325" t="str">
        <f>IF(D374="","",IF(J374="Y",Input!M374,0))</f>
        <v/>
      </c>
      <c r="S374" s="308" t="str">
        <f t="shared" si="151"/>
        <v/>
      </c>
      <c r="T374" s="305" t="str">
        <f>IF(D374="","",Input!L374)</f>
        <v/>
      </c>
      <c r="U374" s="308" t="str">
        <f t="shared" si="152"/>
        <v/>
      </c>
      <c r="V374" s="307" t="str">
        <f t="shared" si="153"/>
        <v/>
      </c>
      <c r="W374" s="326" t="str">
        <f t="shared" si="154"/>
        <v/>
      </c>
      <c r="X374" s="152" t="str">
        <f>IF(D374="","",Input!K374)</f>
        <v/>
      </c>
      <c r="Y374" s="308" t="str">
        <f t="shared" si="155"/>
        <v/>
      </c>
      <c r="Z374" s="329" t="str">
        <f t="shared" si="156"/>
        <v/>
      </c>
      <c r="AA374" s="62" t="str">
        <f t="shared" si="157"/>
        <v/>
      </c>
      <c r="AB374" s="62" t="str">
        <f>IF(D374="","",Input!N374)</f>
        <v/>
      </c>
      <c r="AC374" s="62" t="str">
        <f t="shared" si="158"/>
        <v/>
      </c>
      <c r="AD374" s="62" t="str">
        <f>IF(D374="","",Input!J374)</f>
        <v/>
      </c>
      <c r="AE374" s="62" t="str">
        <f t="shared" si="159"/>
        <v/>
      </c>
      <c r="AF374" s="309" t="str">
        <f t="shared" si="160"/>
        <v/>
      </c>
      <c r="AG374" s="19" t="str">
        <f t="shared" si="161"/>
        <v/>
      </c>
      <c r="AH374" s="19" t="str">
        <f t="shared" si="162"/>
        <v/>
      </c>
      <c r="AI374" s="19" t="str">
        <f t="shared" si="163"/>
        <v/>
      </c>
      <c r="AJ374" s="337" t="str">
        <f t="shared" si="164"/>
        <v/>
      </c>
      <c r="AK374" s="62" t="str">
        <f t="shared" si="165"/>
        <v/>
      </c>
      <c r="AL374" s="62" t="str">
        <f>IF(D374="","",IF(AK373&lt;'day lookup'!$I$1,MIN('day lookup'!$I$1-AK373,AJ374)))</f>
        <v/>
      </c>
      <c r="AM374" s="62" t="str">
        <f t="shared" si="166"/>
        <v/>
      </c>
      <c r="AN374" s="62" t="str">
        <f>IF(D374="","",IF(AK374&lt;'day lookup'!$I$1,0,MIN(AK374-'day lookup'!$I$1,AJ374)))</f>
        <v/>
      </c>
      <c r="AO374" s="338" t="str">
        <f t="shared" si="167"/>
        <v/>
      </c>
      <c r="AP374" s="10">
        <f>IF(Revised_Input!F374&gt;0,Revised_Input!F374,IF(Input!F374&lt;990000,Input!F374,""))</f>
        <v>0</v>
      </c>
      <c r="AQ374" s="282"/>
      <c r="AS374" s="282"/>
      <c r="AT374" s="279"/>
      <c r="AU374" s="280"/>
      <c r="BL374" s="271"/>
      <c r="BN374" s="271"/>
      <c r="BO374" s="271"/>
    </row>
    <row r="375" spans="1:67">
      <c r="A375" s="73" t="str">
        <f ca="1">OFFSET('day lookup'!$A$1,WEEKDAY(B375)-1,0)</f>
        <v>MON</v>
      </c>
      <c r="B375" s="32">
        <f>Input!A375</f>
        <v>41365</v>
      </c>
      <c r="C375" s="294" t="str">
        <f>IF(D375&lt;&gt;"",interp(D375,AreaCapacity!$A$3:$B$245,2),"")</f>
        <v/>
      </c>
      <c r="D375" s="10">
        <f>IF(AND(Revised_Input!B375&gt;0,Revised_Input!B375&lt;104000),Revised_Input!B375,IF(Input!B375&lt;990000,Input!B375,""))</f>
        <v>0</v>
      </c>
      <c r="E375" s="10">
        <f>IF(Revised_Input!G375&gt;0,Revised_Input!G375/1.9835,IF(Input!G375&lt;990000,Input!G375,""))</f>
        <v>0</v>
      </c>
      <c r="F375" s="10">
        <f>IF(Revised_Input!C375&gt;0,Revised_Input!C375,IF(Input!C375&lt;990000,Input!C375,""))</f>
        <v>0</v>
      </c>
      <c r="G375" s="10">
        <f>IF(Revised_Input!D375&gt;0,Revised_Input!D375,IF(Input!D375&lt;990000,Input!D375,""))</f>
        <v>0</v>
      </c>
      <c r="H375" s="210" t="str">
        <f t="shared" si="144"/>
        <v/>
      </c>
      <c r="I375" s="287" t="str">
        <f t="shared" si="145"/>
        <v/>
      </c>
      <c r="J375" s="437" t="str">
        <f>IF(Input!H375="","",Input!H375)</f>
        <v>N</v>
      </c>
      <c r="K375" s="305" t="str">
        <f t="shared" si="146"/>
        <v/>
      </c>
      <c r="L375" s="201" t="str">
        <f>IF(D375="","",IF(J375="Y",I375+G375,MIN(Input!I375,I375+G375-K375)))</f>
        <v/>
      </c>
      <c r="M375" s="201" t="str">
        <f t="shared" si="147"/>
        <v/>
      </c>
      <c r="N375" s="314">
        <f>IF(Revised_Input!E375&gt;0,Revised_Input!E375,IF(Input!E375&lt;990000,Input!E375,""))</f>
        <v>0</v>
      </c>
      <c r="O375" s="306" t="str">
        <f t="shared" si="148"/>
        <v/>
      </c>
      <c r="P375" s="10" t="str">
        <f t="shared" si="149"/>
        <v/>
      </c>
      <c r="Q375" s="322" t="str">
        <f t="shared" si="150"/>
        <v/>
      </c>
      <c r="R375" s="325" t="str">
        <f>IF(D375="","",IF(J375="Y",Input!M375,0))</f>
        <v/>
      </c>
      <c r="S375" s="308" t="str">
        <f t="shared" si="151"/>
        <v/>
      </c>
      <c r="T375" s="305" t="str">
        <f>IF(D375="","",Input!L375)</f>
        <v/>
      </c>
      <c r="U375" s="308" t="str">
        <f t="shared" si="152"/>
        <v/>
      </c>
      <c r="V375" s="307" t="str">
        <f t="shared" si="153"/>
        <v/>
      </c>
      <c r="W375" s="326" t="str">
        <f t="shared" si="154"/>
        <v/>
      </c>
      <c r="X375" s="152" t="str">
        <f>IF(D375="","",Input!K375)</f>
        <v/>
      </c>
      <c r="Y375" s="308" t="str">
        <f t="shared" si="155"/>
        <v/>
      </c>
      <c r="Z375" s="329" t="str">
        <f t="shared" si="156"/>
        <v/>
      </c>
      <c r="AA375" s="62" t="str">
        <f t="shared" si="157"/>
        <v/>
      </c>
      <c r="AB375" s="62" t="str">
        <f>IF(D375="","",Input!N375)</f>
        <v/>
      </c>
      <c r="AC375" s="62" t="str">
        <f t="shared" si="158"/>
        <v/>
      </c>
      <c r="AD375" s="62" t="str">
        <f>IF(D375="","",Input!J375)</f>
        <v/>
      </c>
      <c r="AE375" s="62" t="str">
        <f t="shared" si="159"/>
        <v/>
      </c>
      <c r="AF375" s="309" t="str">
        <f t="shared" si="160"/>
        <v/>
      </c>
      <c r="AG375" s="19" t="str">
        <f t="shared" si="161"/>
        <v/>
      </c>
      <c r="AH375" s="19" t="str">
        <f t="shared" si="162"/>
        <v/>
      </c>
      <c r="AI375" s="19" t="str">
        <f t="shared" si="163"/>
        <v/>
      </c>
      <c r="AJ375" s="337" t="str">
        <f t="shared" si="164"/>
        <v/>
      </c>
      <c r="AK375" s="62" t="str">
        <f t="shared" si="165"/>
        <v/>
      </c>
      <c r="AL375" s="62" t="str">
        <f>IF(D375="","",IF(AK374&lt;'day lookup'!$I$1,MIN('day lookup'!$I$1-AK374,AJ375)))</f>
        <v/>
      </c>
      <c r="AM375" s="62" t="str">
        <f t="shared" si="166"/>
        <v/>
      </c>
      <c r="AN375" s="62" t="str">
        <f>IF(D375="","",IF(AK375&lt;'day lookup'!$I$1,0,MIN(AK375-'day lookup'!$I$1,AJ375)))</f>
        <v/>
      </c>
      <c r="AO375" s="338" t="str">
        <f t="shared" si="167"/>
        <v/>
      </c>
      <c r="AP375" s="10">
        <f>IF(Revised_Input!F375&gt;0,Revised_Input!F375,IF(Input!F375&lt;990000,Input!F375,""))</f>
        <v>0</v>
      </c>
      <c r="AQ375" s="282"/>
      <c r="AS375" s="282"/>
      <c r="AT375" s="279"/>
      <c r="AU375" s="280"/>
      <c r="BL375" s="271"/>
      <c r="BN375" s="271"/>
      <c r="BO375" s="271"/>
    </row>
    <row r="376" spans="1:67">
      <c r="A376" s="73" t="str">
        <f ca="1">OFFSET('day lookup'!$A$1,WEEKDAY(B376)-1,0)</f>
        <v>TUE</v>
      </c>
      <c r="B376" s="32">
        <f>Input!A376</f>
        <v>41366</v>
      </c>
      <c r="C376" s="294" t="str">
        <f>IF(D376&lt;&gt;"",interp(D376,AreaCapacity!$A$3:$B$245,2),"")</f>
        <v/>
      </c>
      <c r="D376" s="10">
        <f>IF(AND(Revised_Input!B376&gt;0,Revised_Input!B376&lt;104000),Revised_Input!B376,IF(Input!B376&lt;990000,Input!B376,""))</f>
        <v>0</v>
      </c>
      <c r="E376" s="10">
        <f>IF(Revised_Input!G376&gt;0,Revised_Input!G376/1.9835,IF(Input!G376&lt;990000,Input!G376,""))</f>
        <v>0</v>
      </c>
      <c r="F376" s="10">
        <f>IF(Revised_Input!C376&gt;0,Revised_Input!C376,IF(Input!C376&lt;990000,Input!C376,""))</f>
        <v>0</v>
      </c>
      <c r="G376" s="10">
        <f>IF(Revised_Input!D376&gt;0,Revised_Input!D376,IF(Input!D376&lt;990000,Input!D376,""))</f>
        <v>0</v>
      </c>
      <c r="H376" s="210" t="str">
        <f t="shared" si="144"/>
        <v/>
      </c>
      <c r="I376" s="287" t="str">
        <f t="shared" si="145"/>
        <v/>
      </c>
      <c r="J376" s="437" t="str">
        <f>IF(Input!H376="","",Input!H376)</f>
        <v>N</v>
      </c>
      <c r="K376" s="305" t="str">
        <f t="shared" si="146"/>
        <v/>
      </c>
      <c r="L376" s="201" t="str">
        <f>IF(D376="","",IF(J376="Y",I376+G376,MIN(Input!I376,I376+G376-K376)))</f>
        <v/>
      </c>
      <c r="M376" s="201" t="str">
        <f t="shared" si="147"/>
        <v/>
      </c>
      <c r="N376" s="314">
        <f>IF(Revised_Input!E376&gt;0,Revised_Input!E376,IF(Input!E376&lt;990000,Input!E376,""))</f>
        <v>0</v>
      </c>
      <c r="O376" s="306" t="str">
        <f t="shared" si="148"/>
        <v/>
      </c>
      <c r="P376" s="10" t="str">
        <f t="shared" si="149"/>
        <v/>
      </c>
      <c r="Q376" s="322" t="str">
        <f t="shared" si="150"/>
        <v/>
      </c>
      <c r="R376" s="325" t="str">
        <f>IF(D376="","",IF(J376="Y",Input!M376,0))</f>
        <v/>
      </c>
      <c r="S376" s="308" t="str">
        <f t="shared" si="151"/>
        <v/>
      </c>
      <c r="T376" s="305" t="str">
        <f>IF(D376="","",Input!L376)</f>
        <v/>
      </c>
      <c r="U376" s="308" t="str">
        <f t="shared" si="152"/>
        <v/>
      </c>
      <c r="V376" s="307" t="str">
        <f t="shared" si="153"/>
        <v/>
      </c>
      <c r="W376" s="326" t="str">
        <f t="shared" si="154"/>
        <v/>
      </c>
      <c r="X376" s="152" t="str">
        <f>IF(D376="","",Input!K376)</f>
        <v/>
      </c>
      <c r="Y376" s="308" t="str">
        <f t="shared" si="155"/>
        <v/>
      </c>
      <c r="Z376" s="329" t="str">
        <f t="shared" si="156"/>
        <v/>
      </c>
      <c r="AA376" s="62" t="str">
        <f t="shared" si="157"/>
        <v/>
      </c>
      <c r="AB376" s="62" t="str">
        <f>IF(D376="","",Input!N376)</f>
        <v/>
      </c>
      <c r="AC376" s="62" t="str">
        <f t="shared" si="158"/>
        <v/>
      </c>
      <c r="AD376" s="62" t="str">
        <f>IF(D376="","",Input!J376)</f>
        <v/>
      </c>
      <c r="AE376" s="62" t="str">
        <f t="shared" si="159"/>
        <v/>
      </c>
      <c r="AF376" s="309" t="str">
        <f t="shared" si="160"/>
        <v/>
      </c>
      <c r="AG376" s="19" t="str">
        <f t="shared" si="161"/>
        <v/>
      </c>
      <c r="AH376" s="19" t="str">
        <f t="shared" si="162"/>
        <v/>
      </c>
      <c r="AI376" s="19" t="str">
        <f t="shared" si="163"/>
        <v/>
      </c>
      <c r="AJ376" s="337" t="str">
        <f t="shared" si="164"/>
        <v/>
      </c>
      <c r="AK376" s="62" t="str">
        <f t="shared" si="165"/>
        <v/>
      </c>
      <c r="AL376" s="62" t="str">
        <f>IF(D376="","",IF(AK375&lt;'day lookup'!$I$1,MIN('day lookup'!$I$1-AK375,AJ376)))</f>
        <v/>
      </c>
      <c r="AM376" s="62" t="str">
        <f t="shared" si="166"/>
        <v/>
      </c>
      <c r="AN376" s="62" t="str">
        <f>IF(D376="","",IF(AK376&lt;'day lookup'!$I$1,0,MIN(AK376-'day lookup'!$I$1,AJ376)))</f>
        <v/>
      </c>
      <c r="AO376" s="338" t="str">
        <f t="shared" si="167"/>
        <v/>
      </c>
      <c r="AP376" s="10">
        <f>IF(Revised_Input!F376&gt;0,Revised_Input!F376,IF(Input!F376&lt;990000,Input!F376,""))</f>
        <v>0</v>
      </c>
      <c r="AQ376" s="282"/>
      <c r="AS376" s="282"/>
      <c r="AT376" s="279"/>
      <c r="AU376" s="280"/>
      <c r="BL376" s="271"/>
      <c r="BN376" s="271"/>
      <c r="BO376" s="271"/>
    </row>
    <row r="377" spans="1:67">
      <c r="A377" s="73" t="str">
        <f ca="1">OFFSET('day lookup'!$A$1,WEEKDAY(B377)-1,0)</f>
        <v>WED</v>
      </c>
      <c r="B377" s="32">
        <f>Input!A377</f>
        <v>41367</v>
      </c>
      <c r="C377" s="294" t="str">
        <f>IF(D377&lt;&gt;"",interp(D377,AreaCapacity!$A$3:$B$245,2),"")</f>
        <v/>
      </c>
      <c r="D377" s="10">
        <f>IF(AND(Revised_Input!B377&gt;0,Revised_Input!B377&lt;104000),Revised_Input!B377,IF(Input!B377&lt;990000,Input!B377,""))</f>
        <v>0</v>
      </c>
      <c r="E377" s="10">
        <f>IF(Revised_Input!G377&gt;0,Revised_Input!G377/1.9835,IF(Input!G377&lt;990000,Input!G377,""))</f>
        <v>0</v>
      </c>
      <c r="F377" s="10">
        <f>IF(Revised_Input!C377&gt;0,Revised_Input!C377,IF(Input!C377&lt;990000,Input!C377,""))</f>
        <v>0</v>
      </c>
      <c r="G377" s="10">
        <f>IF(Revised_Input!D377&gt;0,Revised_Input!D377,IF(Input!D377&lt;990000,Input!D377,""))</f>
        <v>0</v>
      </c>
      <c r="H377" s="210" t="str">
        <f t="shared" si="144"/>
        <v/>
      </c>
      <c r="I377" s="287" t="str">
        <f t="shared" si="145"/>
        <v/>
      </c>
      <c r="J377" s="437" t="str">
        <f>IF(Input!H377="","",Input!H377)</f>
        <v>N</v>
      </c>
      <c r="K377" s="305" t="str">
        <f t="shared" si="146"/>
        <v/>
      </c>
      <c r="L377" s="201" t="str">
        <f>IF(D377="","",IF(J377="Y",I377+G377,MIN(Input!I377,I377+G377-K377)))</f>
        <v/>
      </c>
      <c r="M377" s="201" t="str">
        <f t="shared" si="147"/>
        <v/>
      </c>
      <c r="N377" s="314">
        <f>IF(Revised_Input!E377&gt;0,Revised_Input!E377,IF(Input!E377&lt;990000,Input!E377,""))</f>
        <v>0</v>
      </c>
      <c r="O377" s="306" t="str">
        <f t="shared" si="148"/>
        <v/>
      </c>
      <c r="P377" s="10" t="str">
        <f t="shared" si="149"/>
        <v/>
      </c>
      <c r="Q377" s="322" t="str">
        <f t="shared" si="150"/>
        <v/>
      </c>
      <c r="R377" s="325" t="str">
        <f>IF(D377="","",IF(J377="Y",Input!M377,0))</f>
        <v/>
      </c>
      <c r="S377" s="308" t="str">
        <f t="shared" si="151"/>
        <v/>
      </c>
      <c r="T377" s="305" t="str">
        <f>IF(D377="","",Input!L377)</f>
        <v/>
      </c>
      <c r="U377" s="308" t="str">
        <f t="shared" si="152"/>
        <v/>
      </c>
      <c r="V377" s="307" t="str">
        <f t="shared" si="153"/>
        <v/>
      </c>
      <c r="W377" s="326" t="str">
        <f t="shared" si="154"/>
        <v/>
      </c>
      <c r="X377" s="152" t="str">
        <f>IF(D377="","",Input!K377)</f>
        <v/>
      </c>
      <c r="Y377" s="308" t="str">
        <f t="shared" si="155"/>
        <v/>
      </c>
      <c r="Z377" s="329" t="str">
        <f t="shared" si="156"/>
        <v/>
      </c>
      <c r="AA377" s="62" t="str">
        <f t="shared" si="157"/>
        <v/>
      </c>
      <c r="AB377" s="62" t="str">
        <f>IF(D377="","",Input!N377)</f>
        <v/>
      </c>
      <c r="AC377" s="62" t="str">
        <f t="shared" si="158"/>
        <v/>
      </c>
      <c r="AD377" s="62" t="str">
        <f>IF(D377="","",Input!J377)</f>
        <v/>
      </c>
      <c r="AE377" s="62" t="str">
        <f t="shared" si="159"/>
        <v/>
      </c>
      <c r="AF377" s="309" t="str">
        <f t="shared" si="160"/>
        <v/>
      </c>
      <c r="AG377" s="19" t="str">
        <f t="shared" si="161"/>
        <v/>
      </c>
      <c r="AH377" s="19" t="str">
        <f t="shared" si="162"/>
        <v/>
      </c>
      <c r="AI377" s="19" t="str">
        <f t="shared" si="163"/>
        <v/>
      </c>
      <c r="AJ377" s="337" t="str">
        <f t="shared" si="164"/>
        <v/>
      </c>
      <c r="AK377" s="62" t="str">
        <f t="shared" si="165"/>
        <v/>
      </c>
      <c r="AL377" s="62" t="str">
        <f>IF(D377="","",IF(AK376&lt;'day lookup'!$I$1,MIN('day lookup'!$I$1-AK376,AJ377)))</f>
        <v/>
      </c>
      <c r="AM377" s="62" t="str">
        <f t="shared" si="166"/>
        <v/>
      </c>
      <c r="AN377" s="62" t="str">
        <f>IF(D377="","",IF(AK377&lt;'day lookup'!$I$1,0,MIN(AK377-'day lookup'!$I$1,AJ377)))</f>
        <v/>
      </c>
      <c r="AO377" s="338" t="str">
        <f t="shared" si="167"/>
        <v/>
      </c>
      <c r="AP377" s="10">
        <f>IF(Revised_Input!F377&gt;0,Revised_Input!F377,IF(Input!F377&lt;990000,Input!F377,""))</f>
        <v>0</v>
      </c>
      <c r="AQ377" s="282"/>
      <c r="AS377" s="282"/>
      <c r="AT377" s="279"/>
      <c r="AU377" s="280"/>
      <c r="BL377" s="271"/>
      <c r="BN377" s="271"/>
      <c r="BO377" s="271"/>
    </row>
    <row r="378" spans="1:67">
      <c r="A378" s="73" t="str">
        <f ca="1">OFFSET('day lookup'!$A$1,WEEKDAY(B378)-1,0)</f>
        <v>THU</v>
      </c>
      <c r="B378" s="32">
        <f>Input!A378</f>
        <v>41368</v>
      </c>
      <c r="C378" s="294" t="str">
        <f>IF(D378&lt;&gt;"",interp(D378,AreaCapacity!$A$3:$B$245,2),"")</f>
        <v/>
      </c>
      <c r="D378" s="10">
        <f>IF(AND(Revised_Input!B378&gt;0,Revised_Input!B378&lt;104000),Revised_Input!B378,IF(Input!B378&lt;990000,Input!B378,""))</f>
        <v>0</v>
      </c>
      <c r="E378" s="10">
        <f>IF(Revised_Input!G378&gt;0,Revised_Input!G378/1.9835,IF(Input!G378&lt;990000,Input!G378,""))</f>
        <v>0</v>
      </c>
      <c r="F378" s="10">
        <f>IF(Revised_Input!C378&gt;0,Revised_Input!C378,IF(Input!C378&lt;990000,Input!C378,""))</f>
        <v>0</v>
      </c>
      <c r="G378" s="10">
        <f>IF(Revised_Input!D378&gt;0,Revised_Input!D378,IF(Input!D378&lt;990000,Input!D378,""))</f>
        <v>0</v>
      </c>
      <c r="H378" s="210" t="str">
        <f t="shared" si="144"/>
        <v/>
      </c>
      <c r="I378" s="287" t="str">
        <f t="shared" si="145"/>
        <v/>
      </c>
      <c r="J378" s="437" t="str">
        <f>IF(Input!H378="","",Input!H378)</f>
        <v>N</v>
      </c>
      <c r="K378" s="305" t="str">
        <f t="shared" si="146"/>
        <v/>
      </c>
      <c r="L378" s="201" t="str">
        <f>IF(D378="","",IF(J378="Y",I378+G378,MIN(Input!I378,I378+G378-K378)))</f>
        <v/>
      </c>
      <c r="M378" s="201" t="str">
        <f t="shared" si="147"/>
        <v/>
      </c>
      <c r="N378" s="314">
        <f>IF(Revised_Input!E378&gt;0,Revised_Input!E378,IF(Input!E378&lt;990000,Input!E378,""))</f>
        <v>0</v>
      </c>
      <c r="O378" s="306" t="str">
        <f t="shared" si="148"/>
        <v/>
      </c>
      <c r="P378" s="10" t="str">
        <f t="shared" si="149"/>
        <v/>
      </c>
      <c r="Q378" s="322" t="str">
        <f t="shared" si="150"/>
        <v/>
      </c>
      <c r="R378" s="325" t="str">
        <f>IF(D378="","",IF(J378="Y",Input!M378,0))</f>
        <v/>
      </c>
      <c r="S378" s="308" t="str">
        <f t="shared" si="151"/>
        <v/>
      </c>
      <c r="T378" s="305" t="str">
        <f>IF(D378="","",Input!L378)</f>
        <v/>
      </c>
      <c r="U378" s="308" t="str">
        <f t="shared" si="152"/>
        <v/>
      </c>
      <c r="V378" s="307" t="str">
        <f t="shared" si="153"/>
        <v/>
      </c>
      <c r="W378" s="326" t="str">
        <f t="shared" si="154"/>
        <v/>
      </c>
      <c r="X378" s="152" t="str">
        <f>IF(D378="","",Input!K378)</f>
        <v/>
      </c>
      <c r="Y378" s="308" t="str">
        <f t="shared" si="155"/>
        <v/>
      </c>
      <c r="Z378" s="329" t="str">
        <f t="shared" si="156"/>
        <v/>
      </c>
      <c r="AA378" s="62" t="str">
        <f t="shared" si="157"/>
        <v/>
      </c>
      <c r="AB378" s="62" t="str">
        <f>IF(D378="","",Input!N378)</f>
        <v/>
      </c>
      <c r="AC378" s="62" t="str">
        <f t="shared" si="158"/>
        <v/>
      </c>
      <c r="AD378" s="62" t="str">
        <f>IF(D378="","",Input!J378)</f>
        <v/>
      </c>
      <c r="AE378" s="62" t="str">
        <f t="shared" si="159"/>
        <v/>
      </c>
      <c r="AF378" s="309" t="str">
        <f t="shared" si="160"/>
        <v/>
      </c>
      <c r="AG378" s="19" t="str">
        <f t="shared" si="161"/>
        <v/>
      </c>
      <c r="AH378" s="19" t="str">
        <f t="shared" si="162"/>
        <v/>
      </c>
      <c r="AI378" s="19" t="str">
        <f t="shared" si="163"/>
        <v/>
      </c>
      <c r="AJ378" s="337" t="str">
        <f t="shared" si="164"/>
        <v/>
      </c>
      <c r="AK378" s="62" t="str">
        <f t="shared" si="165"/>
        <v/>
      </c>
      <c r="AL378" s="62" t="str">
        <f>IF(D378="","",IF(AK377&lt;'day lookup'!$I$1,MIN('day lookup'!$I$1-AK377,AJ378)))</f>
        <v/>
      </c>
      <c r="AM378" s="62" t="str">
        <f t="shared" si="166"/>
        <v/>
      </c>
      <c r="AN378" s="62" t="str">
        <f>IF(D378="","",IF(AK378&lt;'day lookup'!$I$1,0,MIN(AK378-'day lookup'!$I$1,AJ378)))</f>
        <v/>
      </c>
      <c r="AO378" s="338" t="str">
        <f t="shared" si="167"/>
        <v/>
      </c>
      <c r="AP378" s="10">
        <f>IF(Revised_Input!F378&gt;0,Revised_Input!F378,IF(Input!F378&lt;990000,Input!F378,""))</f>
        <v>0</v>
      </c>
      <c r="AQ378" s="282"/>
      <c r="AS378" s="282"/>
      <c r="AT378" s="279"/>
      <c r="AU378" s="280"/>
      <c r="BL378" s="271"/>
      <c r="BN378" s="271"/>
      <c r="BO378" s="271"/>
    </row>
    <row r="379" spans="1:67">
      <c r="A379" s="73" t="str">
        <f ca="1">OFFSET('day lookup'!$A$1,WEEKDAY(B379)-1,0)</f>
        <v>FRI</v>
      </c>
      <c r="B379" s="32">
        <f>Input!A379</f>
        <v>41369</v>
      </c>
      <c r="C379" s="294" t="str">
        <f>IF(D379&lt;&gt;"",interp(D379,AreaCapacity!$A$3:$B$245,2),"")</f>
        <v/>
      </c>
      <c r="D379" s="10">
        <f>IF(AND(Revised_Input!B379&gt;0,Revised_Input!B379&lt;104000),Revised_Input!B379,IF(Input!B379&lt;990000,Input!B379,""))</f>
        <v>0</v>
      </c>
      <c r="E379" s="10">
        <f>IF(Revised_Input!G379&gt;0,Revised_Input!G379/1.9835,IF(Input!G379&lt;990000,Input!G379,""))</f>
        <v>0</v>
      </c>
      <c r="F379" s="10">
        <f>IF(Revised_Input!C379&gt;0,Revised_Input!C379,IF(Input!C379&lt;990000,Input!C379,""))</f>
        <v>0</v>
      </c>
      <c r="G379" s="10">
        <f>IF(Revised_Input!D379&gt;0,Revised_Input!D379,IF(Input!D379&lt;990000,Input!D379,""))</f>
        <v>0</v>
      </c>
      <c r="H379" s="210" t="str">
        <f t="shared" si="144"/>
        <v/>
      </c>
      <c r="I379" s="287" t="str">
        <f t="shared" si="145"/>
        <v/>
      </c>
      <c r="J379" s="437" t="str">
        <f>IF(Input!H379="","",Input!H379)</f>
        <v>N</v>
      </c>
      <c r="K379" s="305" t="str">
        <f t="shared" si="146"/>
        <v/>
      </c>
      <c r="L379" s="201" t="str">
        <f>IF(D379="","",IF(J379="Y",I379+G379,MIN(Input!I379,I379+G379-K379)))</f>
        <v/>
      </c>
      <c r="M379" s="201" t="str">
        <f t="shared" si="147"/>
        <v/>
      </c>
      <c r="N379" s="314">
        <f>IF(Revised_Input!E379&gt;0,Revised_Input!E379,IF(Input!E379&lt;990000,Input!E379,""))</f>
        <v>0</v>
      </c>
      <c r="O379" s="306" t="str">
        <f t="shared" si="148"/>
        <v/>
      </c>
      <c r="P379" s="10" t="str">
        <f t="shared" si="149"/>
        <v/>
      </c>
      <c r="Q379" s="322" t="str">
        <f t="shared" si="150"/>
        <v/>
      </c>
      <c r="R379" s="325" t="str">
        <f>IF(D379="","",IF(J379="Y",Input!M379,0))</f>
        <v/>
      </c>
      <c r="S379" s="308" t="str">
        <f t="shared" si="151"/>
        <v/>
      </c>
      <c r="T379" s="305" t="str">
        <f>IF(D379="","",Input!L379)</f>
        <v/>
      </c>
      <c r="U379" s="308" t="str">
        <f t="shared" si="152"/>
        <v/>
      </c>
      <c r="V379" s="307" t="str">
        <f t="shared" si="153"/>
        <v/>
      </c>
      <c r="W379" s="326" t="str">
        <f t="shared" si="154"/>
        <v/>
      </c>
      <c r="X379" s="152" t="str">
        <f>IF(D379="","",Input!K379)</f>
        <v/>
      </c>
      <c r="Y379" s="308" t="str">
        <f t="shared" si="155"/>
        <v/>
      </c>
      <c r="Z379" s="329" t="str">
        <f t="shared" si="156"/>
        <v/>
      </c>
      <c r="AA379" s="62" t="str">
        <f t="shared" si="157"/>
        <v/>
      </c>
      <c r="AB379" s="62" t="str">
        <f>IF(D379="","",Input!N379)</f>
        <v/>
      </c>
      <c r="AC379" s="62" t="str">
        <f t="shared" si="158"/>
        <v/>
      </c>
      <c r="AD379" s="62" t="str">
        <f>IF(D379="","",Input!J379)</f>
        <v/>
      </c>
      <c r="AE379" s="62" t="str">
        <f t="shared" si="159"/>
        <v/>
      </c>
      <c r="AF379" s="309" t="str">
        <f t="shared" si="160"/>
        <v/>
      </c>
      <c r="AG379" s="19" t="str">
        <f t="shared" si="161"/>
        <v/>
      </c>
      <c r="AH379" s="19" t="str">
        <f t="shared" si="162"/>
        <v/>
      </c>
      <c r="AI379" s="19" t="str">
        <f t="shared" si="163"/>
        <v/>
      </c>
      <c r="AJ379" s="337" t="str">
        <f t="shared" si="164"/>
        <v/>
      </c>
      <c r="AK379" s="62" t="str">
        <f t="shared" si="165"/>
        <v/>
      </c>
      <c r="AL379" s="62" t="str">
        <f>IF(D379="","",IF(AK378&lt;'day lookup'!$I$1,MIN('day lookup'!$I$1-AK378,AJ379)))</f>
        <v/>
      </c>
      <c r="AM379" s="62" t="str">
        <f t="shared" si="166"/>
        <v/>
      </c>
      <c r="AN379" s="62" t="str">
        <f>IF(D379="","",IF(AK379&lt;'day lookup'!$I$1,0,MIN(AK379-'day lookup'!$I$1,AJ379)))</f>
        <v/>
      </c>
      <c r="AO379" s="338" t="str">
        <f t="shared" si="167"/>
        <v/>
      </c>
      <c r="AP379" s="10">
        <f>IF(Revised_Input!F379&gt;0,Revised_Input!F379,IF(Input!F379&lt;990000,Input!F379,""))</f>
        <v>0</v>
      </c>
      <c r="AQ379" s="282"/>
      <c r="AS379" s="282"/>
      <c r="AT379" s="279"/>
      <c r="AU379" s="280"/>
      <c r="BL379" s="271"/>
      <c r="BN379" s="271"/>
      <c r="BO379" s="271"/>
    </row>
    <row r="380" spans="1:67">
      <c r="A380" s="73" t="str">
        <f ca="1">OFFSET('day lookup'!$A$1,WEEKDAY(B380)-1,0)</f>
        <v>SAT</v>
      </c>
      <c r="B380" s="32">
        <f>Input!A380</f>
        <v>41370</v>
      </c>
      <c r="C380" s="294" t="str">
        <f>IF(D380&lt;&gt;"",interp(D380,AreaCapacity!$A$3:$B$245,2),"")</f>
        <v/>
      </c>
      <c r="D380" s="10">
        <f>IF(AND(Revised_Input!B380&gt;0,Revised_Input!B380&lt;104000),Revised_Input!B380,IF(Input!B380&lt;990000,Input!B380,""))</f>
        <v>0</v>
      </c>
      <c r="E380" s="10">
        <f>IF(Revised_Input!G380&gt;0,Revised_Input!G380/1.9835,IF(Input!G380&lt;990000,Input!G380,""))</f>
        <v>0</v>
      </c>
      <c r="F380" s="10">
        <f>IF(Revised_Input!C380&gt;0,Revised_Input!C380,IF(Input!C380&lt;990000,Input!C380,""))</f>
        <v>0</v>
      </c>
      <c r="G380" s="10">
        <f>IF(Revised_Input!D380&gt;0,Revised_Input!D380,IF(Input!D380&lt;990000,Input!D380,""))</f>
        <v>0</v>
      </c>
      <c r="H380" s="210" t="str">
        <f t="shared" si="144"/>
        <v/>
      </c>
      <c r="I380" s="287" t="str">
        <f t="shared" si="145"/>
        <v/>
      </c>
      <c r="J380" s="437" t="str">
        <f>IF(Input!H380="","",Input!H380)</f>
        <v>N</v>
      </c>
      <c r="K380" s="305" t="str">
        <f t="shared" si="146"/>
        <v/>
      </c>
      <c r="L380" s="201" t="str">
        <f>IF(D380="","",IF(J380="Y",I380+G380,MIN(Input!I380,I380+G380-K380)))</f>
        <v/>
      </c>
      <c r="M380" s="201" t="str">
        <f t="shared" si="147"/>
        <v/>
      </c>
      <c r="N380" s="314">
        <f>IF(Revised_Input!E380&gt;0,Revised_Input!E380,IF(Input!E380&lt;990000,Input!E380,""))</f>
        <v>0</v>
      </c>
      <c r="O380" s="306" t="str">
        <f t="shared" si="148"/>
        <v/>
      </c>
      <c r="P380" s="10" t="str">
        <f t="shared" si="149"/>
        <v/>
      </c>
      <c r="Q380" s="322" t="str">
        <f t="shared" si="150"/>
        <v/>
      </c>
      <c r="R380" s="325" t="str">
        <f>IF(D380="","",IF(J380="Y",Input!M380,0))</f>
        <v/>
      </c>
      <c r="S380" s="308" t="str">
        <f t="shared" si="151"/>
        <v/>
      </c>
      <c r="T380" s="305" t="str">
        <f>IF(D380="","",Input!L380)</f>
        <v/>
      </c>
      <c r="U380" s="308" t="str">
        <f t="shared" si="152"/>
        <v/>
      </c>
      <c r="V380" s="307" t="str">
        <f t="shared" si="153"/>
        <v/>
      </c>
      <c r="W380" s="326" t="str">
        <f t="shared" si="154"/>
        <v/>
      </c>
      <c r="X380" s="152" t="str">
        <f>IF(D380="","",Input!K380)</f>
        <v/>
      </c>
      <c r="Y380" s="308" t="str">
        <f t="shared" si="155"/>
        <v/>
      </c>
      <c r="Z380" s="329" t="str">
        <f t="shared" si="156"/>
        <v/>
      </c>
      <c r="AA380" s="62" t="str">
        <f t="shared" si="157"/>
        <v/>
      </c>
      <c r="AB380" s="62" t="str">
        <f>IF(D380="","",Input!N380)</f>
        <v/>
      </c>
      <c r="AC380" s="62" t="str">
        <f t="shared" si="158"/>
        <v/>
      </c>
      <c r="AD380" s="62" t="str">
        <f>IF(D380="","",Input!J380)</f>
        <v/>
      </c>
      <c r="AE380" s="62" t="str">
        <f t="shared" si="159"/>
        <v/>
      </c>
      <c r="AF380" s="309" t="str">
        <f t="shared" si="160"/>
        <v/>
      </c>
      <c r="AG380" s="19" t="str">
        <f t="shared" si="161"/>
        <v/>
      </c>
      <c r="AH380" s="19" t="str">
        <f t="shared" si="162"/>
        <v/>
      </c>
      <c r="AI380" s="19" t="str">
        <f t="shared" si="163"/>
        <v/>
      </c>
      <c r="AJ380" s="337" t="str">
        <f t="shared" si="164"/>
        <v/>
      </c>
      <c r="AK380" s="62" t="str">
        <f t="shared" si="165"/>
        <v/>
      </c>
      <c r="AL380" s="62" t="str">
        <f>IF(D380="","",IF(AK379&lt;'day lookup'!$I$1,MIN('day lookup'!$I$1-AK379,AJ380)))</f>
        <v/>
      </c>
      <c r="AM380" s="62" t="str">
        <f t="shared" si="166"/>
        <v/>
      </c>
      <c r="AN380" s="62" t="str">
        <f>IF(D380="","",IF(AK380&lt;'day lookup'!$I$1,0,MIN(AK380-'day lookup'!$I$1,AJ380)))</f>
        <v/>
      </c>
      <c r="AO380" s="338" t="str">
        <f t="shared" si="167"/>
        <v/>
      </c>
      <c r="AP380" s="10">
        <f>IF(Revised_Input!F380&gt;0,Revised_Input!F380,IF(Input!F380&lt;990000,Input!F380,""))</f>
        <v>0</v>
      </c>
      <c r="AQ380" s="282"/>
      <c r="AS380" s="282"/>
      <c r="AT380" s="279"/>
      <c r="AU380" s="280"/>
      <c r="BL380" s="271"/>
      <c r="BN380" s="271"/>
      <c r="BO380" s="271"/>
    </row>
    <row r="381" spans="1:67">
      <c r="A381" s="73" t="str">
        <f ca="1">OFFSET('day lookup'!$A$1,WEEKDAY(B381)-1,0)</f>
        <v>SUN</v>
      </c>
      <c r="B381" s="32">
        <f>Input!A381</f>
        <v>41371</v>
      </c>
      <c r="C381" s="294" t="str">
        <f>IF(D381&lt;&gt;"",interp(D381,AreaCapacity!$A$3:$B$245,2),"")</f>
        <v/>
      </c>
      <c r="D381" s="10">
        <f>IF(AND(Revised_Input!B381&gt;0,Revised_Input!B381&lt;104000),Revised_Input!B381,IF(Input!B381&lt;990000,Input!B381,""))</f>
        <v>0</v>
      </c>
      <c r="E381" s="10">
        <f>IF(Revised_Input!G381&gt;0,Revised_Input!G381/1.9835,IF(Input!G381&lt;990000,Input!G381,""))</f>
        <v>0</v>
      </c>
      <c r="F381" s="10">
        <f>IF(Revised_Input!C381&gt;0,Revised_Input!C381,IF(Input!C381&lt;990000,Input!C381,""))</f>
        <v>0</v>
      </c>
      <c r="G381" s="10">
        <f>IF(Revised_Input!D381&gt;0,Revised_Input!D381,IF(Input!D381&lt;990000,Input!D381,""))</f>
        <v>0</v>
      </c>
      <c r="H381" s="210" t="str">
        <f t="shared" si="144"/>
        <v/>
      </c>
      <c r="I381" s="287" t="str">
        <f t="shared" si="145"/>
        <v/>
      </c>
      <c r="J381" s="437" t="str">
        <f>IF(Input!H381="","",Input!H381)</f>
        <v>N</v>
      </c>
      <c r="K381" s="305" t="str">
        <f t="shared" si="146"/>
        <v/>
      </c>
      <c r="L381" s="201" t="str">
        <f>IF(D381="","",IF(J381="Y",I381+G381,MIN(Input!I381,I381+G381-K381)))</f>
        <v/>
      </c>
      <c r="M381" s="201" t="str">
        <f t="shared" si="147"/>
        <v/>
      </c>
      <c r="N381" s="314">
        <f>IF(Revised_Input!E381&gt;0,Revised_Input!E381,IF(Input!E381&lt;990000,Input!E381,""))</f>
        <v>0</v>
      </c>
      <c r="O381" s="306" t="str">
        <f t="shared" si="148"/>
        <v/>
      </c>
      <c r="P381" s="10" t="str">
        <f t="shared" si="149"/>
        <v/>
      </c>
      <c r="Q381" s="322" t="str">
        <f t="shared" si="150"/>
        <v/>
      </c>
      <c r="R381" s="325" t="str">
        <f>IF(D381="","",IF(J381="Y",Input!M381,0))</f>
        <v/>
      </c>
      <c r="S381" s="308" t="str">
        <f t="shared" si="151"/>
        <v/>
      </c>
      <c r="T381" s="305" t="str">
        <f>IF(D381="","",Input!L381)</f>
        <v/>
      </c>
      <c r="U381" s="308" t="str">
        <f t="shared" si="152"/>
        <v/>
      </c>
      <c r="V381" s="307" t="str">
        <f t="shared" si="153"/>
        <v/>
      </c>
      <c r="W381" s="326" t="str">
        <f t="shared" si="154"/>
        <v/>
      </c>
      <c r="X381" s="152" t="str">
        <f>IF(D381="","",Input!K381)</f>
        <v/>
      </c>
      <c r="Y381" s="308" t="str">
        <f t="shared" si="155"/>
        <v/>
      </c>
      <c r="Z381" s="329" t="str">
        <f t="shared" si="156"/>
        <v/>
      </c>
      <c r="AA381" s="62" t="str">
        <f t="shared" si="157"/>
        <v/>
      </c>
      <c r="AB381" s="62" t="str">
        <f>IF(D381="","",Input!N381)</f>
        <v/>
      </c>
      <c r="AC381" s="62" t="str">
        <f t="shared" si="158"/>
        <v/>
      </c>
      <c r="AD381" s="62" t="str">
        <f>IF(D381="","",Input!J381)</f>
        <v/>
      </c>
      <c r="AE381" s="62" t="str">
        <f t="shared" si="159"/>
        <v/>
      </c>
      <c r="AF381" s="309" t="str">
        <f t="shared" si="160"/>
        <v/>
      </c>
      <c r="AG381" s="19" t="str">
        <f t="shared" si="161"/>
        <v/>
      </c>
      <c r="AH381" s="19" t="str">
        <f t="shared" si="162"/>
        <v/>
      </c>
      <c r="AI381" s="19" t="str">
        <f t="shared" si="163"/>
        <v/>
      </c>
      <c r="AJ381" s="337" t="str">
        <f t="shared" si="164"/>
        <v/>
      </c>
      <c r="AK381" s="62" t="str">
        <f t="shared" si="165"/>
        <v/>
      </c>
      <c r="AL381" s="62" t="str">
        <f>IF(D381="","",IF(AK380&lt;'day lookup'!$I$1,MIN('day lookup'!$I$1-AK380,AJ381)))</f>
        <v/>
      </c>
      <c r="AM381" s="62" t="str">
        <f t="shared" si="166"/>
        <v/>
      </c>
      <c r="AN381" s="62" t="str">
        <f>IF(D381="","",IF(AK381&lt;'day lookup'!$I$1,0,MIN(AK381-'day lookup'!$I$1,AJ381)))</f>
        <v/>
      </c>
      <c r="AO381" s="338" t="str">
        <f t="shared" si="167"/>
        <v/>
      </c>
      <c r="AP381" s="10">
        <f>IF(Revised_Input!F381&gt;0,Revised_Input!F381,IF(Input!F381&lt;990000,Input!F381,""))</f>
        <v>0</v>
      </c>
      <c r="AQ381" s="282"/>
      <c r="AS381" s="282"/>
      <c r="AT381" s="279"/>
      <c r="AU381" s="280"/>
      <c r="BL381" s="271"/>
      <c r="BN381" s="271"/>
      <c r="BO381" s="271"/>
    </row>
    <row r="382" spans="1:67">
      <c r="A382" s="73" t="str">
        <f ca="1">OFFSET('day lookup'!$A$1,WEEKDAY(B382)-1,0)</f>
        <v>MON</v>
      </c>
      <c r="B382" s="32">
        <f>Input!A382</f>
        <v>41372</v>
      </c>
      <c r="C382" s="294" t="str">
        <f>IF(D382&lt;&gt;"",interp(D382,AreaCapacity!$A$3:$B$245,2),"")</f>
        <v/>
      </c>
      <c r="D382" s="10">
        <f>IF(AND(Revised_Input!B382&gt;0,Revised_Input!B382&lt;104000),Revised_Input!B382,IF(Input!B382&lt;990000,Input!B382,""))</f>
        <v>0</v>
      </c>
      <c r="E382" s="10">
        <f>IF(Revised_Input!G382&gt;0,Revised_Input!G382/1.9835,IF(Input!G382&lt;990000,Input!G382,""))</f>
        <v>0</v>
      </c>
      <c r="F382" s="10">
        <f>IF(Revised_Input!C382&gt;0,Revised_Input!C382,IF(Input!C382&lt;990000,Input!C382,""))</f>
        <v>0</v>
      </c>
      <c r="G382" s="10">
        <f>IF(Revised_Input!D382&gt;0,Revised_Input!D382,IF(Input!D382&lt;990000,Input!D382,""))</f>
        <v>0</v>
      </c>
      <c r="H382" s="210" t="str">
        <f t="shared" si="144"/>
        <v/>
      </c>
      <c r="I382" s="287" t="str">
        <f t="shared" si="145"/>
        <v/>
      </c>
      <c r="J382" s="437" t="str">
        <f>IF(Input!H382="","",Input!H382)</f>
        <v>N</v>
      </c>
      <c r="K382" s="305" t="str">
        <f t="shared" si="146"/>
        <v/>
      </c>
      <c r="L382" s="201" t="str">
        <f>IF(D382="","",IF(J382="Y",I382+G382,MIN(Input!I382,I382+G382-K382)))</f>
        <v/>
      </c>
      <c r="M382" s="201" t="str">
        <f t="shared" si="147"/>
        <v/>
      </c>
      <c r="N382" s="314">
        <f>IF(Revised_Input!E382&gt;0,Revised_Input!E382,IF(Input!E382&lt;990000,Input!E382,""))</f>
        <v>0</v>
      </c>
      <c r="O382" s="306" t="str">
        <f t="shared" si="148"/>
        <v/>
      </c>
      <c r="P382" s="10" t="str">
        <f t="shared" si="149"/>
        <v/>
      </c>
      <c r="Q382" s="322" t="str">
        <f t="shared" si="150"/>
        <v/>
      </c>
      <c r="R382" s="325" t="str">
        <f>IF(D382="","",IF(J382="Y",Input!M382,0))</f>
        <v/>
      </c>
      <c r="S382" s="308" t="str">
        <f t="shared" si="151"/>
        <v/>
      </c>
      <c r="T382" s="305" t="str">
        <f>IF(D382="","",Input!L382)</f>
        <v/>
      </c>
      <c r="U382" s="308" t="str">
        <f t="shared" si="152"/>
        <v/>
      </c>
      <c r="V382" s="307" t="str">
        <f t="shared" si="153"/>
        <v/>
      </c>
      <c r="W382" s="326" t="str">
        <f t="shared" si="154"/>
        <v/>
      </c>
      <c r="X382" s="152" t="str">
        <f>IF(D382="","",Input!K382)</f>
        <v/>
      </c>
      <c r="Y382" s="308" t="str">
        <f t="shared" si="155"/>
        <v/>
      </c>
      <c r="Z382" s="329" t="str">
        <f t="shared" si="156"/>
        <v/>
      </c>
      <c r="AA382" s="62" t="str">
        <f t="shared" si="157"/>
        <v/>
      </c>
      <c r="AB382" s="62" t="str">
        <f>IF(D382="","",Input!N382)</f>
        <v/>
      </c>
      <c r="AC382" s="62" t="str">
        <f t="shared" si="158"/>
        <v/>
      </c>
      <c r="AD382" s="62" t="str">
        <f>IF(D382="","",Input!J382)</f>
        <v/>
      </c>
      <c r="AE382" s="62" t="str">
        <f t="shared" si="159"/>
        <v/>
      </c>
      <c r="AF382" s="309" t="str">
        <f t="shared" si="160"/>
        <v/>
      </c>
      <c r="AG382" s="19" t="str">
        <f t="shared" si="161"/>
        <v/>
      </c>
      <c r="AH382" s="19" t="str">
        <f t="shared" si="162"/>
        <v/>
      </c>
      <c r="AI382" s="19" t="str">
        <f t="shared" si="163"/>
        <v/>
      </c>
      <c r="AJ382" s="337" t="str">
        <f t="shared" si="164"/>
        <v/>
      </c>
      <c r="AK382" s="62" t="str">
        <f t="shared" si="165"/>
        <v/>
      </c>
      <c r="AL382" s="62" t="str">
        <f>IF(D382="","",IF(AK381&lt;'day lookup'!$I$1,MIN('day lookup'!$I$1-AK381,AJ382)))</f>
        <v/>
      </c>
      <c r="AM382" s="62" t="str">
        <f t="shared" si="166"/>
        <v/>
      </c>
      <c r="AN382" s="62" t="str">
        <f>IF(D382="","",IF(AK382&lt;'day lookup'!$I$1,0,MIN(AK382-'day lookup'!$I$1,AJ382)))</f>
        <v/>
      </c>
      <c r="AO382" s="338" t="str">
        <f t="shared" si="167"/>
        <v/>
      </c>
      <c r="AP382" s="10">
        <f>IF(Revised_Input!F382&gt;0,Revised_Input!F382,IF(Input!F382&lt;990000,Input!F382,""))</f>
        <v>0</v>
      </c>
      <c r="AQ382" s="282"/>
      <c r="AS382" s="282"/>
      <c r="AT382" s="279"/>
      <c r="AU382" s="280"/>
      <c r="BL382" s="271"/>
      <c r="BN382" s="271"/>
      <c r="BO382" s="271"/>
    </row>
    <row r="383" spans="1:67">
      <c r="A383" s="73" t="str">
        <f ca="1">OFFSET('day lookup'!$A$1,WEEKDAY(B383)-1,0)</f>
        <v>TUE</v>
      </c>
      <c r="B383" s="32">
        <f>Input!A383</f>
        <v>41373</v>
      </c>
      <c r="C383" s="294" t="str">
        <f>IF(D383&lt;&gt;"",interp(D383,AreaCapacity!$A$3:$B$245,2),"")</f>
        <v/>
      </c>
      <c r="D383" s="10">
        <f>IF(AND(Revised_Input!B383&gt;0,Revised_Input!B383&lt;104000),Revised_Input!B383,IF(Input!B383&lt;990000,Input!B383,""))</f>
        <v>0</v>
      </c>
      <c r="E383" s="10">
        <f>IF(Revised_Input!G383&gt;0,Revised_Input!G383/1.9835,IF(Input!G383&lt;990000,Input!G383,""))</f>
        <v>0</v>
      </c>
      <c r="F383" s="10">
        <f>IF(Revised_Input!C383&gt;0,Revised_Input!C383,IF(Input!C383&lt;990000,Input!C383,""))</f>
        <v>0</v>
      </c>
      <c r="G383" s="10">
        <f>IF(Revised_Input!D383&gt;0,Revised_Input!D383,IF(Input!D383&lt;990000,Input!D383,""))</f>
        <v>0</v>
      </c>
      <c r="H383" s="210" t="str">
        <f t="shared" si="144"/>
        <v/>
      </c>
      <c r="I383" s="287" t="str">
        <f t="shared" si="145"/>
        <v/>
      </c>
      <c r="J383" s="437" t="str">
        <f>IF(Input!H383="","",Input!H383)</f>
        <v>N</v>
      </c>
      <c r="K383" s="305" t="str">
        <f t="shared" si="146"/>
        <v/>
      </c>
      <c r="L383" s="201" t="str">
        <f>IF(D383="","",IF(J383="Y",I383+G383,MIN(Input!I383,I383+G383-K383)))</f>
        <v/>
      </c>
      <c r="M383" s="201" t="str">
        <f t="shared" si="147"/>
        <v/>
      </c>
      <c r="N383" s="314">
        <f>IF(Revised_Input!E383&gt;0,Revised_Input!E383,IF(Input!E383&lt;990000,Input!E383,""))</f>
        <v>0</v>
      </c>
      <c r="O383" s="306" t="str">
        <f t="shared" si="148"/>
        <v/>
      </c>
      <c r="P383" s="10" t="str">
        <f t="shared" si="149"/>
        <v/>
      </c>
      <c r="Q383" s="322" t="str">
        <f t="shared" si="150"/>
        <v/>
      </c>
      <c r="R383" s="325" t="str">
        <f>IF(D383="","",IF(J383="Y",Input!M383,0))</f>
        <v/>
      </c>
      <c r="S383" s="308" t="str">
        <f t="shared" si="151"/>
        <v/>
      </c>
      <c r="T383" s="305" t="str">
        <f>IF(D383="","",Input!L383)</f>
        <v/>
      </c>
      <c r="U383" s="308" t="str">
        <f t="shared" si="152"/>
        <v/>
      </c>
      <c r="V383" s="307" t="str">
        <f t="shared" si="153"/>
        <v/>
      </c>
      <c r="W383" s="326" t="str">
        <f t="shared" si="154"/>
        <v/>
      </c>
      <c r="X383" s="152" t="str">
        <f>IF(D383="","",Input!K383)</f>
        <v/>
      </c>
      <c r="Y383" s="308" t="str">
        <f t="shared" si="155"/>
        <v/>
      </c>
      <c r="Z383" s="329" t="str">
        <f t="shared" si="156"/>
        <v/>
      </c>
      <c r="AA383" s="62" t="str">
        <f t="shared" si="157"/>
        <v/>
      </c>
      <c r="AB383" s="62" t="str">
        <f>IF(D383="","",Input!N383)</f>
        <v/>
      </c>
      <c r="AC383" s="62" t="str">
        <f t="shared" si="158"/>
        <v/>
      </c>
      <c r="AD383" s="62" t="str">
        <f>IF(D383="","",Input!J383)</f>
        <v/>
      </c>
      <c r="AE383" s="62" t="str">
        <f t="shared" si="159"/>
        <v/>
      </c>
      <c r="AF383" s="309" t="str">
        <f t="shared" si="160"/>
        <v/>
      </c>
      <c r="AG383" s="19" t="str">
        <f t="shared" si="161"/>
        <v/>
      </c>
      <c r="AH383" s="19" t="str">
        <f t="shared" si="162"/>
        <v/>
      </c>
      <c r="AI383" s="19" t="str">
        <f t="shared" si="163"/>
        <v/>
      </c>
      <c r="AJ383" s="337" t="str">
        <f t="shared" si="164"/>
        <v/>
      </c>
      <c r="AK383" s="62" t="str">
        <f t="shared" si="165"/>
        <v/>
      </c>
      <c r="AL383" s="62" t="str">
        <f>IF(D383="","",IF(AK382&lt;'day lookup'!$I$1,MIN('day lookup'!$I$1-AK382,AJ383)))</f>
        <v/>
      </c>
      <c r="AM383" s="62" t="str">
        <f t="shared" si="166"/>
        <v/>
      </c>
      <c r="AN383" s="62" t="str">
        <f>IF(D383="","",IF(AK383&lt;'day lookup'!$I$1,0,MIN(AK383-'day lookup'!$I$1,AJ383)))</f>
        <v/>
      </c>
      <c r="AO383" s="338" t="str">
        <f t="shared" si="167"/>
        <v/>
      </c>
      <c r="AP383" s="10">
        <f>IF(Revised_Input!F383&gt;0,Revised_Input!F383,IF(Input!F383&lt;990000,Input!F383,""))</f>
        <v>0</v>
      </c>
      <c r="AQ383" s="282"/>
      <c r="AS383" s="282"/>
      <c r="AT383" s="279"/>
      <c r="AU383" s="280"/>
      <c r="BL383" s="271"/>
      <c r="BN383" s="271"/>
      <c r="BO383" s="271"/>
    </row>
    <row r="384" spans="1:67">
      <c r="A384" s="73" t="str">
        <f ca="1">OFFSET('day lookup'!$A$1,WEEKDAY(B384)-1,0)</f>
        <v>WED</v>
      </c>
      <c r="B384" s="32">
        <f>Input!A384</f>
        <v>41374</v>
      </c>
      <c r="C384" s="294" t="str">
        <f>IF(D384&lt;&gt;"",interp(D384,AreaCapacity!$A$3:$B$245,2),"")</f>
        <v/>
      </c>
      <c r="D384" s="10">
        <f>IF(AND(Revised_Input!B384&gt;0,Revised_Input!B384&lt;104000),Revised_Input!B384,IF(Input!B384&lt;990000,Input!B384,""))</f>
        <v>0</v>
      </c>
      <c r="E384" s="10">
        <f>IF(Revised_Input!G384&gt;0,Revised_Input!G384/1.9835,IF(Input!G384&lt;990000,Input!G384,""))</f>
        <v>0</v>
      </c>
      <c r="F384" s="10">
        <f>IF(Revised_Input!C384&gt;0,Revised_Input!C384,IF(Input!C384&lt;990000,Input!C384,""))</f>
        <v>0</v>
      </c>
      <c r="G384" s="10">
        <f>IF(Revised_Input!D384&gt;0,Revised_Input!D384,IF(Input!D384&lt;990000,Input!D384,""))</f>
        <v>0</v>
      </c>
      <c r="H384" s="210" t="str">
        <f t="shared" si="144"/>
        <v/>
      </c>
      <c r="I384" s="287" t="str">
        <f t="shared" si="145"/>
        <v/>
      </c>
      <c r="J384" s="437" t="str">
        <f>IF(Input!H384="","",Input!H384)</f>
        <v>N</v>
      </c>
      <c r="K384" s="305" t="str">
        <f t="shared" si="146"/>
        <v/>
      </c>
      <c r="L384" s="201" t="str">
        <f>IF(D384="","",IF(J384="Y",I384+G384,MIN(Input!I384,I384+G384-K384)))</f>
        <v/>
      </c>
      <c r="M384" s="201" t="str">
        <f t="shared" si="147"/>
        <v/>
      </c>
      <c r="N384" s="314">
        <f>IF(Revised_Input!E384&gt;0,Revised_Input!E384,IF(Input!E384&lt;990000,Input!E384,""))</f>
        <v>0</v>
      </c>
      <c r="O384" s="306" t="str">
        <f t="shared" si="148"/>
        <v/>
      </c>
      <c r="P384" s="10" t="str">
        <f t="shared" si="149"/>
        <v/>
      </c>
      <c r="Q384" s="322" t="str">
        <f t="shared" si="150"/>
        <v/>
      </c>
      <c r="R384" s="325" t="str">
        <f>IF(D384="","",IF(J384="Y",Input!M384,0))</f>
        <v/>
      </c>
      <c r="S384" s="308" t="str">
        <f t="shared" si="151"/>
        <v/>
      </c>
      <c r="T384" s="305" t="str">
        <f>IF(D384="","",Input!L384)</f>
        <v/>
      </c>
      <c r="U384" s="308" t="str">
        <f t="shared" si="152"/>
        <v/>
      </c>
      <c r="V384" s="307" t="str">
        <f t="shared" si="153"/>
        <v/>
      </c>
      <c r="W384" s="326" t="str">
        <f t="shared" si="154"/>
        <v/>
      </c>
      <c r="X384" s="152" t="str">
        <f>IF(D384="","",Input!K384)</f>
        <v/>
      </c>
      <c r="Y384" s="308" t="str">
        <f t="shared" si="155"/>
        <v/>
      </c>
      <c r="Z384" s="329" t="str">
        <f t="shared" si="156"/>
        <v/>
      </c>
      <c r="AA384" s="62" t="str">
        <f t="shared" si="157"/>
        <v/>
      </c>
      <c r="AB384" s="62" t="str">
        <f>IF(D384="","",Input!N384)</f>
        <v/>
      </c>
      <c r="AC384" s="62" t="str">
        <f t="shared" si="158"/>
        <v/>
      </c>
      <c r="AD384" s="62" t="str">
        <f>IF(D384="","",Input!J384)</f>
        <v/>
      </c>
      <c r="AE384" s="62" t="str">
        <f t="shared" si="159"/>
        <v/>
      </c>
      <c r="AF384" s="309" t="str">
        <f t="shared" si="160"/>
        <v/>
      </c>
      <c r="AG384" s="19" t="str">
        <f t="shared" si="161"/>
        <v/>
      </c>
      <c r="AH384" s="19" t="str">
        <f t="shared" si="162"/>
        <v/>
      </c>
      <c r="AI384" s="19" t="str">
        <f t="shared" si="163"/>
        <v/>
      </c>
      <c r="AJ384" s="337" t="str">
        <f t="shared" si="164"/>
        <v/>
      </c>
      <c r="AK384" s="62" t="str">
        <f t="shared" si="165"/>
        <v/>
      </c>
      <c r="AL384" s="62" t="str">
        <f>IF(D384="","",IF(AK383&lt;'day lookup'!$I$1,MIN('day lookup'!$I$1-AK383,AJ384)))</f>
        <v/>
      </c>
      <c r="AM384" s="62" t="str">
        <f t="shared" si="166"/>
        <v/>
      </c>
      <c r="AN384" s="62" t="str">
        <f>IF(D384="","",IF(AK384&lt;'day lookup'!$I$1,0,MIN(AK384-'day lookup'!$I$1,AJ384)))</f>
        <v/>
      </c>
      <c r="AO384" s="338" t="str">
        <f t="shared" si="167"/>
        <v/>
      </c>
      <c r="AP384" s="10">
        <f>IF(Revised_Input!F384&gt;0,Revised_Input!F384,IF(Input!F384&lt;990000,Input!F384,""))</f>
        <v>0</v>
      </c>
      <c r="AQ384" s="282"/>
      <c r="AS384" s="282"/>
      <c r="AT384" s="279"/>
      <c r="AU384" s="280"/>
      <c r="BL384" s="271"/>
      <c r="BN384" s="271"/>
      <c r="BO384" s="271"/>
    </row>
    <row r="385" spans="1:67">
      <c r="A385" s="73" t="str">
        <f ca="1">OFFSET('day lookup'!$A$1,WEEKDAY(B385)-1,0)</f>
        <v>THU</v>
      </c>
      <c r="B385" s="32">
        <f>Input!A385</f>
        <v>41375</v>
      </c>
      <c r="C385" s="294" t="str">
        <f>IF(D385&lt;&gt;"",interp(D385,AreaCapacity!$A$3:$B$245,2),"")</f>
        <v/>
      </c>
      <c r="D385" s="10">
        <f>IF(AND(Revised_Input!B385&gt;0,Revised_Input!B385&lt;104000),Revised_Input!B385,IF(Input!B385&lt;990000,Input!B385,""))</f>
        <v>0</v>
      </c>
      <c r="E385" s="10">
        <f>IF(Revised_Input!G385&gt;0,Revised_Input!G385/1.9835,IF(Input!G385&lt;990000,Input!G385,""))</f>
        <v>0</v>
      </c>
      <c r="F385" s="10">
        <f>IF(Revised_Input!C385&gt;0,Revised_Input!C385,IF(Input!C385&lt;990000,Input!C385,""))</f>
        <v>0</v>
      </c>
      <c r="G385" s="10">
        <f>IF(Revised_Input!D385&gt;0,Revised_Input!D385,IF(Input!D385&lt;990000,Input!D385,""))</f>
        <v>0</v>
      </c>
      <c r="H385" s="210" t="str">
        <f t="shared" si="144"/>
        <v/>
      </c>
      <c r="I385" s="287" t="str">
        <f t="shared" si="145"/>
        <v/>
      </c>
      <c r="J385" s="437" t="str">
        <f>IF(Input!H385="","",Input!H385)</f>
        <v>N</v>
      </c>
      <c r="K385" s="305" t="str">
        <f t="shared" si="146"/>
        <v/>
      </c>
      <c r="L385" s="201" t="str">
        <f>IF(D385="","",IF(J385="Y",I385+G385,MIN(Input!I385,I385+G385-K385)))</f>
        <v/>
      </c>
      <c r="M385" s="201" t="str">
        <f t="shared" si="147"/>
        <v/>
      </c>
      <c r="N385" s="314">
        <f>IF(Revised_Input!E385&gt;0,Revised_Input!E385,IF(Input!E385&lt;990000,Input!E385,""))</f>
        <v>0</v>
      </c>
      <c r="O385" s="306" t="str">
        <f t="shared" si="148"/>
        <v/>
      </c>
      <c r="P385" s="10" t="str">
        <f t="shared" si="149"/>
        <v/>
      </c>
      <c r="Q385" s="322" t="str">
        <f t="shared" si="150"/>
        <v/>
      </c>
      <c r="R385" s="325" t="str">
        <f>IF(D385="","",IF(J385="Y",Input!M385,0))</f>
        <v/>
      </c>
      <c r="S385" s="308" t="str">
        <f t="shared" si="151"/>
        <v/>
      </c>
      <c r="T385" s="305" t="str">
        <f>IF(D385="","",Input!L385)</f>
        <v/>
      </c>
      <c r="U385" s="308" t="str">
        <f t="shared" si="152"/>
        <v/>
      </c>
      <c r="V385" s="307" t="str">
        <f t="shared" si="153"/>
        <v/>
      </c>
      <c r="W385" s="326" t="str">
        <f t="shared" si="154"/>
        <v/>
      </c>
      <c r="X385" s="152" t="str">
        <f>IF(D385="","",Input!K385)</f>
        <v/>
      </c>
      <c r="Y385" s="308" t="str">
        <f t="shared" si="155"/>
        <v/>
      </c>
      <c r="Z385" s="329" t="str">
        <f t="shared" si="156"/>
        <v/>
      </c>
      <c r="AA385" s="62" t="str">
        <f t="shared" si="157"/>
        <v/>
      </c>
      <c r="AB385" s="62" t="str">
        <f>IF(D385="","",Input!N385)</f>
        <v/>
      </c>
      <c r="AC385" s="62" t="str">
        <f t="shared" si="158"/>
        <v/>
      </c>
      <c r="AD385" s="62" t="str">
        <f>IF(D385="","",Input!J385)</f>
        <v/>
      </c>
      <c r="AE385" s="62" t="str">
        <f t="shared" si="159"/>
        <v/>
      </c>
      <c r="AF385" s="309" t="str">
        <f t="shared" si="160"/>
        <v/>
      </c>
      <c r="AG385" s="19" t="str">
        <f t="shared" si="161"/>
        <v/>
      </c>
      <c r="AH385" s="19" t="str">
        <f t="shared" si="162"/>
        <v/>
      </c>
      <c r="AI385" s="19" t="str">
        <f t="shared" si="163"/>
        <v/>
      </c>
      <c r="AJ385" s="337" t="str">
        <f t="shared" si="164"/>
        <v/>
      </c>
      <c r="AK385" s="62" t="str">
        <f t="shared" si="165"/>
        <v/>
      </c>
      <c r="AL385" s="62" t="str">
        <f>IF(D385="","",IF(AK384&lt;'day lookup'!$I$1,MIN('day lookup'!$I$1-AK384,AJ385)))</f>
        <v/>
      </c>
      <c r="AM385" s="62" t="str">
        <f t="shared" si="166"/>
        <v/>
      </c>
      <c r="AN385" s="62" t="str">
        <f>IF(D385="","",IF(AK385&lt;'day lookup'!$I$1,0,MIN(AK385-'day lookup'!$I$1,AJ385)))</f>
        <v/>
      </c>
      <c r="AO385" s="338" t="str">
        <f t="shared" si="167"/>
        <v/>
      </c>
      <c r="AP385" s="10">
        <f>IF(Revised_Input!F385&gt;0,Revised_Input!F385,IF(Input!F385&lt;990000,Input!F385,""))</f>
        <v>0</v>
      </c>
      <c r="AQ385" s="282"/>
      <c r="AS385" s="282"/>
      <c r="AT385" s="279"/>
      <c r="AU385" s="280"/>
      <c r="BL385" s="271"/>
      <c r="BN385" s="271"/>
      <c r="BO385" s="271"/>
    </row>
    <row r="386" spans="1:67">
      <c r="A386" s="73" t="str">
        <f ca="1">OFFSET('day lookup'!$A$1,WEEKDAY(B386)-1,0)</f>
        <v>FRI</v>
      </c>
      <c r="B386" s="32">
        <f>Input!A386</f>
        <v>41376</v>
      </c>
      <c r="C386" s="294" t="str">
        <f>IF(D386&lt;&gt;"",interp(D386,AreaCapacity!$A$3:$B$245,2),"")</f>
        <v/>
      </c>
      <c r="D386" s="10">
        <f>IF(AND(Revised_Input!B386&gt;0,Revised_Input!B386&lt;104000),Revised_Input!B386,IF(Input!B386&lt;990000,Input!B386,""))</f>
        <v>0</v>
      </c>
      <c r="E386" s="10">
        <f>IF(Revised_Input!G386&gt;0,Revised_Input!G386/1.9835,IF(Input!G386&lt;990000,Input!G386,""))</f>
        <v>0</v>
      </c>
      <c r="F386" s="10">
        <f>IF(Revised_Input!C386&gt;0,Revised_Input!C386,IF(Input!C386&lt;990000,Input!C386,""))</f>
        <v>0</v>
      </c>
      <c r="G386" s="10">
        <f>IF(Revised_Input!D386&gt;0,Revised_Input!D386,IF(Input!D386&lt;990000,Input!D386,""))</f>
        <v>0</v>
      </c>
      <c r="H386" s="210" t="str">
        <f t="shared" si="144"/>
        <v/>
      </c>
      <c r="I386" s="287" t="str">
        <f t="shared" si="145"/>
        <v/>
      </c>
      <c r="J386" s="437" t="str">
        <f>IF(Input!H386="","",Input!H386)</f>
        <v>N</v>
      </c>
      <c r="K386" s="305" t="str">
        <f t="shared" si="146"/>
        <v/>
      </c>
      <c r="L386" s="201" t="str">
        <f>IF(D386="","",IF(J386="Y",I386+G386,MIN(Input!I386,I386+G386-K386)))</f>
        <v/>
      </c>
      <c r="M386" s="201" t="str">
        <f t="shared" si="147"/>
        <v/>
      </c>
      <c r="N386" s="314">
        <f>IF(Revised_Input!E386&gt;0,Revised_Input!E386,IF(Input!E386&lt;990000,Input!E386,""))</f>
        <v>0</v>
      </c>
      <c r="O386" s="306" t="str">
        <f t="shared" si="148"/>
        <v/>
      </c>
      <c r="P386" s="10" t="str">
        <f t="shared" si="149"/>
        <v/>
      </c>
      <c r="Q386" s="322" t="str">
        <f t="shared" si="150"/>
        <v/>
      </c>
      <c r="R386" s="325" t="str">
        <f>IF(D386="","",IF(J386="Y",Input!M386,0))</f>
        <v/>
      </c>
      <c r="S386" s="308" t="str">
        <f t="shared" si="151"/>
        <v/>
      </c>
      <c r="T386" s="305" t="str">
        <f>IF(D386="","",Input!L386)</f>
        <v/>
      </c>
      <c r="U386" s="308" t="str">
        <f t="shared" si="152"/>
        <v/>
      </c>
      <c r="V386" s="307" t="str">
        <f t="shared" si="153"/>
        <v/>
      </c>
      <c r="W386" s="326" t="str">
        <f t="shared" si="154"/>
        <v/>
      </c>
      <c r="X386" s="152" t="str">
        <f>IF(D386="","",Input!K386)</f>
        <v/>
      </c>
      <c r="Y386" s="308" t="str">
        <f t="shared" si="155"/>
        <v/>
      </c>
      <c r="Z386" s="329" t="str">
        <f t="shared" si="156"/>
        <v/>
      </c>
      <c r="AA386" s="62" t="str">
        <f t="shared" si="157"/>
        <v/>
      </c>
      <c r="AB386" s="62" t="str">
        <f>IF(D386="","",Input!N386)</f>
        <v/>
      </c>
      <c r="AC386" s="62" t="str">
        <f t="shared" si="158"/>
        <v/>
      </c>
      <c r="AD386" s="62" t="str">
        <f>IF(D386="","",Input!J386)</f>
        <v/>
      </c>
      <c r="AE386" s="62" t="str">
        <f t="shared" si="159"/>
        <v/>
      </c>
      <c r="AF386" s="309" t="str">
        <f t="shared" si="160"/>
        <v/>
      </c>
      <c r="AG386" s="19" t="str">
        <f t="shared" si="161"/>
        <v/>
      </c>
      <c r="AH386" s="19" t="str">
        <f t="shared" si="162"/>
        <v/>
      </c>
      <c r="AI386" s="19" t="str">
        <f t="shared" si="163"/>
        <v/>
      </c>
      <c r="AJ386" s="337" t="str">
        <f t="shared" si="164"/>
        <v/>
      </c>
      <c r="AK386" s="62" t="str">
        <f t="shared" si="165"/>
        <v/>
      </c>
      <c r="AL386" s="62" t="str">
        <f>IF(D386="","",IF(AK385&lt;'day lookup'!$I$1,MIN('day lookup'!$I$1-AK385,AJ386)))</f>
        <v/>
      </c>
      <c r="AM386" s="62" t="str">
        <f t="shared" si="166"/>
        <v/>
      </c>
      <c r="AN386" s="62" t="str">
        <f>IF(D386="","",IF(AK386&lt;'day lookup'!$I$1,0,MIN(AK386-'day lookup'!$I$1,AJ386)))</f>
        <v/>
      </c>
      <c r="AO386" s="338" t="str">
        <f t="shared" si="167"/>
        <v/>
      </c>
      <c r="AP386" s="10">
        <f>IF(Revised_Input!F386&gt;0,Revised_Input!F386,IF(Input!F386&lt;990000,Input!F386,""))</f>
        <v>0</v>
      </c>
      <c r="AQ386" s="282"/>
      <c r="AS386" s="282"/>
      <c r="AT386" s="279"/>
      <c r="AU386" s="280"/>
      <c r="BL386" s="271"/>
      <c r="BN386" s="271"/>
      <c r="BO386" s="271"/>
    </row>
    <row r="387" spans="1:67">
      <c r="A387" s="73"/>
      <c r="B387" s="32"/>
      <c r="C387" s="5"/>
      <c r="D387" s="10"/>
      <c r="E387" s="80"/>
      <c r="F387" s="80"/>
      <c r="G387" s="80"/>
      <c r="H387" s="79"/>
      <c r="J387" s="370"/>
      <c r="K387" s="212"/>
      <c r="N387" s="315"/>
      <c r="O387" s="306"/>
      <c r="P387" s="316"/>
      <c r="Q387" s="322"/>
      <c r="R387" s="325"/>
      <c r="S387" s="307"/>
      <c r="T387" s="308"/>
      <c r="U387" s="308"/>
      <c r="V387" s="307"/>
      <c r="W387" s="327"/>
      <c r="X387" s="152"/>
      <c r="Y387" s="306"/>
      <c r="Z387" s="333"/>
      <c r="AA387" s="60"/>
      <c r="AB387" s="60"/>
      <c r="AC387" s="60"/>
      <c r="AD387" s="60"/>
      <c r="AE387" s="60"/>
      <c r="AF387" s="98"/>
      <c r="AG387" s="60"/>
      <c r="AH387" s="60"/>
      <c r="AI387" s="60"/>
      <c r="AJ387" s="348"/>
      <c r="AK387" s="336"/>
      <c r="AL387" s="336"/>
      <c r="AM387" s="336"/>
      <c r="AN387" s="336"/>
      <c r="AO387" s="349"/>
      <c r="AP387" s="212"/>
      <c r="AQ387" s="282"/>
      <c r="AS387" s="282"/>
      <c r="AT387" s="279"/>
      <c r="AU387" s="280"/>
      <c r="BL387" s="271"/>
      <c r="BN387" s="271"/>
      <c r="BO387" s="271"/>
    </row>
    <row r="388" spans="1:67">
      <c r="A388" s="73"/>
      <c r="B388" s="32"/>
      <c r="C388" s="5"/>
      <c r="D388" s="10"/>
      <c r="E388" s="80"/>
      <c r="F388" s="80"/>
      <c r="G388" s="80"/>
      <c r="H388" s="79"/>
      <c r="J388" s="370"/>
      <c r="K388" s="212"/>
      <c r="N388" s="315"/>
      <c r="O388" s="306"/>
      <c r="P388" s="316"/>
      <c r="Q388" s="322"/>
      <c r="R388" s="325"/>
      <c r="S388" s="307"/>
      <c r="T388" s="308"/>
      <c r="U388" s="308"/>
      <c r="V388" s="307"/>
      <c r="W388" s="327"/>
      <c r="X388" s="152"/>
      <c r="Y388" s="306"/>
      <c r="Z388" s="333"/>
      <c r="AA388" s="60"/>
      <c r="AB388" s="60"/>
      <c r="AC388" s="60"/>
      <c r="AD388" s="60"/>
      <c r="AE388" s="60"/>
      <c r="AF388" s="98"/>
      <c r="AG388" s="60"/>
      <c r="AH388" s="60"/>
      <c r="AI388" s="60"/>
      <c r="AJ388" s="348"/>
      <c r="AK388" s="336"/>
      <c r="AL388" s="336"/>
      <c r="AM388" s="336"/>
      <c r="AN388" s="336"/>
      <c r="AO388" s="349"/>
      <c r="AP388" s="212"/>
      <c r="AQ388" s="282"/>
      <c r="AS388" s="282"/>
      <c r="AT388" s="279"/>
      <c r="AU388" s="280"/>
      <c r="BL388" s="271"/>
      <c r="BN388" s="271"/>
      <c r="BO388" s="271"/>
    </row>
    <row r="389" spans="1:67">
      <c r="A389" s="73"/>
      <c r="B389" s="32"/>
      <c r="C389" s="5"/>
      <c r="D389" s="10"/>
      <c r="E389" s="80"/>
      <c r="F389" s="80"/>
      <c r="G389" s="80"/>
      <c r="H389" s="79"/>
      <c r="J389" s="370"/>
      <c r="K389" s="212"/>
      <c r="N389" s="315"/>
      <c r="O389" s="306"/>
      <c r="P389" s="316"/>
      <c r="Q389" s="322"/>
      <c r="R389" s="325"/>
      <c r="S389" s="307"/>
      <c r="T389" s="308"/>
      <c r="U389" s="308"/>
      <c r="V389" s="307"/>
      <c r="W389" s="327"/>
      <c r="X389" s="152"/>
      <c r="Y389" s="306"/>
      <c r="Z389" s="333"/>
      <c r="AA389" s="60"/>
      <c r="AB389" s="60"/>
      <c r="AC389" s="60"/>
      <c r="AD389" s="60"/>
      <c r="AE389" s="60"/>
      <c r="AF389" s="98"/>
      <c r="AG389" s="60"/>
      <c r="AH389" s="60"/>
      <c r="AI389" s="60"/>
      <c r="AJ389" s="348"/>
      <c r="AK389" s="336"/>
      <c r="AL389" s="336"/>
      <c r="AM389" s="336"/>
      <c r="AN389" s="336"/>
      <c r="AO389" s="349"/>
      <c r="AP389" s="212"/>
      <c r="AQ389" s="282"/>
      <c r="AS389" s="282"/>
      <c r="AT389" s="279"/>
      <c r="AU389" s="280"/>
      <c r="BL389" s="271"/>
      <c r="BN389" s="271"/>
      <c r="BO389" s="271"/>
    </row>
    <row r="390" spans="1:67">
      <c r="A390" s="73"/>
      <c r="B390" s="32"/>
      <c r="C390" s="5"/>
      <c r="D390" s="10"/>
      <c r="E390" s="80"/>
      <c r="F390" s="80"/>
      <c r="G390" s="80"/>
      <c r="H390" s="79"/>
      <c r="J390" s="370"/>
      <c r="K390" s="212"/>
      <c r="N390" s="315"/>
      <c r="O390" s="306"/>
      <c r="P390" s="316"/>
      <c r="Q390" s="322"/>
      <c r="R390" s="325"/>
      <c r="S390" s="307"/>
      <c r="T390" s="308"/>
      <c r="U390" s="308"/>
      <c r="V390" s="307"/>
      <c r="W390" s="327"/>
      <c r="X390" s="152"/>
      <c r="Y390" s="306"/>
      <c r="Z390" s="333"/>
      <c r="AA390" s="60"/>
      <c r="AB390" s="60"/>
      <c r="AC390" s="60"/>
      <c r="AD390" s="60"/>
      <c r="AE390" s="60"/>
      <c r="AF390" s="98"/>
      <c r="AG390" s="60"/>
      <c r="AH390" s="60"/>
      <c r="AI390" s="60"/>
      <c r="AJ390" s="348"/>
      <c r="AK390" s="336"/>
      <c r="AL390" s="336"/>
      <c r="AM390" s="336"/>
      <c r="AN390" s="336"/>
      <c r="AO390" s="349"/>
      <c r="AP390" s="212"/>
      <c r="AQ390" s="282"/>
      <c r="AS390" s="282"/>
      <c r="AT390" s="279"/>
      <c r="AU390" s="280"/>
      <c r="BL390" s="271"/>
      <c r="BN390" s="271"/>
      <c r="BO390" s="271"/>
    </row>
    <row r="391" spans="1:67">
      <c r="A391" s="73"/>
      <c r="B391" s="32"/>
      <c r="C391" s="5"/>
      <c r="D391" s="10"/>
      <c r="E391" s="80"/>
      <c r="F391" s="80"/>
      <c r="G391" s="80"/>
      <c r="H391" s="79"/>
      <c r="J391" s="370"/>
      <c r="K391" s="212"/>
      <c r="N391" s="315"/>
      <c r="O391" s="306"/>
      <c r="P391" s="316"/>
      <c r="Q391" s="322"/>
      <c r="R391" s="325"/>
      <c r="S391" s="307"/>
      <c r="T391" s="308"/>
      <c r="U391" s="308"/>
      <c r="V391" s="307"/>
      <c r="W391" s="327"/>
      <c r="X391" s="152"/>
      <c r="Y391" s="306"/>
      <c r="Z391" s="333"/>
      <c r="AA391" s="60"/>
      <c r="AB391" s="60"/>
      <c r="AC391" s="60"/>
      <c r="AD391" s="60"/>
      <c r="AE391" s="60"/>
      <c r="AF391" s="98"/>
      <c r="AG391" s="60"/>
      <c r="AH391" s="60"/>
      <c r="AI391" s="60"/>
      <c r="AJ391" s="348"/>
      <c r="AK391" s="336"/>
      <c r="AL391" s="336"/>
      <c r="AM391" s="336"/>
      <c r="AN391" s="336"/>
      <c r="AO391" s="349"/>
      <c r="AP391" s="212"/>
      <c r="AQ391" s="282"/>
      <c r="AS391" s="282"/>
      <c r="AT391" s="279"/>
      <c r="AU391" s="280"/>
      <c r="BL391" s="271"/>
      <c r="BN391" s="271"/>
      <c r="BO391" s="271"/>
    </row>
    <row r="392" spans="1:67">
      <c r="A392" s="73"/>
      <c r="B392" s="32"/>
      <c r="C392" s="5"/>
      <c r="D392" s="10"/>
      <c r="E392" s="80"/>
      <c r="F392" s="80"/>
      <c r="G392" s="80"/>
      <c r="H392" s="79"/>
      <c r="J392" s="370"/>
      <c r="K392" s="212"/>
      <c r="N392" s="315"/>
      <c r="O392" s="306"/>
      <c r="P392" s="316"/>
      <c r="Q392" s="322"/>
      <c r="R392" s="325"/>
      <c r="S392" s="307"/>
      <c r="T392" s="308"/>
      <c r="U392" s="308"/>
      <c r="V392" s="307"/>
      <c r="W392" s="327"/>
      <c r="X392" s="152"/>
      <c r="Y392" s="306"/>
      <c r="Z392" s="333"/>
      <c r="AA392" s="60"/>
      <c r="AB392" s="60"/>
      <c r="AC392" s="60"/>
      <c r="AD392" s="60"/>
      <c r="AE392" s="60"/>
      <c r="AF392" s="98"/>
      <c r="AG392" s="60"/>
      <c r="AH392" s="60"/>
      <c r="AI392" s="60"/>
      <c r="AJ392" s="348"/>
      <c r="AK392" s="336"/>
      <c r="AL392" s="336"/>
      <c r="AM392" s="336"/>
      <c r="AN392" s="336"/>
      <c r="AO392" s="349"/>
      <c r="AP392" s="212"/>
      <c r="AQ392" s="282"/>
      <c r="AS392" s="282"/>
      <c r="AT392" s="279"/>
      <c r="AU392" s="280"/>
      <c r="BL392" s="271"/>
      <c r="BN392" s="271"/>
      <c r="BO392" s="271"/>
    </row>
    <row r="393" spans="1:67">
      <c r="A393" s="73"/>
      <c r="B393" s="75"/>
      <c r="C393" s="107"/>
      <c r="D393" s="10"/>
      <c r="E393" s="74"/>
      <c r="F393" s="74"/>
      <c r="G393" s="74"/>
      <c r="H393" s="79"/>
      <c r="I393" s="61"/>
      <c r="N393" s="315"/>
      <c r="O393" s="306"/>
      <c r="P393" s="316"/>
      <c r="Q393" s="322"/>
      <c r="R393" s="325"/>
      <c r="S393" s="307"/>
      <c r="T393" s="308"/>
      <c r="U393" s="308"/>
      <c r="V393" s="307"/>
      <c r="W393" s="327"/>
      <c r="X393" s="334"/>
      <c r="Y393" s="335"/>
      <c r="Z393" s="333"/>
      <c r="AA393" s="60"/>
      <c r="AB393" s="60"/>
      <c r="AC393" s="60"/>
      <c r="AD393" s="60"/>
      <c r="AE393" s="60"/>
      <c r="AF393" s="98"/>
      <c r="AG393" s="60"/>
      <c r="AH393" s="60"/>
      <c r="AI393" s="60"/>
      <c r="AJ393" s="348"/>
      <c r="AK393" s="336"/>
      <c r="AL393" s="336"/>
      <c r="AM393" s="336"/>
      <c r="AN393" s="336"/>
      <c r="AO393" s="349"/>
      <c r="AP393" s="61"/>
      <c r="AQ393" s="204"/>
      <c r="AS393" s="204"/>
      <c r="AT393" s="279"/>
      <c r="AU393" s="280"/>
      <c r="BL393" s="271"/>
      <c r="BN393" s="271"/>
      <c r="BO393" s="271"/>
    </row>
    <row r="394" spans="1:67">
      <c r="A394" s="73"/>
      <c r="B394" s="75"/>
      <c r="C394" s="107"/>
      <c r="D394" s="10"/>
      <c r="E394" s="74"/>
      <c r="F394" s="74"/>
      <c r="G394" s="74"/>
      <c r="H394" s="79"/>
      <c r="I394" s="61"/>
      <c r="N394" s="315"/>
      <c r="O394" s="306"/>
      <c r="P394" s="316"/>
      <c r="Q394" s="322"/>
      <c r="R394" s="325"/>
      <c r="S394" s="307"/>
      <c r="T394" s="308"/>
      <c r="U394" s="308"/>
      <c r="V394" s="307"/>
      <c r="W394" s="327"/>
      <c r="X394" s="334"/>
      <c r="Y394" s="335"/>
      <c r="Z394" s="333"/>
      <c r="AA394" s="60"/>
      <c r="AB394" s="60"/>
      <c r="AC394" s="60"/>
      <c r="AD394" s="60"/>
      <c r="AE394" s="60"/>
      <c r="AF394" s="98"/>
      <c r="AG394" s="60"/>
      <c r="AH394" s="60"/>
      <c r="AI394" s="60"/>
      <c r="AJ394" s="348"/>
      <c r="AK394" s="336"/>
      <c r="AL394" s="336"/>
      <c r="AM394" s="336"/>
      <c r="AN394" s="336"/>
      <c r="AO394" s="349"/>
      <c r="AP394" s="61"/>
      <c r="AQ394" s="204"/>
      <c r="AS394" s="204"/>
      <c r="AT394" s="279"/>
      <c r="AU394" s="280"/>
      <c r="BL394" s="271"/>
      <c r="BN394" s="271"/>
      <c r="BO394" s="271"/>
    </row>
    <row r="395" spans="1:67">
      <c r="A395" s="73"/>
      <c r="B395" s="75"/>
      <c r="C395" s="107"/>
      <c r="D395" s="10"/>
      <c r="E395" s="74"/>
      <c r="F395" s="74"/>
      <c r="G395" s="74"/>
      <c r="H395" s="79"/>
      <c r="I395" s="61"/>
      <c r="N395" s="315"/>
      <c r="O395" s="306"/>
      <c r="P395" s="316"/>
      <c r="Q395" s="322"/>
      <c r="R395" s="325"/>
      <c r="S395" s="307"/>
      <c r="T395" s="308"/>
      <c r="U395" s="308"/>
      <c r="V395" s="307"/>
      <c r="W395" s="327"/>
      <c r="X395" s="334"/>
      <c r="Y395" s="335"/>
      <c r="Z395" s="333"/>
      <c r="AA395" s="60"/>
      <c r="AB395" s="60"/>
      <c r="AC395" s="60"/>
      <c r="AD395" s="60"/>
      <c r="AE395" s="60"/>
      <c r="AF395" s="98"/>
      <c r="AG395" s="60"/>
      <c r="AH395" s="60"/>
      <c r="AI395" s="60"/>
      <c r="AJ395" s="348"/>
      <c r="AK395" s="336"/>
      <c r="AL395" s="336"/>
      <c r="AM395" s="336"/>
      <c r="AN395" s="336"/>
      <c r="AO395" s="349"/>
      <c r="AP395" s="61"/>
      <c r="AQ395" s="204"/>
      <c r="AS395" s="204"/>
      <c r="AT395" s="279"/>
      <c r="AU395" s="280"/>
      <c r="BL395" s="271"/>
      <c r="BN395" s="271"/>
      <c r="BO395" s="271"/>
    </row>
    <row r="396" spans="1:67">
      <c r="A396" s="73"/>
      <c r="B396" s="75"/>
      <c r="C396" s="107"/>
      <c r="D396" s="10"/>
      <c r="E396" s="74"/>
      <c r="F396" s="74"/>
      <c r="G396" s="74"/>
      <c r="H396" s="79"/>
      <c r="I396" s="61"/>
      <c r="N396" s="315"/>
      <c r="O396" s="306"/>
      <c r="P396" s="316"/>
      <c r="Q396" s="322"/>
      <c r="R396" s="325"/>
      <c r="S396" s="307"/>
      <c r="T396" s="308"/>
      <c r="U396" s="308"/>
      <c r="V396" s="307"/>
      <c r="W396" s="327"/>
      <c r="X396" s="334"/>
      <c r="Y396" s="335"/>
      <c r="Z396" s="333"/>
      <c r="AA396" s="60"/>
      <c r="AB396" s="60"/>
      <c r="AC396" s="60"/>
      <c r="AD396" s="60"/>
      <c r="AE396" s="60"/>
      <c r="AF396" s="98"/>
      <c r="AG396" s="60"/>
      <c r="AH396" s="60"/>
      <c r="AI396" s="60"/>
      <c r="AJ396" s="348"/>
      <c r="AK396" s="336"/>
      <c r="AL396" s="336"/>
      <c r="AM396" s="336"/>
      <c r="AN396" s="336"/>
      <c r="AO396" s="349"/>
      <c r="AP396" s="61"/>
      <c r="AQ396" s="204"/>
      <c r="AS396" s="204"/>
      <c r="AT396" s="279"/>
      <c r="AU396" s="280"/>
      <c r="BL396" s="271"/>
      <c r="BN396" s="271"/>
      <c r="BO396" s="271"/>
    </row>
    <row r="397" spans="1:67">
      <c r="A397" s="73"/>
      <c r="B397" s="75"/>
      <c r="C397" s="107"/>
      <c r="D397" s="10"/>
      <c r="E397" s="74"/>
      <c r="F397" s="74"/>
      <c r="G397" s="74"/>
      <c r="H397" s="79"/>
      <c r="I397" s="61"/>
      <c r="N397" s="315"/>
      <c r="O397" s="306"/>
      <c r="P397" s="316"/>
      <c r="Q397" s="322"/>
      <c r="R397" s="325"/>
      <c r="S397" s="307"/>
      <c r="T397" s="308"/>
      <c r="U397" s="308"/>
      <c r="V397" s="307"/>
      <c r="W397" s="327"/>
      <c r="X397" s="334"/>
      <c r="Y397" s="335"/>
      <c r="Z397" s="333"/>
      <c r="AA397" s="60"/>
      <c r="AB397" s="60"/>
      <c r="AC397" s="60"/>
      <c r="AD397" s="60"/>
      <c r="AE397" s="60"/>
      <c r="AF397" s="98"/>
      <c r="AG397" s="60"/>
      <c r="AH397" s="60"/>
      <c r="AI397" s="60"/>
      <c r="AJ397" s="348"/>
      <c r="AK397" s="336"/>
      <c r="AL397" s="336"/>
      <c r="AM397" s="336"/>
      <c r="AN397" s="336"/>
      <c r="AO397" s="349"/>
      <c r="AP397" s="61"/>
      <c r="AQ397" s="204"/>
      <c r="AS397" s="204"/>
      <c r="AT397" s="279"/>
      <c r="AU397" s="280"/>
      <c r="BL397" s="271"/>
      <c r="BN397" s="271"/>
      <c r="BO397" s="271"/>
    </row>
    <row r="398" spans="1:67">
      <c r="A398" s="73"/>
      <c r="B398" s="75"/>
      <c r="C398" s="107"/>
      <c r="D398" s="10"/>
      <c r="E398" s="74"/>
      <c r="F398" s="74"/>
      <c r="G398" s="74"/>
      <c r="H398" s="79"/>
      <c r="I398" s="61"/>
      <c r="N398" s="315"/>
      <c r="O398" s="306"/>
      <c r="P398" s="316"/>
      <c r="Q398" s="322"/>
      <c r="R398" s="325"/>
      <c r="S398" s="307"/>
      <c r="T398" s="308"/>
      <c r="U398" s="308"/>
      <c r="V398" s="307"/>
      <c r="W398" s="327"/>
      <c r="X398" s="334"/>
      <c r="Y398" s="335"/>
      <c r="Z398" s="333"/>
      <c r="AA398" s="60"/>
      <c r="AB398" s="60"/>
      <c r="AC398" s="60"/>
      <c r="AD398" s="60"/>
      <c r="AE398" s="60"/>
      <c r="AF398" s="98"/>
      <c r="AG398" s="60"/>
      <c r="AH398" s="60"/>
      <c r="AI398" s="60"/>
      <c r="AJ398" s="348"/>
      <c r="AK398" s="336"/>
      <c r="AL398" s="336"/>
      <c r="AM398" s="336"/>
      <c r="AN398" s="336"/>
      <c r="AO398" s="349"/>
      <c r="AP398" s="61"/>
      <c r="AQ398" s="204"/>
      <c r="AS398" s="204"/>
      <c r="AT398" s="279"/>
      <c r="AU398" s="280"/>
      <c r="BL398" s="271"/>
      <c r="BN398" s="271"/>
      <c r="BO398" s="271"/>
    </row>
    <row r="399" spans="1:67">
      <c r="A399" s="48"/>
      <c r="C399" s="77"/>
      <c r="N399" s="317"/>
      <c r="O399" s="259"/>
      <c r="P399" s="54"/>
      <c r="Q399" s="323"/>
      <c r="R399" s="310"/>
      <c r="S399" s="12"/>
      <c r="T399" s="12"/>
      <c r="U399" s="12"/>
      <c r="V399" s="12"/>
      <c r="W399" s="328"/>
      <c r="X399" s="202"/>
      <c r="Y399" s="12"/>
      <c r="Z399" s="329"/>
      <c r="AJ399" s="337"/>
      <c r="AK399" s="62"/>
      <c r="AL399" s="62"/>
      <c r="AM399" s="62"/>
      <c r="AN399" s="62"/>
      <c r="AO399" s="338"/>
    </row>
    <row r="400" spans="1:67">
      <c r="C400" s="77"/>
      <c r="N400" s="317"/>
      <c r="O400" s="259"/>
      <c r="P400" s="54"/>
      <c r="Q400" s="323"/>
      <c r="R400" s="310"/>
      <c r="S400" s="12"/>
      <c r="T400" s="12"/>
      <c r="U400" s="12"/>
      <c r="V400" s="12"/>
      <c r="W400" s="328"/>
      <c r="X400" s="202"/>
      <c r="Y400" s="12"/>
      <c r="Z400" s="329"/>
      <c r="AJ400" s="337"/>
      <c r="AK400" s="62"/>
      <c r="AL400" s="62"/>
      <c r="AM400" s="62"/>
      <c r="AN400" s="62"/>
      <c r="AO400" s="338"/>
    </row>
    <row r="401" spans="3:41">
      <c r="C401" s="77"/>
      <c r="N401" s="317"/>
      <c r="O401" s="259"/>
      <c r="P401" s="54"/>
      <c r="Q401" s="323"/>
      <c r="R401" s="310"/>
      <c r="S401" s="12"/>
      <c r="T401" s="12"/>
      <c r="U401" s="12"/>
      <c r="V401" s="12"/>
      <c r="W401" s="328"/>
      <c r="X401" s="202"/>
      <c r="Y401" s="12"/>
      <c r="Z401" s="329"/>
      <c r="AJ401" s="337"/>
      <c r="AK401" s="62"/>
      <c r="AL401" s="62"/>
      <c r="AM401" s="62"/>
      <c r="AN401" s="62"/>
      <c r="AO401" s="338"/>
    </row>
    <row r="402" spans="3:41">
      <c r="H402" s="83"/>
      <c r="N402" s="317"/>
      <c r="O402" s="259"/>
      <c r="P402" s="54"/>
      <c r="Q402" s="323"/>
      <c r="R402" s="310"/>
      <c r="S402" s="12"/>
      <c r="T402" s="12"/>
      <c r="U402" s="12"/>
      <c r="V402" s="12"/>
      <c r="W402" s="328"/>
      <c r="X402" s="202"/>
      <c r="Y402" s="48"/>
      <c r="Z402" s="329"/>
      <c r="AJ402" s="337"/>
      <c r="AK402" s="62"/>
      <c r="AL402" s="62"/>
      <c r="AM402" s="62"/>
      <c r="AN402" s="62"/>
      <c r="AO402" s="338"/>
    </row>
    <row r="403" spans="3:41">
      <c r="H403" s="83"/>
      <c r="N403" s="317"/>
      <c r="O403" s="259"/>
      <c r="P403" s="54"/>
      <c r="Q403" s="323"/>
      <c r="R403" s="310"/>
      <c r="S403" s="12"/>
      <c r="T403" s="12"/>
      <c r="U403" s="12"/>
      <c r="V403" s="12"/>
      <c r="W403" s="328"/>
      <c r="X403" s="202"/>
      <c r="Y403" s="11"/>
      <c r="Z403" s="329"/>
      <c r="AJ403" s="337"/>
      <c r="AK403" s="62"/>
      <c r="AL403" s="62"/>
      <c r="AM403" s="62"/>
      <c r="AN403" s="62"/>
      <c r="AO403" s="338"/>
    </row>
    <row r="404" spans="3:41">
      <c r="H404" s="83"/>
      <c r="N404" s="317"/>
      <c r="O404" s="259"/>
      <c r="P404" s="54"/>
      <c r="Q404" s="323"/>
      <c r="R404" s="310"/>
      <c r="S404" s="12"/>
      <c r="T404" s="12"/>
      <c r="U404" s="12"/>
      <c r="V404" s="12"/>
      <c r="W404" s="328"/>
      <c r="X404" s="202"/>
      <c r="Y404" s="11"/>
      <c r="Z404" s="329"/>
      <c r="AJ404" s="337"/>
      <c r="AK404" s="62"/>
      <c r="AL404" s="62"/>
      <c r="AM404" s="62"/>
      <c r="AN404" s="62"/>
      <c r="AO404" s="338"/>
    </row>
    <row r="405" spans="3:41">
      <c r="N405" s="317"/>
      <c r="O405" s="259"/>
      <c r="P405" s="54"/>
      <c r="Q405" s="323"/>
      <c r="R405" s="310"/>
      <c r="S405" s="12"/>
      <c r="T405" s="12"/>
      <c r="U405" s="12"/>
      <c r="V405" s="12"/>
      <c r="W405" s="328"/>
      <c r="X405" s="202"/>
      <c r="Y405" s="11"/>
      <c r="Z405" s="329"/>
      <c r="AJ405" s="337"/>
      <c r="AK405" s="62"/>
      <c r="AL405" s="62"/>
      <c r="AM405" s="62"/>
      <c r="AN405" s="62"/>
      <c r="AO405" s="338"/>
    </row>
    <row r="406" spans="3:41">
      <c r="N406" s="317"/>
      <c r="O406" s="259"/>
      <c r="P406" s="54"/>
      <c r="Q406" s="323"/>
      <c r="R406" s="310"/>
      <c r="S406" s="12"/>
      <c r="T406" s="12"/>
      <c r="U406" s="12"/>
      <c r="V406" s="12"/>
      <c r="W406" s="328"/>
      <c r="X406" s="202"/>
      <c r="Y406" s="336"/>
      <c r="Z406" s="329"/>
      <c r="AJ406" s="337"/>
      <c r="AK406" s="62"/>
      <c r="AL406" s="62"/>
      <c r="AM406" s="62"/>
      <c r="AN406" s="62"/>
      <c r="AO406" s="338"/>
    </row>
    <row r="407" spans="3:41">
      <c r="N407" s="317"/>
      <c r="O407" s="259"/>
      <c r="P407" s="54"/>
      <c r="Q407" s="323"/>
      <c r="R407" s="310"/>
      <c r="S407" s="12"/>
      <c r="T407" s="12"/>
      <c r="U407" s="12"/>
      <c r="V407" s="12"/>
      <c r="W407" s="328"/>
      <c r="X407" s="202"/>
      <c r="Y407" s="336"/>
      <c r="Z407" s="329"/>
      <c r="AJ407" s="337"/>
      <c r="AK407" s="62"/>
      <c r="AL407" s="62"/>
      <c r="AM407" s="62"/>
      <c r="AN407" s="62"/>
      <c r="AO407" s="338"/>
    </row>
    <row r="408" spans="3:41">
      <c r="N408" s="317"/>
      <c r="O408" s="259"/>
      <c r="P408" s="54"/>
      <c r="Q408" s="323"/>
      <c r="R408" s="310"/>
      <c r="S408" s="12"/>
      <c r="T408" s="12"/>
      <c r="U408" s="12"/>
      <c r="V408" s="12"/>
      <c r="W408" s="328"/>
      <c r="X408" s="202"/>
      <c r="Y408" s="12"/>
      <c r="Z408" s="329"/>
      <c r="AJ408" s="337"/>
      <c r="AK408" s="62"/>
      <c r="AL408" s="62"/>
      <c r="AM408" s="62"/>
      <c r="AN408" s="62"/>
      <c r="AO408" s="338"/>
    </row>
    <row r="409" spans="3:41">
      <c r="N409" s="317"/>
      <c r="O409" s="259"/>
      <c r="P409" s="54"/>
      <c r="Q409" s="323"/>
      <c r="R409" s="310"/>
      <c r="S409" s="12"/>
      <c r="T409" s="12"/>
      <c r="U409" s="12"/>
      <c r="V409" s="12"/>
      <c r="W409" s="328"/>
      <c r="X409" s="202"/>
      <c r="Y409" s="12"/>
      <c r="Z409" s="329"/>
      <c r="AJ409" s="337"/>
      <c r="AK409" s="62"/>
      <c r="AL409" s="62"/>
      <c r="AM409" s="62"/>
      <c r="AN409" s="62"/>
      <c r="AO409" s="338"/>
    </row>
    <row r="410" spans="3:41">
      <c r="N410" s="317"/>
      <c r="O410" s="259"/>
      <c r="P410" s="54"/>
      <c r="Q410" s="323"/>
      <c r="R410" s="310"/>
      <c r="S410" s="12"/>
      <c r="T410" s="12"/>
      <c r="U410" s="12"/>
      <c r="V410" s="12"/>
      <c r="W410" s="328"/>
      <c r="X410" s="202"/>
      <c r="Y410" s="12"/>
      <c r="Z410" s="329"/>
      <c r="AJ410" s="337"/>
      <c r="AK410" s="62"/>
      <c r="AL410" s="62"/>
      <c r="AM410" s="62"/>
      <c r="AN410" s="62"/>
      <c r="AO410" s="338"/>
    </row>
    <row r="411" spans="3:41">
      <c r="N411" s="317"/>
      <c r="O411" s="259"/>
      <c r="P411" s="54"/>
      <c r="Q411" s="323"/>
      <c r="R411" s="310"/>
      <c r="S411" s="12"/>
      <c r="T411" s="12"/>
      <c r="U411" s="12"/>
      <c r="V411" s="12"/>
      <c r="W411" s="328"/>
      <c r="X411" s="202"/>
      <c r="Y411" s="12"/>
      <c r="Z411" s="329"/>
      <c r="AJ411" s="337"/>
      <c r="AK411" s="62"/>
      <c r="AL411" s="62"/>
      <c r="AM411" s="62"/>
      <c r="AN411" s="62"/>
      <c r="AO411" s="338"/>
    </row>
    <row r="412" spans="3:41">
      <c r="N412" s="317"/>
      <c r="O412" s="259"/>
      <c r="P412" s="54"/>
      <c r="Q412" s="323"/>
      <c r="R412" s="310"/>
      <c r="S412" s="12"/>
      <c r="T412" s="12"/>
      <c r="U412" s="12"/>
      <c r="V412" s="12"/>
      <c r="W412" s="328"/>
      <c r="X412" s="202"/>
      <c r="Y412" s="12"/>
      <c r="Z412" s="329"/>
      <c r="AJ412" s="337"/>
      <c r="AK412" s="62"/>
      <c r="AL412" s="62"/>
      <c r="AM412" s="62"/>
      <c r="AN412" s="62"/>
      <c r="AO412" s="338"/>
    </row>
    <row r="413" spans="3:41">
      <c r="N413" s="317"/>
      <c r="O413" s="259"/>
      <c r="P413" s="54"/>
      <c r="Q413" s="323"/>
      <c r="R413" s="310"/>
      <c r="S413" s="12"/>
      <c r="T413" s="12"/>
      <c r="U413" s="12"/>
      <c r="V413" s="12"/>
      <c r="W413" s="328"/>
      <c r="X413" s="202"/>
      <c r="Y413" s="12"/>
      <c r="Z413" s="329"/>
      <c r="AJ413" s="337"/>
      <c r="AK413" s="62"/>
      <c r="AL413" s="62"/>
      <c r="AM413" s="62"/>
      <c r="AN413" s="62"/>
      <c r="AO413" s="338"/>
    </row>
    <row r="414" spans="3:41">
      <c r="N414" s="317"/>
      <c r="O414" s="259"/>
      <c r="P414" s="54"/>
      <c r="Q414" s="323"/>
      <c r="R414" s="310"/>
      <c r="S414" s="12"/>
      <c r="T414" s="12"/>
      <c r="U414" s="12"/>
      <c r="V414" s="12"/>
      <c r="W414" s="328"/>
      <c r="X414" s="202"/>
      <c r="Y414" s="12"/>
      <c r="Z414" s="329"/>
      <c r="AJ414" s="337"/>
      <c r="AK414" s="62"/>
      <c r="AL414" s="62"/>
      <c r="AM414" s="62"/>
      <c r="AN414" s="62"/>
      <c r="AO414" s="338"/>
    </row>
    <row r="415" spans="3:41">
      <c r="N415" s="317"/>
      <c r="O415" s="259"/>
      <c r="P415" s="54"/>
      <c r="Q415" s="323"/>
      <c r="R415" s="310"/>
      <c r="S415" s="12"/>
      <c r="T415" s="12"/>
      <c r="U415" s="12"/>
      <c r="V415" s="12"/>
      <c r="W415" s="328"/>
      <c r="X415" s="202"/>
      <c r="Y415" s="12"/>
      <c r="Z415" s="329"/>
      <c r="AJ415" s="337"/>
      <c r="AK415" s="62"/>
      <c r="AL415" s="62"/>
      <c r="AM415" s="62"/>
      <c r="AN415" s="62"/>
      <c r="AO415" s="338"/>
    </row>
    <row r="416" spans="3:41">
      <c r="N416" s="317"/>
      <c r="O416" s="259"/>
      <c r="P416" s="54"/>
      <c r="Q416" s="323"/>
      <c r="R416" s="310"/>
      <c r="S416" s="12"/>
      <c r="T416" s="12"/>
      <c r="U416" s="12"/>
      <c r="V416" s="12"/>
      <c r="W416" s="328"/>
      <c r="X416" s="202"/>
      <c r="Y416" s="12"/>
      <c r="Z416" s="329"/>
      <c r="AJ416" s="337"/>
      <c r="AK416" s="62"/>
      <c r="AL416" s="62"/>
      <c r="AM416" s="62"/>
      <c r="AN416" s="62"/>
      <c r="AO416" s="338"/>
    </row>
    <row r="417" spans="14:41">
      <c r="N417" s="317"/>
      <c r="O417" s="259"/>
      <c r="P417" s="54"/>
      <c r="Q417" s="323"/>
      <c r="R417" s="310"/>
      <c r="S417" s="12"/>
      <c r="T417" s="12"/>
      <c r="U417" s="12"/>
      <c r="V417" s="12"/>
      <c r="W417" s="328"/>
      <c r="X417" s="202"/>
      <c r="Y417" s="12"/>
      <c r="Z417" s="329"/>
      <c r="AJ417" s="337"/>
      <c r="AK417" s="62"/>
      <c r="AL417" s="62"/>
      <c r="AM417" s="62"/>
      <c r="AN417" s="62"/>
      <c r="AO417" s="338"/>
    </row>
    <row r="418" spans="14:41">
      <c r="N418" s="317"/>
      <c r="O418" s="259"/>
      <c r="P418" s="54"/>
      <c r="Q418" s="323"/>
      <c r="R418" s="310"/>
      <c r="S418" s="12"/>
      <c r="T418" s="12"/>
      <c r="U418" s="12"/>
      <c r="V418" s="12"/>
      <c r="W418" s="328"/>
      <c r="X418" s="202"/>
      <c r="Y418" s="12"/>
      <c r="Z418" s="329"/>
      <c r="AJ418" s="337"/>
      <c r="AK418" s="62"/>
      <c r="AL418" s="62"/>
      <c r="AM418" s="62"/>
      <c r="AN418" s="62"/>
      <c r="AO418" s="338"/>
    </row>
    <row r="419" spans="14:41">
      <c r="N419" s="317"/>
      <c r="O419" s="259"/>
      <c r="P419" s="54"/>
      <c r="Q419" s="323"/>
      <c r="R419" s="310"/>
      <c r="S419" s="12"/>
      <c r="T419" s="12"/>
      <c r="U419" s="12"/>
      <c r="V419" s="12"/>
      <c r="W419" s="328"/>
      <c r="X419" s="202"/>
      <c r="Y419" s="12"/>
      <c r="Z419" s="329"/>
      <c r="AJ419" s="337"/>
      <c r="AK419" s="62"/>
      <c r="AL419" s="62"/>
      <c r="AM419" s="62"/>
      <c r="AN419" s="62"/>
      <c r="AO419" s="338"/>
    </row>
    <row r="420" spans="14:41">
      <c r="N420" s="317"/>
      <c r="O420" s="259"/>
      <c r="P420" s="54"/>
      <c r="Q420" s="323"/>
      <c r="R420" s="310"/>
      <c r="S420" s="12"/>
      <c r="T420" s="12"/>
      <c r="U420" s="12"/>
      <c r="V420" s="12"/>
      <c r="W420" s="328"/>
      <c r="X420" s="202"/>
      <c r="Y420" s="12"/>
      <c r="Z420" s="329"/>
      <c r="AJ420" s="337"/>
      <c r="AK420" s="62"/>
      <c r="AL420" s="62"/>
      <c r="AM420" s="62"/>
      <c r="AN420" s="62"/>
      <c r="AO420" s="338"/>
    </row>
    <row r="421" spans="14:41">
      <c r="N421" s="317"/>
      <c r="O421" s="259"/>
      <c r="P421" s="54"/>
      <c r="Q421" s="323"/>
      <c r="R421" s="310"/>
      <c r="S421" s="12"/>
      <c r="T421" s="12"/>
      <c r="U421" s="12"/>
      <c r="V421" s="12"/>
      <c r="W421" s="328"/>
      <c r="X421" s="202"/>
      <c r="Y421" s="12"/>
      <c r="Z421" s="329"/>
      <c r="AJ421" s="337"/>
      <c r="AK421" s="62"/>
      <c r="AL421" s="62"/>
      <c r="AM421" s="62"/>
      <c r="AN421" s="62"/>
      <c r="AO421" s="338"/>
    </row>
    <row r="422" spans="14:41">
      <c r="N422" s="317"/>
      <c r="O422" s="259"/>
      <c r="P422" s="54"/>
      <c r="Q422" s="323"/>
      <c r="R422" s="310"/>
      <c r="S422" s="12"/>
      <c r="T422" s="12"/>
      <c r="U422" s="12"/>
      <c r="V422" s="12"/>
      <c r="W422" s="328"/>
      <c r="X422" s="202"/>
      <c r="Y422" s="12"/>
      <c r="Z422" s="329"/>
      <c r="AJ422" s="337"/>
      <c r="AK422" s="62"/>
      <c r="AL422" s="62"/>
      <c r="AM422" s="62"/>
      <c r="AN422" s="62"/>
      <c r="AO422" s="338"/>
    </row>
    <row r="423" spans="14:41">
      <c r="N423" s="317"/>
      <c r="O423" s="259"/>
      <c r="P423" s="54"/>
      <c r="Q423" s="323"/>
      <c r="R423" s="310"/>
      <c r="S423" s="12"/>
      <c r="T423" s="12"/>
      <c r="U423" s="12"/>
      <c r="V423" s="12"/>
      <c r="W423" s="328"/>
      <c r="X423" s="202"/>
      <c r="Y423" s="12"/>
      <c r="Z423" s="329"/>
      <c r="AJ423" s="337"/>
      <c r="AK423" s="62"/>
      <c r="AL423" s="62"/>
      <c r="AM423" s="62"/>
      <c r="AN423" s="62"/>
      <c r="AO423" s="338"/>
    </row>
    <row r="424" spans="14:41">
      <c r="N424" s="317"/>
      <c r="O424" s="259"/>
      <c r="P424" s="54"/>
      <c r="Q424" s="323"/>
      <c r="R424" s="310"/>
      <c r="S424" s="12"/>
      <c r="T424" s="12"/>
      <c r="U424" s="12"/>
      <c r="V424" s="12"/>
      <c r="W424" s="328"/>
      <c r="X424" s="202"/>
      <c r="Y424" s="12"/>
      <c r="Z424" s="329"/>
      <c r="AJ424" s="337"/>
      <c r="AK424" s="62"/>
      <c r="AL424" s="62"/>
      <c r="AM424" s="62"/>
      <c r="AN424" s="62"/>
      <c r="AO424" s="338"/>
    </row>
    <row r="425" spans="14:41">
      <c r="N425" s="317"/>
      <c r="O425" s="259"/>
      <c r="P425" s="54"/>
      <c r="Q425" s="323"/>
      <c r="R425" s="310"/>
      <c r="S425" s="12"/>
      <c r="T425" s="12"/>
      <c r="U425" s="12"/>
      <c r="V425" s="12"/>
      <c r="W425" s="328"/>
      <c r="X425" s="202"/>
      <c r="Y425" s="12"/>
      <c r="Z425" s="329"/>
      <c r="AJ425" s="337"/>
      <c r="AK425" s="62"/>
      <c r="AL425" s="62"/>
      <c r="AM425" s="62"/>
      <c r="AN425" s="62"/>
      <c r="AO425" s="338"/>
    </row>
    <row r="426" spans="14:41">
      <c r="N426" s="317"/>
      <c r="O426" s="259"/>
      <c r="P426" s="54"/>
      <c r="Q426" s="323"/>
      <c r="R426" s="310"/>
      <c r="S426" s="12"/>
      <c r="T426" s="12"/>
      <c r="U426" s="12"/>
      <c r="V426" s="12"/>
      <c r="W426" s="328"/>
      <c r="X426" s="202"/>
      <c r="Y426" s="12"/>
      <c r="Z426" s="329"/>
      <c r="AJ426" s="337"/>
      <c r="AK426" s="62"/>
      <c r="AL426" s="62"/>
      <c r="AM426" s="62"/>
      <c r="AN426" s="62"/>
      <c r="AO426" s="338"/>
    </row>
    <row r="427" spans="14:41">
      <c r="N427" s="317"/>
      <c r="O427" s="259"/>
      <c r="P427" s="54"/>
      <c r="Q427" s="323"/>
      <c r="R427" s="310"/>
      <c r="S427" s="12"/>
      <c r="T427" s="12"/>
      <c r="U427" s="12"/>
      <c r="V427" s="12"/>
      <c r="W427" s="328"/>
      <c r="X427" s="202"/>
      <c r="Y427" s="12"/>
      <c r="Z427" s="329"/>
      <c r="AJ427" s="337"/>
      <c r="AK427" s="62"/>
      <c r="AL427" s="62"/>
      <c r="AM427" s="62"/>
      <c r="AN427" s="62"/>
      <c r="AO427" s="338"/>
    </row>
    <row r="428" spans="14:41">
      <c r="N428" s="317"/>
      <c r="O428" s="259"/>
      <c r="P428" s="54"/>
      <c r="Q428" s="323"/>
      <c r="R428" s="310"/>
      <c r="S428" s="12"/>
      <c r="T428" s="12"/>
      <c r="U428" s="12"/>
      <c r="V428" s="12"/>
      <c r="W428" s="328"/>
      <c r="X428" s="202"/>
      <c r="Y428" s="12"/>
      <c r="Z428" s="329"/>
      <c r="AJ428" s="337"/>
      <c r="AK428" s="62"/>
      <c r="AL428" s="62"/>
      <c r="AM428" s="62"/>
      <c r="AN428" s="62"/>
      <c r="AO428" s="338"/>
    </row>
    <row r="429" spans="14:41">
      <c r="N429" s="317"/>
      <c r="O429" s="259"/>
      <c r="P429" s="54"/>
      <c r="Q429" s="323"/>
      <c r="R429" s="310"/>
      <c r="S429" s="12"/>
      <c r="T429" s="12"/>
      <c r="U429" s="12"/>
      <c r="V429" s="12"/>
      <c r="W429" s="328"/>
      <c r="X429" s="202"/>
      <c r="Y429" s="12"/>
      <c r="Z429" s="329"/>
      <c r="AJ429" s="337"/>
      <c r="AK429" s="62"/>
      <c r="AL429" s="62"/>
      <c r="AM429" s="62"/>
      <c r="AN429" s="62"/>
      <c r="AO429" s="338"/>
    </row>
    <row r="430" spans="14:41">
      <c r="N430" s="317"/>
      <c r="O430" s="259"/>
      <c r="P430" s="54"/>
      <c r="Q430" s="323"/>
      <c r="R430" s="310"/>
      <c r="S430" s="12"/>
      <c r="T430" s="12"/>
      <c r="U430" s="12"/>
      <c r="V430" s="12"/>
      <c r="W430" s="328"/>
      <c r="X430" s="202"/>
      <c r="Y430" s="12"/>
      <c r="Z430" s="329"/>
      <c r="AJ430" s="337"/>
      <c r="AK430" s="62"/>
      <c r="AL430" s="62"/>
      <c r="AM430" s="62"/>
      <c r="AN430" s="62"/>
      <c r="AO430" s="338"/>
    </row>
    <row r="431" spans="14:41">
      <c r="N431" s="317"/>
      <c r="O431" s="259"/>
      <c r="P431" s="54"/>
      <c r="Q431" s="323"/>
      <c r="R431" s="310"/>
      <c r="S431" s="12"/>
      <c r="T431" s="12"/>
      <c r="U431" s="12"/>
      <c r="V431" s="12"/>
      <c r="W431" s="328"/>
      <c r="X431" s="202"/>
      <c r="Y431" s="12"/>
      <c r="Z431" s="329"/>
      <c r="AJ431" s="337"/>
      <c r="AK431" s="62"/>
      <c r="AL431" s="62"/>
      <c r="AM431" s="62"/>
      <c r="AN431" s="62"/>
      <c r="AO431" s="338"/>
    </row>
    <row r="432" spans="14:41">
      <c r="N432" s="317"/>
      <c r="O432" s="259"/>
      <c r="P432" s="54"/>
      <c r="Q432" s="323"/>
      <c r="R432" s="310"/>
      <c r="S432" s="12"/>
      <c r="T432" s="12"/>
      <c r="U432" s="12"/>
      <c r="V432" s="12"/>
      <c r="W432" s="328"/>
      <c r="X432" s="202"/>
      <c r="Y432" s="12"/>
      <c r="Z432" s="329"/>
      <c r="AJ432" s="337"/>
      <c r="AK432" s="62"/>
      <c r="AL432" s="62"/>
      <c r="AM432" s="62"/>
      <c r="AN432" s="62"/>
      <c r="AO432" s="338"/>
    </row>
    <row r="433" spans="14:41">
      <c r="N433" s="317"/>
      <c r="O433" s="259"/>
      <c r="P433" s="54"/>
      <c r="Q433" s="323"/>
      <c r="R433" s="310"/>
      <c r="S433" s="12"/>
      <c r="T433" s="12"/>
      <c r="U433" s="12"/>
      <c r="V433" s="12"/>
      <c r="W433" s="328"/>
      <c r="X433" s="202"/>
      <c r="Y433" s="12"/>
      <c r="Z433" s="329"/>
      <c r="AJ433" s="337"/>
      <c r="AK433" s="62"/>
      <c r="AL433" s="62"/>
      <c r="AM433" s="62"/>
      <c r="AN433" s="62"/>
      <c r="AO433" s="338"/>
    </row>
    <row r="434" spans="14:41">
      <c r="N434" s="317"/>
      <c r="O434" s="259"/>
      <c r="P434" s="54"/>
      <c r="Q434" s="323"/>
      <c r="R434" s="310"/>
      <c r="S434" s="12"/>
      <c r="T434" s="12"/>
      <c r="U434" s="12"/>
      <c r="V434" s="12"/>
      <c r="W434" s="328"/>
      <c r="X434" s="202"/>
      <c r="Y434" s="12"/>
      <c r="Z434" s="329"/>
      <c r="AJ434" s="337"/>
      <c r="AK434" s="62"/>
      <c r="AL434" s="62"/>
      <c r="AM434" s="62"/>
      <c r="AN434" s="62"/>
      <c r="AO434" s="338"/>
    </row>
    <row r="435" spans="14:41">
      <c r="N435" s="317"/>
      <c r="O435" s="259"/>
      <c r="P435" s="54"/>
      <c r="Q435" s="323"/>
      <c r="R435" s="310"/>
      <c r="S435" s="12"/>
      <c r="T435" s="12"/>
      <c r="U435" s="12"/>
      <c r="V435" s="12"/>
      <c r="W435" s="328"/>
      <c r="X435" s="202"/>
      <c r="Y435" s="12"/>
      <c r="Z435" s="329"/>
      <c r="AJ435" s="337"/>
      <c r="AK435" s="62"/>
      <c r="AL435" s="62"/>
      <c r="AM435" s="62"/>
      <c r="AN435" s="62"/>
      <c r="AO435" s="338"/>
    </row>
    <row r="436" spans="14:41">
      <c r="N436" s="317"/>
      <c r="O436" s="259"/>
      <c r="P436" s="54"/>
      <c r="Q436" s="323"/>
      <c r="R436" s="310"/>
      <c r="S436" s="12"/>
      <c r="T436" s="12"/>
      <c r="U436" s="12"/>
      <c r="V436" s="12"/>
      <c r="W436" s="328"/>
      <c r="X436" s="202"/>
      <c r="Y436" s="12"/>
      <c r="Z436" s="329"/>
      <c r="AJ436" s="337"/>
      <c r="AK436" s="62"/>
      <c r="AL436" s="62"/>
      <c r="AM436" s="62"/>
      <c r="AN436" s="62"/>
      <c r="AO436" s="338"/>
    </row>
    <row r="437" spans="14:41">
      <c r="N437" s="317"/>
      <c r="O437" s="259"/>
      <c r="P437" s="54"/>
      <c r="Q437" s="323"/>
      <c r="R437" s="310"/>
      <c r="S437" s="12"/>
      <c r="T437" s="12"/>
      <c r="U437" s="12"/>
      <c r="V437" s="12"/>
      <c r="W437" s="328"/>
      <c r="X437" s="202"/>
      <c r="Y437" s="12"/>
      <c r="Z437" s="329"/>
      <c r="AJ437" s="337"/>
      <c r="AK437" s="62"/>
      <c r="AL437" s="62"/>
      <c r="AM437" s="62"/>
      <c r="AN437" s="62"/>
      <c r="AO437" s="338"/>
    </row>
    <row r="438" spans="14:41">
      <c r="N438" s="317"/>
      <c r="O438" s="259"/>
      <c r="P438" s="54"/>
      <c r="Q438" s="323"/>
      <c r="R438" s="310"/>
      <c r="S438" s="12"/>
      <c r="T438" s="12"/>
      <c r="U438" s="12"/>
      <c r="V438" s="12"/>
      <c r="W438" s="328"/>
      <c r="X438" s="202"/>
      <c r="Y438" s="12"/>
      <c r="Z438" s="329"/>
      <c r="AJ438" s="337"/>
      <c r="AK438" s="62"/>
      <c r="AL438" s="62"/>
      <c r="AM438" s="62"/>
      <c r="AN438" s="62"/>
      <c r="AO438" s="338"/>
    </row>
    <row r="439" spans="14:41">
      <c r="N439" s="317"/>
      <c r="O439" s="259"/>
      <c r="P439" s="54"/>
      <c r="Q439" s="323"/>
      <c r="R439" s="310"/>
      <c r="S439" s="12"/>
      <c r="T439" s="12"/>
      <c r="U439" s="12"/>
      <c r="V439" s="12"/>
      <c r="W439" s="328"/>
      <c r="X439" s="202"/>
      <c r="Y439" s="12"/>
      <c r="Z439" s="329"/>
      <c r="AJ439" s="337"/>
      <c r="AK439" s="62"/>
      <c r="AL439" s="62"/>
      <c r="AM439" s="62"/>
      <c r="AN439" s="62"/>
      <c r="AO439" s="338"/>
    </row>
    <row r="440" spans="14:41">
      <c r="N440" s="317"/>
      <c r="O440" s="259"/>
      <c r="P440" s="54"/>
      <c r="Q440" s="323"/>
      <c r="R440" s="310"/>
      <c r="S440" s="12"/>
      <c r="T440" s="12"/>
      <c r="U440" s="12"/>
      <c r="V440" s="12"/>
      <c r="W440" s="328"/>
      <c r="X440" s="202"/>
      <c r="Y440" s="12"/>
      <c r="Z440" s="329"/>
      <c r="AJ440" s="337"/>
      <c r="AK440" s="62"/>
      <c r="AL440" s="62"/>
      <c r="AM440" s="62"/>
      <c r="AN440" s="62"/>
      <c r="AO440" s="338"/>
    </row>
    <row r="441" spans="14:41">
      <c r="N441" s="317"/>
      <c r="O441" s="259"/>
      <c r="P441" s="54"/>
      <c r="Q441" s="323"/>
      <c r="R441" s="310"/>
      <c r="S441" s="12"/>
      <c r="T441" s="12"/>
      <c r="U441" s="12"/>
      <c r="V441" s="12"/>
      <c r="W441" s="328"/>
      <c r="X441" s="202"/>
      <c r="Y441" s="12"/>
      <c r="Z441" s="329"/>
      <c r="AJ441" s="337"/>
      <c r="AK441" s="62"/>
      <c r="AL441" s="62"/>
      <c r="AM441" s="62"/>
      <c r="AN441" s="62"/>
      <c r="AO441" s="338"/>
    </row>
    <row r="442" spans="14:41">
      <c r="N442" s="317"/>
      <c r="O442" s="259"/>
      <c r="P442" s="54"/>
      <c r="Q442" s="323"/>
      <c r="R442" s="310"/>
      <c r="S442" s="12"/>
      <c r="T442" s="12"/>
      <c r="U442" s="12"/>
      <c r="V442" s="12"/>
      <c r="W442" s="328"/>
      <c r="X442" s="202"/>
      <c r="Y442" s="12"/>
      <c r="Z442" s="329"/>
      <c r="AJ442" s="337"/>
      <c r="AK442" s="62"/>
      <c r="AL442" s="62"/>
      <c r="AM442" s="62"/>
      <c r="AN442" s="62"/>
      <c r="AO442" s="338"/>
    </row>
    <row r="443" spans="14:41">
      <c r="N443" s="317"/>
      <c r="O443" s="259"/>
      <c r="P443" s="54"/>
      <c r="Q443" s="323"/>
      <c r="R443" s="310"/>
      <c r="S443" s="12"/>
      <c r="T443" s="12"/>
      <c r="U443" s="12"/>
      <c r="V443" s="12"/>
      <c r="W443" s="328"/>
      <c r="X443" s="202"/>
      <c r="Y443" s="12"/>
      <c r="Z443" s="329"/>
      <c r="AJ443" s="337"/>
      <c r="AK443" s="62"/>
      <c r="AL443" s="62"/>
      <c r="AM443" s="62"/>
      <c r="AN443" s="62"/>
      <c r="AO443" s="338"/>
    </row>
    <row r="444" spans="14:41">
      <c r="N444" s="317"/>
      <c r="O444" s="259"/>
      <c r="P444" s="54"/>
      <c r="Q444" s="323"/>
      <c r="R444" s="310"/>
      <c r="S444" s="12"/>
      <c r="T444" s="12"/>
      <c r="U444" s="12"/>
      <c r="V444" s="12"/>
      <c r="W444" s="328"/>
      <c r="X444" s="202"/>
      <c r="Y444" s="12"/>
      <c r="Z444" s="329"/>
      <c r="AJ444" s="337"/>
      <c r="AK444" s="62"/>
      <c r="AL444" s="62"/>
      <c r="AM444" s="62"/>
      <c r="AN444" s="62"/>
      <c r="AO444" s="338"/>
    </row>
    <row r="445" spans="14:41">
      <c r="N445" s="317"/>
      <c r="O445" s="259"/>
      <c r="P445" s="54"/>
      <c r="Q445" s="323"/>
      <c r="R445" s="310"/>
      <c r="S445" s="12"/>
      <c r="T445" s="12"/>
      <c r="U445" s="12"/>
      <c r="V445" s="12"/>
      <c r="W445" s="328"/>
      <c r="X445" s="202"/>
      <c r="Y445" s="12"/>
      <c r="Z445" s="329"/>
      <c r="AJ445" s="337"/>
      <c r="AK445" s="62"/>
      <c r="AL445" s="62"/>
      <c r="AM445" s="62"/>
      <c r="AN445" s="62"/>
      <c r="AO445" s="338"/>
    </row>
    <row r="446" spans="14:41">
      <c r="N446" s="317"/>
      <c r="O446" s="259"/>
      <c r="P446" s="54"/>
      <c r="Q446" s="323"/>
      <c r="R446" s="310"/>
      <c r="S446" s="12"/>
      <c r="T446" s="12"/>
      <c r="U446" s="12"/>
      <c r="V446" s="12"/>
      <c r="W446" s="328"/>
      <c r="X446" s="202"/>
      <c r="Y446" s="12"/>
      <c r="Z446" s="329"/>
      <c r="AJ446" s="337"/>
      <c r="AK446" s="62"/>
      <c r="AL446" s="62"/>
      <c r="AM446" s="62"/>
      <c r="AN446" s="62"/>
      <c r="AO446" s="338"/>
    </row>
    <row r="447" spans="14:41">
      <c r="N447" s="317"/>
      <c r="O447" s="259"/>
      <c r="P447" s="54"/>
      <c r="Q447" s="323"/>
      <c r="R447" s="310"/>
      <c r="S447" s="12"/>
      <c r="T447" s="12"/>
      <c r="U447" s="12"/>
      <c r="V447" s="12"/>
      <c r="W447" s="328"/>
      <c r="X447" s="202"/>
      <c r="Y447" s="12"/>
      <c r="Z447" s="329"/>
      <c r="AJ447" s="337"/>
      <c r="AK447" s="62"/>
      <c r="AL447" s="62"/>
      <c r="AM447" s="62"/>
      <c r="AN447" s="62"/>
      <c r="AO447" s="338"/>
    </row>
    <row r="448" spans="14:41">
      <c r="N448" s="317"/>
      <c r="O448" s="259"/>
      <c r="P448" s="54"/>
      <c r="Q448" s="323"/>
      <c r="R448" s="310"/>
      <c r="S448" s="12"/>
      <c r="T448" s="12"/>
      <c r="U448" s="12"/>
      <c r="V448" s="12"/>
      <c r="W448" s="328"/>
      <c r="X448" s="202"/>
      <c r="Y448" s="12"/>
      <c r="Z448" s="329"/>
      <c r="AJ448" s="337"/>
      <c r="AK448" s="62"/>
      <c r="AL448" s="62"/>
      <c r="AM448" s="62"/>
      <c r="AN448" s="62"/>
      <c r="AO448" s="338"/>
    </row>
    <row r="449" spans="14:41">
      <c r="N449" s="317"/>
      <c r="O449" s="259"/>
      <c r="P449" s="54"/>
      <c r="Q449" s="323"/>
      <c r="R449" s="310"/>
      <c r="S449" s="12"/>
      <c r="T449" s="12"/>
      <c r="U449" s="12"/>
      <c r="V449" s="12"/>
      <c r="W449" s="328"/>
      <c r="X449" s="202"/>
      <c r="Y449" s="12"/>
      <c r="Z449" s="329"/>
      <c r="AJ449" s="337"/>
      <c r="AK449" s="62"/>
      <c r="AL449" s="62"/>
      <c r="AM449" s="62"/>
      <c r="AN449" s="62"/>
      <c r="AO449" s="338"/>
    </row>
    <row r="450" spans="14:41">
      <c r="N450" s="317"/>
      <c r="O450" s="259"/>
      <c r="P450" s="54"/>
      <c r="Q450" s="323"/>
      <c r="R450" s="310"/>
      <c r="S450" s="12"/>
      <c r="T450" s="12"/>
      <c r="U450" s="12"/>
      <c r="V450" s="12"/>
      <c r="W450" s="328"/>
      <c r="X450" s="202"/>
      <c r="Y450" s="12"/>
      <c r="Z450" s="329"/>
      <c r="AJ450" s="337"/>
      <c r="AK450" s="62"/>
      <c r="AL450" s="62"/>
      <c r="AM450" s="62"/>
      <c r="AN450" s="62"/>
      <c r="AO450" s="338"/>
    </row>
    <row r="451" spans="14:41">
      <c r="N451" s="317"/>
      <c r="O451" s="259"/>
      <c r="P451" s="54"/>
      <c r="Q451" s="323"/>
      <c r="R451" s="310"/>
      <c r="S451" s="12"/>
      <c r="T451" s="12"/>
      <c r="U451" s="12"/>
      <c r="V451" s="12"/>
      <c r="W451" s="328"/>
      <c r="X451" s="202"/>
      <c r="Y451" s="12"/>
      <c r="Z451" s="329"/>
      <c r="AJ451" s="337"/>
      <c r="AK451" s="62"/>
      <c r="AL451" s="62"/>
      <c r="AM451" s="62"/>
      <c r="AN451" s="62"/>
      <c r="AO451" s="338"/>
    </row>
    <row r="452" spans="14:41">
      <c r="N452" s="317"/>
      <c r="O452" s="259"/>
      <c r="P452" s="54"/>
      <c r="Q452" s="323"/>
      <c r="R452" s="310"/>
      <c r="S452" s="12"/>
      <c r="T452" s="12"/>
      <c r="U452" s="12"/>
      <c r="V452" s="12"/>
      <c r="W452" s="328"/>
      <c r="X452" s="202"/>
      <c r="Y452" s="12"/>
      <c r="Z452" s="329"/>
      <c r="AJ452" s="337"/>
      <c r="AK452" s="62"/>
      <c r="AL452" s="62"/>
      <c r="AM452" s="62"/>
      <c r="AN452" s="62"/>
      <c r="AO452" s="338"/>
    </row>
    <row r="453" spans="14:41">
      <c r="N453" s="317"/>
      <c r="O453" s="259"/>
      <c r="P453" s="54"/>
      <c r="Q453" s="323"/>
      <c r="R453" s="310"/>
      <c r="S453" s="12"/>
      <c r="T453" s="12"/>
      <c r="U453" s="12"/>
      <c r="V453" s="12"/>
      <c r="W453" s="328"/>
      <c r="X453" s="202"/>
      <c r="Y453" s="12"/>
      <c r="Z453" s="329"/>
      <c r="AJ453" s="337"/>
      <c r="AK453" s="62"/>
      <c r="AL453" s="62"/>
      <c r="AM453" s="62"/>
      <c r="AN453" s="62"/>
      <c r="AO453" s="338"/>
    </row>
    <row r="454" spans="14:41">
      <c r="N454" s="317"/>
      <c r="O454" s="259"/>
      <c r="P454" s="54"/>
      <c r="Q454" s="323"/>
      <c r="R454" s="310"/>
      <c r="S454" s="12"/>
      <c r="T454" s="12"/>
      <c r="U454" s="12"/>
      <c r="V454" s="12"/>
      <c r="W454" s="328"/>
      <c r="X454" s="202"/>
      <c r="Y454" s="12"/>
      <c r="Z454" s="329"/>
      <c r="AJ454" s="337"/>
      <c r="AK454" s="62"/>
      <c r="AL454" s="62"/>
      <c r="AM454" s="62"/>
      <c r="AN454" s="62"/>
      <c r="AO454" s="338"/>
    </row>
    <row r="455" spans="14:41">
      <c r="N455" s="317"/>
      <c r="O455" s="259"/>
      <c r="P455" s="54"/>
      <c r="Q455" s="323"/>
      <c r="R455" s="310"/>
      <c r="S455" s="12"/>
      <c r="T455" s="12"/>
      <c r="U455" s="12"/>
      <c r="V455" s="12"/>
      <c r="W455" s="328"/>
      <c r="X455" s="202"/>
      <c r="Y455" s="12"/>
      <c r="Z455" s="329"/>
      <c r="AJ455" s="337"/>
      <c r="AK455" s="62"/>
      <c r="AL455" s="62"/>
      <c r="AM455" s="62"/>
      <c r="AN455" s="62"/>
      <c r="AO455" s="338"/>
    </row>
    <row r="456" spans="14:41">
      <c r="N456" s="317"/>
      <c r="O456" s="259"/>
      <c r="P456" s="54"/>
      <c r="Q456" s="323"/>
      <c r="R456" s="310"/>
      <c r="S456" s="12"/>
      <c r="T456" s="12"/>
      <c r="U456" s="12"/>
      <c r="V456" s="12"/>
      <c r="W456" s="328"/>
      <c r="X456" s="202"/>
      <c r="Y456" s="12"/>
      <c r="Z456" s="329"/>
      <c r="AJ456" s="337"/>
      <c r="AK456" s="62"/>
      <c r="AL456" s="62"/>
      <c r="AM456" s="62"/>
      <c r="AN456" s="62"/>
      <c r="AO456" s="338"/>
    </row>
    <row r="457" spans="14:41">
      <c r="N457" s="317"/>
      <c r="O457" s="259"/>
      <c r="P457" s="54"/>
      <c r="Q457" s="323"/>
      <c r="R457" s="310"/>
      <c r="S457" s="12"/>
      <c r="T457" s="12"/>
      <c r="U457" s="12"/>
      <c r="V457" s="12"/>
      <c r="W457" s="328"/>
      <c r="X457" s="202"/>
      <c r="Y457" s="12"/>
      <c r="Z457" s="329"/>
      <c r="AJ457" s="337"/>
      <c r="AK457" s="62"/>
      <c r="AL457" s="62"/>
      <c r="AM457" s="62"/>
      <c r="AN457" s="62"/>
      <c r="AO457" s="338"/>
    </row>
    <row r="458" spans="14:41">
      <c r="N458" s="317"/>
      <c r="O458" s="259"/>
      <c r="P458" s="54"/>
      <c r="Q458" s="323"/>
      <c r="R458" s="310"/>
      <c r="S458" s="12"/>
      <c r="T458" s="12"/>
      <c r="U458" s="12"/>
      <c r="V458" s="12"/>
      <c r="W458" s="328"/>
      <c r="X458" s="202"/>
      <c r="Y458" s="12"/>
      <c r="Z458" s="329"/>
      <c r="AJ458" s="337"/>
      <c r="AK458" s="62"/>
      <c r="AL458" s="62"/>
      <c r="AM458" s="62"/>
      <c r="AN458" s="62"/>
      <c r="AO458" s="338"/>
    </row>
    <row r="459" spans="14:41">
      <c r="N459" s="317"/>
      <c r="O459" s="259"/>
      <c r="P459" s="54"/>
      <c r="Q459" s="323"/>
      <c r="R459" s="310"/>
      <c r="S459" s="12"/>
      <c r="T459" s="12"/>
      <c r="U459" s="12"/>
      <c r="V459" s="12"/>
      <c r="W459" s="328"/>
      <c r="X459" s="202"/>
      <c r="Y459" s="12"/>
      <c r="Z459" s="329"/>
      <c r="AJ459" s="337"/>
      <c r="AK459" s="62"/>
      <c r="AL459" s="62"/>
      <c r="AM459" s="62"/>
      <c r="AN459" s="62"/>
      <c r="AO459" s="338"/>
    </row>
    <row r="460" spans="14:41">
      <c r="N460" s="317"/>
      <c r="O460" s="259"/>
      <c r="P460" s="54"/>
      <c r="Q460" s="323"/>
      <c r="R460" s="310"/>
      <c r="S460" s="12"/>
      <c r="T460" s="12"/>
      <c r="U460" s="12"/>
      <c r="V460" s="12"/>
      <c r="W460" s="328"/>
      <c r="X460" s="202"/>
      <c r="Y460" s="12"/>
      <c r="Z460" s="329"/>
      <c r="AJ460" s="337"/>
      <c r="AK460" s="62"/>
      <c r="AL460" s="62"/>
      <c r="AM460" s="62"/>
      <c r="AN460" s="62"/>
      <c r="AO460" s="338"/>
    </row>
    <row r="461" spans="14:41">
      <c r="N461" s="317"/>
      <c r="O461" s="259"/>
      <c r="P461" s="54"/>
      <c r="Q461" s="323"/>
      <c r="R461" s="310"/>
      <c r="S461" s="12"/>
      <c r="T461" s="12"/>
      <c r="U461" s="12"/>
      <c r="V461" s="12"/>
      <c r="W461" s="328"/>
      <c r="X461" s="202"/>
      <c r="Y461" s="12"/>
      <c r="Z461" s="329"/>
      <c r="AJ461" s="337"/>
      <c r="AK461" s="62"/>
      <c r="AL461" s="62"/>
      <c r="AM461" s="62"/>
      <c r="AN461" s="62"/>
      <c r="AO461" s="338"/>
    </row>
    <row r="462" spans="14:41">
      <c r="N462" s="317"/>
      <c r="O462" s="259"/>
      <c r="P462" s="54"/>
      <c r="Q462" s="323"/>
      <c r="R462" s="310"/>
      <c r="S462" s="12"/>
      <c r="T462" s="12"/>
      <c r="U462" s="12"/>
      <c r="V462" s="12"/>
      <c r="W462" s="328"/>
      <c r="X462" s="202"/>
      <c r="Y462" s="12"/>
      <c r="Z462" s="329"/>
      <c r="AJ462" s="337"/>
      <c r="AK462" s="62"/>
      <c r="AL462" s="62"/>
      <c r="AM462" s="62"/>
      <c r="AN462" s="62"/>
      <c r="AO462" s="338"/>
    </row>
    <row r="463" spans="14:41">
      <c r="N463" s="317"/>
      <c r="O463" s="259"/>
      <c r="P463" s="54"/>
      <c r="Q463" s="323"/>
      <c r="R463" s="310"/>
      <c r="S463" s="12"/>
      <c r="T463" s="12"/>
      <c r="U463" s="12"/>
      <c r="V463" s="12"/>
      <c r="W463" s="328"/>
      <c r="X463" s="202"/>
      <c r="Y463" s="12"/>
      <c r="Z463" s="329"/>
      <c r="AJ463" s="337"/>
      <c r="AK463" s="62"/>
      <c r="AL463" s="62"/>
      <c r="AM463" s="62"/>
      <c r="AN463" s="62"/>
      <c r="AO463" s="338"/>
    </row>
    <row r="464" spans="14:41">
      <c r="N464" s="317"/>
      <c r="O464" s="259"/>
      <c r="P464" s="54"/>
      <c r="Q464" s="323"/>
      <c r="R464" s="310"/>
      <c r="S464" s="12"/>
      <c r="T464" s="12"/>
      <c r="U464" s="12"/>
      <c r="V464" s="12"/>
      <c r="W464" s="328"/>
      <c r="X464" s="202"/>
      <c r="Y464" s="12"/>
      <c r="Z464" s="329"/>
      <c r="AJ464" s="337"/>
      <c r="AK464" s="62"/>
      <c r="AL464" s="62"/>
      <c r="AM464" s="62"/>
      <c r="AN464" s="62"/>
      <c r="AO464" s="338"/>
    </row>
    <row r="465" spans="14:41">
      <c r="N465" s="317"/>
      <c r="O465" s="259"/>
      <c r="P465" s="54"/>
      <c r="Q465" s="323"/>
      <c r="R465" s="310"/>
      <c r="S465" s="12"/>
      <c r="T465" s="12"/>
      <c r="U465" s="12"/>
      <c r="V465" s="12"/>
      <c r="W465" s="328"/>
      <c r="X465" s="202"/>
      <c r="Y465" s="12"/>
      <c r="Z465" s="329"/>
      <c r="AJ465" s="337"/>
      <c r="AK465" s="62"/>
      <c r="AL465" s="62"/>
      <c r="AM465" s="62"/>
      <c r="AN465" s="62"/>
      <c r="AO465" s="338"/>
    </row>
    <row r="466" spans="14:41">
      <c r="N466" s="317"/>
      <c r="O466" s="259"/>
      <c r="P466" s="54"/>
      <c r="Q466" s="323"/>
      <c r="R466" s="310"/>
      <c r="S466" s="12"/>
      <c r="T466" s="12"/>
      <c r="U466" s="12"/>
      <c r="V466" s="12"/>
      <c r="W466" s="328"/>
      <c r="X466" s="202"/>
      <c r="Y466" s="12"/>
      <c r="Z466" s="329"/>
      <c r="AJ466" s="337"/>
      <c r="AK466" s="62"/>
      <c r="AL466" s="62"/>
      <c r="AM466" s="62"/>
      <c r="AN466" s="62"/>
      <c r="AO466" s="338"/>
    </row>
    <row r="467" spans="14:41">
      <c r="N467" s="317"/>
      <c r="O467" s="259"/>
      <c r="P467" s="54"/>
      <c r="Q467" s="323"/>
      <c r="R467" s="310"/>
      <c r="S467" s="12"/>
      <c r="T467" s="12"/>
      <c r="U467" s="12"/>
      <c r="V467" s="12"/>
      <c r="W467" s="328"/>
      <c r="X467" s="202"/>
      <c r="Y467" s="12"/>
      <c r="Z467" s="329"/>
      <c r="AJ467" s="337"/>
      <c r="AK467" s="62"/>
      <c r="AL467" s="62"/>
      <c r="AM467" s="62"/>
      <c r="AN467" s="62"/>
      <c r="AO467" s="338"/>
    </row>
    <row r="468" spans="14:41">
      <c r="N468" s="317"/>
      <c r="O468" s="259"/>
      <c r="P468" s="54"/>
      <c r="Q468" s="323"/>
      <c r="R468" s="310"/>
      <c r="S468" s="12"/>
      <c r="T468" s="12"/>
      <c r="U468" s="12"/>
      <c r="V468" s="12"/>
      <c r="W468" s="328"/>
      <c r="X468" s="202"/>
      <c r="Y468" s="12"/>
      <c r="Z468" s="329"/>
      <c r="AJ468" s="337"/>
      <c r="AK468" s="62"/>
      <c r="AL468" s="62"/>
      <c r="AM468" s="62"/>
      <c r="AN468" s="62"/>
      <c r="AO468" s="338"/>
    </row>
    <row r="469" spans="14:41">
      <c r="N469" s="317"/>
      <c r="O469" s="259"/>
      <c r="P469" s="54"/>
      <c r="Q469" s="323"/>
      <c r="R469" s="310"/>
      <c r="S469" s="12"/>
      <c r="T469" s="12"/>
      <c r="U469" s="12"/>
      <c r="V469" s="12"/>
      <c r="W469" s="328"/>
      <c r="X469" s="202"/>
      <c r="Y469" s="12"/>
      <c r="Z469" s="329"/>
      <c r="AJ469" s="337"/>
      <c r="AK469" s="62"/>
      <c r="AL469" s="62"/>
      <c r="AM469" s="62"/>
      <c r="AN469" s="62"/>
      <c r="AO469" s="338"/>
    </row>
    <row r="470" spans="14:41">
      <c r="N470" s="317"/>
      <c r="O470" s="259"/>
      <c r="P470" s="54"/>
      <c r="Q470" s="323"/>
      <c r="R470" s="310"/>
      <c r="S470" s="12"/>
      <c r="T470" s="12"/>
      <c r="U470" s="12"/>
      <c r="V470" s="12"/>
      <c r="W470" s="328"/>
      <c r="X470" s="202"/>
      <c r="Y470" s="12"/>
      <c r="Z470" s="329"/>
      <c r="AJ470" s="337"/>
      <c r="AK470" s="62"/>
      <c r="AL470" s="62"/>
      <c r="AM470" s="62"/>
      <c r="AN470" s="62"/>
      <c r="AO470" s="338"/>
    </row>
    <row r="471" spans="14:41">
      <c r="N471" s="317"/>
      <c r="O471" s="259"/>
      <c r="P471" s="54"/>
      <c r="Q471" s="323"/>
      <c r="R471" s="310"/>
      <c r="S471" s="12"/>
      <c r="T471" s="12"/>
      <c r="U471" s="12"/>
      <c r="V471" s="12"/>
      <c r="W471" s="328"/>
      <c r="X471" s="202"/>
      <c r="Y471" s="12"/>
      <c r="Z471" s="329"/>
      <c r="AJ471" s="337"/>
      <c r="AK471" s="62"/>
      <c r="AL471" s="62"/>
      <c r="AM471" s="62"/>
      <c r="AN471" s="62"/>
      <c r="AO471" s="338"/>
    </row>
    <row r="472" spans="14:41">
      <c r="N472" s="317"/>
      <c r="O472" s="259"/>
      <c r="P472" s="54"/>
      <c r="Q472" s="323"/>
      <c r="R472" s="310"/>
      <c r="S472" s="12"/>
      <c r="T472" s="12"/>
      <c r="U472" s="12"/>
      <c r="V472" s="12"/>
      <c r="W472" s="328"/>
      <c r="X472" s="202"/>
      <c r="Y472" s="12"/>
      <c r="Z472" s="329"/>
      <c r="AJ472" s="337"/>
      <c r="AK472" s="62"/>
      <c r="AL472" s="62"/>
      <c r="AM472" s="62"/>
      <c r="AN472" s="62"/>
      <c r="AO472" s="338"/>
    </row>
    <row r="473" spans="14:41">
      <c r="N473" s="317"/>
      <c r="O473" s="259"/>
      <c r="P473" s="54"/>
      <c r="Q473" s="323"/>
      <c r="R473" s="310"/>
      <c r="S473" s="12"/>
      <c r="T473" s="12"/>
      <c r="U473" s="12"/>
      <c r="V473" s="12"/>
      <c r="W473" s="328"/>
      <c r="X473" s="202"/>
      <c r="Y473" s="12"/>
      <c r="Z473" s="329"/>
      <c r="AJ473" s="337"/>
      <c r="AK473" s="62"/>
      <c r="AL473" s="62"/>
      <c r="AM473" s="62"/>
      <c r="AN473" s="62"/>
      <c r="AO473" s="338"/>
    </row>
    <row r="474" spans="14:41">
      <c r="N474" s="317"/>
      <c r="O474" s="259"/>
      <c r="P474" s="54"/>
      <c r="Q474" s="323"/>
      <c r="R474" s="310"/>
      <c r="S474" s="12"/>
      <c r="T474" s="12"/>
      <c r="U474" s="12"/>
      <c r="V474" s="12"/>
      <c r="W474" s="328"/>
      <c r="X474" s="202"/>
      <c r="Y474" s="12"/>
      <c r="Z474" s="329"/>
      <c r="AJ474" s="337"/>
      <c r="AK474" s="62"/>
      <c r="AL474" s="62"/>
      <c r="AM474" s="62"/>
      <c r="AN474" s="62"/>
      <c r="AO474" s="338"/>
    </row>
    <row r="475" spans="14:41">
      <c r="N475" s="317"/>
      <c r="O475" s="259"/>
      <c r="P475" s="54"/>
      <c r="Q475" s="323"/>
      <c r="R475" s="310"/>
      <c r="S475" s="12"/>
      <c r="T475" s="12"/>
      <c r="U475" s="12"/>
      <c r="V475" s="12"/>
      <c r="W475" s="328"/>
      <c r="X475" s="202"/>
      <c r="Y475" s="12"/>
      <c r="Z475" s="329"/>
      <c r="AJ475" s="337"/>
      <c r="AK475" s="62"/>
      <c r="AL475" s="62"/>
      <c r="AM475" s="62"/>
      <c r="AN475" s="62"/>
      <c r="AO475" s="338"/>
    </row>
    <row r="476" spans="14:41">
      <c r="N476" s="317"/>
      <c r="O476" s="259"/>
      <c r="P476" s="54"/>
      <c r="Q476" s="323"/>
      <c r="R476" s="310"/>
      <c r="S476" s="12"/>
      <c r="T476" s="12"/>
      <c r="U476" s="12"/>
      <c r="V476" s="12"/>
      <c r="W476" s="328"/>
      <c r="X476" s="202"/>
      <c r="Y476" s="12"/>
      <c r="Z476" s="329"/>
      <c r="AJ476" s="337"/>
      <c r="AK476" s="62"/>
      <c r="AL476" s="62"/>
      <c r="AM476" s="62"/>
      <c r="AN476" s="62"/>
      <c r="AO476" s="338"/>
    </row>
    <row r="477" spans="14:41">
      <c r="N477" s="317"/>
      <c r="O477" s="259"/>
      <c r="P477" s="54"/>
      <c r="Q477" s="323"/>
      <c r="R477" s="310"/>
      <c r="S477" s="12"/>
      <c r="T477" s="12"/>
      <c r="U477" s="12"/>
      <c r="V477" s="12"/>
      <c r="W477" s="328"/>
      <c r="X477" s="202"/>
      <c r="Y477" s="12"/>
      <c r="Z477" s="329"/>
      <c r="AJ477" s="337"/>
      <c r="AK477" s="62"/>
      <c r="AL477" s="62"/>
      <c r="AM477" s="62"/>
      <c r="AN477" s="62"/>
      <c r="AO477" s="338"/>
    </row>
    <row r="478" spans="14:41">
      <c r="N478" s="317"/>
      <c r="O478" s="259"/>
      <c r="P478" s="54"/>
      <c r="Q478" s="323"/>
      <c r="R478" s="310"/>
      <c r="S478" s="12"/>
      <c r="T478" s="12"/>
      <c r="U478" s="12"/>
      <c r="V478" s="12"/>
      <c r="W478" s="328"/>
      <c r="X478" s="202"/>
      <c r="Y478" s="12"/>
      <c r="Z478" s="329"/>
      <c r="AJ478" s="337"/>
      <c r="AK478" s="62"/>
      <c r="AL478" s="62"/>
      <c r="AM478" s="62"/>
      <c r="AN478" s="62"/>
      <c r="AO478" s="338"/>
    </row>
    <row r="479" spans="14:41">
      <c r="N479" s="317"/>
      <c r="O479" s="259"/>
      <c r="P479" s="54"/>
      <c r="Q479" s="323"/>
      <c r="R479" s="310"/>
      <c r="S479" s="12"/>
      <c r="T479" s="12"/>
      <c r="U479" s="12"/>
      <c r="V479" s="12"/>
      <c r="W479" s="328"/>
      <c r="X479" s="202"/>
      <c r="Y479" s="12"/>
      <c r="Z479" s="329"/>
      <c r="AJ479" s="337"/>
      <c r="AK479" s="62"/>
      <c r="AL479" s="62"/>
      <c r="AM479" s="62"/>
      <c r="AN479" s="62"/>
      <c r="AO479" s="338"/>
    </row>
    <row r="480" spans="14:41">
      <c r="N480" s="317"/>
      <c r="O480" s="259"/>
      <c r="P480" s="54"/>
      <c r="Q480" s="323"/>
      <c r="R480" s="310"/>
      <c r="S480" s="12"/>
      <c r="T480" s="12"/>
      <c r="U480" s="12"/>
      <c r="V480" s="12"/>
      <c r="W480" s="328"/>
      <c r="X480" s="202"/>
      <c r="Y480" s="12"/>
      <c r="Z480" s="329"/>
      <c r="AJ480" s="337"/>
      <c r="AK480" s="62"/>
      <c r="AL480" s="62"/>
      <c r="AM480" s="62"/>
      <c r="AN480" s="62"/>
      <c r="AO480" s="338"/>
    </row>
    <row r="481" spans="14:41">
      <c r="N481" s="317"/>
      <c r="O481" s="259"/>
      <c r="P481" s="54"/>
      <c r="Q481" s="323"/>
      <c r="R481" s="310"/>
      <c r="S481" s="12"/>
      <c r="T481" s="12"/>
      <c r="U481" s="12"/>
      <c r="V481" s="12"/>
      <c r="W481" s="328"/>
      <c r="X481" s="202"/>
      <c r="Y481" s="12"/>
      <c r="Z481" s="329"/>
      <c r="AJ481" s="337"/>
      <c r="AK481" s="62"/>
      <c r="AL481" s="62"/>
      <c r="AM481" s="62"/>
      <c r="AN481" s="62"/>
      <c r="AO481" s="338"/>
    </row>
    <row r="482" spans="14:41">
      <c r="N482" s="317"/>
      <c r="O482" s="259"/>
      <c r="P482" s="54"/>
      <c r="Q482" s="323"/>
      <c r="R482" s="310"/>
      <c r="S482" s="12"/>
      <c r="T482" s="12"/>
      <c r="U482" s="12"/>
      <c r="V482" s="12"/>
      <c r="W482" s="328"/>
      <c r="X482" s="202"/>
      <c r="Y482" s="12"/>
      <c r="Z482" s="329"/>
      <c r="AJ482" s="337"/>
      <c r="AK482" s="62"/>
      <c r="AL482" s="62"/>
      <c r="AM482" s="62"/>
      <c r="AN482" s="62"/>
      <c r="AO482" s="338"/>
    </row>
    <row r="483" spans="14:41">
      <c r="N483" s="317"/>
      <c r="O483" s="259"/>
      <c r="P483" s="54"/>
      <c r="Q483" s="323"/>
      <c r="R483" s="310"/>
      <c r="S483" s="12"/>
      <c r="T483" s="12"/>
      <c r="U483" s="12"/>
      <c r="V483" s="12"/>
      <c r="W483" s="328"/>
      <c r="X483" s="202"/>
      <c r="Y483" s="12"/>
      <c r="Z483" s="329"/>
      <c r="AJ483" s="337"/>
      <c r="AK483" s="62"/>
      <c r="AL483" s="62"/>
      <c r="AM483" s="62"/>
      <c r="AN483" s="62"/>
      <c r="AO483" s="338"/>
    </row>
    <row r="484" spans="14:41">
      <c r="N484" s="317"/>
      <c r="O484" s="259"/>
      <c r="P484" s="54"/>
      <c r="Q484" s="323"/>
      <c r="R484" s="310"/>
      <c r="S484" s="12"/>
      <c r="T484" s="12"/>
      <c r="U484" s="12"/>
      <c r="V484" s="12"/>
      <c r="W484" s="328"/>
      <c r="X484" s="202"/>
      <c r="Y484" s="12"/>
      <c r="Z484" s="329"/>
      <c r="AJ484" s="337"/>
      <c r="AK484" s="62"/>
      <c r="AL484" s="62"/>
      <c r="AM484" s="62"/>
      <c r="AN484" s="62"/>
      <c r="AO484" s="338"/>
    </row>
    <row r="485" spans="14:41">
      <c r="N485" s="317"/>
      <c r="O485" s="259"/>
      <c r="P485" s="54"/>
      <c r="Q485" s="323"/>
      <c r="R485" s="310"/>
      <c r="S485" s="12"/>
      <c r="T485" s="12"/>
      <c r="U485" s="12"/>
      <c r="V485" s="12"/>
      <c r="W485" s="328"/>
      <c r="X485" s="202"/>
      <c r="Y485" s="12"/>
      <c r="Z485" s="329"/>
      <c r="AJ485" s="337"/>
      <c r="AK485" s="62"/>
      <c r="AL485" s="62"/>
      <c r="AM485" s="62"/>
      <c r="AN485" s="62"/>
      <c r="AO485" s="338"/>
    </row>
    <row r="486" spans="14:41">
      <c r="N486" s="317"/>
      <c r="O486" s="259"/>
      <c r="P486" s="54"/>
      <c r="Q486" s="323"/>
      <c r="R486" s="310"/>
      <c r="S486" s="12"/>
      <c r="T486" s="12"/>
      <c r="U486" s="12"/>
      <c r="V486" s="12"/>
      <c r="W486" s="328"/>
      <c r="X486" s="202"/>
      <c r="Y486" s="12"/>
      <c r="Z486" s="329"/>
      <c r="AJ486" s="337"/>
      <c r="AK486" s="62"/>
      <c r="AL486" s="62"/>
      <c r="AM486" s="62"/>
      <c r="AN486" s="62"/>
      <c r="AO486" s="338"/>
    </row>
    <row r="487" spans="14:41">
      <c r="N487" s="317"/>
      <c r="O487" s="259"/>
      <c r="P487" s="54"/>
      <c r="Q487" s="323"/>
      <c r="R487" s="310"/>
      <c r="S487" s="12"/>
      <c r="T487" s="12"/>
      <c r="U487" s="12"/>
      <c r="V487" s="12"/>
      <c r="W487" s="328"/>
      <c r="X487" s="202"/>
      <c r="Y487" s="12"/>
      <c r="Z487" s="329"/>
      <c r="AJ487" s="337"/>
      <c r="AK487" s="62"/>
      <c r="AL487" s="62"/>
      <c r="AM487" s="62"/>
      <c r="AN487" s="62"/>
      <c r="AO487" s="338"/>
    </row>
    <row r="488" spans="14:41">
      <c r="N488" s="317"/>
      <c r="O488" s="259"/>
      <c r="P488" s="54"/>
      <c r="Q488" s="323"/>
      <c r="R488" s="310"/>
      <c r="S488" s="12"/>
      <c r="T488" s="12"/>
      <c r="U488" s="12"/>
      <c r="V488" s="12"/>
      <c r="W488" s="328"/>
      <c r="X488" s="202"/>
      <c r="Y488" s="12"/>
      <c r="Z488" s="329"/>
      <c r="AJ488" s="337"/>
      <c r="AK488" s="62"/>
      <c r="AL488" s="62"/>
      <c r="AM488" s="62"/>
      <c r="AN488" s="62"/>
      <c r="AO488" s="338"/>
    </row>
    <row r="489" spans="14:41">
      <c r="N489" s="317"/>
      <c r="O489" s="259"/>
      <c r="P489" s="54"/>
      <c r="Q489" s="323"/>
      <c r="R489" s="310"/>
      <c r="S489" s="12"/>
      <c r="T489" s="12"/>
      <c r="U489" s="12"/>
      <c r="V489" s="12"/>
      <c r="W489" s="328"/>
      <c r="X489" s="202"/>
      <c r="Y489" s="12"/>
      <c r="Z489" s="329"/>
      <c r="AJ489" s="337"/>
      <c r="AK489" s="62"/>
      <c r="AL489" s="62"/>
      <c r="AM489" s="62"/>
      <c r="AN489" s="62"/>
      <c r="AO489" s="338"/>
    </row>
    <row r="490" spans="14:41">
      <c r="N490" s="317"/>
      <c r="O490" s="259"/>
      <c r="P490" s="54"/>
      <c r="Q490" s="323"/>
      <c r="R490" s="310"/>
      <c r="S490" s="12"/>
      <c r="T490" s="12"/>
      <c r="U490" s="12"/>
      <c r="V490" s="12"/>
      <c r="W490" s="328"/>
      <c r="X490" s="202"/>
      <c r="Y490" s="12"/>
      <c r="Z490" s="329"/>
      <c r="AJ490" s="337"/>
      <c r="AK490" s="62"/>
      <c r="AL490" s="62"/>
      <c r="AM490" s="62"/>
      <c r="AN490" s="62"/>
      <c r="AO490" s="338"/>
    </row>
    <row r="491" spans="14:41">
      <c r="N491" s="317"/>
      <c r="O491" s="259"/>
      <c r="P491" s="54"/>
      <c r="Q491" s="323"/>
      <c r="R491" s="310"/>
      <c r="S491" s="12"/>
      <c r="T491" s="12"/>
      <c r="U491" s="12"/>
      <c r="V491" s="12"/>
      <c r="W491" s="328"/>
      <c r="X491" s="202"/>
      <c r="Y491" s="12"/>
      <c r="Z491" s="329"/>
      <c r="AJ491" s="337"/>
      <c r="AK491" s="62"/>
      <c r="AL491" s="62"/>
      <c r="AM491" s="62"/>
      <c r="AN491" s="62"/>
      <c r="AO491" s="338"/>
    </row>
    <row r="492" spans="14:41">
      <c r="N492" s="317"/>
      <c r="O492" s="259"/>
      <c r="P492" s="54"/>
      <c r="Q492" s="323"/>
      <c r="R492" s="310"/>
      <c r="S492" s="12"/>
      <c r="T492" s="12"/>
      <c r="U492" s="12"/>
      <c r="V492" s="12"/>
      <c r="W492" s="328"/>
      <c r="X492" s="202"/>
      <c r="Y492" s="12"/>
      <c r="Z492" s="329"/>
      <c r="AJ492" s="337"/>
      <c r="AK492" s="62"/>
      <c r="AL492" s="62"/>
      <c r="AM492" s="62"/>
      <c r="AN492" s="62"/>
      <c r="AO492" s="338"/>
    </row>
    <row r="493" spans="14:41">
      <c r="N493" s="317"/>
      <c r="O493" s="259"/>
      <c r="P493" s="54"/>
      <c r="Q493" s="323"/>
      <c r="R493" s="310"/>
      <c r="S493" s="12"/>
      <c r="T493" s="12"/>
      <c r="U493" s="12"/>
      <c r="V493" s="12"/>
      <c r="W493" s="328"/>
      <c r="X493" s="202"/>
      <c r="Y493" s="12"/>
      <c r="Z493" s="329"/>
      <c r="AJ493" s="337"/>
      <c r="AK493" s="62"/>
      <c r="AL493" s="62"/>
      <c r="AM493" s="62"/>
      <c r="AN493" s="62"/>
      <c r="AO493" s="338"/>
    </row>
    <row r="494" spans="14:41">
      <c r="N494" s="317"/>
      <c r="O494" s="259"/>
      <c r="P494" s="54"/>
      <c r="Q494" s="323"/>
      <c r="R494" s="310"/>
      <c r="S494" s="12"/>
      <c r="T494" s="12"/>
      <c r="U494" s="12"/>
      <c r="V494" s="12"/>
      <c r="W494" s="328"/>
      <c r="X494" s="202"/>
      <c r="Y494" s="12"/>
      <c r="Z494" s="329"/>
      <c r="AJ494" s="337"/>
      <c r="AK494" s="62"/>
      <c r="AL494" s="62"/>
      <c r="AM494" s="62"/>
      <c r="AN494" s="62"/>
      <c r="AO494" s="338"/>
    </row>
    <row r="495" spans="14:41">
      <c r="N495" s="317"/>
      <c r="O495" s="259"/>
      <c r="P495" s="54"/>
      <c r="Q495" s="323"/>
      <c r="R495" s="310"/>
      <c r="S495" s="12"/>
      <c r="T495" s="12"/>
      <c r="U495" s="12"/>
      <c r="V495" s="12"/>
      <c r="W495" s="328"/>
      <c r="X495" s="202"/>
      <c r="Y495" s="12"/>
      <c r="Z495" s="329"/>
      <c r="AJ495" s="337"/>
      <c r="AK495" s="62"/>
      <c r="AL495" s="62"/>
      <c r="AM495" s="62"/>
      <c r="AN495" s="62"/>
      <c r="AO495" s="338"/>
    </row>
    <row r="496" spans="14:41">
      <c r="N496" s="317"/>
      <c r="O496" s="259"/>
      <c r="P496" s="54"/>
      <c r="Q496" s="323"/>
      <c r="R496" s="310"/>
      <c r="S496" s="12"/>
      <c r="T496" s="12"/>
      <c r="U496" s="12"/>
      <c r="V496" s="12"/>
      <c r="W496" s="328"/>
      <c r="X496" s="202"/>
      <c r="Y496" s="12"/>
      <c r="Z496" s="329"/>
      <c r="AJ496" s="337"/>
      <c r="AK496" s="62"/>
      <c r="AL496" s="62"/>
      <c r="AM496" s="62"/>
      <c r="AN496" s="62"/>
      <c r="AO496" s="338"/>
    </row>
    <row r="497" spans="14:41">
      <c r="N497" s="317"/>
      <c r="O497" s="259"/>
      <c r="P497" s="54"/>
      <c r="Q497" s="323"/>
      <c r="R497" s="310"/>
      <c r="S497" s="12"/>
      <c r="T497" s="12"/>
      <c r="U497" s="12"/>
      <c r="V497" s="12"/>
      <c r="W497" s="328"/>
      <c r="X497" s="202"/>
      <c r="Y497" s="12"/>
      <c r="Z497" s="329"/>
      <c r="AJ497" s="337"/>
      <c r="AK497" s="62"/>
      <c r="AL497" s="62"/>
      <c r="AM497" s="62"/>
      <c r="AN497" s="62"/>
      <c r="AO497" s="338"/>
    </row>
    <row r="498" spans="14:41">
      <c r="N498" s="317"/>
      <c r="O498" s="259"/>
      <c r="P498" s="54"/>
      <c r="Q498" s="323"/>
      <c r="R498" s="310"/>
      <c r="S498" s="12"/>
      <c r="T498" s="12"/>
      <c r="U498" s="12"/>
      <c r="V498" s="12"/>
      <c r="W498" s="328"/>
      <c r="X498" s="202"/>
      <c r="Y498" s="12"/>
      <c r="Z498" s="329"/>
      <c r="AJ498" s="337"/>
      <c r="AK498" s="62"/>
      <c r="AL498" s="62"/>
      <c r="AM498" s="62"/>
      <c r="AN498" s="62"/>
      <c r="AO498" s="338"/>
    </row>
    <row r="499" spans="14:41">
      <c r="N499" s="317"/>
      <c r="O499" s="259"/>
      <c r="P499" s="54"/>
      <c r="Q499" s="323"/>
      <c r="R499" s="310"/>
      <c r="S499" s="12"/>
      <c r="T499" s="12"/>
      <c r="U499" s="12"/>
      <c r="V499" s="12"/>
      <c r="W499" s="328"/>
      <c r="X499" s="202"/>
      <c r="Y499" s="12"/>
      <c r="Z499" s="329"/>
      <c r="AJ499" s="337"/>
      <c r="AK499" s="62"/>
      <c r="AL499" s="62"/>
      <c r="AM499" s="62"/>
      <c r="AN499" s="62"/>
      <c r="AO499" s="338"/>
    </row>
    <row r="500" spans="14:41">
      <c r="N500" s="317"/>
      <c r="O500" s="259"/>
      <c r="P500" s="54"/>
      <c r="Q500" s="323"/>
      <c r="R500" s="310"/>
      <c r="S500" s="12"/>
      <c r="T500" s="12"/>
      <c r="U500" s="12"/>
      <c r="V500" s="12"/>
      <c r="W500" s="328"/>
      <c r="X500" s="202"/>
      <c r="Y500" s="12"/>
      <c r="Z500" s="329"/>
      <c r="AJ500" s="337"/>
      <c r="AK500" s="62"/>
      <c r="AL500" s="62"/>
      <c r="AM500" s="62"/>
      <c r="AN500" s="62"/>
      <c r="AO500" s="338"/>
    </row>
    <row r="501" spans="14:41">
      <c r="N501" s="317"/>
      <c r="O501" s="259"/>
      <c r="P501" s="54"/>
      <c r="Q501" s="323"/>
      <c r="R501" s="310"/>
      <c r="S501" s="12"/>
      <c r="T501" s="12"/>
      <c r="U501" s="12"/>
      <c r="V501" s="12"/>
      <c r="W501" s="328"/>
      <c r="X501" s="202"/>
      <c r="Y501" s="12"/>
      <c r="Z501" s="329"/>
      <c r="AJ501" s="337"/>
      <c r="AK501" s="62"/>
      <c r="AL501" s="62"/>
      <c r="AM501" s="62"/>
      <c r="AN501" s="62"/>
      <c r="AO501" s="338"/>
    </row>
    <row r="502" spans="14:41">
      <c r="N502" s="317"/>
      <c r="O502" s="259"/>
      <c r="P502" s="54"/>
      <c r="Q502" s="323"/>
      <c r="R502" s="310"/>
      <c r="S502" s="12"/>
      <c r="T502" s="12"/>
      <c r="U502" s="12"/>
      <c r="V502" s="12"/>
      <c r="W502" s="328"/>
      <c r="X502" s="202"/>
      <c r="Y502" s="12"/>
      <c r="Z502" s="329"/>
      <c r="AJ502" s="337"/>
      <c r="AK502" s="62"/>
      <c r="AL502" s="62"/>
      <c r="AM502" s="62"/>
      <c r="AN502" s="62"/>
      <c r="AO502" s="338"/>
    </row>
    <row r="503" spans="14:41">
      <c r="N503" s="317"/>
      <c r="O503" s="259"/>
      <c r="P503" s="54"/>
      <c r="Q503" s="323"/>
      <c r="R503" s="310"/>
      <c r="S503" s="12"/>
      <c r="T503" s="12"/>
      <c r="U503" s="12"/>
      <c r="V503" s="12"/>
      <c r="W503" s="328"/>
      <c r="X503" s="202"/>
      <c r="Y503" s="12"/>
      <c r="Z503" s="329"/>
      <c r="AJ503" s="337"/>
      <c r="AK503" s="62"/>
      <c r="AL503" s="62"/>
      <c r="AM503" s="62"/>
      <c r="AN503" s="62"/>
      <c r="AO503" s="338"/>
    </row>
    <row r="504" spans="14:41">
      <c r="N504" s="317"/>
      <c r="O504" s="259"/>
      <c r="P504" s="54"/>
      <c r="Q504" s="323"/>
      <c r="R504" s="310"/>
      <c r="S504" s="12"/>
      <c r="T504" s="12"/>
      <c r="U504" s="12"/>
      <c r="V504" s="12"/>
      <c r="W504" s="328"/>
      <c r="X504" s="202"/>
      <c r="Y504" s="12"/>
      <c r="Z504" s="329"/>
    </row>
    <row r="505" spans="14:41">
      <c r="N505" s="317"/>
      <c r="O505" s="259"/>
      <c r="P505" s="54"/>
      <c r="Q505" s="323"/>
      <c r="R505" s="310"/>
      <c r="S505" s="12"/>
      <c r="T505" s="12"/>
      <c r="U505" s="12"/>
      <c r="V505" s="12"/>
      <c r="W505" s="328"/>
      <c r="X505" s="202"/>
      <c r="Y505" s="12"/>
      <c r="Z505" s="329"/>
    </row>
    <row r="506" spans="14:41">
      <c r="N506" s="317"/>
      <c r="O506" s="259"/>
      <c r="P506" s="54"/>
      <c r="Q506" s="323"/>
      <c r="R506" s="310"/>
      <c r="S506" s="12"/>
      <c r="T506" s="12"/>
      <c r="U506" s="12"/>
      <c r="V506" s="12"/>
      <c r="W506" s="328"/>
      <c r="X506" s="202"/>
      <c r="Y506" s="12"/>
      <c r="Z506" s="329"/>
    </row>
    <row r="507" spans="14:41">
      <c r="N507" s="317"/>
      <c r="O507" s="259"/>
      <c r="P507" s="54"/>
      <c r="Q507" s="323"/>
      <c r="R507" s="310"/>
      <c r="S507" s="12"/>
      <c r="T507" s="12"/>
      <c r="U507" s="12"/>
      <c r="V507" s="12"/>
      <c r="W507" s="328"/>
      <c r="X507" s="202"/>
      <c r="Y507" s="12"/>
      <c r="Z507" s="329"/>
    </row>
    <row r="508" spans="14:41">
      <c r="N508" s="317"/>
      <c r="O508" s="259"/>
      <c r="P508" s="54"/>
      <c r="Q508" s="323"/>
      <c r="R508" s="310"/>
      <c r="S508" s="12"/>
      <c r="T508" s="12"/>
      <c r="U508" s="12"/>
      <c r="V508" s="12"/>
      <c r="W508" s="328"/>
      <c r="X508" s="202"/>
      <c r="Y508" s="12"/>
      <c r="Z508" s="329"/>
    </row>
    <row r="509" spans="14:41">
      <c r="N509" s="317"/>
      <c r="O509" s="259"/>
      <c r="P509" s="54"/>
      <c r="Q509" s="323"/>
      <c r="R509" s="310"/>
      <c r="S509" s="12"/>
      <c r="T509" s="12"/>
      <c r="U509" s="12"/>
      <c r="V509" s="12"/>
      <c r="W509" s="328"/>
      <c r="X509" s="202"/>
      <c r="Y509" s="12"/>
      <c r="Z509" s="329"/>
    </row>
    <row r="510" spans="14:41">
      <c r="N510" s="317"/>
      <c r="O510" s="259"/>
      <c r="P510" s="54"/>
      <c r="Q510" s="323"/>
      <c r="R510" s="310"/>
      <c r="S510" s="12"/>
      <c r="T510" s="12"/>
      <c r="U510" s="12"/>
      <c r="V510" s="12"/>
      <c r="W510" s="328"/>
      <c r="X510" s="202"/>
      <c r="Y510" s="12"/>
      <c r="Z510" s="329"/>
    </row>
    <row r="511" spans="14:41">
      <c r="N511" s="317"/>
      <c r="O511" s="259"/>
      <c r="P511" s="54"/>
      <c r="Q511" s="323"/>
      <c r="R511" s="310"/>
      <c r="S511" s="12"/>
      <c r="T511" s="12"/>
      <c r="U511" s="12"/>
      <c r="V511" s="12"/>
      <c r="W511" s="328"/>
      <c r="X511" s="202"/>
      <c r="Y511" s="12"/>
      <c r="Z511" s="329"/>
    </row>
    <row r="512" spans="14:41">
      <c r="N512" s="317"/>
      <c r="O512" s="259"/>
      <c r="P512" s="54"/>
      <c r="Q512" s="323"/>
      <c r="R512" s="310"/>
      <c r="S512" s="12"/>
      <c r="T512" s="12"/>
      <c r="U512" s="12"/>
      <c r="V512" s="12"/>
      <c r="W512" s="328"/>
      <c r="X512" s="202"/>
      <c r="Y512" s="12"/>
      <c r="Z512" s="329"/>
    </row>
    <row r="513" spans="14:26">
      <c r="N513" s="317"/>
      <c r="O513" s="259"/>
      <c r="P513" s="54"/>
      <c r="Q513" s="323"/>
      <c r="R513" s="310"/>
      <c r="S513" s="12"/>
      <c r="T513" s="12"/>
      <c r="U513" s="12"/>
      <c r="V513" s="12"/>
      <c r="W513" s="328"/>
      <c r="X513" s="202"/>
      <c r="Y513" s="12"/>
      <c r="Z513" s="329"/>
    </row>
    <row r="514" spans="14:26">
      <c r="N514" s="317"/>
      <c r="O514" s="259"/>
      <c r="P514" s="54"/>
      <c r="Q514" s="323"/>
      <c r="R514" s="310"/>
      <c r="S514" s="12"/>
      <c r="T514" s="12"/>
      <c r="U514" s="12"/>
      <c r="V514" s="12"/>
      <c r="W514" s="328"/>
      <c r="X514" s="202"/>
      <c r="Y514" s="12"/>
      <c r="Z514" s="329"/>
    </row>
    <row r="515" spans="14:26">
      <c r="N515" s="317"/>
      <c r="O515" s="259"/>
      <c r="P515" s="54"/>
      <c r="Q515" s="323"/>
      <c r="R515" s="310"/>
      <c r="S515" s="12"/>
      <c r="T515" s="12"/>
      <c r="U515" s="12"/>
      <c r="V515" s="12"/>
      <c r="W515" s="328"/>
      <c r="X515" s="202"/>
      <c r="Y515" s="12"/>
      <c r="Z515" s="329"/>
    </row>
    <row r="516" spans="14:26">
      <c r="N516" s="317"/>
      <c r="O516" s="259"/>
      <c r="P516" s="54"/>
      <c r="Q516" s="323"/>
      <c r="R516" s="310"/>
      <c r="S516" s="12"/>
      <c r="T516" s="12"/>
      <c r="U516" s="12"/>
      <c r="V516" s="12"/>
      <c r="W516" s="328"/>
      <c r="X516" s="202"/>
      <c r="Y516" s="12"/>
      <c r="Z516" s="329"/>
    </row>
    <row r="517" spans="14:26">
      <c r="N517" s="317"/>
      <c r="O517" s="259"/>
      <c r="P517" s="54"/>
      <c r="Q517" s="323"/>
      <c r="R517" s="310"/>
      <c r="S517" s="12"/>
      <c r="T517" s="12"/>
      <c r="U517" s="12"/>
      <c r="V517" s="12"/>
      <c r="W517" s="328"/>
      <c r="X517" s="202"/>
      <c r="Y517" s="12"/>
      <c r="Z517" s="329"/>
    </row>
    <row r="518" spans="14:26">
      <c r="N518" s="317"/>
      <c r="O518" s="259"/>
      <c r="P518" s="54"/>
      <c r="Q518" s="323"/>
      <c r="R518" s="310"/>
      <c r="S518" s="12"/>
      <c r="T518" s="12"/>
      <c r="U518" s="12"/>
      <c r="V518" s="12"/>
      <c r="W518" s="328"/>
      <c r="X518" s="202"/>
      <c r="Y518" s="12"/>
      <c r="Z518" s="329"/>
    </row>
    <row r="519" spans="14:26">
      <c r="N519" s="317"/>
      <c r="O519" s="259"/>
      <c r="P519" s="54"/>
      <c r="Q519" s="323"/>
      <c r="R519" s="310"/>
      <c r="S519" s="12"/>
      <c r="T519" s="12"/>
      <c r="U519" s="12"/>
      <c r="V519" s="12"/>
      <c r="W519" s="328"/>
      <c r="X519" s="202"/>
      <c r="Y519" s="12"/>
      <c r="Z519" s="329"/>
    </row>
    <row r="520" spans="14:26">
      <c r="N520" s="317"/>
      <c r="O520" s="259"/>
      <c r="P520" s="54"/>
      <c r="Q520" s="323"/>
      <c r="R520" s="310"/>
      <c r="S520" s="12"/>
      <c r="T520" s="12"/>
      <c r="U520" s="12"/>
      <c r="V520" s="12"/>
      <c r="W520" s="328"/>
      <c r="X520" s="202"/>
      <c r="Y520" s="12"/>
      <c r="Z520" s="329"/>
    </row>
    <row r="521" spans="14:26">
      <c r="N521" s="317"/>
      <c r="O521" s="259"/>
      <c r="P521" s="54"/>
      <c r="Q521" s="323"/>
      <c r="R521" s="310"/>
      <c r="S521" s="12"/>
      <c r="T521" s="12"/>
      <c r="U521" s="12"/>
      <c r="V521" s="12"/>
      <c r="W521" s="328"/>
      <c r="X521" s="202"/>
      <c r="Y521" s="12"/>
      <c r="Z521" s="329"/>
    </row>
    <row r="522" spans="14:26">
      <c r="N522" s="317"/>
      <c r="O522" s="259"/>
      <c r="P522" s="54"/>
      <c r="Q522" s="323"/>
      <c r="R522" s="310"/>
      <c r="S522" s="12"/>
      <c r="T522" s="12"/>
      <c r="U522" s="12"/>
      <c r="V522" s="12"/>
      <c r="W522" s="328"/>
      <c r="X522" s="202"/>
      <c r="Y522" s="12"/>
      <c r="Z522" s="329"/>
    </row>
    <row r="523" spans="14:26">
      <c r="N523" s="317"/>
      <c r="O523" s="259"/>
      <c r="P523" s="54"/>
      <c r="Q523" s="323"/>
      <c r="R523" s="310"/>
      <c r="S523" s="12"/>
      <c r="T523" s="12"/>
      <c r="U523" s="12"/>
      <c r="V523" s="12"/>
      <c r="W523" s="328"/>
      <c r="X523" s="202"/>
      <c r="Y523" s="12"/>
      <c r="Z523" s="329"/>
    </row>
    <row r="524" spans="14:26">
      <c r="N524" s="317"/>
      <c r="O524" s="259"/>
      <c r="P524" s="54"/>
      <c r="Q524" s="323"/>
      <c r="R524" s="310"/>
      <c r="S524" s="12"/>
      <c r="T524" s="12"/>
      <c r="U524" s="12"/>
      <c r="V524" s="12"/>
      <c r="W524" s="328"/>
      <c r="X524" s="202"/>
      <c r="Y524" s="12"/>
      <c r="Z524" s="329"/>
    </row>
    <row r="525" spans="14:26">
      <c r="N525" s="317"/>
      <c r="O525" s="259"/>
      <c r="P525" s="54"/>
      <c r="Q525" s="323"/>
      <c r="R525" s="310"/>
      <c r="S525" s="12"/>
      <c r="T525" s="12"/>
      <c r="U525" s="12"/>
      <c r="V525" s="12"/>
      <c r="W525" s="328"/>
      <c r="X525" s="202"/>
      <c r="Y525" s="12"/>
      <c r="Z525" s="329"/>
    </row>
    <row r="526" spans="14:26">
      <c r="N526" s="317"/>
      <c r="O526" s="259"/>
      <c r="P526" s="54"/>
      <c r="Q526" s="323"/>
      <c r="R526" s="310"/>
      <c r="S526" s="12"/>
      <c r="T526" s="12"/>
      <c r="U526" s="12"/>
      <c r="V526" s="12"/>
      <c r="W526" s="328"/>
      <c r="X526" s="202"/>
      <c r="Y526" s="12"/>
      <c r="Z526" s="329"/>
    </row>
    <row r="527" spans="14:26">
      <c r="N527" s="317"/>
      <c r="O527" s="259"/>
      <c r="P527" s="54"/>
      <c r="Q527" s="323"/>
      <c r="R527" s="310"/>
      <c r="S527" s="12"/>
      <c r="T527" s="12"/>
      <c r="U527" s="12"/>
      <c r="V527" s="12"/>
      <c r="W527" s="328"/>
      <c r="X527" s="202"/>
      <c r="Y527" s="12"/>
      <c r="Z527" s="329"/>
    </row>
    <row r="528" spans="14:26">
      <c r="N528" s="317"/>
      <c r="O528" s="259"/>
      <c r="P528" s="54"/>
      <c r="Q528" s="323"/>
      <c r="R528" s="310"/>
      <c r="S528" s="12"/>
      <c r="T528" s="12"/>
      <c r="U528" s="12"/>
      <c r="V528" s="12"/>
      <c r="W528" s="328"/>
      <c r="X528" s="202"/>
      <c r="Y528" s="12"/>
      <c r="Z528" s="329"/>
    </row>
    <row r="529" spans="14:26">
      <c r="N529" s="317"/>
      <c r="O529" s="259"/>
      <c r="P529" s="54"/>
      <c r="Q529" s="323"/>
      <c r="R529" s="310"/>
      <c r="S529" s="12"/>
      <c r="T529" s="12"/>
      <c r="U529" s="12"/>
      <c r="V529" s="12"/>
      <c r="W529" s="328"/>
      <c r="X529" s="202"/>
      <c r="Y529" s="12"/>
      <c r="Z529" s="329"/>
    </row>
    <row r="530" spans="14:26">
      <c r="N530" s="317"/>
      <c r="O530" s="259"/>
      <c r="P530" s="54"/>
      <c r="Q530" s="323"/>
      <c r="R530" s="310"/>
      <c r="S530" s="12"/>
      <c r="T530" s="12"/>
      <c r="U530" s="12"/>
      <c r="V530" s="12"/>
      <c r="W530" s="328"/>
      <c r="X530" s="202"/>
      <c r="Y530" s="12"/>
      <c r="Z530" s="329"/>
    </row>
    <row r="531" spans="14:26">
      <c r="N531" s="317"/>
      <c r="O531" s="259"/>
      <c r="P531" s="54"/>
      <c r="Q531" s="323"/>
      <c r="R531" s="310"/>
      <c r="S531" s="12"/>
      <c r="T531" s="12"/>
      <c r="U531" s="12"/>
      <c r="V531" s="12"/>
      <c r="W531" s="328"/>
      <c r="X531" s="202"/>
      <c r="Y531" s="12"/>
      <c r="Z531" s="329"/>
    </row>
    <row r="532" spans="14:26">
      <c r="N532" s="317"/>
      <c r="O532" s="259"/>
      <c r="P532" s="54"/>
      <c r="Q532" s="323"/>
      <c r="R532" s="310"/>
      <c r="S532" s="12"/>
      <c r="T532" s="12"/>
      <c r="U532" s="12"/>
      <c r="V532" s="12"/>
      <c r="W532" s="328"/>
      <c r="X532" s="202"/>
      <c r="Y532" s="12"/>
      <c r="Z532" s="329"/>
    </row>
    <row r="533" spans="14:26">
      <c r="N533" s="317"/>
      <c r="O533" s="259"/>
      <c r="P533" s="54"/>
      <c r="Q533" s="323"/>
      <c r="R533" s="310"/>
      <c r="S533" s="12"/>
      <c r="T533" s="12"/>
      <c r="U533" s="12"/>
      <c r="V533" s="12"/>
      <c r="W533" s="328"/>
      <c r="X533" s="202"/>
      <c r="Y533" s="12"/>
      <c r="Z533" s="329"/>
    </row>
    <row r="534" spans="14:26">
      <c r="N534" s="317"/>
      <c r="O534" s="259"/>
      <c r="P534" s="54"/>
      <c r="Q534" s="323"/>
      <c r="R534" s="310"/>
      <c r="S534" s="12"/>
      <c r="T534" s="12"/>
      <c r="U534" s="12"/>
      <c r="V534" s="12"/>
      <c r="W534" s="328"/>
      <c r="X534" s="202"/>
      <c r="Y534" s="12"/>
      <c r="Z534" s="329"/>
    </row>
    <row r="535" spans="14:26">
      <c r="N535" s="317"/>
      <c r="O535" s="259"/>
      <c r="P535" s="54"/>
      <c r="Q535" s="323"/>
      <c r="R535" s="310"/>
      <c r="S535" s="12"/>
      <c r="T535" s="12"/>
      <c r="U535" s="12"/>
      <c r="V535" s="12"/>
      <c r="W535" s="328"/>
      <c r="X535" s="202"/>
      <c r="Y535" s="12"/>
      <c r="Z535" s="329"/>
    </row>
    <row r="536" spans="14:26">
      <c r="N536" s="317"/>
      <c r="O536" s="259"/>
      <c r="P536" s="54"/>
      <c r="Q536" s="323"/>
      <c r="R536" s="310"/>
      <c r="S536" s="12"/>
      <c r="T536" s="12"/>
      <c r="U536" s="12"/>
      <c r="V536" s="12"/>
      <c r="W536" s="328"/>
      <c r="X536" s="202"/>
      <c r="Y536" s="12"/>
      <c r="Z536" s="329"/>
    </row>
    <row r="537" spans="14:26">
      <c r="N537" s="317"/>
      <c r="O537" s="259"/>
      <c r="P537" s="54"/>
      <c r="Q537" s="323"/>
      <c r="R537" s="310"/>
      <c r="S537" s="12"/>
      <c r="T537" s="12"/>
      <c r="U537" s="12"/>
      <c r="V537" s="12"/>
      <c r="W537" s="328"/>
      <c r="X537" s="202"/>
      <c r="Y537" s="12"/>
      <c r="Z537" s="329"/>
    </row>
    <row r="538" spans="14:26">
      <c r="N538" s="317"/>
      <c r="O538" s="259"/>
      <c r="P538" s="54"/>
      <c r="Q538" s="323"/>
      <c r="R538" s="310"/>
      <c r="S538" s="12"/>
      <c r="T538" s="12"/>
      <c r="U538" s="12"/>
      <c r="V538" s="12"/>
      <c r="W538" s="328"/>
      <c r="X538" s="202"/>
      <c r="Y538" s="12"/>
      <c r="Z538" s="329"/>
    </row>
    <row r="539" spans="14:26">
      <c r="N539" s="317"/>
      <c r="O539" s="259"/>
      <c r="P539" s="54"/>
      <c r="Q539" s="323"/>
      <c r="R539" s="310"/>
      <c r="S539" s="12"/>
      <c r="T539" s="12"/>
      <c r="U539" s="12"/>
      <c r="V539" s="12"/>
      <c r="W539" s="328"/>
      <c r="X539" s="202"/>
      <c r="Y539" s="12"/>
      <c r="Z539" s="329"/>
    </row>
    <row r="540" spans="14:26">
      <c r="N540" s="317"/>
      <c r="O540" s="259"/>
      <c r="P540" s="54"/>
      <c r="Q540" s="323"/>
      <c r="R540" s="310"/>
      <c r="S540" s="12"/>
      <c r="T540" s="12"/>
      <c r="U540" s="12"/>
      <c r="V540" s="12"/>
      <c r="W540" s="328"/>
      <c r="X540" s="202"/>
      <c r="Y540" s="12"/>
      <c r="Z540" s="329"/>
    </row>
    <row r="541" spans="14:26">
      <c r="N541" s="317"/>
      <c r="O541" s="259"/>
      <c r="P541" s="54"/>
      <c r="Q541" s="323"/>
      <c r="R541" s="310"/>
      <c r="S541" s="12"/>
      <c r="T541" s="12"/>
      <c r="U541" s="12"/>
      <c r="V541" s="12"/>
      <c r="W541" s="328"/>
      <c r="X541" s="202"/>
      <c r="Y541" s="12"/>
      <c r="Z541" s="329"/>
    </row>
    <row r="542" spans="14:26">
      <c r="N542" s="317"/>
      <c r="O542" s="259"/>
      <c r="P542" s="54"/>
      <c r="Q542" s="323"/>
      <c r="R542" s="310"/>
      <c r="S542" s="12"/>
      <c r="T542" s="12"/>
      <c r="U542" s="12"/>
      <c r="V542" s="12"/>
      <c r="W542" s="328"/>
      <c r="X542" s="202"/>
      <c r="Y542" s="12"/>
      <c r="Z542" s="329"/>
    </row>
    <row r="543" spans="14:26">
      <c r="N543" s="317"/>
      <c r="O543" s="259"/>
      <c r="P543" s="54"/>
      <c r="Q543" s="323"/>
      <c r="R543" s="310"/>
      <c r="S543" s="12"/>
      <c r="T543" s="12"/>
      <c r="U543" s="12"/>
      <c r="V543" s="12"/>
      <c r="W543" s="328"/>
      <c r="X543" s="202"/>
      <c r="Y543" s="12"/>
      <c r="Z543" s="329"/>
    </row>
    <row r="544" spans="14:26">
      <c r="N544" s="317"/>
      <c r="O544" s="259"/>
      <c r="P544" s="54"/>
      <c r="Q544" s="323"/>
      <c r="R544" s="310"/>
      <c r="S544" s="12"/>
      <c r="T544" s="12"/>
      <c r="U544" s="12"/>
      <c r="V544" s="12"/>
      <c r="W544" s="328"/>
      <c r="X544" s="202"/>
      <c r="Y544" s="12"/>
      <c r="Z544" s="329"/>
    </row>
    <row r="545" spans="14:26">
      <c r="N545" s="317"/>
      <c r="O545" s="259"/>
      <c r="P545" s="54"/>
      <c r="Q545" s="323"/>
      <c r="R545" s="310"/>
      <c r="S545" s="12"/>
      <c r="T545" s="12"/>
      <c r="U545" s="12"/>
      <c r="V545" s="12"/>
      <c r="W545" s="328"/>
      <c r="X545" s="202"/>
      <c r="Y545" s="12"/>
      <c r="Z545" s="329"/>
    </row>
    <row r="546" spans="14:26">
      <c r="N546" s="317"/>
      <c r="O546" s="259"/>
      <c r="P546" s="54"/>
      <c r="Q546" s="323"/>
      <c r="R546" s="310"/>
      <c r="S546" s="12"/>
      <c r="T546" s="12"/>
      <c r="U546" s="12"/>
      <c r="V546" s="12"/>
      <c r="W546" s="328"/>
      <c r="X546" s="202"/>
      <c r="Y546" s="12"/>
      <c r="Z546" s="329"/>
    </row>
    <row r="547" spans="14:26">
      <c r="N547" s="317"/>
      <c r="O547" s="259"/>
      <c r="P547" s="54"/>
      <c r="Q547" s="323"/>
      <c r="R547" s="310"/>
      <c r="S547" s="12"/>
      <c r="T547" s="12"/>
      <c r="U547" s="12"/>
      <c r="V547" s="12"/>
      <c r="W547" s="328"/>
      <c r="X547" s="202"/>
      <c r="Y547" s="12"/>
      <c r="Z547" s="329"/>
    </row>
    <row r="548" spans="14:26">
      <c r="N548" s="317"/>
      <c r="O548" s="259"/>
      <c r="P548" s="54"/>
      <c r="Q548" s="323"/>
      <c r="R548" s="310"/>
      <c r="S548" s="12"/>
      <c r="T548" s="12"/>
      <c r="U548" s="12"/>
      <c r="V548" s="12"/>
      <c r="W548" s="328"/>
      <c r="X548" s="202"/>
      <c r="Y548" s="12"/>
      <c r="Z548" s="329"/>
    </row>
    <row r="549" spans="14:26">
      <c r="N549" s="317"/>
      <c r="O549" s="259"/>
      <c r="P549" s="54"/>
      <c r="Q549" s="323"/>
      <c r="R549" s="310"/>
      <c r="S549" s="12"/>
      <c r="T549" s="12"/>
      <c r="U549" s="12"/>
      <c r="V549" s="12"/>
      <c r="W549" s="328"/>
      <c r="X549" s="202"/>
      <c r="Y549" s="12"/>
      <c r="Z549" s="329"/>
    </row>
    <row r="550" spans="14:26">
      <c r="N550" s="317"/>
      <c r="O550" s="259"/>
      <c r="P550" s="54"/>
      <c r="Q550" s="323"/>
      <c r="R550" s="310"/>
      <c r="S550" s="12"/>
      <c r="T550" s="12"/>
      <c r="U550" s="12"/>
      <c r="V550" s="12"/>
      <c r="W550" s="328"/>
      <c r="X550" s="202"/>
      <c r="Y550" s="12"/>
      <c r="Z550" s="329"/>
    </row>
    <row r="551" spans="14:26">
      <c r="N551" s="317"/>
      <c r="O551" s="259"/>
      <c r="P551" s="54"/>
      <c r="Q551" s="323"/>
      <c r="R551" s="310"/>
      <c r="S551" s="12"/>
      <c r="T551" s="12"/>
      <c r="U551" s="12"/>
      <c r="V551" s="12"/>
      <c r="W551" s="328"/>
      <c r="X551" s="202"/>
      <c r="Y551" s="12"/>
      <c r="Z551" s="329"/>
    </row>
    <row r="552" spans="14:26">
      <c r="N552" s="317"/>
      <c r="O552" s="259"/>
      <c r="P552" s="54"/>
      <c r="Q552" s="323"/>
      <c r="R552" s="310"/>
      <c r="S552" s="12"/>
      <c r="T552" s="12"/>
      <c r="U552" s="12"/>
      <c r="V552" s="12"/>
      <c r="W552" s="328"/>
      <c r="X552" s="202"/>
      <c r="Y552" s="12"/>
      <c r="Z552" s="329"/>
    </row>
    <row r="553" spans="14:26">
      <c r="N553" s="317"/>
      <c r="O553" s="259"/>
      <c r="P553" s="54"/>
      <c r="Q553" s="323"/>
      <c r="R553" s="310"/>
      <c r="S553" s="12"/>
      <c r="T553" s="12"/>
      <c r="U553" s="12"/>
      <c r="V553" s="12"/>
      <c r="W553" s="328"/>
      <c r="X553" s="202"/>
      <c r="Y553" s="12"/>
      <c r="Z553" s="329"/>
    </row>
    <row r="554" spans="14:26">
      <c r="N554" s="317"/>
      <c r="O554" s="259"/>
      <c r="P554" s="54"/>
      <c r="Q554" s="323"/>
      <c r="R554" s="310"/>
      <c r="S554" s="12"/>
      <c r="T554" s="12"/>
      <c r="U554" s="12"/>
      <c r="V554" s="12"/>
      <c r="W554" s="328"/>
      <c r="X554" s="202"/>
      <c r="Y554" s="12"/>
      <c r="Z554" s="329"/>
    </row>
    <row r="555" spans="14:26">
      <c r="N555" s="317"/>
      <c r="O555" s="259"/>
      <c r="P555" s="54"/>
      <c r="Q555" s="323"/>
      <c r="R555" s="310"/>
      <c r="S555" s="12"/>
      <c r="T555" s="12"/>
      <c r="U555" s="12"/>
      <c r="V555" s="12"/>
      <c r="W555" s="328"/>
      <c r="X555" s="202"/>
      <c r="Y555" s="12"/>
      <c r="Z555" s="329"/>
    </row>
    <row r="556" spans="14:26">
      <c r="N556" s="317"/>
      <c r="O556" s="259"/>
      <c r="P556" s="54"/>
      <c r="Q556" s="323"/>
      <c r="R556" s="310"/>
      <c r="S556" s="12"/>
      <c r="T556" s="12"/>
      <c r="U556" s="12"/>
      <c r="V556" s="12"/>
      <c r="W556" s="328"/>
      <c r="X556" s="202"/>
      <c r="Y556" s="12"/>
      <c r="Z556" s="329"/>
    </row>
    <row r="557" spans="14:26">
      <c r="N557" s="317"/>
      <c r="O557" s="259"/>
      <c r="P557" s="54"/>
      <c r="Q557" s="323"/>
      <c r="R557" s="310"/>
      <c r="S557" s="12"/>
      <c r="T557" s="12"/>
      <c r="U557" s="12"/>
      <c r="V557" s="12"/>
      <c r="W557" s="328"/>
      <c r="X557" s="202"/>
      <c r="Y557" s="12"/>
      <c r="Z557" s="329"/>
    </row>
    <row r="558" spans="14:26">
      <c r="N558" s="317"/>
      <c r="O558" s="259"/>
      <c r="P558" s="54"/>
      <c r="Q558" s="323"/>
      <c r="R558" s="310"/>
      <c r="S558" s="12"/>
      <c r="T558" s="12"/>
      <c r="U558" s="12"/>
      <c r="V558" s="12"/>
      <c r="W558" s="328"/>
      <c r="X558" s="202"/>
      <c r="Y558" s="12"/>
      <c r="Z558" s="329"/>
    </row>
    <row r="559" spans="14:26">
      <c r="N559" s="317"/>
      <c r="O559" s="259"/>
      <c r="P559" s="54"/>
      <c r="Q559" s="323"/>
      <c r="R559" s="310"/>
      <c r="S559" s="12"/>
      <c r="T559" s="12"/>
      <c r="U559" s="12"/>
      <c r="V559" s="12"/>
      <c r="W559" s="328"/>
      <c r="X559" s="202"/>
      <c r="Y559" s="12"/>
      <c r="Z559" s="329"/>
    </row>
    <row r="560" spans="14:26">
      <c r="N560" s="317"/>
      <c r="O560" s="259"/>
      <c r="P560" s="54"/>
      <c r="Q560" s="323"/>
      <c r="R560" s="310"/>
      <c r="S560" s="12"/>
      <c r="T560" s="12"/>
      <c r="U560" s="12"/>
      <c r="V560" s="12"/>
      <c r="W560" s="328"/>
      <c r="X560" s="202"/>
      <c r="Y560" s="12"/>
      <c r="Z560" s="329"/>
    </row>
    <row r="561" spans="14:26">
      <c r="N561" s="317"/>
      <c r="O561" s="259"/>
      <c r="P561" s="54"/>
      <c r="Q561" s="323"/>
      <c r="R561" s="310"/>
      <c r="S561" s="12"/>
      <c r="T561" s="12"/>
      <c r="U561" s="12"/>
      <c r="V561" s="12"/>
      <c r="W561" s="328"/>
      <c r="X561" s="202"/>
      <c r="Y561" s="12"/>
      <c r="Z561" s="329"/>
    </row>
    <row r="562" spans="14:26">
      <c r="N562" s="317"/>
      <c r="O562" s="259"/>
      <c r="P562" s="54"/>
      <c r="Q562" s="323"/>
      <c r="R562" s="310"/>
      <c r="S562" s="12"/>
      <c r="T562" s="12"/>
      <c r="U562" s="12"/>
      <c r="V562" s="12"/>
      <c r="W562" s="328"/>
      <c r="X562" s="202"/>
      <c r="Y562" s="12"/>
      <c r="Z562" s="329"/>
    </row>
    <row r="563" spans="14:26">
      <c r="N563" s="317"/>
      <c r="O563" s="259"/>
      <c r="P563" s="54"/>
      <c r="Q563" s="323"/>
      <c r="R563" s="310"/>
      <c r="S563" s="12"/>
      <c r="T563" s="12"/>
      <c r="U563" s="12"/>
      <c r="V563" s="12"/>
      <c r="W563" s="328"/>
      <c r="X563" s="202"/>
      <c r="Y563" s="12"/>
      <c r="Z563" s="329"/>
    </row>
    <row r="564" spans="14:26">
      <c r="N564" s="317"/>
      <c r="O564" s="259"/>
      <c r="P564" s="54"/>
      <c r="Q564" s="323"/>
      <c r="R564" s="310"/>
      <c r="S564" s="12"/>
      <c r="T564" s="12"/>
      <c r="U564" s="12"/>
      <c r="V564" s="12"/>
      <c r="W564" s="328"/>
      <c r="X564" s="202"/>
      <c r="Y564" s="12"/>
      <c r="Z564" s="329"/>
    </row>
    <row r="565" spans="14:26">
      <c r="N565" s="317"/>
      <c r="O565" s="259"/>
      <c r="P565" s="54"/>
      <c r="Q565" s="323"/>
      <c r="R565" s="310"/>
      <c r="S565" s="12"/>
      <c r="T565" s="12"/>
      <c r="U565" s="12"/>
      <c r="V565" s="12"/>
      <c r="W565" s="328"/>
      <c r="X565" s="202"/>
      <c r="Y565" s="12"/>
      <c r="Z565" s="329"/>
    </row>
    <row r="566" spans="14:26">
      <c r="N566" s="317"/>
      <c r="O566" s="259"/>
      <c r="P566" s="54"/>
      <c r="Q566" s="323"/>
      <c r="R566" s="310"/>
      <c r="S566" s="12"/>
      <c r="T566" s="12"/>
      <c r="U566" s="12"/>
      <c r="V566" s="12"/>
      <c r="W566" s="328"/>
      <c r="X566" s="202"/>
      <c r="Y566" s="12"/>
      <c r="Z566" s="329"/>
    </row>
    <row r="567" spans="14:26">
      <c r="N567" s="317"/>
      <c r="O567" s="259"/>
      <c r="P567" s="54"/>
      <c r="Q567" s="323"/>
      <c r="R567" s="310"/>
      <c r="S567" s="12"/>
      <c r="T567" s="12"/>
      <c r="U567" s="12"/>
      <c r="V567" s="12"/>
      <c r="W567" s="328"/>
      <c r="X567" s="202"/>
      <c r="Y567" s="12"/>
      <c r="Z567" s="329"/>
    </row>
    <row r="568" spans="14:26">
      <c r="N568" s="317"/>
      <c r="O568" s="259"/>
      <c r="P568" s="54"/>
      <c r="Q568" s="323"/>
      <c r="R568" s="310"/>
      <c r="S568" s="12"/>
      <c r="T568" s="12"/>
      <c r="U568" s="12"/>
      <c r="V568" s="12"/>
      <c r="W568" s="328"/>
      <c r="X568" s="202"/>
      <c r="Y568" s="12"/>
      <c r="Z568" s="329"/>
    </row>
    <row r="569" spans="14:26">
      <c r="N569" s="317"/>
      <c r="O569" s="259"/>
      <c r="P569" s="54"/>
      <c r="Q569" s="323"/>
      <c r="R569" s="310"/>
      <c r="S569" s="12"/>
      <c r="T569" s="12"/>
      <c r="U569" s="12"/>
      <c r="V569" s="12"/>
      <c r="W569" s="328"/>
      <c r="X569" s="202"/>
      <c r="Y569" s="12"/>
      <c r="Z569" s="329"/>
    </row>
    <row r="570" spans="14:26">
      <c r="N570" s="317"/>
      <c r="O570" s="259"/>
      <c r="P570" s="54"/>
      <c r="Q570" s="323"/>
      <c r="R570" s="310"/>
      <c r="S570" s="12"/>
      <c r="T570" s="12"/>
      <c r="U570" s="12"/>
      <c r="V570" s="12"/>
      <c r="W570" s="328"/>
      <c r="X570" s="202"/>
      <c r="Y570" s="12"/>
      <c r="Z570" s="329"/>
    </row>
    <row r="571" spans="14:26">
      <c r="N571" s="317"/>
      <c r="O571" s="259"/>
      <c r="P571" s="54"/>
      <c r="Q571" s="323"/>
      <c r="R571" s="310"/>
      <c r="S571" s="12"/>
      <c r="T571" s="12"/>
      <c r="U571" s="12"/>
      <c r="V571" s="12"/>
      <c r="W571" s="328"/>
      <c r="X571" s="202"/>
      <c r="Y571" s="12"/>
      <c r="Z571" s="329"/>
    </row>
    <row r="572" spans="14:26">
      <c r="N572" s="317"/>
      <c r="O572" s="259"/>
      <c r="P572" s="54"/>
      <c r="Q572" s="323"/>
      <c r="R572" s="310"/>
      <c r="S572" s="12"/>
      <c r="T572" s="12"/>
      <c r="U572" s="12"/>
      <c r="V572" s="12"/>
      <c r="W572" s="328"/>
      <c r="X572" s="202"/>
      <c r="Y572" s="12"/>
      <c r="Z572" s="329"/>
    </row>
    <row r="573" spans="14:26">
      <c r="N573" s="317"/>
      <c r="O573" s="259"/>
      <c r="P573" s="54"/>
      <c r="Q573" s="323"/>
      <c r="R573" s="310"/>
      <c r="S573" s="12"/>
      <c r="T573" s="12"/>
      <c r="U573" s="12"/>
      <c r="V573" s="12"/>
      <c r="W573" s="328"/>
      <c r="X573" s="202"/>
      <c r="Y573" s="12"/>
      <c r="Z573" s="329"/>
    </row>
    <row r="574" spans="14:26">
      <c r="N574" s="317"/>
      <c r="O574" s="259"/>
      <c r="P574" s="54"/>
      <c r="Q574" s="323"/>
      <c r="R574" s="310"/>
      <c r="S574" s="12"/>
      <c r="T574" s="12"/>
      <c r="U574" s="12"/>
      <c r="V574" s="12"/>
      <c r="W574" s="328"/>
      <c r="X574" s="202"/>
      <c r="Y574" s="12"/>
      <c r="Z574" s="329"/>
    </row>
    <row r="575" spans="14:26">
      <c r="N575" s="317"/>
      <c r="O575" s="259"/>
      <c r="P575" s="54"/>
      <c r="Q575" s="323"/>
      <c r="R575" s="310"/>
      <c r="S575" s="12"/>
      <c r="T575" s="12"/>
      <c r="U575" s="12"/>
      <c r="V575" s="12"/>
      <c r="W575" s="328"/>
      <c r="X575" s="202"/>
      <c r="Y575" s="12"/>
      <c r="Z575" s="329"/>
    </row>
    <row r="576" spans="14:26">
      <c r="N576" s="317"/>
      <c r="O576" s="259"/>
      <c r="P576" s="54"/>
      <c r="Q576" s="323"/>
      <c r="R576" s="310"/>
      <c r="S576" s="12"/>
      <c r="T576" s="12"/>
      <c r="U576" s="12"/>
      <c r="V576" s="12"/>
      <c r="W576" s="328"/>
      <c r="X576" s="202"/>
      <c r="Y576" s="12"/>
      <c r="Z576" s="329"/>
    </row>
    <row r="577" spans="14:26">
      <c r="N577" s="317"/>
      <c r="O577" s="259"/>
      <c r="P577" s="54"/>
      <c r="Q577" s="323"/>
      <c r="R577" s="310"/>
      <c r="S577" s="12"/>
      <c r="T577" s="12"/>
      <c r="U577" s="12"/>
      <c r="V577" s="12"/>
      <c r="W577" s="328"/>
      <c r="X577" s="202"/>
      <c r="Y577" s="12"/>
      <c r="Z577" s="329"/>
    </row>
    <row r="578" spans="14:26">
      <c r="N578" s="317"/>
      <c r="O578" s="259"/>
      <c r="P578" s="54"/>
      <c r="Q578" s="323"/>
      <c r="R578" s="310"/>
      <c r="S578" s="12"/>
      <c r="T578" s="12"/>
      <c r="U578" s="12"/>
      <c r="V578" s="12"/>
      <c r="W578" s="328"/>
      <c r="X578" s="202"/>
      <c r="Y578" s="12"/>
      <c r="Z578" s="329"/>
    </row>
    <row r="579" spans="14:26">
      <c r="N579" s="317"/>
      <c r="O579" s="259"/>
      <c r="P579" s="54"/>
      <c r="Q579" s="323"/>
      <c r="R579" s="310"/>
      <c r="S579" s="12"/>
      <c r="T579" s="12"/>
      <c r="U579" s="12"/>
      <c r="V579" s="12"/>
      <c r="W579" s="328"/>
      <c r="X579" s="202"/>
      <c r="Y579" s="12"/>
      <c r="Z579" s="329"/>
    </row>
    <row r="580" spans="14:26">
      <c r="N580" s="317"/>
      <c r="O580" s="259"/>
      <c r="P580" s="54"/>
      <c r="Q580" s="323"/>
      <c r="R580" s="310"/>
      <c r="S580" s="12"/>
      <c r="T580" s="12"/>
      <c r="U580" s="12"/>
      <c r="V580" s="12"/>
      <c r="W580" s="328"/>
      <c r="X580" s="202"/>
      <c r="Y580" s="12"/>
      <c r="Z580" s="329"/>
    </row>
    <row r="581" spans="14:26">
      <c r="N581" s="317"/>
      <c r="O581" s="259"/>
      <c r="P581" s="54"/>
      <c r="Q581" s="323"/>
      <c r="R581" s="310"/>
      <c r="S581" s="12"/>
      <c r="T581" s="12"/>
      <c r="U581" s="12"/>
      <c r="V581" s="12"/>
      <c r="W581" s="328"/>
      <c r="X581" s="202"/>
      <c r="Y581" s="12"/>
      <c r="Z581" s="329"/>
    </row>
    <row r="582" spans="14:26">
      <c r="N582" s="317"/>
      <c r="O582" s="259"/>
      <c r="P582" s="54"/>
      <c r="Q582" s="323"/>
      <c r="R582" s="310"/>
      <c r="S582" s="12"/>
      <c r="T582" s="12"/>
      <c r="U582" s="12"/>
      <c r="V582" s="12"/>
      <c r="W582" s="328"/>
      <c r="X582" s="202"/>
      <c r="Y582" s="12"/>
      <c r="Z582" s="329"/>
    </row>
    <row r="583" spans="14:26">
      <c r="N583" s="317"/>
      <c r="O583" s="259"/>
      <c r="P583" s="54"/>
      <c r="Q583" s="323"/>
      <c r="R583" s="310"/>
      <c r="S583" s="12"/>
      <c r="T583" s="12"/>
      <c r="U583" s="12"/>
      <c r="V583" s="12"/>
      <c r="W583" s="328"/>
      <c r="X583" s="202"/>
      <c r="Y583" s="12"/>
      <c r="Z583" s="329"/>
    </row>
    <row r="584" spans="14:26">
      <c r="N584" s="317"/>
      <c r="O584" s="259"/>
      <c r="P584" s="54"/>
      <c r="Q584" s="323"/>
      <c r="R584" s="310"/>
      <c r="S584" s="12"/>
      <c r="T584" s="12"/>
      <c r="U584" s="12"/>
      <c r="V584" s="12"/>
      <c r="W584" s="328"/>
      <c r="X584" s="202"/>
      <c r="Y584" s="12"/>
      <c r="Z584" s="329"/>
    </row>
    <row r="585" spans="14:26">
      <c r="N585" s="317"/>
      <c r="O585" s="259"/>
      <c r="P585" s="54"/>
      <c r="Q585" s="323"/>
      <c r="R585" s="310"/>
      <c r="S585" s="12"/>
      <c r="T585" s="12"/>
      <c r="U585" s="12"/>
      <c r="V585" s="12"/>
      <c r="W585" s="328"/>
      <c r="X585" s="202"/>
      <c r="Y585" s="12"/>
      <c r="Z585" s="329"/>
    </row>
    <row r="586" spans="14:26">
      <c r="N586" s="317"/>
      <c r="O586" s="259"/>
      <c r="P586" s="54"/>
      <c r="Q586" s="323"/>
      <c r="R586" s="310"/>
      <c r="S586" s="12"/>
      <c r="T586" s="12"/>
      <c r="U586" s="12"/>
      <c r="V586" s="12"/>
      <c r="W586" s="328"/>
      <c r="X586" s="202"/>
      <c r="Y586" s="12"/>
      <c r="Z586" s="329"/>
    </row>
    <row r="587" spans="14:26">
      <c r="N587" s="317"/>
      <c r="O587" s="259"/>
      <c r="P587" s="54"/>
      <c r="Q587" s="323"/>
      <c r="R587" s="310"/>
      <c r="S587" s="12"/>
      <c r="T587" s="12"/>
      <c r="U587" s="12"/>
      <c r="V587" s="12"/>
      <c r="W587" s="328"/>
      <c r="X587" s="202"/>
      <c r="Y587" s="12"/>
      <c r="Z587" s="329"/>
    </row>
    <row r="588" spans="14:26">
      <c r="N588" s="317"/>
      <c r="O588" s="259"/>
      <c r="P588" s="54"/>
      <c r="Q588" s="323"/>
      <c r="R588" s="310"/>
      <c r="S588" s="12"/>
      <c r="T588" s="12"/>
      <c r="U588" s="12"/>
      <c r="V588" s="12"/>
      <c r="W588" s="328"/>
      <c r="X588" s="202"/>
      <c r="Y588" s="12"/>
      <c r="Z588" s="329"/>
    </row>
    <row r="589" spans="14:26">
      <c r="N589" s="317"/>
      <c r="O589" s="259"/>
      <c r="P589" s="54"/>
      <c r="Q589" s="323"/>
      <c r="R589" s="310"/>
      <c r="S589" s="12"/>
      <c r="T589" s="12"/>
      <c r="U589" s="12"/>
      <c r="V589" s="12"/>
      <c r="W589" s="328"/>
      <c r="X589" s="202"/>
      <c r="Y589" s="12"/>
      <c r="Z589" s="329"/>
    </row>
    <row r="590" spans="14:26">
      <c r="N590" s="317"/>
      <c r="O590" s="259"/>
      <c r="P590" s="54"/>
      <c r="Q590" s="323"/>
      <c r="R590" s="310"/>
      <c r="S590" s="12"/>
      <c r="T590" s="12"/>
      <c r="U590" s="12"/>
      <c r="V590" s="12"/>
      <c r="W590" s="328"/>
      <c r="X590" s="202"/>
      <c r="Y590" s="12"/>
      <c r="Z590" s="329"/>
    </row>
    <row r="591" spans="14:26">
      <c r="N591" s="317"/>
      <c r="O591" s="259"/>
      <c r="P591" s="54"/>
      <c r="Q591" s="323"/>
      <c r="R591" s="310"/>
      <c r="S591" s="12"/>
      <c r="T591" s="12"/>
      <c r="U591" s="12"/>
      <c r="V591" s="12"/>
      <c r="W591" s="328"/>
      <c r="X591" s="202"/>
      <c r="Y591" s="12"/>
      <c r="Z591" s="329"/>
    </row>
    <row r="592" spans="14:26">
      <c r="N592" s="317"/>
      <c r="O592" s="259"/>
      <c r="P592" s="54"/>
      <c r="Q592" s="323"/>
      <c r="R592" s="310"/>
      <c r="S592" s="12"/>
      <c r="T592" s="12"/>
      <c r="U592" s="12"/>
      <c r="V592" s="12"/>
      <c r="W592" s="328"/>
      <c r="X592" s="202"/>
      <c r="Y592" s="12"/>
      <c r="Z592" s="329"/>
    </row>
    <row r="593" spans="14:26">
      <c r="N593" s="317"/>
      <c r="O593" s="259"/>
      <c r="P593" s="54"/>
      <c r="Q593" s="323"/>
      <c r="R593" s="310"/>
      <c r="S593" s="12"/>
      <c r="T593" s="12"/>
      <c r="U593" s="12"/>
      <c r="V593" s="12"/>
      <c r="W593" s="328"/>
      <c r="X593" s="202"/>
      <c r="Y593" s="12"/>
      <c r="Z593" s="329"/>
    </row>
    <row r="594" spans="14:26">
      <c r="N594" s="317"/>
      <c r="O594" s="259"/>
      <c r="P594" s="54"/>
      <c r="Q594" s="323"/>
      <c r="R594" s="310"/>
      <c r="S594" s="12"/>
      <c r="T594" s="12"/>
      <c r="U594" s="12"/>
      <c r="V594" s="12"/>
      <c r="W594" s="328"/>
      <c r="X594" s="202"/>
      <c r="Y594" s="12"/>
      <c r="Z594" s="329"/>
    </row>
    <row r="595" spans="14:26">
      <c r="N595" s="317"/>
      <c r="O595" s="259"/>
      <c r="P595" s="54"/>
      <c r="Q595" s="323"/>
      <c r="R595" s="310"/>
      <c r="S595" s="12"/>
      <c r="T595" s="12"/>
      <c r="U595" s="12"/>
      <c r="V595" s="12"/>
      <c r="W595" s="328"/>
      <c r="X595" s="202"/>
      <c r="Y595" s="12"/>
      <c r="Z595" s="329"/>
    </row>
    <row r="596" spans="14:26">
      <c r="N596" s="317"/>
      <c r="O596" s="259"/>
      <c r="P596" s="54"/>
      <c r="Q596" s="323"/>
      <c r="R596" s="310"/>
      <c r="S596" s="12"/>
      <c r="T596" s="12"/>
      <c r="U596" s="12"/>
      <c r="V596" s="12"/>
      <c r="W596" s="328"/>
      <c r="X596" s="202"/>
      <c r="Y596" s="12"/>
      <c r="Z596" s="329"/>
    </row>
    <row r="597" spans="14:26">
      <c r="N597" s="317"/>
      <c r="O597" s="259"/>
      <c r="P597" s="54"/>
      <c r="Q597" s="323"/>
      <c r="R597" s="310"/>
      <c r="S597" s="12"/>
      <c r="T597" s="12"/>
      <c r="U597" s="12"/>
      <c r="V597" s="12"/>
      <c r="W597" s="328"/>
      <c r="X597" s="202"/>
      <c r="Y597" s="12"/>
      <c r="Z597" s="329"/>
    </row>
    <row r="598" spans="14:26">
      <c r="N598" s="317"/>
      <c r="O598" s="259"/>
      <c r="P598" s="54"/>
      <c r="Q598" s="323"/>
      <c r="R598" s="310"/>
      <c r="S598" s="12"/>
      <c r="T598" s="12"/>
      <c r="U598" s="12"/>
      <c r="V598" s="12"/>
      <c r="W598" s="328"/>
      <c r="X598" s="202"/>
      <c r="Y598" s="12"/>
      <c r="Z598" s="329"/>
    </row>
    <row r="599" spans="14:26">
      <c r="N599" s="317"/>
      <c r="O599" s="259"/>
      <c r="P599" s="54"/>
      <c r="Q599" s="323"/>
      <c r="R599" s="310"/>
      <c r="S599" s="12"/>
      <c r="T599" s="12"/>
      <c r="U599" s="12"/>
      <c r="V599" s="12"/>
      <c r="W599" s="328"/>
      <c r="X599" s="202"/>
      <c r="Y599" s="12"/>
      <c r="Z599" s="329"/>
    </row>
    <row r="600" spans="14:26">
      <c r="N600" s="317"/>
      <c r="O600" s="259"/>
      <c r="P600" s="54"/>
      <c r="Q600" s="323"/>
      <c r="R600" s="310"/>
      <c r="S600" s="12"/>
      <c r="T600" s="12"/>
      <c r="U600" s="12"/>
      <c r="V600" s="12"/>
      <c r="W600" s="328"/>
      <c r="X600" s="202"/>
      <c r="Y600" s="12"/>
      <c r="Z600" s="329"/>
    </row>
    <row r="601" spans="14:26">
      <c r="N601" s="317"/>
      <c r="O601" s="259"/>
      <c r="P601" s="54"/>
      <c r="Q601" s="323"/>
      <c r="R601" s="310"/>
      <c r="S601" s="12"/>
      <c r="T601" s="12"/>
      <c r="U601" s="12"/>
      <c r="V601" s="12"/>
      <c r="W601" s="328"/>
      <c r="X601" s="202"/>
      <c r="Y601" s="12"/>
      <c r="Z601" s="329"/>
    </row>
    <row r="602" spans="14:26">
      <c r="N602" s="317"/>
      <c r="O602" s="259"/>
      <c r="P602" s="54"/>
      <c r="Q602" s="323"/>
      <c r="R602" s="310"/>
      <c r="S602" s="12"/>
      <c r="T602" s="12"/>
      <c r="U602" s="12"/>
      <c r="V602" s="12"/>
      <c r="W602" s="328"/>
      <c r="X602" s="202"/>
      <c r="Y602" s="12"/>
      <c r="Z602" s="329"/>
    </row>
    <row r="603" spans="14:26">
      <c r="N603" s="317"/>
      <c r="O603" s="259"/>
      <c r="P603" s="54"/>
      <c r="Q603" s="323"/>
      <c r="R603" s="310"/>
      <c r="S603" s="12"/>
      <c r="T603" s="12"/>
      <c r="U603" s="12"/>
      <c r="V603" s="12"/>
      <c r="W603" s="328"/>
      <c r="X603" s="202"/>
      <c r="Y603" s="12"/>
      <c r="Z603" s="329"/>
    </row>
    <row r="604" spans="14:26">
      <c r="N604" s="317"/>
      <c r="O604" s="259"/>
      <c r="P604" s="54"/>
      <c r="Q604" s="323"/>
      <c r="R604" s="310"/>
      <c r="S604" s="12"/>
      <c r="T604" s="12"/>
      <c r="U604" s="12"/>
      <c r="V604" s="12"/>
      <c r="W604" s="328"/>
      <c r="X604" s="202"/>
      <c r="Y604" s="12"/>
      <c r="Z604" s="329"/>
    </row>
    <row r="605" spans="14:26">
      <c r="N605" s="317"/>
      <c r="O605" s="259"/>
      <c r="P605" s="54"/>
      <c r="Q605" s="323"/>
      <c r="R605" s="310"/>
      <c r="S605" s="12"/>
      <c r="T605" s="12"/>
      <c r="U605" s="12"/>
      <c r="V605" s="12"/>
      <c r="W605" s="328"/>
      <c r="X605" s="202"/>
      <c r="Y605" s="12"/>
      <c r="Z605" s="329"/>
    </row>
    <row r="606" spans="14:26">
      <c r="N606" s="317"/>
      <c r="O606" s="259"/>
      <c r="P606" s="54"/>
      <c r="Q606" s="323"/>
      <c r="R606" s="310"/>
      <c r="S606" s="12"/>
      <c r="T606" s="12"/>
      <c r="U606" s="12"/>
      <c r="V606" s="12"/>
      <c r="W606" s="328"/>
      <c r="X606" s="202"/>
      <c r="Y606" s="12"/>
      <c r="Z606" s="329"/>
    </row>
    <row r="607" spans="14:26">
      <c r="N607" s="317"/>
      <c r="O607" s="259"/>
      <c r="P607" s="54"/>
      <c r="Q607" s="323"/>
      <c r="R607" s="310"/>
      <c r="S607" s="12"/>
      <c r="T607" s="12"/>
      <c r="U607" s="12"/>
      <c r="V607" s="12"/>
      <c r="W607" s="328"/>
      <c r="X607" s="202"/>
      <c r="Y607" s="12"/>
      <c r="Z607" s="329"/>
    </row>
    <row r="608" spans="14:26">
      <c r="N608" s="317"/>
      <c r="O608" s="259"/>
      <c r="P608" s="54"/>
      <c r="Q608" s="323"/>
      <c r="R608" s="310"/>
      <c r="S608" s="12"/>
      <c r="T608" s="12"/>
      <c r="U608" s="12"/>
      <c r="V608" s="12"/>
      <c r="W608" s="328"/>
      <c r="X608" s="202"/>
      <c r="Y608" s="12"/>
      <c r="Z608" s="329"/>
    </row>
    <row r="609" spans="14:26">
      <c r="N609" s="317"/>
      <c r="O609" s="259"/>
      <c r="P609" s="54"/>
      <c r="Q609" s="323"/>
      <c r="R609" s="310"/>
      <c r="S609" s="12"/>
      <c r="T609" s="12"/>
      <c r="U609" s="12"/>
      <c r="V609" s="12"/>
      <c r="W609" s="328"/>
      <c r="X609" s="202"/>
      <c r="Y609" s="12"/>
      <c r="Z609" s="329"/>
    </row>
    <row r="610" spans="14:26">
      <c r="N610" s="317"/>
      <c r="O610" s="259"/>
      <c r="P610" s="54"/>
      <c r="Q610" s="323"/>
      <c r="R610" s="310"/>
      <c r="S610" s="12"/>
      <c r="T610" s="12"/>
      <c r="U610" s="12"/>
      <c r="V610" s="12"/>
      <c r="W610" s="328"/>
      <c r="X610" s="202"/>
      <c r="Y610" s="12"/>
      <c r="Z610" s="329"/>
    </row>
    <row r="611" spans="14:26">
      <c r="N611" s="317"/>
      <c r="O611" s="259"/>
      <c r="P611" s="54"/>
      <c r="Q611" s="323"/>
      <c r="R611" s="310"/>
      <c r="S611" s="12"/>
      <c r="T611" s="12"/>
      <c r="U611" s="12"/>
      <c r="V611" s="12"/>
      <c r="W611" s="328"/>
      <c r="X611" s="202"/>
      <c r="Y611" s="12"/>
      <c r="Z611" s="329"/>
    </row>
    <row r="612" spans="14:26">
      <c r="N612" s="317"/>
      <c r="O612" s="259"/>
      <c r="P612" s="54"/>
      <c r="Q612" s="323"/>
      <c r="R612" s="310"/>
      <c r="S612" s="12"/>
      <c r="T612" s="12"/>
      <c r="U612" s="12"/>
      <c r="V612" s="12"/>
      <c r="W612" s="328"/>
      <c r="X612" s="202"/>
      <c r="Y612" s="12"/>
      <c r="Z612" s="329"/>
    </row>
    <row r="613" spans="14:26">
      <c r="N613" s="317"/>
      <c r="O613" s="259"/>
      <c r="P613" s="54"/>
      <c r="Q613" s="323"/>
      <c r="R613" s="310"/>
      <c r="S613" s="12"/>
      <c r="T613" s="12"/>
      <c r="U613" s="12"/>
      <c r="V613" s="12"/>
      <c r="W613" s="328"/>
      <c r="X613" s="202"/>
      <c r="Y613" s="12"/>
      <c r="Z613" s="329"/>
    </row>
    <row r="614" spans="14:26">
      <c r="N614" s="317"/>
      <c r="O614" s="259"/>
      <c r="P614" s="54"/>
      <c r="Q614" s="323"/>
      <c r="R614" s="310"/>
      <c r="S614" s="12"/>
      <c r="T614" s="12"/>
      <c r="U614" s="12"/>
      <c r="V614" s="12"/>
      <c r="W614" s="328"/>
      <c r="X614" s="202"/>
      <c r="Y614" s="12"/>
      <c r="Z614" s="329"/>
    </row>
    <row r="615" spans="14:26">
      <c r="N615" s="317"/>
      <c r="O615" s="259"/>
      <c r="P615" s="54"/>
      <c r="Q615" s="323"/>
      <c r="R615" s="310"/>
      <c r="S615" s="12"/>
      <c r="T615" s="12"/>
      <c r="U615" s="12"/>
      <c r="V615" s="12"/>
      <c r="W615" s="328"/>
      <c r="X615" s="202"/>
      <c r="Y615" s="12"/>
      <c r="Z615" s="329"/>
    </row>
    <row r="616" spans="14:26">
      <c r="N616" s="317"/>
      <c r="O616" s="259"/>
      <c r="P616" s="54"/>
      <c r="Q616" s="323"/>
      <c r="R616" s="310"/>
      <c r="S616" s="12"/>
      <c r="T616" s="12"/>
      <c r="U616" s="12"/>
      <c r="V616" s="12"/>
      <c r="W616" s="328"/>
      <c r="X616" s="202"/>
      <c r="Y616" s="12"/>
      <c r="Z616" s="329"/>
    </row>
    <row r="617" spans="14:26">
      <c r="N617" s="317"/>
      <c r="O617" s="259"/>
      <c r="P617" s="54"/>
      <c r="Q617" s="323"/>
      <c r="R617" s="310"/>
      <c r="S617" s="12"/>
      <c r="T617" s="12"/>
      <c r="U617" s="12"/>
      <c r="V617" s="12"/>
      <c r="W617" s="328"/>
      <c r="X617" s="202"/>
      <c r="Y617" s="12"/>
      <c r="Z617" s="329"/>
    </row>
    <row r="618" spans="14:26">
      <c r="N618" s="317"/>
      <c r="O618" s="259"/>
      <c r="P618" s="54"/>
      <c r="Q618" s="323"/>
      <c r="R618" s="310"/>
      <c r="S618" s="12"/>
      <c r="T618" s="12"/>
      <c r="U618" s="12"/>
      <c r="V618" s="12"/>
      <c r="W618" s="328"/>
      <c r="X618" s="202"/>
      <c r="Y618" s="12"/>
      <c r="Z618" s="329"/>
    </row>
    <row r="619" spans="14:26">
      <c r="N619" s="317"/>
      <c r="O619" s="259"/>
      <c r="P619" s="54"/>
      <c r="Q619" s="323"/>
      <c r="R619" s="310"/>
      <c r="S619" s="12"/>
      <c r="T619" s="12"/>
      <c r="U619" s="12"/>
      <c r="V619" s="12"/>
      <c r="W619" s="328"/>
      <c r="X619" s="202"/>
      <c r="Y619" s="12"/>
      <c r="Z619" s="329"/>
    </row>
    <row r="620" spans="14:26">
      <c r="N620" s="317"/>
      <c r="O620" s="259"/>
      <c r="P620" s="54"/>
      <c r="Q620" s="323"/>
      <c r="R620" s="310"/>
      <c r="S620" s="12"/>
      <c r="T620" s="12"/>
      <c r="U620" s="12"/>
      <c r="V620" s="12"/>
      <c r="W620" s="328"/>
      <c r="X620" s="202"/>
      <c r="Y620" s="12"/>
      <c r="Z620" s="329"/>
    </row>
    <row r="621" spans="14:26">
      <c r="N621" s="317"/>
      <c r="O621" s="259"/>
      <c r="P621" s="54"/>
      <c r="Q621" s="323"/>
      <c r="R621" s="310"/>
      <c r="S621" s="12"/>
      <c r="T621" s="12"/>
      <c r="U621" s="12"/>
      <c r="V621" s="12"/>
      <c r="W621" s="328"/>
      <c r="X621" s="202"/>
      <c r="Y621" s="12"/>
      <c r="Z621" s="329"/>
    </row>
    <row r="622" spans="14:26">
      <c r="N622" s="317"/>
      <c r="O622" s="259"/>
      <c r="P622" s="54"/>
      <c r="Q622" s="323"/>
      <c r="R622" s="310"/>
      <c r="S622" s="12"/>
      <c r="T622" s="12"/>
      <c r="U622" s="12"/>
      <c r="V622" s="12"/>
      <c r="W622" s="328"/>
      <c r="X622" s="202"/>
      <c r="Y622" s="12"/>
      <c r="Z622" s="329"/>
    </row>
    <row r="623" spans="14:26">
      <c r="N623" s="317"/>
      <c r="O623" s="259"/>
      <c r="P623" s="54"/>
      <c r="Q623" s="323"/>
      <c r="R623" s="310"/>
      <c r="S623" s="12"/>
      <c r="T623" s="12"/>
      <c r="U623" s="12"/>
      <c r="V623" s="12"/>
      <c r="W623" s="328"/>
      <c r="X623" s="202"/>
      <c r="Y623" s="12"/>
      <c r="Z623" s="329"/>
    </row>
    <row r="624" spans="14:26">
      <c r="N624" s="317"/>
      <c r="O624" s="259"/>
      <c r="P624" s="54"/>
      <c r="Q624" s="323"/>
      <c r="R624" s="310"/>
      <c r="S624" s="12"/>
      <c r="T624" s="12"/>
      <c r="U624" s="12"/>
      <c r="V624" s="12"/>
      <c r="W624" s="328"/>
      <c r="X624" s="202"/>
      <c r="Y624" s="12"/>
      <c r="Z624" s="329"/>
    </row>
    <row r="625" spans="14:26">
      <c r="N625" s="317"/>
      <c r="O625" s="259"/>
      <c r="P625" s="54"/>
      <c r="Q625" s="323"/>
      <c r="R625" s="310"/>
      <c r="S625" s="12"/>
      <c r="T625" s="12"/>
      <c r="U625" s="12"/>
      <c r="V625" s="12"/>
      <c r="W625" s="328"/>
      <c r="X625" s="202"/>
      <c r="Y625" s="12"/>
      <c r="Z625" s="329"/>
    </row>
    <row r="626" spans="14:26">
      <c r="N626" s="317"/>
      <c r="O626" s="259"/>
      <c r="P626" s="54"/>
      <c r="Q626" s="323"/>
      <c r="R626" s="310"/>
      <c r="S626" s="12"/>
      <c r="T626" s="12"/>
      <c r="U626" s="12"/>
      <c r="V626" s="12"/>
      <c r="W626" s="328"/>
      <c r="X626" s="202"/>
      <c r="Y626" s="12"/>
      <c r="Z626" s="329"/>
    </row>
    <row r="627" spans="14:26">
      <c r="N627" s="317"/>
      <c r="O627" s="259"/>
      <c r="P627" s="54"/>
      <c r="Q627" s="323"/>
      <c r="R627" s="310"/>
      <c r="S627" s="12"/>
      <c r="T627" s="12"/>
      <c r="U627" s="12"/>
      <c r="V627" s="12"/>
      <c r="W627" s="328"/>
      <c r="X627" s="202"/>
      <c r="Y627" s="12"/>
      <c r="Z627" s="329"/>
    </row>
    <row r="628" spans="14:26">
      <c r="N628" s="317"/>
      <c r="O628" s="259"/>
      <c r="P628" s="54"/>
      <c r="Q628" s="323"/>
      <c r="R628" s="310"/>
      <c r="S628" s="12"/>
      <c r="T628" s="12"/>
      <c r="U628" s="12"/>
      <c r="V628" s="12"/>
      <c r="W628" s="328"/>
      <c r="X628" s="202"/>
      <c r="Y628" s="12"/>
      <c r="Z628" s="329"/>
    </row>
    <row r="629" spans="14:26">
      <c r="N629" s="317"/>
      <c r="O629" s="259"/>
      <c r="P629" s="54"/>
      <c r="Q629" s="323"/>
      <c r="R629" s="310"/>
      <c r="S629" s="12"/>
      <c r="T629" s="12"/>
      <c r="U629" s="12"/>
      <c r="V629" s="12"/>
      <c r="W629" s="328"/>
      <c r="X629" s="202"/>
      <c r="Y629" s="12"/>
      <c r="Z629" s="329"/>
    </row>
    <row r="630" spans="14:26">
      <c r="N630" s="317"/>
      <c r="O630" s="259"/>
      <c r="P630" s="54"/>
      <c r="Q630" s="323"/>
      <c r="R630" s="310"/>
      <c r="S630" s="12"/>
      <c r="T630" s="12"/>
      <c r="U630" s="12"/>
      <c r="V630" s="12"/>
      <c r="W630" s="328"/>
      <c r="X630" s="202"/>
      <c r="Y630" s="12"/>
      <c r="Z630" s="329"/>
    </row>
    <row r="631" spans="14:26">
      <c r="N631" s="317"/>
      <c r="O631" s="259"/>
      <c r="P631" s="54"/>
      <c r="Q631" s="323"/>
      <c r="R631" s="310"/>
      <c r="S631" s="12"/>
      <c r="T631" s="12"/>
      <c r="U631" s="12"/>
      <c r="V631" s="12"/>
      <c r="W631" s="328"/>
      <c r="X631" s="202"/>
      <c r="Y631" s="12"/>
      <c r="Z631" s="329"/>
    </row>
    <row r="632" spans="14:26">
      <c r="N632" s="317"/>
      <c r="O632" s="259"/>
      <c r="P632" s="54"/>
      <c r="Q632" s="323"/>
      <c r="R632" s="310"/>
      <c r="S632" s="12"/>
      <c r="T632" s="12"/>
      <c r="U632" s="12"/>
      <c r="V632" s="12"/>
      <c r="W632" s="328"/>
      <c r="X632" s="202"/>
      <c r="Y632" s="12"/>
      <c r="Z632" s="329"/>
    </row>
    <row r="633" spans="14:26">
      <c r="N633" s="317"/>
      <c r="O633" s="259"/>
      <c r="P633" s="54"/>
      <c r="Q633" s="323"/>
      <c r="R633" s="310"/>
      <c r="S633" s="12"/>
      <c r="T633" s="12"/>
      <c r="U633" s="12"/>
      <c r="V633" s="12"/>
      <c r="W633" s="328"/>
      <c r="X633" s="202"/>
      <c r="Y633" s="12"/>
      <c r="Z633" s="329"/>
    </row>
    <row r="634" spans="14:26">
      <c r="N634" s="317"/>
      <c r="O634" s="259"/>
      <c r="P634" s="54"/>
      <c r="Q634" s="323"/>
      <c r="R634" s="310"/>
      <c r="S634" s="12"/>
      <c r="T634" s="12"/>
      <c r="U634" s="12"/>
      <c r="V634" s="12"/>
      <c r="W634" s="328"/>
      <c r="X634" s="202"/>
      <c r="Y634" s="12"/>
      <c r="Z634" s="329"/>
    </row>
    <row r="635" spans="14:26">
      <c r="N635" s="317"/>
      <c r="O635" s="259"/>
      <c r="P635" s="54"/>
      <c r="Q635" s="323"/>
      <c r="R635" s="310"/>
      <c r="S635" s="12"/>
      <c r="T635" s="12"/>
      <c r="U635" s="12"/>
      <c r="V635" s="12"/>
      <c r="W635" s="328"/>
      <c r="X635" s="202"/>
      <c r="Y635" s="12"/>
      <c r="Z635" s="329"/>
    </row>
    <row r="636" spans="14:26">
      <c r="N636" s="317"/>
      <c r="O636" s="259"/>
      <c r="P636" s="54"/>
      <c r="Q636" s="323"/>
      <c r="R636" s="310"/>
      <c r="S636" s="12"/>
      <c r="T636" s="12"/>
      <c r="U636" s="12"/>
      <c r="V636" s="12"/>
      <c r="W636" s="328"/>
      <c r="X636" s="202"/>
      <c r="Y636" s="12"/>
      <c r="Z636" s="329"/>
    </row>
    <row r="637" spans="14:26">
      <c r="N637" s="317"/>
      <c r="O637" s="259"/>
      <c r="P637" s="54"/>
      <c r="Q637" s="323"/>
      <c r="R637" s="310"/>
      <c r="S637" s="12"/>
      <c r="T637" s="12"/>
      <c r="U637" s="12"/>
      <c r="V637" s="12"/>
      <c r="W637" s="328"/>
      <c r="X637" s="202"/>
      <c r="Y637" s="12"/>
      <c r="Z637" s="329"/>
    </row>
    <row r="638" spans="14:26">
      <c r="N638" s="317"/>
      <c r="O638" s="259"/>
      <c r="P638" s="54"/>
      <c r="Q638" s="323"/>
      <c r="R638" s="310"/>
      <c r="S638" s="12"/>
      <c r="T638" s="12"/>
      <c r="U638" s="12"/>
      <c r="V638" s="12"/>
      <c r="W638" s="328"/>
      <c r="X638" s="202"/>
      <c r="Y638" s="12"/>
      <c r="Z638" s="329"/>
    </row>
    <row r="639" spans="14:26">
      <c r="N639" s="317"/>
      <c r="O639" s="259"/>
      <c r="P639" s="54"/>
      <c r="Q639" s="323"/>
      <c r="R639" s="310"/>
      <c r="S639" s="12"/>
      <c r="T639" s="12"/>
      <c r="U639" s="12"/>
      <c r="V639" s="12"/>
      <c r="W639" s="328"/>
      <c r="X639" s="202"/>
      <c r="Y639" s="12"/>
      <c r="Z639" s="329"/>
    </row>
    <row r="640" spans="14:26">
      <c r="N640" s="317"/>
      <c r="O640" s="259"/>
      <c r="P640" s="54"/>
      <c r="Q640" s="323"/>
      <c r="R640" s="310"/>
      <c r="S640" s="12"/>
      <c r="T640" s="12"/>
      <c r="U640" s="12"/>
      <c r="V640" s="12"/>
      <c r="W640" s="328"/>
      <c r="X640" s="202"/>
      <c r="Y640" s="12"/>
      <c r="Z640" s="329"/>
    </row>
    <row r="641" spans="14:26">
      <c r="N641" s="317"/>
      <c r="O641" s="259"/>
      <c r="P641" s="54"/>
      <c r="Q641" s="323"/>
      <c r="R641" s="310"/>
      <c r="S641" s="12"/>
      <c r="T641" s="12"/>
      <c r="U641" s="12"/>
      <c r="V641" s="12"/>
      <c r="W641" s="328"/>
      <c r="X641" s="202"/>
      <c r="Y641" s="12"/>
      <c r="Z641" s="329"/>
    </row>
    <row r="642" spans="14:26">
      <c r="N642" s="317"/>
      <c r="O642" s="259"/>
      <c r="P642" s="54"/>
      <c r="Q642" s="323"/>
      <c r="R642" s="310"/>
      <c r="S642" s="12"/>
      <c r="T642" s="12"/>
      <c r="U642" s="12"/>
      <c r="V642" s="12"/>
      <c r="W642" s="328"/>
      <c r="X642" s="202"/>
      <c r="Y642" s="12"/>
      <c r="Z642" s="329"/>
    </row>
    <row r="643" spans="14:26">
      <c r="N643" s="317"/>
      <c r="O643" s="259"/>
      <c r="P643" s="54"/>
      <c r="Q643" s="323"/>
      <c r="R643" s="310"/>
      <c r="S643" s="12"/>
      <c r="T643" s="12"/>
      <c r="U643" s="12"/>
      <c r="V643" s="12"/>
      <c r="W643" s="328"/>
      <c r="X643" s="202"/>
      <c r="Y643" s="12"/>
      <c r="Z643" s="329"/>
    </row>
    <row r="644" spans="14:26">
      <c r="N644" s="317"/>
      <c r="O644" s="259"/>
      <c r="P644" s="54"/>
      <c r="Q644" s="323"/>
      <c r="R644" s="310"/>
      <c r="S644" s="12"/>
      <c r="T644" s="12"/>
      <c r="U644" s="12"/>
      <c r="V644" s="12"/>
      <c r="W644" s="328"/>
      <c r="X644" s="202"/>
      <c r="Y644" s="12"/>
      <c r="Z644" s="329"/>
    </row>
    <row r="645" spans="14:26">
      <c r="N645" s="317"/>
      <c r="O645" s="259"/>
      <c r="P645" s="54"/>
      <c r="Q645" s="323"/>
      <c r="R645" s="310"/>
      <c r="S645" s="12"/>
      <c r="T645" s="12"/>
      <c r="U645" s="12"/>
      <c r="V645" s="12"/>
      <c r="W645" s="328"/>
      <c r="X645" s="202"/>
      <c r="Y645" s="12"/>
      <c r="Z645" s="329"/>
    </row>
    <row r="646" spans="14:26">
      <c r="N646" s="317"/>
      <c r="O646" s="259"/>
      <c r="P646" s="54"/>
      <c r="Q646" s="323"/>
      <c r="R646" s="310"/>
      <c r="S646" s="12"/>
      <c r="T646" s="12"/>
      <c r="U646" s="12"/>
      <c r="V646" s="12"/>
      <c r="W646" s="328"/>
      <c r="X646" s="202"/>
      <c r="Y646" s="12"/>
      <c r="Z646" s="329"/>
    </row>
    <row r="647" spans="14:26">
      <c r="N647" s="317"/>
      <c r="O647" s="259"/>
      <c r="P647" s="54"/>
      <c r="Q647" s="323"/>
      <c r="R647" s="310"/>
      <c r="S647" s="12"/>
      <c r="T647" s="12"/>
      <c r="U647" s="12"/>
      <c r="V647" s="12"/>
      <c r="W647" s="328"/>
      <c r="X647" s="202"/>
      <c r="Y647" s="12"/>
      <c r="Z647" s="329"/>
    </row>
    <row r="648" spans="14:26">
      <c r="N648" s="317"/>
      <c r="O648" s="259"/>
      <c r="P648" s="54"/>
      <c r="Q648" s="323"/>
      <c r="R648" s="310"/>
      <c r="S648" s="12"/>
      <c r="T648" s="12"/>
      <c r="U648" s="12"/>
      <c r="V648" s="12"/>
      <c r="W648" s="328"/>
      <c r="X648" s="202"/>
      <c r="Y648" s="12"/>
      <c r="Z648" s="329"/>
    </row>
    <row r="649" spans="14:26">
      <c r="N649" s="317"/>
      <c r="O649" s="259"/>
      <c r="P649" s="54"/>
      <c r="Q649" s="323"/>
      <c r="R649" s="310"/>
      <c r="S649" s="12"/>
      <c r="T649" s="12"/>
      <c r="U649" s="12"/>
      <c r="V649" s="12"/>
      <c r="W649" s="328"/>
      <c r="X649" s="202"/>
      <c r="Y649" s="12"/>
      <c r="Z649" s="329"/>
    </row>
    <row r="650" spans="14:26">
      <c r="N650" s="317"/>
      <c r="O650" s="259"/>
      <c r="P650" s="54"/>
      <c r="Q650" s="323"/>
      <c r="R650" s="310"/>
      <c r="S650" s="12"/>
      <c r="T650" s="12"/>
      <c r="U650" s="12"/>
      <c r="V650" s="12"/>
      <c r="W650" s="328"/>
      <c r="X650" s="202"/>
      <c r="Y650" s="12"/>
      <c r="Z650" s="329"/>
    </row>
    <row r="651" spans="14:26">
      <c r="N651" s="317"/>
      <c r="O651" s="259"/>
      <c r="P651" s="54"/>
      <c r="Q651" s="323"/>
      <c r="R651" s="310"/>
      <c r="S651" s="12"/>
      <c r="T651" s="12"/>
      <c r="U651" s="12"/>
      <c r="V651" s="12"/>
      <c r="W651" s="328"/>
      <c r="X651" s="202"/>
      <c r="Y651" s="12"/>
      <c r="Z651" s="329"/>
    </row>
    <row r="652" spans="14:26">
      <c r="N652" s="317"/>
      <c r="O652" s="259"/>
      <c r="P652" s="54"/>
      <c r="Q652" s="323"/>
      <c r="R652" s="310"/>
      <c r="S652" s="12"/>
      <c r="T652" s="12"/>
      <c r="U652" s="12"/>
      <c r="V652" s="12"/>
      <c r="W652" s="328"/>
      <c r="X652" s="202"/>
      <c r="Y652" s="12"/>
      <c r="Z652" s="329"/>
    </row>
    <row r="653" spans="14:26">
      <c r="N653" s="317"/>
      <c r="O653" s="259"/>
      <c r="P653" s="54"/>
      <c r="Q653" s="323"/>
      <c r="R653" s="310"/>
      <c r="S653" s="12"/>
      <c r="T653" s="12"/>
      <c r="U653" s="12"/>
      <c r="V653" s="12"/>
      <c r="W653" s="328"/>
      <c r="X653" s="202"/>
      <c r="Y653" s="12"/>
      <c r="Z653" s="329"/>
    </row>
    <row r="654" spans="14:26">
      <c r="N654" s="317"/>
      <c r="O654" s="259"/>
      <c r="P654" s="54"/>
      <c r="Q654" s="323"/>
      <c r="R654" s="310"/>
      <c r="S654" s="12"/>
      <c r="T654" s="12"/>
      <c r="U654" s="12"/>
      <c r="V654" s="12"/>
      <c r="W654" s="328"/>
      <c r="X654" s="202"/>
      <c r="Y654" s="12"/>
      <c r="Z654" s="329"/>
    </row>
    <row r="655" spans="14:26">
      <c r="N655" s="317"/>
      <c r="O655" s="259"/>
      <c r="P655" s="54"/>
      <c r="Q655" s="323"/>
      <c r="R655" s="310"/>
      <c r="S655" s="12"/>
      <c r="T655" s="12"/>
      <c r="U655" s="12"/>
      <c r="V655" s="12"/>
      <c r="W655" s="328"/>
      <c r="X655" s="202"/>
      <c r="Y655" s="12"/>
      <c r="Z655" s="329"/>
    </row>
    <row r="656" spans="14:26">
      <c r="N656" s="317"/>
      <c r="O656" s="259"/>
      <c r="P656" s="54"/>
      <c r="Q656" s="323"/>
      <c r="R656" s="310"/>
      <c r="S656" s="12"/>
      <c r="T656" s="12"/>
      <c r="U656" s="12"/>
      <c r="V656" s="12"/>
      <c r="W656" s="328"/>
      <c r="X656" s="202"/>
      <c r="Y656" s="12"/>
      <c r="Z656" s="329"/>
    </row>
    <row r="657" spans="14:26">
      <c r="N657" s="317"/>
      <c r="O657" s="259"/>
      <c r="P657" s="54"/>
      <c r="Q657" s="323"/>
      <c r="R657" s="310"/>
      <c r="S657" s="12"/>
      <c r="T657" s="12"/>
      <c r="U657" s="12"/>
      <c r="V657" s="12"/>
      <c r="W657" s="328"/>
      <c r="X657" s="202"/>
      <c r="Y657" s="12"/>
      <c r="Z657" s="329"/>
    </row>
    <row r="658" spans="14:26">
      <c r="N658" s="317"/>
      <c r="O658" s="259"/>
      <c r="P658" s="54"/>
      <c r="Q658" s="323"/>
      <c r="R658" s="310"/>
      <c r="S658" s="12"/>
      <c r="T658" s="12"/>
      <c r="U658" s="12"/>
      <c r="V658" s="12"/>
      <c r="W658" s="328"/>
      <c r="X658" s="202"/>
      <c r="Y658" s="12"/>
      <c r="Z658" s="329"/>
    </row>
    <row r="659" spans="14:26">
      <c r="N659" s="317"/>
      <c r="O659" s="259"/>
      <c r="P659" s="54"/>
      <c r="Q659" s="323"/>
      <c r="R659" s="310"/>
      <c r="S659" s="12"/>
      <c r="T659" s="12"/>
      <c r="U659" s="12"/>
      <c r="V659" s="12"/>
      <c r="W659" s="328"/>
      <c r="X659" s="202"/>
      <c r="Y659" s="12"/>
      <c r="Z659" s="329"/>
    </row>
    <row r="660" spans="14:26">
      <c r="N660" s="317"/>
      <c r="O660" s="259"/>
      <c r="P660" s="54"/>
      <c r="Q660" s="323"/>
      <c r="R660" s="310"/>
      <c r="S660" s="12"/>
      <c r="T660" s="12"/>
      <c r="U660" s="12"/>
      <c r="V660" s="12"/>
      <c r="W660" s="328"/>
      <c r="X660" s="202"/>
      <c r="Y660" s="12"/>
      <c r="Z660" s="329"/>
    </row>
    <row r="661" spans="14:26">
      <c r="N661" s="317"/>
      <c r="O661" s="259"/>
      <c r="P661" s="54"/>
      <c r="Q661" s="323"/>
      <c r="R661" s="310"/>
      <c r="S661" s="12"/>
      <c r="T661" s="12"/>
      <c r="U661" s="12"/>
      <c r="V661" s="12"/>
      <c r="W661" s="328"/>
      <c r="X661" s="202"/>
      <c r="Y661" s="12"/>
      <c r="Z661" s="329"/>
    </row>
    <row r="662" spans="14:26">
      <c r="N662" s="317"/>
      <c r="O662" s="259"/>
      <c r="P662" s="54"/>
      <c r="Q662" s="323"/>
      <c r="R662" s="310"/>
      <c r="S662" s="12"/>
      <c r="T662" s="12"/>
      <c r="U662" s="12"/>
      <c r="V662" s="12"/>
      <c r="W662" s="328"/>
      <c r="X662" s="202"/>
      <c r="Y662" s="12"/>
      <c r="Z662" s="329"/>
    </row>
    <row r="663" spans="14:26">
      <c r="N663" s="317"/>
      <c r="O663" s="259"/>
      <c r="P663" s="54"/>
      <c r="Q663" s="323"/>
      <c r="R663" s="310"/>
      <c r="S663" s="12"/>
      <c r="T663" s="12"/>
      <c r="U663" s="12"/>
      <c r="V663" s="12"/>
      <c r="W663" s="328"/>
      <c r="X663" s="202"/>
      <c r="Y663" s="12"/>
      <c r="Z663" s="329"/>
    </row>
    <row r="664" spans="14:26">
      <c r="N664" s="317"/>
      <c r="O664" s="259"/>
      <c r="P664" s="54"/>
      <c r="Q664" s="323"/>
      <c r="R664" s="310"/>
      <c r="S664" s="12"/>
      <c r="T664" s="12"/>
      <c r="U664" s="12"/>
      <c r="V664" s="12"/>
      <c r="W664" s="328"/>
      <c r="X664" s="202"/>
      <c r="Y664" s="12"/>
      <c r="Z664" s="329"/>
    </row>
    <row r="665" spans="14:26">
      <c r="N665" s="317"/>
      <c r="O665" s="259"/>
      <c r="P665" s="54"/>
      <c r="Q665" s="323"/>
      <c r="R665" s="310"/>
      <c r="S665" s="12"/>
      <c r="T665" s="12"/>
      <c r="U665" s="12"/>
      <c r="V665" s="12"/>
      <c r="W665" s="328"/>
      <c r="X665" s="202"/>
      <c r="Y665" s="12"/>
      <c r="Z665" s="329"/>
    </row>
    <row r="666" spans="14:26">
      <c r="N666" s="317"/>
      <c r="O666" s="259"/>
      <c r="P666" s="54"/>
      <c r="Q666" s="323"/>
      <c r="R666" s="310"/>
      <c r="S666" s="12"/>
      <c r="T666" s="12"/>
      <c r="U666" s="12"/>
      <c r="V666" s="12"/>
      <c r="W666" s="328"/>
      <c r="X666" s="202"/>
      <c r="Y666" s="12"/>
      <c r="Z666" s="329"/>
    </row>
    <row r="667" spans="14:26">
      <c r="N667" s="317"/>
      <c r="O667" s="259"/>
      <c r="P667" s="54"/>
      <c r="Q667" s="323"/>
      <c r="R667" s="310"/>
      <c r="S667" s="12"/>
      <c r="T667" s="12"/>
      <c r="U667" s="12"/>
      <c r="V667" s="12"/>
      <c r="W667" s="328"/>
      <c r="X667" s="202"/>
      <c r="Y667" s="12"/>
      <c r="Z667" s="329"/>
    </row>
    <row r="668" spans="14:26">
      <c r="N668" s="317"/>
      <c r="O668" s="259"/>
      <c r="P668" s="54"/>
      <c r="Q668" s="323"/>
      <c r="R668" s="310"/>
      <c r="S668" s="12"/>
      <c r="T668" s="12"/>
      <c r="U668" s="12"/>
      <c r="V668" s="12"/>
      <c r="W668" s="328"/>
      <c r="X668" s="202"/>
      <c r="Y668" s="12"/>
      <c r="Z668" s="329"/>
    </row>
    <row r="669" spans="14:26">
      <c r="N669" s="317"/>
      <c r="O669" s="259"/>
      <c r="P669" s="54"/>
      <c r="Q669" s="323"/>
      <c r="R669" s="310"/>
      <c r="S669" s="12"/>
      <c r="T669" s="12"/>
      <c r="U669" s="12"/>
      <c r="V669" s="12"/>
      <c r="W669" s="328"/>
      <c r="X669" s="202"/>
      <c r="Y669" s="12"/>
      <c r="Z669" s="329"/>
    </row>
    <row r="670" spans="14:26">
      <c r="N670" s="317"/>
      <c r="O670" s="259"/>
      <c r="P670" s="54"/>
      <c r="Q670" s="323"/>
      <c r="R670" s="310"/>
      <c r="S670" s="12"/>
      <c r="T670" s="12"/>
      <c r="U670" s="12"/>
      <c r="V670" s="12"/>
      <c r="W670" s="328"/>
      <c r="X670" s="202"/>
      <c r="Y670" s="12"/>
      <c r="Z670" s="329"/>
    </row>
    <row r="671" spans="14:26">
      <c r="N671" s="317"/>
      <c r="O671" s="259"/>
      <c r="P671" s="54"/>
      <c r="Q671" s="323"/>
      <c r="R671" s="310"/>
      <c r="S671" s="12"/>
      <c r="T671" s="12"/>
      <c r="U671" s="12"/>
      <c r="V671" s="12"/>
      <c r="W671" s="328"/>
      <c r="X671" s="202"/>
      <c r="Y671" s="12"/>
      <c r="Z671" s="329"/>
    </row>
    <row r="672" spans="14:26">
      <c r="N672" s="317"/>
      <c r="O672" s="259"/>
      <c r="P672" s="54"/>
      <c r="Q672" s="323"/>
      <c r="R672" s="310"/>
      <c r="S672" s="12"/>
      <c r="T672" s="12"/>
      <c r="U672" s="12"/>
      <c r="V672" s="12"/>
      <c r="W672" s="328"/>
      <c r="X672" s="202"/>
      <c r="Y672" s="12"/>
      <c r="Z672" s="329"/>
    </row>
    <row r="673" spans="14:26">
      <c r="N673" s="317"/>
      <c r="O673" s="259"/>
      <c r="P673" s="54"/>
      <c r="Q673" s="323"/>
      <c r="R673" s="310"/>
      <c r="S673" s="12"/>
      <c r="T673" s="12"/>
      <c r="U673" s="12"/>
      <c r="V673" s="12"/>
      <c r="W673" s="328"/>
      <c r="X673" s="202"/>
      <c r="Y673" s="12"/>
      <c r="Z673" s="329"/>
    </row>
    <row r="674" spans="14:26">
      <c r="N674" s="317"/>
      <c r="O674" s="259"/>
      <c r="P674" s="54"/>
      <c r="Q674" s="323"/>
      <c r="R674" s="310"/>
      <c r="S674" s="12"/>
      <c r="T674" s="12"/>
      <c r="U674" s="12"/>
      <c r="V674" s="12"/>
      <c r="W674" s="328"/>
      <c r="X674" s="202"/>
      <c r="Y674" s="12"/>
      <c r="Z674" s="329"/>
    </row>
    <row r="675" spans="14:26">
      <c r="N675" s="317"/>
      <c r="O675" s="259"/>
      <c r="P675" s="54"/>
      <c r="Q675" s="323"/>
      <c r="R675" s="310"/>
      <c r="S675" s="12"/>
      <c r="T675" s="12"/>
      <c r="U675" s="12"/>
      <c r="V675" s="12"/>
      <c r="W675" s="328"/>
      <c r="X675" s="202"/>
      <c r="Y675" s="12"/>
      <c r="Z675" s="329"/>
    </row>
    <row r="676" spans="14:26">
      <c r="N676" s="317"/>
      <c r="O676" s="259"/>
      <c r="P676" s="54"/>
      <c r="Q676" s="323"/>
      <c r="R676" s="310"/>
      <c r="S676" s="12"/>
      <c r="T676" s="12"/>
      <c r="U676" s="12"/>
      <c r="V676" s="12"/>
      <c r="W676" s="328"/>
      <c r="X676" s="202"/>
      <c r="Y676" s="12"/>
      <c r="Z676" s="329"/>
    </row>
    <row r="677" spans="14:26">
      <c r="N677" s="317"/>
      <c r="O677" s="259"/>
      <c r="P677" s="54"/>
      <c r="Q677" s="323"/>
      <c r="R677" s="310"/>
      <c r="S677" s="12"/>
      <c r="T677" s="12"/>
      <c r="U677" s="12"/>
      <c r="V677" s="12"/>
      <c r="W677" s="328"/>
      <c r="X677" s="202"/>
      <c r="Y677" s="12"/>
      <c r="Z677" s="329"/>
    </row>
    <row r="678" spans="14:26">
      <c r="N678" s="317"/>
      <c r="O678" s="259"/>
      <c r="P678" s="54"/>
      <c r="Q678" s="323"/>
      <c r="R678" s="310"/>
      <c r="S678" s="12"/>
      <c r="T678" s="12"/>
      <c r="U678" s="12"/>
      <c r="V678" s="12"/>
      <c r="W678" s="328"/>
      <c r="X678" s="202"/>
      <c r="Y678" s="12"/>
      <c r="Z678" s="329"/>
    </row>
    <row r="679" spans="14:26">
      <c r="N679" s="317"/>
      <c r="O679" s="259"/>
      <c r="P679" s="54"/>
      <c r="Q679" s="323"/>
      <c r="R679" s="310"/>
      <c r="S679" s="12"/>
      <c r="T679" s="12"/>
      <c r="U679" s="12"/>
      <c r="V679" s="12"/>
      <c r="W679" s="328"/>
      <c r="X679" s="202"/>
      <c r="Y679" s="12"/>
      <c r="Z679" s="329"/>
    </row>
    <row r="680" spans="14:26">
      <c r="N680" s="317"/>
      <c r="O680" s="259"/>
      <c r="P680" s="54"/>
      <c r="Q680" s="323"/>
      <c r="R680" s="310"/>
      <c r="S680" s="12"/>
      <c r="T680" s="12"/>
      <c r="U680" s="12"/>
      <c r="V680" s="12"/>
      <c r="W680" s="328"/>
      <c r="X680" s="202"/>
      <c r="Y680" s="12"/>
      <c r="Z680" s="329"/>
    </row>
    <row r="681" spans="14:26">
      <c r="N681" s="317"/>
      <c r="O681" s="259"/>
      <c r="P681" s="54"/>
      <c r="Q681" s="323"/>
      <c r="R681" s="310"/>
      <c r="S681" s="12"/>
      <c r="T681" s="12"/>
      <c r="U681" s="12"/>
      <c r="V681" s="12"/>
      <c r="W681" s="328"/>
      <c r="X681" s="202"/>
      <c r="Y681" s="12"/>
      <c r="Z681" s="329"/>
    </row>
    <row r="682" spans="14:26">
      <c r="N682" s="317"/>
      <c r="O682" s="259"/>
      <c r="P682" s="54"/>
      <c r="Q682" s="323"/>
      <c r="R682" s="310"/>
      <c r="S682" s="12"/>
      <c r="T682" s="12"/>
      <c r="U682" s="12"/>
      <c r="V682" s="12"/>
      <c r="W682" s="328"/>
      <c r="X682" s="202"/>
      <c r="Y682" s="12"/>
      <c r="Z682" s="329"/>
    </row>
    <row r="683" spans="14:26">
      <c r="N683" s="317"/>
      <c r="O683" s="259"/>
      <c r="P683" s="54"/>
      <c r="Q683" s="323"/>
      <c r="R683" s="310"/>
      <c r="S683" s="12"/>
      <c r="T683" s="12"/>
      <c r="U683" s="12"/>
      <c r="V683" s="12"/>
      <c r="W683" s="328"/>
      <c r="X683" s="202"/>
      <c r="Y683" s="12"/>
      <c r="Z683" s="329"/>
    </row>
    <row r="684" spans="14:26">
      <c r="N684" s="317"/>
      <c r="O684" s="259"/>
      <c r="P684" s="54"/>
      <c r="Q684" s="323"/>
      <c r="R684" s="310"/>
      <c r="S684" s="12"/>
      <c r="T684" s="12"/>
      <c r="U684" s="12"/>
      <c r="V684" s="12"/>
      <c r="W684" s="328"/>
      <c r="X684" s="202"/>
      <c r="Y684" s="12"/>
      <c r="Z684" s="329"/>
    </row>
    <row r="685" spans="14:26">
      <c r="N685" s="317"/>
      <c r="O685" s="259"/>
      <c r="P685" s="54"/>
      <c r="Q685" s="323"/>
      <c r="R685" s="310"/>
      <c r="S685" s="12"/>
      <c r="T685" s="12"/>
      <c r="U685" s="12"/>
      <c r="V685" s="12"/>
      <c r="W685" s="328"/>
      <c r="X685" s="202"/>
      <c r="Y685" s="12"/>
      <c r="Z685" s="329"/>
    </row>
    <row r="686" spans="14:26">
      <c r="N686" s="317"/>
      <c r="O686" s="259"/>
      <c r="P686" s="54"/>
      <c r="Q686" s="323"/>
      <c r="R686" s="310"/>
      <c r="S686" s="12"/>
      <c r="T686" s="12"/>
      <c r="U686" s="12"/>
      <c r="V686" s="12"/>
      <c r="W686" s="328"/>
      <c r="X686" s="202"/>
      <c r="Y686" s="12"/>
      <c r="Z686" s="329"/>
    </row>
    <row r="687" spans="14:26">
      <c r="N687" s="317"/>
      <c r="O687" s="259"/>
      <c r="P687" s="54"/>
      <c r="Q687" s="323"/>
      <c r="R687" s="310"/>
      <c r="S687" s="12"/>
      <c r="T687" s="12"/>
      <c r="U687" s="12"/>
      <c r="V687" s="12"/>
      <c r="W687" s="328"/>
      <c r="X687" s="202"/>
      <c r="Y687" s="12"/>
      <c r="Z687" s="329"/>
    </row>
    <row r="688" spans="14:26">
      <c r="N688" s="317"/>
      <c r="O688" s="259"/>
      <c r="P688" s="54"/>
      <c r="Q688" s="323"/>
      <c r="R688" s="310"/>
      <c r="S688" s="12"/>
      <c r="T688" s="12"/>
      <c r="U688" s="12"/>
      <c r="V688" s="12"/>
      <c r="W688" s="328"/>
      <c r="X688" s="202"/>
      <c r="Y688" s="12"/>
      <c r="Z688" s="329"/>
    </row>
    <row r="689" spans="14:26">
      <c r="N689" s="317"/>
      <c r="O689" s="259"/>
      <c r="P689" s="54"/>
      <c r="Q689" s="323"/>
      <c r="R689" s="310"/>
      <c r="S689" s="12"/>
      <c r="T689" s="12"/>
      <c r="U689" s="12"/>
      <c r="V689" s="12"/>
      <c r="W689" s="328"/>
      <c r="X689" s="202"/>
      <c r="Y689" s="12"/>
      <c r="Z689" s="329"/>
    </row>
    <row r="690" spans="14:26">
      <c r="N690" s="317"/>
      <c r="O690" s="259"/>
      <c r="P690" s="54"/>
      <c r="Q690" s="323"/>
      <c r="R690" s="310"/>
      <c r="S690" s="12"/>
      <c r="T690" s="12"/>
      <c r="U690" s="12"/>
      <c r="V690" s="12"/>
      <c r="W690" s="328"/>
      <c r="X690" s="202"/>
      <c r="Y690" s="12"/>
      <c r="Z690" s="329"/>
    </row>
    <row r="691" spans="14:26">
      <c r="N691" s="317"/>
      <c r="O691" s="259"/>
      <c r="P691" s="54"/>
      <c r="Q691" s="323"/>
      <c r="R691" s="310"/>
      <c r="S691" s="12"/>
      <c r="T691" s="12"/>
      <c r="U691" s="12"/>
      <c r="V691" s="12"/>
      <c r="W691" s="328"/>
      <c r="X691" s="202"/>
      <c r="Y691" s="12"/>
      <c r="Z691" s="329"/>
    </row>
    <row r="692" spans="14:26">
      <c r="N692" s="317"/>
      <c r="O692" s="259"/>
      <c r="P692" s="54"/>
      <c r="Q692" s="323"/>
      <c r="R692" s="310"/>
      <c r="S692" s="12"/>
      <c r="T692" s="12"/>
      <c r="U692" s="12"/>
      <c r="V692" s="12"/>
      <c r="W692" s="328"/>
      <c r="X692" s="202"/>
      <c r="Y692" s="12"/>
      <c r="Z692" s="329"/>
    </row>
    <row r="693" spans="14:26">
      <c r="N693" s="317"/>
      <c r="O693" s="259"/>
      <c r="P693" s="54"/>
      <c r="Q693" s="323"/>
      <c r="R693" s="310"/>
      <c r="S693" s="12"/>
      <c r="T693" s="12"/>
      <c r="U693" s="12"/>
      <c r="V693" s="12"/>
      <c r="W693" s="328"/>
      <c r="X693" s="202"/>
      <c r="Y693" s="12"/>
      <c r="Z693" s="329"/>
    </row>
    <row r="694" spans="14:26">
      <c r="N694" s="317"/>
      <c r="O694" s="259"/>
      <c r="P694" s="54"/>
      <c r="Q694" s="323"/>
      <c r="R694" s="310"/>
      <c r="S694" s="12"/>
      <c r="T694" s="12"/>
      <c r="U694" s="12"/>
      <c r="V694" s="12"/>
      <c r="W694" s="328"/>
      <c r="X694" s="202"/>
      <c r="Y694" s="12"/>
      <c r="Z694" s="329"/>
    </row>
    <row r="695" spans="14:26">
      <c r="N695" s="317"/>
      <c r="O695" s="259"/>
      <c r="P695" s="54"/>
      <c r="Q695" s="323"/>
      <c r="R695" s="310"/>
      <c r="S695" s="12"/>
      <c r="T695" s="12"/>
      <c r="U695" s="12"/>
      <c r="V695" s="12"/>
      <c r="W695" s="328"/>
      <c r="X695" s="202"/>
      <c r="Y695" s="12"/>
      <c r="Z695" s="329"/>
    </row>
    <row r="696" spans="14:26">
      <c r="N696" s="317"/>
      <c r="O696" s="259"/>
      <c r="P696" s="54"/>
      <c r="Q696" s="323"/>
      <c r="R696" s="310"/>
      <c r="S696" s="12"/>
      <c r="T696" s="12"/>
      <c r="U696" s="12"/>
      <c r="V696" s="12"/>
      <c r="W696" s="328"/>
      <c r="X696" s="202"/>
      <c r="Y696" s="12"/>
      <c r="Z696" s="329"/>
    </row>
    <row r="697" spans="14:26">
      <c r="N697" s="317"/>
      <c r="O697" s="259"/>
      <c r="P697" s="54"/>
      <c r="Q697" s="323"/>
      <c r="R697" s="310"/>
      <c r="S697" s="12"/>
      <c r="T697" s="12"/>
      <c r="U697" s="12"/>
      <c r="V697" s="12"/>
      <c r="W697" s="328"/>
      <c r="X697" s="202"/>
      <c r="Y697" s="12"/>
      <c r="Z697" s="329"/>
    </row>
    <row r="698" spans="14:26">
      <c r="N698" s="317"/>
      <c r="O698" s="259"/>
      <c r="P698" s="54"/>
      <c r="Q698" s="323"/>
      <c r="R698" s="310"/>
      <c r="S698" s="12"/>
      <c r="T698" s="12"/>
      <c r="U698" s="12"/>
      <c r="V698" s="12"/>
      <c r="W698" s="328"/>
      <c r="X698" s="202"/>
      <c r="Y698" s="12"/>
      <c r="Z698" s="329"/>
    </row>
    <row r="699" spans="14:26">
      <c r="N699" s="317"/>
      <c r="O699" s="259"/>
      <c r="P699" s="54"/>
      <c r="Q699" s="323"/>
      <c r="R699" s="310"/>
      <c r="S699" s="12"/>
      <c r="T699" s="12"/>
      <c r="U699" s="12"/>
      <c r="V699" s="12"/>
      <c r="W699" s="328"/>
      <c r="X699" s="202"/>
      <c r="Y699" s="12"/>
      <c r="Z699" s="329"/>
    </row>
    <row r="700" spans="14:26">
      <c r="N700" s="317"/>
      <c r="O700" s="259"/>
      <c r="P700" s="54"/>
      <c r="Q700" s="323"/>
      <c r="R700" s="310"/>
      <c r="S700" s="12"/>
      <c r="T700" s="12"/>
      <c r="U700" s="12"/>
      <c r="V700" s="12"/>
      <c r="W700" s="328"/>
      <c r="X700" s="202"/>
      <c r="Y700" s="12"/>
      <c r="Z700" s="329"/>
    </row>
    <row r="701" spans="14:26">
      <c r="N701" s="317"/>
      <c r="O701" s="259"/>
      <c r="P701" s="54"/>
      <c r="Q701" s="323"/>
      <c r="R701" s="310"/>
      <c r="S701" s="12"/>
      <c r="T701" s="12"/>
      <c r="U701" s="12"/>
      <c r="V701" s="12"/>
      <c r="W701" s="328"/>
      <c r="X701" s="202"/>
      <c r="Y701" s="12"/>
      <c r="Z701" s="329"/>
    </row>
    <row r="702" spans="14:26">
      <c r="N702" s="317"/>
      <c r="O702" s="259"/>
      <c r="P702" s="54"/>
      <c r="Q702" s="323"/>
      <c r="R702" s="310"/>
      <c r="S702" s="12"/>
      <c r="T702" s="12"/>
      <c r="U702" s="12"/>
      <c r="V702" s="12"/>
      <c r="W702" s="328"/>
      <c r="X702" s="202"/>
      <c r="Y702" s="12"/>
      <c r="Z702" s="329"/>
    </row>
    <row r="703" spans="14:26">
      <c r="N703" s="317"/>
      <c r="O703" s="259"/>
      <c r="P703" s="54"/>
      <c r="Q703" s="323"/>
      <c r="R703" s="310"/>
      <c r="S703" s="12"/>
      <c r="T703" s="12"/>
      <c r="U703" s="12"/>
      <c r="V703" s="12"/>
      <c r="W703" s="328"/>
      <c r="X703" s="202"/>
      <c r="Y703" s="12"/>
      <c r="Z703" s="329"/>
    </row>
    <row r="704" spans="14:26">
      <c r="N704" s="317"/>
      <c r="O704" s="259"/>
      <c r="P704" s="54"/>
      <c r="Q704" s="323"/>
      <c r="R704" s="310"/>
      <c r="S704" s="12"/>
      <c r="T704" s="12"/>
      <c r="U704" s="12"/>
      <c r="V704" s="12"/>
      <c r="W704" s="328"/>
      <c r="X704" s="202"/>
      <c r="Y704" s="12"/>
      <c r="Z704" s="329"/>
    </row>
    <row r="705" spans="14:26">
      <c r="N705" s="317"/>
      <c r="O705" s="259"/>
      <c r="P705" s="54"/>
      <c r="Q705" s="323"/>
      <c r="R705" s="310"/>
      <c r="S705" s="12"/>
      <c r="T705" s="12"/>
      <c r="U705" s="12"/>
      <c r="V705" s="12"/>
      <c r="W705" s="328"/>
      <c r="X705" s="202"/>
      <c r="Y705" s="12"/>
      <c r="Z705" s="329"/>
    </row>
    <row r="706" spans="14:26">
      <c r="N706" s="317"/>
      <c r="O706" s="259"/>
      <c r="P706" s="54"/>
      <c r="Q706" s="323"/>
      <c r="R706" s="310"/>
      <c r="S706" s="12"/>
      <c r="T706" s="12"/>
      <c r="U706" s="12"/>
      <c r="V706" s="12"/>
      <c r="W706" s="328"/>
      <c r="X706" s="202"/>
      <c r="Y706" s="12"/>
      <c r="Z706" s="329"/>
    </row>
    <row r="707" spans="14:26">
      <c r="N707" s="317"/>
      <c r="O707" s="259"/>
      <c r="P707" s="54"/>
      <c r="Q707" s="323"/>
      <c r="R707" s="310"/>
      <c r="S707" s="12"/>
      <c r="T707" s="12"/>
      <c r="U707" s="12"/>
      <c r="V707" s="12"/>
      <c r="W707" s="328"/>
      <c r="X707" s="202"/>
      <c r="Y707" s="12"/>
      <c r="Z707" s="329"/>
    </row>
    <row r="708" spans="14:26">
      <c r="N708" s="317"/>
      <c r="O708" s="259"/>
      <c r="P708" s="54"/>
      <c r="Q708" s="323"/>
      <c r="R708" s="310"/>
      <c r="S708" s="12"/>
      <c r="T708" s="12"/>
      <c r="U708" s="12"/>
      <c r="V708" s="12"/>
      <c r="W708" s="328"/>
      <c r="X708" s="202"/>
      <c r="Y708" s="12"/>
      <c r="Z708" s="329"/>
    </row>
    <row r="709" spans="14:26">
      <c r="N709" s="317"/>
      <c r="O709" s="259"/>
      <c r="P709" s="54"/>
      <c r="Q709" s="323"/>
      <c r="R709" s="310"/>
      <c r="S709" s="12"/>
      <c r="T709" s="12"/>
      <c r="U709" s="12"/>
      <c r="V709" s="12"/>
      <c r="W709" s="328"/>
      <c r="X709" s="202"/>
      <c r="Y709" s="12"/>
      <c r="Z709" s="329"/>
    </row>
    <row r="710" spans="14:26">
      <c r="N710" s="317"/>
      <c r="O710" s="259"/>
      <c r="P710" s="54"/>
      <c r="Q710" s="323"/>
      <c r="R710" s="310"/>
      <c r="S710" s="12"/>
      <c r="T710" s="12"/>
      <c r="U710" s="12"/>
      <c r="V710" s="12"/>
      <c r="W710" s="328"/>
      <c r="X710" s="202"/>
      <c r="Y710" s="12"/>
      <c r="Z710" s="329"/>
    </row>
    <row r="711" spans="14:26">
      <c r="N711" s="317"/>
      <c r="O711" s="259"/>
      <c r="P711" s="54"/>
      <c r="Q711" s="323"/>
      <c r="R711" s="310"/>
      <c r="S711" s="12"/>
      <c r="T711" s="12"/>
      <c r="U711" s="12"/>
      <c r="V711" s="12"/>
      <c r="W711" s="328"/>
      <c r="X711" s="202"/>
      <c r="Y711" s="12"/>
      <c r="Z711" s="329"/>
    </row>
    <row r="712" spans="14:26">
      <c r="N712" s="317"/>
      <c r="O712" s="259"/>
      <c r="P712" s="54"/>
      <c r="Q712" s="323"/>
      <c r="R712" s="310"/>
      <c r="S712" s="12"/>
      <c r="T712" s="12"/>
      <c r="U712" s="12"/>
      <c r="V712" s="12"/>
      <c r="W712" s="328"/>
      <c r="X712" s="202"/>
      <c r="Y712" s="12"/>
      <c r="Z712" s="329"/>
    </row>
    <row r="713" spans="14:26">
      <c r="N713" s="317"/>
      <c r="O713" s="259"/>
      <c r="P713" s="54"/>
      <c r="Q713" s="323"/>
      <c r="R713" s="310"/>
      <c r="S713" s="12"/>
      <c r="T713" s="12"/>
      <c r="U713" s="12"/>
      <c r="V713" s="12"/>
      <c r="W713" s="328"/>
      <c r="X713" s="202"/>
      <c r="Y713" s="12"/>
      <c r="Z713" s="329"/>
    </row>
    <row r="714" spans="14:26">
      <c r="N714" s="317"/>
      <c r="O714" s="259"/>
      <c r="P714" s="54"/>
      <c r="Q714" s="323"/>
      <c r="R714" s="310"/>
      <c r="S714" s="12"/>
      <c r="T714" s="12"/>
      <c r="U714" s="12"/>
      <c r="V714" s="12"/>
      <c r="W714" s="328"/>
      <c r="X714" s="202"/>
      <c r="Y714" s="12"/>
      <c r="Z714" s="329"/>
    </row>
    <row r="715" spans="14:26">
      <c r="N715" s="317"/>
      <c r="O715" s="259"/>
      <c r="P715" s="54"/>
      <c r="Q715" s="323"/>
      <c r="R715" s="310"/>
      <c r="S715" s="12"/>
      <c r="T715" s="12"/>
      <c r="U715" s="12"/>
      <c r="V715" s="12"/>
      <c r="W715" s="328"/>
      <c r="X715" s="202"/>
      <c r="Y715" s="12"/>
      <c r="Z715" s="329"/>
    </row>
    <row r="716" spans="14:26">
      <c r="N716" s="317"/>
      <c r="O716" s="259"/>
      <c r="P716" s="54"/>
      <c r="Q716" s="323"/>
      <c r="R716" s="310"/>
      <c r="S716" s="12"/>
      <c r="T716" s="12"/>
      <c r="U716" s="12"/>
      <c r="V716" s="12"/>
      <c r="W716" s="328"/>
      <c r="X716" s="202"/>
      <c r="Y716" s="12"/>
      <c r="Z716" s="329"/>
    </row>
    <row r="717" spans="14:26">
      <c r="N717" s="317"/>
      <c r="O717" s="259"/>
      <c r="P717" s="54"/>
      <c r="Q717" s="323"/>
      <c r="R717" s="310"/>
      <c r="S717" s="12"/>
      <c r="T717" s="12"/>
      <c r="U717" s="12"/>
      <c r="V717" s="12"/>
      <c r="W717" s="328"/>
      <c r="X717" s="202"/>
      <c r="Y717" s="12"/>
      <c r="Z717" s="329"/>
    </row>
    <row r="718" spans="14:26">
      <c r="N718" s="317"/>
      <c r="O718" s="259"/>
      <c r="P718" s="54"/>
      <c r="Q718" s="323"/>
      <c r="R718" s="310"/>
      <c r="S718" s="12"/>
      <c r="T718" s="12"/>
      <c r="U718" s="12"/>
      <c r="V718" s="12"/>
      <c r="W718" s="328"/>
      <c r="X718" s="202"/>
      <c r="Y718" s="12"/>
      <c r="Z718" s="329"/>
    </row>
    <row r="719" spans="14:26">
      <c r="N719" s="317"/>
      <c r="O719" s="259"/>
      <c r="P719" s="54"/>
      <c r="Q719" s="323"/>
      <c r="R719" s="310"/>
      <c r="S719" s="12"/>
      <c r="T719" s="12"/>
      <c r="U719" s="12"/>
      <c r="V719" s="12"/>
      <c r="W719" s="328"/>
      <c r="X719" s="202"/>
      <c r="Y719" s="12"/>
      <c r="Z719" s="329"/>
    </row>
    <row r="720" spans="14:26">
      <c r="N720" s="317"/>
      <c r="O720" s="259"/>
      <c r="P720" s="54"/>
      <c r="Q720" s="323"/>
      <c r="R720" s="310"/>
      <c r="S720" s="12"/>
      <c r="T720" s="12"/>
      <c r="U720" s="12"/>
      <c r="V720" s="12"/>
      <c r="W720" s="328"/>
      <c r="X720" s="202"/>
      <c r="Y720" s="12"/>
      <c r="Z720" s="329"/>
    </row>
    <row r="721" spans="14:26">
      <c r="N721" s="317"/>
      <c r="O721" s="259"/>
      <c r="P721" s="54"/>
      <c r="Q721" s="323"/>
      <c r="R721" s="310"/>
      <c r="S721" s="12"/>
      <c r="T721" s="12"/>
      <c r="U721" s="12"/>
      <c r="V721" s="12"/>
      <c r="W721" s="328"/>
      <c r="X721" s="202"/>
      <c r="Y721" s="12"/>
      <c r="Z721" s="329"/>
    </row>
    <row r="722" spans="14:26">
      <c r="N722" s="317"/>
      <c r="O722" s="259"/>
      <c r="P722" s="54"/>
      <c r="Q722" s="323"/>
      <c r="R722" s="310"/>
      <c r="S722" s="12"/>
      <c r="T722" s="12"/>
      <c r="U722" s="12"/>
      <c r="V722" s="12"/>
      <c r="W722" s="328"/>
      <c r="X722" s="202"/>
      <c r="Y722" s="12"/>
      <c r="Z722" s="329"/>
    </row>
    <row r="723" spans="14:26">
      <c r="N723" s="317"/>
      <c r="O723" s="259"/>
      <c r="P723" s="54"/>
      <c r="Q723" s="323"/>
      <c r="R723" s="310"/>
      <c r="S723" s="12"/>
      <c r="T723" s="12"/>
      <c r="U723" s="12"/>
      <c r="V723" s="12"/>
      <c r="W723" s="328"/>
      <c r="X723" s="202"/>
      <c r="Y723" s="12"/>
      <c r="Z723" s="329"/>
    </row>
    <row r="724" spans="14:26">
      <c r="N724" s="317"/>
      <c r="O724" s="259"/>
      <c r="P724" s="54"/>
      <c r="Q724" s="323"/>
      <c r="R724" s="310"/>
      <c r="S724" s="12"/>
      <c r="T724" s="12"/>
      <c r="U724" s="12"/>
      <c r="V724" s="12"/>
      <c r="W724" s="328"/>
      <c r="X724" s="202"/>
      <c r="Y724" s="12"/>
      <c r="Z724" s="329"/>
    </row>
    <row r="725" spans="14:26">
      <c r="N725" s="317"/>
      <c r="O725" s="259"/>
      <c r="P725" s="54"/>
      <c r="Q725" s="323"/>
      <c r="R725" s="310"/>
      <c r="S725" s="12"/>
      <c r="T725" s="12"/>
      <c r="U725" s="12"/>
      <c r="V725" s="12"/>
      <c r="W725" s="328"/>
      <c r="X725" s="202"/>
      <c r="Y725" s="12"/>
      <c r="Z725" s="329"/>
    </row>
    <row r="726" spans="14:26">
      <c r="N726" s="317"/>
      <c r="O726" s="259"/>
      <c r="P726" s="54"/>
      <c r="Q726" s="323"/>
      <c r="R726" s="310"/>
      <c r="S726" s="12"/>
      <c r="T726" s="12"/>
      <c r="U726" s="12"/>
      <c r="V726" s="12"/>
      <c r="W726" s="328"/>
      <c r="X726" s="202"/>
      <c r="Y726" s="12"/>
      <c r="Z726" s="329"/>
    </row>
    <row r="727" spans="14:26">
      <c r="N727" s="317"/>
      <c r="O727" s="259"/>
      <c r="P727" s="54"/>
      <c r="Q727" s="323"/>
      <c r="R727" s="310"/>
      <c r="S727" s="12"/>
      <c r="T727" s="12"/>
      <c r="U727" s="12"/>
      <c r="V727" s="12"/>
      <c r="W727" s="328"/>
      <c r="X727" s="202"/>
      <c r="Y727" s="12"/>
      <c r="Z727" s="329"/>
    </row>
    <row r="728" spans="14:26">
      <c r="N728" s="317"/>
      <c r="O728" s="259"/>
      <c r="P728" s="54"/>
      <c r="Q728" s="323"/>
      <c r="R728" s="310"/>
      <c r="S728" s="12"/>
      <c r="T728" s="12"/>
      <c r="U728" s="12"/>
      <c r="V728" s="12"/>
      <c r="W728" s="328"/>
      <c r="X728" s="202"/>
      <c r="Y728" s="12"/>
      <c r="Z728" s="329"/>
    </row>
    <row r="729" spans="14:26">
      <c r="N729" s="317"/>
      <c r="O729" s="259"/>
      <c r="P729" s="54"/>
      <c r="Q729" s="323"/>
      <c r="R729" s="310"/>
      <c r="S729" s="12"/>
      <c r="T729" s="12"/>
      <c r="U729" s="12"/>
      <c r="V729" s="12"/>
      <c r="W729" s="328"/>
      <c r="X729" s="202"/>
      <c r="Y729" s="12"/>
      <c r="Z729" s="329"/>
    </row>
    <row r="730" spans="14:26">
      <c r="N730" s="317"/>
      <c r="O730" s="259"/>
      <c r="P730" s="54"/>
      <c r="Q730" s="323"/>
      <c r="R730" s="310"/>
      <c r="S730" s="12"/>
      <c r="T730" s="12"/>
      <c r="U730" s="12"/>
      <c r="V730" s="12"/>
      <c r="W730" s="328"/>
      <c r="X730" s="202"/>
      <c r="Y730" s="12"/>
      <c r="Z730" s="329"/>
    </row>
    <row r="731" spans="14:26">
      <c r="N731" s="317"/>
      <c r="O731" s="259"/>
      <c r="P731" s="54"/>
      <c r="Q731" s="323"/>
      <c r="R731" s="310"/>
      <c r="S731" s="12"/>
      <c r="T731" s="12"/>
      <c r="U731" s="12"/>
      <c r="V731" s="12"/>
      <c r="W731" s="328"/>
      <c r="X731" s="202"/>
      <c r="Y731" s="12"/>
      <c r="Z731" s="329"/>
    </row>
    <row r="732" spans="14:26">
      <c r="N732" s="317"/>
      <c r="O732" s="259"/>
      <c r="P732" s="54"/>
      <c r="Q732" s="323"/>
      <c r="R732" s="310"/>
      <c r="S732" s="12"/>
      <c r="T732" s="12"/>
      <c r="U732" s="12"/>
      <c r="V732" s="12"/>
      <c r="W732" s="328"/>
      <c r="X732" s="202"/>
      <c r="Y732" s="12"/>
      <c r="Z732" s="329"/>
    </row>
    <row r="733" spans="14:26">
      <c r="N733" s="317"/>
      <c r="O733" s="259"/>
      <c r="P733" s="54"/>
      <c r="Q733" s="323"/>
      <c r="R733" s="310"/>
      <c r="S733" s="12"/>
      <c r="T733" s="12"/>
      <c r="U733" s="12"/>
      <c r="V733" s="12"/>
      <c r="W733" s="328"/>
      <c r="X733" s="202"/>
      <c r="Y733" s="12"/>
      <c r="Z733" s="329"/>
    </row>
    <row r="734" spans="14:26">
      <c r="N734" s="317"/>
      <c r="O734" s="259"/>
      <c r="P734" s="54"/>
      <c r="Q734" s="323"/>
      <c r="R734" s="310"/>
      <c r="S734" s="12"/>
      <c r="T734" s="12"/>
      <c r="U734" s="12"/>
      <c r="V734" s="12"/>
      <c r="W734" s="328"/>
      <c r="X734" s="202"/>
      <c r="Y734" s="12"/>
      <c r="Z734" s="329"/>
    </row>
    <row r="735" spans="14:26">
      <c r="N735" s="317"/>
      <c r="O735" s="259"/>
      <c r="P735" s="54"/>
      <c r="Q735" s="323"/>
      <c r="R735" s="310"/>
      <c r="S735" s="12"/>
      <c r="T735" s="12"/>
      <c r="U735" s="12"/>
      <c r="V735" s="12"/>
      <c r="W735" s="328"/>
      <c r="X735" s="202"/>
      <c r="Y735" s="12"/>
      <c r="Z735" s="329"/>
    </row>
    <row r="736" spans="14:26">
      <c r="N736" s="317"/>
      <c r="O736" s="259"/>
      <c r="P736" s="54"/>
      <c r="Q736" s="323"/>
      <c r="R736" s="310"/>
      <c r="S736" s="12"/>
      <c r="T736" s="12"/>
      <c r="U736" s="12"/>
      <c r="V736" s="12"/>
      <c r="W736" s="328"/>
      <c r="X736" s="202"/>
      <c r="Y736" s="12"/>
      <c r="Z736" s="329"/>
    </row>
    <row r="737" spans="14:26">
      <c r="N737" s="317"/>
      <c r="O737" s="259"/>
      <c r="P737" s="54"/>
      <c r="Q737" s="323"/>
      <c r="R737" s="310"/>
      <c r="S737" s="12"/>
      <c r="T737" s="12"/>
      <c r="U737" s="12"/>
      <c r="V737" s="12"/>
      <c r="W737" s="328"/>
      <c r="X737" s="202"/>
      <c r="Y737" s="12"/>
      <c r="Z737" s="329"/>
    </row>
    <row r="738" spans="14:26">
      <c r="N738" s="317"/>
      <c r="O738" s="259"/>
      <c r="P738" s="54"/>
      <c r="Q738" s="323"/>
      <c r="R738" s="310"/>
      <c r="S738" s="12"/>
      <c r="T738" s="12"/>
      <c r="U738" s="12"/>
      <c r="V738" s="12"/>
      <c r="W738" s="328"/>
      <c r="X738" s="202"/>
      <c r="Y738" s="12"/>
      <c r="Z738" s="329"/>
    </row>
    <row r="739" spans="14:26">
      <c r="N739" s="317"/>
      <c r="O739" s="259"/>
      <c r="P739" s="54"/>
      <c r="Q739" s="323"/>
      <c r="R739" s="310"/>
      <c r="S739" s="12"/>
      <c r="T739" s="12"/>
      <c r="U739" s="12"/>
      <c r="V739" s="12"/>
      <c r="W739" s="328"/>
      <c r="X739" s="202"/>
      <c r="Y739" s="12"/>
      <c r="Z739" s="329"/>
    </row>
    <row r="740" spans="14:26">
      <c r="N740" s="317"/>
      <c r="O740" s="259"/>
      <c r="P740" s="54"/>
      <c r="Q740" s="323"/>
      <c r="R740" s="310"/>
      <c r="S740" s="12"/>
      <c r="T740" s="12"/>
      <c r="U740" s="12"/>
      <c r="V740" s="12"/>
      <c r="W740" s="328"/>
      <c r="X740" s="202"/>
      <c r="Y740" s="12"/>
      <c r="Z740" s="329"/>
    </row>
    <row r="741" spans="14:26">
      <c r="N741" s="317"/>
      <c r="O741" s="259"/>
      <c r="P741" s="54"/>
      <c r="Q741" s="323"/>
      <c r="R741" s="310"/>
      <c r="S741" s="12"/>
      <c r="T741" s="12"/>
      <c r="U741" s="12"/>
      <c r="V741" s="12"/>
      <c r="W741" s="328"/>
      <c r="X741" s="202"/>
      <c r="Y741" s="12"/>
      <c r="Z741" s="329"/>
    </row>
    <row r="742" spans="14:26">
      <c r="N742" s="317"/>
      <c r="O742" s="259"/>
      <c r="P742" s="54"/>
      <c r="Q742" s="323"/>
      <c r="R742" s="310"/>
      <c r="S742" s="12"/>
      <c r="T742" s="12"/>
      <c r="U742" s="12"/>
      <c r="V742" s="12"/>
      <c r="W742" s="328"/>
      <c r="X742" s="202"/>
      <c r="Y742" s="12"/>
      <c r="Z742" s="329"/>
    </row>
    <row r="743" spans="14:26">
      <c r="N743" s="317"/>
      <c r="O743" s="259"/>
      <c r="P743" s="54"/>
      <c r="Q743" s="323"/>
      <c r="R743" s="310"/>
      <c r="S743" s="12"/>
      <c r="T743" s="12"/>
      <c r="U743" s="12"/>
      <c r="V743" s="12"/>
      <c r="W743" s="328"/>
      <c r="X743" s="202"/>
      <c r="Y743" s="12"/>
      <c r="Z743" s="329"/>
    </row>
    <row r="744" spans="14:26">
      <c r="N744" s="317"/>
      <c r="O744" s="259"/>
      <c r="P744" s="54"/>
      <c r="Q744" s="323"/>
      <c r="R744" s="310"/>
      <c r="S744" s="12"/>
      <c r="T744" s="12"/>
      <c r="U744" s="12"/>
      <c r="V744" s="12"/>
      <c r="W744" s="328"/>
      <c r="X744" s="202"/>
      <c r="Y744" s="12"/>
      <c r="Z744" s="329"/>
    </row>
    <row r="745" spans="14:26">
      <c r="N745" s="317"/>
      <c r="O745" s="259"/>
      <c r="P745" s="54"/>
      <c r="Q745" s="323"/>
      <c r="R745" s="310"/>
      <c r="S745" s="12"/>
      <c r="T745" s="12"/>
      <c r="U745" s="12"/>
      <c r="V745" s="12"/>
      <c r="W745" s="328"/>
      <c r="X745" s="202"/>
      <c r="Y745" s="12"/>
      <c r="Z745" s="329"/>
    </row>
    <row r="746" spans="14:26">
      <c r="N746" s="317"/>
      <c r="O746" s="259"/>
      <c r="P746" s="54"/>
      <c r="Q746" s="323"/>
      <c r="R746" s="310"/>
      <c r="S746" s="12"/>
      <c r="T746" s="12"/>
      <c r="U746" s="12"/>
      <c r="V746" s="12"/>
      <c r="W746" s="328"/>
      <c r="X746" s="202"/>
      <c r="Y746" s="12"/>
      <c r="Z746" s="329"/>
    </row>
    <row r="747" spans="14:26">
      <c r="N747" s="317"/>
      <c r="O747" s="259"/>
      <c r="P747" s="54"/>
      <c r="Q747" s="323"/>
      <c r="R747" s="310"/>
      <c r="S747" s="12"/>
      <c r="T747" s="12"/>
      <c r="U747" s="12"/>
      <c r="V747" s="12"/>
      <c r="W747" s="328"/>
      <c r="X747" s="202"/>
      <c r="Y747" s="12"/>
      <c r="Z747" s="329"/>
    </row>
    <row r="748" spans="14:26">
      <c r="N748" s="317"/>
      <c r="O748" s="259"/>
      <c r="P748" s="54"/>
      <c r="Q748" s="323"/>
      <c r="R748" s="310"/>
      <c r="S748" s="12"/>
      <c r="T748" s="12"/>
      <c r="U748" s="12"/>
      <c r="V748" s="12"/>
      <c r="W748" s="328"/>
      <c r="X748" s="202"/>
      <c r="Y748" s="12"/>
      <c r="Z748" s="329"/>
    </row>
    <row r="749" spans="14:26">
      <c r="N749" s="317"/>
      <c r="O749" s="259"/>
      <c r="P749" s="54"/>
      <c r="Q749" s="323"/>
      <c r="R749" s="310"/>
      <c r="S749" s="12"/>
      <c r="T749" s="12"/>
      <c r="U749" s="12"/>
      <c r="V749" s="12"/>
      <c r="W749" s="328"/>
      <c r="X749" s="202"/>
      <c r="Y749" s="12"/>
      <c r="Z749" s="329"/>
    </row>
    <row r="750" spans="14:26">
      <c r="N750" s="317"/>
      <c r="O750" s="259"/>
      <c r="P750" s="54"/>
      <c r="Q750" s="323"/>
      <c r="R750" s="310"/>
      <c r="S750" s="12"/>
      <c r="T750" s="12"/>
      <c r="U750" s="12"/>
      <c r="V750" s="12"/>
      <c r="W750" s="328"/>
      <c r="X750" s="202"/>
      <c r="Y750" s="12"/>
      <c r="Z750" s="329"/>
    </row>
    <row r="751" spans="14:26">
      <c r="N751" s="317"/>
      <c r="O751" s="259"/>
      <c r="P751" s="54"/>
      <c r="Q751" s="323"/>
      <c r="R751" s="310"/>
      <c r="S751" s="12"/>
      <c r="T751" s="12"/>
      <c r="U751" s="12"/>
      <c r="V751" s="12"/>
      <c r="W751" s="328"/>
      <c r="X751" s="202"/>
      <c r="Y751" s="12"/>
      <c r="Z751" s="329"/>
    </row>
    <row r="752" spans="14:26">
      <c r="N752" s="317"/>
      <c r="O752" s="259"/>
      <c r="P752" s="54"/>
      <c r="Q752" s="323"/>
      <c r="R752" s="310"/>
      <c r="S752" s="12"/>
      <c r="T752" s="12"/>
      <c r="U752" s="12"/>
      <c r="V752" s="12"/>
      <c r="W752" s="328"/>
      <c r="X752" s="202"/>
      <c r="Y752" s="12"/>
      <c r="Z752" s="329"/>
    </row>
    <row r="753" spans="14:26">
      <c r="N753" s="317"/>
      <c r="O753" s="259"/>
      <c r="P753" s="54"/>
      <c r="Q753" s="323"/>
      <c r="R753" s="310"/>
      <c r="S753" s="12"/>
      <c r="T753" s="12"/>
      <c r="U753" s="12"/>
      <c r="V753" s="12"/>
      <c r="W753" s="328"/>
      <c r="X753" s="202"/>
      <c r="Y753" s="12"/>
      <c r="Z753" s="329"/>
    </row>
    <row r="754" spans="14:26">
      <c r="N754" s="317"/>
      <c r="O754" s="259"/>
      <c r="P754" s="54"/>
      <c r="Q754" s="323"/>
      <c r="R754" s="310"/>
      <c r="S754" s="12"/>
      <c r="T754" s="12"/>
      <c r="U754" s="12"/>
      <c r="V754" s="12"/>
      <c r="W754" s="328"/>
      <c r="X754" s="202"/>
      <c r="Y754" s="12"/>
      <c r="Z754" s="329"/>
    </row>
    <row r="755" spans="14:26">
      <c r="N755" s="317"/>
      <c r="O755" s="259"/>
      <c r="P755" s="54"/>
      <c r="Q755" s="323"/>
      <c r="R755" s="310"/>
      <c r="S755" s="12"/>
      <c r="T755" s="12"/>
      <c r="U755" s="12"/>
      <c r="V755" s="12"/>
      <c r="W755" s="328"/>
      <c r="X755" s="202"/>
      <c r="Y755" s="12"/>
      <c r="Z755" s="329"/>
    </row>
    <row r="756" spans="14:26">
      <c r="N756" s="317"/>
      <c r="O756" s="259"/>
      <c r="P756" s="54"/>
      <c r="Q756" s="323"/>
      <c r="R756" s="310"/>
      <c r="S756" s="12"/>
      <c r="T756" s="12"/>
      <c r="U756" s="12"/>
      <c r="V756" s="12"/>
      <c r="W756" s="328"/>
      <c r="X756" s="202"/>
      <c r="Y756" s="12"/>
      <c r="Z756" s="329"/>
    </row>
    <row r="757" spans="14:26">
      <c r="N757" s="317"/>
      <c r="O757" s="259"/>
      <c r="P757" s="54"/>
      <c r="Q757" s="323"/>
      <c r="R757" s="310"/>
      <c r="S757" s="12"/>
      <c r="T757" s="12"/>
      <c r="U757" s="12"/>
      <c r="V757" s="12"/>
      <c r="W757" s="328"/>
      <c r="X757" s="202"/>
      <c r="Y757" s="12"/>
      <c r="Z757" s="329"/>
    </row>
    <row r="758" spans="14:26">
      <c r="N758" s="317"/>
      <c r="O758" s="259"/>
      <c r="P758" s="54"/>
      <c r="Q758" s="323"/>
      <c r="R758" s="310"/>
      <c r="S758" s="12"/>
      <c r="T758" s="12"/>
      <c r="U758" s="12"/>
      <c r="V758" s="12"/>
      <c r="W758" s="328"/>
      <c r="X758" s="202"/>
      <c r="Y758" s="12"/>
      <c r="Z758" s="329"/>
    </row>
    <row r="759" spans="14:26">
      <c r="N759" s="317"/>
      <c r="O759" s="259"/>
      <c r="P759" s="54"/>
      <c r="Q759" s="323"/>
      <c r="R759" s="310"/>
      <c r="S759" s="12"/>
      <c r="T759" s="12"/>
      <c r="U759" s="12"/>
      <c r="V759" s="12"/>
      <c r="W759" s="328"/>
      <c r="X759" s="202"/>
      <c r="Y759" s="12"/>
      <c r="Z759" s="329"/>
    </row>
    <row r="760" spans="14:26">
      <c r="N760" s="317"/>
      <c r="O760" s="259"/>
      <c r="P760" s="54"/>
      <c r="Q760" s="323"/>
      <c r="R760" s="310"/>
      <c r="S760" s="12"/>
      <c r="T760" s="12"/>
      <c r="U760" s="12"/>
      <c r="V760" s="12"/>
      <c r="W760" s="328"/>
      <c r="X760" s="202"/>
      <c r="Y760" s="12"/>
      <c r="Z760" s="329"/>
    </row>
    <row r="761" spans="14:26">
      <c r="N761" s="317"/>
      <c r="O761" s="259"/>
      <c r="P761" s="54"/>
      <c r="Q761" s="323"/>
      <c r="R761" s="310"/>
      <c r="S761" s="12"/>
      <c r="T761" s="12"/>
      <c r="U761" s="12"/>
      <c r="V761" s="12"/>
      <c r="W761" s="328"/>
      <c r="X761" s="202"/>
      <c r="Y761" s="12"/>
      <c r="Z761" s="329"/>
    </row>
    <row r="762" spans="14:26">
      <c r="N762" s="317"/>
      <c r="O762" s="259"/>
      <c r="P762" s="54"/>
      <c r="Q762" s="323"/>
      <c r="R762" s="310"/>
      <c r="S762" s="12"/>
      <c r="T762" s="12"/>
      <c r="U762" s="12"/>
      <c r="V762" s="12"/>
      <c r="W762" s="328"/>
      <c r="X762" s="202"/>
      <c r="Y762" s="12"/>
      <c r="Z762" s="329"/>
    </row>
    <row r="763" spans="14:26">
      <c r="N763" s="317"/>
      <c r="O763" s="259"/>
      <c r="P763" s="54"/>
      <c r="Q763" s="323"/>
      <c r="R763" s="310"/>
      <c r="S763" s="12"/>
      <c r="T763" s="12"/>
      <c r="U763" s="12"/>
      <c r="V763" s="12"/>
      <c r="W763" s="328"/>
      <c r="X763" s="202"/>
      <c r="Y763" s="12"/>
      <c r="Z763" s="329"/>
    </row>
    <row r="764" spans="14:26">
      <c r="N764" s="317"/>
      <c r="O764" s="259"/>
      <c r="P764" s="54"/>
      <c r="Q764" s="323"/>
      <c r="R764" s="310"/>
      <c r="S764" s="12"/>
      <c r="T764" s="12"/>
      <c r="U764" s="12"/>
      <c r="V764" s="12"/>
      <c r="W764" s="328"/>
      <c r="X764" s="202"/>
      <c r="Y764" s="12"/>
      <c r="Z764" s="329"/>
    </row>
    <row r="765" spans="14:26">
      <c r="N765" s="317"/>
      <c r="O765" s="259"/>
      <c r="P765" s="54"/>
      <c r="Q765" s="323"/>
      <c r="R765" s="310"/>
      <c r="S765" s="12"/>
      <c r="T765" s="12"/>
      <c r="U765" s="12"/>
      <c r="V765" s="12"/>
      <c r="W765" s="328"/>
      <c r="X765" s="202"/>
      <c r="Y765" s="12"/>
      <c r="Z765" s="329"/>
    </row>
    <row r="766" spans="14:26">
      <c r="N766" s="317"/>
      <c r="O766" s="259"/>
      <c r="P766" s="54"/>
      <c r="Q766" s="323"/>
      <c r="R766" s="310"/>
      <c r="S766" s="12"/>
      <c r="T766" s="12"/>
      <c r="U766" s="12"/>
      <c r="V766" s="12"/>
      <c r="W766" s="328"/>
      <c r="X766" s="202"/>
      <c r="Y766" s="12"/>
      <c r="Z766" s="329"/>
    </row>
    <row r="767" spans="14:26">
      <c r="N767" s="317"/>
      <c r="O767" s="259"/>
      <c r="P767" s="54"/>
      <c r="Q767" s="323"/>
      <c r="R767" s="310"/>
      <c r="S767" s="12"/>
      <c r="T767" s="12"/>
      <c r="U767" s="12"/>
      <c r="V767" s="12"/>
      <c r="W767" s="328"/>
      <c r="X767" s="202"/>
      <c r="Y767" s="12"/>
      <c r="Z767" s="329"/>
    </row>
    <row r="768" spans="14:26">
      <c r="N768" s="317"/>
      <c r="O768" s="259"/>
      <c r="P768" s="54"/>
      <c r="Q768" s="323"/>
      <c r="R768" s="310"/>
      <c r="S768" s="12"/>
      <c r="T768" s="12"/>
      <c r="U768" s="12"/>
      <c r="V768" s="12"/>
      <c r="W768" s="328"/>
      <c r="X768" s="202"/>
      <c r="Y768" s="12"/>
      <c r="Z768" s="329"/>
    </row>
    <row r="769" spans="14:26">
      <c r="N769" s="317"/>
      <c r="O769" s="259"/>
      <c r="P769" s="54"/>
      <c r="Q769" s="323"/>
      <c r="R769" s="310"/>
      <c r="S769" s="12"/>
      <c r="T769" s="12"/>
      <c r="U769" s="12"/>
      <c r="V769" s="12"/>
      <c r="W769" s="328"/>
      <c r="X769" s="202"/>
      <c r="Y769" s="12"/>
      <c r="Z769" s="329"/>
    </row>
    <row r="770" spans="14:26">
      <c r="N770" s="317"/>
      <c r="O770" s="259"/>
      <c r="P770" s="54"/>
      <c r="Q770" s="323"/>
      <c r="R770" s="310"/>
      <c r="S770" s="12"/>
      <c r="T770" s="12"/>
      <c r="U770" s="12"/>
      <c r="V770" s="12"/>
      <c r="W770" s="328"/>
      <c r="X770" s="202"/>
      <c r="Y770" s="12"/>
      <c r="Z770" s="329"/>
    </row>
    <row r="771" spans="14:26">
      <c r="N771" s="317"/>
      <c r="O771" s="259"/>
      <c r="P771" s="54"/>
      <c r="Q771" s="323"/>
      <c r="R771" s="310"/>
      <c r="S771" s="12"/>
      <c r="T771" s="12"/>
      <c r="U771" s="12"/>
      <c r="V771" s="12"/>
      <c r="W771" s="328"/>
      <c r="X771" s="202"/>
      <c r="Y771" s="12"/>
      <c r="Z771" s="329"/>
    </row>
    <row r="772" spans="14:26">
      <c r="N772" s="317"/>
      <c r="O772" s="259"/>
      <c r="P772" s="54"/>
      <c r="Q772" s="323"/>
      <c r="R772" s="310"/>
      <c r="S772" s="12"/>
      <c r="T772" s="12"/>
      <c r="U772" s="12"/>
      <c r="V772" s="12"/>
      <c r="W772" s="328"/>
      <c r="X772" s="202"/>
      <c r="Y772" s="12"/>
      <c r="Z772" s="329"/>
    </row>
    <row r="773" spans="14:26">
      <c r="N773" s="317"/>
      <c r="O773" s="259"/>
      <c r="P773" s="54"/>
      <c r="Q773" s="323"/>
      <c r="R773" s="310"/>
      <c r="S773" s="12"/>
      <c r="T773" s="12"/>
      <c r="U773" s="12"/>
      <c r="V773" s="12"/>
      <c r="W773" s="328"/>
      <c r="X773" s="202"/>
      <c r="Y773" s="12"/>
      <c r="Z773" s="329"/>
    </row>
    <row r="774" spans="14:26">
      <c r="N774" s="317"/>
      <c r="O774" s="259"/>
      <c r="P774" s="54"/>
      <c r="Q774" s="323"/>
      <c r="R774" s="310"/>
      <c r="S774" s="12"/>
      <c r="T774" s="12"/>
      <c r="U774" s="12"/>
      <c r="V774" s="12"/>
      <c r="W774" s="328"/>
      <c r="X774" s="202"/>
      <c r="Y774" s="12"/>
      <c r="Z774" s="329"/>
    </row>
    <row r="775" spans="14:26">
      <c r="N775" s="317"/>
      <c r="O775" s="259"/>
      <c r="P775" s="54"/>
      <c r="Q775" s="323"/>
      <c r="R775" s="310"/>
      <c r="S775" s="12"/>
      <c r="T775" s="12"/>
      <c r="U775" s="12"/>
      <c r="V775" s="12"/>
      <c r="W775" s="328"/>
      <c r="X775" s="202"/>
      <c r="Y775" s="12"/>
      <c r="Z775" s="329"/>
    </row>
    <row r="776" spans="14:26">
      <c r="N776" s="317"/>
      <c r="O776" s="259"/>
      <c r="P776" s="54"/>
      <c r="Q776" s="323"/>
      <c r="R776" s="310"/>
      <c r="S776" s="12"/>
      <c r="T776" s="12"/>
      <c r="U776" s="12"/>
      <c r="V776" s="12"/>
      <c r="W776" s="328"/>
      <c r="X776" s="202"/>
      <c r="Y776" s="12"/>
      <c r="Z776" s="329"/>
    </row>
    <row r="777" spans="14:26">
      <c r="N777" s="317"/>
      <c r="O777" s="259"/>
      <c r="P777" s="54"/>
      <c r="Q777" s="323"/>
      <c r="R777" s="310"/>
      <c r="S777" s="12"/>
      <c r="T777" s="12"/>
      <c r="U777" s="12"/>
      <c r="V777" s="12"/>
      <c r="W777" s="328"/>
      <c r="X777" s="202"/>
      <c r="Y777" s="12"/>
      <c r="Z777" s="329"/>
    </row>
    <row r="778" spans="14:26">
      <c r="N778" s="317"/>
      <c r="O778" s="259"/>
      <c r="P778" s="54"/>
      <c r="Q778" s="323"/>
      <c r="R778" s="310"/>
      <c r="S778" s="12"/>
      <c r="T778" s="12"/>
      <c r="U778" s="12"/>
      <c r="V778" s="12"/>
      <c r="W778" s="328"/>
      <c r="X778" s="202"/>
      <c r="Y778" s="12"/>
      <c r="Z778" s="329"/>
    </row>
    <row r="779" spans="14:26">
      <c r="N779" s="317"/>
      <c r="O779" s="259"/>
      <c r="P779" s="54"/>
      <c r="Q779" s="323"/>
      <c r="R779" s="310"/>
      <c r="S779" s="12"/>
      <c r="T779" s="12"/>
      <c r="U779" s="12"/>
      <c r="V779" s="12"/>
      <c r="W779" s="328"/>
      <c r="X779" s="202"/>
      <c r="Y779" s="12"/>
      <c r="Z779" s="329"/>
    </row>
    <row r="780" spans="14:26">
      <c r="N780" s="317"/>
      <c r="O780" s="259"/>
      <c r="P780" s="54"/>
      <c r="Q780" s="323"/>
      <c r="R780" s="310"/>
      <c r="S780" s="12"/>
      <c r="T780" s="12"/>
      <c r="U780" s="12"/>
      <c r="V780" s="12"/>
      <c r="W780" s="328"/>
      <c r="X780" s="202"/>
      <c r="Y780" s="12"/>
      <c r="Z780" s="329"/>
    </row>
    <row r="781" spans="14:26">
      <c r="N781" s="317"/>
      <c r="O781" s="259"/>
      <c r="P781" s="54"/>
      <c r="Q781" s="323"/>
      <c r="R781" s="310"/>
      <c r="S781" s="12"/>
      <c r="T781" s="12"/>
      <c r="U781" s="12"/>
      <c r="V781" s="12"/>
      <c r="W781" s="328"/>
      <c r="X781" s="202"/>
      <c r="Y781" s="12"/>
      <c r="Z781" s="329"/>
    </row>
    <row r="782" spans="14:26">
      <c r="N782" s="317"/>
      <c r="O782" s="259"/>
      <c r="P782" s="54"/>
      <c r="Q782" s="323"/>
      <c r="R782" s="310"/>
      <c r="S782" s="12"/>
      <c r="T782" s="12"/>
      <c r="U782" s="12"/>
      <c r="V782" s="12"/>
      <c r="W782" s="328"/>
      <c r="X782" s="202"/>
      <c r="Y782" s="12"/>
      <c r="Z782" s="329"/>
    </row>
    <row r="783" spans="14:26">
      <c r="N783" s="317"/>
      <c r="O783" s="259"/>
      <c r="P783" s="54"/>
      <c r="Q783" s="323"/>
      <c r="R783" s="310"/>
      <c r="S783" s="12"/>
      <c r="T783" s="12"/>
      <c r="U783" s="12"/>
      <c r="V783" s="12"/>
      <c r="W783" s="328"/>
      <c r="X783" s="202"/>
      <c r="Y783" s="12"/>
      <c r="Z783" s="329"/>
    </row>
    <row r="784" spans="14:26">
      <c r="N784" s="317"/>
      <c r="O784" s="259"/>
      <c r="P784" s="54"/>
      <c r="Q784" s="323"/>
      <c r="R784" s="310"/>
      <c r="S784" s="12"/>
      <c r="T784" s="12"/>
      <c r="U784" s="12"/>
      <c r="V784" s="12"/>
      <c r="W784" s="328"/>
      <c r="X784" s="202"/>
      <c r="Y784" s="12"/>
      <c r="Z784" s="329"/>
    </row>
    <row r="785" spans="14:26">
      <c r="N785" s="317"/>
      <c r="O785" s="259"/>
      <c r="P785" s="54"/>
      <c r="Q785" s="323"/>
      <c r="R785" s="310"/>
      <c r="S785" s="12"/>
      <c r="T785" s="12"/>
      <c r="U785" s="12"/>
      <c r="V785" s="12"/>
      <c r="W785" s="328"/>
      <c r="X785" s="202"/>
      <c r="Y785" s="12"/>
      <c r="Z785" s="329"/>
    </row>
    <row r="786" spans="14:26">
      <c r="N786" s="317"/>
      <c r="O786" s="259"/>
      <c r="P786" s="54"/>
      <c r="Q786" s="323"/>
      <c r="R786" s="310"/>
      <c r="S786" s="12"/>
      <c r="T786" s="12"/>
      <c r="U786" s="12"/>
      <c r="V786" s="12"/>
      <c r="W786" s="328"/>
      <c r="X786" s="202"/>
      <c r="Y786" s="12"/>
      <c r="Z786" s="329"/>
    </row>
    <row r="787" spans="14:26">
      <c r="N787" s="317"/>
      <c r="O787" s="259"/>
      <c r="P787" s="54"/>
      <c r="Q787" s="323"/>
      <c r="R787" s="310"/>
      <c r="S787" s="12"/>
      <c r="T787" s="12"/>
      <c r="U787" s="12"/>
      <c r="V787" s="12"/>
      <c r="W787" s="328"/>
      <c r="X787" s="202"/>
      <c r="Y787" s="12"/>
      <c r="Z787" s="329"/>
    </row>
    <row r="788" spans="14:26">
      <c r="N788" s="317"/>
      <c r="O788" s="259"/>
      <c r="P788" s="54"/>
      <c r="Q788" s="323"/>
      <c r="R788" s="310"/>
      <c r="S788" s="12"/>
      <c r="T788" s="12"/>
      <c r="U788" s="12"/>
      <c r="V788" s="12"/>
      <c r="W788" s="328"/>
      <c r="X788" s="202"/>
      <c r="Y788" s="12"/>
      <c r="Z788" s="329"/>
    </row>
    <row r="789" spans="14:26">
      <c r="N789" s="317"/>
      <c r="O789" s="259"/>
      <c r="P789" s="54"/>
      <c r="Q789" s="323"/>
      <c r="R789" s="310"/>
      <c r="S789" s="12"/>
      <c r="T789" s="12"/>
      <c r="U789" s="12"/>
      <c r="V789" s="12"/>
      <c r="W789" s="328"/>
      <c r="X789" s="202"/>
      <c r="Y789" s="12"/>
      <c r="Z789" s="329"/>
    </row>
    <row r="790" spans="14:26">
      <c r="N790" s="317"/>
      <c r="O790" s="259"/>
      <c r="P790" s="54"/>
      <c r="Q790" s="323"/>
      <c r="R790" s="310"/>
      <c r="S790" s="12"/>
      <c r="T790" s="12"/>
      <c r="U790" s="12"/>
      <c r="V790" s="12"/>
      <c r="W790" s="328"/>
      <c r="X790" s="202"/>
      <c r="Y790" s="12"/>
      <c r="Z790" s="329"/>
    </row>
    <row r="791" spans="14:26">
      <c r="N791" s="317"/>
      <c r="O791" s="259"/>
      <c r="P791" s="54"/>
      <c r="Q791" s="323"/>
      <c r="R791" s="310"/>
      <c r="S791" s="12"/>
      <c r="T791" s="12"/>
      <c r="U791" s="12"/>
      <c r="V791" s="12"/>
      <c r="W791" s="328"/>
      <c r="X791" s="202"/>
      <c r="Y791" s="12"/>
      <c r="Z791" s="329"/>
    </row>
    <row r="792" spans="14:26">
      <c r="N792" s="317"/>
      <c r="O792" s="259"/>
      <c r="P792" s="54"/>
      <c r="Q792" s="323"/>
      <c r="R792" s="310"/>
      <c r="S792" s="12"/>
      <c r="T792" s="12"/>
      <c r="U792" s="12"/>
      <c r="V792" s="12"/>
      <c r="W792" s="328"/>
      <c r="X792" s="202"/>
      <c r="Y792" s="12"/>
      <c r="Z792" s="329"/>
    </row>
    <row r="793" spans="14:26">
      <c r="N793" s="317"/>
      <c r="O793" s="259"/>
      <c r="P793" s="54"/>
      <c r="Q793" s="323"/>
      <c r="R793" s="310"/>
      <c r="S793" s="12"/>
      <c r="T793" s="12"/>
      <c r="U793" s="12"/>
      <c r="V793" s="12"/>
      <c r="W793" s="328"/>
      <c r="X793" s="202"/>
      <c r="Y793" s="12"/>
      <c r="Z793" s="329"/>
    </row>
    <row r="794" spans="14:26">
      <c r="N794" s="317"/>
      <c r="O794" s="259"/>
      <c r="P794" s="54"/>
      <c r="Q794" s="323"/>
      <c r="R794" s="310"/>
      <c r="S794" s="12"/>
      <c r="T794" s="12"/>
      <c r="U794" s="12"/>
      <c r="V794" s="12"/>
      <c r="W794" s="328"/>
      <c r="X794" s="202"/>
      <c r="Y794" s="12"/>
      <c r="Z794" s="329"/>
    </row>
    <row r="795" spans="14:26">
      <c r="N795" s="317"/>
      <c r="O795" s="259"/>
      <c r="P795" s="54"/>
      <c r="Q795" s="323"/>
      <c r="R795" s="310"/>
      <c r="S795" s="12"/>
      <c r="T795" s="12"/>
      <c r="U795" s="12"/>
      <c r="V795" s="12"/>
      <c r="W795" s="328"/>
      <c r="X795" s="202"/>
      <c r="Y795" s="12"/>
      <c r="Z795" s="329"/>
    </row>
    <row r="796" spans="14:26">
      <c r="N796" s="317"/>
      <c r="O796" s="259"/>
      <c r="P796" s="54"/>
      <c r="Q796" s="323"/>
      <c r="R796" s="310"/>
      <c r="S796" s="12"/>
      <c r="T796" s="12"/>
      <c r="U796" s="12"/>
      <c r="V796" s="12"/>
      <c r="W796" s="328"/>
      <c r="X796" s="202"/>
      <c r="Y796" s="12"/>
      <c r="Z796" s="329"/>
    </row>
    <row r="797" spans="14:26">
      <c r="N797" s="317"/>
      <c r="O797" s="259"/>
      <c r="P797" s="54"/>
      <c r="Q797" s="323"/>
      <c r="R797" s="310"/>
      <c r="S797" s="12"/>
      <c r="T797" s="12"/>
      <c r="U797" s="12"/>
      <c r="V797" s="12"/>
      <c r="W797" s="328"/>
      <c r="X797" s="202"/>
      <c r="Y797" s="12"/>
      <c r="Z797" s="329"/>
    </row>
    <row r="798" spans="14:26">
      <c r="N798" s="317"/>
      <c r="O798" s="259"/>
      <c r="P798" s="54"/>
      <c r="Q798" s="323"/>
      <c r="R798" s="310"/>
      <c r="S798" s="12"/>
      <c r="T798" s="12"/>
      <c r="U798" s="12"/>
      <c r="V798" s="12"/>
      <c r="W798" s="328"/>
      <c r="X798" s="202"/>
      <c r="Y798" s="12"/>
      <c r="Z798" s="329"/>
    </row>
    <row r="799" spans="14:26">
      <c r="N799" s="317"/>
      <c r="O799" s="259"/>
      <c r="P799" s="54"/>
      <c r="Q799" s="323"/>
      <c r="R799" s="310"/>
      <c r="S799" s="12"/>
      <c r="T799" s="12"/>
      <c r="U799" s="12"/>
      <c r="V799" s="12"/>
      <c r="W799" s="328"/>
      <c r="X799" s="202"/>
      <c r="Y799" s="12"/>
      <c r="Z799" s="329"/>
    </row>
    <row r="800" spans="14:26">
      <c r="N800" s="317"/>
      <c r="O800" s="259"/>
      <c r="P800" s="54"/>
      <c r="Q800" s="323"/>
      <c r="R800" s="310"/>
      <c r="S800" s="12"/>
      <c r="T800" s="12"/>
      <c r="U800" s="12"/>
      <c r="V800" s="12"/>
      <c r="W800" s="328"/>
      <c r="X800" s="202"/>
      <c r="Y800" s="12"/>
      <c r="Z800" s="329"/>
    </row>
    <row r="801" spans="14:26">
      <c r="N801" s="317"/>
      <c r="O801" s="259"/>
      <c r="P801" s="54"/>
      <c r="Q801" s="323"/>
      <c r="R801" s="310"/>
      <c r="S801" s="12"/>
      <c r="T801" s="12"/>
      <c r="U801" s="12"/>
      <c r="V801" s="12"/>
      <c r="W801" s="328"/>
      <c r="X801" s="202"/>
      <c r="Y801" s="12"/>
      <c r="Z801" s="329"/>
    </row>
    <row r="802" spans="14:26">
      <c r="N802" s="317"/>
      <c r="O802" s="259"/>
      <c r="P802" s="54"/>
      <c r="Q802" s="323"/>
      <c r="R802" s="310"/>
      <c r="S802" s="12"/>
      <c r="T802" s="12"/>
      <c r="U802" s="12"/>
      <c r="V802" s="12"/>
      <c r="W802" s="328"/>
      <c r="X802" s="202"/>
      <c r="Y802" s="12"/>
      <c r="Z802" s="329"/>
    </row>
    <row r="803" spans="14:26">
      <c r="N803" s="317"/>
      <c r="O803" s="259"/>
      <c r="P803" s="54"/>
      <c r="Q803" s="323"/>
      <c r="R803" s="310"/>
      <c r="S803" s="12"/>
      <c r="T803" s="12"/>
      <c r="U803" s="12"/>
      <c r="V803" s="12"/>
      <c r="W803" s="328"/>
      <c r="X803" s="202"/>
      <c r="Y803" s="12"/>
      <c r="Z803" s="329"/>
    </row>
    <row r="804" spans="14:26">
      <c r="N804" s="317"/>
      <c r="O804" s="259"/>
      <c r="P804" s="54"/>
      <c r="Q804" s="323"/>
      <c r="R804" s="310"/>
      <c r="S804" s="12"/>
      <c r="T804" s="12"/>
      <c r="U804" s="12"/>
      <c r="V804" s="12"/>
      <c r="W804" s="328"/>
      <c r="X804" s="202"/>
      <c r="Y804" s="12"/>
      <c r="Z804" s="329"/>
    </row>
    <row r="805" spans="14:26">
      <c r="N805" s="317"/>
      <c r="O805" s="259"/>
      <c r="P805" s="54"/>
      <c r="Q805" s="323"/>
      <c r="R805" s="310"/>
      <c r="S805" s="12"/>
      <c r="T805" s="12"/>
      <c r="U805" s="12"/>
      <c r="V805" s="12"/>
      <c r="W805" s="328"/>
      <c r="X805" s="202"/>
      <c r="Y805" s="12"/>
      <c r="Z805" s="329"/>
    </row>
    <row r="806" spans="14:26">
      <c r="N806" s="317"/>
      <c r="O806" s="259"/>
      <c r="P806" s="54"/>
      <c r="Q806" s="323"/>
      <c r="R806" s="310"/>
      <c r="S806" s="12"/>
      <c r="T806" s="12"/>
      <c r="U806" s="12"/>
      <c r="V806" s="12"/>
      <c r="W806" s="328"/>
      <c r="X806" s="202"/>
      <c r="Y806" s="12"/>
      <c r="Z806" s="329"/>
    </row>
    <row r="807" spans="14:26">
      <c r="N807" s="317"/>
      <c r="O807" s="259"/>
      <c r="P807" s="54"/>
      <c r="Q807" s="323"/>
      <c r="R807" s="310"/>
      <c r="S807" s="12"/>
      <c r="T807" s="12"/>
      <c r="U807" s="12"/>
      <c r="V807" s="12"/>
      <c r="W807" s="328"/>
      <c r="X807" s="202"/>
      <c r="Y807" s="12"/>
      <c r="Z807" s="329"/>
    </row>
    <row r="808" spans="14:26">
      <c r="N808" s="317"/>
      <c r="O808" s="259"/>
      <c r="P808" s="54"/>
      <c r="Q808" s="323"/>
      <c r="R808" s="310"/>
      <c r="S808" s="12"/>
      <c r="T808" s="12"/>
      <c r="U808" s="12"/>
      <c r="V808" s="12"/>
      <c r="W808" s="328"/>
      <c r="X808" s="202"/>
      <c r="Y808" s="12"/>
      <c r="Z808" s="329"/>
    </row>
    <row r="809" spans="14:26">
      <c r="N809" s="317"/>
      <c r="O809" s="259"/>
      <c r="P809" s="54"/>
      <c r="Q809" s="323"/>
      <c r="R809" s="310"/>
      <c r="S809" s="12"/>
      <c r="T809" s="12"/>
      <c r="U809" s="12"/>
      <c r="V809" s="12"/>
      <c r="W809" s="328"/>
      <c r="X809" s="202"/>
      <c r="Y809" s="12"/>
      <c r="Z809" s="329"/>
    </row>
    <row r="810" spans="14:26">
      <c r="N810" s="317"/>
      <c r="O810" s="259"/>
      <c r="P810" s="54"/>
      <c r="Q810" s="323"/>
      <c r="R810" s="310"/>
      <c r="S810" s="12"/>
      <c r="T810" s="12"/>
      <c r="U810" s="12"/>
      <c r="V810" s="12"/>
      <c r="W810" s="328"/>
      <c r="X810" s="202"/>
      <c r="Y810" s="12"/>
      <c r="Z810" s="329"/>
    </row>
    <row r="811" spans="14:26">
      <c r="N811" s="317"/>
      <c r="O811" s="259"/>
      <c r="P811" s="54"/>
      <c r="Q811" s="323"/>
      <c r="R811" s="310"/>
      <c r="S811" s="12"/>
      <c r="T811" s="12"/>
      <c r="U811" s="12"/>
      <c r="V811" s="12"/>
      <c r="W811" s="328"/>
      <c r="X811" s="202"/>
      <c r="Y811" s="12"/>
      <c r="Z811" s="329"/>
    </row>
    <row r="812" spans="14:26">
      <c r="N812" s="317"/>
      <c r="O812" s="259"/>
      <c r="P812" s="54"/>
      <c r="Q812" s="323"/>
      <c r="R812" s="310"/>
      <c r="S812" s="12"/>
      <c r="T812" s="12"/>
      <c r="U812" s="12"/>
      <c r="V812" s="12"/>
      <c r="W812" s="328"/>
      <c r="X812" s="202"/>
      <c r="Y812" s="12"/>
      <c r="Z812" s="329"/>
    </row>
    <row r="813" spans="14:26">
      <c r="N813" s="317"/>
      <c r="O813" s="259"/>
      <c r="P813" s="54"/>
      <c r="Q813" s="323"/>
      <c r="R813" s="310"/>
      <c r="S813" s="12"/>
      <c r="T813" s="12"/>
      <c r="U813" s="12"/>
      <c r="V813" s="12"/>
      <c r="W813" s="328"/>
      <c r="X813" s="202"/>
      <c r="Y813" s="12"/>
      <c r="Z813" s="329"/>
    </row>
    <row r="814" spans="14:26">
      <c r="N814" s="317"/>
      <c r="O814" s="259"/>
      <c r="P814" s="54"/>
      <c r="Q814" s="323"/>
      <c r="R814" s="310"/>
      <c r="S814" s="12"/>
      <c r="T814" s="12"/>
      <c r="U814" s="12"/>
      <c r="V814" s="12"/>
      <c r="W814" s="328"/>
      <c r="X814" s="202"/>
      <c r="Y814" s="12"/>
      <c r="Z814" s="329"/>
    </row>
    <row r="815" spans="14:26">
      <c r="N815" s="317"/>
      <c r="O815" s="259"/>
      <c r="P815" s="54"/>
      <c r="Q815" s="323"/>
      <c r="R815" s="310"/>
      <c r="S815" s="12"/>
      <c r="T815" s="12"/>
      <c r="U815" s="12"/>
      <c r="V815" s="12"/>
      <c r="W815" s="328"/>
      <c r="X815" s="202"/>
      <c r="Y815" s="12"/>
      <c r="Z815" s="329"/>
    </row>
    <row r="816" spans="14:26">
      <c r="N816" s="317"/>
      <c r="O816" s="259"/>
      <c r="P816" s="54"/>
      <c r="Q816" s="323"/>
      <c r="R816" s="310"/>
      <c r="S816" s="12"/>
      <c r="T816" s="12"/>
      <c r="U816" s="12"/>
      <c r="V816" s="12"/>
      <c r="W816" s="328"/>
      <c r="X816" s="202"/>
      <c r="Y816" s="12"/>
      <c r="Z816" s="329"/>
    </row>
    <row r="817" spans="14:26">
      <c r="N817" s="317"/>
      <c r="O817" s="259"/>
      <c r="P817" s="54"/>
      <c r="Q817" s="323"/>
      <c r="R817" s="310"/>
      <c r="S817" s="12"/>
      <c r="T817" s="12"/>
      <c r="U817" s="12"/>
      <c r="V817" s="12"/>
      <c r="W817" s="328"/>
      <c r="X817" s="202"/>
      <c r="Y817" s="12"/>
      <c r="Z817" s="329"/>
    </row>
    <row r="818" spans="14:26">
      <c r="N818" s="317"/>
      <c r="O818" s="259"/>
      <c r="P818" s="54"/>
      <c r="Q818" s="323"/>
      <c r="R818" s="310"/>
      <c r="S818" s="12"/>
      <c r="T818" s="12"/>
      <c r="U818" s="12"/>
      <c r="V818" s="12"/>
      <c r="W818" s="328"/>
      <c r="X818" s="202"/>
      <c r="Y818" s="12"/>
      <c r="Z818" s="329"/>
    </row>
    <row r="819" spans="14:26">
      <c r="N819" s="317"/>
      <c r="O819" s="259"/>
      <c r="P819" s="54"/>
      <c r="Q819" s="323"/>
      <c r="R819" s="310"/>
      <c r="S819" s="12"/>
      <c r="T819" s="12"/>
      <c r="U819" s="12"/>
      <c r="V819" s="12"/>
      <c r="W819" s="328"/>
      <c r="X819" s="202"/>
      <c r="Y819" s="12"/>
      <c r="Z819" s="329"/>
    </row>
    <row r="820" spans="14:26">
      <c r="N820" s="317"/>
      <c r="O820" s="259"/>
      <c r="P820" s="54"/>
      <c r="Q820" s="323"/>
      <c r="R820" s="310"/>
      <c r="S820" s="12"/>
      <c r="T820" s="12"/>
      <c r="U820" s="12"/>
      <c r="V820" s="12"/>
      <c r="W820" s="328"/>
      <c r="X820" s="202"/>
      <c r="Y820" s="12"/>
      <c r="Z820" s="329"/>
    </row>
    <row r="821" spans="14:26">
      <c r="N821" s="317"/>
      <c r="O821" s="259"/>
      <c r="P821" s="54"/>
      <c r="Q821" s="323"/>
      <c r="R821" s="310"/>
      <c r="S821" s="12"/>
      <c r="T821" s="12"/>
      <c r="U821" s="12"/>
      <c r="V821" s="12"/>
      <c r="W821" s="328"/>
      <c r="X821" s="202"/>
      <c r="Y821" s="12"/>
      <c r="Z821" s="329"/>
    </row>
    <row r="822" spans="14:26">
      <c r="N822" s="317"/>
      <c r="O822" s="259"/>
      <c r="P822" s="54"/>
      <c r="Q822" s="323"/>
      <c r="R822" s="310"/>
      <c r="S822" s="12"/>
      <c r="T822" s="12"/>
      <c r="U822" s="12"/>
      <c r="V822" s="12"/>
      <c r="W822" s="328"/>
      <c r="X822" s="202"/>
      <c r="Y822" s="12"/>
      <c r="Z822" s="329"/>
    </row>
    <row r="823" spans="14:26">
      <c r="N823" s="317"/>
      <c r="O823" s="259"/>
      <c r="P823" s="54"/>
      <c r="Q823" s="323"/>
      <c r="R823" s="310"/>
      <c r="S823" s="12"/>
      <c r="T823" s="12"/>
      <c r="U823" s="12"/>
      <c r="V823" s="12"/>
      <c r="W823" s="328"/>
      <c r="X823" s="202"/>
      <c r="Y823" s="12"/>
      <c r="Z823" s="329"/>
    </row>
    <row r="824" spans="14:26">
      <c r="N824" s="317"/>
      <c r="O824" s="259"/>
      <c r="P824" s="54"/>
      <c r="Q824" s="323"/>
      <c r="R824" s="310"/>
      <c r="S824" s="12"/>
      <c r="T824" s="12"/>
      <c r="U824" s="12"/>
      <c r="V824" s="12"/>
      <c r="W824" s="328"/>
      <c r="X824" s="202"/>
      <c r="Y824" s="12"/>
      <c r="Z824" s="329"/>
    </row>
    <row r="825" spans="14:26">
      <c r="N825" s="317"/>
      <c r="O825" s="259"/>
      <c r="P825" s="54"/>
      <c r="Q825" s="323"/>
      <c r="R825" s="310"/>
      <c r="S825" s="12"/>
      <c r="T825" s="12"/>
      <c r="U825" s="12"/>
      <c r="V825" s="12"/>
      <c r="W825" s="328"/>
      <c r="X825" s="202"/>
      <c r="Y825" s="12"/>
      <c r="Z825" s="329"/>
    </row>
    <row r="826" spans="14:26">
      <c r="N826" s="317"/>
      <c r="O826" s="259"/>
      <c r="P826" s="54"/>
      <c r="Q826" s="323"/>
      <c r="R826" s="310"/>
      <c r="S826" s="12"/>
      <c r="T826" s="12"/>
      <c r="U826" s="12"/>
      <c r="V826" s="12"/>
      <c r="W826" s="328"/>
      <c r="X826" s="202"/>
      <c r="Y826" s="12"/>
      <c r="Z826" s="329"/>
    </row>
    <row r="827" spans="14:26">
      <c r="N827" s="317"/>
      <c r="O827" s="259"/>
      <c r="P827" s="54"/>
      <c r="Q827" s="323"/>
      <c r="R827" s="310"/>
      <c r="S827" s="12"/>
      <c r="T827" s="12"/>
      <c r="U827" s="12"/>
      <c r="V827" s="12"/>
      <c r="W827" s="328"/>
      <c r="X827" s="202"/>
      <c r="Y827" s="12"/>
      <c r="Z827" s="329"/>
    </row>
    <row r="828" spans="14:26">
      <c r="N828" s="317"/>
      <c r="O828" s="259"/>
      <c r="P828" s="54"/>
      <c r="Q828" s="323"/>
      <c r="R828" s="310"/>
      <c r="S828" s="12"/>
      <c r="T828" s="12"/>
      <c r="U828" s="12"/>
      <c r="V828" s="12"/>
      <c r="W828" s="328"/>
      <c r="X828" s="202"/>
      <c r="Y828" s="12"/>
      <c r="Z828" s="329"/>
    </row>
    <row r="829" spans="14:26">
      <c r="N829" s="317"/>
      <c r="O829" s="259"/>
      <c r="P829" s="54"/>
      <c r="Q829" s="323"/>
      <c r="R829" s="310"/>
      <c r="S829" s="12"/>
      <c r="T829" s="12"/>
      <c r="U829" s="12"/>
      <c r="V829" s="12"/>
      <c r="W829" s="328"/>
      <c r="X829" s="202"/>
      <c r="Y829" s="12"/>
      <c r="Z829" s="329"/>
    </row>
    <row r="830" spans="14:26">
      <c r="N830" s="317"/>
      <c r="O830" s="259"/>
      <c r="P830" s="54"/>
      <c r="Q830" s="323"/>
      <c r="R830" s="310"/>
      <c r="S830" s="12"/>
      <c r="T830" s="12"/>
      <c r="U830" s="12"/>
      <c r="V830" s="12"/>
      <c r="W830" s="328"/>
      <c r="X830" s="202"/>
      <c r="Y830" s="12"/>
      <c r="Z830" s="329"/>
    </row>
    <row r="831" spans="14:26">
      <c r="N831" s="317"/>
      <c r="O831" s="259"/>
      <c r="P831" s="54"/>
      <c r="Q831" s="323"/>
      <c r="R831" s="310"/>
      <c r="S831" s="12"/>
      <c r="T831" s="12"/>
      <c r="U831" s="12"/>
      <c r="V831" s="12"/>
      <c r="W831" s="328"/>
      <c r="X831" s="202"/>
      <c r="Y831" s="12"/>
      <c r="Z831" s="329"/>
    </row>
    <row r="832" spans="14:26">
      <c r="N832" s="317"/>
      <c r="O832" s="259"/>
      <c r="P832" s="54"/>
      <c r="Q832" s="323"/>
      <c r="R832" s="310"/>
      <c r="S832" s="12"/>
      <c r="T832" s="12"/>
      <c r="U832" s="12"/>
      <c r="V832" s="12"/>
      <c r="W832" s="328"/>
      <c r="X832" s="202"/>
      <c r="Y832" s="12"/>
      <c r="Z832" s="329"/>
    </row>
    <row r="833" spans="14:26">
      <c r="N833" s="317"/>
      <c r="O833" s="259"/>
      <c r="P833" s="54"/>
      <c r="Q833" s="323"/>
      <c r="R833" s="310"/>
      <c r="S833" s="12"/>
      <c r="T833" s="12"/>
      <c r="U833" s="12"/>
      <c r="V833" s="12"/>
      <c r="W833" s="328"/>
      <c r="X833" s="202"/>
      <c r="Y833" s="12"/>
      <c r="Z833" s="329"/>
    </row>
    <row r="834" spans="14:26">
      <c r="N834" s="317"/>
      <c r="O834" s="259"/>
      <c r="P834" s="54"/>
      <c r="Q834" s="323"/>
      <c r="R834" s="310"/>
      <c r="S834" s="12"/>
      <c r="T834" s="12"/>
      <c r="U834" s="12"/>
      <c r="V834" s="12"/>
      <c r="W834" s="328"/>
      <c r="X834" s="202"/>
      <c r="Y834" s="12"/>
      <c r="Z834" s="329"/>
    </row>
    <row r="835" spans="14:26">
      <c r="N835" s="317"/>
      <c r="O835" s="259"/>
      <c r="P835" s="54"/>
      <c r="Q835" s="323"/>
      <c r="R835" s="310"/>
      <c r="S835" s="12"/>
      <c r="T835" s="12"/>
      <c r="U835" s="12"/>
      <c r="V835" s="12"/>
      <c r="W835" s="328"/>
      <c r="X835" s="202"/>
      <c r="Y835" s="12"/>
      <c r="Z835" s="329"/>
    </row>
    <row r="836" spans="14:26">
      <c r="N836" s="317"/>
      <c r="O836" s="259"/>
      <c r="P836" s="54"/>
      <c r="Q836" s="323"/>
      <c r="R836" s="310"/>
      <c r="S836" s="12"/>
      <c r="T836" s="12"/>
      <c r="U836" s="12"/>
      <c r="V836" s="12"/>
      <c r="W836" s="328"/>
      <c r="X836" s="202"/>
      <c r="Y836" s="12"/>
      <c r="Z836" s="329"/>
    </row>
    <row r="837" spans="14:26">
      <c r="N837" s="317"/>
      <c r="O837" s="259"/>
      <c r="P837" s="54"/>
      <c r="Q837" s="323"/>
      <c r="R837" s="310"/>
      <c r="S837" s="12"/>
      <c r="T837" s="12"/>
      <c r="U837" s="12"/>
      <c r="V837" s="12"/>
      <c r="W837" s="328"/>
      <c r="X837" s="202"/>
      <c r="Y837" s="12"/>
      <c r="Z837" s="329"/>
    </row>
    <row r="838" spans="14:26">
      <c r="N838" s="317"/>
      <c r="O838" s="259"/>
      <c r="P838" s="54"/>
      <c r="Q838" s="323"/>
      <c r="R838" s="310"/>
      <c r="S838" s="12"/>
      <c r="T838" s="12"/>
      <c r="U838" s="12"/>
      <c r="V838" s="12"/>
      <c r="W838" s="328"/>
      <c r="X838" s="202"/>
      <c r="Y838" s="12"/>
      <c r="Z838" s="329"/>
    </row>
    <row r="839" spans="14:26">
      <c r="N839" s="317"/>
      <c r="O839" s="259"/>
      <c r="P839" s="54"/>
      <c r="Q839" s="323"/>
      <c r="R839" s="310"/>
      <c r="S839" s="12"/>
      <c r="T839" s="12"/>
      <c r="U839" s="12"/>
      <c r="V839" s="12"/>
      <c r="W839" s="328"/>
      <c r="X839" s="202"/>
      <c r="Y839" s="12"/>
      <c r="Z839" s="329"/>
    </row>
    <row r="840" spans="14:26">
      <c r="N840" s="317"/>
      <c r="O840" s="259"/>
      <c r="P840" s="54"/>
      <c r="Q840" s="323"/>
      <c r="R840" s="310"/>
      <c r="S840" s="12"/>
      <c r="T840" s="12"/>
      <c r="U840" s="12"/>
      <c r="V840" s="12"/>
      <c r="W840" s="328"/>
      <c r="X840" s="202"/>
      <c r="Y840" s="12"/>
      <c r="Z840" s="329"/>
    </row>
    <row r="841" spans="14:26">
      <c r="N841" s="317"/>
      <c r="O841" s="259"/>
      <c r="P841" s="54"/>
      <c r="Q841" s="323"/>
      <c r="R841" s="310"/>
      <c r="S841" s="12"/>
      <c r="T841" s="12"/>
      <c r="U841" s="12"/>
      <c r="V841" s="12"/>
      <c r="W841" s="328"/>
      <c r="X841" s="202"/>
      <c r="Y841" s="12"/>
      <c r="Z841" s="329"/>
    </row>
    <row r="842" spans="14:26">
      <c r="N842" s="317"/>
      <c r="O842" s="259"/>
      <c r="P842" s="54"/>
      <c r="Q842" s="323"/>
      <c r="R842" s="310"/>
      <c r="S842" s="12"/>
      <c r="T842" s="12"/>
      <c r="U842" s="12"/>
      <c r="V842" s="12"/>
      <c r="W842" s="328"/>
      <c r="X842" s="202"/>
      <c r="Y842" s="12"/>
      <c r="Z842" s="329"/>
    </row>
    <row r="843" spans="14:26">
      <c r="N843" s="317"/>
      <c r="O843" s="259"/>
      <c r="P843" s="54"/>
      <c r="Q843" s="323"/>
      <c r="R843" s="310"/>
      <c r="S843" s="12"/>
      <c r="T843" s="12"/>
      <c r="U843" s="12"/>
      <c r="V843" s="12"/>
      <c r="W843" s="328"/>
      <c r="X843" s="202"/>
      <c r="Y843" s="12"/>
      <c r="Z843" s="329"/>
    </row>
    <row r="844" spans="14:26">
      <c r="N844" s="317"/>
      <c r="O844" s="259"/>
      <c r="P844" s="54"/>
      <c r="Q844" s="323"/>
      <c r="R844" s="310"/>
      <c r="S844" s="12"/>
      <c r="T844" s="12"/>
      <c r="U844" s="12"/>
      <c r="V844" s="12"/>
      <c r="W844" s="328"/>
      <c r="X844" s="202"/>
      <c r="Y844" s="12"/>
      <c r="Z844" s="329"/>
    </row>
    <row r="845" spans="14:26">
      <c r="N845" s="317"/>
      <c r="O845" s="259"/>
      <c r="P845" s="54"/>
      <c r="Q845" s="323"/>
      <c r="R845" s="310"/>
      <c r="S845" s="12"/>
      <c r="T845" s="12"/>
      <c r="U845" s="12"/>
      <c r="V845" s="12"/>
      <c r="W845" s="328"/>
      <c r="X845" s="202"/>
      <c r="Y845" s="12"/>
      <c r="Z845" s="329"/>
    </row>
    <row r="846" spans="14:26">
      <c r="N846" s="317"/>
      <c r="O846" s="259"/>
      <c r="P846" s="54"/>
      <c r="Q846" s="323"/>
      <c r="R846" s="310"/>
      <c r="S846" s="12"/>
      <c r="T846" s="12"/>
      <c r="U846" s="12"/>
      <c r="V846" s="12"/>
      <c r="W846" s="328"/>
      <c r="X846" s="202"/>
      <c r="Y846" s="12"/>
      <c r="Z846" s="329"/>
    </row>
    <row r="847" spans="14:26">
      <c r="N847" s="317"/>
      <c r="O847" s="259"/>
      <c r="P847" s="54"/>
      <c r="Q847" s="323"/>
      <c r="R847" s="310"/>
      <c r="S847" s="12"/>
      <c r="T847" s="12"/>
      <c r="U847" s="12"/>
      <c r="V847" s="12"/>
      <c r="W847" s="328"/>
      <c r="X847" s="202"/>
      <c r="Y847" s="12"/>
      <c r="Z847" s="329"/>
    </row>
    <row r="848" spans="14:26">
      <c r="N848" s="317"/>
      <c r="O848" s="259"/>
      <c r="P848" s="54"/>
      <c r="Q848" s="323"/>
      <c r="R848" s="310"/>
      <c r="S848" s="12"/>
      <c r="T848" s="12"/>
      <c r="U848" s="12"/>
      <c r="V848" s="12"/>
      <c r="W848" s="328"/>
      <c r="X848" s="202"/>
      <c r="Y848" s="12"/>
      <c r="Z848" s="329"/>
    </row>
    <row r="849" spans="14:26">
      <c r="N849" s="317"/>
      <c r="O849" s="259"/>
      <c r="P849" s="54"/>
      <c r="Q849" s="323"/>
      <c r="R849" s="310"/>
      <c r="S849" s="12"/>
      <c r="T849" s="12"/>
      <c r="U849" s="12"/>
      <c r="V849" s="12"/>
      <c r="W849" s="328"/>
      <c r="X849" s="202"/>
      <c r="Y849" s="12"/>
      <c r="Z849" s="329"/>
    </row>
    <row r="850" spans="14:26">
      <c r="N850" s="317"/>
      <c r="O850" s="259"/>
      <c r="P850" s="54"/>
      <c r="Q850" s="323"/>
      <c r="R850" s="310"/>
      <c r="S850" s="12"/>
      <c r="T850" s="12"/>
      <c r="U850" s="12"/>
      <c r="V850" s="12"/>
      <c r="W850" s="328"/>
      <c r="X850" s="202"/>
      <c r="Y850" s="12"/>
      <c r="Z850" s="329"/>
    </row>
    <row r="851" spans="14:26">
      <c r="N851" s="317"/>
      <c r="O851" s="259"/>
      <c r="P851" s="54"/>
      <c r="Q851" s="323"/>
      <c r="R851" s="310"/>
      <c r="S851" s="12"/>
      <c r="T851" s="12"/>
      <c r="U851" s="12"/>
      <c r="V851" s="12"/>
      <c r="W851" s="328"/>
      <c r="X851" s="202"/>
      <c r="Y851" s="12"/>
      <c r="Z851" s="329"/>
    </row>
    <row r="852" spans="14:26">
      <c r="N852" s="317"/>
      <c r="O852" s="259"/>
      <c r="P852" s="54"/>
      <c r="Q852" s="323"/>
      <c r="R852" s="310"/>
      <c r="S852" s="12"/>
      <c r="T852" s="12"/>
      <c r="U852" s="12"/>
      <c r="V852" s="12"/>
      <c r="W852" s="328"/>
      <c r="X852" s="202"/>
      <c r="Y852" s="12"/>
      <c r="Z852" s="329"/>
    </row>
    <row r="853" spans="14:26">
      <c r="N853" s="317"/>
      <c r="O853" s="259"/>
      <c r="P853" s="54"/>
      <c r="Q853" s="323"/>
      <c r="R853" s="310"/>
      <c r="S853" s="12"/>
      <c r="T853" s="12"/>
      <c r="U853" s="12"/>
      <c r="V853" s="12"/>
      <c r="W853" s="328"/>
      <c r="X853" s="202"/>
      <c r="Y853" s="12"/>
      <c r="Z853" s="329"/>
    </row>
    <row r="854" spans="14:26">
      <c r="N854" s="317"/>
      <c r="O854" s="259"/>
      <c r="P854" s="54"/>
      <c r="Q854" s="323"/>
      <c r="R854" s="310"/>
      <c r="S854" s="12"/>
      <c r="T854" s="12"/>
      <c r="U854" s="12"/>
      <c r="V854" s="12"/>
      <c r="W854" s="328"/>
      <c r="X854" s="202"/>
      <c r="Y854" s="12"/>
      <c r="Z854" s="329"/>
    </row>
    <row r="855" spans="14:26">
      <c r="N855" s="317"/>
      <c r="O855" s="259"/>
      <c r="P855" s="54"/>
      <c r="Q855" s="323"/>
      <c r="R855" s="310"/>
      <c r="S855" s="12"/>
      <c r="T855" s="12"/>
      <c r="U855" s="12"/>
      <c r="V855" s="12"/>
      <c r="W855" s="328"/>
      <c r="X855" s="202"/>
      <c r="Y855" s="12"/>
      <c r="Z855" s="329"/>
    </row>
    <row r="856" spans="14:26">
      <c r="N856" s="317"/>
      <c r="O856" s="259"/>
      <c r="P856" s="54"/>
      <c r="Q856" s="323"/>
      <c r="R856" s="310"/>
      <c r="S856" s="12"/>
      <c r="T856" s="12"/>
      <c r="U856" s="12"/>
      <c r="V856" s="12"/>
      <c r="W856" s="328"/>
      <c r="X856" s="202"/>
      <c r="Y856" s="12"/>
      <c r="Z856" s="329"/>
    </row>
    <row r="857" spans="14:26">
      <c r="N857" s="317"/>
      <c r="O857" s="259"/>
      <c r="P857" s="54"/>
      <c r="Q857" s="323"/>
      <c r="R857" s="310"/>
      <c r="S857" s="12"/>
      <c r="T857" s="12"/>
      <c r="U857" s="12"/>
      <c r="V857" s="12"/>
      <c r="W857" s="328"/>
      <c r="X857" s="202"/>
      <c r="Y857" s="12"/>
      <c r="Z857" s="329"/>
    </row>
    <row r="858" spans="14:26">
      <c r="N858" s="317"/>
      <c r="O858" s="259"/>
      <c r="P858" s="54"/>
      <c r="Q858" s="323"/>
      <c r="R858" s="310"/>
      <c r="S858" s="12"/>
      <c r="T858" s="12"/>
      <c r="U858" s="12"/>
      <c r="V858" s="12"/>
      <c r="W858" s="328"/>
      <c r="X858" s="202"/>
      <c r="Y858" s="12"/>
      <c r="Z858" s="329"/>
    </row>
    <row r="859" spans="14:26">
      <c r="N859" s="317"/>
      <c r="O859" s="259"/>
      <c r="P859" s="54"/>
      <c r="Q859" s="323"/>
      <c r="R859" s="310"/>
      <c r="S859" s="12"/>
      <c r="T859" s="12"/>
      <c r="U859" s="12"/>
      <c r="V859" s="12"/>
      <c r="W859" s="328"/>
      <c r="X859" s="202"/>
      <c r="Y859" s="12"/>
      <c r="Z859" s="329"/>
    </row>
    <row r="860" spans="14:26">
      <c r="N860" s="317"/>
      <c r="O860" s="259"/>
      <c r="P860" s="54"/>
      <c r="Q860" s="323"/>
      <c r="R860" s="310"/>
      <c r="S860" s="12"/>
      <c r="T860" s="12"/>
      <c r="U860" s="12"/>
      <c r="V860" s="12"/>
      <c r="W860" s="328"/>
      <c r="X860" s="202"/>
      <c r="Y860" s="12"/>
      <c r="Z860" s="329"/>
    </row>
    <row r="861" spans="14:26">
      <c r="N861" s="317"/>
      <c r="O861" s="259"/>
      <c r="P861" s="54"/>
      <c r="Q861" s="323"/>
      <c r="R861" s="310"/>
      <c r="S861" s="12"/>
      <c r="T861" s="12"/>
      <c r="U861" s="12"/>
      <c r="V861" s="12"/>
      <c r="W861" s="328"/>
      <c r="X861" s="202"/>
      <c r="Y861" s="12"/>
      <c r="Z861" s="329"/>
    </row>
    <row r="862" spans="14:26">
      <c r="N862" s="317"/>
      <c r="O862" s="259"/>
      <c r="P862" s="54"/>
      <c r="Q862" s="323"/>
      <c r="R862" s="310"/>
      <c r="S862" s="12"/>
      <c r="T862" s="12"/>
      <c r="U862" s="12"/>
      <c r="V862" s="12"/>
      <c r="W862" s="328"/>
      <c r="X862" s="202"/>
      <c r="Y862" s="12"/>
      <c r="Z862" s="329"/>
    </row>
    <row r="863" spans="14:26">
      <c r="N863" s="317"/>
      <c r="O863" s="259"/>
      <c r="P863" s="54"/>
      <c r="Q863" s="323"/>
      <c r="R863" s="310"/>
      <c r="S863" s="12"/>
      <c r="T863" s="12"/>
      <c r="U863" s="12"/>
      <c r="V863" s="12"/>
      <c r="W863" s="328"/>
      <c r="X863" s="202"/>
      <c r="Y863" s="12"/>
      <c r="Z863" s="329"/>
    </row>
    <row r="864" spans="14:26">
      <c r="N864" s="317"/>
      <c r="O864" s="259"/>
      <c r="P864" s="54"/>
      <c r="Q864" s="323"/>
      <c r="R864" s="310"/>
      <c r="S864" s="12"/>
      <c r="T864" s="12"/>
      <c r="U864" s="12"/>
      <c r="V864" s="12"/>
      <c r="W864" s="328"/>
      <c r="X864" s="202"/>
      <c r="Y864" s="12"/>
      <c r="Z864" s="329"/>
    </row>
    <row r="865" spans="14:26">
      <c r="N865" s="317"/>
      <c r="O865" s="259"/>
      <c r="P865" s="54"/>
      <c r="Q865" s="323"/>
      <c r="R865" s="310"/>
      <c r="S865" s="12"/>
      <c r="T865" s="12"/>
      <c r="U865" s="12"/>
      <c r="V865" s="12"/>
      <c r="W865" s="328"/>
      <c r="X865" s="202"/>
      <c r="Y865" s="12"/>
      <c r="Z865" s="329"/>
    </row>
    <row r="866" spans="14:26">
      <c r="N866" s="317"/>
      <c r="O866" s="259"/>
      <c r="P866" s="54"/>
      <c r="Q866" s="323"/>
      <c r="R866" s="310"/>
      <c r="S866" s="12"/>
      <c r="T866" s="12"/>
      <c r="U866" s="12"/>
      <c r="V866" s="12"/>
      <c r="W866" s="328"/>
      <c r="X866" s="202"/>
      <c r="Y866" s="12"/>
      <c r="Z866" s="329"/>
    </row>
    <row r="867" spans="14:26">
      <c r="N867" s="317"/>
      <c r="O867" s="259"/>
      <c r="P867" s="54"/>
      <c r="Q867" s="323"/>
      <c r="R867" s="310"/>
      <c r="S867" s="12"/>
      <c r="T867" s="12"/>
      <c r="U867" s="12"/>
      <c r="V867" s="12"/>
      <c r="W867" s="328"/>
      <c r="X867" s="202"/>
      <c r="Y867" s="12"/>
      <c r="Z867" s="329"/>
    </row>
    <row r="868" spans="14:26">
      <c r="N868" s="317"/>
      <c r="O868" s="259"/>
      <c r="P868" s="54"/>
      <c r="Q868" s="323"/>
      <c r="R868" s="310"/>
      <c r="S868" s="12"/>
      <c r="T868" s="12"/>
      <c r="U868" s="12"/>
      <c r="V868" s="12"/>
      <c r="W868" s="328"/>
      <c r="X868" s="202"/>
      <c r="Y868" s="12"/>
      <c r="Z868" s="329"/>
    </row>
    <row r="869" spans="14:26">
      <c r="N869" s="317"/>
      <c r="O869" s="259"/>
      <c r="P869" s="54"/>
      <c r="Q869" s="323"/>
      <c r="R869" s="310"/>
      <c r="S869" s="12"/>
      <c r="T869" s="12"/>
      <c r="U869" s="12"/>
      <c r="V869" s="12"/>
      <c r="W869" s="328"/>
      <c r="X869" s="202"/>
      <c r="Y869" s="12"/>
      <c r="Z869" s="329"/>
    </row>
    <row r="870" spans="14:26">
      <c r="N870" s="317"/>
      <c r="O870" s="259"/>
      <c r="P870" s="54"/>
      <c r="Q870" s="323"/>
      <c r="R870" s="310"/>
      <c r="S870" s="12"/>
      <c r="T870" s="12"/>
      <c r="U870" s="12"/>
      <c r="V870" s="12"/>
      <c r="W870" s="328"/>
      <c r="X870" s="202"/>
      <c r="Y870" s="12"/>
      <c r="Z870" s="329"/>
    </row>
    <row r="871" spans="14:26">
      <c r="N871" s="317"/>
      <c r="O871" s="259"/>
      <c r="P871" s="54"/>
      <c r="Q871" s="323"/>
      <c r="R871" s="310"/>
      <c r="S871" s="12"/>
      <c r="T871" s="12"/>
      <c r="U871" s="12"/>
      <c r="V871" s="12"/>
      <c r="W871" s="328"/>
      <c r="X871" s="202"/>
      <c r="Y871" s="12"/>
      <c r="Z871" s="329"/>
    </row>
    <row r="872" spans="14:26">
      <c r="N872" s="317"/>
      <c r="O872" s="259"/>
      <c r="P872" s="54"/>
      <c r="Q872" s="323"/>
      <c r="R872" s="310"/>
      <c r="S872" s="12"/>
      <c r="T872" s="12"/>
      <c r="U872" s="12"/>
      <c r="V872" s="12"/>
      <c r="W872" s="328"/>
      <c r="X872" s="202"/>
      <c r="Y872" s="12"/>
      <c r="Z872" s="329"/>
    </row>
    <row r="873" spans="14:26">
      <c r="N873" s="317"/>
      <c r="O873" s="259"/>
      <c r="P873" s="54"/>
      <c r="Q873" s="323"/>
      <c r="R873" s="310"/>
      <c r="S873" s="12"/>
      <c r="T873" s="12"/>
      <c r="U873" s="12"/>
      <c r="V873" s="12"/>
      <c r="W873" s="328"/>
      <c r="X873" s="202"/>
      <c r="Y873" s="12"/>
      <c r="Z873" s="329"/>
    </row>
    <row r="874" spans="14:26">
      <c r="N874" s="317"/>
      <c r="O874" s="259"/>
      <c r="P874" s="54"/>
      <c r="Q874" s="323"/>
      <c r="R874" s="310"/>
      <c r="S874" s="12"/>
      <c r="T874" s="12"/>
      <c r="U874" s="12"/>
      <c r="V874" s="12"/>
      <c r="W874" s="328"/>
      <c r="X874" s="202"/>
      <c r="Y874" s="12"/>
      <c r="Z874" s="329"/>
    </row>
    <row r="875" spans="14:26">
      <c r="N875" s="317"/>
      <c r="O875" s="259"/>
      <c r="P875" s="54"/>
      <c r="Q875" s="323"/>
      <c r="R875" s="310"/>
      <c r="S875" s="12"/>
      <c r="T875" s="12"/>
      <c r="U875" s="12"/>
      <c r="V875" s="12"/>
      <c r="W875" s="328"/>
      <c r="X875" s="202"/>
      <c r="Y875" s="12"/>
      <c r="Z875" s="329"/>
    </row>
    <row r="876" spans="14:26">
      <c r="N876" s="317"/>
      <c r="O876" s="259"/>
      <c r="P876" s="54"/>
      <c r="Q876" s="323"/>
      <c r="R876" s="310"/>
      <c r="S876" s="12"/>
      <c r="T876" s="12"/>
      <c r="U876" s="12"/>
      <c r="V876" s="12"/>
      <c r="W876" s="328"/>
      <c r="X876" s="202"/>
      <c r="Y876" s="12"/>
      <c r="Z876" s="329"/>
    </row>
    <row r="877" spans="14:26">
      <c r="N877" s="317"/>
      <c r="O877" s="259"/>
      <c r="P877" s="54"/>
      <c r="Q877" s="323"/>
      <c r="R877" s="310"/>
      <c r="S877" s="12"/>
      <c r="T877" s="12"/>
      <c r="U877" s="12"/>
      <c r="V877" s="12"/>
      <c r="W877" s="328"/>
      <c r="X877" s="202"/>
      <c r="Y877" s="12"/>
      <c r="Z877" s="329"/>
    </row>
    <row r="878" spans="14:26">
      <c r="N878" s="317"/>
      <c r="O878" s="259"/>
      <c r="P878" s="54"/>
      <c r="Q878" s="323"/>
      <c r="R878" s="310"/>
      <c r="S878" s="12"/>
      <c r="T878" s="12"/>
      <c r="U878" s="12"/>
      <c r="V878" s="12"/>
      <c r="W878" s="328"/>
      <c r="X878" s="202"/>
      <c r="Y878" s="12"/>
      <c r="Z878" s="329"/>
    </row>
    <row r="879" spans="14:26">
      <c r="N879" s="317"/>
      <c r="O879" s="259"/>
      <c r="P879" s="54"/>
      <c r="Q879" s="323"/>
      <c r="R879" s="310"/>
      <c r="S879" s="12"/>
      <c r="T879" s="12"/>
      <c r="U879" s="12"/>
      <c r="V879" s="12"/>
      <c r="W879" s="328"/>
      <c r="X879" s="202"/>
      <c r="Y879" s="12"/>
      <c r="Z879" s="329"/>
    </row>
    <row r="880" spans="14:26">
      <c r="N880" s="317"/>
      <c r="O880" s="259"/>
      <c r="P880" s="54"/>
      <c r="Q880" s="323"/>
      <c r="R880" s="310"/>
      <c r="S880" s="12"/>
      <c r="T880" s="12"/>
      <c r="U880" s="12"/>
      <c r="V880" s="12"/>
      <c r="W880" s="328"/>
      <c r="X880" s="202"/>
      <c r="Y880" s="12"/>
      <c r="Z880" s="329"/>
    </row>
    <row r="881" spans="14:26">
      <c r="N881" s="317"/>
      <c r="O881" s="259"/>
      <c r="P881" s="54"/>
      <c r="Q881" s="323"/>
      <c r="R881" s="310"/>
      <c r="S881" s="12"/>
      <c r="T881" s="12"/>
      <c r="U881" s="12"/>
      <c r="V881" s="12"/>
      <c r="W881" s="328"/>
      <c r="X881" s="202"/>
      <c r="Y881" s="12"/>
      <c r="Z881" s="329"/>
    </row>
    <row r="882" spans="14:26">
      <c r="N882" s="317"/>
      <c r="O882" s="259"/>
      <c r="P882" s="54"/>
      <c r="Q882" s="323"/>
      <c r="R882" s="310"/>
      <c r="S882" s="12"/>
      <c r="T882" s="12"/>
      <c r="U882" s="12"/>
      <c r="V882" s="12"/>
      <c r="W882" s="328"/>
      <c r="X882" s="202"/>
      <c r="Y882" s="12"/>
      <c r="Z882" s="329"/>
    </row>
    <row r="883" spans="14:26">
      <c r="N883" s="317"/>
      <c r="O883" s="259"/>
      <c r="P883" s="54"/>
      <c r="Q883" s="323"/>
      <c r="R883" s="310"/>
      <c r="S883" s="12"/>
      <c r="T883" s="12"/>
      <c r="U883" s="12"/>
      <c r="V883" s="12"/>
      <c r="W883" s="328"/>
      <c r="X883" s="202"/>
      <c r="Y883" s="12"/>
      <c r="Z883" s="329"/>
    </row>
    <row r="884" spans="14:26">
      <c r="N884" s="317"/>
      <c r="O884" s="259"/>
      <c r="P884" s="54"/>
      <c r="Q884" s="323"/>
      <c r="R884" s="310"/>
      <c r="S884" s="12"/>
      <c r="T884" s="12"/>
      <c r="U884" s="12"/>
      <c r="V884" s="12"/>
      <c r="W884" s="328"/>
      <c r="X884" s="202"/>
      <c r="Y884" s="12"/>
      <c r="Z884" s="329"/>
    </row>
    <row r="885" spans="14:26">
      <c r="N885" s="317"/>
      <c r="O885" s="259"/>
      <c r="P885" s="54"/>
      <c r="Q885" s="323"/>
      <c r="R885" s="310"/>
      <c r="S885" s="12"/>
      <c r="T885" s="12"/>
      <c r="U885" s="12"/>
      <c r="V885" s="12"/>
      <c r="W885" s="328"/>
      <c r="X885" s="202"/>
      <c r="Y885" s="12"/>
      <c r="Z885" s="329"/>
    </row>
    <row r="886" spans="14:26">
      <c r="N886" s="317"/>
      <c r="O886" s="259"/>
      <c r="P886" s="54"/>
      <c r="Q886" s="323"/>
      <c r="R886" s="310"/>
      <c r="S886" s="12"/>
      <c r="T886" s="12"/>
      <c r="U886" s="12"/>
      <c r="V886" s="12"/>
      <c r="W886" s="328"/>
      <c r="X886" s="202"/>
      <c r="Y886" s="12"/>
      <c r="Z886" s="329"/>
    </row>
    <row r="887" spans="14:26">
      <c r="N887" s="317"/>
      <c r="O887" s="259"/>
      <c r="P887" s="54"/>
      <c r="Q887" s="323"/>
      <c r="R887" s="310"/>
      <c r="S887" s="12"/>
      <c r="T887" s="12"/>
      <c r="U887" s="12"/>
      <c r="V887" s="12"/>
      <c r="W887" s="328"/>
      <c r="X887" s="202"/>
      <c r="Y887" s="12"/>
      <c r="Z887" s="329"/>
    </row>
    <row r="888" spans="14:26">
      <c r="N888" s="317"/>
      <c r="O888" s="259"/>
      <c r="P888" s="54"/>
      <c r="Q888" s="323"/>
      <c r="R888" s="310"/>
      <c r="S888" s="12"/>
      <c r="T888" s="12"/>
      <c r="U888" s="12"/>
      <c r="V888" s="12"/>
      <c r="W888" s="328"/>
      <c r="X888" s="202"/>
      <c r="Y888" s="12"/>
      <c r="Z888" s="329"/>
    </row>
    <row r="889" spans="14:26">
      <c r="N889" s="317"/>
      <c r="O889" s="259"/>
      <c r="P889" s="54"/>
      <c r="Q889" s="323"/>
      <c r="R889" s="310"/>
      <c r="S889" s="12"/>
      <c r="T889" s="12"/>
      <c r="U889" s="12"/>
      <c r="V889" s="12"/>
      <c r="W889" s="328"/>
      <c r="X889" s="202"/>
      <c r="Y889" s="12"/>
      <c r="Z889" s="329"/>
    </row>
    <row r="890" spans="14:26">
      <c r="N890" s="317"/>
      <c r="O890" s="259"/>
      <c r="P890" s="54"/>
      <c r="Q890" s="323"/>
      <c r="R890" s="310"/>
      <c r="S890" s="12"/>
      <c r="T890" s="12"/>
      <c r="U890" s="12"/>
      <c r="V890" s="12"/>
      <c r="W890" s="328"/>
      <c r="X890" s="202"/>
      <c r="Y890" s="12"/>
      <c r="Z890" s="329"/>
    </row>
    <row r="891" spans="14:26">
      <c r="N891" s="317"/>
      <c r="O891" s="259"/>
      <c r="P891" s="54"/>
      <c r="Q891" s="323"/>
      <c r="R891" s="310"/>
      <c r="S891" s="12"/>
      <c r="T891" s="12"/>
      <c r="U891" s="12"/>
      <c r="V891" s="12"/>
      <c r="W891" s="328"/>
      <c r="X891" s="202"/>
      <c r="Y891" s="12"/>
      <c r="Z891" s="329"/>
    </row>
    <row r="892" spans="14:26">
      <c r="N892" s="317"/>
      <c r="O892" s="259"/>
      <c r="P892" s="54"/>
      <c r="Q892" s="323"/>
      <c r="R892" s="310"/>
      <c r="S892" s="12"/>
      <c r="T892" s="12"/>
      <c r="U892" s="12"/>
      <c r="V892" s="12"/>
      <c r="W892" s="328"/>
      <c r="X892" s="202"/>
      <c r="Y892" s="12"/>
      <c r="Z892" s="329"/>
    </row>
    <row r="893" spans="14:26">
      <c r="N893" s="317"/>
      <c r="O893" s="259"/>
      <c r="P893" s="54"/>
      <c r="Q893" s="323"/>
      <c r="R893" s="310"/>
      <c r="S893" s="12"/>
      <c r="T893" s="12"/>
      <c r="U893" s="12"/>
      <c r="V893" s="12"/>
      <c r="W893" s="328"/>
      <c r="X893" s="202"/>
      <c r="Y893" s="12"/>
      <c r="Z893" s="329"/>
    </row>
    <row r="894" spans="14:26">
      <c r="N894" s="317"/>
      <c r="O894" s="259"/>
      <c r="P894" s="54"/>
      <c r="Q894" s="323"/>
      <c r="R894" s="310"/>
      <c r="S894" s="12"/>
      <c r="T894" s="12"/>
      <c r="U894" s="12"/>
      <c r="V894" s="12"/>
      <c r="W894" s="328"/>
      <c r="X894" s="202"/>
      <c r="Y894" s="12"/>
      <c r="Z894" s="329"/>
    </row>
    <row r="895" spans="14:26">
      <c r="N895" s="317"/>
      <c r="O895" s="259"/>
      <c r="P895" s="54"/>
      <c r="Q895" s="323"/>
      <c r="R895" s="310"/>
      <c r="S895" s="12"/>
      <c r="T895" s="12"/>
      <c r="U895" s="12"/>
      <c r="V895" s="12"/>
      <c r="W895" s="328"/>
      <c r="X895" s="202"/>
      <c r="Y895" s="12"/>
      <c r="Z895" s="329"/>
    </row>
    <row r="896" spans="14:26">
      <c r="N896" s="317"/>
      <c r="O896" s="259"/>
      <c r="P896" s="54"/>
      <c r="Q896" s="323"/>
      <c r="R896" s="310"/>
      <c r="S896" s="12"/>
      <c r="T896" s="12"/>
      <c r="U896" s="12"/>
      <c r="V896" s="12"/>
      <c r="W896" s="328"/>
      <c r="X896" s="202"/>
      <c r="Y896" s="12"/>
      <c r="Z896" s="329"/>
    </row>
    <row r="897" spans="14:26">
      <c r="N897" s="317"/>
      <c r="O897" s="259"/>
      <c r="P897" s="54"/>
      <c r="Q897" s="323"/>
      <c r="R897" s="310"/>
      <c r="S897" s="12"/>
      <c r="T897" s="12"/>
      <c r="U897" s="12"/>
      <c r="V897" s="12"/>
      <c r="W897" s="328"/>
      <c r="X897" s="202"/>
      <c r="Y897" s="12"/>
      <c r="Z897" s="329"/>
    </row>
    <row r="898" spans="14:26">
      <c r="N898" s="317"/>
      <c r="O898" s="259"/>
      <c r="P898" s="54"/>
      <c r="Q898" s="323"/>
      <c r="R898" s="310"/>
      <c r="S898" s="12"/>
      <c r="T898" s="12"/>
      <c r="U898" s="12"/>
      <c r="V898" s="12"/>
      <c r="W898" s="328"/>
      <c r="X898" s="202"/>
      <c r="Y898" s="12"/>
      <c r="Z898" s="329"/>
    </row>
    <row r="899" spans="14:26">
      <c r="N899" s="317"/>
      <c r="O899" s="259"/>
      <c r="P899" s="54"/>
      <c r="Q899" s="323"/>
      <c r="R899" s="310"/>
      <c r="S899" s="12"/>
      <c r="T899" s="12"/>
      <c r="U899" s="12"/>
      <c r="V899" s="12"/>
      <c r="W899" s="328"/>
      <c r="X899" s="202"/>
      <c r="Y899" s="12"/>
      <c r="Z899" s="329"/>
    </row>
    <row r="900" spans="14:26">
      <c r="N900" s="317"/>
      <c r="O900" s="259"/>
      <c r="P900" s="54"/>
      <c r="Q900" s="323"/>
      <c r="R900" s="310"/>
      <c r="S900" s="12"/>
      <c r="T900" s="12"/>
      <c r="U900" s="12"/>
      <c r="V900" s="12"/>
      <c r="W900" s="328"/>
      <c r="X900" s="202"/>
      <c r="Y900" s="12"/>
      <c r="Z900" s="329"/>
    </row>
    <row r="901" spans="14:26">
      <c r="N901" s="317"/>
      <c r="O901" s="259"/>
      <c r="P901" s="54"/>
      <c r="Q901" s="323"/>
      <c r="R901" s="310"/>
      <c r="S901" s="12"/>
      <c r="T901" s="12"/>
      <c r="U901" s="12"/>
      <c r="V901" s="12"/>
      <c r="W901" s="328"/>
      <c r="X901" s="202"/>
      <c r="Y901" s="12"/>
      <c r="Z901" s="329"/>
    </row>
    <row r="902" spans="14:26">
      <c r="N902" s="317"/>
      <c r="O902" s="259"/>
      <c r="P902" s="54"/>
      <c r="Q902" s="323"/>
      <c r="R902" s="310"/>
      <c r="S902" s="12"/>
      <c r="T902" s="12"/>
      <c r="U902" s="12"/>
      <c r="V902" s="12"/>
      <c r="W902" s="328"/>
      <c r="X902" s="202"/>
      <c r="Y902" s="12"/>
      <c r="Z902" s="329"/>
    </row>
    <row r="903" spans="14:26">
      <c r="N903" s="317"/>
      <c r="O903" s="259"/>
      <c r="P903" s="54"/>
      <c r="Q903" s="323"/>
      <c r="R903" s="310"/>
      <c r="S903" s="12"/>
      <c r="T903" s="12"/>
      <c r="U903" s="12"/>
      <c r="V903" s="12"/>
      <c r="W903" s="328"/>
      <c r="X903" s="202"/>
      <c r="Y903" s="12"/>
      <c r="Z903" s="329"/>
    </row>
    <row r="904" spans="14:26">
      <c r="N904" s="317"/>
      <c r="O904" s="259"/>
      <c r="P904" s="54"/>
      <c r="Q904" s="323"/>
      <c r="R904" s="310"/>
      <c r="S904" s="12"/>
      <c r="T904" s="12"/>
      <c r="U904" s="12"/>
      <c r="V904" s="12"/>
      <c r="W904" s="328"/>
      <c r="X904" s="202"/>
      <c r="Y904" s="12"/>
      <c r="Z904" s="329"/>
    </row>
    <row r="905" spans="14:26">
      <c r="N905" s="317"/>
      <c r="O905" s="259"/>
      <c r="P905" s="54"/>
      <c r="Q905" s="323"/>
      <c r="R905" s="310"/>
      <c r="S905" s="12"/>
      <c r="T905" s="12"/>
      <c r="U905" s="12"/>
      <c r="V905" s="12"/>
      <c r="W905" s="328"/>
      <c r="X905" s="202"/>
      <c r="Y905" s="12"/>
      <c r="Z905" s="329"/>
    </row>
    <row r="906" spans="14:26">
      <c r="N906" s="317"/>
      <c r="O906" s="259"/>
      <c r="P906" s="54"/>
      <c r="Q906" s="323"/>
      <c r="R906" s="310"/>
      <c r="S906" s="12"/>
      <c r="T906" s="12"/>
      <c r="U906" s="12"/>
      <c r="V906" s="12"/>
      <c r="W906" s="328"/>
      <c r="X906" s="202"/>
      <c r="Y906" s="12"/>
      <c r="Z906" s="329"/>
    </row>
    <row r="907" spans="14:26">
      <c r="N907" s="317"/>
      <c r="O907" s="259"/>
      <c r="P907" s="54"/>
      <c r="Q907" s="323"/>
      <c r="R907" s="310"/>
      <c r="S907" s="12"/>
      <c r="T907" s="12"/>
      <c r="U907" s="12"/>
      <c r="V907" s="12"/>
      <c r="W907" s="328"/>
      <c r="X907" s="202"/>
      <c r="Y907" s="12"/>
      <c r="Z907" s="329"/>
    </row>
    <row r="908" spans="14:26">
      <c r="N908" s="317"/>
      <c r="O908" s="259"/>
      <c r="P908" s="54"/>
      <c r="Q908" s="323"/>
      <c r="R908" s="310"/>
      <c r="S908" s="12"/>
      <c r="T908" s="12"/>
      <c r="U908" s="12"/>
      <c r="V908" s="12"/>
      <c r="W908" s="328"/>
      <c r="X908" s="202"/>
      <c r="Y908" s="12"/>
      <c r="Z908" s="329"/>
    </row>
    <row r="909" spans="14:26">
      <c r="N909" s="317"/>
      <c r="O909" s="259"/>
      <c r="P909" s="54"/>
      <c r="Q909" s="323"/>
      <c r="R909" s="310"/>
      <c r="S909" s="12"/>
      <c r="T909" s="12"/>
      <c r="U909" s="12"/>
      <c r="V909" s="12"/>
      <c r="W909" s="328"/>
      <c r="X909" s="202"/>
      <c r="Y909" s="12"/>
      <c r="Z909" s="329"/>
    </row>
    <row r="910" spans="14:26">
      <c r="N910" s="317"/>
      <c r="O910" s="259"/>
      <c r="P910" s="54"/>
      <c r="Q910" s="323"/>
      <c r="R910" s="310"/>
      <c r="S910" s="12"/>
      <c r="T910" s="12"/>
      <c r="U910" s="12"/>
      <c r="V910" s="12"/>
      <c r="W910" s="328"/>
      <c r="X910" s="202"/>
      <c r="Y910" s="12"/>
      <c r="Z910" s="329"/>
    </row>
    <row r="911" spans="14:26">
      <c r="N911" s="317"/>
      <c r="O911" s="259"/>
      <c r="P911" s="54"/>
      <c r="Q911" s="323"/>
      <c r="R911" s="310"/>
      <c r="S911" s="12"/>
      <c r="T911" s="12"/>
      <c r="U911" s="12"/>
      <c r="V911" s="12"/>
      <c r="W911" s="328"/>
      <c r="X911" s="202"/>
      <c r="Y911" s="12"/>
      <c r="Z911" s="329"/>
    </row>
    <row r="912" spans="14:26">
      <c r="N912" s="317"/>
      <c r="O912" s="259"/>
      <c r="P912" s="54"/>
      <c r="Q912" s="323"/>
      <c r="R912" s="310"/>
      <c r="S912" s="12"/>
      <c r="T912" s="12"/>
      <c r="U912" s="12"/>
      <c r="V912" s="12"/>
      <c r="W912" s="328"/>
      <c r="X912" s="202"/>
      <c r="Y912" s="12"/>
      <c r="Z912" s="329"/>
    </row>
    <row r="913" spans="14:26">
      <c r="N913" s="317"/>
      <c r="O913" s="259"/>
      <c r="P913" s="54"/>
      <c r="Q913" s="323"/>
      <c r="R913" s="310"/>
      <c r="S913" s="12"/>
      <c r="T913" s="12"/>
      <c r="U913" s="12"/>
      <c r="V913" s="12"/>
      <c r="W913" s="328"/>
      <c r="X913" s="202"/>
      <c r="Y913" s="12"/>
      <c r="Z913" s="329"/>
    </row>
    <row r="914" spans="14:26">
      <c r="N914" s="317"/>
      <c r="O914" s="259"/>
      <c r="P914" s="54"/>
      <c r="Q914" s="323"/>
      <c r="R914" s="310"/>
      <c r="S914" s="12"/>
      <c r="T914" s="12"/>
      <c r="U914" s="12"/>
      <c r="V914" s="12"/>
      <c r="W914" s="328"/>
      <c r="X914" s="202"/>
      <c r="Y914" s="12"/>
      <c r="Z914" s="329"/>
    </row>
    <row r="915" spans="14:26">
      <c r="N915" s="317"/>
      <c r="O915" s="259"/>
      <c r="P915" s="54"/>
      <c r="Q915" s="323"/>
      <c r="R915" s="310"/>
      <c r="S915" s="12"/>
      <c r="T915" s="12"/>
      <c r="U915" s="12"/>
      <c r="V915" s="12"/>
      <c r="W915" s="328"/>
      <c r="X915" s="202"/>
      <c r="Y915" s="12"/>
      <c r="Z915" s="329"/>
    </row>
    <row r="916" spans="14:26">
      <c r="N916" s="317"/>
      <c r="O916" s="259"/>
      <c r="P916" s="54"/>
      <c r="Q916" s="323"/>
      <c r="R916" s="310"/>
      <c r="S916" s="12"/>
      <c r="T916" s="12"/>
      <c r="U916" s="12"/>
      <c r="V916" s="12"/>
      <c r="W916" s="328"/>
      <c r="X916" s="202"/>
      <c r="Y916" s="12"/>
      <c r="Z916" s="329"/>
    </row>
    <row r="917" spans="14:26">
      <c r="N917" s="317"/>
      <c r="O917" s="259"/>
      <c r="P917" s="54"/>
      <c r="Q917" s="323"/>
      <c r="R917" s="310"/>
      <c r="S917" s="12"/>
      <c r="T917" s="12"/>
      <c r="U917" s="12"/>
      <c r="V917" s="12"/>
      <c r="W917" s="328"/>
      <c r="X917" s="202"/>
      <c r="Y917" s="12"/>
      <c r="Z917" s="329"/>
    </row>
    <row r="918" spans="14:26">
      <c r="N918" s="317"/>
      <c r="O918" s="259"/>
      <c r="P918" s="54"/>
      <c r="Q918" s="323"/>
      <c r="R918" s="310"/>
      <c r="S918" s="12"/>
      <c r="T918" s="12"/>
      <c r="U918" s="12"/>
      <c r="V918" s="12"/>
      <c r="W918" s="328"/>
      <c r="X918" s="202"/>
      <c r="Y918" s="12"/>
      <c r="Z918" s="329"/>
    </row>
    <row r="919" spans="14:26">
      <c r="N919" s="317"/>
      <c r="O919" s="259"/>
      <c r="P919" s="54"/>
      <c r="Q919" s="323"/>
      <c r="R919" s="310"/>
      <c r="S919" s="12"/>
      <c r="T919" s="12"/>
      <c r="U919" s="12"/>
      <c r="V919" s="12"/>
      <c r="W919" s="328"/>
      <c r="X919" s="202"/>
      <c r="Y919" s="12"/>
      <c r="Z919" s="329"/>
    </row>
    <row r="920" spans="14:26">
      <c r="N920" s="317"/>
      <c r="O920" s="259"/>
      <c r="P920" s="54"/>
      <c r="Q920" s="323"/>
      <c r="R920" s="310"/>
      <c r="S920" s="12"/>
      <c r="T920" s="12"/>
      <c r="U920" s="12"/>
      <c r="V920" s="12"/>
      <c r="W920" s="328"/>
      <c r="X920" s="202"/>
      <c r="Y920" s="12"/>
      <c r="Z920" s="329"/>
    </row>
    <row r="921" spans="14:26">
      <c r="N921" s="317"/>
      <c r="O921" s="259"/>
      <c r="P921" s="54"/>
      <c r="Q921" s="323"/>
      <c r="R921" s="310"/>
      <c r="S921" s="12"/>
      <c r="T921" s="12"/>
      <c r="U921" s="12"/>
      <c r="V921" s="12"/>
      <c r="W921" s="328"/>
      <c r="X921" s="202"/>
      <c r="Y921" s="12"/>
      <c r="Z921" s="329"/>
    </row>
    <row r="922" spans="14:26">
      <c r="N922" s="317"/>
      <c r="O922" s="259"/>
      <c r="P922" s="54"/>
      <c r="Q922" s="323"/>
      <c r="R922" s="310"/>
      <c r="S922" s="12"/>
      <c r="T922" s="12"/>
      <c r="U922" s="12"/>
      <c r="V922" s="12"/>
      <c r="W922" s="328"/>
      <c r="X922" s="202"/>
      <c r="Y922" s="12"/>
      <c r="Z922" s="329"/>
    </row>
    <row r="923" spans="14:26">
      <c r="N923" s="317"/>
      <c r="O923" s="259"/>
      <c r="P923" s="54"/>
      <c r="Q923" s="323"/>
      <c r="R923" s="310"/>
      <c r="S923" s="12"/>
      <c r="T923" s="12"/>
      <c r="U923" s="12"/>
      <c r="V923" s="12"/>
      <c r="W923" s="328"/>
      <c r="X923" s="202"/>
      <c r="Y923" s="12"/>
      <c r="Z923" s="329"/>
    </row>
    <row r="924" spans="14:26">
      <c r="N924" s="317"/>
      <c r="O924" s="259"/>
      <c r="P924" s="54"/>
      <c r="Q924" s="323"/>
      <c r="R924" s="310"/>
      <c r="S924" s="12"/>
      <c r="T924" s="12"/>
      <c r="U924" s="12"/>
      <c r="V924" s="12"/>
      <c r="W924" s="328"/>
      <c r="X924" s="202"/>
      <c r="Y924" s="12"/>
      <c r="Z924" s="329"/>
    </row>
    <row r="925" spans="14:26">
      <c r="N925" s="317"/>
      <c r="O925" s="259"/>
      <c r="P925" s="54"/>
      <c r="Q925" s="323"/>
      <c r="R925" s="310"/>
      <c r="S925" s="12"/>
      <c r="T925" s="12"/>
      <c r="U925" s="12"/>
      <c r="V925" s="12"/>
      <c r="W925" s="328"/>
      <c r="X925" s="202"/>
      <c r="Y925" s="12"/>
      <c r="Z925" s="329"/>
    </row>
    <row r="926" spans="14:26">
      <c r="N926" s="317"/>
      <c r="O926" s="259"/>
      <c r="P926" s="54"/>
      <c r="Q926" s="323"/>
      <c r="R926" s="310"/>
      <c r="S926" s="12"/>
      <c r="T926" s="12"/>
      <c r="U926" s="12"/>
      <c r="V926" s="12"/>
      <c r="W926" s="328"/>
      <c r="X926" s="202"/>
      <c r="Y926" s="12"/>
      <c r="Z926" s="329"/>
    </row>
    <row r="927" spans="14:26">
      <c r="N927" s="317"/>
      <c r="O927" s="259"/>
      <c r="P927" s="54"/>
      <c r="Q927" s="323"/>
      <c r="R927" s="310"/>
      <c r="S927" s="12"/>
      <c r="T927" s="12"/>
      <c r="U927" s="12"/>
      <c r="V927" s="12"/>
      <c r="W927" s="328"/>
      <c r="X927" s="202"/>
      <c r="Y927" s="12"/>
      <c r="Z927" s="329"/>
    </row>
    <row r="928" spans="14:26">
      <c r="N928" s="317"/>
      <c r="O928" s="259"/>
      <c r="P928" s="54"/>
      <c r="Q928" s="323"/>
      <c r="R928" s="310"/>
      <c r="S928" s="12"/>
      <c r="T928" s="12"/>
      <c r="U928" s="12"/>
      <c r="V928" s="12"/>
      <c r="W928" s="328"/>
      <c r="X928" s="202"/>
      <c r="Y928" s="12"/>
      <c r="Z928" s="329"/>
    </row>
    <row r="929" spans="14:26">
      <c r="N929" s="317"/>
      <c r="O929" s="259"/>
      <c r="P929" s="54"/>
      <c r="Q929" s="323"/>
      <c r="R929" s="310"/>
      <c r="S929" s="12"/>
      <c r="T929" s="12"/>
      <c r="U929" s="12"/>
      <c r="V929" s="12"/>
      <c r="W929" s="328"/>
      <c r="X929" s="202"/>
      <c r="Y929" s="12"/>
      <c r="Z929" s="329"/>
    </row>
    <row r="930" spans="14:26">
      <c r="N930" s="317"/>
      <c r="O930" s="259"/>
      <c r="P930" s="54"/>
      <c r="Q930" s="323"/>
      <c r="R930" s="310"/>
      <c r="S930" s="12"/>
      <c r="T930" s="12"/>
      <c r="U930" s="12"/>
      <c r="V930" s="12"/>
      <c r="W930" s="328"/>
      <c r="X930" s="202"/>
      <c r="Y930" s="12"/>
      <c r="Z930" s="329"/>
    </row>
    <row r="931" spans="14:26">
      <c r="N931" s="317"/>
      <c r="O931" s="259"/>
      <c r="P931" s="54"/>
      <c r="Q931" s="323"/>
      <c r="R931" s="310"/>
      <c r="S931" s="12"/>
      <c r="T931" s="12"/>
      <c r="U931" s="12"/>
      <c r="V931" s="12"/>
      <c r="W931" s="328"/>
      <c r="X931" s="202"/>
      <c r="Y931" s="12"/>
      <c r="Z931" s="329"/>
    </row>
    <row r="932" spans="14:26">
      <c r="N932" s="317"/>
      <c r="O932" s="259"/>
      <c r="P932" s="54"/>
      <c r="Q932" s="323"/>
      <c r="R932" s="310"/>
      <c r="S932" s="12"/>
      <c r="T932" s="12"/>
      <c r="U932" s="12"/>
      <c r="V932" s="12"/>
      <c r="W932" s="328"/>
      <c r="X932" s="202"/>
      <c r="Y932" s="12"/>
      <c r="Z932" s="329"/>
    </row>
    <row r="933" spans="14:26">
      <c r="N933" s="317"/>
      <c r="O933" s="259"/>
      <c r="P933" s="54"/>
      <c r="Q933" s="323"/>
      <c r="R933" s="310"/>
      <c r="S933" s="12"/>
      <c r="T933" s="12"/>
      <c r="U933" s="12"/>
      <c r="V933" s="12"/>
      <c r="W933" s="328"/>
      <c r="X933" s="202"/>
      <c r="Y933" s="12"/>
      <c r="Z933" s="329"/>
    </row>
    <row r="934" spans="14:26">
      <c r="N934" s="317"/>
      <c r="O934" s="259"/>
      <c r="P934" s="54"/>
      <c r="Q934" s="323"/>
      <c r="R934" s="310"/>
      <c r="S934" s="12"/>
      <c r="T934" s="12"/>
      <c r="U934" s="12"/>
      <c r="V934" s="12"/>
      <c r="W934" s="328"/>
      <c r="X934" s="202"/>
      <c r="Y934" s="12"/>
      <c r="Z934" s="329"/>
    </row>
    <row r="935" spans="14:26">
      <c r="N935" s="317"/>
      <c r="O935" s="259"/>
      <c r="P935" s="54"/>
      <c r="Q935" s="323"/>
      <c r="R935" s="310"/>
      <c r="S935" s="12"/>
      <c r="T935" s="12"/>
      <c r="U935" s="12"/>
      <c r="V935" s="12"/>
      <c r="W935" s="328"/>
      <c r="X935" s="202"/>
      <c r="Y935" s="12"/>
      <c r="Z935" s="329"/>
    </row>
    <row r="936" spans="14:26">
      <c r="N936" s="317"/>
      <c r="O936" s="259"/>
      <c r="P936" s="54"/>
      <c r="Q936" s="323"/>
      <c r="R936" s="310"/>
      <c r="S936" s="12"/>
      <c r="T936" s="12"/>
      <c r="U936" s="12"/>
      <c r="V936" s="12"/>
      <c r="W936" s="328"/>
      <c r="X936" s="202"/>
      <c r="Y936" s="12"/>
      <c r="Z936" s="329"/>
    </row>
    <row r="937" spans="14:26">
      <c r="N937" s="317"/>
      <c r="O937" s="259"/>
      <c r="P937" s="54"/>
      <c r="Q937" s="323"/>
      <c r="R937" s="310"/>
      <c r="S937" s="12"/>
      <c r="T937" s="12"/>
      <c r="U937" s="12"/>
      <c r="V937" s="12"/>
      <c r="W937" s="328"/>
      <c r="X937" s="202"/>
      <c r="Y937" s="12"/>
      <c r="Z937" s="329"/>
    </row>
    <row r="938" spans="14:26">
      <c r="N938" s="317"/>
      <c r="O938" s="259"/>
      <c r="P938" s="54"/>
      <c r="Q938" s="323"/>
      <c r="R938" s="310"/>
      <c r="S938" s="12"/>
      <c r="T938" s="12"/>
      <c r="U938" s="12"/>
      <c r="V938" s="12"/>
      <c r="W938" s="328"/>
      <c r="X938" s="202"/>
      <c r="Y938" s="12"/>
      <c r="Z938" s="329"/>
    </row>
    <row r="939" spans="14:26">
      <c r="N939" s="317"/>
      <c r="O939" s="259"/>
      <c r="P939" s="54"/>
      <c r="Q939" s="323"/>
      <c r="R939" s="310"/>
      <c r="S939" s="12"/>
      <c r="T939" s="12"/>
      <c r="U939" s="12"/>
      <c r="V939" s="12"/>
      <c r="W939" s="328"/>
      <c r="X939" s="202"/>
      <c r="Y939" s="12"/>
      <c r="Z939" s="329"/>
    </row>
    <row r="940" spans="14:26">
      <c r="N940" s="317"/>
      <c r="O940" s="259"/>
      <c r="P940" s="54"/>
      <c r="Q940" s="323"/>
      <c r="R940" s="310"/>
      <c r="S940" s="12"/>
      <c r="T940" s="12"/>
      <c r="U940" s="12"/>
      <c r="V940" s="12"/>
      <c r="W940" s="328"/>
      <c r="X940" s="202"/>
      <c r="Y940" s="12"/>
      <c r="Z940" s="329"/>
    </row>
    <row r="941" spans="14:26">
      <c r="N941" s="317"/>
      <c r="O941" s="259"/>
      <c r="P941" s="54"/>
      <c r="Q941" s="323"/>
      <c r="R941" s="310"/>
      <c r="S941" s="12"/>
      <c r="T941" s="12"/>
      <c r="U941" s="12"/>
      <c r="V941" s="12"/>
      <c r="W941" s="328"/>
      <c r="X941" s="202"/>
      <c r="Y941" s="12"/>
      <c r="Z941" s="329"/>
    </row>
    <row r="942" spans="14:26">
      <c r="N942" s="317"/>
      <c r="O942" s="259"/>
      <c r="P942" s="54"/>
      <c r="Q942" s="323"/>
      <c r="R942" s="310"/>
      <c r="S942" s="12"/>
      <c r="T942" s="12"/>
      <c r="U942" s="12"/>
      <c r="V942" s="12"/>
      <c r="W942" s="328"/>
      <c r="X942" s="202"/>
      <c r="Y942" s="12"/>
      <c r="Z942" s="329"/>
    </row>
    <row r="943" spans="14:26">
      <c r="N943" s="317"/>
      <c r="O943" s="259"/>
      <c r="P943" s="54"/>
      <c r="Q943" s="323"/>
      <c r="R943" s="310"/>
      <c r="S943" s="12"/>
      <c r="T943" s="12"/>
      <c r="U943" s="12"/>
      <c r="V943" s="12"/>
      <c r="W943" s="328"/>
      <c r="X943" s="202"/>
      <c r="Y943" s="12"/>
      <c r="Z943" s="329"/>
    </row>
    <row r="944" spans="14:26">
      <c r="N944" s="317"/>
      <c r="O944" s="259"/>
      <c r="P944" s="54"/>
      <c r="Q944" s="323"/>
      <c r="R944" s="310"/>
      <c r="S944" s="12"/>
      <c r="T944" s="12"/>
      <c r="U944" s="12"/>
      <c r="V944" s="12"/>
      <c r="W944" s="328"/>
      <c r="X944" s="202"/>
      <c r="Y944" s="12"/>
      <c r="Z944" s="329"/>
    </row>
    <row r="945" spans="14:26">
      <c r="N945" s="317"/>
      <c r="O945" s="259"/>
      <c r="P945" s="54"/>
      <c r="Q945" s="323"/>
      <c r="R945" s="310"/>
      <c r="S945" s="12"/>
      <c r="T945" s="12"/>
      <c r="U945" s="12"/>
      <c r="V945" s="12"/>
      <c r="W945" s="328"/>
      <c r="X945" s="202"/>
      <c r="Y945" s="12"/>
      <c r="Z945" s="329"/>
    </row>
    <row r="946" spans="14:26">
      <c r="N946" s="317"/>
      <c r="O946" s="259"/>
      <c r="P946" s="54"/>
      <c r="Q946" s="323"/>
      <c r="R946" s="310"/>
      <c r="S946" s="12"/>
      <c r="T946" s="12"/>
      <c r="U946" s="12"/>
      <c r="V946" s="12"/>
      <c r="W946" s="328"/>
      <c r="X946" s="202"/>
      <c r="Y946" s="12"/>
      <c r="Z946" s="329"/>
    </row>
    <row r="947" spans="14:26">
      <c r="N947" s="317"/>
      <c r="O947" s="259"/>
      <c r="P947" s="54"/>
      <c r="Q947" s="323"/>
      <c r="R947" s="310"/>
      <c r="S947" s="12"/>
      <c r="T947" s="12"/>
      <c r="U947" s="12"/>
      <c r="V947" s="12"/>
      <c r="W947" s="328"/>
      <c r="X947" s="202"/>
      <c r="Y947" s="12"/>
      <c r="Z947" s="329"/>
    </row>
    <row r="948" spans="14:26">
      <c r="N948" s="317"/>
      <c r="O948" s="259"/>
      <c r="P948" s="54"/>
      <c r="Q948" s="323"/>
      <c r="R948" s="310"/>
      <c r="S948" s="12"/>
      <c r="T948" s="12"/>
      <c r="U948" s="12"/>
      <c r="V948" s="12"/>
      <c r="W948" s="328"/>
      <c r="X948" s="202"/>
      <c r="Y948" s="12"/>
      <c r="Z948" s="329"/>
    </row>
    <row r="949" spans="14:26">
      <c r="N949" s="317"/>
      <c r="O949" s="259"/>
      <c r="P949" s="54"/>
      <c r="Q949" s="323"/>
      <c r="R949" s="310"/>
      <c r="S949" s="12"/>
      <c r="T949" s="12"/>
      <c r="U949" s="12"/>
      <c r="V949" s="12"/>
      <c r="W949" s="328"/>
      <c r="X949" s="202"/>
      <c r="Y949" s="12"/>
      <c r="Z949" s="329"/>
    </row>
    <row r="950" spans="14:26">
      <c r="N950" s="317"/>
      <c r="O950" s="259"/>
      <c r="P950" s="54"/>
      <c r="Q950" s="323"/>
      <c r="R950" s="310"/>
      <c r="S950" s="12"/>
      <c r="T950" s="12"/>
      <c r="U950" s="12"/>
      <c r="V950" s="12"/>
      <c r="W950" s="328"/>
      <c r="X950" s="202"/>
      <c r="Y950" s="12"/>
      <c r="Z950" s="329"/>
    </row>
    <row r="951" spans="14:26">
      <c r="N951" s="317"/>
      <c r="O951" s="259"/>
      <c r="P951" s="54"/>
      <c r="Q951" s="323"/>
      <c r="R951" s="310"/>
      <c r="S951" s="12"/>
      <c r="T951" s="12"/>
      <c r="U951" s="12"/>
      <c r="V951" s="12"/>
      <c r="W951" s="328"/>
      <c r="X951" s="202"/>
      <c r="Y951" s="12"/>
      <c r="Z951" s="329"/>
    </row>
    <row r="952" spans="14:26">
      <c r="N952" s="317"/>
      <c r="O952" s="259"/>
      <c r="P952" s="54"/>
      <c r="Q952" s="323"/>
      <c r="R952" s="310"/>
      <c r="S952" s="12"/>
      <c r="T952" s="12"/>
      <c r="U952" s="12"/>
      <c r="V952" s="12"/>
      <c r="W952" s="328"/>
      <c r="X952" s="202"/>
      <c r="Y952" s="12"/>
      <c r="Z952" s="329"/>
    </row>
    <row r="953" spans="14:26">
      <c r="N953" s="317"/>
      <c r="O953" s="259"/>
      <c r="P953" s="54"/>
      <c r="Q953" s="323"/>
      <c r="R953" s="310"/>
      <c r="S953" s="12"/>
      <c r="T953" s="12"/>
      <c r="U953" s="12"/>
      <c r="V953" s="12"/>
      <c r="W953" s="328"/>
      <c r="X953" s="202"/>
      <c r="Y953" s="12"/>
      <c r="Z953" s="329"/>
    </row>
    <row r="954" spans="14:26">
      <c r="N954" s="317"/>
      <c r="O954" s="259"/>
      <c r="P954" s="54"/>
      <c r="Q954" s="323"/>
      <c r="R954" s="310"/>
      <c r="S954" s="12"/>
      <c r="T954" s="12"/>
      <c r="U954" s="12"/>
      <c r="V954" s="12"/>
      <c r="W954" s="328"/>
      <c r="X954" s="202"/>
      <c r="Y954" s="12"/>
      <c r="Z954" s="329"/>
    </row>
    <row r="955" spans="14:26">
      <c r="N955" s="317"/>
      <c r="O955" s="259"/>
      <c r="P955" s="54"/>
      <c r="Q955" s="323"/>
      <c r="R955" s="310"/>
      <c r="S955" s="12"/>
      <c r="T955" s="12"/>
      <c r="U955" s="12"/>
      <c r="V955" s="12"/>
      <c r="W955" s="328"/>
      <c r="X955" s="202"/>
      <c r="Y955" s="12"/>
      <c r="Z955" s="329"/>
    </row>
    <row r="956" spans="14:26">
      <c r="N956" s="317"/>
      <c r="O956" s="259"/>
      <c r="P956" s="54"/>
      <c r="Q956" s="323"/>
      <c r="R956" s="310"/>
      <c r="S956" s="12"/>
      <c r="T956" s="12"/>
      <c r="U956" s="12"/>
      <c r="V956" s="12"/>
      <c r="W956" s="328"/>
      <c r="X956" s="202"/>
      <c r="Y956" s="12"/>
      <c r="Z956" s="329"/>
    </row>
    <row r="957" spans="14:26">
      <c r="N957" s="317"/>
      <c r="O957" s="259"/>
      <c r="P957" s="54"/>
      <c r="Q957" s="323"/>
      <c r="R957" s="310"/>
      <c r="S957" s="12"/>
      <c r="T957" s="12"/>
      <c r="U957" s="12"/>
      <c r="V957" s="12"/>
      <c r="W957" s="328"/>
      <c r="X957" s="202"/>
      <c r="Y957" s="12"/>
      <c r="Z957" s="329"/>
    </row>
    <row r="958" spans="14:26">
      <c r="N958" s="317"/>
      <c r="O958" s="259"/>
      <c r="P958" s="54"/>
      <c r="Q958" s="323"/>
      <c r="R958" s="310"/>
      <c r="S958" s="12"/>
      <c r="T958" s="12"/>
      <c r="U958" s="12"/>
      <c r="V958" s="12"/>
      <c r="W958" s="328"/>
      <c r="X958" s="202"/>
      <c r="Y958" s="12"/>
      <c r="Z958" s="329"/>
    </row>
    <row r="959" spans="14:26">
      <c r="N959" s="317"/>
      <c r="O959" s="259"/>
      <c r="P959" s="54"/>
      <c r="Q959" s="323"/>
      <c r="R959" s="310"/>
      <c r="S959" s="12"/>
      <c r="T959" s="12"/>
      <c r="U959" s="12"/>
      <c r="V959" s="12"/>
      <c r="W959" s="328"/>
      <c r="X959" s="202"/>
      <c r="Y959" s="12"/>
      <c r="Z959" s="329"/>
    </row>
    <row r="960" spans="14:26">
      <c r="N960" s="317"/>
      <c r="O960" s="259"/>
      <c r="P960" s="54"/>
      <c r="Q960" s="323"/>
      <c r="R960" s="310"/>
      <c r="S960" s="12"/>
      <c r="T960" s="12"/>
      <c r="U960" s="12"/>
      <c r="V960" s="12"/>
      <c r="W960" s="328"/>
      <c r="X960" s="202"/>
      <c r="Y960" s="12"/>
      <c r="Z960" s="329"/>
    </row>
    <row r="961" spans="14:26">
      <c r="N961" s="317"/>
      <c r="O961" s="259"/>
      <c r="P961" s="54"/>
      <c r="Q961" s="323"/>
      <c r="R961" s="310"/>
      <c r="S961" s="12"/>
      <c r="T961" s="12"/>
      <c r="U961" s="12"/>
      <c r="V961" s="12"/>
      <c r="W961" s="328"/>
      <c r="X961" s="202"/>
      <c r="Y961" s="12"/>
      <c r="Z961" s="329"/>
    </row>
    <row r="962" spans="14:26">
      <c r="N962" s="317"/>
      <c r="O962" s="259"/>
      <c r="P962" s="54"/>
      <c r="Q962" s="323"/>
      <c r="R962" s="310"/>
      <c r="S962" s="12"/>
      <c r="T962" s="12"/>
      <c r="U962" s="12"/>
      <c r="V962" s="12"/>
      <c r="W962" s="328"/>
      <c r="X962" s="202"/>
      <c r="Y962" s="12"/>
      <c r="Z962" s="329"/>
    </row>
    <row r="963" spans="14:26">
      <c r="N963" s="317"/>
      <c r="O963" s="259"/>
      <c r="P963" s="54"/>
      <c r="Q963" s="323"/>
      <c r="R963" s="310"/>
      <c r="S963" s="12"/>
      <c r="T963" s="12"/>
      <c r="U963" s="12"/>
      <c r="V963" s="12"/>
      <c r="W963" s="328"/>
      <c r="X963" s="202"/>
      <c r="Y963" s="12"/>
      <c r="Z963" s="329"/>
    </row>
    <row r="964" spans="14:26">
      <c r="N964" s="317"/>
      <c r="O964" s="259"/>
      <c r="P964" s="54"/>
      <c r="Q964" s="323"/>
      <c r="R964" s="310"/>
      <c r="S964" s="12"/>
      <c r="T964" s="12"/>
      <c r="U964" s="12"/>
      <c r="V964" s="12"/>
      <c r="W964" s="328"/>
      <c r="X964" s="202"/>
      <c r="Y964" s="12"/>
      <c r="Z964" s="329"/>
    </row>
    <row r="965" spans="14:26">
      <c r="N965" s="317"/>
      <c r="O965" s="259"/>
      <c r="P965" s="54"/>
      <c r="Q965" s="323"/>
      <c r="R965" s="310"/>
      <c r="S965" s="12"/>
      <c r="T965" s="12"/>
      <c r="U965" s="12"/>
      <c r="V965" s="12"/>
      <c r="W965" s="328"/>
      <c r="X965" s="202"/>
      <c r="Y965" s="12"/>
      <c r="Z965" s="329"/>
    </row>
    <row r="966" spans="14:26">
      <c r="N966" s="317"/>
      <c r="O966" s="259"/>
      <c r="P966" s="54"/>
      <c r="Q966" s="323"/>
      <c r="R966" s="310"/>
      <c r="S966" s="12"/>
      <c r="T966" s="12"/>
      <c r="U966" s="12"/>
      <c r="V966" s="12"/>
      <c r="W966" s="328"/>
      <c r="X966" s="202"/>
      <c r="Y966" s="12"/>
      <c r="Z966" s="329"/>
    </row>
    <row r="967" spans="14:26">
      <c r="N967" s="317"/>
      <c r="O967" s="259"/>
      <c r="P967" s="54"/>
      <c r="Q967" s="323"/>
      <c r="R967" s="310"/>
      <c r="S967" s="12"/>
      <c r="T967" s="12"/>
      <c r="U967" s="12"/>
      <c r="V967" s="12"/>
      <c r="W967" s="328"/>
      <c r="X967" s="202"/>
      <c r="Y967" s="12"/>
      <c r="Z967" s="329"/>
    </row>
    <row r="968" spans="14:26">
      <c r="N968" s="317"/>
      <c r="O968" s="259"/>
      <c r="P968" s="54"/>
      <c r="Q968" s="323"/>
      <c r="R968" s="310"/>
      <c r="S968" s="12"/>
      <c r="T968" s="12"/>
      <c r="U968" s="12"/>
      <c r="V968" s="12"/>
      <c r="W968" s="328"/>
      <c r="X968" s="202"/>
      <c r="Y968" s="12"/>
      <c r="Z968" s="329"/>
    </row>
    <row r="969" spans="14:26">
      <c r="N969" s="317"/>
      <c r="O969" s="259"/>
      <c r="P969" s="54"/>
      <c r="Q969" s="323"/>
      <c r="R969" s="310"/>
      <c r="S969" s="12"/>
      <c r="T969" s="12"/>
      <c r="U969" s="12"/>
      <c r="V969" s="12"/>
      <c r="W969" s="328"/>
      <c r="X969" s="202"/>
      <c r="Y969" s="12"/>
      <c r="Z969" s="329"/>
    </row>
    <row r="970" spans="14:26">
      <c r="N970" s="317"/>
      <c r="O970" s="259"/>
      <c r="P970" s="54"/>
      <c r="Q970" s="323"/>
      <c r="R970" s="310"/>
      <c r="S970" s="12"/>
      <c r="T970" s="12"/>
      <c r="U970" s="12"/>
      <c r="V970" s="12"/>
      <c r="W970" s="328"/>
      <c r="X970" s="202"/>
      <c r="Y970" s="12"/>
      <c r="Z970" s="329"/>
    </row>
    <row r="971" spans="14:26">
      <c r="N971" s="317"/>
      <c r="O971" s="259"/>
      <c r="P971" s="54"/>
      <c r="Q971" s="323"/>
      <c r="R971" s="310"/>
      <c r="S971" s="12"/>
      <c r="T971" s="12"/>
      <c r="U971" s="12"/>
      <c r="V971" s="12"/>
      <c r="W971" s="328"/>
      <c r="X971" s="202"/>
      <c r="Y971" s="12"/>
      <c r="Z971" s="329"/>
    </row>
    <row r="972" spans="14:26">
      <c r="N972" s="317"/>
      <c r="O972" s="259"/>
      <c r="P972" s="54"/>
      <c r="Q972" s="323"/>
      <c r="R972" s="310"/>
      <c r="S972" s="12"/>
      <c r="T972" s="12"/>
      <c r="U972" s="12"/>
      <c r="V972" s="12"/>
      <c r="W972" s="328"/>
      <c r="X972" s="202"/>
      <c r="Y972" s="12"/>
      <c r="Z972" s="329"/>
    </row>
    <row r="973" spans="14:26">
      <c r="N973" s="317"/>
      <c r="O973" s="259"/>
      <c r="P973" s="54"/>
      <c r="Q973" s="323"/>
      <c r="R973" s="310"/>
      <c r="S973" s="12"/>
      <c r="T973" s="12"/>
      <c r="U973" s="12"/>
      <c r="V973" s="12"/>
      <c r="W973" s="328"/>
      <c r="X973" s="202"/>
      <c r="Y973" s="12"/>
      <c r="Z973" s="329"/>
    </row>
    <row r="974" spans="14:26">
      <c r="N974" s="317"/>
      <c r="O974" s="259"/>
      <c r="P974" s="54"/>
      <c r="Q974" s="323"/>
      <c r="R974" s="310"/>
      <c r="S974" s="12"/>
      <c r="T974" s="12"/>
      <c r="U974" s="12"/>
      <c r="V974" s="12"/>
      <c r="W974" s="328"/>
      <c r="X974" s="202"/>
      <c r="Y974" s="12"/>
      <c r="Z974" s="329"/>
    </row>
    <row r="975" spans="14:26">
      <c r="N975" s="317"/>
      <c r="O975" s="259"/>
      <c r="P975" s="54"/>
      <c r="Q975" s="323"/>
      <c r="R975" s="310"/>
      <c r="S975" s="12"/>
      <c r="T975" s="12"/>
      <c r="U975" s="12"/>
      <c r="V975" s="12"/>
      <c r="W975" s="328"/>
      <c r="X975" s="202"/>
      <c r="Y975" s="12"/>
      <c r="Z975" s="329"/>
    </row>
    <row r="976" spans="14:26">
      <c r="N976" s="317"/>
      <c r="O976" s="259"/>
      <c r="P976" s="54"/>
      <c r="Q976" s="323"/>
      <c r="R976" s="310"/>
      <c r="S976" s="12"/>
      <c r="T976" s="12"/>
      <c r="U976" s="12"/>
      <c r="V976" s="12"/>
      <c r="W976" s="328"/>
      <c r="X976" s="202"/>
      <c r="Y976" s="12"/>
      <c r="Z976" s="329"/>
    </row>
    <row r="977" spans="14:26">
      <c r="N977" s="317"/>
      <c r="O977" s="259"/>
      <c r="P977" s="54"/>
      <c r="Q977" s="323"/>
      <c r="R977" s="310"/>
      <c r="S977" s="12"/>
      <c r="T977" s="12"/>
      <c r="U977" s="12"/>
      <c r="V977" s="12"/>
      <c r="W977" s="328"/>
      <c r="X977" s="202"/>
      <c r="Y977" s="12"/>
      <c r="Z977" s="329"/>
    </row>
    <row r="978" spans="14:26">
      <c r="N978" s="317"/>
      <c r="O978" s="259"/>
      <c r="P978" s="54"/>
      <c r="Q978" s="323"/>
      <c r="R978" s="310"/>
      <c r="S978" s="12"/>
      <c r="T978" s="12"/>
      <c r="U978" s="12"/>
      <c r="V978" s="12"/>
      <c r="W978" s="328"/>
      <c r="X978" s="202"/>
      <c r="Y978" s="12"/>
      <c r="Z978" s="329"/>
    </row>
    <row r="979" spans="14:26">
      <c r="N979" s="317"/>
      <c r="O979" s="259"/>
      <c r="P979" s="54"/>
      <c r="Q979" s="323"/>
      <c r="R979" s="310"/>
      <c r="S979" s="12"/>
      <c r="T979" s="12"/>
      <c r="U979" s="12"/>
      <c r="V979" s="12"/>
      <c r="W979" s="328"/>
      <c r="X979" s="202"/>
      <c r="Y979" s="12"/>
      <c r="Z979" s="329"/>
    </row>
    <row r="980" spans="14:26">
      <c r="N980" s="317"/>
      <c r="O980" s="259"/>
      <c r="P980" s="54"/>
      <c r="Q980" s="323"/>
      <c r="R980" s="310"/>
      <c r="S980" s="12"/>
      <c r="T980" s="12"/>
      <c r="U980" s="12"/>
      <c r="V980" s="12"/>
      <c r="W980" s="328"/>
      <c r="X980" s="202"/>
      <c r="Y980" s="12"/>
      <c r="Z980" s="329"/>
    </row>
    <row r="981" spans="14:26">
      <c r="N981" s="317"/>
      <c r="O981" s="259"/>
      <c r="P981" s="54"/>
      <c r="Q981" s="323"/>
      <c r="R981" s="310"/>
      <c r="S981" s="12"/>
      <c r="T981" s="12"/>
      <c r="U981" s="12"/>
      <c r="V981" s="12"/>
      <c r="W981" s="328"/>
      <c r="X981" s="202"/>
      <c r="Y981" s="12"/>
      <c r="Z981" s="329"/>
    </row>
    <row r="982" spans="14:26">
      <c r="N982" s="317"/>
      <c r="O982" s="259"/>
      <c r="P982" s="54"/>
      <c r="Q982" s="323"/>
      <c r="R982" s="310"/>
      <c r="S982" s="12"/>
      <c r="T982" s="12"/>
      <c r="U982" s="12"/>
      <c r="V982" s="12"/>
      <c r="W982" s="328"/>
      <c r="X982" s="202"/>
      <c r="Y982" s="12"/>
      <c r="Z982" s="329"/>
    </row>
    <row r="983" spans="14:26">
      <c r="N983" s="317"/>
      <c r="O983" s="259"/>
      <c r="P983" s="54"/>
      <c r="Q983" s="323"/>
      <c r="R983" s="310"/>
      <c r="S983" s="12"/>
      <c r="T983" s="12"/>
      <c r="U983" s="12"/>
      <c r="V983" s="12"/>
      <c r="W983" s="328"/>
      <c r="X983" s="202"/>
      <c r="Y983" s="12"/>
      <c r="Z983" s="329"/>
    </row>
    <row r="984" spans="14:26">
      <c r="N984" s="317"/>
      <c r="O984" s="259"/>
      <c r="P984" s="54"/>
      <c r="Q984" s="323"/>
      <c r="R984" s="310"/>
      <c r="S984" s="12"/>
      <c r="T984" s="12"/>
      <c r="U984" s="12"/>
      <c r="V984" s="12"/>
      <c r="W984" s="328"/>
      <c r="X984" s="202"/>
      <c r="Y984" s="12"/>
      <c r="Z984" s="329"/>
    </row>
    <row r="985" spans="14:26">
      <c r="N985" s="317"/>
      <c r="O985" s="259"/>
      <c r="P985" s="54"/>
      <c r="Q985" s="323"/>
      <c r="R985" s="310"/>
      <c r="S985" s="12"/>
      <c r="T985" s="12"/>
      <c r="U985" s="12"/>
      <c r="V985" s="12"/>
      <c r="W985" s="328"/>
      <c r="X985" s="202"/>
      <c r="Y985" s="12"/>
      <c r="Z985" s="329"/>
    </row>
    <row r="986" spans="14:26">
      <c r="N986" s="317"/>
      <c r="O986" s="259"/>
      <c r="P986" s="54"/>
      <c r="Q986" s="323"/>
      <c r="R986" s="310"/>
      <c r="S986" s="12"/>
      <c r="T986" s="12"/>
      <c r="U986" s="12"/>
      <c r="V986" s="12"/>
      <c r="W986" s="328"/>
      <c r="X986" s="202"/>
      <c r="Y986" s="12"/>
      <c r="Z986" s="329"/>
    </row>
    <row r="987" spans="14:26">
      <c r="N987" s="317"/>
      <c r="O987" s="259"/>
      <c r="P987" s="54"/>
      <c r="Q987" s="323"/>
      <c r="R987" s="310"/>
      <c r="S987" s="12"/>
      <c r="T987" s="12"/>
      <c r="U987" s="12"/>
      <c r="V987" s="12"/>
      <c r="W987" s="328"/>
      <c r="X987" s="202"/>
      <c r="Y987" s="12"/>
      <c r="Z987" s="329"/>
    </row>
    <row r="988" spans="14:26">
      <c r="N988" s="317"/>
      <c r="O988" s="259"/>
      <c r="P988" s="54"/>
      <c r="Q988" s="323"/>
      <c r="R988" s="310"/>
      <c r="S988" s="12"/>
      <c r="T988" s="12"/>
      <c r="U988" s="12"/>
      <c r="V988" s="12"/>
      <c r="W988" s="328"/>
      <c r="X988" s="202"/>
      <c r="Y988" s="12"/>
      <c r="Z988" s="329"/>
    </row>
    <row r="989" spans="14:26">
      <c r="N989" s="317"/>
      <c r="O989" s="259"/>
      <c r="P989" s="54"/>
      <c r="Q989" s="323"/>
      <c r="R989" s="310"/>
      <c r="S989" s="12"/>
      <c r="T989" s="12"/>
      <c r="U989" s="12"/>
      <c r="V989" s="12"/>
      <c r="W989" s="328"/>
      <c r="X989" s="202"/>
      <c r="Y989" s="12"/>
      <c r="Z989" s="329"/>
    </row>
    <row r="990" spans="14:26">
      <c r="N990" s="317"/>
      <c r="O990" s="259"/>
      <c r="P990" s="54"/>
      <c r="Q990" s="323"/>
      <c r="R990" s="310"/>
      <c r="S990" s="12"/>
      <c r="T990" s="12"/>
      <c r="U990" s="12"/>
      <c r="V990" s="12"/>
      <c r="W990" s="328"/>
      <c r="X990" s="202"/>
      <c r="Y990" s="12"/>
      <c r="Z990" s="329"/>
    </row>
    <row r="991" spans="14:26">
      <c r="N991" s="317"/>
      <c r="O991" s="259"/>
      <c r="P991" s="54"/>
      <c r="Q991" s="323"/>
      <c r="R991" s="310"/>
      <c r="S991" s="12"/>
      <c r="T991" s="12"/>
      <c r="U991" s="12"/>
      <c r="V991" s="12"/>
      <c r="W991" s="328"/>
      <c r="X991" s="202"/>
      <c r="Y991" s="12"/>
      <c r="Z991" s="329"/>
    </row>
    <row r="992" spans="14:26">
      <c r="N992" s="317"/>
      <c r="O992" s="259"/>
      <c r="P992" s="54"/>
      <c r="Q992" s="323"/>
      <c r="R992" s="310"/>
      <c r="S992" s="12"/>
      <c r="T992" s="12"/>
      <c r="U992" s="12"/>
      <c r="V992" s="12"/>
      <c r="W992" s="328"/>
      <c r="X992" s="202"/>
      <c r="Y992" s="12"/>
      <c r="Z992" s="329"/>
    </row>
    <row r="993" spans="14:26">
      <c r="N993" s="317"/>
      <c r="O993" s="259"/>
      <c r="P993" s="54"/>
      <c r="Q993" s="323"/>
      <c r="R993" s="310"/>
      <c r="S993" s="12"/>
      <c r="T993" s="12"/>
      <c r="U993" s="12"/>
      <c r="V993" s="12"/>
      <c r="W993" s="328"/>
      <c r="X993" s="202"/>
      <c r="Y993" s="12"/>
      <c r="Z993" s="329"/>
    </row>
    <row r="994" spans="14:26">
      <c r="N994" s="317"/>
      <c r="O994" s="259"/>
      <c r="P994" s="54"/>
      <c r="Q994" s="323"/>
      <c r="R994" s="310"/>
      <c r="S994" s="12"/>
      <c r="T994" s="12"/>
      <c r="U994" s="12"/>
      <c r="V994" s="12"/>
      <c r="W994" s="328"/>
      <c r="X994" s="202"/>
      <c r="Y994" s="12"/>
      <c r="Z994" s="329"/>
    </row>
    <row r="995" spans="14:26">
      <c r="N995" s="317"/>
      <c r="O995" s="259"/>
      <c r="P995" s="54"/>
      <c r="Q995" s="323"/>
      <c r="R995" s="310"/>
      <c r="S995" s="12"/>
      <c r="T995" s="12"/>
      <c r="U995" s="12"/>
      <c r="V995" s="12"/>
      <c r="W995" s="328"/>
      <c r="X995" s="202"/>
      <c r="Y995" s="12"/>
      <c r="Z995" s="329"/>
    </row>
    <row r="996" spans="14:26">
      <c r="N996" s="317"/>
      <c r="O996" s="259"/>
      <c r="P996" s="54"/>
      <c r="Q996" s="323"/>
      <c r="R996" s="310"/>
      <c r="S996" s="12"/>
      <c r="T996" s="12"/>
      <c r="U996" s="12"/>
      <c r="V996" s="12"/>
      <c r="W996" s="328"/>
      <c r="X996" s="202"/>
      <c r="Y996" s="12"/>
      <c r="Z996" s="329"/>
    </row>
    <row r="997" spans="14:26">
      <c r="N997" s="317"/>
      <c r="O997" s="259"/>
      <c r="P997" s="54"/>
      <c r="Q997" s="323"/>
      <c r="R997" s="310"/>
      <c r="S997" s="12"/>
      <c r="T997" s="12"/>
      <c r="U997" s="12"/>
      <c r="V997" s="12"/>
      <c r="W997" s="328"/>
      <c r="X997" s="202"/>
      <c r="Y997" s="12"/>
      <c r="Z997" s="329"/>
    </row>
    <row r="998" spans="14:26">
      <c r="N998" s="317"/>
      <c r="O998" s="259"/>
      <c r="P998" s="54"/>
      <c r="Q998" s="323"/>
      <c r="R998" s="310"/>
      <c r="S998" s="12"/>
      <c r="T998" s="12"/>
      <c r="U998" s="12"/>
      <c r="V998" s="12"/>
      <c r="W998" s="328"/>
      <c r="X998" s="202"/>
      <c r="Y998" s="12"/>
      <c r="Z998" s="329"/>
    </row>
    <row r="999" spans="14:26">
      <c r="N999" s="317"/>
      <c r="O999" s="259"/>
      <c r="P999" s="54"/>
      <c r="Q999" s="323"/>
      <c r="R999" s="310"/>
      <c r="S999" s="12"/>
      <c r="T999" s="12"/>
      <c r="U999" s="12"/>
      <c r="V999" s="12"/>
      <c r="W999" s="328"/>
      <c r="X999" s="202"/>
      <c r="Y999" s="12"/>
      <c r="Z999" s="329"/>
    </row>
    <row r="1000" spans="14:26">
      <c r="N1000" s="317"/>
      <c r="O1000" s="259"/>
      <c r="P1000" s="54"/>
      <c r="Q1000" s="323"/>
      <c r="R1000" s="310"/>
      <c r="S1000" s="12"/>
      <c r="T1000" s="12"/>
      <c r="U1000" s="12"/>
      <c r="V1000" s="12"/>
      <c r="W1000" s="328"/>
      <c r="X1000" s="202"/>
      <c r="Y1000" s="12"/>
      <c r="Z1000" s="329"/>
    </row>
    <row r="1001" spans="14:26">
      <c r="N1001" s="317"/>
      <c r="O1001" s="259"/>
      <c r="P1001" s="54"/>
      <c r="Q1001" s="323"/>
      <c r="R1001" s="310"/>
      <c r="S1001" s="12"/>
      <c r="T1001" s="12"/>
      <c r="U1001" s="12"/>
      <c r="V1001" s="12"/>
      <c r="W1001" s="328"/>
      <c r="X1001" s="202"/>
      <c r="Y1001" s="12"/>
      <c r="Z1001" s="329"/>
    </row>
    <row r="1002" spans="14:26">
      <c r="N1002" s="317"/>
      <c r="O1002" s="259"/>
      <c r="P1002" s="54"/>
      <c r="Q1002" s="323"/>
      <c r="R1002" s="310"/>
      <c r="S1002" s="12"/>
      <c r="T1002" s="12"/>
      <c r="U1002" s="12"/>
      <c r="V1002" s="12"/>
      <c r="W1002" s="328"/>
      <c r="X1002" s="202"/>
      <c r="Y1002" s="12"/>
      <c r="Z1002" s="329"/>
    </row>
    <row r="1003" spans="14:26">
      <c r="N1003" s="317"/>
      <c r="O1003" s="259"/>
      <c r="P1003" s="54"/>
      <c r="Q1003" s="323"/>
      <c r="R1003" s="310"/>
      <c r="S1003" s="12"/>
      <c r="T1003" s="12"/>
      <c r="U1003" s="12"/>
      <c r="V1003" s="12"/>
      <c r="W1003" s="328"/>
      <c r="X1003" s="202"/>
      <c r="Y1003" s="12"/>
      <c r="Z1003" s="329"/>
    </row>
    <row r="1004" spans="14:26">
      <c r="N1004" s="317"/>
      <c r="O1004" s="259"/>
      <c r="P1004" s="54"/>
      <c r="Q1004" s="323"/>
      <c r="R1004" s="310"/>
      <c r="S1004" s="12"/>
      <c r="T1004" s="12"/>
      <c r="U1004" s="12"/>
      <c r="V1004" s="12"/>
      <c r="W1004" s="328"/>
      <c r="X1004" s="202"/>
      <c r="Y1004" s="12"/>
      <c r="Z1004" s="329"/>
    </row>
    <row r="1005" spans="14:26">
      <c r="N1005" s="317"/>
      <c r="O1005" s="259"/>
      <c r="P1005" s="54"/>
      <c r="Q1005" s="323"/>
      <c r="R1005" s="310"/>
      <c r="S1005" s="12"/>
      <c r="T1005" s="12"/>
      <c r="U1005" s="12"/>
      <c r="V1005" s="12"/>
      <c r="W1005" s="328"/>
      <c r="X1005" s="202"/>
      <c r="Y1005" s="12"/>
      <c r="Z1005" s="329"/>
    </row>
    <row r="1006" spans="14:26">
      <c r="N1006" s="317"/>
      <c r="O1006" s="259"/>
      <c r="P1006" s="54"/>
      <c r="Q1006" s="323"/>
      <c r="R1006" s="310"/>
      <c r="S1006" s="12"/>
      <c r="T1006" s="12"/>
      <c r="U1006" s="12"/>
      <c r="V1006" s="12"/>
      <c r="W1006" s="328"/>
      <c r="X1006" s="202"/>
      <c r="Y1006" s="12"/>
      <c r="Z1006" s="329"/>
    </row>
    <row r="1007" spans="14:26">
      <c r="N1007" s="317"/>
      <c r="O1007" s="259"/>
      <c r="P1007" s="54"/>
      <c r="Q1007" s="323"/>
      <c r="R1007" s="310"/>
      <c r="S1007" s="12"/>
      <c r="T1007" s="12"/>
      <c r="U1007" s="12"/>
      <c r="V1007" s="12"/>
      <c r="W1007" s="328"/>
      <c r="X1007" s="202"/>
      <c r="Y1007" s="12"/>
      <c r="Z1007" s="329"/>
    </row>
    <row r="1008" spans="14:26">
      <c r="N1008" s="317"/>
      <c r="O1008" s="259"/>
      <c r="P1008" s="54"/>
      <c r="Q1008" s="323"/>
      <c r="R1008" s="310"/>
      <c r="S1008" s="12"/>
      <c r="T1008" s="12"/>
      <c r="U1008" s="12"/>
      <c r="V1008" s="12"/>
      <c r="W1008" s="328"/>
      <c r="X1008" s="202"/>
      <c r="Y1008" s="12"/>
      <c r="Z1008" s="329"/>
    </row>
    <row r="1009" spans="14:26">
      <c r="N1009" s="317"/>
      <c r="O1009" s="259"/>
      <c r="P1009" s="54"/>
      <c r="Q1009" s="323"/>
      <c r="R1009" s="310"/>
      <c r="S1009" s="12"/>
      <c r="T1009" s="12"/>
      <c r="U1009" s="12"/>
      <c r="V1009" s="12"/>
      <c r="W1009" s="328"/>
      <c r="X1009" s="202"/>
      <c r="Y1009" s="12"/>
      <c r="Z1009" s="329"/>
    </row>
    <row r="1010" spans="14:26">
      <c r="N1010" s="317"/>
      <c r="O1010" s="259"/>
      <c r="P1010" s="54"/>
      <c r="Q1010" s="323"/>
      <c r="R1010" s="310"/>
      <c r="S1010" s="12"/>
      <c r="T1010" s="12"/>
      <c r="U1010" s="12"/>
      <c r="V1010" s="12"/>
      <c r="W1010" s="328"/>
      <c r="X1010" s="202"/>
      <c r="Y1010" s="12"/>
      <c r="Z1010" s="329"/>
    </row>
    <row r="1011" spans="14:26">
      <c r="N1011" s="317"/>
      <c r="O1011" s="259"/>
      <c r="P1011" s="54"/>
      <c r="Q1011" s="323"/>
      <c r="R1011" s="310"/>
      <c r="S1011" s="12"/>
      <c r="T1011" s="12"/>
      <c r="U1011" s="12"/>
      <c r="V1011" s="12"/>
      <c r="W1011" s="328"/>
      <c r="X1011" s="202"/>
      <c r="Y1011" s="12"/>
      <c r="Z1011" s="329"/>
    </row>
    <row r="1012" spans="14:26">
      <c r="N1012" s="317"/>
      <c r="O1012" s="259"/>
      <c r="P1012" s="54"/>
      <c r="Q1012" s="323"/>
      <c r="R1012" s="310"/>
      <c r="S1012" s="12"/>
      <c r="T1012" s="12"/>
      <c r="U1012" s="12"/>
      <c r="V1012" s="12"/>
      <c r="W1012" s="328"/>
      <c r="X1012" s="202"/>
      <c r="Y1012" s="12"/>
      <c r="Z1012" s="329"/>
    </row>
    <row r="1013" spans="14:26">
      <c r="N1013" s="317"/>
      <c r="O1013" s="259"/>
      <c r="P1013" s="54"/>
      <c r="Q1013" s="323"/>
      <c r="R1013" s="310"/>
      <c r="S1013" s="12"/>
      <c r="T1013" s="12"/>
      <c r="U1013" s="12"/>
      <c r="V1013" s="12"/>
      <c r="W1013" s="328"/>
      <c r="X1013" s="202"/>
      <c r="Y1013" s="12"/>
      <c r="Z1013" s="329"/>
    </row>
    <row r="1014" spans="14:26">
      <c r="N1014" s="317"/>
      <c r="O1014" s="259"/>
      <c r="P1014" s="54"/>
      <c r="Q1014" s="323"/>
      <c r="R1014" s="310"/>
      <c r="S1014" s="12"/>
      <c r="T1014" s="12"/>
      <c r="U1014" s="12"/>
      <c r="V1014" s="12"/>
      <c r="W1014" s="328"/>
      <c r="X1014" s="202"/>
      <c r="Y1014" s="12"/>
      <c r="Z1014" s="329"/>
    </row>
    <row r="1015" spans="14:26">
      <c r="N1015" s="317"/>
      <c r="O1015" s="259"/>
      <c r="P1015" s="54"/>
      <c r="Q1015" s="323"/>
      <c r="R1015" s="310"/>
      <c r="S1015" s="12"/>
      <c r="T1015" s="12"/>
      <c r="U1015" s="12"/>
      <c r="V1015" s="12"/>
      <c r="W1015" s="328"/>
      <c r="X1015" s="202"/>
      <c r="Y1015" s="12"/>
      <c r="Z1015" s="329"/>
    </row>
    <row r="1016" spans="14:26">
      <c r="N1016" s="317"/>
      <c r="O1016" s="259"/>
      <c r="P1016" s="54"/>
      <c r="Q1016" s="323"/>
      <c r="R1016" s="310"/>
      <c r="S1016" s="12"/>
      <c r="T1016" s="12"/>
      <c r="U1016" s="12"/>
      <c r="V1016" s="12"/>
      <c r="W1016" s="328"/>
      <c r="X1016" s="202"/>
      <c r="Y1016" s="12"/>
      <c r="Z1016" s="329"/>
    </row>
    <row r="1017" spans="14:26">
      <c r="N1017" s="317"/>
      <c r="O1017" s="259"/>
      <c r="P1017" s="54"/>
      <c r="Q1017" s="323"/>
      <c r="R1017" s="310"/>
      <c r="S1017" s="12"/>
      <c r="T1017" s="12"/>
      <c r="U1017" s="12"/>
      <c r="V1017" s="12"/>
      <c r="W1017" s="328"/>
      <c r="X1017" s="202"/>
      <c r="Y1017" s="12"/>
      <c r="Z1017" s="329"/>
    </row>
    <row r="1018" spans="14:26">
      <c r="N1018" s="317"/>
      <c r="O1018" s="259"/>
      <c r="P1018" s="54"/>
      <c r="Q1018" s="323"/>
      <c r="R1018" s="310"/>
      <c r="S1018" s="12"/>
      <c r="T1018" s="12"/>
      <c r="U1018" s="12"/>
      <c r="V1018" s="12"/>
      <c r="W1018" s="328"/>
      <c r="X1018" s="202"/>
      <c r="Y1018" s="12"/>
      <c r="Z1018" s="329"/>
    </row>
    <row r="1019" spans="14:26">
      <c r="N1019" s="317"/>
      <c r="O1019" s="259"/>
      <c r="P1019" s="54"/>
      <c r="Q1019" s="323"/>
      <c r="R1019" s="310"/>
      <c r="S1019" s="12"/>
      <c r="T1019" s="12"/>
      <c r="U1019" s="12"/>
      <c r="V1019" s="12"/>
      <c r="W1019" s="328"/>
      <c r="X1019" s="202"/>
      <c r="Y1019" s="12"/>
      <c r="Z1019" s="329"/>
    </row>
    <row r="1020" spans="14:26">
      <c r="N1020" s="317"/>
      <c r="O1020" s="259"/>
      <c r="P1020" s="54"/>
      <c r="Q1020" s="323"/>
      <c r="R1020" s="310"/>
      <c r="S1020" s="12"/>
      <c r="T1020" s="12"/>
      <c r="U1020" s="12"/>
      <c r="V1020" s="12"/>
      <c r="W1020" s="328"/>
      <c r="X1020" s="202"/>
      <c r="Y1020" s="12"/>
      <c r="Z1020" s="329"/>
    </row>
    <row r="1021" spans="14:26">
      <c r="N1021" s="317"/>
      <c r="O1021" s="259"/>
      <c r="P1021" s="54"/>
      <c r="Q1021" s="323"/>
      <c r="R1021" s="310"/>
      <c r="S1021" s="12"/>
      <c r="T1021" s="12"/>
      <c r="U1021" s="12"/>
      <c r="V1021" s="12"/>
      <c r="W1021" s="328"/>
      <c r="X1021" s="202"/>
      <c r="Y1021" s="12"/>
      <c r="Z1021" s="329"/>
    </row>
    <row r="1022" spans="14:26">
      <c r="N1022" s="317"/>
      <c r="O1022" s="259"/>
      <c r="P1022" s="54"/>
      <c r="Q1022" s="323"/>
      <c r="R1022" s="310"/>
      <c r="S1022" s="12"/>
      <c r="T1022" s="12"/>
      <c r="U1022" s="12"/>
      <c r="V1022" s="12"/>
      <c r="W1022" s="328"/>
      <c r="X1022" s="202"/>
      <c r="Y1022" s="12"/>
      <c r="Z1022" s="329"/>
    </row>
    <row r="1023" spans="14:26">
      <c r="N1023" s="317"/>
      <c r="O1023" s="259"/>
      <c r="P1023" s="54"/>
      <c r="Q1023" s="323"/>
      <c r="R1023" s="310"/>
      <c r="S1023" s="12"/>
      <c r="T1023" s="12"/>
      <c r="U1023" s="12"/>
      <c r="V1023" s="12"/>
      <c r="W1023" s="328"/>
      <c r="X1023" s="202"/>
      <c r="Y1023" s="12"/>
      <c r="Z1023" s="329"/>
    </row>
    <row r="1024" spans="14:26">
      <c r="N1024" s="317"/>
      <c r="O1024" s="259"/>
      <c r="P1024" s="54"/>
      <c r="Q1024" s="323"/>
      <c r="R1024" s="310"/>
      <c r="S1024" s="12"/>
      <c r="T1024" s="12"/>
      <c r="U1024" s="12"/>
      <c r="V1024" s="12"/>
      <c r="W1024" s="328"/>
      <c r="X1024" s="202"/>
      <c r="Y1024" s="12"/>
      <c r="Z1024" s="329"/>
    </row>
    <row r="1025" spans="14:26">
      <c r="N1025" s="317"/>
      <c r="O1025" s="259"/>
      <c r="P1025" s="54"/>
      <c r="Q1025" s="323"/>
      <c r="R1025" s="310"/>
      <c r="S1025" s="12"/>
      <c r="T1025" s="12"/>
      <c r="U1025" s="12"/>
      <c r="V1025" s="12"/>
      <c r="W1025" s="328"/>
      <c r="X1025" s="202"/>
      <c r="Y1025" s="12"/>
      <c r="Z1025" s="329"/>
    </row>
    <row r="1026" spans="14:26">
      <c r="N1026" s="317"/>
      <c r="O1026" s="259"/>
      <c r="P1026" s="54"/>
      <c r="Q1026" s="323"/>
      <c r="R1026" s="310"/>
      <c r="S1026" s="12"/>
      <c r="T1026" s="12"/>
      <c r="U1026" s="12"/>
      <c r="V1026" s="12"/>
      <c r="W1026" s="328"/>
      <c r="X1026" s="202"/>
      <c r="Y1026" s="12"/>
      <c r="Z1026" s="329"/>
    </row>
    <row r="1027" spans="14:26">
      <c r="N1027" s="317"/>
      <c r="O1027" s="259"/>
      <c r="P1027" s="54"/>
      <c r="Q1027" s="323"/>
      <c r="R1027" s="310"/>
      <c r="S1027" s="12"/>
      <c r="T1027" s="12"/>
      <c r="U1027" s="12"/>
      <c r="V1027" s="12"/>
      <c r="W1027" s="328"/>
      <c r="X1027" s="202"/>
      <c r="Y1027" s="12"/>
      <c r="Z1027" s="329"/>
    </row>
    <row r="1028" spans="14:26">
      <c r="N1028" s="317"/>
      <c r="O1028" s="259"/>
      <c r="P1028" s="54"/>
      <c r="Q1028" s="323"/>
      <c r="R1028" s="310"/>
      <c r="S1028" s="12"/>
      <c r="T1028" s="12"/>
      <c r="U1028" s="12"/>
      <c r="V1028" s="12"/>
      <c r="W1028" s="328"/>
      <c r="X1028" s="202"/>
      <c r="Y1028" s="12"/>
      <c r="Z1028" s="329"/>
    </row>
    <row r="1029" spans="14:26">
      <c r="N1029" s="317"/>
      <c r="O1029" s="259"/>
      <c r="P1029" s="54"/>
      <c r="Q1029" s="323"/>
      <c r="R1029" s="310"/>
      <c r="S1029" s="12"/>
      <c r="T1029" s="12"/>
      <c r="U1029" s="12"/>
      <c r="V1029" s="12"/>
      <c r="W1029" s="328"/>
      <c r="X1029" s="202"/>
      <c r="Y1029" s="12"/>
      <c r="Z1029" s="329"/>
    </row>
    <row r="1030" spans="14:26">
      <c r="N1030" s="317"/>
      <c r="O1030" s="259"/>
      <c r="P1030" s="54"/>
      <c r="Q1030" s="323"/>
      <c r="R1030" s="310"/>
      <c r="S1030" s="12"/>
      <c r="T1030" s="12"/>
      <c r="U1030" s="12"/>
      <c r="V1030" s="12"/>
      <c r="W1030" s="328"/>
      <c r="X1030" s="202"/>
      <c r="Y1030" s="12"/>
      <c r="Z1030" s="329"/>
    </row>
    <row r="1031" spans="14:26">
      <c r="N1031" s="317"/>
      <c r="O1031" s="259"/>
      <c r="P1031" s="54"/>
      <c r="Q1031" s="323"/>
      <c r="R1031" s="310"/>
      <c r="S1031" s="12"/>
      <c r="T1031" s="12"/>
      <c r="U1031" s="12"/>
      <c r="V1031" s="12"/>
      <c r="W1031" s="328"/>
      <c r="X1031" s="202"/>
      <c r="Y1031" s="12"/>
      <c r="Z1031" s="329"/>
    </row>
    <row r="1032" spans="14:26">
      <c r="N1032" s="317"/>
      <c r="O1032" s="259"/>
      <c r="P1032" s="54"/>
      <c r="Q1032" s="323"/>
      <c r="R1032" s="310"/>
      <c r="S1032" s="12"/>
      <c r="T1032" s="12"/>
      <c r="U1032" s="12"/>
      <c r="V1032" s="12"/>
      <c r="W1032" s="328"/>
      <c r="X1032" s="202"/>
      <c r="Y1032" s="12"/>
      <c r="Z1032" s="329"/>
    </row>
    <row r="1033" spans="14:26">
      <c r="N1033" s="317"/>
      <c r="O1033" s="259"/>
      <c r="P1033" s="54"/>
      <c r="Q1033" s="323"/>
      <c r="R1033" s="310"/>
      <c r="S1033" s="12"/>
      <c r="T1033" s="12"/>
      <c r="U1033" s="12"/>
      <c r="V1033" s="12"/>
      <c r="W1033" s="328"/>
      <c r="X1033" s="202"/>
      <c r="Y1033" s="12"/>
      <c r="Z1033" s="329"/>
    </row>
    <row r="1034" spans="14:26">
      <c r="N1034" s="317"/>
      <c r="O1034" s="259"/>
      <c r="P1034" s="54"/>
      <c r="Q1034" s="323"/>
      <c r="R1034" s="310"/>
      <c r="S1034" s="12"/>
      <c r="T1034" s="12"/>
      <c r="U1034" s="12"/>
      <c r="V1034" s="12"/>
      <c r="W1034" s="328"/>
      <c r="X1034" s="202"/>
      <c r="Y1034" s="12"/>
      <c r="Z1034" s="329"/>
    </row>
    <row r="1035" spans="14:26">
      <c r="N1035" s="317"/>
      <c r="O1035" s="259"/>
      <c r="P1035" s="54"/>
      <c r="Q1035" s="323"/>
      <c r="R1035" s="310"/>
      <c r="S1035" s="12"/>
      <c r="T1035" s="12"/>
      <c r="U1035" s="12"/>
      <c r="V1035" s="12"/>
      <c r="W1035" s="328"/>
      <c r="X1035" s="202"/>
      <c r="Y1035" s="12"/>
      <c r="Z1035" s="329"/>
    </row>
    <row r="1036" spans="14:26">
      <c r="N1036" s="317"/>
      <c r="O1036" s="259"/>
      <c r="P1036" s="54"/>
      <c r="Q1036" s="323"/>
      <c r="R1036" s="310"/>
      <c r="S1036" s="12"/>
      <c r="T1036" s="12"/>
      <c r="U1036" s="12"/>
      <c r="V1036" s="12"/>
      <c r="W1036" s="328"/>
      <c r="X1036" s="202"/>
      <c r="Y1036" s="12"/>
      <c r="Z1036" s="329"/>
    </row>
    <row r="1037" spans="14:26">
      <c r="N1037" s="317"/>
      <c r="O1037" s="259"/>
      <c r="P1037" s="54"/>
      <c r="Q1037" s="323"/>
      <c r="R1037" s="310"/>
      <c r="S1037" s="12"/>
      <c r="T1037" s="12"/>
      <c r="U1037" s="12"/>
      <c r="V1037" s="12"/>
      <c r="W1037" s="328"/>
      <c r="X1037" s="202"/>
      <c r="Y1037" s="12"/>
      <c r="Z1037" s="329"/>
    </row>
    <row r="1038" spans="14:26">
      <c r="N1038" s="317"/>
      <c r="O1038" s="259"/>
      <c r="P1038" s="54"/>
      <c r="Q1038" s="323"/>
      <c r="R1038" s="310"/>
      <c r="S1038" s="12"/>
      <c r="T1038" s="12"/>
      <c r="U1038" s="12"/>
      <c r="V1038" s="12"/>
      <c r="W1038" s="328"/>
      <c r="X1038" s="202"/>
      <c r="Y1038" s="12"/>
      <c r="Z1038" s="329"/>
    </row>
    <row r="1039" spans="14:26">
      <c r="N1039" s="317"/>
      <c r="O1039" s="259"/>
      <c r="P1039" s="54"/>
      <c r="Q1039" s="323"/>
      <c r="R1039" s="310"/>
      <c r="S1039" s="12"/>
      <c r="T1039" s="12"/>
      <c r="U1039" s="12"/>
      <c r="V1039" s="12"/>
      <c r="W1039" s="328"/>
      <c r="X1039" s="202"/>
      <c r="Y1039" s="12"/>
      <c r="Z1039" s="329"/>
    </row>
    <row r="1040" spans="14:26">
      <c r="N1040" s="317"/>
      <c r="O1040" s="259"/>
      <c r="P1040" s="54"/>
      <c r="Q1040" s="323"/>
      <c r="R1040" s="310"/>
      <c r="S1040" s="12"/>
      <c r="T1040" s="12"/>
      <c r="U1040" s="12"/>
      <c r="V1040" s="12"/>
      <c r="W1040" s="328"/>
      <c r="X1040" s="202"/>
      <c r="Y1040" s="12"/>
      <c r="Z1040" s="329"/>
    </row>
    <row r="1041" spans="14:26">
      <c r="N1041" s="317"/>
      <c r="O1041" s="259"/>
      <c r="P1041" s="54"/>
      <c r="Q1041" s="323"/>
      <c r="R1041" s="310"/>
      <c r="S1041" s="12"/>
      <c r="T1041" s="12"/>
      <c r="U1041" s="12"/>
      <c r="V1041" s="12"/>
      <c r="W1041" s="328"/>
      <c r="X1041" s="202"/>
      <c r="Y1041" s="12"/>
      <c r="Z1041" s="329"/>
    </row>
    <row r="1042" spans="14:26">
      <c r="N1042" s="317"/>
      <c r="O1042" s="259"/>
      <c r="P1042" s="54"/>
      <c r="Q1042" s="323"/>
      <c r="R1042" s="310"/>
      <c r="S1042" s="12"/>
      <c r="T1042" s="12"/>
      <c r="U1042" s="12"/>
      <c r="V1042" s="12"/>
      <c r="W1042" s="328"/>
      <c r="X1042" s="202"/>
      <c r="Y1042" s="12"/>
      <c r="Z1042" s="329"/>
    </row>
    <row r="1043" spans="14:26">
      <c r="N1043" s="317"/>
      <c r="O1043" s="259"/>
      <c r="P1043" s="54"/>
      <c r="Q1043" s="323"/>
      <c r="R1043" s="310"/>
      <c r="S1043" s="12"/>
      <c r="T1043" s="12"/>
      <c r="U1043" s="12"/>
      <c r="V1043" s="12"/>
      <c r="W1043" s="328"/>
      <c r="X1043" s="202"/>
      <c r="Y1043" s="12"/>
      <c r="Z1043" s="329"/>
    </row>
    <row r="1044" spans="14:26">
      <c r="N1044" s="317"/>
      <c r="O1044" s="259"/>
      <c r="P1044" s="54"/>
      <c r="Q1044" s="323"/>
      <c r="R1044" s="310"/>
      <c r="S1044" s="12"/>
      <c r="T1044" s="12"/>
      <c r="U1044" s="12"/>
      <c r="V1044" s="12"/>
      <c r="W1044" s="328"/>
      <c r="X1044" s="202"/>
      <c r="Y1044" s="12"/>
      <c r="Z1044" s="329"/>
    </row>
    <row r="1045" spans="14:26">
      <c r="N1045" s="317"/>
      <c r="O1045" s="259"/>
      <c r="P1045" s="54"/>
      <c r="Q1045" s="323"/>
      <c r="R1045" s="310"/>
      <c r="S1045" s="12"/>
      <c r="T1045" s="12"/>
      <c r="U1045" s="12"/>
      <c r="V1045" s="12"/>
      <c r="W1045" s="328"/>
      <c r="X1045" s="202"/>
      <c r="Y1045" s="12"/>
      <c r="Z1045" s="329"/>
    </row>
    <row r="1046" spans="14:26">
      <c r="N1046" s="317"/>
      <c r="O1046" s="259"/>
      <c r="P1046" s="54"/>
      <c r="Q1046" s="323"/>
      <c r="R1046" s="310"/>
      <c r="S1046" s="12"/>
      <c r="T1046" s="12"/>
      <c r="U1046" s="12"/>
      <c r="V1046" s="12"/>
      <c r="W1046" s="328"/>
      <c r="X1046" s="202"/>
      <c r="Y1046" s="12"/>
      <c r="Z1046" s="329"/>
    </row>
    <row r="1047" spans="14:26">
      <c r="N1047" s="317"/>
      <c r="O1047" s="259"/>
      <c r="P1047" s="54"/>
      <c r="Q1047" s="323"/>
      <c r="R1047" s="310"/>
      <c r="S1047" s="12"/>
      <c r="T1047" s="12"/>
      <c r="U1047" s="12"/>
      <c r="V1047" s="12"/>
      <c r="W1047" s="328"/>
      <c r="X1047" s="202"/>
      <c r="Y1047" s="12"/>
      <c r="Z1047" s="329"/>
    </row>
    <row r="1048" spans="14:26">
      <c r="N1048" s="317"/>
      <c r="O1048" s="259"/>
      <c r="P1048" s="54"/>
      <c r="Q1048" s="323"/>
      <c r="R1048" s="310"/>
      <c r="S1048" s="12"/>
      <c r="T1048" s="12"/>
      <c r="U1048" s="12"/>
      <c r="V1048" s="12"/>
      <c r="W1048" s="328"/>
      <c r="X1048" s="202"/>
      <c r="Y1048" s="12"/>
      <c r="Z1048" s="329"/>
    </row>
    <row r="1049" spans="14:26">
      <c r="N1049" s="317"/>
      <c r="O1049" s="259"/>
      <c r="P1049" s="54"/>
      <c r="Q1049" s="323"/>
      <c r="R1049" s="310"/>
      <c r="S1049" s="12"/>
      <c r="T1049" s="12"/>
      <c r="U1049" s="12"/>
      <c r="V1049" s="12"/>
      <c r="W1049" s="328"/>
      <c r="X1049" s="202"/>
      <c r="Y1049" s="12"/>
      <c r="Z1049" s="329"/>
    </row>
    <row r="1050" spans="14:26">
      <c r="N1050" s="317"/>
      <c r="O1050" s="259"/>
      <c r="P1050" s="54"/>
      <c r="Q1050" s="323"/>
      <c r="R1050" s="310"/>
      <c r="S1050" s="12"/>
      <c r="T1050" s="12"/>
      <c r="U1050" s="12"/>
      <c r="V1050" s="12"/>
      <c r="W1050" s="328"/>
      <c r="X1050" s="202"/>
      <c r="Y1050" s="12"/>
      <c r="Z1050" s="329"/>
    </row>
    <row r="1051" spans="14:26">
      <c r="N1051" s="317"/>
      <c r="O1051" s="259"/>
      <c r="P1051" s="54"/>
      <c r="Q1051" s="323"/>
      <c r="R1051" s="310"/>
      <c r="S1051" s="12"/>
      <c r="T1051" s="12"/>
      <c r="U1051" s="12"/>
      <c r="V1051" s="12"/>
      <c r="W1051" s="328"/>
      <c r="X1051" s="202"/>
      <c r="Y1051" s="12"/>
      <c r="Z1051" s="329"/>
    </row>
    <row r="1052" spans="14:26">
      <c r="N1052" s="317"/>
      <c r="O1052" s="259"/>
      <c r="P1052" s="54"/>
      <c r="Q1052" s="323"/>
      <c r="R1052" s="310"/>
      <c r="S1052" s="12"/>
      <c r="T1052" s="12"/>
      <c r="U1052" s="12"/>
      <c r="V1052" s="12"/>
      <c r="W1052" s="328"/>
      <c r="X1052" s="202"/>
      <c r="Y1052" s="12"/>
      <c r="Z1052" s="329"/>
    </row>
    <row r="1053" spans="14:26">
      <c r="N1053" s="317"/>
      <c r="O1053" s="259"/>
      <c r="P1053" s="54"/>
      <c r="Q1053" s="323"/>
      <c r="R1053" s="310"/>
      <c r="S1053" s="12"/>
      <c r="T1053" s="12"/>
      <c r="U1053" s="12"/>
      <c r="V1053" s="12"/>
      <c r="W1053" s="328"/>
      <c r="X1053" s="202"/>
      <c r="Y1053" s="12"/>
      <c r="Z1053" s="329"/>
    </row>
    <row r="1054" spans="14:26">
      <c r="N1054" s="317"/>
      <c r="O1054" s="259"/>
      <c r="P1054" s="54"/>
      <c r="Q1054" s="323"/>
      <c r="R1054" s="310"/>
      <c r="S1054" s="12"/>
      <c r="T1054" s="12"/>
      <c r="U1054" s="12"/>
      <c r="V1054" s="12"/>
      <c r="W1054" s="328"/>
      <c r="X1054" s="202"/>
      <c r="Y1054" s="12"/>
      <c r="Z1054" s="329"/>
    </row>
    <row r="1055" spans="14:26">
      <c r="N1055" s="317"/>
      <c r="O1055" s="259"/>
      <c r="P1055" s="54"/>
      <c r="Q1055" s="323"/>
      <c r="R1055" s="310"/>
      <c r="S1055" s="12"/>
      <c r="T1055" s="12"/>
      <c r="U1055" s="12"/>
      <c r="V1055" s="12"/>
      <c r="W1055" s="328"/>
      <c r="X1055" s="202"/>
      <c r="Y1055" s="12"/>
      <c r="Z1055" s="329"/>
    </row>
    <row r="1056" spans="14:26">
      <c r="N1056" s="317"/>
      <c r="O1056" s="259"/>
      <c r="P1056" s="54"/>
      <c r="Q1056" s="323"/>
      <c r="R1056" s="310"/>
      <c r="S1056" s="12"/>
      <c r="T1056" s="12"/>
      <c r="U1056" s="12"/>
      <c r="V1056" s="12"/>
      <c r="W1056" s="328"/>
      <c r="X1056" s="202"/>
      <c r="Y1056" s="12"/>
      <c r="Z1056" s="329"/>
    </row>
    <row r="1057" spans="14:26">
      <c r="N1057" s="317"/>
      <c r="O1057" s="259"/>
      <c r="P1057" s="54"/>
      <c r="Q1057" s="323"/>
      <c r="R1057" s="310"/>
      <c r="S1057" s="12"/>
      <c r="T1057" s="12"/>
      <c r="U1057" s="12"/>
      <c r="V1057" s="12"/>
      <c r="W1057" s="328"/>
      <c r="X1057" s="202"/>
      <c r="Y1057" s="12"/>
      <c r="Z1057" s="329"/>
    </row>
    <row r="1058" spans="14:26">
      <c r="N1058" s="317"/>
      <c r="O1058" s="259"/>
      <c r="P1058" s="54"/>
      <c r="Q1058" s="323"/>
      <c r="R1058" s="310"/>
      <c r="S1058" s="12"/>
      <c r="T1058" s="12"/>
      <c r="U1058" s="12"/>
      <c r="V1058" s="12"/>
      <c r="W1058" s="328"/>
      <c r="X1058" s="202"/>
      <c r="Y1058" s="12"/>
      <c r="Z1058" s="329"/>
    </row>
    <row r="1059" spans="14:26">
      <c r="N1059" s="317"/>
      <c r="O1059" s="259"/>
      <c r="P1059" s="54"/>
      <c r="Q1059" s="323"/>
      <c r="R1059" s="310"/>
      <c r="S1059" s="12"/>
      <c r="T1059" s="12"/>
      <c r="U1059" s="12"/>
      <c r="V1059" s="12"/>
      <c r="W1059" s="328"/>
      <c r="X1059" s="202"/>
      <c r="Y1059" s="12"/>
      <c r="Z1059" s="329"/>
    </row>
    <row r="1060" spans="14:26">
      <c r="N1060" s="317"/>
      <c r="O1060" s="259"/>
      <c r="P1060" s="54"/>
      <c r="Q1060" s="323"/>
      <c r="R1060" s="310"/>
      <c r="S1060" s="12"/>
      <c r="T1060" s="12"/>
      <c r="U1060" s="12"/>
      <c r="V1060" s="12"/>
      <c r="W1060" s="328"/>
      <c r="X1060" s="202"/>
      <c r="Y1060" s="12"/>
      <c r="Z1060" s="329"/>
    </row>
    <row r="1061" spans="14:26">
      <c r="N1061" s="317"/>
      <c r="O1061" s="259"/>
      <c r="P1061" s="54"/>
      <c r="Q1061" s="323"/>
      <c r="R1061" s="310"/>
      <c r="S1061" s="12"/>
      <c r="T1061" s="12"/>
      <c r="U1061" s="12"/>
      <c r="V1061" s="12"/>
      <c r="W1061" s="328"/>
      <c r="X1061" s="202"/>
      <c r="Y1061" s="12"/>
      <c r="Z1061" s="329"/>
    </row>
    <row r="1062" spans="14:26">
      <c r="N1062" s="317"/>
      <c r="O1062" s="259"/>
      <c r="P1062" s="54"/>
      <c r="Q1062" s="323"/>
      <c r="R1062" s="310"/>
      <c r="S1062" s="12"/>
      <c r="T1062" s="12"/>
      <c r="U1062" s="12"/>
      <c r="V1062" s="12"/>
      <c r="W1062" s="328"/>
      <c r="X1062" s="202"/>
      <c r="Y1062" s="12"/>
      <c r="Z1062" s="329"/>
    </row>
    <row r="1063" spans="14:26">
      <c r="N1063" s="317"/>
      <c r="O1063" s="259"/>
      <c r="P1063" s="54"/>
      <c r="Q1063" s="323"/>
      <c r="R1063" s="310"/>
      <c r="S1063" s="12"/>
      <c r="T1063" s="12"/>
      <c r="U1063" s="12"/>
      <c r="V1063" s="12"/>
      <c r="W1063" s="328"/>
      <c r="X1063" s="202"/>
      <c r="Y1063" s="12"/>
      <c r="Z1063" s="329"/>
    </row>
    <row r="1064" spans="14:26">
      <c r="N1064" s="317"/>
      <c r="O1064" s="259"/>
      <c r="P1064" s="54"/>
      <c r="Q1064" s="323"/>
      <c r="R1064" s="310"/>
      <c r="S1064" s="12"/>
      <c r="T1064" s="12"/>
      <c r="U1064" s="12"/>
      <c r="V1064" s="12"/>
      <c r="W1064" s="328"/>
      <c r="X1064" s="202"/>
      <c r="Y1064" s="12"/>
      <c r="Z1064" s="329"/>
    </row>
    <row r="1065" spans="14:26">
      <c r="N1065" s="317"/>
      <c r="O1065" s="259"/>
      <c r="P1065" s="54"/>
      <c r="Q1065" s="323"/>
      <c r="R1065" s="310"/>
      <c r="S1065" s="12"/>
      <c r="T1065" s="12"/>
      <c r="U1065" s="12"/>
      <c r="V1065" s="12"/>
      <c r="W1065" s="328"/>
      <c r="X1065" s="202"/>
      <c r="Y1065" s="12"/>
      <c r="Z1065" s="329"/>
    </row>
    <row r="1066" spans="14:26">
      <c r="N1066" s="317"/>
      <c r="O1066" s="259"/>
      <c r="P1066" s="54"/>
      <c r="Q1066" s="323"/>
      <c r="R1066" s="310"/>
      <c r="S1066" s="12"/>
      <c r="T1066" s="12"/>
      <c r="U1066" s="12"/>
      <c r="V1066" s="12"/>
      <c r="W1066" s="328"/>
      <c r="X1066" s="202"/>
      <c r="Y1066" s="12"/>
      <c r="Z1066" s="329"/>
    </row>
    <row r="1067" spans="14:26">
      <c r="N1067" s="317"/>
      <c r="O1067" s="259"/>
      <c r="P1067" s="54"/>
      <c r="Q1067" s="323"/>
      <c r="R1067" s="310"/>
      <c r="S1067" s="12"/>
      <c r="T1067" s="12"/>
      <c r="U1067" s="12"/>
      <c r="V1067" s="12"/>
      <c r="W1067" s="328"/>
      <c r="X1067" s="202"/>
      <c r="Y1067" s="12"/>
      <c r="Z1067" s="329"/>
    </row>
    <row r="1068" spans="14:26">
      <c r="N1068" s="317"/>
      <c r="O1068" s="259"/>
      <c r="P1068" s="54"/>
      <c r="Q1068" s="323"/>
      <c r="R1068" s="310"/>
      <c r="S1068" s="12"/>
      <c r="T1068" s="12"/>
      <c r="U1068" s="12"/>
      <c r="V1068" s="12"/>
      <c r="W1068" s="328"/>
      <c r="X1068" s="202"/>
      <c r="Y1068" s="12"/>
      <c r="Z1068" s="329"/>
    </row>
    <row r="1069" spans="14:26">
      <c r="N1069" s="317"/>
      <c r="O1069" s="259"/>
      <c r="P1069" s="54"/>
      <c r="Q1069" s="323"/>
      <c r="R1069" s="310"/>
      <c r="S1069" s="12"/>
      <c r="T1069" s="12"/>
      <c r="U1069" s="12"/>
      <c r="V1069" s="12"/>
      <c r="W1069" s="328"/>
      <c r="X1069" s="202"/>
      <c r="Y1069" s="12"/>
      <c r="Z1069" s="329"/>
    </row>
    <row r="1070" spans="14:26">
      <c r="N1070" s="317"/>
      <c r="O1070" s="259"/>
      <c r="P1070" s="54"/>
      <c r="Q1070" s="323"/>
      <c r="R1070" s="310"/>
      <c r="S1070" s="12"/>
      <c r="T1070" s="12"/>
      <c r="U1070" s="12"/>
      <c r="V1070" s="12"/>
      <c r="W1070" s="328"/>
      <c r="X1070" s="202"/>
      <c r="Y1070" s="12"/>
      <c r="Z1070" s="329"/>
    </row>
    <row r="1071" spans="14:26">
      <c r="N1071" s="317"/>
      <c r="O1071" s="259"/>
      <c r="P1071" s="54"/>
      <c r="Q1071" s="323"/>
      <c r="R1071" s="310"/>
      <c r="S1071" s="12"/>
      <c r="T1071" s="12"/>
      <c r="U1071" s="12"/>
      <c r="V1071" s="12"/>
      <c r="W1071" s="328"/>
      <c r="X1071" s="202"/>
      <c r="Y1071" s="12"/>
      <c r="Z1071" s="329"/>
    </row>
    <row r="1072" spans="14:26">
      <c r="N1072" s="317"/>
      <c r="O1072" s="259"/>
      <c r="P1072" s="54"/>
      <c r="Q1072" s="323"/>
      <c r="R1072" s="310"/>
      <c r="S1072" s="12"/>
      <c r="T1072" s="12"/>
      <c r="U1072" s="12"/>
      <c r="V1072" s="12"/>
      <c r="W1072" s="328"/>
      <c r="X1072" s="202"/>
      <c r="Y1072" s="12"/>
      <c r="Z1072" s="329"/>
    </row>
    <row r="1073" spans="14:26">
      <c r="N1073" s="317"/>
      <c r="O1073" s="259"/>
      <c r="P1073" s="54"/>
      <c r="Q1073" s="323"/>
      <c r="R1073" s="310"/>
      <c r="S1073" s="12"/>
      <c r="T1073" s="12"/>
      <c r="U1073" s="12"/>
      <c r="V1073" s="12"/>
      <c r="W1073" s="328"/>
      <c r="X1073" s="202"/>
      <c r="Y1073" s="12"/>
      <c r="Z1073" s="329"/>
    </row>
    <row r="1074" spans="14:26">
      <c r="N1074" s="317"/>
      <c r="O1074" s="259"/>
      <c r="P1074" s="54"/>
      <c r="Q1074" s="323"/>
      <c r="R1074" s="310"/>
      <c r="S1074" s="12"/>
      <c r="T1074" s="12"/>
      <c r="U1074" s="12"/>
      <c r="V1074" s="12"/>
      <c r="W1074" s="328"/>
      <c r="X1074" s="202"/>
      <c r="Y1074" s="12"/>
      <c r="Z1074" s="329"/>
    </row>
    <row r="1075" spans="14:26">
      <c r="N1075" s="317"/>
      <c r="O1075" s="259"/>
      <c r="P1075" s="54"/>
      <c r="Q1075" s="323"/>
      <c r="R1075" s="310"/>
      <c r="S1075" s="12"/>
      <c r="T1075" s="12"/>
      <c r="U1075" s="12"/>
      <c r="V1075" s="12"/>
      <c r="W1075" s="328"/>
      <c r="X1075" s="202"/>
      <c r="Y1075" s="12"/>
      <c r="Z1075" s="329"/>
    </row>
    <row r="1076" spans="14:26">
      <c r="N1076" s="317"/>
      <c r="O1076" s="259"/>
      <c r="P1076" s="54"/>
      <c r="Q1076" s="323"/>
      <c r="R1076" s="310"/>
      <c r="S1076" s="12"/>
      <c r="T1076" s="12"/>
      <c r="U1076" s="12"/>
      <c r="V1076" s="12"/>
      <c r="W1076" s="328"/>
      <c r="X1076" s="202"/>
      <c r="Y1076" s="12"/>
      <c r="Z1076" s="329"/>
    </row>
    <row r="1077" spans="14:26">
      <c r="N1077" s="317"/>
      <c r="O1077" s="259"/>
      <c r="P1077" s="54"/>
      <c r="Q1077" s="323"/>
      <c r="R1077" s="310"/>
      <c r="S1077" s="12"/>
      <c r="T1077" s="12"/>
      <c r="U1077" s="12"/>
      <c r="V1077" s="12"/>
      <c r="W1077" s="328"/>
      <c r="X1077" s="202"/>
      <c r="Y1077" s="12"/>
      <c r="Z1077" s="329"/>
    </row>
    <row r="1078" spans="14:26">
      <c r="N1078" s="317"/>
      <c r="O1078" s="259"/>
      <c r="P1078" s="54"/>
      <c r="Q1078" s="323"/>
      <c r="R1078" s="310"/>
      <c r="S1078" s="12"/>
      <c r="T1078" s="12"/>
      <c r="U1078" s="12"/>
      <c r="V1078" s="12"/>
      <c r="W1078" s="328"/>
      <c r="X1078" s="202"/>
      <c r="Y1078" s="12"/>
      <c r="Z1078" s="329"/>
    </row>
    <row r="1079" spans="14:26">
      <c r="N1079" s="317"/>
      <c r="O1079" s="259"/>
      <c r="P1079" s="54"/>
      <c r="Q1079" s="323"/>
      <c r="R1079" s="310"/>
      <c r="S1079" s="12"/>
      <c r="T1079" s="12"/>
      <c r="U1079" s="12"/>
      <c r="V1079" s="12"/>
      <c r="W1079" s="328"/>
      <c r="X1079" s="202"/>
      <c r="Y1079" s="12"/>
      <c r="Z1079" s="329"/>
    </row>
    <row r="1080" spans="14:26">
      <c r="N1080" s="317"/>
      <c r="O1080" s="259"/>
      <c r="P1080" s="54"/>
      <c r="Q1080" s="323"/>
      <c r="R1080" s="310"/>
      <c r="S1080" s="12"/>
      <c r="T1080" s="12"/>
      <c r="U1080" s="12"/>
      <c r="V1080" s="12"/>
      <c r="W1080" s="328"/>
      <c r="X1080" s="202"/>
      <c r="Y1080" s="12"/>
      <c r="Z1080" s="329"/>
    </row>
    <row r="1081" spans="14:26">
      <c r="N1081" s="317"/>
      <c r="O1081" s="259"/>
      <c r="P1081" s="54"/>
      <c r="Q1081" s="323"/>
      <c r="R1081" s="310"/>
      <c r="S1081" s="12"/>
      <c r="T1081" s="12"/>
      <c r="U1081" s="12"/>
      <c r="V1081" s="12"/>
      <c r="W1081" s="328"/>
      <c r="X1081" s="202"/>
      <c r="Y1081" s="12"/>
      <c r="Z1081" s="329"/>
    </row>
    <row r="1082" spans="14:26">
      <c r="N1082" s="317"/>
      <c r="O1082" s="259"/>
      <c r="P1082" s="54"/>
      <c r="Q1082" s="323"/>
      <c r="R1082" s="310"/>
      <c r="S1082" s="12"/>
      <c r="T1082" s="12"/>
      <c r="U1082" s="12"/>
      <c r="V1082" s="12"/>
      <c r="W1082" s="328"/>
      <c r="X1082" s="202"/>
      <c r="Y1082" s="12"/>
      <c r="Z1082" s="329"/>
    </row>
    <row r="1083" spans="14:26">
      <c r="N1083" s="317"/>
      <c r="O1083" s="259"/>
      <c r="P1083" s="54"/>
      <c r="Q1083" s="323"/>
      <c r="R1083" s="310"/>
      <c r="S1083" s="12"/>
      <c r="T1083" s="12"/>
      <c r="U1083" s="12"/>
      <c r="V1083" s="12"/>
      <c r="W1083" s="328"/>
      <c r="X1083" s="202"/>
      <c r="Y1083" s="12"/>
      <c r="Z1083" s="329"/>
    </row>
    <row r="1084" spans="14:26">
      <c r="N1084" s="317"/>
      <c r="O1084" s="259"/>
      <c r="P1084" s="54"/>
      <c r="Q1084" s="323"/>
      <c r="R1084" s="310"/>
      <c r="S1084" s="12"/>
      <c r="T1084" s="12"/>
      <c r="U1084" s="12"/>
      <c r="V1084" s="12"/>
      <c r="W1084" s="328"/>
      <c r="X1084" s="202"/>
      <c r="Y1084" s="12"/>
      <c r="Z1084" s="329"/>
    </row>
    <row r="1085" spans="14:26">
      <c r="N1085" s="317"/>
      <c r="O1085" s="259"/>
      <c r="P1085" s="54"/>
      <c r="Q1085" s="323"/>
      <c r="R1085" s="310"/>
      <c r="S1085" s="12"/>
      <c r="T1085" s="12"/>
      <c r="U1085" s="12"/>
      <c r="V1085" s="12"/>
      <c r="W1085" s="328"/>
      <c r="X1085" s="202"/>
      <c r="Y1085" s="12"/>
      <c r="Z1085" s="329"/>
    </row>
    <row r="1086" spans="14:26">
      <c r="N1086" s="317"/>
      <c r="O1086" s="259"/>
      <c r="P1086" s="54"/>
      <c r="Q1086" s="323"/>
      <c r="R1086" s="310"/>
      <c r="S1086" s="12"/>
      <c r="T1086" s="12"/>
      <c r="U1086" s="12"/>
      <c r="V1086" s="12"/>
      <c r="W1086" s="328"/>
      <c r="X1086" s="202"/>
      <c r="Y1086" s="12"/>
      <c r="Z1086" s="329"/>
    </row>
    <row r="1087" spans="14:26">
      <c r="N1087" s="317"/>
      <c r="O1087" s="259"/>
      <c r="P1087" s="54"/>
      <c r="Q1087" s="323"/>
      <c r="R1087" s="310"/>
      <c r="S1087" s="12"/>
      <c r="T1087" s="12"/>
      <c r="U1087" s="12"/>
      <c r="V1087" s="12"/>
      <c r="W1087" s="328"/>
      <c r="X1087" s="202"/>
      <c r="Y1087" s="12"/>
      <c r="Z1087" s="329"/>
    </row>
    <row r="1088" spans="14:26">
      <c r="N1088" s="317"/>
      <c r="O1088" s="259"/>
      <c r="P1088" s="54"/>
      <c r="Q1088" s="323"/>
      <c r="R1088" s="310"/>
      <c r="S1088" s="12"/>
      <c r="T1088" s="12"/>
      <c r="U1088" s="12"/>
      <c r="V1088" s="12"/>
      <c r="W1088" s="328"/>
      <c r="X1088" s="202"/>
      <c r="Y1088" s="12"/>
      <c r="Z1088" s="329"/>
    </row>
    <row r="1089" spans="14:26">
      <c r="N1089" s="317"/>
      <c r="O1089" s="259"/>
      <c r="P1089" s="54"/>
      <c r="Q1089" s="323"/>
      <c r="R1089" s="310"/>
      <c r="S1089" s="12"/>
      <c r="T1089" s="12"/>
      <c r="U1089" s="12"/>
      <c r="V1089" s="12"/>
      <c r="W1089" s="328"/>
      <c r="X1089" s="202"/>
      <c r="Y1089" s="12"/>
      <c r="Z1089" s="329"/>
    </row>
    <row r="1090" spans="14:26">
      <c r="N1090" s="317"/>
      <c r="O1090" s="259"/>
      <c r="P1090" s="54"/>
      <c r="Q1090" s="323"/>
      <c r="R1090" s="310"/>
      <c r="S1090" s="12"/>
      <c r="T1090" s="12"/>
      <c r="U1090" s="12"/>
      <c r="V1090" s="12"/>
      <c r="W1090" s="328"/>
      <c r="X1090" s="202"/>
      <c r="Y1090" s="12"/>
      <c r="Z1090" s="329"/>
    </row>
    <row r="1091" spans="14:26">
      <c r="N1091" s="317"/>
      <c r="O1091" s="259"/>
      <c r="P1091" s="54"/>
      <c r="Q1091" s="323"/>
      <c r="R1091" s="310"/>
      <c r="S1091" s="12"/>
      <c r="T1091" s="12"/>
      <c r="U1091" s="12"/>
      <c r="V1091" s="12"/>
      <c r="W1091" s="328"/>
      <c r="X1091" s="202"/>
      <c r="Y1091" s="12"/>
      <c r="Z1091" s="329"/>
    </row>
    <row r="1092" spans="14:26">
      <c r="N1092" s="317"/>
      <c r="O1092" s="259"/>
      <c r="P1092" s="54"/>
      <c r="Q1092" s="323"/>
      <c r="R1092" s="310"/>
      <c r="S1092" s="12"/>
      <c r="T1092" s="12"/>
      <c r="U1092" s="12"/>
      <c r="V1092" s="12"/>
      <c r="W1092" s="328"/>
      <c r="X1092" s="202"/>
      <c r="Y1092" s="12"/>
      <c r="Z1092" s="329"/>
    </row>
    <row r="1093" spans="14:26">
      <c r="N1093" s="317"/>
      <c r="O1093" s="259"/>
      <c r="P1093" s="54"/>
      <c r="Q1093" s="323"/>
      <c r="R1093" s="310"/>
      <c r="S1093" s="12"/>
      <c r="T1093" s="12"/>
      <c r="U1093" s="12"/>
      <c r="V1093" s="12"/>
      <c r="W1093" s="328"/>
      <c r="X1093" s="202"/>
      <c r="Y1093" s="12"/>
      <c r="Z1093" s="329"/>
    </row>
    <row r="1094" spans="14:26">
      <c r="N1094" s="317"/>
      <c r="O1094" s="259"/>
      <c r="P1094" s="54"/>
      <c r="Q1094" s="323"/>
      <c r="R1094" s="310"/>
      <c r="S1094" s="12"/>
      <c r="T1094" s="12"/>
      <c r="U1094" s="12"/>
      <c r="V1094" s="12"/>
      <c r="W1094" s="328"/>
      <c r="X1094" s="202"/>
      <c r="Y1094" s="12"/>
      <c r="Z1094" s="329"/>
    </row>
    <row r="1095" spans="14:26">
      <c r="N1095" s="317"/>
      <c r="O1095" s="259"/>
      <c r="P1095" s="54"/>
      <c r="Q1095" s="323"/>
      <c r="R1095" s="310"/>
      <c r="S1095" s="12"/>
      <c r="T1095" s="12"/>
      <c r="U1095" s="12"/>
      <c r="V1095" s="12"/>
      <c r="W1095" s="328"/>
      <c r="X1095" s="202"/>
      <c r="Y1095" s="12"/>
      <c r="Z1095" s="329"/>
    </row>
    <row r="1096" spans="14:26">
      <c r="N1096" s="317"/>
      <c r="O1096" s="259"/>
      <c r="P1096" s="54"/>
      <c r="Q1096" s="323"/>
      <c r="R1096" s="310"/>
      <c r="S1096" s="12"/>
      <c r="T1096" s="12"/>
      <c r="U1096" s="12"/>
      <c r="V1096" s="12"/>
      <c r="W1096" s="328"/>
      <c r="X1096" s="202"/>
      <c r="Y1096" s="12"/>
      <c r="Z1096" s="329"/>
    </row>
    <row r="1097" spans="14:26">
      <c r="N1097" s="317"/>
      <c r="O1097" s="259"/>
      <c r="P1097" s="54"/>
      <c r="Q1097" s="323"/>
      <c r="R1097" s="310"/>
      <c r="S1097" s="12"/>
      <c r="T1097" s="12"/>
      <c r="U1097" s="12"/>
      <c r="V1097" s="12"/>
      <c r="W1097" s="328"/>
      <c r="X1097" s="202"/>
      <c r="Y1097" s="12"/>
      <c r="Z1097" s="329"/>
    </row>
    <row r="1098" spans="14:26">
      <c r="N1098" s="317"/>
      <c r="O1098" s="259"/>
      <c r="P1098" s="54"/>
      <c r="Q1098" s="323"/>
      <c r="R1098" s="310"/>
      <c r="S1098" s="12"/>
      <c r="T1098" s="12"/>
      <c r="U1098" s="12"/>
      <c r="V1098" s="12"/>
      <c r="W1098" s="328"/>
      <c r="X1098" s="202"/>
      <c r="Y1098" s="12"/>
      <c r="Z1098" s="329"/>
    </row>
    <row r="1099" spans="14:26">
      <c r="N1099" s="317"/>
      <c r="O1099" s="259"/>
      <c r="P1099" s="54"/>
      <c r="Q1099" s="323"/>
      <c r="R1099" s="310"/>
      <c r="S1099" s="12"/>
      <c r="T1099" s="12"/>
      <c r="U1099" s="12"/>
      <c r="V1099" s="12"/>
      <c r="W1099" s="328"/>
      <c r="X1099" s="202"/>
      <c r="Y1099" s="12"/>
      <c r="Z1099" s="329"/>
    </row>
    <row r="1100" spans="14:26">
      <c r="N1100" s="317"/>
      <c r="O1100" s="259"/>
      <c r="P1100" s="54"/>
      <c r="Q1100" s="323"/>
      <c r="R1100" s="310"/>
      <c r="S1100" s="12"/>
      <c r="T1100" s="12"/>
      <c r="U1100" s="12"/>
      <c r="V1100" s="12"/>
      <c r="W1100" s="328"/>
      <c r="X1100" s="202"/>
      <c r="Y1100" s="12"/>
      <c r="Z1100" s="329"/>
    </row>
    <row r="1101" spans="14:26">
      <c r="N1101" s="317"/>
      <c r="O1101" s="259"/>
      <c r="P1101" s="54"/>
      <c r="Q1101" s="323"/>
      <c r="R1101" s="310"/>
      <c r="S1101" s="12"/>
      <c r="T1101" s="12"/>
      <c r="U1101" s="12"/>
      <c r="V1101" s="12"/>
      <c r="W1101" s="328"/>
      <c r="X1101" s="202"/>
      <c r="Y1101" s="12"/>
      <c r="Z1101" s="329"/>
    </row>
    <row r="1102" spans="14:26">
      <c r="N1102" s="317"/>
      <c r="O1102" s="259"/>
      <c r="P1102" s="54"/>
      <c r="Q1102" s="323"/>
      <c r="R1102" s="310"/>
      <c r="S1102" s="12"/>
      <c r="T1102" s="12"/>
      <c r="U1102" s="12"/>
      <c r="V1102" s="12"/>
      <c r="W1102" s="328"/>
      <c r="X1102" s="202"/>
      <c r="Y1102" s="12"/>
      <c r="Z1102" s="329"/>
    </row>
    <row r="1103" spans="14:26">
      <c r="N1103" s="317"/>
      <c r="O1103" s="259"/>
      <c r="P1103" s="54"/>
      <c r="Q1103" s="323"/>
      <c r="R1103" s="310"/>
      <c r="S1103" s="12"/>
      <c r="T1103" s="12"/>
      <c r="U1103" s="12"/>
      <c r="V1103" s="12"/>
      <c r="W1103" s="328"/>
      <c r="X1103" s="202"/>
      <c r="Y1103" s="12"/>
      <c r="Z1103" s="329"/>
    </row>
    <row r="1104" spans="14:26">
      <c r="N1104" s="317"/>
      <c r="O1104" s="259"/>
      <c r="P1104" s="54"/>
      <c r="Q1104" s="323"/>
      <c r="R1104" s="310"/>
      <c r="S1104" s="12"/>
      <c r="T1104" s="12"/>
      <c r="U1104" s="12"/>
      <c r="V1104" s="12"/>
      <c r="W1104" s="328"/>
      <c r="X1104" s="202"/>
      <c r="Y1104" s="12"/>
      <c r="Z1104" s="329"/>
    </row>
    <row r="1105" spans="14:26">
      <c r="N1105" s="317"/>
      <c r="O1105" s="259"/>
      <c r="P1105" s="54"/>
      <c r="Q1105" s="323"/>
      <c r="R1105" s="310"/>
      <c r="S1105" s="12"/>
      <c r="T1105" s="12"/>
      <c r="U1105" s="12"/>
      <c r="V1105" s="12"/>
      <c r="W1105" s="328"/>
      <c r="X1105" s="202"/>
      <c r="Y1105" s="12"/>
      <c r="Z1105" s="329"/>
    </row>
    <row r="1106" spans="14:26">
      <c r="N1106" s="317"/>
      <c r="O1106" s="259"/>
      <c r="P1106" s="54"/>
      <c r="Q1106" s="323"/>
      <c r="R1106" s="310"/>
      <c r="S1106" s="12"/>
      <c r="T1106" s="12"/>
      <c r="U1106" s="12"/>
      <c r="V1106" s="12"/>
      <c r="W1106" s="328"/>
      <c r="X1106" s="202"/>
      <c r="Y1106" s="12"/>
      <c r="Z1106" s="329"/>
    </row>
    <row r="1107" spans="14:26">
      <c r="N1107" s="317"/>
      <c r="O1107" s="259"/>
      <c r="P1107" s="54"/>
      <c r="Q1107" s="323"/>
      <c r="R1107" s="310"/>
      <c r="S1107" s="12"/>
      <c r="T1107" s="12"/>
      <c r="U1107" s="12"/>
      <c r="V1107" s="12"/>
      <c r="W1107" s="328"/>
      <c r="X1107" s="202"/>
      <c r="Y1107" s="12"/>
      <c r="Z1107" s="329"/>
    </row>
    <row r="1108" spans="14:26">
      <c r="N1108" s="317"/>
      <c r="O1108" s="259"/>
      <c r="P1108" s="54"/>
      <c r="Q1108" s="323"/>
      <c r="R1108" s="310"/>
      <c r="S1108" s="12"/>
      <c r="T1108" s="12"/>
      <c r="U1108" s="12"/>
      <c r="V1108" s="12"/>
      <c r="W1108" s="328"/>
      <c r="X1108" s="202"/>
      <c r="Y1108" s="12"/>
      <c r="Z1108" s="329"/>
    </row>
    <row r="1109" spans="14:26">
      <c r="N1109" s="317"/>
      <c r="O1109" s="259"/>
      <c r="P1109" s="54"/>
      <c r="Q1109" s="323"/>
      <c r="R1109" s="310"/>
      <c r="S1109" s="12"/>
      <c r="T1109" s="12"/>
      <c r="U1109" s="12"/>
      <c r="V1109" s="12"/>
      <c r="W1109" s="328"/>
      <c r="X1109" s="202"/>
      <c r="Y1109" s="12"/>
      <c r="Z1109" s="329"/>
    </row>
    <row r="1110" spans="14:26">
      <c r="N1110" s="317"/>
      <c r="O1110" s="259"/>
      <c r="P1110" s="54"/>
      <c r="Q1110" s="323"/>
      <c r="R1110" s="310"/>
      <c r="S1110" s="12"/>
      <c r="T1110" s="12"/>
      <c r="U1110" s="12"/>
      <c r="V1110" s="12"/>
      <c r="W1110" s="328"/>
      <c r="X1110" s="202"/>
      <c r="Y1110" s="12"/>
      <c r="Z1110" s="329"/>
    </row>
    <row r="1111" spans="14:26">
      <c r="N1111" s="317"/>
      <c r="O1111" s="259"/>
      <c r="P1111" s="54"/>
      <c r="Q1111" s="323"/>
      <c r="R1111" s="310"/>
      <c r="S1111" s="12"/>
      <c r="T1111" s="12"/>
      <c r="U1111" s="12"/>
      <c r="V1111" s="12"/>
      <c r="W1111" s="328"/>
      <c r="X1111" s="202"/>
      <c r="Y1111" s="12"/>
      <c r="Z1111" s="329"/>
    </row>
    <row r="1112" spans="14:26">
      <c r="N1112" s="317"/>
      <c r="O1112" s="259"/>
      <c r="P1112" s="54"/>
      <c r="Q1112" s="323"/>
      <c r="R1112" s="310"/>
      <c r="S1112" s="12"/>
      <c r="T1112" s="12"/>
      <c r="U1112" s="12"/>
      <c r="V1112" s="12"/>
      <c r="W1112" s="328"/>
      <c r="X1112" s="202"/>
      <c r="Y1112" s="12"/>
      <c r="Z1112" s="329"/>
    </row>
    <row r="1113" spans="14:26">
      <c r="N1113" s="317"/>
      <c r="O1113" s="259"/>
      <c r="P1113" s="54"/>
      <c r="Q1113" s="323"/>
      <c r="R1113" s="310"/>
      <c r="S1113" s="12"/>
      <c r="T1113" s="12"/>
      <c r="U1113" s="12"/>
      <c r="V1113" s="12"/>
      <c r="W1113" s="328"/>
      <c r="X1113" s="202"/>
      <c r="Y1113" s="12"/>
      <c r="Z1113" s="329"/>
    </row>
    <row r="1114" spans="14:26">
      <c r="N1114" s="317"/>
      <c r="O1114" s="259"/>
      <c r="P1114" s="54"/>
      <c r="Q1114" s="323"/>
      <c r="R1114" s="310"/>
      <c r="S1114" s="12"/>
      <c r="T1114" s="12"/>
      <c r="U1114" s="12"/>
      <c r="V1114" s="12"/>
      <c r="W1114" s="328"/>
      <c r="X1114" s="202"/>
      <c r="Y1114" s="12"/>
      <c r="Z1114" s="329"/>
    </row>
    <row r="1115" spans="14:26">
      <c r="N1115" s="317"/>
      <c r="O1115" s="259"/>
      <c r="P1115" s="54"/>
      <c r="Q1115" s="323"/>
      <c r="R1115" s="310"/>
      <c r="S1115" s="12"/>
      <c r="T1115" s="12"/>
      <c r="U1115" s="12"/>
      <c r="V1115" s="12"/>
      <c r="W1115" s="328"/>
      <c r="X1115" s="202"/>
      <c r="Y1115" s="12"/>
      <c r="Z1115" s="329"/>
    </row>
    <row r="1116" spans="14:26">
      <c r="N1116" s="317"/>
      <c r="O1116" s="259"/>
      <c r="P1116" s="54"/>
      <c r="Q1116" s="323"/>
      <c r="R1116" s="310"/>
      <c r="S1116" s="12"/>
      <c r="T1116" s="12"/>
      <c r="U1116" s="12"/>
      <c r="V1116" s="12"/>
      <c r="W1116" s="328"/>
      <c r="X1116" s="202"/>
      <c r="Y1116" s="12"/>
      <c r="Z1116" s="329"/>
    </row>
    <row r="1117" spans="14:26">
      <c r="N1117" s="317"/>
      <c r="O1117" s="259"/>
      <c r="P1117" s="54"/>
      <c r="Q1117" s="323"/>
      <c r="R1117" s="310"/>
      <c r="S1117" s="12"/>
      <c r="T1117" s="12"/>
      <c r="U1117" s="12"/>
      <c r="V1117" s="12"/>
      <c r="W1117" s="328"/>
      <c r="X1117" s="202"/>
      <c r="Y1117" s="12"/>
      <c r="Z1117" s="329"/>
    </row>
    <row r="1118" spans="14:26">
      <c r="N1118" s="317"/>
      <c r="O1118" s="259"/>
      <c r="P1118" s="54"/>
      <c r="Q1118" s="323"/>
      <c r="R1118" s="310"/>
      <c r="S1118" s="12"/>
      <c r="T1118" s="12"/>
      <c r="U1118" s="12"/>
      <c r="V1118" s="12"/>
      <c r="W1118" s="328"/>
      <c r="X1118" s="202"/>
      <c r="Y1118" s="12"/>
      <c r="Z1118" s="329"/>
    </row>
    <row r="1119" spans="14:26">
      <c r="N1119" s="317"/>
      <c r="O1119" s="259"/>
      <c r="P1119" s="54"/>
      <c r="Q1119" s="323"/>
      <c r="R1119" s="310"/>
      <c r="S1119" s="12"/>
      <c r="T1119" s="12"/>
      <c r="U1119" s="12"/>
      <c r="V1119" s="12"/>
      <c r="W1119" s="328"/>
      <c r="X1119" s="202"/>
      <c r="Y1119" s="12"/>
      <c r="Z1119" s="329"/>
    </row>
    <row r="1120" spans="14:26">
      <c r="N1120" s="317"/>
      <c r="O1120" s="259"/>
      <c r="P1120" s="54"/>
      <c r="Q1120" s="323"/>
      <c r="R1120" s="310"/>
      <c r="S1120" s="12"/>
      <c r="T1120" s="12"/>
      <c r="U1120" s="12"/>
      <c r="V1120" s="12"/>
      <c r="W1120" s="328"/>
      <c r="X1120" s="202"/>
      <c r="Y1120" s="12"/>
      <c r="Z1120" s="329"/>
    </row>
    <row r="1121" spans="14:26">
      <c r="N1121" s="317"/>
      <c r="O1121" s="259"/>
      <c r="P1121" s="54"/>
      <c r="Q1121" s="323"/>
      <c r="R1121" s="310"/>
      <c r="S1121" s="12"/>
      <c r="T1121" s="12"/>
      <c r="U1121" s="12"/>
      <c r="V1121" s="12"/>
      <c r="W1121" s="328"/>
      <c r="X1121" s="202"/>
      <c r="Y1121" s="12"/>
      <c r="Z1121" s="329"/>
    </row>
    <row r="1122" spans="14:26">
      <c r="N1122" s="317"/>
      <c r="O1122" s="259"/>
      <c r="P1122" s="54"/>
      <c r="Q1122" s="323"/>
      <c r="R1122" s="310"/>
      <c r="S1122" s="12"/>
      <c r="T1122" s="12"/>
      <c r="U1122" s="12"/>
      <c r="V1122" s="12"/>
      <c r="W1122" s="328"/>
      <c r="X1122" s="202"/>
      <c r="Y1122" s="12"/>
      <c r="Z1122" s="329"/>
    </row>
    <row r="1123" spans="14:26">
      <c r="N1123" s="317"/>
      <c r="O1123" s="259"/>
      <c r="P1123" s="54"/>
      <c r="Q1123" s="323"/>
      <c r="R1123" s="310"/>
      <c r="S1123" s="12"/>
      <c r="T1123" s="12"/>
      <c r="U1123" s="12"/>
      <c r="V1123" s="12"/>
      <c r="W1123" s="328"/>
      <c r="X1123" s="202"/>
      <c r="Y1123" s="12"/>
      <c r="Z1123" s="329"/>
    </row>
    <row r="1124" spans="14:26">
      <c r="N1124" s="317"/>
      <c r="O1124" s="259"/>
      <c r="P1124" s="54"/>
      <c r="Q1124" s="323"/>
      <c r="R1124" s="310"/>
      <c r="S1124" s="12"/>
      <c r="T1124" s="12"/>
      <c r="U1124" s="12"/>
      <c r="V1124" s="12"/>
      <c r="W1124" s="328"/>
      <c r="X1124" s="202"/>
      <c r="Y1124" s="12"/>
      <c r="Z1124" s="329"/>
    </row>
    <row r="1125" spans="14:26">
      <c r="N1125" s="317"/>
      <c r="O1125" s="259"/>
      <c r="P1125" s="54"/>
      <c r="Q1125" s="323"/>
      <c r="R1125" s="310"/>
      <c r="S1125" s="12"/>
      <c r="T1125" s="12"/>
      <c r="U1125" s="12"/>
      <c r="V1125" s="12"/>
      <c r="W1125" s="328"/>
      <c r="X1125" s="202"/>
      <c r="Y1125" s="12"/>
      <c r="Z1125" s="329"/>
    </row>
    <row r="1126" spans="14:26">
      <c r="N1126" s="317"/>
      <c r="O1126" s="259"/>
      <c r="P1126" s="54"/>
      <c r="Q1126" s="323"/>
      <c r="R1126" s="310"/>
      <c r="S1126" s="12"/>
      <c r="T1126" s="12"/>
      <c r="U1126" s="12"/>
      <c r="V1126" s="12"/>
      <c r="W1126" s="328"/>
      <c r="X1126" s="202"/>
      <c r="Y1126" s="12"/>
      <c r="Z1126" s="329"/>
    </row>
    <row r="1127" spans="14:26">
      <c r="N1127" s="317"/>
      <c r="O1127" s="259"/>
      <c r="P1127" s="54"/>
      <c r="Q1127" s="323"/>
      <c r="R1127" s="310"/>
      <c r="S1127" s="12"/>
      <c r="T1127" s="12"/>
      <c r="U1127" s="12"/>
      <c r="V1127" s="12"/>
      <c r="W1127" s="328"/>
      <c r="X1127" s="202"/>
      <c r="Y1127" s="12"/>
      <c r="Z1127" s="329"/>
    </row>
    <row r="1128" spans="14:26">
      <c r="N1128" s="317"/>
      <c r="O1128" s="259"/>
      <c r="P1128" s="54"/>
      <c r="Q1128" s="323"/>
      <c r="R1128" s="310"/>
      <c r="S1128" s="12"/>
      <c r="T1128" s="12"/>
      <c r="U1128" s="12"/>
      <c r="V1128" s="12"/>
      <c r="W1128" s="328"/>
      <c r="X1128" s="202"/>
      <c r="Y1128" s="12"/>
      <c r="Z1128" s="329"/>
    </row>
    <row r="1129" spans="14:26">
      <c r="N1129" s="317"/>
      <c r="O1129" s="259"/>
      <c r="P1129" s="54"/>
      <c r="Q1129" s="323"/>
      <c r="R1129" s="310"/>
      <c r="S1129" s="12"/>
      <c r="T1129" s="12"/>
      <c r="U1129" s="12"/>
      <c r="V1129" s="12"/>
      <c r="W1129" s="328"/>
      <c r="X1129" s="202"/>
      <c r="Y1129" s="12"/>
      <c r="Z1129" s="329"/>
    </row>
    <row r="1130" spans="14:26">
      <c r="N1130" s="317"/>
      <c r="O1130" s="259"/>
      <c r="P1130" s="54"/>
      <c r="Q1130" s="323"/>
      <c r="R1130" s="310"/>
      <c r="S1130" s="12"/>
      <c r="T1130" s="12"/>
      <c r="U1130" s="12"/>
      <c r="V1130" s="12"/>
      <c r="W1130" s="328"/>
      <c r="X1130" s="202"/>
      <c r="Y1130" s="12"/>
      <c r="Z1130" s="329"/>
    </row>
    <row r="1131" spans="14:26">
      <c r="N1131" s="317"/>
      <c r="O1131" s="259"/>
      <c r="P1131" s="54"/>
      <c r="Q1131" s="323"/>
      <c r="R1131" s="310"/>
      <c r="S1131" s="12"/>
      <c r="T1131" s="12"/>
      <c r="U1131" s="12"/>
      <c r="V1131" s="12"/>
      <c r="W1131" s="328"/>
      <c r="X1131" s="202"/>
      <c r="Y1131" s="12"/>
      <c r="Z1131" s="329"/>
    </row>
    <row r="1132" spans="14:26">
      <c r="N1132" s="317"/>
      <c r="O1132" s="259"/>
      <c r="P1132" s="54"/>
      <c r="Q1132" s="323"/>
      <c r="R1132" s="310"/>
      <c r="S1132" s="12"/>
      <c r="T1132" s="12"/>
      <c r="U1132" s="12"/>
      <c r="V1132" s="12"/>
      <c r="W1132" s="328"/>
      <c r="X1132" s="202"/>
      <c r="Y1132" s="12"/>
      <c r="Z1132" s="329"/>
    </row>
    <row r="1133" spans="14:26">
      <c r="N1133" s="317"/>
      <c r="O1133" s="259"/>
      <c r="P1133" s="54"/>
      <c r="Q1133" s="323"/>
      <c r="R1133" s="310"/>
      <c r="S1133" s="12"/>
      <c r="T1133" s="12"/>
      <c r="U1133" s="12"/>
      <c r="V1133" s="12"/>
      <c r="W1133" s="328"/>
      <c r="X1133" s="202"/>
      <c r="Y1133" s="12"/>
      <c r="Z1133" s="329"/>
    </row>
    <row r="1134" spans="14:26">
      <c r="N1134" s="317"/>
      <c r="O1134" s="259"/>
      <c r="P1134" s="54"/>
      <c r="Q1134" s="323"/>
      <c r="R1134" s="310"/>
      <c r="S1134" s="12"/>
      <c r="T1134" s="12"/>
      <c r="U1134" s="12"/>
      <c r="V1134" s="12"/>
      <c r="W1134" s="328"/>
      <c r="X1134" s="202"/>
      <c r="Y1134" s="12"/>
      <c r="Z1134" s="329"/>
    </row>
    <row r="1135" spans="14:26">
      <c r="N1135" s="317"/>
      <c r="O1135" s="259"/>
      <c r="P1135" s="54"/>
      <c r="Q1135" s="323"/>
      <c r="R1135" s="310"/>
      <c r="S1135" s="12"/>
      <c r="T1135" s="12"/>
      <c r="U1135" s="12"/>
      <c r="V1135" s="12"/>
      <c r="W1135" s="328"/>
      <c r="X1135" s="202"/>
      <c r="Y1135" s="12"/>
      <c r="Z1135" s="329"/>
    </row>
    <row r="1136" spans="14:26">
      <c r="N1136" s="317"/>
      <c r="O1136" s="259"/>
      <c r="P1136" s="54"/>
      <c r="Q1136" s="323"/>
      <c r="R1136" s="310"/>
      <c r="S1136" s="12"/>
      <c r="T1136" s="12"/>
      <c r="U1136" s="12"/>
      <c r="V1136" s="12"/>
      <c r="W1136" s="328"/>
      <c r="X1136" s="202"/>
      <c r="Y1136" s="12"/>
      <c r="Z1136" s="329"/>
    </row>
    <row r="1137" spans="14:26">
      <c r="N1137" s="317"/>
      <c r="O1137" s="259"/>
      <c r="P1137" s="54"/>
      <c r="Q1137" s="323"/>
      <c r="R1137" s="310"/>
      <c r="S1137" s="12"/>
      <c r="T1137" s="12"/>
      <c r="U1137" s="12"/>
      <c r="V1137" s="12"/>
      <c r="W1137" s="328"/>
      <c r="X1137" s="202"/>
      <c r="Y1137" s="12"/>
      <c r="Z1137" s="329"/>
    </row>
    <row r="1138" spans="14:26">
      <c r="N1138" s="317"/>
      <c r="O1138" s="259"/>
      <c r="P1138" s="54"/>
      <c r="Q1138" s="323"/>
      <c r="R1138" s="310"/>
      <c r="S1138" s="12"/>
      <c r="T1138" s="12"/>
      <c r="U1138" s="12"/>
      <c r="V1138" s="12"/>
      <c r="W1138" s="328"/>
      <c r="X1138" s="202"/>
      <c r="Y1138" s="12"/>
      <c r="Z1138" s="329"/>
    </row>
    <row r="1139" spans="14:26">
      <c r="N1139" s="317"/>
      <c r="O1139" s="259"/>
      <c r="P1139" s="54"/>
      <c r="Q1139" s="323"/>
      <c r="R1139" s="310"/>
      <c r="S1139" s="12"/>
      <c r="T1139" s="12"/>
      <c r="U1139" s="12"/>
      <c r="V1139" s="12"/>
      <c r="W1139" s="328"/>
      <c r="X1139" s="202"/>
      <c r="Y1139" s="12"/>
      <c r="Z1139" s="329"/>
    </row>
    <row r="1140" spans="14:26">
      <c r="N1140" s="317"/>
      <c r="O1140" s="259"/>
      <c r="P1140" s="54"/>
      <c r="Q1140" s="323"/>
      <c r="R1140" s="310"/>
      <c r="S1140" s="12"/>
      <c r="T1140" s="12"/>
      <c r="U1140" s="12"/>
      <c r="V1140" s="12"/>
      <c r="W1140" s="328"/>
      <c r="X1140" s="202"/>
      <c r="Y1140" s="12"/>
      <c r="Z1140" s="329"/>
    </row>
    <row r="1141" spans="14:26">
      <c r="N1141" s="317"/>
      <c r="O1141" s="259"/>
      <c r="P1141" s="54"/>
      <c r="Q1141" s="323"/>
      <c r="R1141" s="310"/>
      <c r="S1141" s="12"/>
      <c r="T1141" s="12"/>
      <c r="U1141" s="12"/>
      <c r="V1141" s="12"/>
      <c r="W1141" s="328"/>
      <c r="X1141" s="202"/>
      <c r="Y1141" s="12"/>
      <c r="Z1141" s="329"/>
    </row>
    <row r="1142" spans="14:26">
      <c r="N1142" s="317"/>
      <c r="O1142" s="259"/>
      <c r="P1142" s="54"/>
      <c r="Q1142" s="323"/>
      <c r="R1142" s="310"/>
      <c r="S1142" s="12"/>
      <c r="T1142" s="12"/>
      <c r="U1142" s="12"/>
      <c r="V1142" s="12"/>
      <c r="W1142" s="328"/>
      <c r="X1142" s="202"/>
      <c r="Y1142" s="12"/>
      <c r="Z1142" s="329"/>
    </row>
    <row r="1143" spans="14:26">
      <c r="N1143" s="317"/>
      <c r="O1143" s="259"/>
      <c r="P1143" s="54"/>
      <c r="Q1143" s="323"/>
      <c r="R1143" s="310"/>
      <c r="S1143" s="12"/>
      <c r="T1143" s="12"/>
      <c r="U1143" s="12"/>
      <c r="V1143" s="12"/>
      <c r="W1143" s="328"/>
      <c r="X1143" s="202"/>
      <c r="Y1143" s="12"/>
      <c r="Z1143" s="329"/>
    </row>
    <row r="1144" spans="14:26">
      <c r="N1144" s="317"/>
      <c r="O1144" s="259"/>
      <c r="P1144" s="54"/>
      <c r="Q1144" s="323"/>
      <c r="R1144" s="310"/>
      <c r="S1144" s="12"/>
      <c r="T1144" s="12"/>
      <c r="U1144" s="12"/>
      <c r="V1144" s="12"/>
      <c r="W1144" s="328"/>
      <c r="X1144" s="202"/>
      <c r="Y1144" s="12"/>
      <c r="Z1144" s="329"/>
    </row>
    <row r="1145" spans="14:26">
      <c r="N1145" s="317"/>
      <c r="O1145" s="259"/>
      <c r="P1145" s="54"/>
      <c r="Q1145" s="323"/>
      <c r="R1145" s="310"/>
      <c r="S1145" s="12"/>
      <c r="T1145" s="12"/>
      <c r="U1145" s="12"/>
      <c r="V1145" s="12"/>
      <c r="W1145" s="328"/>
      <c r="X1145" s="202"/>
      <c r="Y1145" s="12"/>
      <c r="Z1145" s="329"/>
    </row>
    <row r="1146" spans="14:26">
      <c r="N1146" s="317"/>
      <c r="O1146" s="259"/>
      <c r="P1146" s="54"/>
      <c r="Q1146" s="323"/>
      <c r="R1146" s="310"/>
      <c r="S1146" s="12"/>
      <c r="T1146" s="12"/>
      <c r="U1146" s="12"/>
      <c r="V1146" s="12"/>
      <c r="W1146" s="328"/>
      <c r="X1146" s="202"/>
      <c r="Y1146" s="12"/>
      <c r="Z1146" s="329"/>
    </row>
    <row r="1147" spans="14:26">
      <c r="N1147" s="317"/>
      <c r="O1147" s="259"/>
      <c r="P1147" s="54"/>
      <c r="Q1147" s="323"/>
      <c r="R1147" s="310"/>
      <c r="S1147" s="12"/>
      <c r="T1147" s="12"/>
      <c r="U1147" s="12"/>
      <c r="V1147" s="12"/>
      <c r="W1147" s="328"/>
      <c r="X1147" s="202"/>
      <c r="Y1147" s="12"/>
      <c r="Z1147" s="329"/>
    </row>
    <row r="1148" spans="14:26">
      <c r="N1148" s="317"/>
      <c r="O1148" s="259"/>
      <c r="P1148" s="54"/>
      <c r="Q1148" s="323"/>
      <c r="R1148" s="310"/>
      <c r="S1148" s="12"/>
      <c r="T1148" s="12"/>
      <c r="U1148" s="12"/>
      <c r="V1148" s="12"/>
      <c r="W1148" s="328"/>
      <c r="X1148" s="202"/>
      <c r="Y1148" s="12"/>
      <c r="Z1148" s="329"/>
    </row>
    <row r="1149" spans="14:26">
      <c r="N1149" s="317"/>
      <c r="O1149" s="259"/>
      <c r="P1149" s="54"/>
      <c r="Q1149" s="323"/>
      <c r="R1149" s="310"/>
      <c r="S1149" s="12"/>
      <c r="T1149" s="12"/>
      <c r="U1149" s="12"/>
      <c r="V1149" s="12"/>
      <c r="W1149" s="328"/>
      <c r="X1149" s="202"/>
      <c r="Y1149" s="12"/>
      <c r="Z1149" s="329"/>
    </row>
    <row r="1150" spans="14:26">
      <c r="N1150" s="317"/>
      <c r="O1150" s="259"/>
      <c r="P1150" s="54"/>
      <c r="Q1150" s="323"/>
      <c r="R1150" s="310"/>
      <c r="S1150" s="12"/>
      <c r="T1150" s="12"/>
      <c r="U1150" s="12"/>
      <c r="V1150" s="12"/>
      <c r="W1150" s="328"/>
      <c r="X1150" s="202"/>
      <c r="Y1150" s="12"/>
      <c r="Z1150" s="329"/>
    </row>
    <row r="1151" spans="14:26">
      <c r="N1151" s="317"/>
      <c r="O1151" s="259"/>
      <c r="P1151" s="54"/>
      <c r="Q1151" s="323"/>
      <c r="R1151" s="310"/>
      <c r="S1151" s="12"/>
      <c r="T1151" s="12"/>
      <c r="U1151" s="12"/>
      <c r="V1151" s="12"/>
      <c r="W1151" s="328"/>
      <c r="X1151" s="202"/>
      <c r="Y1151" s="12"/>
      <c r="Z1151" s="329"/>
    </row>
    <row r="1152" spans="14:26">
      <c r="N1152" s="317"/>
      <c r="O1152" s="259"/>
      <c r="P1152" s="54"/>
      <c r="Q1152" s="323"/>
      <c r="R1152" s="310"/>
      <c r="S1152" s="12"/>
      <c r="T1152" s="12"/>
      <c r="U1152" s="12"/>
      <c r="V1152" s="12"/>
      <c r="W1152" s="328"/>
      <c r="X1152" s="202"/>
      <c r="Y1152" s="12"/>
      <c r="Z1152" s="329"/>
    </row>
    <row r="1153" spans="14:26">
      <c r="N1153" s="317"/>
      <c r="O1153" s="259"/>
      <c r="P1153" s="54"/>
      <c r="Q1153" s="323"/>
      <c r="R1153" s="310"/>
      <c r="S1153" s="12"/>
      <c r="T1153" s="12"/>
      <c r="U1153" s="12"/>
      <c r="V1153" s="12"/>
      <c r="W1153" s="328"/>
      <c r="X1153" s="202"/>
      <c r="Y1153" s="12"/>
      <c r="Z1153" s="329"/>
    </row>
    <row r="1154" spans="14:26">
      <c r="N1154" s="317"/>
      <c r="O1154" s="259"/>
      <c r="P1154" s="54"/>
      <c r="Q1154" s="323"/>
      <c r="R1154" s="310"/>
      <c r="S1154" s="12"/>
      <c r="T1154" s="12"/>
      <c r="U1154" s="12"/>
      <c r="V1154" s="12"/>
      <c r="W1154" s="328"/>
      <c r="X1154" s="202"/>
      <c r="Y1154" s="12"/>
      <c r="Z1154" s="329"/>
    </row>
    <row r="1155" spans="14:26">
      <c r="N1155" s="317"/>
      <c r="O1155" s="259"/>
      <c r="P1155" s="54"/>
      <c r="Q1155" s="323"/>
      <c r="R1155" s="310"/>
      <c r="S1155" s="12"/>
      <c r="T1155" s="12"/>
      <c r="U1155" s="12"/>
      <c r="V1155" s="12"/>
      <c r="W1155" s="328"/>
      <c r="X1155" s="202"/>
      <c r="Y1155" s="12"/>
      <c r="Z1155" s="329"/>
    </row>
    <row r="1156" spans="14:26">
      <c r="N1156" s="317"/>
      <c r="O1156" s="259"/>
      <c r="P1156" s="54"/>
      <c r="Q1156" s="323"/>
      <c r="R1156" s="310"/>
      <c r="S1156" s="12"/>
      <c r="T1156" s="12"/>
      <c r="U1156" s="12"/>
      <c r="V1156" s="12"/>
      <c r="W1156" s="328"/>
      <c r="X1156" s="202"/>
      <c r="Y1156" s="12"/>
      <c r="Z1156" s="329"/>
    </row>
    <row r="1157" spans="14:26">
      <c r="N1157" s="317"/>
      <c r="O1157" s="259"/>
      <c r="P1157" s="54"/>
      <c r="Q1157" s="323"/>
      <c r="R1157" s="310"/>
      <c r="S1157" s="12"/>
      <c r="T1157" s="12"/>
      <c r="U1157" s="12"/>
      <c r="V1157" s="12"/>
      <c r="W1157" s="328"/>
      <c r="X1157" s="202"/>
      <c r="Y1157" s="12"/>
      <c r="Z1157" s="329"/>
    </row>
    <row r="1158" spans="14:26">
      <c r="N1158" s="317"/>
      <c r="O1158" s="259"/>
      <c r="P1158" s="54"/>
      <c r="Q1158" s="323"/>
      <c r="R1158" s="310"/>
      <c r="S1158" s="12"/>
      <c r="T1158" s="12"/>
      <c r="U1158" s="12"/>
      <c r="V1158" s="12"/>
      <c r="W1158" s="328"/>
      <c r="X1158" s="202"/>
      <c r="Y1158" s="12"/>
      <c r="Z1158" s="329"/>
    </row>
    <row r="1159" spans="14:26">
      <c r="N1159" s="317"/>
      <c r="O1159" s="259"/>
      <c r="P1159" s="54"/>
      <c r="Q1159" s="323"/>
      <c r="R1159" s="310"/>
      <c r="S1159" s="12"/>
      <c r="T1159" s="12"/>
      <c r="U1159" s="12"/>
      <c r="V1159" s="12"/>
      <c r="W1159" s="328"/>
      <c r="X1159" s="202"/>
      <c r="Y1159" s="12"/>
      <c r="Z1159" s="329"/>
    </row>
    <row r="1160" spans="14:26">
      <c r="N1160" s="317"/>
      <c r="O1160" s="259"/>
      <c r="P1160" s="54"/>
      <c r="Q1160" s="323"/>
      <c r="R1160" s="310"/>
      <c r="S1160" s="12"/>
      <c r="T1160" s="12"/>
      <c r="U1160" s="12"/>
      <c r="V1160" s="12"/>
      <c r="W1160" s="328"/>
      <c r="X1160" s="202"/>
      <c r="Y1160" s="12"/>
      <c r="Z1160" s="329"/>
    </row>
    <row r="1161" spans="14:26">
      <c r="N1161" s="317"/>
      <c r="O1161" s="259"/>
      <c r="P1161" s="54"/>
      <c r="Q1161" s="323"/>
      <c r="R1161" s="310"/>
      <c r="S1161" s="12"/>
      <c r="T1161" s="12"/>
      <c r="U1161" s="12"/>
      <c r="V1161" s="12"/>
      <c r="W1161" s="328"/>
      <c r="X1161" s="202"/>
      <c r="Y1161" s="12"/>
      <c r="Z1161" s="329"/>
    </row>
    <row r="1162" spans="14:26">
      <c r="N1162" s="317"/>
      <c r="O1162" s="259"/>
      <c r="P1162" s="54"/>
      <c r="Q1162" s="323"/>
      <c r="R1162" s="310"/>
      <c r="S1162" s="12"/>
      <c r="T1162" s="12"/>
      <c r="U1162" s="12"/>
      <c r="V1162" s="12"/>
      <c r="W1162" s="328"/>
      <c r="X1162" s="202"/>
      <c r="Y1162" s="12"/>
      <c r="Z1162" s="329"/>
    </row>
    <row r="1163" spans="14:26">
      <c r="N1163" s="317"/>
      <c r="O1163" s="259"/>
      <c r="P1163" s="54"/>
      <c r="Q1163" s="323"/>
      <c r="R1163" s="310"/>
      <c r="S1163" s="12"/>
      <c r="T1163" s="12"/>
      <c r="U1163" s="12"/>
      <c r="V1163" s="12"/>
      <c r="W1163" s="328"/>
      <c r="X1163" s="202"/>
      <c r="Y1163" s="12"/>
      <c r="Z1163" s="329"/>
    </row>
    <row r="1164" spans="14:26">
      <c r="N1164" s="317"/>
      <c r="O1164" s="259"/>
      <c r="P1164" s="54"/>
      <c r="Q1164" s="323"/>
      <c r="R1164" s="310"/>
      <c r="S1164" s="12"/>
      <c r="T1164" s="12"/>
      <c r="U1164" s="12"/>
      <c r="V1164" s="12"/>
      <c r="W1164" s="328"/>
      <c r="X1164" s="202"/>
      <c r="Y1164" s="12"/>
      <c r="Z1164" s="329"/>
    </row>
    <row r="1165" spans="14:26">
      <c r="N1165" s="317"/>
      <c r="O1165" s="259"/>
      <c r="P1165" s="54"/>
      <c r="Q1165" s="323"/>
      <c r="R1165" s="310"/>
      <c r="S1165" s="12"/>
      <c r="T1165" s="12"/>
      <c r="U1165" s="12"/>
      <c r="V1165" s="12"/>
      <c r="W1165" s="328"/>
      <c r="X1165" s="202"/>
      <c r="Y1165" s="12"/>
      <c r="Z1165" s="329"/>
    </row>
    <row r="1166" spans="14:26">
      <c r="N1166" s="317"/>
      <c r="O1166" s="259"/>
      <c r="P1166" s="54"/>
      <c r="Q1166" s="323"/>
      <c r="R1166" s="310"/>
      <c r="S1166" s="12"/>
      <c r="T1166" s="12"/>
      <c r="U1166" s="12"/>
      <c r="V1166" s="12"/>
      <c r="W1166" s="328"/>
      <c r="X1166" s="202"/>
      <c r="Y1166" s="12"/>
      <c r="Z1166" s="329"/>
    </row>
    <row r="1167" spans="14:26">
      <c r="N1167" s="317"/>
      <c r="O1167" s="259"/>
      <c r="P1167" s="54"/>
      <c r="Q1167" s="323"/>
      <c r="R1167" s="310"/>
      <c r="S1167" s="12"/>
      <c r="T1167" s="12"/>
      <c r="U1167" s="12"/>
      <c r="V1167" s="12"/>
      <c r="W1167" s="328"/>
      <c r="X1167" s="202"/>
      <c r="Y1167" s="12"/>
      <c r="Z1167" s="329"/>
    </row>
    <row r="1168" spans="14:26">
      <c r="N1168" s="317"/>
      <c r="O1168" s="259"/>
      <c r="P1168" s="54"/>
      <c r="Q1168" s="323"/>
      <c r="R1168" s="310"/>
      <c r="S1168" s="12"/>
      <c r="T1168" s="12"/>
      <c r="U1168" s="12"/>
      <c r="V1168" s="12"/>
      <c r="W1168" s="328"/>
      <c r="X1168" s="202"/>
      <c r="Y1168" s="12"/>
      <c r="Z1168" s="329"/>
    </row>
    <row r="1169" spans="14:26">
      <c r="N1169" s="317"/>
      <c r="O1169" s="259"/>
      <c r="P1169" s="54"/>
      <c r="Q1169" s="323"/>
      <c r="R1169" s="310"/>
      <c r="S1169" s="12"/>
      <c r="T1169" s="12"/>
      <c r="U1169" s="12"/>
      <c r="V1169" s="12"/>
      <c r="W1169" s="328"/>
      <c r="X1169" s="202"/>
      <c r="Y1169" s="12"/>
      <c r="Z1169" s="329"/>
    </row>
    <row r="1170" spans="14:26">
      <c r="N1170" s="317"/>
      <c r="O1170" s="259"/>
      <c r="P1170" s="54"/>
      <c r="Q1170" s="323"/>
      <c r="R1170" s="310"/>
      <c r="S1170" s="12"/>
      <c r="T1170" s="12"/>
      <c r="U1170" s="12"/>
      <c r="V1170" s="12"/>
      <c r="W1170" s="328"/>
      <c r="X1170" s="202"/>
      <c r="Y1170" s="12"/>
      <c r="Z1170" s="329"/>
    </row>
    <row r="1171" spans="14:26">
      <c r="N1171" s="317"/>
      <c r="O1171" s="259"/>
      <c r="P1171" s="54"/>
      <c r="Q1171" s="323"/>
      <c r="R1171" s="310"/>
      <c r="S1171" s="12"/>
      <c r="T1171" s="12"/>
      <c r="U1171" s="12"/>
      <c r="V1171" s="12"/>
      <c r="W1171" s="328"/>
      <c r="X1171" s="202"/>
      <c r="Y1171" s="12"/>
      <c r="Z1171" s="329"/>
    </row>
    <row r="1172" spans="14:26">
      <c r="N1172" s="317"/>
      <c r="O1172" s="259"/>
      <c r="P1172" s="54"/>
      <c r="Q1172" s="323"/>
      <c r="R1172" s="310"/>
      <c r="S1172" s="12"/>
      <c r="T1172" s="12"/>
      <c r="U1172" s="12"/>
      <c r="V1172" s="12"/>
      <c r="W1172" s="328"/>
      <c r="X1172" s="202"/>
      <c r="Y1172" s="12"/>
      <c r="Z1172" s="329"/>
    </row>
    <row r="1173" spans="14:26">
      <c r="N1173" s="317"/>
      <c r="O1173" s="259"/>
      <c r="P1173" s="54"/>
      <c r="Q1173" s="323"/>
      <c r="R1173" s="310"/>
      <c r="S1173" s="12"/>
      <c r="T1173" s="12"/>
      <c r="U1173" s="12"/>
      <c r="V1173" s="12"/>
      <c r="W1173" s="328"/>
      <c r="X1173" s="202"/>
      <c r="Y1173" s="12"/>
      <c r="Z1173" s="329"/>
    </row>
    <row r="1174" spans="14:26">
      <c r="N1174" s="317"/>
      <c r="O1174" s="259"/>
      <c r="P1174" s="54"/>
      <c r="Q1174" s="323"/>
      <c r="R1174" s="310"/>
      <c r="S1174" s="12"/>
      <c r="T1174" s="12"/>
      <c r="U1174" s="12"/>
      <c r="V1174" s="12"/>
      <c r="W1174" s="328"/>
      <c r="X1174" s="202"/>
      <c r="Y1174" s="12"/>
      <c r="Z1174" s="329"/>
    </row>
    <row r="1175" spans="14:26">
      <c r="N1175" s="317"/>
      <c r="O1175" s="259"/>
      <c r="P1175" s="54"/>
      <c r="Q1175" s="323"/>
      <c r="R1175" s="310"/>
      <c r="S1175" s="12"/>
      <c r="T1175" s="12"/>
      <c r="U1175" s="12"/>
      <c r="V1175" s="12"/>
      <c r="W1175" s="328"/>
      <c r="X1175" s="202"/>
      <c r="Y1175" s="12"/>
      <c r="Z1175" s="329"/>
    </row>
    <row r="1176" spans="14:26">
      <c r="N1176" s="317"/>
      <c r="O1176" s="259"/>
      <c r="P1176" s="54"/>
      <c r="Q1176" s="323"/>
      <c r="R1176" s="310"/>
      <c r="S1176" s="12"/>
      <c r="T1176" s="12"/>
      <c r="U1176" s="12"/>
      <c r="V1176" s="12"/>
      <c r="W1176" s="328"/>
      <c r="X1176" s="202"/>
      <c r="Y1176" s="12"/>
      <c r="Z1176" s="329"/>
    </row>
    <row r="1177" spans="14:26">
      <c r="N1177" s="317"/>
      <c r="O1177" s="259"/>
      <c r="P1177" s="54"/>
      <c r="Q1177" s="323"/>
      <c r="R1177" s="310"/>
      <c r="S1177" s="12"/>
      <c r="T1177" s="12"/>
      <c r="U1177" s="12"/>
      <c r="V1177" s="12"/>
      <c r="W1177" s="328"/>
      <c r="X1177" s="202"/>
      <c r="Y1177" s="12"/>
      <c r="Z1177" s="329"/>
    </row>
    <row r="1178" spans="14:26">
      <c r="N1178" s="317"/>
      <c r="O1178" s="259"/>
      <c r="P1178" s="54"/>
      <c r="Q1178" s="323"/>
      <c r="R1178" s="310"/>
      <c r="S1178" s="12"/>
      <c r="T1178" s="12"/>
      <c r="U1178" s="12"/>
      <c r="V1178" s="12"/>
      <c r="W1178" s="328"/>
      <c r="X1178" s="202"/>
      <c r="Y1178" s="12"/>
      <c r="Z1178" s="329"/>
    </row>
    <row r="1179" spans="14:26">
      <c r="N1179" s="317"/>
      <c r="O1179" s="259"/>
      <c r="P1179" s="54"/>
      <c r="Q1179" s="323"/>
      <c r="R1179" s="310"/>
      <c r="S1179" s="12"/>
      <c r="T1179" s="12"/>
      <c r="U1179" s="12"/>
      <c r="V1179" s="12"/>
      <c r="W1179" s="328"/>
      <c r="X1179" s="202"/>
      <c r="Y1179" s="12"/>
      <c r="Z1179" s="329"/>
    </row>
    <row r="1180" spans="14:26">
      <c r="N1180" s="317"/>
      <c r="O1180" s="259"/>
      <c r="P1180" s="54"/>
      <c r="Q1180" s="323"/>
      <c r="R1180" s="310"/>
      <c r="S1180" s="12"/>
      <c r="T1180" s="12"/>
      <c r="U1180" s="12"/>
      <c r="V1180" s="12"/>
      <c r="W1180" s="328"/>
      <c r="X1180" s="202"/>
      <c r="Y1180" s="12"/>
      <c r="Z1180" s="329"/>
    </row>
    <row r="1181" spans="14:26">
      <c r="N1181" s="317"/>
      <c r="O1181" s="259"/>
      <c r="P1181" s="54"/>
      <c r="Q1181" s="323"/>
      <c r="R1181" s="310"/>
      <c r="S1181" s="12"/>
      <c r="T1181" s="12"/>
      <c r="U1181" s="12"/>
      <c r="V1181" s="12"/>
      <c r="W1181" s="328"/>
      <c r="X1181" s="202"/>
      <c r="Y1181" s="12"/>
      <c r="Z1181" s="329"/>
    </row>
    <row r="1182" spans="14:26">
      <c r="N1182" s="317"/>
      <c r="O1182" s="259"/>
      <c r="P1182" s="54"/>
      <c r="Q1182" s="323"/>
      <c r="R1182" s="310"/>
      <c r="S1182" s="12"/>
      <c r="T1182" s="12"/>
      <c r="U1182" s="12"/>
      <c r="V1182" s="12"/>
      <c r="W1182" s="328"/>
      <c r="X1182" s="202"/>
      <c r="Y1182" s="12"/>
      <c r="Z1182" s="329"/>
    </row>
    <row r="1183" spans="14:26">
      <c r="N1183" s="317"/>
      <c r="O1183" s="259"/>
      <c r="P1183" s="54"/>
      <c r="Q1183" s="323"/>
      <c r="R1183" s="310"/>
      <c r="S1183" s="12"/>
      <c r="T1183" s="12"/>
      <c r="U1183" s="12"/>
      <c r="V1183" s="12"/>
      <c r="W1183" s="328"/>
      <c r="X1183" s="202"/>
      <c r="Y1183" s="12"/>
      <c r="Z1183" s="329"/>
    </row>
    <row r="1184" spans="14:26">
      <c r="N1184" s="317"/>
      <c r="O1184" s="259"/>
      <c r="P1184" s="54"/>
      <c r="Q1184" s="323"/>
      <c r="R1184" s="310"/>
      <c r="S1184" s="12"/>
      <c r="T1184" s="12"/>
      <c r="U1184" s="12"/>
      <c r="V1184" s="12"/>
      <c r="W1184" s="328"/>
      <c r="X1184" s="202"/>
      <c r="Y1184" s="12"/>
      <c r="Z1184" s="329"/>
    </row>
    <row r="1185" spans="14:26">
      <c r="N1185" s="317"/>
      <c r="O1185" s="259"/>
      <c r="P1185" s="54"/>
      <c r="Q1185" s="323"/>
      <c r="R1185" s="310"/>
      <c r="S1185" s="12"/>
      <c r="T1185" s="12"/>
      <c r="U1185" s="12"/>
      <c r="V1185" s="12"/>
      <c r="W1185" s="328"/>
      <c r="X1185" s="202"/>
      <c r="Y1185" s="12"/>
      <c r="Z1185" s="329"/>
    </row>
    <row r="1186" spans="14:26">
      <c r="N1186" s="317"/>
      <c r="O1186" s="259"/>
      <c r="P1186" s="54"/>
      <c r="Q1186" s="323"/>
      <c r="R1186" s="310"/>
      <c r="S1186" s="12"/>
      <c r="T1186" s="12"/>
      <c r="U1186" s="12"/>
      <c r="V1186" s="12"/>
      <c r="W1186" s="328"/>
      <c r="X1186" s="202"/>
      <c r="Y1186" s="12"/>
      <c r="Z1186" s="329"/>
    </row>
    <row r="1187" spans="14:26">
      <c r="N1187" s="317"/>
      <c r="O1187" s="259"/>
      <c r="P1187" s="54"/>
      <c r="Q1187" s="323"/>
      <c r="R1187" s="310"/>
      <c r="S1187" s="12"/>
      <c r="T1187" s="12"/>
      <c r="U1187" s="12"/>
      <c r="V1187" s="12"/>
      <c r="W1187" s="328"/>
      <c r="X1187" s="202"/>
      <c r="Y1187" s="12"/>
      <c r="Z1187" s="329"/>
    </row>
    <row r="1188" spans="14:26">
      <c r="N1188" s="317"/>
      <c r="O1188" s="259"/>
      <c r="P1188" s="54"/>
      <c r="Q1188" s="323"/>
      <c r="R1188" s="310"/>
      <c r="S1188" s="12"/>
      <c r="T1188" s="12"/>
      <c r="U1188" s="12"/>
      <c r="V1188" s="12"/>
      <c r="W1188" s="328"/>
      <c r="X1188" s="202"/>
      <c r="Y1188" s="12"/>
      <c r="Z1188" s="329"/>
    </row>
    <row r="1189" spans="14:26">
      <c r="N1189" s="317"/>
      <c r="O1189" s="259"/>
      <c r="P1189" s="54"/>
      <c r="Q1189" s="323"/>
      <c r="R1189" s="310"/>
      <c r="S1189" s="12"/>
      <c r="T1189" s="12"/>
      <c r="U1189" s="12"/>
      <c r="V1189" s="12"/>
      <c r="W1189" s="328"/>
      <c r="X1189" s="202"/>
      <c r="Y1189" s="12"/>
      <c r="Z1189" s="329"/>
    </row>
    <row r="1190" spans="14:26">
      <c r="N1190" s="317"/>
      <c r="O1190" s="259"/>
      <c r="P1190" s="54"/>
      <c r="Q1190" s="323"/>
      <c r="R1190" s="310"/>
      <c r="S1190" s="12"/>
      <c r="T1190" s="12"/>
      <c r="U1190" s="12"/>
      <c r="V1190" s="12"/>
      <c r="W1190" s="328"/>
      <c r="X1190" s="202"/>
      <c r="Y1190" s="12"/>
      <c r="Z1190" s="329"/>
    </row>
    <row r="1191" spans="14:26">
      <c r="N1191" s="317"/>
      <c r="O1191" s="259"/>
      <c r="P1191" s="54"/>
      <c r="Q1191" s="323"/>
      <c r="R1191" s="310"/>
      <c r="S1191" s="12"/>
      <c r="T1191" s="12"/>
      <c r="U1191" s="12"/>
      <c r="V1191" s="12"/>
      <c r="W1191" s="328"/>
      <c r="X1191" s="202"/>
      <c r="Y1191" s="12"/>
      <c r="Z1191" s="329"/>
    </row>
    <row r="1192" spans="14:26">
      <c r="N1192" s="317"/>
      <c r="O1192" s="259"/>
      <c r="P1192" s="54"/>
      <c r="Q1192" s="323"/>
      <c r="R1192" s="310"/>
      <c r="S1192" s="12"/>
      <c r="T1192" s="12"/>
      <c r="U1192" s="12"/>
      <c r="V1192" s="12"/>
      <c r="W1192" s="328"/>
      <c r="X1192" s="202"/>
      <c r="Y1192" s="12"/>
      <c r="Z1192" s="329"/>
    </row>
    <row r="1193" spans="14:26">
      <c r="N1193" s="317"/>
      <c r="O1193" s="259"/>
      <c r="P1193" s="54"/>
      <c r="Q1193" s="323"/>
      <c r="R1193" s="310"/>
      <c r="S1193" s="12"/>
      <c r="T1193" s="12"/>
      <c r="U1193" s="12"/>
      <c r="V1193" s="12"/>
      <c r="W1193" s="328"/>
      <c r="X1193" s="202"/>
      <c r="Y1193" s="12"/>
      <c r="Z1193" s="329"/>
    </row>
    <row r="1194" spans="14:26">
      <c r="N1194" s="317"/>
      <c r="O1194" s="259"/>
      <c r="P1194" s="54"/>
      <c r="Q1194" s="323"/>
      <c r="R1194" s="310"/>
      <c r="S1194" s="12"/>
      <c r="T1194" s="12"/>
      <c r="U1194" s="12"/>
      <c r="V1194" s="12"/>
      <c r="W1194" s="328"/>
      <c r="X1194" s="202"/>
      <c r="Y1194" s="12"/>
      <c r="Z1194" s="329"/>
    </row>
    <row r="1195" spans="14:26">
      <c r="N1195" s="317"/>
      <c r="O1195" s="259"/>
      <c r="P1195" s="54"/>
      <c r="Q1195" s="323"/>
      <c r="R1195" s="310"/>
      <c r="S1195" s="12"/>
      <c r="T1195" s="12"/>
      <c r="U1195" s="12"/>
      <c r="V1195" s="12"/>
      <c r="W1195" s="328"/>
      <c r="X1195" s="202"/>
      <c r="Y1195" s="12"/>
      <c r="Z1195" s="329"/>
    </row>
    <row r="1196" spans="14:26">
      <c r="N1196" s="317"/>
      <c r="O1196" s="259"/>
      <c r="P1196" s="54"/>
      <c r="Q1196" s="323"/>
      <c r="R1196" s="310"/>
      <c r="S1196" s="12"/>
      <c r="T1196" s="12"/>
      <c r="U1196" s="12"/>
      <c r="V1196" s="12"/>
      <c r="W1196" s="328"/>
      <c r="X1196" s="202"/>
      <c r="Y1196" s="12"/>
      <c r="Z1196" s="329"/>
    </row>
    <row r="1197" spans="14:26">
      <c r="N1197" s="317"/>
      <c r="O1197" s="259"/>
      <c r="P1197" s="54"/>
      <c r="Q1197" s="323"/>
      <c r="R1197" s="310"/>
      <c r="S1197" s="12"/>
      <c r="T1197" s="12"/>
      <c r="U1197" s="12"/>
      <c r="V1197" s="12"/>
      <c r="W1197" s="328"/>
      <c r="X1197" s="202"/>
      <c r="Y1197" s="12"/>
      <c r="Z1197" s="329"/>
    </row>
    <row r="1198" spans="14:26">
      <c r="N1198" s="317"/>
      <c r="O1198" s="259"/>
      <c r="P1198" s="54"/>
      <c r="Q1198" s="323"/>
      <c r="R1198" s="310"/>
      <c r="S1198" s="12"/>
      <c r="T1198" s="12"/>
      <c r="U1198" s="12"/>
      <c r="V1198" s="12"/>
      <c r="W1198" s="328"/>
      <c r="X1198" s="202"/>
      <c r="Y1198" s="12"/>
      <c r="Z1198" s="329"/>
    </row>
    <row r="1199" spans="14:26">
      <c r="N1199" s="317"/>
      <c r="O1199" s="259"/>
      <c r="P1199" s="54"/>
      <c r="Q1199" s="323"/>
      <c r="R1199" s="310"/>
      <c r="S1199" s="12"/>
      <c r="T1199" s="12"/>
      <c r="U1199" s="12"/>
      <c r="V1199" s="12"/>
      <c r="W1199" s="328"/>
      <c r="X1199" s="202"/>
      <c r="Y1199" s="12"/>
      <c r="Z1199" s="329"/>
    </row>
    <row r="1200" spans="14:26">
      <c r="N1200" s="317"/>
      <c r="O1200" s="259"/>
      <c r="P1200" s="54"/>
      <c r="Q1200" s="323"/>
      <c r="R1200" s="310"/>
      <c r="S1200" s="12"/>
      <c r="T1200" s="12"/>
      <c r="U1200" s="12"/>
      <c r="V1200" s="12"/>
      <c r="W1200" s="328"/>
      <c r="X1200" s="202"/>
      <c r="Y1200" s="12"/>
      <c r="Z1200" s="329"/>
    </row>
    <row r="1201" spans="14:26">
      <c r="N1201" s="317"/>
      <c r="O1201" s="259"/>
      <c r="P1201" s="54"/>
      <c r="Q1201" s="323"/>
      <c r="R1201" s="310"/>
      <c r="S1201" s="12"/>
      <c r="T1201" s="12"/>
      <c r="U1201" s="12"/>
      <c r="V1201" s="12"/>
      <c r="W1201" s="328"/>
      <c r="X1201" s="202"/>
      <c r="Y1201" s="12"/>
      <c r="Z1201" s="329"/>
    </row>
    <row r="1202" spans="14:26">
      <c r="N1202" s="317"/>
      <c r="O1202" s="259"/>
      <c r="P1202" s="54"/>
      <c r="Q1202" s="323"/>
      <c r="R1202" s="310"/>
      <c r="S1202" s="12"/>
      <c r="T1202" s="12"/>
      <c r="U1202" s="12"/>
      <c r="V1202" s="12"/>
      <c r="W1202" s="328"/>
      <c r="X1202" s="202"/>
      <c r="Y1202" s="12"/>
      <c r="Z1202" s="329"/>
    </row>
    <row r="1203" spans="14:26">
      <c r="N1203" s="317"/>
      <c r="O1203" s="259"/>
      <c r="P1203" s="54"/>
      <c r="Q1203" s="323"/>
      <c r="R1203" s="310"/>
      <c r="S1203" s="12"/>
      <c r="T1203" s="12"/>
      <c r="U1203" s="12"/>
      <c r="V1203" s="12"/>
      <c r="W1203" s="328"/>
      <c r="X1203" s="202"/>
      <c r="Y1203" s="12"/>
      <c r="Z1203" s="329"/>
    </row>
    <row r="1204" spans="14:26">
      <c r="N1204" s="317"/>
      <c r="O1204" s="259"/>
      <c r="P1204" s="54"/>
      <c r="Q1204" s="323"/>
      <c r="R1204" s="310"/>
      <c r="S1204" s="12"/>
      <c r="T1204" s="12"/>
      <c r="U1204" s="12"/>
      <c r="V1204" s="12"/>
      <c r="W1204" s="328"/>
      <c r="X1204" s="202"/>
      <c r="Y1204" s="12"/>
      <c r="Z1204" s="329"/>
    </row>
    <row r="1205" spans="14:26">
      <c r="N1205" s="317"/>
      <c r="O1205" s="259"/>
      <c r="P1205" s="54"/>
      <c r="Q1205" s="323"/>
      <c r="R1205" s="310"/>
      <c r="S1205" s="12"/>
      <c r="T1205" s="12"/>
      <c r="U1205" s="12"/>
      <c r="V1205" s="12"/>
      <c r="W1205" s="328"/>
      <c r="X1205" s="202"/>
      <c r="Y1205" s="12"/>
      <c r="Z1205" s="329"/>
    </row>
    <row r="1206" spans="14:26">
      <c r="N1206" s="317"/>
      <c r="O1206" s="259"/>
      <c r="P1206" s="54"/>
      <c r="Q1206" s="323"/>
      <c r="R1206" s="310"/>
      <c r="S1206" s="12"/>
      <c r="T1206" s="12"/>
      <c r="U1206" s="12"/>
      <c r="V1206" s="12"/>
      <c r="W1206" s="328"/>
      <c r="X1206" s="202"/>
      <c r="Y1206" s="12"/>
      <c r="Z1206" s="329"/>
    </row>
    <row r="1207" spans="14:26">
      <c r="N1207" s="317"/>
      <c r="O1207" s="259"/>
      <c r="P1207" s="54"/>
      <c r="Q1207" s="323"/>
      <c r="R1207" s="310"/>
      <c r="S1207" s="12"/>
      <c r="T1207" s="12"/>
      <c r="U1207" s="12"/>
      <c r="V1207" s="12"/>
      <c r="W1207" s="328"/>
      <c r="X1207" s="202"/>
      <c r="Y1207" s="12"/>
      <c r="Z1207" s="329"/>
    </row>
    <row r="1208" spans="14:26">
      <c r="N1208" s="317"/>
      <c r="O1208" s="259"/>
      <c r="P1208" s="54"/>
      <c r="Q1208" s="323"/>
      <c r="R1208" s="310"/>
      <c r="S1208" s="12"/>
      <c r="T1208" s="12"/>
      <c r="U1208" s="12"/>
      <c r="V1208" s="12"/>
      <c r="W1208" s="328"/>
      <c r="X1208" s="202"/>
      <c r="Y1208" s="12"/>
      <c r="Z1208" s="329"/>
    </row>
    <row r="1209" spans="14:26">
      <c r="N1209" s="317"/>
      <c r="O1209" s="259"/>
      <c r="P1209" s="54"/>
      <c r="Q1209" s="323"/>
      <c r="R1209" s="310"/>
      <c r="S1209" s="12"/>
      <c r="T1209" s="12"/>
      <c r="U1209" s="12"/>
      <c r="V1209" s="12"/>
      <c r="W1209" s="328"/>
      <c r="X1209" s="202"/>
      <c r="Y1209" s="12"/>
      <c r="Z1209" s="329"/>
    </row>
    <row r="1210" spans="14:26">
      <c r="N1210" s="317"/>
      <c r="O1210" s="259"/>
      <c r="P1210" s="54"/>
      <c r="Q1210" s="323"/>
      <c r="R1210" s="310"/>
      <c r="S1210" s="12"/>
      <c r="T1210" s="12"/>
      <c r="U1210" s="12"/>
      <c r="V1210" s="12"/>
      <c r="W1210" s="328"/>
      <c r="X1210" s="202"/>
      <c r="Y1210" s="12"/>
      <c r="Z1210" s="329"/>
    </row>
    <row r="1211" spans="14:26">
      <c r="N1211" s="317"/>
      <c r="O1211" s="259"/>
      <c r="P1211" s="54"/>
      <c r="Q1211" s="323"/>
      <c r="R1211" s="310"/>
      <c r="S1211" s="12"/>
      <c r="T1211" s="12"/>
      <c r="U1211" s="12"/>
      <c r="V1211" s="12"/>
      <c r="W1211" s="328"/>
      <c r="X1211" s="202"/>
      <c r="Y1211" s="12"/>
      <c r="Z1211" s="329"/>
    </row>
    <row r="1212" spans="14:26">
      <c r="N1212" s="317"/>
      <c r="O1212" s="259"/>
      <c r="P1212" s="54"/>
      <c r="Q1212" s="323"/>
      <c r="R1212" s="310"/>
      <c r="S1212" s="12"/>
      <c r="T1212" s="12"/>
      <c r="U1212" s="12"/>
      <c r="V1212" s="12"/>
      <c r="W1212" s="328"/>
      <c r="X1212" s="202"/>
      <c r="Y1212" s="12"/>
      <c r="Z1212" s="329"/>
    </row>
    <row r="1213" spans="14:26">
      <c r="N1213" s="317"/>
      <c r="O1213" s="259"/>
      <c r="P1213" s="54"/>
      <c r="Q1213" s="323"/>
      <c r="R1213" s="310"/>
      <c r="S1213" s="12"/>
      <c r="T1213" s="12"/>
      <c r="U1213" s="12"/>
      <c r="V1213" s="12"/>
      <c r="W1213" s="328"/>
      <c r="X1213" s="202"/>
      <c r="Y1213" s="12"/>
      <c r="Z1213" s="329"/>
    </row>
    <row r="1214" spans="14:26">
      <c r="N1214" s="317"/>
      <c r="O1214" s="259"/>
      <c r="P1214" s="54"/>
      <c r="Q1214" s="323"/>
      <c r="R1214" s="310"/>
      <c r="S1214" s="12"/>
      <c r="T1214" s="12"/>
      <c r="U1214" s="12"/>
      <c r="V1214" s="12"/>
      <c r="W1214" s="328"/>
      <c r="X1214" s="202"/>
      <c r="Y1214" s="12"/>
      <c r="Z1214" s="329"/>
    </row>
    <row r="1215" spans="14:26">
      <c r="N1215" s="317"/>
      <c r="O1215" s="259"/>
      <c r="P1215" s="54"/>
      <c r="Q1215" s="323"/>
      <c r="R1215" s="310"/>
      <c r="S1215" s="12"/>
      <c r="T1215" s="12"/>
      <c r="U1215" s="12"/>
      <c r="V1215" s="12"/>
      <c r="W1215" s="328"/>
      <c r="X1215" s="202"/>
      <c r="Y1215" s="12"/>
      <c r="Z1215" s="329"/>
    </row>
    <row r="1216" spans="14:26">
      <c r="N1216" s="317"/>
      <c r="O1216" s="259"/>
      <c r="P1216" s="54"/>
      <c r="Q1216" s="323"/>
      <c r="R1216" s="310"/>
      <c r="S1216" s="12"/>
      <c r="T1216" s="12"/>
      <c r="U1216" s="12"/>
      <c r="V1216" s="12"/>
      <c r="W1216" s="328"/>
      <c r="X1216" s="202"/>
      <c r="Y1216" s="12"/>
      <c r="Z1216" s="329"/>
    </row>
    <row r="1217" spans="14:26">
      <c r="N1217" s="317"/>
      <c r="O1217" s="259"/>
      <c r="P1217" s="54"/>
      <c r="Q1217" s="323"/>
      <c r="R1217" s="310"/>
      <c r="S1217" s="12"/>
      <c r="T1217" s="12"/>
      <c r="U1217" s="12"/>
      <c r="V1217" s="12"/>
      <c r="W1217" s="328"/>
      <c r="X1217" s="202"/>
      <c r="Y1217" s="12"/>
      <c r="Z1217" s="329"/>
    </row>
    <row r="1218" spans="14:26">
      <c r="N1218" s="317"/>
      <c r="O1218" s="259"/>
      <c r="P1218" s="54"/>
      <c r="Q1218" s="323"/>
      <c r="R1218" s="310"/>
      <c r="S1218" s="12"/>
      <c r="T1218" s="12"/>
      <c r="U1218" s="12"/>
      <c r="V1218" s="12"/>
      <c r="W1218" s="328"/>
      <c r="X1218" s="202"/>
      <c r="Y1218" s="12"/>
      <c r="Z1218" s="329"/>
    </row>
    <row r="1219" spans="14:26">
      <c r="N1219" s="317"/>
      <c r="O1219" s="259"/>
      <c r="P1219" s="54"/>
      <c r="Q1219" s="323"/>
      <c r="R1219" s="310"/>
      <c r="S1219" s="12"/>
      <c r="T1219" s="12"/>
      <c r="U1219" s="12"/>
      <c r="V1219" s="12"/>
      <c r="W1219" s="328"/>
      <c r="X1219" s="202"/>
      <c r="Y1219" s="12"/>
      <c r="Z1219" s="329"/>
    </row>
    <row r="1220" spans="14:26">
      <c r="N1220" s="317"/>
      <c r="O1220" s="259"/>
      <c r="P1220" s="54"/>
      <c r="Q1220" s="323"/>
      <c r="R1220" s="310"/>
      <c r="S1220" s="12"/>
      <c r="T1220" s="12"/>
      <c r="U1220" s="12"/>
      <c r="V1220" s="12"/>
      <c r="W1220" s="328"/>
      <c r="X1220" s="202"/>
      <c r="Y1220" s="12"/>
      <c r="Z1220" s="329"/>
    </row>
    <row r="1221" spans="14:26">
      <c r="N1221" s="317"/>
      <c r="O1221" s="259"/>
      <c r="P1221" s="54"/>
      <c r="Q1221" s="323"/>
      <c r="R1221" s="310"/>
      <c r="S1221" s="12"/>
      <c r="T1221" s="12"/>
      <c r="U1221" s="12"/>
      <c r="V1221" s="12"/>
      <c r="W1221" s="328"/>
      <c r="X1221" s="202"/>
      <c r="Y1221" s="12"/>
      <c r="Z1221" s="329"/>
    </row>
    <row r="1222" spans="14:26">
      <c r="N1222" s="317"/>
      <c r="O1222" s="259"/>
      <c r="P1222" s="54"/>
      <c r="Q1222" s="323"/>
      <c r="R1222" s="310"/>
      <c r="S1222" s="12"/>
      <c r="T1222" s="12"/>
      <c r="U1222" s="12"/>
      <c r="V1222" s="12"/>
      <c r="W1222" s="328"/>
      <c r="X1222" s="202"/>
      <c r="Y1222" s="12"/>
      <c r="Z1222" s="329"/>
    </row>
    <row r="1223" spans="14:26">
      <c r="N1223" s="317"/>
      <c r="O1223" s="259"/>
      <c r="P1223" s="54"/>
      <c r="Q1223" s="323"/>
      <c r="R1223" s="310"/>
      <c r="S1223" s="12"/>
      <c r="T1223" s="12"/>
      <c r="U1223" s="12"/>
      <c r="V1223" s="12"/>
      <c r="W1223" s="328"/>
      <c r="X1223" s="202"/>
      <c r="Y1223" s="12"/>
      <c r="Z1223" s="329"/>
    </row>
    <row r="1224" spans="14:26">
      <c r="N1224" s="317"/>
      <c r="O1224" s="259"/>
      <c r="P1224" s="54"/>
      <c r="Q1224" s="323"/>
      <c r="R1224" s="310"/>
      <c r="S1224" s="12"/>
      <c r="T1224" s="12"/>
      <c r="U1224" s="12"/>
      <c r="V1224" s="12"/>
      <c r="W1224" s="328"/>
      <c r="X1224" s="202"/>
      <c r="Y1224" s="12"/>
      <c r="Z1224" s="329"/>
    </row>
    <row r="1225" spans="14:26">
      <c r="N1225" s="317"/>
      <c r="O1225" s="259"/>
      <c r="P1225" s="54"/>
      <c r="Q1225" s="323"/>
      <c r="R1225" s="310"/>
      <c r="S1225" s="12"/>
      <c r="T1225" s="12"/>
      <c r="U1225" s="12"/>
      <c r="V1225" s="12"/>
      <c r="W1225" s="328"/>
      <c r="X1225" s="202"/>
      <c r="Y1225" s="12"/>
      <c r="Z1225" s="329"/>
    </row>
    <row r="1226" spans="14:26">
      <c r="N1226" s="317"/>
      <c r="O1226" s="259"/>
      <c r="P1226" s="54"/>
      <c r="Q1226" s="323"/>
      <c r="R1226" s="310"/>
      <c r="S1226" s="12"/>
      <c r="T1226" s="12"/>
      <c r="U1226" s="12"/>
      <c r="V1226" s="12"/>
      <c r="W1226" s="328"/>
      <c r="X1226" s="202"/>
      <c r="Y1226" s="12"/>
      <c r="Z1226" s="329"/>
    </row>
    <row r="1227" spans="14:26">
      <c r="N1227" s="317"/>
      <c r="O1227" s="259"/>
      <c r="P1227" s="54"/>
      <c r="Q1227" s="323"/>
      <c r="R1227" s="310"/>
      <c r="S1227" s="12"/>
      <c r="T1227" s="12"/>
      <c r="U1227" s="12"/>
      <c r="V1227" s="12"/>
      <c r="W1227" s="328"/>
      <c r="X1227" s="202"/>
      <c r="Y1227" s="12"/>
      <c r="Z1227" s="329"/>
    </row>
    <row r="1228" spans="14:26">
      <c r="N1228" s="317"/>
      <c r="O1228" s="259"/>
      <c r="P1228" s="54"/>
      <c r="Q1228" s="323"/>
      <c r="R1228" s="310"/>
      <c r="S1228" s="12"/>
      <c r="T1228" s="12"/>
      <c r="U1228" s="12"/>
      <c r="V1228" s="12"/>
      <c r="W1228" s="328"/>
      <c r="X1228" s="202"/>
      <c r="Y1228" s="12"/>
      <c r="Z1228" s="329"/>
    </row>
    <row r="1229" spans="14:26">
      <c r="N1229" s="317"/>
      <c r="O1229" s="259"/>
      <c r="P1229" s="54"/>
      <c r="Q1229" s="323"/>
      <c r="R1229" s="310"/>
      <c r="S1229" s="12"/>
      <c r="T1229" s="12"/>
      <c r="U1229" s="12"/>
      <c r="V1229" s="12"/>
      <c r="W1229" s="328"/>
      <c r="X1229" s="202"/>
      <c r="Y1229" s="12"/>
      <c r="Z1229" s="329"/>
    </row>
    <row r="1230" spans="14:26">
      <c r="N1230" s="317"/>
      <c r="O1230" s="259"/>
      <c r="P1230" s="54"/>
      <c r="Q1230" s="323"/>
      <c r="R1230" s="310"/>
      <c r="S1230" s="12"/>
      <c r="T1230" s="12"/>
      <c r="U1230" s="12"/>
      <c r="V1230" s="12"/>
      <c r="W1230" s="328"/>
      <c r="X1230" s="202"/>
      <c r="Y1230" s="12"/>
      <c r="Z1230" s="329"/>
    </row>
    <row r="1231" spans="14:26">
      <c r="N1231" s="317"/>
      <c r="O1231" s="259"/>
      <c r="P1231" s="54"/>
      <c r="Q1231" s="323"/>
      <c r="R1231" s="310"/>
      <c r="S1231" s="12"/>
      <c r="T1231" s="12"/>
      <c r="U1231" s="12"/>
      <c r="V1231" s="12"/>
      <c r="W1231" s="328"/>
      <c r="X1231" s="202"/>
      <c r="Y1231" s="12"/>
      <c r="Z1231" s="329"/>
    </row>
    <row r="1232" spans="14:26">
      <c r="N1232" s="317"/>
      <c r="O1232" s="259"/>
      <c r="P1232" s="54"/>
      <c r="Q1232" s="323"/>
      <c r="R1232" s="310"/>
      <c r="S1232" s="12"/>
      <c r="T1232" s="12"/>
      <c r="U1232" s="12"/>
      <c r="V1232" s="12"/>
      <c r="W1232" s="328"/>
      <c r="X1232" s="202"/>
      <c r="Y1232" s="12"/>
      <c r="Z1232" s="329"/>
    </row>
    <row r="1233" spans="14:26">
      <c r="N1233" s="317"/>
      <c r="O1233" s="259"/>
      <c r="P1233" s="54"/>
      <c r="Q1233" s="323"/>
      <c r="R1233" s="310"/>
      <c r="S1233" s="12"/>
      <c r="T1233" s="12"/>
      <c r="U1233" s="12"/>
      <c r="V1233" s="12"/>
      <c r="W1233" s="328"/>
      <c r="X1233" s="202"/>
      <c r="Y1233" s="12"/>
      <c r="Z1233" s="329"/>
    </row>
    <row r="1234" spans="14:26">
      <c r="N1234" s="317"/>
      <c r="O1234" s="259"/>
      <c r="P1234" s="54"/>
      <c r="Q1234" s="323"/>
      <c r="R1234" s="310"/>
      <c r="S1234" s="12"/>
      <c r="T1234" s="12"/>
      <c r="U1234" s="12"/>
      <c r="V1234" s="12"/>
      <c r="W1234" s="328"/>
      <c r="X1234" s="202"/>
      <c r="Y1234" s="12"/>
      <c r="Z1234" s="329"/>
    </row>
    <row r="1235" spans="14:26">
      <c r="N1235" s="317"/>
      <c r="O1235" s="259"/>
      <c r="P1235" s="54"/>
      <c r="Q1235" s="323"/>
      <c r="R1235" s="310"/>
      <c r="S1235" s="12"/>
      <c r="T1235" s="12"/>
      <c r="U1235" s="12"/>
      <c r="V1235" s="12"/>
      <c r="W1235" s="328"/>
      <c r="X1235" s="202"/>
      <c r="Y1235" s="12"/>
      <c r="Z1235" s="329"/>
    </row>
    <row r="1236" spans="14:26">
      <c r="N1236" s="317"/>
      <c r="O1236" s="259"/>
      <c r="P1236" s="54"/>
      <c r="Q1236" s="323"/>
      <c r="R1236" s="310"/>
      <c r="S1236" s="12"/>
      <c r="T1236" s="12"/>
      <c r="U1236" s="12"/>
      <c r="V1236" s="12"/>
      <c r="W1236" s="328"/>
      <c r="X1236" s="202"/>
      <c r="Y1236" s="12"/>
      <c r="Z1236" s="329"/>
    </row>
    <row r="1237" spans="14:26">
      <c r="N1237" s="317"/>
      <c r="O1237" s="259"/>
      <c r="P1237" s="54"/>
      <c r="Q1237" s="323"/>
      <c r="R1237" s="310"/>
      <c r="S1237" s="12"/>
      <c r="T1237" s="12"/>
      <c r="U1237" s="12"/>
      <c r="V1237" s="12"/>
      <c r="W1237" s="328"/>
      <c r="X1237" s="202"/>
      <c r="Y1237" s="12"/>
      <c r="Z1237" s="329"/>
    </row>
    <row r="1238" spans="14:26">
      <c r="N1238" s="317"/>
      <c r="O1238" s="259"/>
      <c r="P1238" s="54"/>
      <c r="Q1238" s="323"/>
      <c r="R1238" s="310"/>
      <c r="S1238" s="12"/>
      <c r="T1238" s="12"/>
      <c r="U1238" s="12"/>
      <c r="V1238" s="12"/>
      <c r="W1238" s="328"/>
      <c r="X1238" s="202"/>
      <c r="Y1238" s="12"/>
      <c r="Z1238" s="329"/>
    </row>
    <row r="1239" spans="14:26">
      <c r="N1239" s="317"/>
      <c r="O1239" s="259"/>
      <c r="P1239" s="54"/>
      <c r="Q1239" s="323"/>
      <c r="R1239" s="310"/>
      <c r="S1239" s="12"/>
      <c r="T1239" s="12"/>
      <c r="U1239" s="12"/>
      <c r="V1239" s="12"/>
      <c r="W1239" s="328"/>
      <c r="X1239" s="202"/>
      <c r="Y1239" s="12"/>
      <c r="Z1239" s="329"/>
    </row>
    <row r="1240" spans="14:26">
      <c r="N1240" s="317"/>
      <c r="O1240" s="259"/>
      <c r="P1240" s="54"/>
      <c r="Q1240" s="323"/>
      <c r="R1240" s="310"/>
      <c r="S1240" s="12"/>
      <c r="T1240" s="12"/>
      <c r="U1240" s="12"/>
      <c r="V1240" s="12"/>
      <c r="W1240" s="328"/>
      <c r="X1240" s="202"/>
      <c r="Y1240" s="12"/>
      <c r="Z1240" s="329"/>
    </row>
    <row r="1241" spans="14:26">
      <c r="N1241" s="317"/>
      <c r="O1241" s="259"/>
      <c r="P1241" s="54"/>
      <c r="Q1241" s="323"/>
      <c r="R1241" s="310"/>
      <c r="S1241" s="12"/>
      <c r="T1241" s="12"/>
      <c r="U1241" s="12"/>
      <c r="V1241" s="12"/>
      <c r="W1241" s="328"/>
      <c r="X1241" s="202"/>
      <c r="Y1241" s="12"/>
      <c r="Z1241" s="329"/>
    </row>
    <row r="1242" spans="14:26">
      <c r="N1242" s="317"/>
      <c r="O1242" s="259"/>
      <c r="P1242" s="54"/>
      <c r="Q1242" s="323"/>
      <c r="R1242" s="310"/>
      <c r="S1242" s="12"/>
      <c r="T1242" s="12"/>
      <c r="U1242" s="12"/>
      <c r="V1242" s="12"/>
      <c r="W1242" s="328"/>
      <c r="X1242" s="202"/>
      <c r="Y1242" s="12"/>
      <c r="Z1242" s="329"/>
    </row>
    <row r="1243" spans="14:26">
      <c r="N1243" s="317"/>
      <c r="O1243" s="259"/>
      <c r="P1243" s="54"/>
      <c r="Q1243" s="323"/>
      <c r="R1243" s="310"/>
      <c r="S1243" s="12"/>
      <c r="T1243" s="12"/>
      <c r="U1243" s="12"/>
      <c r="V1243" s="12"/>
      <c r="W1243" s="328"/>
      <c r="X1243" s="202"/>
      <c r="Y1243" s="12"/>
      <c r="Z1243" s="329"/>
    </row>
    <row r="1244" spans="14:26">
      <c r="N1244" s="317"/>
      <c r="O1244" s="259"/>
      <c r="P1244" s="54"/>
      <c r="Q1244" s="323"/>
      <c r="R1244" s="310"/>
      <c r="S1244" s="12"/>
      <c r="T1244" s="12"/>
      <c r="U1244" s="12"/>
      <c r="V1244" s="12"/>
      <c r="W1244" s="328"/>
      <c r="X1244" s="202"/>
      <c r="Y1244" s="12"/>
      <c r="Z1244" s="329"/>
    </row>
    <row r="1245" spans="14:26">
      <c r="N1245" s="317"/>
      <c r="O1245" s="259"/>
      <c r="P1245" s="54"/>
      <c r="Q1245" s="323"/>
      <c r="R1245" s="310"/>
      <c r="S1245" s="12"/>
      <c r="T1245" s="12"/>
      <c r="U1245" s="12"/>
      <c r="V1245" s="12"/>
      <c r="W1245" s="328"/>
      <c r="X1245" s="202"/>
      <c r="Y1245" s="12"/>
      <c r="Z1245" s="329"/>
    </row>
    <row r="1246" spans="14:26">
      <c r="N1246" s="317"/>
      <c r="O1246" s="259"/>
      <c r="P1246" s="54"/>
      <c r="Q1246" s="323"/>
      <c r="R1246" s="310"/>
      <c r="S1246" s="12"/>
      <c r="T1246" s="12"/>
      <c r="U1246" s="12"/>
      <c r="V1246" s="12"/>
      <c r="W1246" s="328"/>
      <c r="X1246" s="202"/>
      <c r="Y1246" s="12"/>
      <c r="Z1246" s="329"/>
    </row>
    <row r="1247" spans="14:26">
      <c r="N1247" s="317"/>
      <c r="O1247" s="259"/>
      <c r="P1247" s="54"/>
      <c r="Q1247" s="323"/>
      <c r="R1247" s="310"/>
      <c r="S1247" s="12"/>
      <c r="T1247" s="12"/>
      <c r="U1247" s="12"/>
      <c r="V1247" s="12"/>
      <c r="W1247" s="328"/>
      <c r="X1247" s="202"/>
      <c r="Y1247" s="12"/>
      <c r="Z1247" s="329"/>
    </row>
    <row r="1248" spans="14:26">
      <c r="N1248" s="317"/>
      <c r="O1248" s="259"/>
      <c r="P1248" s="54"/>
      <c r="Q1248" s="323"/>
      <c r="R1248" s="310"/>
      <c r="S1248" s="12"/>
      <c r="T1248" s="12"/>
      <c r="U1248" s="12"/>
      <c r="V1248" s="12"/>
      <c r="W1248" s="328"/>
      <c r="X1248" s="202"/>
      <c r="Y1248" s="12"/>
      <c r="Z1248" s="329"/>
    </row>
    <row r="1249" spans="14:26">
      <c r="N1249" s="317"/>
      <c r="O1249" s="259"/>
      <c r="P1249" s="54"/>
      <c r="Q1249" s="323"/>
      <c r="R1249" s="310"/>
      <c r="S1249" s="12"/>
      <c r="T1249" s="12"/>
      <c r="U1249" s="12"/>
      <c r="V1249" s="12"/>
      <c r="W1249" s="328"/>
      <c r="X1249" s="202"/>
      <c r="Y1249" s="12"/>
      <c r="Z1249" s="329"/>
    </row>
    <row r="1250" spans="14:26">
      <c r="N1250" s="317"/>
      <c r="O1250" s="259"/>
      <c r="P1250" s="54"/>
      <c r="Q1250" s="323"/>
      <c r="R1250" s="310"/>
      <c r="S1250" s="12"/>
      <c r="T1250" s="12"/>
      <c r="U1250" s="12"/>
      <c r="V1250" s="12"/>
      <c r="W1250" s="328"/>
      <c r="X1250" s="202"/>
      <c r="Y1250" s="12"/>
      <c r="Z1250" s="329"/>
    </row>
    <row r="1251" spans="14:26">
      <c r="N1251" s="317"/>
      <c r="O1251" s="259"/>
      <c r="P1251" s="54"/>
      <c r="Q1251" s="323"/>
      <c r="R1251" s="310"/>
      <c r="S1251" s="12"/>
      <c r="T1251" s="12"/>
      <c r="U1251" s="12"/>
      <c r="V1251" s="12"/>
      <c r="W1251" s="328"/>
      <c r="X1251" s="202"/>
      <c r="Y1251" s="12"/>
      <c r="Z1251" s="329"/>
    </row>
    <row r="1252" spans="14:26">
      <c r="N1252" s="317"/>
      <c r="O1252" s="259"/>
      <c r="P1252" s="54"/>
      <c r="Q1252" s="323"/>
      <c r="R1252" s="310"/>
      <c r="S1252" s="12"/>
      <c r="T1252" s="12"/>
      <c r="U1252" s="12"/>
      <c r="V1252" s="12"/>
      <c r="W1252" s="328"/>
      <c r="X1252" s="202"/>
      <c r="Y1252" s="12"/>
      <c r="Z1252" s="329"/>
    </row>
    <row r="1253" spans="14:26">
      <c r="N1253" s="317"/>
      <c r="O1253" s="259"/>
      <c r="P1253" s="54"/>
      <c r="Q1253" s="323"/>
      <c r="R1253" s="310"/>
      <c r="S1253" s="12"/>
      <c r="T1253" s="12"/>
      <c r="U1253" s="12"/>
      <c r="V1253" s="12"/>
      <c r="W1253" s="328"/>
      <c r="X1253" s="202"/>
      <c r="Y1253" s="12"/>
      <c r="Z1253" s="329"/>
    </row>
    <row r="1254" spans="14:26">
      <c r="N1254" s="317"/>
      <c r="O1254" s="259"/>
      <c r="P1254" s="54"/>
      <c r="Q1254" s="323"/>
      <c r="R1254" s="310"/>
      <c r="S1254" s="12"/>
      <c r="T1254" s="12"/>
      <c r="U1254" s="12"/>
      <c r="V1254" s="12"/>
      <c r="W1254" s="328"/>
      <c r="X1254" s="202"/>
      <c r="Y1254" s="12"/>
      <c r="Z1254" s="329"/>
    </row>
    <row r="1255" spans="14:26">
      <c r="N1255" s="317"/>
      <c r="O1255" s="259"/>
      <c r="P1255" s="54"/>
      <c r="Q1255" s="323"/>
      <c r="R1255" s="310"/>
      <c r="S1255" s="12"/>
      <c r="T1255" s="12"/>
      <c r="U1255" s="12"/>
      <c r="V1255" s="12"/>
      <c r="W1255" s="328"/>
      <c r="X1255" s="202"/>
      <c r="Y1255" s="12"/>
      <c r="Z1255" s="329"/>
    </row>
    <row r="1256" spans="14:26">
      <c r="N1256" s="317"/>
      <c r="O1256" s="259"/>
      <c r="P1256" s="54"/>
      <c r="Q1256" s="323"/>
      <c r="R1256" s="310"/>
      <c r="S1256" s="12"/>
      <c r="T1256" s="12"/>
      <c r="U1256" s="12"/>
      <c r="V1256" s="12"/>
      <c r="W1256" s="328"/>
      <c r="X1256" s="202"/>
      <c r="Y1256" s="12"/>
      <c r="Z1256" s="329"/>
    </row>
    <row r="1257" spans="14:26">
      <c r="N1257" s="317"/>
      <c r="O1257" s="259"/>
      <c r="P1257" s="54"/>
      <c r="Q1257" s="323"/>
      <c r="R1257" s="310"/>
      <c r="S1257" s="12"/>
      <c r="T1257" s="12"/>
      <c r="U1257" s="12"/>
      <c r="V1257" s="12"/>
      <c r="W1257" s="328"/>
      <c r="X1257" s="202"/>
      <c r="Y1257" s="12"/>
      <c r="Z1257" s="329"/>
    </row>
    <row r="1258" spans="14:26">
      <c r="N1258" s="317"/>
      <c r="O1258" s="259"/>
      <c r="P1258" s="54"/>
      <c r="Q1258" s="323"/>
      <c r="R1258" s="310"/>
      <c r="S1258" s="12"/>
      <c r="T1258" s="12"/>
      <c r="U1258" s="12"/>
      <c r="V1258" s="12"/>
      <c r="W1258" s="328"/>
      <c r="X1258" s="202"/>
      <c r="Y1258" s="12"/>
      <c r="Z1258" s="329"/>
    </row>
    <row r="1259" spans="14:26">
      <c r="N1259" s="317"/>
      <c r="O1259" s="259"/>
      <c r="P1259" s="54"/>
      <c r="Q1259" s="323"/>
      <c r="R1259" s="310"/>
      <c r="S1259" s="12"/>
      <c r="T1259" s="12"/>
      <c r="U1259" s="12"/>
      <c r="V1259" s="12"/>
      <c r="W1259" s="328"/>
      <c r="X1259" s="202"/>
      <c r="Y1259" s="12"/>
      <c r="Z1259" s="329"/>
    </row>
    <row r="1260" spans="14:26">
      <c r="N1260" s="317"/>
      <c r="O1260" s="259"/>
      <c r="P1260" s="54"/>
      <c r="Q1260" s="323"/>
      <c r="R1260" s="310"/>
      <c r="S1260" s="12"/>
      <c r="T1260" s="12"/>
      <c r="U1260" s="12"/>
      <c r="V1260" s="12"/>
      <c r="W1260" s="328"/>
      <c r="X1260" s="202"/>
      <c r="Y1260" s="12"/>
      <c r="Z1260" s="329"/>
    </row>
    <row r="1261" spans="14:26">
      <c r="N1261" s="317"/>
      <c r="O1261" s="259"/>
      <c r="P1261" s="54"/>
      <c r="Q1261" s="323"/>
      <c r="R1261" s="310"/>
      <c r="S1261" s="12"/>
      <c r="T1261" s="12"/>
      <c r="U1261" s="12"/>
      <c r="V1261" s="12"/>
      <c r="W1261" s="328"/>
      <c r="X1261" s="202"/>
      <c r="Y1261" s="12"/>
      <c r="Z1261" s="329"/>
    </row>
    <row r="1262" spans="14:26">
      <c r="N1262" s="317"/>
      <c r="O1262" s="259"/>
      <c r="P1262" s="54"/>
      <c r="Q1262" s="323"/>
      <c r="R1262" s="310"/>
      <c r="S1262" s="12"/>
      <c r="T1262" s="12"/>
      <c r="U1262" s="12"/>
      <c r="V1262" s="12"/>
      <c r="W1262" s="328"/>
      <c r="X1262" s="202"/>
      <c r="Y1262" s="12"/>
      <c r="Z1262" s="329"/>
    </row>
    <row r="1263" spans="14:26">
      <c r="N1263" s="317"/>
      <c r="O1263" s="259"/>
      <c r="P1263" s="54"/>
      <c r="Q1263" s="323"/>
      <c r="R1263" s="310"/>
      <c r="S1263" s="12"/>
      <c r="T1263" s="12"/>
      <c r="U1263" s="12"/>
      <c r="V1263" s="12"/>
      <c r="W1263" s="328"/>
      <c r="X1263" s="202"/>
      <c r="Y1263" s="12"/>
      <c r="Z1263" s="329"/>
    </row>
    <row r="1264" spans="14:26">
      <c r="N1264" s="317"/>
      <c r="O1264" s="259"/>
      <c r="P1264" s="54"/>
      <c r="Q1264" s="323"/>
      <c r="R1264" s="310"/>
      <c r="S1264" s="12"/>
      <c r="T1264" s="12"/>
      <c r="U1264" s="12"/>
      <c r="V1264" s="12"/>
      <c r="W1264" s="328"/>
      <c r="X1264" s="202"/>
      <c r="Y1264" s="12"/>
      <c r="Z1264" s="329"/>
    </row>
    <row r="1265" spans="14:26">
      <c r="N1265" s="317"/>
      <c r="O1265" s="259"/>
      <c r="P1265" s="54"/>
      <c r="Q1265" s="323"/>
      <c r="R1265" s="310"/>
      <c r="S1265" s="12"/>
      <c r="T1265" s="12"/>
      <c r="U1265" s="12"/>
      <c r="V1265" s="12"/>
      <c r="W1265" s="328"/>
      <c r="X1265" s="202"/>
      <c r="Y1265" s="12"/>
      <c r="Z1265" s="329"/>
    </row>
    <row r="1266" spans="14:26">
      <c r="N1266" s="317"/>
      <c r="O1266" s="259"/>
      <c r="P1266" s="54"/>
      <c r="Q1266" s="323"/>
      <c r="R1266" s="310"/>
      <c r="S1266" s="12"/>
      <c r="T1266" s="12"/>
      <c r="U1266" s="12"/>
      <c r="V1266" s="12"/>
      <c r="W1266" s="328"/>
      <c r="X1266" s="202"/>
      <c r="Y1266" s="12"/>
      <c r="Z1266" s="329"/>
    </row>
    <row r="1267" spans="14:26">
      <c r="N1267" s="317"/>
      <c r="O1267" s="259"/>
      <c r="P1267" s="54"/>
      <c r="Q1267" s="323"/>
      <c r="R1267" s="310"/>
      <c r="S1267" s="12"/>
      <c r="T1267" s="12"/>
      <c r="U1267" s="12"/>
      <c r="V1267" s="12"/>
      <c r="W1267" s="328"/>
      <c r="X1267" s="202"/>
      <c r="Y1267" s="12"/>
      <c r="Z1267" s="329"/>
    </row>
    <row r="1268" spans="14:26">
      <c r="N1268" s="317"/>
      <c r="O1268" s="259"/>
      <c r="P1268" s="54"/>
      <c r="Q1268" s="323"/>
      <c r="R1268" s="310"/>
      <c r="S1268" s="12"/>
      <c r="T1268" s="12"/>
      <c r="U1268" s="12"/>
      <c r="V1268" s="12"/>
      <c r="W1268" s="328"/>
      <c r="X1268" s="202"/>
      <c r="Y1268" s="12"/>
      <c r="Z1268" s="329"/>
    </row>
    <row r="1269" spans="14:26">
      <c r="N1269" s="317"/>
      <c r="O1269" s="259"/>
      <c r="P1269" s="54"/>
      <c r="Q1269" s="323"/>
      <c r="R1269" s="310"/>
      <c r="S1269" s="12"/>
      <c r="T1269" s="12"/>
      <c r="U1269" s="12"/>
      <c r="V1269" s="12"/>
      <c r="W1269" s="328"/>
      <c r="X1269" s="202"/>
      <c r="Y1269" s="12"/>
      <c r="Z1269" s="329"/>
    </row>
    <row r="1270" spans="14:26">
      <c r="N1270" s="317"/>
      <c r="O1270" s="259"/>
      <c r="P1270" s="54"/>
      <c r="Q1270" s="323"/>
      <c r="R1270" s="310"/>
      <c r="S1270" s="12"/>
      <c r="T1270" s="12"/>
      <c r="U1270" s="12"/>
      <c r="V1270" s="12"/>
      <c r="W1270" s="328"/>
      <c r="X1270" s="202"/>
      <c r="Y1270" s="12"/>
      <c r="Z1270" s="329"/>
    </row>
    <row r="1271" spans="14:26">
      <c r="N1271" s="317"/>
      <c r="O1271" s="259"/>
      <c r="P1271" s="54"/>
      <c r="Q1271" s="323"/>
      <c r="R1271" s="310"/>
      <c r="S1271" s="12"/>
      <c r="T1271" s="12"/>
      <c r="U1271" s="12"/>
      <c r="V1271" s="12"/>
      <c r="W1271" s="328"/>
      <c r="X1271" s="202"/>
      <c r="Y1271" s="12"/>
      <c r="Z1271" s="329"/>
    </row>
    <row r="1272" spans="14:26">
      <c r="N1272" s="317"/>
      <c r="O1272" s="259"/>
      <c r="P1272" s="54"/>
      <c r="Q1272" s="323"/>
      <c r="R1272" s="310"/>
      <c r="S1272" s="12"/>
      <c r="T1272" s="12"/>
      <c r="U1272" s="12"/>
      <c r="V1272" s="12"/>
      <c r="W1272" s="328"/>
      <c r="X1272" s="202"/>
      <c r="Y1272" s="12"/>
      <c r="Z1272" s="329"/>
    </row>
    <row r="1273" spans="14:26">
      <c r="N1273" s="317"/>
      <c r="O1273" s="259"/>
      <c r="P1273" s="54"/>
      <c r="Q1273" s="323"/>
      <c r="R1273" s="310"/>
      <c r="S1273" s="12"/>
      <c r="T1273" s="12"/>
      <c r="U1273" s="12"/>
      <c r="V1273" s="12"/>
      <c r="W1273" s="328"/>
      <c r="X1273" s="202"/>
      <c r="Y1273" s="12"/>
      <c r="Z1273" s="329"/>
    </row>
    <row r="1274" spans="14:26">
      <c r="N1274" s="317"/>
      <c r="O1274" s="259"/>
      <c r="P1274" s="54"/>
      <c r="Q1274" s="323"/>
      <c r="R1274" s="310"/>
      <c r="S1274" s="12"/>
      <c r="T1274" s="12"/>
      <c r="U1274" s="12"/>
      <c r="V1274" s="12"/>
      <c r="W1274" s="328"/>
      <c r="X1274" s="202"/>
      <c r="Y1274" s="12"/>
      <c r="Z1274" s="329"/>
    </row>
    <row r="1275" spans="14:26">
      <c r="N1275" s="317"/>
      <c r="O1275" s="259"/>
      <c r="P1275" s="54"/>
      <c r="Q1275" s="323"/>
      <c r="R1275" s="310"/>
      <c r="S1275" s="12"/>
      <c r="T1275" s="12"/>
      <c r="U1275" s="12"/>
      <c r="V1275" s="12"/>
      <c r="W1275" s="328"/>
      <c r="X1275" s="202"/>
      <c r="Y1275" s="12"/>
      <c r="Z1275" s="329"/>
    </row>
    <row r="1276" spans="14:26">
      <c r="N1276" s="317"/>
      <c r="O1276" s="259"/>
      <c r="P1276" s="54"/>
      <c r="Q1276" s="323"/>
      <c r="R1276" s="310"/>
      <c r="S1276" s="12"/>
      <c r="T1276" s="12"/>
      <c r="U1276" s="12"/>
      <c r="V1276" s="12"/>
      <c r="W1276" s="328"/>
      <c r="X1276" s="202"/>
      <c r="Y1276" s="12"/>
      <c r="Z1276" s="329"/>
    </row>
    <row r="1277" spans="14:26">
      <c r="N1277" s="317"/>
      <c r="O1277" s="259"/>
      <c r="P1277" s="54"/>
      <c r="Q1277" s="323"/>
      <c r="R1277" s="310"/>
      <c r="S1277" s="12"/>
      <c r="T1277" s="12"/>
      <c r="U1277" s="12"/>
      <c r="V1277" s="12"/>
      <c r="W1277" s="328"/>
      <c r="X1277" s="202"/>
      <c r="Y1277" s="12"/>
      <c r="Z1277" s="329"/>
    </row>
    <row r="1278" spans="14:26">
      <c r="N1278" s="317"/>
      <c r="O1278" s="259"/>
      <c r="P1278" s="54"/>
      <c r="Q1278" s="323"/>
      <c r="R1278" s="310"/>
      <c r="S1278" s="12"/>
      <c r="T1278" s="12"/>
      <c r="U1278" s="12"/>
      <c r="V1278" s="12"/>
      <c r="W1278" s="328"/>
      <c r="X1278" s="202"/>
      <c r="Y1278" s="12"/>
      <c r="Z1278" s="329"/>
    </row>
    <row r="1279" spans="14:26">
      <c r="N1279" s="317"/>
      <c r="O1279" s="259"/>
      <c r="P1279" s="54"/>
      <c r="Q1279" s="323"/>
      <c r="R1279" s="310"/>
      <c r="S1279" s="12"/>
      <c r="T1279" s="12"/>
      <c r="U1279" s="12"/>
      <c r="V1279" s="12"/>
      <c r="W1279" s="328"/>
      <c r="X1279" s="202"/>
      <c r="Y1279" s="12"/>
      <c r="Z1279" s="329"/>
    </row>
    <row r="1280" spans="14:26">
      <c r="N1280" s="317"/>
      <c r="O1280" s="259"/>
      <c r="P1280" s="54"/>
      <c r="Q1280" s="323"/>
      <c r="R1280" s="310"/>
      <c r="S1280" s="12"/>
      <c r="T1280" s="12"/>
      <c r="U1280" s="12"/>
      <c r="V1280" s="12"/>
      <c r="W1280" s="328"/>
      <c r="X1280" s="202"/>
      <c r="Y1280" s="12"/>
      <c r="Z1280" s="329"/>
    </row>
    <row r="1281" spans="14:26">
      <c r="N1281" s="317"/>
      <c r="O1281" s="259"/>
      <c r="P1281" s="54"/>
      <c r="Q1281" s="323"/>
      <c r="R1281" s="310"/>
      <c r="S1281" s="12"/>
      <c r="T1281" s="12"/>
      <c r="U1281" s="12"/>
      <c r="V1281" s="12"/>
      <c r="W1281" s="328"/>
      <c r="X1281" s="202"/>
      <c r="Y1281" s="12"/>
      <c r="Z1281" s="329"/>
    </row>
    <row r="1282" spans="14:26">
      <c r="N1282" s="317"/>
      <c r="O1282" s="259"/>
      <c r="P1282" s="54"/>
      <c r="Q1282" s="323"/>
      <c r="R1282" s="310"/>
      <c r="S1282" s="12"/>
      <c r="T1282" s="12"/>
      <c r="U1282" s="12"/>
      <c r="V1282" s="12"/>
      <c r="W1282" s="328"/>
      <c r="X1282" s="202"/>
      <c r="Y1282" s="12"/>
      <c r="Z1282" s="329"/>
    </row>
    <row r="1283" spans="14:26">
      <c r="N1283" s="317"/>
      <c r="O1283" s="259"/>
      <c r="P1283" s="54"/>
      <c r="Q1283" s="323"/>
      <c r="R1283" s="310"/>
      <c r="S1283" s="12"/>
      <c r="T1283" s="12"/>
      <c r="U1283" s="12"/>
      <c r="V1283" s="12"/>
      <c r="W1283" s="328"/>
      <c r="X1283" s="202"/>
      <c r="Y1283" s="12"/>
      <c r="Z1283" s="329"/>
    </row>
    <row r="1284" spans="14:26">
      <c r="N1284" s="317"/>
      <c r="O1284" s="259"/>
      <c r="P1284" s="54"/>
      <c r="Q1284" s="323"/>
      <c r="R1284" s="310"/>
      <c r="S1284" s="12"/>
      <c r="T1284" s="12"/>
      <c r="U1284" s="12"/>
      <c r="V1284" s="12"/>
      <c r="W1284" s="328"/>
      <c r="X1284" s="202"/>
      <c r="Y1284" s="12"/>
      <c r="Z1284" s="329"/>
    </row>
    <row r="1285" spans="14:26">
      <c r="N1285" s="317"/>
      <c r="O1285" s="259"/>
      <c r="P1285" s="54"/>
      <c r="Q1285" s="323"/>
      <c r="R1285" s="310"/>
      <c r="S1285" s="12"/>
      <c r="T1285" s="12"/>
      <c r="U1285" s="12"/>
      <c r="V1285" s="12"/>
      <c r="W1285" s="328"/>
      <c r="X1285" s="202"/>
      <c r="Y1285" s="12"/>
      <c r="Z1285" s="329"/>
    </row>
    <row r="1286" spans="14:26">
      <c r="N1286" s="317"/>
      <c r="O1286" s="259"/>
      <c r="P1286" s="54"/>
      <c r="Q1286" s="323"/>
      <c r="R1286" s="310"/>
      <c r="S1286" s="12"/>
      <c r="T1286" s="12"/>
      <c r="U1286" s="12"/>
      <c r="V1286" s="12"/>
      <c r="W1286" s="328"/>
      <c r="X1286" s="202"/>
      <c r="Y1286" s="12"/>
      <c r="Z1286" s="329"/>
    </row>
    <row r="1287" spans="14:26">
      <c r="N1287" s="317"/>
      <c r="O1287" s="259"/>
      <c r="P1287" s="54"/>
      <c r="Q1287" s="323"/>
      <c r="R1287" s="310"/>
      <c r="S1287" s="12"/>
      <c r="T1287" s="12"/>
      <c r="U1287" s="12"/>
      <c r="V1287" s="12"/>
      <c r="W1287" s="328"/>
      <c r="X1287" s="202"/>
      <c r="Y1287" s="12"/>
      <c r="Z1287" s="329"/>
    </row>
    <row r="1288" spans="14:26">
      <c r="N1288" s="317"/>
      <c r="O1288" s="259"/>
      <c r="P1288" s="54"/>
      <c r="Q1288" s="323"/>
      <c r="R1288" s="310"/>
      <c r="S1288" s="12"/>
      <c r="T1288" s="12"/>
      <c r="U1288" s="12"/>
      <c r="V1288" s="12"/>
      <c r="W1288" s="328"/>
      <c r="X1288" s="202"/>
      <c r="Y1288" s="12"/>
      <c r="Z1288" s="329"/>
    </row>
    <row r="1289" spans="14:26">
      <c r="N1289" s="317"/>
      <c r="O1289" s="259"/>
      <c r="P1289" s="54"/>
      <c r="Q1289" s="323"/>
      <c r="R1289" s="310"/>
      <c r="S1289" s="12"/>
      <c r="T1289" s="12"/>
      <c r="U1289" s="12"/>
      <c r="V1289" s="12"/>
      <c r="W1289" s="328"/>
      <c r="X1289" s="202"/>
      <c r="Y1289" s="12"/>
      <c r="Z1289" s="329"/>
    </row>
    <row r="1290" spans="14:26">
      <c r="N1290" s="317"/>
      <c r="O1290" s="259"/>
      <c r="P1290" s="54"/>
      <c r="Q1290" s="323"/>
      <c r="R1290" s="310"/>
      <c r="S1290" s="12"/>
      <c r="T1290" s="12"/>
      <c r="U1290" s="12"/>
      <c r="V1290" s="12"/>
      <c r="W1290" s="328"/>
      <c r="X1290" s="202"/>
      <c r="Y1290" s="12"/>
      <c r="Z1290" s="329"/>
    </row>
    <row r="1291" spans="14:26">
      <c r="N1291" s="317"/>
      <c r="O1291" s="259"/>
      <c r="P1291" s="54"/>
      <c r="Q1291" s="323"/>
      <c r="R1291" s="310"/>
      <c r="S1291" s="12"/>
      <c r="T1291" s="12"/>
      <c r="U1291" s="12"/>
      <c r="V1291" s="12"/>
      <c r="W1291" s="328"/>
      <c r="X1291" s="202"/>
      <c r="Y1291" s="12"/>
      <c r="Z1291" s="329"/>
    </row>
    <row r="1292" spans="14:26">
      <c r="N1292" s="317"/>
      <c r="O1292" s="259"/>
      <c r="P1292" s="54"/>
      <c r="Q1292" s="323"/>
      <c r="R1292" s="310"/>
      <c r="S1292" s="12"/>
      <c r="T1292" s="12"/>
      <c r="U1292" s="12"/>
      <c r="V1292" s="12"/>
      <c r="W1292" s="328"/>
      <c r="X1292" s="202"/>
      <c r="Y1292" s="12"/>
      <c r="Z1292" s="329"/>
    </row>
    <row r="1293" spans="14:26">
      <c r="N1293" s="317"/>
      <c r="O1293" s="259"/>
      <c r="P1293" s="54"/>
      <c r="Q1293" s="323"/>
      <c r="R1293" s="310"/>
      <c r="S1293" s="12"/>
      <c r="T1293" s="12"/>
      <c r="U1293" s="12"/>
      <c r="V1293" s="12"/>
      <c r="W1293" s="328"/>
      <c r="X1293" s="202"/>
      <c r="Y1293" s="12"/>
      <c r="Z1293" s="329"/>
    </row>
    <row r="1294" spans="14:26">
      <c r="N1294" s="317"/>
      <c r="O1294" s="259"/>
      <c r="P1294" s="54"/>
      <c r="Q1294" s="323"/>
      <c r="R1294" s="310"/>
      <c r="S1294" s="12"/>
      <c r="T1294" s="12"/>
      <c r="U1294" s="12"/>
      <c r="V1294" s="12"/>
      <c r="W1294" s="328"/>
      <c r="X1294" s="202"/>
      <c r="Y1294" s="12"/>
      <c r="Z1294" s="329"/>
    </row>
    <row r="1295" spans="14:26">
      <c r="N1295" s="317"/>
      <c r="O1295" s="259"/>
      <c r="P1295" s="54"/>
      <c r="Q1295" s="323"/>
      <c r="R1295" s="310"/>
      <c r="S1295" s="12"/>
      <c r="T1295" s="12"/>
      <c r="U1295" s="12"/>
      <c r="V1295" s="12"/>
      <c r="W1295" s="328"/>
      <c r="X1295" s="202"/>
      <c r="Y1295" s="12"/>
      <c r="Z1295" s="329"/>
    </row>
    <row r="1296" spans="14:26">
      <c r="N1296" s="317"/>
      <c r="O1296" s="259"/>
      <c r="P1296" s="54"/>
      <c r="Q1296" s="323"/>
      <c r="R1296" s="310"/>
      <c r="S1296" s="12"/>
      <c r="T1296" s="12"/>
      <c r="U1296" s="12"/>
      <c r="V1296" s="12"/>
      <c r="W1296" s="328"/>
      <c r="X1296" s="202"/>
      <c r="Y1296" s="12"/>
      <c r="Z1296" s="329"/>
    </row>
    <row r="1297" spans="14:26">
      <c r="N1297" s="317"/>
      <c r="O1297" s="259"/>
      <c r="P1297" s="54"/>
      <c r="Q1297" s="323"/>
      <c r="R1297" s="310"/>
      <c r="S1297" s="12"/>
      <c r="T1297" s="12"/>
      <c r="U1297" s="12"/>
      <c r="V1297" s="12"/>
      <c r="W1297" s="328"/>
      <c r="X1297" s="202"/>
      <c r="Y1297" s="12"/>
      <c r="Z1297" s="329"/>
    </row>
    <row r="1298" spans="14:26">
      <c r="N1298" s="317"/>
      <c r="O1298" s="259"/>
      <c r="P1298" s="54"/>
      <c r="Q1298" s="323"/>
      <c r="R1298" s="310"/>
      <c r="S1298" s="12"/>
      <c r="T1298" s="12"/>
      <c r="U1298" s="12"/>
      <c r="V1298" s="12"/>
      <c r="W1298" s="328"/>
      <c r="X1298" s="202"/>
      <c r="Y1298" s="12"/>
      <c r="Z1298" s="329"/>
    </row>
    <row r="1299" spans="14:26">
      <c r="N1299" s="317"/>
      <c r="O1299" s="259"/>
      <c r="P1299" s="54"/>
      <c r="Q1299" s="323"/>
      <c r="R1299" s="310"/>
      <c r="S1299" s="12"/>
      <c r="T1299" s="12"/>
      <c r="U1299" s="12"/>
      <c r="V1299" s="12"/>
      <c r="W1299" s="328"/>
      <c r="X1299" s="202"/>
      <c r="Y1299" s="12"/>
      <c r="Z1299" s="329"/>
    </row>
    <row r="1300" spans="14:26">
      <c r="N1300" s="317"/>
      <c r="O1300" s="259"/>
      <c r="P1300" s="54"/>
      <c r="Q1300" s="323"/>
      <c r="R1300" s="310"/>
      <c r="S1300" s="12"/>
      <c r="T1300" s="12"/>
      <c r="U1300" s="12"/>
      <c r="V1300" s="12"/>
      <c r="W1300" s="328"/>
      <c r="X1300" s="202"/>
      <c r="Y1300" s="12"/>
      <c r="Z1300" s="329"/>
    </row>
    <row r="1301" spans="14:26">
      <c r="N1301" s="317"/>
      <c r="O1301" s="259"/>
      <c r="P1301" s="54"/>
      <c r="Q1301" s="323"/>
      <c r="R1301" s="310"/>
      <c r="S1301" s="12"/>
      <c r="T1301" s="12"/>
      <c r="U1301" s="12"/>
      <c r="V1301" s="12"/>
      <c r="W1301" s="328"/>
      <c r="X1301" s="202"/>
      <c r="Y1301" s="12"/>
      <c r="Z1301" s="329"/>
    </row>
    <row r="1302" spans="14:26">
      <c r="N1302" s="317"/>
      <c r="O1302" s="259"/>
      <c r="P1302" s="54"/>
      <c r="Q1302" s="323"/>
      <c r="R1302" s="310"/>
      <c r="S1302" s="12"/>
      <c r="T1302" s="12"/>
      <c r="U1302" s="12"/>
      <c r="V1302" s="12"/>
      <c r="W1302" s="328"/>
      <c r="X1302" s="202"/>
      <c r="Y1302" s="12"/>
      <c r="Z1302" s="329"/>
    </row>
    <row r="1303" spans="14:26">
      <c r="N1303" s="317"/>
      <c r="O1303" s="259"/>
      <c r="P1303" s="54"/>
      <c r="Q1303" s="323"/>
      <c r="R1303" s="310"/>
      <c r="S1303" s="12"/>
      <c r="T1303" s="12"/>
      <c r="U1303" s="12"/>
      <c r="V1303" s="12"/>
      <c r="W1303" s="328"/>
      <c r="X1303" s="202"/>
      <c r="Y1303" s="12"/>
      <c r="Z1303" s="329"/>
    </row>
    <row r="1304" spans="14:26">
      <c r="N1304" s="317"/>
      <c r="O1304" s="259"/>
      <c r="P1304" s="54"/>
      <c r="Q1304" s="323"/>
      <c r="R1304" s="310"/>
      <c r="S1304" s="12"/>
      <c r="T1304" s="12"/>
      <c r="U1304" s="12"/>
      <c r="V1304" s="12"/>
      <c r="W1304" s="328"/>
      <c r="X1304" s="202"/>
      <c r="Y1304" s="12"/>
      <c r="Z1304" s="329"/>
    </row>
    <row r="1305" spans="14:26">
      <c r="N1305" s="317"/>
      <c r="O1305" s="259"/>
      <c r="P1305" s="54"/>
      <c r="Q1305" s="323"/>
      <c r="R1305" s="310"/>
      <c r="S1305" s="12"/>
      <c r="T1305" s="12"/>
      <c r="U1305" s="12"/>
      <c r="V1305" s="12"/>
      <c r="W1305" s="328"/>
      <c r="X1305" s="202"/>
      <c r="Y1305" s="12"/>
      <c r="Z1305" s="329"/>
    </row>
    <row r="1306" spans="14:26">
      <c r="N1306" s="317"/>
      <c r="O1306" s="259"/>
      <c r="P1306" s="54"/>
      <c r="Q1306" s="323"/>
      <c r="R1306" s="310"/>
      <c r="S1306" s="12"/>
      <c r="T1306" s="12"/>
      <c r="U1306" s="12"/>
      <c r="V1306" s="12"/>
      <c r="W1306" s="328"/>
      <c r="X1306" s="202"/>
      <c r="Y1306" s="12"/>
      <c r="Z1306" s="329"/>
    </row>
    <row r="1307" spans="14:26">
      <c r="N1307" s="317"/>
      <c r="O1307" s="259"/>
      <c r="P1307" s="54"/>
      <c r="Q1307" s="323"/>
      <c r="X1307" s="202"/>
      <c r="Y1307" s="12"/>
      <c r="Z1307" s="329"/>
    </row>
    <row r="1308" spans="14:26">
      <c r="N1308" s="317"/>
      <c r="O1308" s="259"/>
      <c r="P1308" s="54"/>
      <c r="Q1308" s="323"/>
      <c r="X1308" s="202"/>
      <c r="Y1308" s="12"/>
      <c r="Z1308" s="329"/>
    </row>
    <row r="1309" spans="14:26">
      <c r="N1309" s="317"/>
      <c r="O1309" s="259"/>
      <c r="P1309" s="54"/>
      <c r="Q1309" s="323"/>
      <c r="X1309" s="202"/>
      <c r="Y1309" s="12"/>
      <c r="Z1309" s="329"/>
    </row>
    <row r="1310" spans="14:26">
      <c r="N1310" s="317"/>
      <c r="O1310" s="259"/>
      <c r="P1310" s="54"/>
      <c r="Q1310" s="323"/>
      <c r="X1310" s="202"/>
      <c r="Y1310" s="12"/>
      <c r="Z1310" s="329"/>
    </row>
    <row r="1311" spans="14:26">
      <c r="N1311" s="317"/>
      <c r="O1311" s="259"/>
      <c r="P1311" s="54"/>
      <c r="Q1311" s="323"/>
      <c r="X1311" s="202"/>
      <c r="Y1311" s="12"/>
      <c r="Z1311" s="329"/>
    </row>
    <row r="1312" spans="14:26">
      <c r="N1312" s="317"/>
      <c r="O1312" s="259"/>
      <c r="P1312" s="54"/>
      <c r="Q1312" s="323"/>
      <c r="X1312" s="202"/>
      <c r="Y1312" s="12"/>
      <c r="Z1312" s="329"/>
    </row>
    <row r="1313" spans="14:26">
      <c r="N1313" s="317"/>
      <c r="O1313" s="259"/>
      <c r="P1313" s="54"/>
      <c r="Q1313" s="323"/>
      <c r="X1313" s="202"/>
      <c r="Y1313" s="12"/>
      <c r="Z1313" s="329"/>
    </row>
    <row r="1314" spans="14:26">
      <c r="N1314" s="317"/>
      <c r="O1314" s="259"/>
      <c r="P1314" s="54"/>
      <c r="Q1314" s="323"/>
      <c r="X1314" s="202"/>
      <c r="Y1314" s="12"/>
      <c r="Z1314" s="329"/>
    </row>
    <row r="1315" spans="14:26">
      <c r="N1315" s="317"/>
      <c r="O1315" s="259"/>
      <c r="P1315" s="54"/>
      <c r="Q1315" s="323"/>
      <c r="X1315" s="202"/>
      <c r="Y1315" s="12"/>
      <c r="Z1315" s="329"/>
    </row>
    <row r="1316" spans="14:26">
      <c r="N1316" s="317"/>
      <c r="O1316" s="259"/>
      <c r="P1316" s="54"/>
      <c r="Q1316" s="323"/>
      <c r="X1316" s="202"/>
      <c r="Y1316" s="12"/>
      <c r="Z1316" s="329"/>
    </row>
    <row r="1317" spans="14:26">
      <c r="N1317" s="317"/>
      <c r="O1317" s="259"/>
      <c r="P1317" s="54"/>
      <c r="Q1317" s="323"/>
      <c r="X1317" s="202"/>
      <c r="Y1317" s="12"/>
      <c r="Z1317" s="329"/>
    </row>
    <row r="1318" spans="14:26">
      <c r="N1318" s="317"/>
      <c r="O1318" s="259"/>
      <c r="P1318" s="54"/>
      <c r="Q1318" s="323"/>
      <c r="X1318" s="202"/>
      <c r="Y1318" s="12"/>
      <c r="Z1318" s="329"/>
    </row>
    <row r="1319" spans="14:26">
      <c r="N1319" s="317"/>
      <c r="O1319" s="259"/>
      <c r="P1319" s="54"/>
      <c r="Q1319" s="323"/>
      <c r="X1319" s="202"/>
      <c r="Y1319" s="12"/>
      <c r="Z1319" s="329"/>
    </row>
    <row r="1320" spans="14:26">
      <c r="N1320" s="317"/>
      <c r="O1320" s="259"/>
      <c r="P1320" s="54"/>
      <c r="Q1320" s="323"/>
      <c r="X1320" s="202"/>
      <c r="Y1320" s="12"/>
      <c r="Z1320" s="329"/>
    </row>
    <row r="1321" spans="14:26">
      <c r="N1321" s="317"/>
      <c r="O1321" s="259"/>
      <c r="P1321" s="54"/>
      <c r="Q1321" s="323"/>
      <c r="X1321" s="202"/>
      <c r="Y1321" s="12"/>
      <c r="Z1321" s="329"/>
    </row>
    <row r="1322" spans="14:26">
      <c r="N1322" s="317"/>
      <c r="O1322" s="259"/>
      <c r="P1322" s="54"/>
      <c r="Q1322" s="323"/>
      <c r="X1322" s="202"/>
      <c r="Y1322" s="12"/>
      <c r="Z1322" s="329"/>
    </row>
    <row r="1323" spans="14:26">
      <c r="N1323" s="317"/>
      <c r="O1323" s="259"/>
      <c r="P1323" s="54"/>
      <c r="Q1323" s="323"/>
      <c r="X1323" s="202"/>
      <c r="Y1323" s="12"/>
      <c r="Z1323" s="329"/>
    </row>
    <row r="1324" spans="14:26">
      <c r="N1324" s="317"/>
      <c r="O1324" s="259"/>
      <c r="P1324" s="54"/>
      <c r="Q1324" s="323"/>
      <c r="X1324" s="202"/>
      <c r="Y1324" s="12"/>
      <c r="Z1324" s="329"/>
    </row>
    <row r="1325" spans="14:26">
      <c r="N1325" s="317"/>
      <c r="O1325" s="259"/>
      <c r="P1325" s="54"/>
      <c r="Q1325" s="323"/>
      <c r="X1325" s="202"/>
      <c r="Y1325" s="12"/>
      <c r="Z1325" s="329"/>
    </row>
    <row r="1326" spans="14:26">
      <c r="N1326" s="317"/>
      <c r="O1326" s="259"/>
      <c r="P1326" s="54"/>
      <c r="Q1326" s="323"/>
      <c r="X1326" s="202"/>
      <c r="Y1326" s="12"/>
      <c r="Z1326" s="329"/>
    </row>
    <row r="1327" spans="14:26">
      <c r="N1327" s="317"/>
      <c r="O1327" s="259"/>
      <c r="P1327" s="54"/>
      <c r="Q1327" s="323"/>
      <c r="X1327" s="202"/>
      <c r="Y1327" s="12"/>
      <c r="Z1327" s="329"/>
    </row>
    <row r="1328" spans="14:26">
      <c r="N1328" s="317"/>
      <c r="O1328" s="259"/>
      <c r="P1328" s="54"/>
      <c r="Q1328" s="323"/>
      <c r="X1328" s="202"/>
      <c r="Y1328" s="12"/>
      <c r="Z1328" s="329"/>
    </row>
    <row r="1329" spans="14:26">
      <c r="N1329" s="317"/>
      <c r="O1329" s="259"/>
      <c r="P1329" s="54"/>
      <c r="Q1329" s="323"/>
      <c r="X1329" s="202"/>
      <c r="Y1329" s="12"/>
      <c r="Z1329" s="329"/>
    </row>
    <row r="1330" spans="14:26">
      <c r="N1330" s="317"/>
      <c r="O1330" s="259"/>
      <c r="P1330" s="54"/>
      <c r="Q1330" s="323"/>
      <c r="X1330" s="202"/>
      <c r="Y1330" s="12"/>
      <c r="Z1330" s="329"/>
    </row>
    <row r="1331" spans="14:26">
      <c r="N1331" s="317"/>
      <c r="O1331" s="259"/>
      <c r="P1331" s="54"/>
      <c r="Q1331" s="323"/>
      <c r="X1331" s="202"/>
      <c r="Y1331" s="12"/>
      <c r="Z1331" s="329"/>
    </row>
    <row r="1332" spans="14:26">
      <c r="N1332" s="317"/>
      <c r="O1332" s="259"/>
      <c r="P1332" s="54"/>
      <c r="Q1332" s="323"/>
      <c r="X1332" s="202"/>
      <c r="Y1332" s="12"/>
      <c r="Z1332" s="329"/>
    </row>
    <row r="1333" spans="14:26">
      <c r="N1333" s="317"/>
      <c r="O1333" s="259"/>
      <c r="P1333" s="54"/>
      <c r="Q1333" s="323"/>
      <c r="X1333" s="202"/>
      <c r="Y1333" s="12"/>
      <c r="Z1333" s="329"/>
    </row>
    <row r="1334" spans="14:26">
      <c r="N1334" s="317"/>
      <c r="O1334" s="259"/>
      <c r="P1334" s="54"/>
      <c r="Q1334" s="323"/>
      <c r="X1334" s="202"/>
      <c r="Y1334" s="12"/>
      <c r="Z1334" s="329"/>
    </row>
    <row r="1335" spans="14:26">
      <c r="N1335" s="317"/>
      <c r="O1335" s="259"/>
      <c r="P1335" s="54"/>
      <c r="Q1335" s="323"/>
      <c r="X1335" s="202"/>
      <c r="Y1335" s="12"/>
      <c r="Z1335" s="329"/>
    </row>
    <row r="1336" spans="14:26">
      <c r="N1336" s="317"/>
      <c r="O1336" s="259"/>
      <c r="P1336" s="54"/>
      <c r="Q1336" s="323"/>
      <c r="X1336" s="202"/>
      <c r="Y1336" s="12"/>
      <c r="Z1336" s="329"/>
    </row>
    <row r="1337" spans="14:26">
      <c r="N1337" s="317"/>
      <c r="O1337" s="259"/>
      <c r="P1337" s="54"/>
      <c r="Q1337" s="323"/>
      <c r="X1337" s="202"/>
      <c r="Y1337" s="12"/>
      <c r="Z1337" s="329"/>
    </row>
    <row r="1338" spans="14:26">
      <c r="N1338" s="317"/>
      <c r="O1338" s="259"/>
      <c r="P1338" s="54"/>
      <c r="Q1338" s="323"/>
      <c r="X1338" s="202"/>
      <c r="Y1338" s="12"/>
      <c r="Z1338" s="329"/>
    </row>
    <row r="1339" spans="14:26">
      <c r="N1339" s="317"/>
      <c r="O1339" s="259"/>
      <c r="P1339" s="54"/>
      <c r="Q1339" s="323"/>
      <c r="X1339" s="202"/>
      <c r="Y1339" s="12"/>
      <c r="Z1339" s="329"/>
    </row>
    <row r="1340" spans="14:26">
      <c r="N1340" s="317"/>
      <c r="O1340" s="259"/>
      <c r="P1340" s="54"/>
      <c r="Q1340" s="323"/>
      <c r="X1340" s="202"/>
      <c r="Y1340" s="12"/>
      <c r="Z1340" s="329"/>
    </row>
    <row r="1341" spans="14:26">
      <c r="N1341" s="317"/>
      <c r="O1341" s="259"/>
      <c r="P1341" s="54"/>
      <c r="Q1341" s="323"/>
      <c r="X1341" s="202"/>
      <c r="Y1341" s="12"/>
      <c r="Z1341" s="329"/>
    </row>
    <row r="1342" spans="14:26">
      <c r="N1342" s="317"/>
      <c r="O1342" s="259"/>
      <c r="P1342" s="54"/>
      <c r="Q1342" s="323"/>
      <c r="X1342" s="202"/>
      <c r="Y1342" s="12"/>
      <c r="Z1342" s="329"/>
    </row>
    <row r="1343" spans="14:26">
      <c r="N1343" s="317"/>
      <c r="O1343" s="259"/>
      <c r="P1343" s="54"/>
      <c r="Q1343" s="323"/>
      <c r="X1343" s="202"/>
      <c r="Y1343" s="12"/>
      <c r="Z1343" s="329"/>
    </row>
    <row r="1344" spans="14:26">
      <c r="N1344" s="317"/>
      <c r="O1344" s="259"/>
      <c r="P1344" s="54"/>
      <c r="Q1344" s="323"/>
      <c r="X1344" s="202"/>
      <c r="Y1344" s="12"/>
      <c r="Z1344" s="329"/>
    </row>
    <row r="1345" spans="14:26">
      <c r="N1345" s="317"/>
      <c r="O1345" s="259"/>
      <c r="P1345" s="54"/>
      <c r="Q1345" s="323"/>
      <c r="X1345" s="202"/>
      <c r="Y1345" s="12"/>
      <c r="Z1345" s="329"/>
    </row>
    <row r="1346" spans="14:26">
      <c r="N1346" s="317"/>
      <c r="O1346" s="259"/>
      <c r="P1346" s="54"/>
      <c r="Q1346" s="323"/>
      <c r="X1346" s="202"/>
      <c r="Y1346" s="12"/>
      <c r="Z1346" s="329"/>
    </row>
    <row r="1347" spans="14:26">
      <c r="N1347" s="317"/>
      <c r="O1347" s="259"/>
      <c r="P1347" s="54"/>
      <c r="Q1347" s="323"/>
      <c r="X1347" s="202"/>
      <c r="Y1347" s="12"/>
      <c r="Z1347" s="329"/>
    </row>
    <row r="1348" spans="14:26">
      <c r="N1348" s="317"/>
      <c r="O1348" s="259"/>
      <c r="P1348" s="54"/>
      <c r="Q1348" s="323"/>
      <c r="X1348" s="202"/>
      <c r="Y1348" s="12"/>
      <c r="Z1348" s="329"/>
    </row>
    <row r="1349" spans="14:26">
      <c r="N1349" s="317"/>
      <c r="O1349" s="259"/>
      <c r="P1349" s="54"/>
      <c r="Q1349" s="323"/>
      <c r="X1349" s="202"/>
      <c r="Y1349" s="12"/>
      <c r="Z1349" s="329"/>
    </row>
    <row r="1350" spans="14:26">
      <c r="N1350" s="317"/>
      <c r="O1350" s="259"/>
      <c r="P1350" s="54"/>
      <c r="Q1350" s="323"/>
      <c r="X1350" s="202"/>
      <c r="Y1350" s="12"/>
      <c r="Z1350" s="329"/>
    </row>
    <row r="1351" spans="14:26">
      <c r="N1351" s="317"/>
      <c r="O1351" s="259"/>
      <c r="P1351" s="54"/>
      <c r="Q1351" s="323"/>
      <c r="X1351" s="202"/>
      <c r="Y1351" s="12"/>
      <c r="Z1351" s="329"/>
    </row>
    <row r="1352" spans="14:26">
      <c r="X1352" s="202"/>
      <c r="Y1352" s="12"/>
      <c r="Z1352" s="329"/>
    </row>
    <row r="1353" spans="14:26">
      <c r="X1353" s="202"/>
      <c r="Y1353" s="12"/>
      <c r="Z1353" s="329"/>
    </row>
    <row r="1354" spans="14:26">
      <c r="X1354" s="202"/>
      <c r="Y1354" s="12"/>
      <c r="Z1354" s="329"/>
    </row>
    <row r="1355" spans="14:26">
      <c r="X1355" s="202"/>
      <c r="Y1355" s="12"/>
      <c r="Z1355" s="329"/>
    </row>
    <row r="1356" spans="14:26">
      <c r="X1356" s="202"/>
      <c r="Y1356" s="12"/>
      <c r="Z1356" s="329"/>
    </row>
    <row r="1357" spans="14:26">
      <c r="X1357" s="202"/>
      <c r="Y1357" s="12"/>
      <c r="Z1357" s="329"/>
    </row>
    <row r="1358" spans="14:26">
      <c r="X1358" s="202"/>
      <c r="Y1358" s="12"/>
      <c r="Z1358" s="329"/>
    </row>
    <row r="1359" spans="14:26">
      <c r="X1359" s="202"/>
      <c r="Y1359" s="12"/>
      <c r="Z1359" s="329"/>
    </row>
    <row r="1360" spans="14:26">
      <c r="X1360" s="202"/>
      <c r="Y1360" s="12"/>
      <c r="Z1360" s="329"/>
    </row>
    <row r="1361" spans="24:26">
      <c r="X1361" s="202"/>
      <c r="Y1361" s="12"/>
      <c r="Z1361" s="329"/>
    </row>
    <row r="1362" spans="24:26">
      <c r="X1362" s="202"/>
      <c r="Y1362" s="12"/>
      <c r="Z1362" s="329"/>
    </row>
    <row r="1363" spans="24:26">
      <c r="X1363" s="202"/>
      <c r="Y1363" s="12"/>
      <c r="Z1363" s="329"/>
    </row>
    <row r="1364" spans="24:26">
      <c r="X1364" s="202"/>
      <c r="Y1364" s="12"/>
      <c r="Z1364" s="329"/>
    </row>
    <row r="1365" spans="24:26">
      <c r="X1365" s="202"/>
      <c r="Y1365" s="12"/>
      <c r="Z1365" s="329"/>
    </row>
    <row r="1366" spans="24:26">
      <c r="X1366" s="202"/>
      <c r="Y1366" s="12"/>
      <c r="Z1366" s="329"/>
    </row>
    <row r="1367" spans="24:26">
      <c r="X1367" s="202"/>
      <c r="Y1367" s="12"/>
      <c r="Z1367" s="329"/>
    </row>
    <row r="1368" spans="24:26">
      <c r="X1368" s="202"/>
      <c r="Y1368" s="12"/>
      <c r="Z1368" s="329"/>
    </row>
    <row r="1369" spans="24:26">
      <c r="X1369" s="202"/>
      <c r="Y1369" s="12"/>
      <c r="Z1369" s="329"/>
    </row>
    <row r="1370" spans="24:26">
      <c r="X1370" s="202"/>
      <c r="Y1370" s="12"/>
      <c r="Z1370" s="329"/>
    </row>
    <row r="1371" spans="24:26">
      <c r="X1371" s="202"/>
      <c r="Y1371" s="12"/>
      <c r="Z1371" s="329"/>
    </row>
    <row r="1372" spans="24:26">
      <c r="X1372" s="202"/>
      <c r="Y1372" s="12"/>
      <c r="Z1372" s="329"/>
    </row>
    <row r="1373" spans="24:26">
      <c r="X1373" s="202"/>
      <c r="Y1373" s="12"/>
      <c r="Z1373" s="329"/>
    </row>
    <row r="1374" spans="24:26">
      <c r="X1374" s="202"/>
      <c r="Y1374" s="12"/>
      <c r="Z1374" s="329"/>
    </row>
    <row r="1375" spans="24:26">
      <c r="X1375" s="202"/>
      <c r="Y1375" s="12"/>
      <c r="Z1375" s="329"/>
    </row>
    <row r="1376" spans="24:26">
      <c r="X1376" s="202"/>
      <c r="Y1376" s="12"/>
      <c r="Z1376" s="329"/>
    </row>
    <row r="1377" spans="24:26">
      <c r="X1377" s="202"/>
      <c r="Y1377" s="12"/>
      <c r="Z1377" s="329"/>
    </row>
    <row r="1378" spans="24:26">
      <c r="X1378" s="202"/>
      <c r="Y1378" s="12"/>
      <c r="Z1378" s="329"/>
    </row>
    <row r="1379" spans="24:26">
      <c r="X1379" s="202"/>
      <c r="Y1379" s="12"/>
      <c r="Z1379" s="329"/>
    </row>
    <row r="1380" spans="24:26">
      <c r="X1380" s="202"/>
      <c r="Y1380" s="12"/>
      <c r="Z1380" s="329"/>
    </row>
    <row r="1381" spans="24:26">
      <c r="X1381" s="202"/>
      <c r="Y1381" s="12"/>
      <c r="Z1381" s="329"/>
    </row>
    <row r="1382" spans="24:26">
      <c r="X1382" s="202"/>
      <c r="Y1382" s="12"/>
      <c r="Z1382" s="329"/>
    </row>
    <row r="1383" spans="24:26">
      <c r="X1383" s="202"/>
      <c r="Y1383" s="12"/>
      <c r="Z1383" s="329"/>
    </row>
    <row r="1384" spans="24:26">
      <c r="X1384" s="202"/>
      <c r="Y1384" s="12"/>
      <c r="Z1384" s="329"/>
    </row>
    <row r="1385" spans="24:26">
      <c r="X1385" s="202"/>
      <c r="Y1385" s="12"/>
      <c r="Z1385" s="329"/>
    </row>
    <row r="1386" spans="24:26">
      <c r="X1386" s="202"/>
      <c r="Y1386" s="12"/>
      <c r="Z1386" s="329"/>
    </row>
    <row r="1387" spans="24:26">
      <c r="X1387" s="202"/>
      <c r="Y1387" s="12"/>
      <c r="Z1387" s="329"/>
    </row>
    <row r="1388" spans="24:26">
      <c r="X1388" s="202"/>
      <c r="Y1388" s="12"/>
      <c r="Z1388" s="329"/>
    </row>
    <row r="1389" spans="24:26">
      <c r="X1389" s="202"/>
      <c r="Y1389" s="12"/>
      <c r="Z1389" s="329"/>
    </row>
    <row r="1390" spans="24:26">
      <c r="X1390" s="202"/>
      <c r="Y1390" s="12"/>
      <c r="Z1390" s="329"/>
    </row>
    <row r="1391" spans="24:26">
      <c r="X1391" s="202"/>
      <c r="Y1391" s="12"/>
      <c r="Z1391" s="329"/>
    </row>
    <row r="1392" spans="24:26">
      <c r="X1392" s="202"/>
      <c r="Y1392" s="12"/>
      <c r="Z1392" s="329"/>
    </row>
    <row r="1393" spans="24:26">
      <c r="X1393" s="202"/>
      <c r="Y1393" s="12"/>
      <c r="Z1393" s="329"/>
    </row>
    <row r="1394" spans="24:26">
      <c r="X1394" s="202"/>
      <c r="Y1394" s="12"/>
      <c r="Z1394" s="329"/>
    </row>
    <row r="1395" spans="24:26">
      <c r="X1395" s="202"/>
      <c r="Y1395" s="12"/>
      <c r="Z1395" s="329"/>
    </row>
    <row r="1396" spans="24:26">
      <c r="X1396" s="202"/>
      <c r="Y1396" s="12"/>
      <c r="Z1396" s="329"/>
    </row>
    <row r="1397" spans="24:26">
      <c r="X1397" s="202"/>
      <c r="Y1397" s="12"/>
      <c r="Z1397" s="329"/>
    </row>
    <row r="1398" spans="24:26">
      <c r="X1398" s="202"/>
      <c r="Y1398" s="12"/>
      <c r="Z1398" s="329"/>
    </row>
    <row r="1399" spans="24:26">
      <c r="X1399" s="202"/>
      <c r="Y1399" s="12"/>
      <c r="Z1399" s="329"/>
    </row>
    <row r="1400" spans="24:26">
      <c r="X1400" s="202"/>
      <c r="Y1400" s="12"/>
      <c r="Z1400" s="329"/>
    </row>
    <row r="1401" spans="24:26">
      <c r="X1401" s="202"/>
      <c r="Y1401" s="12"/>
      <c r="Z1401" s="329"/>
    </row>
    <row r="1402" spans="24:26">
      <c r="X1402" s="202"/>
      <c r="Y1402" s="12"/>
      <c r="Z1402" s="329"/>
    </row>
    <row r="1403" spans="24:26">
      <c r="X1403" s="202"/>
      <c r="Y1403" s="12"/>
      <c r="Z1403" s="329"/>
    </row>
    <row r="1404" spans="24:26">
      <c r="X1404" s="202"/>
      <c r="Y1404" s="12"/>
      <c r="Z1404" s="329"/>
    </row>
    <row r="1405" spans="24:26">
      <c r="X1405" s="202"/>
      <c r="Y1405" s="12"/>
      <c r="Z1405" s="329"/>
    </row>
    <row r="1406" spans="24:26">
      <c r="X1406" s="202"/>
      <c r="Y1406" s="12"/>
      <c r="Z1406" s="329"/>
    </row>
    <row r="1407" spans="24:26">
      <c r="X1407" s="202"/>
      <c r="Y1407" s="12"/>
      <c r="Z1407" s="329"/>
    </row>
    <row r="1408" spans="24:26">
      <c r="X1408" s="202"/>
      <c r="Y1408" s="12"/>
      <c r="Z1408" s="329"/>
    </row>
    <row r="1409" spans="24:26">
      <c r="X1409" s="202"/>
      <c r="Y1409" s="12"/>
      <c r="Z1409" s="329"/>
    </row>
    <row r="1410" spans="24:26">
      <c r="X1410" s="202"/>
      <c r="Y1410" s="12"/>
      <c r="Z1410" s="329"/>
    </row>
    <row r="1411" spans="24:26">
      <c r="X1411" s="202"/>
      <c r="Y1411" s="12"/>
      <c r="Z1411" s="329"/>
    </row>
    <row r="1412" spans="24:26">
      <c r="X1412" s="202"/>
      <c r="Y1412" s="12"/>
      <c r="Z1412" s="329"/>
    </row>
    <row r="1413" spans="24:26">
      <c r="X1413" s="202"/>
      <c r="Y1413" s="12"/>
      <c r="Z1413" s="329"/>
    </row>
    <row r="1414" spans="24:26">
      <c r="X1414" s="202"/>
      <c r="Y1414" s="12"/>
      <c r="Z1414" s="329"/>
    </row>
    <row r="1415" spans="24:26">
      <c r="X1415" s="202"/>
      <c r="Y1415" s="12"/>
      <c r="Z1415" s="329"/>
    </row>
    <row r="1416" spans="24:26">
      <c r="X1416" s="202"/>
      <c r="Y1416" s="12"/>
      <c r="Z1416" s="329"/>
    </row>
    <row r="1417" spans="24:26">
      <c r="X1417" s="202"/>
      <c r="Y1417" s="12"/>
      <c r="Z1417" s="329"/>
    </row>
    <row r="1418" spans="24:26">
      <c r="X1418" s="202"/>
      <c r="Y1418" s="12"/>
      <c r="Z1418" s="329"/>
    </row>
    <row r="1419" spans="24:26">
      <c r="X1419" s="202"/>
      <c r="Y1419" s="12"/>
      <c r="Z1419" s="329"/>
    </row>
    <row r="1420" spans="24:26">
      <c r="X1420" s="202"/>
      <c r="Y1420" s="12"/>
      <c r="Z1420" s="329"/>
    </row>
    <row r="1421" spans="24:26">
      <c r="X1421" s="202"/>
      <c r="Y1421" s="12"/>
      <c r="Z1421" s="329"/>
    </row>
    <row r="1422" spans="24:26">
      <c r="X1422" s="202"/>
      <c r="Y1422" s="12"/>
      <c r="Z1422" s="329"/>
    </row>
    <row r="1423" spans="24:26">
      <c r="X1423" s="202"/>
      <c r="Y1423" s="12"/>
      <c r="Z1423" s="329"/>
    </row>
    <row r="1424" spans="24:26">
      <c r="X1424" s="202"/>
      <c r="Y1424" s="12"/>
      <c r="Z1424" s="329"/>
    </row>
    <row r="1425" spans="24:26">
      <c r="X1425" s="202"/>
      <c r="Y1425" s="12"/>
      <c r="Z1425" s="329"/>
    </row>
    <row r="1426" spans="24:26">
      <c r="X1426" s="202"/>
      <c r="Y1426" s="12"/>
      <c r="Z1426" s="329"/>
    </row>
    <row r="1427" spans="24:26">
      <c r="X1427" s="202"/>
      <c r="Y1427" s="12"/>
      <c r="Z1427" s="329"/>
    </row>
    <row r="1428" spans="24:26">
      <c r="X1428" s="202"/>
      <c r="Y1428" s="12"/>
      <c r="Z1428" s="329"/>
    </row>
    <row r="1429" spans="24:26">
      <c r="X1429" s="202"/>
      <c r="Y1429" s="12"/>
      <c r="Z1429" s="329"/>
    </row>
    <row r="1430" spans="24:26">
      <c r="X1430" s="202"/>
      <c r="Y1430" s="12"/>
      <c r="Z1430" s="329"/>
    </row>
    <row r="1431" spans="24:26">
      <c r="X1431" s="202"/>
      <c r="Y1431" s="12"/>
      <c r="Z1431" s="329"/>
    </row>
    <row r="1432" spans="24:26">
      <c r="X1432" s="202"/>
      <c r="Y1432" s="12"/>
      <c r="Z1432" s="329"/>
    </row>
    <row r="1433" spans="24:26">
      <c r="X1433" s="202"/>
      <c r="Y1433" s="12"/>
      <c r="Z1433" s="329"/>
    </row>
    <row r="1434" spans="24:26">
      <c r="X1434" s="202"/>
      <c r="Y1434" s="12"/>
      <c r="Z1434" s="329"/>
    </row>
    <row r="1435" spans="24:26">
      <c r="X1435" s="202"/>
      <c r="Y1435" s="12"/>
      <c r="Z1435" s="329"/>
    </row>
    <row r="1436" spans="24:26">
      <c r="X1436" s="202"/>
      <c r="Y1436" s="12"/>
      <c r="Z1436" s="329"/>
    </row>
    <row r="1437" spans="24:26">
      <c r="X1437" s="202"/>
      <c r="Y1437" s="12"/>
      <c r="Z1437" s="329"/>
    </row>
    <row r="1438" spans="24:26">
      <c r="X1438" s="202"/>
      <c r="Y1438" s="12"/>
      <c r="Z1438" s="329"/>
    </row>
    <row r="1439" spans="24:26">
      <c r="X1439" s="202"/>
      <c r="Y1439" s="12"/>
      <c r="Z1439" s="329"/>
    </row>
    <row r="1440" spans="24:26">
      <c r="X1440" s="202"/>
      <c r="Y1440" s="12"/>
      <c r="Z1440" s="329"/>
    </row>
    <row r="1441" spans="24:26">
      <c r="X1441" s="202"/>
      <c r="Y1441" s="12"/>
      <c r="Z1441" s="329"/>
    </row>
    <row r="1442" spans="24:26">
      <c r="X1442" s="202"/>
      <c r="Y1442" s="12"/>
      <c r="Z1442" s="329"/>
    </row>
    <row r="1443" spans="24:26">
      <c r="X1443" s="202"/>
      <c r="Y1443" s="12"/>
      <c r="Z1443" s="329"/>
    </row>
    <row r="1444" spans="24:26">
      <c r="X1444" s="202"/>
      <c r="Y1444" s="12"/>
      <c r="Z1444" s="329"/>
    </row>
    <row r="1445" spans="24:26">
      <c r="X1445" s="202"/>
      <c r="Y1445" s="12"/>
      <c r="Z1445" s="329"/>
    </row>
    <row r="1446" spans="24:26">
      <c r="X1446" s="202"/>
      <c r="Y1446" s="12"/>
      <c r="Z1446" s="329"/>
    </row>
    <row r="1447" spans="24:26">
      <c r="X1447" s="202"/>
      <c r="Y1447" s="12"/>
      <c r="Z1447" s="329"/>
    </row>
    <row r="1448" spans="24:26">
      <c r="X1448" s="202"/>
      <c r="Y1448" s="12"/>
      <c r="Z1448" s="329"/>
    </row>
    <row r="1449" spans="24:26">
      <c r="X1449" s="202"/>
      <c r="Y1449" s="12"/>
      <c r="Z1449" s="329"/>
    </row>
    <row r="1450" spans="24:26">
      <c r="X1450" s="202"/>
      <c r="Y1450" s="12"/>
      <c r="Z1450" s="329"/>
    </row>
    <row r="1451" spans="24:26">
      <c r="X1451" s="202"/>
      <c r="Y1451" s="12"/>
      <c r="Z1451" s="329"/>
    </row>
    <row r="1452" spans="24:26">
      <c r="X1452" s="202"/>
      <c r="Y1452" s="12"/>
      <c r="Z1452" s="329"/>
    </row>
    <row r="1453" spans="24:26">
      <c r="X1453" s="202"/>
      <c r="Y1453" s="12"/>
      <c r="Z1453" s="329"/>
    </row>
    <row r="1454" spans="24:26">
      <c r="X1454" s="202"/>
      <c r="Y1454" s="12"/>
      <c r="Z1454" s="329"/>
    </row>
    <row r="1455" spans="24:26">
      <c r="X1455" s="202"/>
      <c r="Y1455" s="12"/>
      <c r="Z1455" s="329"/>
    </row>
    <row r="1456" spans="24:26">
      <c r="X1456" s="202"/>
      <c r="Y1456" s="12"/>
      <c r="Z1456" s="329"/>
    </row>
    <row r="1457" spans="24:26">
      <c r="X1457" s="202"/>
      <c r="Y1457" s="12"/>
      <c r="Z1457" s="329"/>
    </row>
    <row r="1458" spans="24:26">
      <c r="X1458" s="202"/>
      <c r="Y1458" s="12"/>
      <c r="Z1458" s="329"/>
    </row>
    <row r="1459" spans="24:26">
      <c r="X1459" s="202"/>
      <c r="Y1459" s="12"/>
      <c r="Z1459" s="329"/>
    </row>
    <row r="1460" spans="24:26">
      <c r="X1460" s="202"/>
      <c r="Y1460" s="12"/>
      <c r="Z1460" s="329"/>
    </row>
    <row r="1461" spans="24:26">
      <c r="X1461" s="202"/>
      <c r="Y1461" s="12"/>
      <c r="Z1461" s="329"/>
    </row>
    <row r="1462" spans="24:26">
      <c r="X1462" s="202"/>
      <c r="Y1462" s="12"/>
      <c r="Z1462" s="329"/>
    </row>
    <row r="1463" spans="24:26">
      <c r="X1463" s="202"/>
      <c r="Y1463" s="12"/>
      <c r="Z1463" s="329"/>
    </row>
    <row r="1464" spans="24:26">
      <c r="X1464" s="202"/>
      <c r="Y1464" s="12"/>
      <c r="Z1464" s="329"/>
    </row>
    <row r="1465" spans="24:26">
      <c r="X1465" s="202"/>
      <c r="Y1465" s="12"/>
      <c r="Z1465" s="329"/>
    </row>
    <row r="1466" spans="24:26">
      <c r="X1466" s="202"/>
      <c r="Y1466" s="12"/>
      <c r="Z1466" s="329"/>
    </row>
    <row r="1467" spans="24:26">
      <c r="X1467" s="202"/>
      <c r="Y1467" s="12"/>
      <c r="Z1467" s="329"/>
    </row>
    <row r="1468" spans="24:26">
      <c r="X1468" s="202"/>
      <c r="Y1468" s="12"/>
      <c r="Z1468" s="329"/>
    </row>
    <row r="1469" spans="24:26">
      <c r="X1469" s="202"/>
      <c r="Y1469" s="12"/>
      <c r="Z1469" s="329"/>
    </row>
    <row r="1470" spans="24:26">
      <c r="X1470" s="202"/>
      <c r="Y1470" s="12"/>
      <c r="Z1470" s="329"/>
    </row>
    <row r="1471" spans="24:26">
      <c r="X1471" s="202"/>
      <c r="Y1471" s="12"/>
      <c r="Z1471" s="329"/>
    </row>
    <row r="1472" spans="24:26">
      <c r="X1472" s="202"/>
      <c r="Y1472" s="12"/>
      <c r="Z1472" s="329"/>
    </row>
    <row r="1473" spans="24:26">
      <c r="X1473" s="202"/>
      <c r="Y1473" s="12"/>
      <c r="Z1473" s="329"/>
    </row>
    <row r="1474" spans="24:26">
      <c r="X1474" s="202"/>
      <c r="Y1474" s="12"/>
      <c r="Z1474" s="329"/>
    </row>
    <row r="1475" spans="24:26">
      <c r="X1475" s="202"/>
      <c r="Y1475" s="12"/>
      <c r="Z1475" s="329"/>
    </row>
    <row r="1476" spans="24:26">
      <c r="X1476" s="202"/>
      <c r="Y1476" s="12"/>
      <c r="Z1476" s="329"/>
    </row>
    <row r="1477" spans="24:26">
      <c r="X1477" s="202"/>
      <c r="Y1477" s="12"/>
      <c r="Z1477" s="329"/>
    </row>
    <row r="1478" spans="24:26">
      <c r="X1478" s="202"/>
      <c r="Y1478" s="12"/>
      <c r="Z1478" s="329"/>
    </row>
    <row r="1479" spans="24:26">
      <c r="X1479" s="202"/>
      <c r="Y1479" s="12"/>
      <c r="Z1479" s="329"/>
    </row>
    <row r="1480" spans="24:26">
      <c r="X1480" s="202"/>
      <c r="Y1480" s="12"/>
      <c r="Z1480" s="329"/>
    </row>
    <row r="1481" spans="24:26">
      <c r="X1481" s="202"/>
      <c r="Y1481" s="12"/>
      <c r="Z1481" s="329"/>
    </row>
    <row r="1482" spans="24:26">
      <c r="X1482" s="202"/>
      <c r="Y1482" s="12"/>
      <c r="Z1482" s="329"/>
    </row>
    <row r="1483" spans="24:26">
      <c r="X1483" s="202"/>
      <c r="Y1483" s="12"/>
      <c r="Z1483" s="329"/>
    </row>
    <row r="1484" spans="24:26">
      <c r="X1484" s="202"/>
      <c r="Y1484" s="12"/>
      <c r="Z1484" s="329"/>
    </row>
    <row r="1485" spans="24:26">
      <c r="X1485" s="202"/>
      <c r="Y1485" s="12"/>
      <c r="Z1485" s="329"/>
    </row>
    <row r="1486" spans="24:26">
      <c r="X1486" s="202"/>
      <c r="Y1486" s="12"/>
      <c r="Z1486" s="329"/>
    </row>
    <row r="1487" spans="24:26">
      <c r="X1487" s="202"/>
      <c r="Y1487" s="12"/>
      <c r="Z1487" s="329"/>
    </row>
    <row r="1488" spans="24:26">
      <c r="X1488" s="202"/>
      <c r="Y1488" s="12"/>
      <c r="Z1488" s="329"/>
    </row>
    <row r="1489" spans="24:26">
      <c r="X1489" s="202"/>
      <c r="Y1489" s="12"/>
      <c r="Z1489" s="329"/>
    </row>
    <row r="1490" spans="24:26">
      <c r="X1490" s="202"/>
      <c r="Y1490" s="12"/>
      <c r="Z1490" s="329"/>
    </row>
    <row r="1491" spans="24:26">
      <c r="X1491" s="202"/>
      <c r="Y1491" s="12"/>
      <c r="Z1491" s="329"/>
    </row>
    <row r="1492" spans="24:26">
      <c r="X1492" s="202"/>
      <c r="Y1492" s="12"/>
      <c r="Z1492" s="329"/>
    </row>
    <row r="1493" spans="24:26">
      <c r="X1493" s="202"/>
      <c r="Y1493" s="12"/>
      <c r="Z1493" s="329"/>
    </row>
    <row r="1494" spans="24:26">
      <c r="X1494" s="202"/>
      <c r="Y1494" s="12"/>
      <c r="Z1494" s="329"/>
    </row>
    <row r="1495" spans="24:26">
      <c r="X1495" s="202"/>
      <c r="Y1495" s="12"/>
      <c r="Z1495" s="329"/>
    </row>
    <row r="1496" spans="24:26">
      <c r="X1496" s="202"/>
      <c r="Y1496" s="12"/>
      <c r="Z1496" s="329"/>
    </row>
    <row r="1497" spans="24:26">
      <c r="X1497" s="202"/>
      <c r="Y1497" s="12"/>
      <c r="Z1497" s="329"/>
    </row>
    <row r="1498" spans="24:26">
      <c r="X1498" s="202"/>
      <c r="Y1498" s="12"/>
      <c r="Z1498" s="329"/>
    </row>
    <row r="1499" spans="24:26">
      <c r="X1499" s="202"/>
      <c r="Y1499" s="12"/>
      <c r="Z1499" s="329"/>
    </row>
    <row r="1500" spans="24:26">
      <c r="X1500" s="202"/>
      <c r="Y1500" s="12"/>
      <c r="Z1500" s="329"/>
    </row>
    <row r="1501" spans="24:26">
      <c r="X1501" s="202"/>
      <c r="Y1501" s="12"/>
      <c r="Z1501" s="329"/>
    </row>
    <row r="1502" spans="24:26">
      <c r="X1502" s="202"/>
      <c r="Y1502" s="12"/>
      <c r="Z1502" s="329"/>
    </row>
    <row r="1503" spans="24:26">
      <c r="X1503" s="202"/>
      <c r="Y1503" s="12"/>
      <c r="Z1503" s="329"/>
    </row>
    <row r="1504" spans="24:26">
      <c r="X1504" s="202"/>
      <c r="Y1504" s="12"/>
      <c r="Z1504" s="329"/>
    </row>
    <row r="1505" spans="24:26">
      <c r="X1505" s="202"/>
      <c r="Y1505" s="12"/>
      <c r="Z1505" s="329"/>
    </row>
    <row r="1506" spans="24:26">
      <c r="X1506" s="202"/>
      <c r="Y1506" s="12"/>
      <c r="Z1506" s="329"/>
    </row>
    <row r="1507" spans="24:26">
      <c r="X1507" s="202"/>
      <c r="Y1507" s="12"/>
      <c r="Z1507" s="329"/>
    </row>
    <row r="1508" spans="24:26">
      <c r="X1508" s="202"/>
      <c r="Y1508" s="12"/>
      <c r="Z1508" s="329"/>
    </row>
    <row r="1509" spans="24:26">
      <c r="X1509" s="202"/>
      <c r="Y1509" s="12"/>
      <c r="Z1509" s="329"/>
    </row>
    <row r="1510" spans="24:26">
      <c r="X1510" s="202"/>
      <c r="Y1510" s="12"/>
      <c r="Z1510" s="329"/>
    </row>
    <row r="1511" spans="24:26">
      <c r="X1511" s="202"/>
      <c r="Y1511" s="12"/>
      <c r="Z1511" s="329"/>
    </row>
    <row r="1512" spans="24:26">
      <c r="X1512" s="202"/>
      <c r="Y1512" s="12"/>
      <c r="Z1512" s="329"/>
    </row>
    <row r="1513" spans="24:26">
      <c r="X1513" s="202"/>
      <c r="Y1513" s="12"/>
      <c r="Z1513" s="329"/>
    </row>
    <row r="1514" spans="24:26">
      <c r="X1514" s="202"/>
      <c r="Y1514" s="12"/>
      <c r="Z1514" s="329"/>
    </row>
    <row r="1515" spans="24:26">
      <c r="X1515" s="202"/>
      <c r="Y1515" s="12"/>
      <c r="Z1515" s="329"/>
    </row>
    <row r="1516" spans="24:26">
      <c r="X1516" s="202"/>
      <c r="Y1516" s="12"/>
      <c r="Z1516" s="329"/>
    </row>
    <row r="1517" spans="24:26">
      <c r="X1517" s="202"/>
      <c r="Y1517" s="12"/>
      <c r="Z1517" s="329"/>
    </row>
    <row r="1518" spans="24:26">
      <c r="X1518" s="202"/>
      <c r="Y1518" s="12"/>
      <c r="Z1518" s="329"/>
    </row>
    <row r="1519" spans="24:26">
      <c r="X1519" s="202"/>
      <c r="Y1519" s="12"/>
      <c r="Z1519" s="329"/>
    </row>
    <row r="1520" spans="24:26">
      <c r="X1520" s="202"/>
      <c r="Y1520" s="12"/>
      <c r="Z1520" s="329"/>
    </row>
    <row r="1521" spans="24:26">
      <c r="X1521" s="202"/>
      <c r="Y1521" s="12"/>
      <c r="Z1521" s="329"/>
    </row>
    <row r="1522" spans="24:26">
      <c r="X1522" s="202"/>
      <c r="Y1522" s="12"/>
      <c r="Z1522" s="329"/>
    </row>
    <row r="1523" spans="24:26">
      <c r="X1523" s="202"/>
      <c r="Y1523" s="12"/>
      <c r="Z1523" s="329"/>
    </row>
    <row r="1524" spans="24:26">
      <c r="X1524" s="202"/>
      <c r="Y1524" s="12"/>
      <c r="Z1524" s="329"/>
    </row>
    <row r="1525" spans="24:26">
      <c r="X1525" s="202"/>
      <c r="Y1525" s="12"/>
      <c r="Z1525" s="329"/>
    </row>
    <row r="1526" spans="24:26">
      <c r="X1526" s="202"/>
      <c r="Y1526" s="12"/>
      <c r="Z1526" s="329"/>
    </row>
    <row r="1527" spans="24:26">
      <c r="X1527" s="202"/>
      <c r="Y1527" s="12"/>
      <c r="Z1527" s="329"/>
    </row>
    <row r="1528" spans="24:26">
      <c r="X1528" s="202"/>
      <c r="Y1528" s="12"/>
      <c r="Z1528" s="329"/>
    </row>
    <row r="1529" spans="24:26">
      <c r="X1529" s="202"/>
      <c r="Y1529" s="12"/>
      <c r="Z1529" s="329"/>
    </row>
    <row r="1530" spans="24:26">
      <c r="X1530" s="202"/>
      <c r="Y1530" s="12"/>
      <c r="Z1530" s="329"/>
    </row>
    <row r="1531" spans="24:26">
      <c r="X1531" s="202"/>
      <c r="Y1531" s="12"/>
      <c r="Z1531" s="329"/>
    </row>
    <row r="1532" spans="24:26">
      <c r="X1532" s="202"/>
      <c r="Y1532" s="12"/>
      <c r="Z1532" s="329"/>
    </row>
    <row r="1533" spans="24:26">
      <c r="X1533" s="202"/>
      <c r="Y1533" s="12"/>
      <c r="Z1533" s="329"/>
    </row>
    <row r="1534" spans="24:26">
      <c r="X1534" s="202"/>
      <c r="Y1534" s="12"/>
      <c r="Z1534" s="329"/>
    </row>
    <row r="1535" spans="24:26">
      <c r="X1535" s="202"/>
      <c r="Y1535" s="12"/>
      <c r="Z1535" s="329"/>
    </row>
    <row r="1536" spans="24:26">
      <c r="X1536" s="202"/>
      <c r="Y1536" s="12"/>
      <c r="Z1536" s="329"/>
    </row>
    <row r="1537" spans="24:26">
      <c r="X1537" s="202"/>
      <c r="Y1537" s="12"/>
      <c r="Z1537" s="329"/>
    </row>
    <row r="1538" spans="24:26">
      <c r="X1538" s="202"/>
      <c r="Y1538" s="12"/>
      <c r="Z1538" s="329"/>
    </row>
    <row r="1539" spans="24:26">
      <c r="X1539" s="202"/>
      <c r="Y1539" s="12"/>
      <c r="Z1539" s="329"/>
    </row>
    <row r="1540" spans="24:26">
      <c r="X1540" s="202"/>
      <c r="Y1540" s="12"/>
      <c r="Z1540" s="329"/>
    </row>
    <row r="1541" spans="24:26">
      <c r="X1541" s="202"/>
      <c r="Y1541" s="12"/>
      <c r="Z1541" s="329"/>
    </row>
    <row r="1542" spans="24:26">
      <c r="X1542" s="202"/>
      <c r="Y1542" s="12"/>
      <c r="Z1542" s="329"/>
    </row>
    <row r="1543" spans="24:26">
      <c r="X1543" s="202"/>
      <c r="Y1543" s="12"/>
      <c r="Z1543" s="329"/>
    </row>
    <row r="1544" spans="24:26">
      <c r="X1544" s="202"/>
      <c r="Y1544" s="12"/>
      <c r="Z1544" s="329"/>
    </row>
    <row r="1545" spans="24:26">
      <c r="X1545" s="202"/>
      <c r="Y1545" s="12"/>
      <c r="Z1545" s="329"/>
    </row>
    <row r="1546" spans="24:26">
      <c r="X1546" s="202"/>
      <c r="Y1546" s="12"/>
      <c r="Z1546" s="329"/>
    </row>
    <row r="1547" spans="24:26">
      <c r="X1547" s="202"/>
      <c r="Y1547" s="12"/>
      <c r="Z1547" s="329"/>
    </row>
    <row r="1548" spans="24:26">
      <c r="X1548" s="202"/>
      <c r="Y1548" s="12"/>
      <c r="Z1548" s="329"/>
    </row>
    <row r="1549" spans="24:26">
      <c r="X1549" s="202"/>
      <c r="Y1549" s="12"/>
      <c r="Z1549" s="329"/>
    </row>
    <row r="1550" spans="24:26">
      <c r="X1550" s="202"/>
      <c r="Y1550" s="12"/>
      <c r="Z1550" s="329"/>
    </row>
    <row r="1551" spans="24:26">
      <c r="X1551" s="202"/>
      <c r="Y1551" s="12"/>
      <c r="Z1551" s="329"/>
    </row>
    <row r="1552" spans="24:26">
      <c r="X1552" s="202"/>
      <c r="Y1552" s="12"/>
      <c r="Z1552" s="329"/>
    </row>
    <row r="1553" spans="24:26">
      <c r="X1553" s="202"/>
      <c r="Y1553" s="12"/>
      <c r="Z1553" s="329"/>
    </row>
    <row r="1554" spans="24:26">
      <c r="X1554" s="202"/>
      <c r="Y1554" s="12"/>
      <c r="Z1554" s="329"/>
    </row>
    <row r="1555" spans="24:26">
      <c r="X1555" s="202"/>
      <c r="Y1555" s="12"/>
      <c r="Z1555" s="329"/>
    </row>
    <row r="1556" spans="24:26">
      <c r="X1556" s="202"/>
      <c r="Y1556" s="12"/>
      <c r="Z1556" s="329"/>
    </row>
    <row r="1557" spans="24:26">
      <c r="X1557" s="202"/>
      <c r="Y1557" s="12"/>
      <c r="Z1557" s="329"/>
    </row>
    <row r="1558" spans="24:26">
      <c r="X1558" s="202"/>
      <c r="Y1558" s="12"/>
      <c r="Z1558" s="329"/>
    </row>
    <row r="1559" spans="24:26">
      <c r="X1559" s="202"/>
      <c r="Y1559" s="12"/>
      <c r="Z1559" s="329"/>
    </row>
    <row r="1560" spans="24:26">
      <c r="X1560" s="202"/>
      <c r="Y1560" s="12"/>
      <c r="Z1560" s="329"/>
    </row>
    <row r="1561" spans="24:26">
      <c r="X1561" s="202"/>
      <c r="Y1561" s="12"/>
      <c r="Z1561" s="329"/>
    </row>
    <row r="1562" spans="24:26">
      <c r="X1562" s="202"/>
      <c r="Y1562" s="12"/>
      <c r="Z1562" s="329"/>
    </row>
    <row r="1563" spans="24:26">
      <c r="X1563" s="202"/>
      <c r="Y1563" s="12"/>
      <c r="Z1563" s="329"/>
    </row>
    <row r="1564" spans="24:26">
      <c r="X1564" s="202"/>
      <c r="Y1564" s="12"/>
      <c r="Z1564" s="329"/>
    </row>
    <row r="1565" spans="24:26">
      <c r="X1565" s="202"/>
      <c r="Y1565" s="12"/>
      <c r="Z1565" s="329"/>
    </row>
    <row r="1566" spans="24:26">
      <c r="X1566" s="202"/>
      <c r="Y1566" s="12"/>
      <c r="Z1566" s="329"/>
    </row>
    <row r="1567" spans="24:26">
      <c r="X1567" s="202"/>
      <c r="Y1567" s="12"/>
      <c r="Z1567" s="329"/>
    </row>
    <row r="1568" spans="24:26">
      <c r="X1568" s="202"/>
      <c r="Y1568" s="12"/>
      <c r="Z1568" s="329"/>
    </row>
    <row r="1569" spans="24:26">
      <c r="X1569" s="202"/>
      <c r="Y1569" s="12"/>
      <c r="Z1569" s="329"/>
    </row>
    <row r="1570" spans="24:26">
      <c r="X1570" s="202"/>
      <c r="Y1570" s="12"/>
      <c r="Z1570" s="329"/>
    </row>
    <row r="1571" spans="24:26">
      <c r="X1571" s="202"/>
      <c r="Y1571" s="12"/>
      <c r="Z1571" s="329"/>
    </row>
    <row r="1572" spans="24:26">
      <c r="X1572" s="202"/>
      <c r="Y1572" s="12"/>
      <c r="Z1572" s="329"/>
    </row>
    <row r="1573" spans="24:26">
      <c r="X1573" s="202"/>
      <c r="Y1573" s="12"/>
      <c r="Z1573" s="329"/>
    </row>
    <row r="1574" spans="24:26">
      <c r="X1574" s="202"/>
      <c r="Y1574" s="12"/>
      <c r="Z1574" s="329"/>
    </row>
    <row r="1575" spans="24:26">
      <c r="X1575" s="202"/>
      <c r="Y1575" s="12"/>
      <c r="Z1575" s="329"/>
    </row>
    <row r="1576" spans="24:26">
      <c r="X1576" s="202"/>
      <c r="Y1576" s="12"/>
      <c r="Z1576" s="329"/>
    </row>
    <row r="1577" spans="24:26">
      <c r="X1577" s="202"/>
      <c r="Y1577" s="12"/>
      <c r="Z1577" s="329"/>
    </row>
    <row r="1578" spans="24:26">
      <c r="X1578" s="202"/>
      <c r="Y1578" s="12"/>
      <c r="Z1578" s="329"/>
    </row>
    <row r="1579" spans="24:26">
      <c r="X1579" s="202"/>
      <c r="Y1579" s="12"/>
      <c r="Z1579" s="329"/>
    </row>
    <row r="1580" spans="24:26">
      <c r="X1580" s="202"/>
      <c r="Y1580" s="12"/>
      <c r="Z1580" s="329"/>
    </row>
    <row r="1581" spans="24:26">
      <c r="X1581" s="202"/>
      <c r="Y1581" s="12"/>
      <c r="Z1581" s="329"/>
    </row>
    <row r="1582" spans="24:26">
      <c r="X1582" s="202"/>
      <c r="Y1582" s="12"/>
      <c r="Z1582" s="329"/>
    </row>
    <row r="1583" spans="24:26">
      <c r="X1583" s="202"/>
      <c r="Y1583" s="12"/>
      <c r="Z1583" s="329"/>
    </row>
    <row r="1584" spans="24:26">
      <c r="X1584" s="202"/>
      <c r="Y1584" s="12"/>
      <c r="Z1584" s="329"/>
    </row>
    <row r="1585" spans="24:26">
      <c r="X1585" s="202"/>
      <c r="Y1585" s="12"/>
      <c r="Z1585" s="329"/>
    </row>
    <row r="1586" spans="24:26">
      <c r="X1586" s="202"/>
      <c r="Y1586" s="12"/>
      <c r="Z1586" s="329"/>
    </row>
    <row r="1587" spans="24:26">
      <c r="X1587" s="202"/>
      <c r="Y1587" s="12"/>
      <c r="Z1587" s="329"/>
    </row>
    <row r="1588" spans="24:26">
      <c r="X1588" s="202"/>
      <c r="Y1588" s="12"/>
      <c r="Z1588" s="329"/>
    </row>
    <row r="1589" spans="24:26">
      <c r="X1589" s="202"/>
      <c r="Y1589" s="12"/>
      <c r="Z1589" s="329"/>
    </row>
    <row r="1590" spans="24:26">
      <c r="X1590" s="202"/>
      <c r="Y1590" s="12"/>
      <c r="Z1590" s="329"/>
    </row>
    <row r="1591" spans="24:26">
      <c r="X1591" s="202"/>
      <c r="Y1591" s="12"/>
      <c r="Z1591" s="329"/>
    </row>
    <row r="1592" spans="24:26">
      <c r="X1592" s="202"/>
      <c r="Y1592" s="12"/>
      <c r="Z1592" s="329"/>
    </row>
    <row r="1593" spans="24:26">
      <c r="X1593" s="202"/>
      <c r="Y1593" s="12"/>
      <c r="Z1593" s="329"/>
    </row>
    <row r="1594" spans="24:26">
      <c r="X1594" s="202"/>
      <c r="Y1594" s="12"/>
      <c r="Z1594" s="329"/>
    </row>
    <row r="1595" spans="24:26">
      <c r="X1595" s="202"/>
      <c r="Y1595" s="12"/>
      <c r="Z1595" s="329"/>
    </row>
    <row r="1596" spans="24:26">
      <c r="X1596" s="202"/>
      <c r="Y1596" s="12"/>
      <c r="Z1596" s="329"/>
    </row>
    <row r="1597" spans="24:26">
      <c r="X1597" s="202"/>
      <c r="Y1597" s="12"/>
      <c r="Z1597" s="329"/>
    </row>
    <row r="1598" spans="24:26">
      <c r="X1598" s="202"/>
      <c r="Y1598" s="12"/>
      <c r="Z1598" s="329"/>
    </row>
    <row r="1599" spans="24:26">
      <c r="X1599" s="202"/>
      <c r="Y1599" s="12"/>
      <c r="Z1599" s="329"/>
    </row>
    <row r="1600" spans="24:26">
      <c r="X1600" s="202"/>
      <c r="Y1600" s="12"/>
      <c r="Z1600" s="329"/>
    </row>
    <row r="1601" spans="24:26">
      <c r="X1601" s="202"/>
      <c r="Y1601" s="12"/>
      <c r="Z1601" s="329"/>
    </row>
    <row r="1602" spans="24:26">
      <c r="X1602" s="202"/>
      <c r="Y1602" s="12"/>
      <c r="Z1602" s="329"/>
    </row>
    <row r="1603" spans="24:26">
      <c r="X1603" s="202"/>
      <c r="Y1603" s="12"/>
      <c r="Z1603" s="329"/>
    </row>
    <row r="1604" spans="24:26">
      <c r="X1604" s="202"/>
      <c r="Y1604" s="12"/>
      <c r="Z1604" s="329"/>
    </row>
    <row r="1605" spans="24:26">
      <c r="X1605" s="202"/>
      <c r="Y1605" s="12"/>
      <c r="Z1605" s="329"/>
    </row>
    <row r="1606" spans="24:26">
      <c r="X1606" s="202"/>
      <c r="Y1606" s="12"/>
      <c r="Z1606" s="329"/>
    </row>
    <row r="1607" spans="24:26">
      <c r="X1607" s="202"/>
      <c r="Y1607" s="12"/>
      <c r="Z1607" s="329"/>
    </row>
    <row r="1608" spans="24:26">
      <c r="X1608" s="202"/>
      <c r="Y1608" s="12"/>
      <c r="Z1608" s="329"/>
    </row>
    <row r="1609" spans="24:26">
      <c r="X1609" s="202"/>
      <c r="Y1609" s="12"/>
      <c r="Z1609" s="329"/>
    </row>
    <row r="1610" spans="24:26">
      <c r="X1610" s="202"/>
      <c r="Y1610" s="12"/>
      <c r="Z1610" s="329"/>
    </row>
    <row r="1611" spans="24:26">
      <c r="X1611" s="202"/>
      <c r="Y1611" s="12"/>
      <c r="Z1611" s="329"/>
    </row>
    <row r="1612" spans="24:26">
      <c r="X1612" s="202"/>
      <c r="Y1612" s="12"/>
      <c r="Z1612" s="329"/>
    </row>
    <row r="1613" spans="24:26">
      <c r="X1613" s="202"/>
      <c r="Y1613" s="12"/>
      <c r="Z1613" s="329"/>
    </row>
    <row r="1614" spans="24:26">
      <c r="X1614" s="202"/>
      <c r="Y1614" s="12"/>
      <c r="Z1614" s="329"/>
    </row>
    <row r="1615" spans="24:26">
      <c r="X1615" s="202"/>
      <c r="Y1615" s="12"/>
      <c r="Z1615" s="329"/>
    </row>
    <row r="1616" spans="24:26">
      <c r="X1616" s="202"/>
      <c r="Y1616" s="12"/>
      <c r="Z1616" s="329"/>
    </row>
    <row r="1617" spans="24:26">
      <c r="X1617" s="202"/>
      <c r="Y1617" s="12"/>
      <c r="Z1617" s="329"/>
    </row>
    <row r="1618" spans="24:26">
      <c r="X1618" s="202"/>
      <c r="Y1618" s="12"/>
      <c r="Z1618" s="329"/>
    </row>
    <row r="1619" spans="24:26">
      <c r="X1619" s="202"/>
      <c r="Y1619" s="12"/>
      <c r="Z1619" s="329"/>
    </row>
    <row r="1620" spans="24:26">
      <c r="X1620" s="202"/>
      <c r="Y1620" s="12"/>
      <c r="Z1620" s="329"/>
    </row>
    <row r="1621" spans="24:26">
      <c r="X1621" s="202"/>
      <c r="Y1621" s="12"/>
      <c r="Z1621" s="329"/>
    </row>
    <row r="1622" spans="24:26">
      <c r="X1622" s="202"/>
      <c r="Y1622" s="12"/>
      <c r="Z1622" s="329"/>
    </row>
    <row r="1623" spans="24:26">
      <c r="X1623" s="202"/>
      <c r="Y1623" s="12"/>
      <c r="Z1623" s="329"/>
    </row>
    <row r="1624" spans="24:26">
      <c r="X1624" s="202"/>
      <c r="Y1624" s="12"/>
      <c r="Z1624" s="329"/>
    </row>
    <row r="1625" spans="24:26">
      <c r="X1625" s="202"/>
      <c r="Y1625" s="12"/>
      <c r="Z1625" s="329"/>
    </row>
    <row r="1626" spans="24:26">
      <c r="X1626" s="202"/>
      <c r="Y1626" s="12"/>
      <c r="Z1626" s="329"/>
    </row>
    <row r="1627" spans="24:26">
      <c r="X1627" s="202"/>
      <c r="Y1627" s="12"/>
      <c r="Z1627" s="329"/>
    </row>
    <row r="1628" spans="24:26">
      <c r="X1628" s="202"/>
      <c r="Y1628" s="12"/>
      <c r="Z1628" s="329"/>
    </row>
    <row r="1629" spans="24:26">
      <c r="X1629" s="202"/>
      <c r="Y1629" s="12"/>
      <c r="Z1629" s="329"/>
    </row>
    <row r="1630" spans="24:26">
      <c r="X1630" s="202"/>
      <c r="Y1630" s="12"/>
      <c r="Z1630" s="329"/>
    </row>
    <row r="1631" spans="24:26">
      <c r="X1631" s="202"/>
      <c r="Y1631" s="12"/>
      <c r="Z1631" s="329"/>
    </row>
    <row r="1632" spans="24:26">
      <c r="X1632" s="202"/>
      <c r="Y1632" s="12"/>
      <c r="Z1632" s="329"/>
    </row>
    <row r="1633" spans="24:26">
      <c r="X1633" s="202"/>
      <c r="Y1633" s="12"/>
      <c r="Z1633" s="329"/>
    </row>
    <row r="1634" spans="24:26">
      <c r="X1634" s="202"/>
      <c r="Y1634" s="12"/>
      <c r="Z1634" s="329"/>
    </row>
    <row r="1635" spans="24:26">
      <c r="X1635" s="202"/>
      <c r="Y1635" s="12"/>
      <c r="Z1635" s="329"/>
    </row>
    <row r="1636" spans="24:26">
      <c r="X1636" s="202"/>
      <c r="Y1636" s="12"/>
      <c r="Z1636" s="329"/>
    </row>
    <row r="1637" spans="24:26">
      <c r="X1637" s="202"/>
      <c r="Y1637" s="12"/>
      <c r="Z1637" s="329"/>
    </row>
    <row r="1638" spans="24:26">
      <c r="X1638" s="202"/>
      <c r="Y1638" s="12"/>
      <c r="Z1638" s="329"/>
    </row>
    <row r="1639" spans="24:26">
      <c r="X1639" s="202"/>
      <c r="Y1639" s="12"/>
      <c r="Z1639" s="329"/>
    </row>
    <row r="1640" spans="24:26">
      <c r="X1640" s="202"/>
      <c r="Y1640" s="12"/>
      <c r="Z1640" s="329"/>
    </row>
    <row r="1641" spans="24:26">
      <c r="X1641" s="202"/>
      <c r="Y1641" s="12"/>
      <c r="Z1641" s="329"/>
    </row>
    <row r="1642" spans="24:26">
      <c r="X1642" s="202"/>
      <c r="Y1642" s="12"/>
      <c r="Z1642" s="329"/>
    </row>
    <row r="1643" spans="24:26">
      <c r="X1643" s="202"/>
      <c r="Y1643" s="12"/>
      <c r="Z1643" s="329"/>
    </row>
    <row r="1644" spans="24:26">
      <c r="X1644" s="202"/>
      <c r="Y1644" s="12"/>
      <c r="Z1644" s="329"/>
    </row>
    <row r="1645" spans="24:26">
      <c r="X1645" s="202"/>
      <c r="Y1645" s="12"/>
      <c r="Z1645" s="329"/>
    </row>
    <row r="1646" spans="24:26">
      <c r="X1646" s="202"/>
      <c r="Y1646" s="12"/>
      <c r="Z1646" s="329"/>
    </row>
    <row r="1647" spans="24:26">
      <c r="X1647" s="202"/>
      <c r="Y1647" s="12"/>
      <c r="Z1647" s="329"/>
    </row>
    <row r="1648" spans="24:26">
      <c r="X1648" s="202"/>
      <c r="Y1648" s="12"/>
      <c r="Z1648" s="329"/>
    </row>
    <row r="1649" spans="24:26">
      <c r="X1649" s="202"/>
      <c r="Y1649" s="12"/>
      <c r="Z1649" s="329"/>
    </row>
    <row r="1650" spans="24:26">
      <c r="X1650" s="202"/>
      <c r="Y1650" s="12"/>
      <c r="Z1650" s="329"/>
    </row>
    <row r="1651" spans="24:26">
      <c r="X1651" s="202"/>
      <c r="Y1651" s="12"/>
      <c r="Z1651" s="329"/>
    </row>
    <row r="1652" spans="24:26">
      <c r="X1652" s="202"/>
      <c r="Y1652" s="12"/>
      <c r="Z1652" s="329"/>
    </row>
    <row r="1653" spans="24:26">
      <c r="X1653" s="202"/>
      <c r="Y1653" s="12"/>
      <c r="Z1653" s="329"/>
    </row>
    <row r="1654" spans="24:26">
      <c r="X1654" s="202"/>
      <c r="Y1654" s="12"/>
      <c r="Z1654" s="329"/>
    </row>
    <row r="1655" spans="24:26">
      <c r="X1655" s="202"/>
      <c r="Y1655" s="12"/>
      <c r="Z1655" s="329"/>
    </row>
    <row r="1656" spans="24:26">
      <c r="X1656" s="202"/>
      <c r="Y1656" s="12"/>
      <c r="Z1656" s="329"/>
    </row>
    <row r="1657" spans="24:26">
      <c r="X1657" s="202"/>
      <c r="Y1657" s="12"/>
      <c r="Z1657" s="329"/>
    </row>
    <row r="1658" spans="24:26">
      <c r="X1658" s="202"/>
      <c r="Y1658" s="12"/>
      <c r="Z1658" s="329"/>
    </row>
    <row r="1659" spans="24:26">
      <c r="X1659" s="202"/>
      <c r="Y1659" s="12"/>
      <c r="Z1659" s="329"/>
    </row>
    <row r="1660" spans="24:26">
      <c r="X1660" s="202"/>
      <c r="Y1660" s="12"/>
      <c r="Z1660" s="329"/>
    </row>
    <row r="1661" spans="24:26">
      <c r="X1661" s="202"/>
      <c r="Y1661" s="12"/>
      <c r="Z1661" s="329"/>
    </row>
    <row r="1662" spans="24:26">
      <c r="X1662" s="202"/>
      <c r="Y1662" s="12"/>
      <c r="Z1662" s="329"/>
    </row>
    <row r="1663" spans="24:26">
      <c r="X1663" s="202"/>
      <c r="Y1663" s="12"/>
      <c r="Z1663" s="329"/>
    </row>
    <row r="1664" spans="24:26">
      <c r="X1664" s="202"/>
      <c r="Y1664" s="12"/>
      <c r="Z1664" s="329"/>
    </row>
    <row r="1665" spans="24:26">
      <c r="X1665" s="202"/>
      <c r="Y1665" s="12"/>
      <c r="Z1665" s="329"/>
    </row>
    <row r="1666" spans="24:26">
      <c r="X1666" s="202"/>
      <c r="Y1666" s="12"/>
      <c r="Z1666" s="329"/>
    </row>
    <row r="1667" spans="24:26">
      <c r="X1667" s="202"/>
      <c r="Y1667" s="12"/>
      <c r="Z1667" s="329"/>
    </row>
    <row r="1668" spans="24:26">
      <c r="X1668" s="202"/>
      <c r="Y1668" s="12"/>
      <c r="Z1668" s="329"/>
    </row>
    <row r="1669" spans="24:26">
      <c r="X1669" s="202"/>
      <c r="Y1669" s="12"/>
      <c r="Z1669" s="329"/>
    </row>
    <row r="1670" spans="24:26">
      <c r="X1670" s="202"/>
      <c r="Y1670" s="12"/>
      <c r="Z1670" s="329"/>
    </row>
    <row r="1671" spans="24:26">
      <c r="X1671" s="202"/>
      <c r="Y1671" s="12"/>
      <c r="Z1671" s="329"/>
    </row>
    <row r="1672" spans="24:26">
      <c r="X1672" s="202"/>
      <c r="Y1672" s="12"/>
      <c r="Z1672" s="329"/>
    </row>
    <row r="1673" spans="24:26">
      <c r="X1673" s="202"/>
      <c r="Y1673" s="12"/>
      <c r="Z1673" s="329"/>
    </row>
    <row r="1674" spans="24:26">
      <c r="X1674" s="202"/>
      <c r="Y1674" s="12"/>
      <c r="Z1674" s="329"/>
    </row>
    <row r="1675" spans="24:26">
      <c r="X1675" s="202"/>
      <c r="Y1675" s="12"/>
      <c r="Z1675" s="329"/>
    </row>
    <row r="1676" spans="24:26">
      <c r="X1676" s="202"/>
      <c r="Y1676" s="12"/>
      <c r="Z1676" s="329"/>
    </row>
    <row r="1677" spans="24:26">
      <c r="X1677" s="202"/>
      <c r="Y1677" s="12"/>
      <c r="Z1677" s="329"/>
    </row>
    <row r="1678" spans="24:26">
      <c r="X1678" s="202"/>
      <c r="Y1678" s="12"/>
      <c r="Z1678" s="329"/>
    </row>
    <row r="1679" spans="24:26">
      <c r="X1679" s="202"/>
      <c r="Y1679" s="12"/>
      <c r="Z1679" s="329"/>
    </row>
    <row r="1680" spans="24:26">
      <c r="X1680" s="202"/>
      <c r="Y1680" s="12"/>
      <c r="Z1680" s="329"/>
    </row>
    <row r="1681" spans="24:26">
      <c r="X1681" s="202"/>
      <c r="Y1681" s="12"/>
      <c r="Z1681" s="329"/>
    </row>
    <row r="1682" spans="24:26">
      <c r="X1682" s="202"/>
      <c r="Y1682" s="12"/>
      <c r="Z1682" s="329"/>
    </row>
    <row r="1683" spans="24:26">
      <c r="X1683" s="202"/>
      <c r="Y1683" s="12"/>
      <c r="Z1683" s="329"/>
    </row>
    <row r="1684" spans="24:26">
      <c r="X1684" s="202"/>
      <c r="Y1684" s="12"/>
      <c r="Z1684" s="329"/>
    </row>
    <row r="1685" spans="24:26">
      <c r="X1685" s="202"/>
      <c r="Y1685" s="12"/>
      <c r="Z1685" s="329"/>
    </row>
    <row r="1686" spans="24:26">
      <c r="X1686" s="202"/>
      <c r="Y1686" s="12"/>
      <c r="Z1686" s="329"/>
    </row>
    <row r="1687" spans="24:26">
      <c r="X1687" s="202"/>
      <c r="Y1687" s="12"/>
      <c r="Z1687" s="329"/>
    </row>
    <row r="1688" spans="24:26">
      <c r="X1688" s="202"/>
      <c r="Y1688" s="12"/>
      <c r="Z1688" s="329"/>
    </row>
    <row r="1689" spans="24:26">
      <c r="X1689" s="202"/>
      <c r="Y1689" s="12"/>
      <c r="Z1689" s="329"/>
    </row>
    <row r="1690" spans="24:26">
      <c r="X1690" s="202"/>
      <c r="Y1690" s="12"/>
      <c r="Z1690" s="329"/>
    </row>
    <row r="1691" spans="24:26">
      <c r="X1691" s="202"/>
      <c r="Y1691" s="12"/>
      <c r="Z1691" s="329"/>
    </row>
    <row r="1692" spans="24:26">
      <c r="X1692" s="202"/>
      <c r="Y1692" s="12"/>
      <c r="Z1692" s="329"/>
    </row>
    <row r="1693" spans="24:26">
      <c r="X1693" s="202"/>
      <c r="Y1693" s="12"/>
      <c r="Z1693" s="329"/>
    </row>
    <row r="1694" spans="24:26">
      <c r="X1694" s="202"/>
      <c r="Y1694" s="12"/>
      <c r="Z1694" s="329"/>
    </row>
    <row r="1695" spans="24:26">
      <c r="X1695" s="202"/>
      <c r="Y1695" s="12"/>
      <c r="Z1695" s="329"/>
    </row>
    <row r="1696" spans="24:26">
      <c r="X1696" s="202"/>
      <c r="Y1696" s="12"/>
      <c r="Z1696" s="329"/>
    </row>
    <row r="1697" spans="24:26">
      <c r="X1697" s="202"/>
      <c r="Y1697" s="12"/>
      <c r="Z1697" s="329"/>
    </row>
    <row r="1698" spans="24:26">
      <c r="X1698" s="202"/>
      <c r="Y1698" s="12"/>
      <c r="Z1698" s="329"/>
    </row>
    <row r="1699" spans="24:26">
      <c r="X1699" s="202"/>
      <c r="Y1699" s="12"/>
      <c r="Z1699" s="329"/>
    </row>
    <row r="1700" spans="24:26">
      <c r="X1700" s="202"/>
      <c r="Y1700" s="12"/>
      <c r="Z1700" s="329"/>
    </row>
    <row r="1701" spans="24:26">
      <c r="X1701" s="202"/>
      <c r="Y1701" s="12"/>
      <c r="Z1701" s="329"/>
    </row>
    <row r="1702" spans="24:26">
      <c r="X1702" s="202"/>
      <c r="Y1702" s="12"/>
      <c r="Z1702" s="329"/>
    </row>
    <row r="1703" spans="24:26">
      <c r="X1703" s="202"/>
      <c r="Y1703" s="12"/>
      <c r="Z1703" s="329"/>
    </row>
    <row r="1704" spans="24:26">
      <c r="X1704" s="202"/>
      <c r="Y1704" s="12"/>
      <c r="Z1704" s="329"/>
    </row>
    <row r="1705" spans="24:26">
      <c r="X1705" s="202"/>
      <c r="Y1705" s="12"/>
      <c r="Z1705" s="329"/>
    </row>
    <row r="1706" spans="24:26">
      <c r="X1706" s="202"/>
      <c r="Y1706" s="12"/>
      <c r="Z1706" s="329"/>
    </row>
    <row r="1707" spans="24:26">
      <c r="X1707" s="202"/>
      <c r="Y1707" s="12"/>
      <c r="Z1707" s="329"/>
    </row>
    <row r="1708" spans="24:26">
      <c r="X1708" s="202"/>
      <c r="Y1708" s="12"/>
      <c r="Z1708" s="329"/>
    </row>
    <row r="1709" spans="24:26">
      <c r="X1709" s="202"/>
      <c r="Y1709" s="12"/>
      <c r="Z1709" s="329"/>
    </row>
    <row r="1710" spans="24:26">
      <c r="X1710" s="202"/>
      <c r="Y1710" s="12"/>
      <c r="Z1710" s="329"/>
    </row>
    <row r="1711" spans="24:26">
      <c r="X1711" s="202"/>
      <c r="Y1711" s="12"/>
      <c r="Z1711" s="329"/>
    </row>
    <row r="1712" spans="24:26">
      <c r="X1712" s="202"/>
      <c r="Y1712" s="12"/>
      <c r="Z1712" s="329"/>
    </row>
    <row r="1713" spans="24:26">
      <c r="X1713" s="202"/>
      <c r="Y1713" s="12"/>
      <c r="Z1713" s="329"/>
    </row>
    <row r="1714" spans="24:26">
      <c r="X1714" s="202"/>
      <c r="Y1714" s="12"/>
      <c r="Z1714" s="329"/>
    </row>
    <row r="1715" spans="24:26">
      <c r="X1715" s="202"/>
      <c r="Y1715" s="12"/>
      <c r="Z1715" s="329"/>
    </row>
    <row r="1716" spans="24:26">
      <c r="X1716" s="202"/>
      <c r="Y1716" s="12"/>
      <c r="Z1716" s="329"/>
    </row>
    <row r="1717" spans="24:26">
      <c r="X1717" s="202"/>
      <c r="Y1717" s="12"/>
      <c r="Z1717" s="329"/>
    </row>
    <row r="1718" spans="24:26">
      <c r="X1718" s="202"/>
      <c r="Y1718" s="12"/>
      <c r="Z1718" s="329"/>
    </row>
    <row r="1719" spans="24:26">
      <c r="X1719" s="202"/>
      <c r="Y1719" s="12"/>
      <c r="Z1719" s="329"/>
    </row>
    <row r="1720" spans="24:26">
      <c r="X1720" s="202"/>
      <c r="Y1720" s="12"/>
      <c r="Z1720" s="329"/>
    </row>
    <row r="1721" spans="24:26">
      <c r="X1721" s="202"/>
      <c r="Y1721" s="12"/>
      <c r="Z1721" s="329"/>
    </row>
    <row r="1722" spans="24:26">
      <c r="X1722" s="202"/>
      <c r="Y1722" s="12"/>
      <c r="Z1722" s="329"/>
    </row>
    <row r="1723" spans="24:26">
      <c r="X1723" s="202"/>
      <c r="Y1723" s="12"/>
      <c r="Z1723" s="329"/>
    </row>
    <row r="1724" spans="24:26">
      <c r="X1724" s="202"/>
      <c r="Y1724" s="12"/>
      <c r="Z1724" s="329"/>
    </row>
    <row r="1725" spans="24:26">
      <c r="X1725" s="202"/>
      <c r="Y1725" s="12"/>
      <c r="Z1725" s="329"/>
    </row>
    <row r="1726" spans="24:26">
      <c r="X1726" s="202"/>
      <c r="Y1726" s="12"/>
      <c r="Z1726" s="329"/>
    </row>
    <row r="1727" spans="24:26">
      <c r="X1727" s="202"/>
      <c r="Y1727" s="12"/>
      <c r="Z1727" s="329"/>
    </row>
    <row r="1728" spans="24:26">
      <c r="X1728" s="202"/>
      <c r="Y1728" s="12"/>
      <c r="Z1728" s="329"/>
    </row>
    <row r="1729" spans="24:26">
      <c r="X1729" s="202"/>
      <c r="Y1729" s="12"/>
      <c r="Z1729" s="329"/>
    </row>
    <row r="1730" spans="24:26">
      <c r="X1730" s="202"/>
      <c r="Y1730" s="12"/>
      <c r="Z1730" s="329"/>
    </row>
    <row r="1731" spans="24:26">
      <c r="X1731" s="202"/>
      <c r="Y1731" s="12"/>
      <c r="Z1731" s="329"/>
    </row>
    <row r="1732" spans="24:26">
      <c r="X1732" s="202"/>
      <c r="Y1732" s="12"/>
      <c r="Z1732" s="329"/>
    </row>
    <row r="1733" spans="24:26">
      <c r="X1733" s="202"/>
      <c r="Y1733" s="12"/>
      <c r="Z1733" s="329"/>
    </row>
    <row r="1734" spans="24:26">
      <c r="X1734" s="202"/>
      <c r="Y1734" s="12"/>
      <c r="Z1734" s="329"/>
    </row>
    <row r="1735" spans="24:26">
      <c r="X1735" s="202"/>
      <c r="Y1735" s="12"/>
      <c r="Z1735" s="329"/>
    </row>
    <row r="1736" spans="24:26">
      <c r="X1736" s="202"/>
      <c r="Y1736" s="12"/>
      <c r="Z1736" s="329"/>
    </row>
    <row r="1737" spans="24:26">
      <c r="X1737" s="202"/>
      <c r="Y1737" s="12"/>
      <c r="Z1737" s="329"/>
    </row>
    <row r="1738" spans="24:26">
      <c r="X1738" s="202"/>
      <c r="Y1738" s="12"/>
      <c r="Z1738" s="329"/>
    </row>
    <row r="1739" spans="24:26">
      <c r="X1739" s="202"/>
      <c r="Y1739" s="12"/>
      <c r="Z1739" s="329"/>
    </row>
    <row r="1740" spans="24:26">
      <c r="X1740" s="202"/>
      <c r="Y1740" s="12"/>
      <c r="Z1740" s="329"/>
    </row>
    <row r="1741" spans="24:26">
      <c r="X1741" s="202"/>
      <c r="Y1741" s="12"/>
      <c r="Z1741" s="329"/>
    </row>
    <row r="1742" spans="24:26">
      <c r="X1742" s="202"/>
      <c r="Y1742" s="12"/>
      <c r="Z1742" s="329"/>
    </row>
    <row r="1743" spans="24:26">
      <c r="X1743" s="202"/>
      <c r="Y1743" s="12"/>
      <c r="Z1743" s="329"/>
    </row>
    <row r="1744" spans="24:26">
      <c r="X1744" s="202"/>
      <c r="Y1744" s="12"/>
      <c r="Z1744" s="329"/>
    </row>
    <row r="1745" spans="24:26">
      <c r="X1745" s="202"/>
      <c r="Y1745" s="12"/>
      <c r="Z1745" s="329"/>
    </row>
    <row r="1746" spans="24:26">
      <c r="X1746" s="202"/>
      <c r="Y1746" s="12"/>
      <c r="Z1746" s="329"/>
    </row>
    <row r="1747" spans="24:26">
      <c r="X1747" s="202"/>
      <c r="Y1747" s="12"/>
      <c r="Z1747" s="329"/>
    </row>
    <row r="1748" spans="24:26">
      <c r="X1748" s="202"/>
      <c r="Y1748" s="12"/>
      <c r="Z1748" s="329"/>
    </row>
    <row r="1749" spans="24:26">
      <c r="X1749" s="202"/>
      <c r="Y1749" s="12"/>
      <c r="Z1749" s="329"/>
    </row>
    <row r="1750" spans="24:26">
      <c r="X1750" s="202"/>
      <c r="Y1750" s="12"/>
      <c r="Z1750" s="329"/>
    </row>
    <row r="1751" spans="24:26">
      <c r="X1751" s="202"/>
      <c r="Y1751" s="12"/>
      <c r="Z1751" s="329"/>
    </row>
    <row r="1752" spans="24:26">
      <c r="X1752" s="202"/>
      <c r="Y1752" s="12"/>
      <c r="Z1752" s="329"/>
    </row>
    <row r="1753" spans="24:26">
      <c r="X1753" s="202"/>
      <c r="Y1753" s="12"/>
      <c r="Z1753" s="329"/>
    </row>
    <row r="1754" spans="24:26">
      <c r="X1754" s="202"/>
      <c r="Y1754" s="12"/>
      <c r="Z1754" s="329"/>
    </row>
    <row r="1755" spans="24:26">
      <c r="X1755" s="202"/>
      <c r="Y1755" s="12"/>
      <c r="Z1755" s="329"/>
    </row>
    <row r="1756" spans="24:26">
      <c r="X1756" s="202"/>
      <c r="Y1756" s="12"/>
      <c r="Z1756" s="329"/>
    </row>
    <row r="1757" spans="24:26">
      <c r="X1757" s="202"/>
      <c r="Y1757" s="12"/>
      <c r="Z1757" s="329"/>
    </row>
    <row r="1758" spans="24:26">
      <c r="X1758" s="202"/>
      <c r="Y1758" s="12"/>
      <c r="Z1758" s="329"/>
    </row>
    <row r="1759" spans="24:26">
      <c r="X1759" s="202"/>
      <c r="Y1759" s="12"/>
      <c r="Z1759" s="329"/>
    </row>
    <row r="1760" spans="24:26">
      <c r="X1760" s="202"/>
      <c r="Y1760" s="12"/>
      <c r="Z1760" s="329"/>
    </row>
    <row r="1761" spans="24:26">
      <c r="X1761" s="202"/>
      <c r="Y1761" s="12"/>
      <c r="Z1761" s="329"/>
    </row>
    <row r="1762" spans="24:26">
      <c r="X1762" s="202"/>
      <c r="Y1762" s="12"/>
      <c r="Z1762" s="329"/>
    </row>
    <row r="1763" spans="24:26">
      <c r="X1763" s="202"/>
      <c r="Y1763" s="12"/>
      <c r="Z1763" s="329"/>
    </row>
    <row r="1764" spans="24:26">
      <c r="X1764" s="202"/>
      <c r="Y1764" s="12"/>
      <c r="Z1764" s="329"/>
    </row>
    <row r="1765" spans="24:26">
      <c r="X1765" s="202"/>
      <c r="Y1765" s="12"/>
      <c r="Z1765" s="329"/>
    </row>
    <row r="1766" spans="24:26">
      <c r="X1766" s="202"/>
      <c r="Y1766" s="12"/>
      <c r="Z1766" s="329"/>
    </row>
    <row r="1767" spans="24:26">
      <c r="X1767" s="202"/>
      <c r="Y1767" s="12"/>
      <c r="Z1767" s="329"/>
    </row>
    <row r="1768" spans="24:26">
      <c r="X1768" s="202"/>
      <c r="Y1768" s="12"/>
      <c r="Z1768" s="329"/>
    </row>
    <row r="1769" spans="24:26">
      <c r="X1769" s="202"/>
      <c r="Y1769" s="12"/>
      <c r="Z1769" s="329"/>
    </row>
    <row r="1770" spans="24:26">
      <c r="X1770" s="202"/>
      <c r="Y1770" s="12"/>
      <c r="Z1770" s="329"/>
    </row>
    <row r="1771" spans="24:26">
      <c r="X1771" s="202"/>
      <c r="Y1771" s="12"/>
      <c r="Z1771" s="329"/>
    </row>
    <row r="1772" spans="24:26">
      <c r="X1772" s="202"/>
      <c r="Y1772" s="12"/>
      <c r="Z1772" s="329"/>
    </row>
    <row r="1773" spans="24:26">
      <c r="X1773" s="202"/>
      <c r="Y1773" s="12"/>
      <c r="Z1773" s="329"/>
    </row>
    <row r="1774" spans="24:26">
      <c r="X1774" s="202"/>
      <c r="Y1774" s="12"/>
      <c r="Z1774" s="329"/>
    </row>
    <row r="1775" spans="24:26">
      <c r="X1775" s="202"/>
      <c r="Y1775" s="12"/>
      <c r="Z1775" s="329"/>
    </row>
    <row r="1776" spans="24:26">
      <c r="X1776" s="202"/>
      <c r="Y1776" s="12"/>
      <c r="Z1776" s="329"/>
    </row>
    <row r="1777" spans="24:26">
      <c r="X1777" s="202"/>
      <c r="Y1777" s="12"/>
      <c r="Z1777" s="329"/>
    </row>
    <row r="1778" spans="24:26">
      <c r="X1778" s="202"/>
      <c r="Y1778" s="12"/>
      <c r="Z1778" s="329"/>
    </row>
    <row r="1779" spans="24:26">
      <c r="X1779" s="202"/>
      <c r="Y1779" s="12"/>
      <c r="Z1779" s="329"/>
    </row>
    <row r="1780" spans="24:26">
      <c r="X1780" s="202"/>
      <c r="Y1780" s="12"/>
      <c r="Z1780" s="329"/>
    </row>
    <row r="1781" spans="24:26">
      <c r="X1781" s="202"/>
      <c r="Y1781" s="12"/>
      <c r="Z1781" s="329"/>
    </row>
    <row r="1782" spans="24:26">
      <c r="X1782" s="202"/>
      <c r="Y1782" s="12"/>
      <c r="Z1782" s="329"/>
    </row>
    <row r="1783" spans="24:26">
      <c r="X1783" s="202"/>
      <c r="Y1783" s="12"/>
      <c r="Z1783" s="329"/>
    </row>
    <row r="1784" spans="24:26">
      <c r="X1784" s="202"/>
      <c r="Y1784" s="12"/>
      <c r="Z1784" s="329"/>
    </row>
    <row r="1785" spans="24:26">
      <c r="X1785" s="202"/>
      <c r="Y1785" s="12"/>
      <c r="Z1785" s="329"/>
    </row>
    <row r="1786" spans="24:26">
      <c r="X1786" s="202"/>
      <c r="Y1786" s="12"/>
      <c r="Z1786" s="329"/>
    </row>
    <row r="1787" spans="24:26">
      <c r="X1787" s="202"/>
      <c r="Y1787" s="12"/>
      <c r="Z1787" s="329"/>
    </row>
    <row r="1788" spans="24:26">
      <c r="X1788" s="202"/>
      <c r="Y1788" s="12"/>
      <c r="Z1788" s="329"/>
    </row>
    <row r="1789" spans="24:26">
      <c r="X1789" s="202"/>
      <c r="Y1789" s="12"/>
      <c r="Z1789" s="329"/>
    </row>
    <row r="1790" spans="24:26">
      <c r="X1790" s="202"/>
      <c r="Y1790" s="12"/>
      <c r="Z1790" s="329"/>
    </row>
    <row r="1791" spans="24:26">
      <c r="X1791" s="202"/>
      <c r="Y1791" s="12"/>
      <c r="Z1791" s="329"/>
    </row>
    <row r="1792" spans="24:26">
      <c r="X1792" s="202"/>
      <c r="Y1792" s="12"/>
      <c r="Z1792" s="329"/>
    </row>
    <row r="1793" spans="24:26">
      <c r="X1793" s="202"/>
      <c r="Y1793" s="12"/>
      <c r="Z1793" s="329"/>
    </row>
    <row r="1794" spans="24:26">
      <c r="X1794" s="202"/>
      <c r="Y1794" s="12"/>
      <c r="Z1794" s="329"/>
    </row>
    <row r="1795" spans="24:26">
      <c r="X1795" s="202"/>
      <c r="Y1795" s="12"/>
      <c r="Z1795" s="329"/>
    </row>
    <row r="1796" spans="24:26">
      <c r="X1796" s="202"/>
      <c r="Y1796" s="12"/>
      <c r="Z1796" s="329"/>
    </row>
    <row r="1797" spans="24:26">
      <c r="X1797" s="202"/>
      <c r="Y1797" s="12"/>
      <c r="Z1797" s="329"/>
    </row>
    <row r="1798" spans="24:26">
      <c r="X1798" s="202"/>
      <c r="Y1798" s="12"/>
      <c r="Z1798" s="329"/>
    </row>
    <row r="1799" spans="24:26">
      <c r="X1799" s="202"/>
      <c r="Y1799" s="12"/>
      <c r="Z1799" s="329"/>
    </row>
    <row r="1800" spans="24:26">
      <c r="X1800" s="202"/>
      <c r="Y1800" s="12"/>
      <c r="Z1800" s="329"/>
    </row>
    <row r="1801" spans="24:26">
      <c r="X1801" s="202"/>
      <c r="Y1801" s="12"/>
      <c r="Z1801" s="329"/>
    </row>
    <row r="1802" spans="24:26">
      <c r="X1802" s="202"/>
      <c r="Y1802" s="12"/>
      <c r="Z1802" s="329"/>
    </row>
    <row r="1803" spans="24:26">
      <c r="X1803" s="202"/>
      <c r="Y1803" s="12"/>
      <c r="Z1803" s="329"/>
    </row>
    <row r="1804" spans="24:26">
      <c r="X1804" s="202"/>
      <c r="Y1804" s="12"/>
      <c r="Z1804" s="329"/>
    </row>
    <row r="1805" spans="24:26">
      <c r="X1805" s="202"/>
      <c r="Y1805" s="12"/>
      <c r="Z1805" s="329"/>
    </row>
    <row r="1806" spans="24:26">
      <c r="X1806" s="202"/>
      <c r="Y1806" s="12"/>
      <c r="Z1806" s="329"/>
    </row>
    <row r="1807" spans="24:26">
      <c r="X1807" s="202"/>
      <c r="Y1807" s="12"/>
      <c r="Z1807" s="329"/>
    </row>
    <row r="1808" spans="24:26">
      <c r="X1808" s="202"/>
      <c r="Y1808" s="12"/>
      <c r="Z1808" s="329"/>
    </row>
    <row r="1809" spans="24:26">
      <c r="X1809" s="202"/>
      <c r="Y1809" s="12"/>
      <c r="Z1809" s="329"/>
    </row>
    <row r="1810" spans="24:26">
      <c r="X1810" s="202"/>
      <c r="Y1810" s="12"/>
      <c r="Z1810" s="329"/>
    </row>
    <row r="1811" spans="24:26">
      <c r="X1811" s="202"/>
      <c r="Y1811" s="12"/>
      <c r="Z1811" s="329"/>
    </row>
    <row r="1812" spans="24:26">
      <c r="X1812" s="202"/>
      <c r="Y1812" s="12"/>
      <c r="Z1812" s="329"/>
    </row>
    <row r="1813" spans="24:26">
      <c r="X1813" s="202"/>
      <c r="Y1813" s="12"/>
      <c r="Z1813" s="329"/>
    </row>
    <row r="1814" spans="24:26">
      <c r="X1814" s="202"/>
      <c r="Y1814" s="12"/>
      <c r="Z1814" s="329"/>
    </row>
    <row r="1815" spans="24:26">
      <c r="X1815" s="202"/>
      <c r="Y1815" s="12"/>
      <c r="Z1815" s="329"/>
    </row>
    <row r="1816" spans="24:26">
      <c r="X1816" s="202"/>
      <c r="Y1816" s="12"/>
      <c r="Z1816" s="329"/>
    </row>
    <row r="1817" spans="24:26">
      <c r="X1817" s="202"/>
      <c r="Y1817" s="12"/>
      <c r="Z1817" s="329"/>
    </row>
    <row r="1818" spans="24:26">
      <c r="X1818" s="202"/>
      <c r="Y1818" s="12"/>
      <c r="Z1818" s="329"/>
    </row>
    <row r="1819" spans="24:26">
      <c r="X1819" s="202"/>
      <c r="Y1819" s="12"/>
      <c r="Z1819" s="329"/>
    </row>
    <row r="1820" spans="24:26">
      <c r="X1820" s="202"/>
      <c r="Y1820" s="12"/>
      <c r="Z1820" s="329"/>
    </row>
    <row r="1821" spans="24:26">
      <c r="X1821" s="202"/>
      <c r="Y1821" s="12"/>
      <c r="Z1821" s="329"/>
    </row>
    <row r="1822" spans="24:26">
      <c r="X1822" s="202"/>
      <c r="Y1822" s="12"/>
      <c r="Z1822" s="329"/>
    </row>
    <row r="1823" spans="24:26">
      <c r="X1823" s="202"/>
      <c r="Y1823" s="12"/>
      <c r="Z1823" s="329"/>
    </row>
    <row r="1824" spans="24:26">
      <c r="X1824" s="202"/>
      <c r="Y1824" s="12"/>
      <c r="Z1824" s="329"/>
    </row>
    <row r="1825" spans="24:26">
      <c r="X1825" s="202"/>
      <c r="Y1825" s="12"/>
      <c r="Z1825" s="329"/>
    </row>
    <row r="1826" spans="24:26">
      <c r="X1826" s="202"/>
      <c r="Y1826" s="12"/>
      <c r="Z1826" s="329"/>
    </row>
    <row r="1827" spans="24:26">
      <c r="X1827" s="202"/>
      <c r="Y1827" s="12"/>
      <c r="Z1827" s="329"/>
    </row>
    <row r="1828" spans="24:26">
      <c r="X1828" s="202"/>
      <c r="Y1828" s="12"/>
      <c r="Z1828" s="329"/>
    </row>
    <row r="1829" spans="24:26">
      <c r="X1829" s="202"/>
      <c r="Y1829" s="12"/>
      <c r="Z1829" s="329"/>
    </row>
    <row r="1830" spans="24:26">
      <c r="X1830" s="202"/>
      <c r="Y1830" s="12"/>
      <c r="Z1830" s="329"/>
    </row>
    <row r="1831" spans="24:26">
      <c r="X1831" s="202"/>
      <c r="Y1831" s="12"/>
      <c r="Z1831" s="329"/>
    </row>
    <row r="1832" spans="24:26">
      <c r="X1832" s="202"/>
      <c r="Y1832" s="12"/>
      <c r="Z1832" s="329"/>
    </row>
    <row r="1833" spans="24:26">
      <c r="X1833" s="202"/>
      <c r="Y1833" s="12"/>
      <c r="Z1833" s="329"/>
    </row>
    <row r="1834" spans="24:26">
      <c r="X1834" s="202"/>
      <c r="Y1834" s="12"/>
      <c r="Z1834" s="329"/>
    </row>
    <row r="1835" spans="24:26">
      <c r="X1835" s="202"/>
      <c r="Y1835" s="12"/>
      <c r="Z1835" s="329"/>
    </row>
    <row r="1836" spans="24:26">
      <c r="X1836" s="202"/>
      <c r="Y1836" s="12"/>
      <c r="Z1836" s="329"/>
    </row>
    <row r="1837" spans="24:26">
      <c r="X1837" s="202"/>
      <c r="Y1837" s="12"/>
      <c r="Z1837" s="329"/>
    </row>
    <row r="1838" spans="24:26">
      <c r="X1838" s="202"/>
      <c r="Y1838" s="12"/>
      <c r="Z1838" s="329"/>
    </row>
    <row r="1839" spans="24:26">
      <c r="X1839" s="202"/>
      <c r="Y1839" s="12"/>
      <c r="Z1839" s="329"/>
    </row>
    <row r="1840" spans="24:26">
      <c r="X1840" s="202"/>
      <c r="Y1840" s="12"/>
      <c r="Z1840" s="329"/>
    </row>
    <row r="1841" spans="24:26">
      <c r="X1841" s="202"/>
      <c r="Y1841" s="12"/>
      <c r="Z1841" s="329"/>
    </row>
    <row r="1842" spans="24:26">
      <c r="X1842" s="202"/>
      <c r="Y1842" s="12"/>
      <c r="Z1842" s="329"/>
    </row>
    <row r="1843" spans="24:26">
      <c r="X1843" s="202"/>
      <c r="Y1843" s="12"/>
      <c r="Z1843" s="329"/>
    </row>
    <row r="1844" spans="24:26">
      <c r="X1844" s="202"/>
      <c r="Y1844" s="12"/>
      <c r="Z1844" s="329"/>
    </row>
    <row r="1845" spans="24:26">
      <c r="X1845" s="202"/>
      <c r="Y1845" s="12"/>
      <c r="Z1845" s="329"/>
    </row>
    <row r="1846" spans="24:26">
      <c r="X1846" s="202"/>
      <c r="Y1846" s="12"/>
      <c r="Z1846" s="329"/>
    </row>
    <row r="1847" spans="24:26">
      <c r="X1847" s="202"/>
      <c r="Y1847" s="12"/>
      <c r="Z1847" s="329"/>
    </row>
    <row r="1848" spans="24:26">
      <c r="X1848" s="202"/>
      <c r="Y1848" s="12"/>
      <c r="Z1848" s="329"/>
    </row>
    <row r="1849" spans="24:26">
      <c r="X1849" s="202"/>
      <c r="Y1849" s="12"/>
      <c r="Z1849" s="329"/>
    </row>
    <row r="1850" spans="24:26">
      <c r="X1850" s="202"/>
      <c r="Y1850" s="12"/>
      <c r="Z1850" s="329"/>
    </row>
    <row r="1851" spans="24:26">
      <c r="X1851" s="202"/>
      <c r="Y1851" s="12"/>
      <c r="Z1851" s="329"/>
    </row>
    <row r="1852" spans="24:26">
      <c r="X1852" s="202"/>
      <c r="Y1852" s="12"/>
      <c r="Z1852" s="329"/>
    </row>
    <row r="1853" spans="24:26">
      <c r="X1853" s="202"/>
      <c r="Y1853" s="12"/>
      <c r="Z1853" s="329"/>
    </row>
    <row r="1854" spans="24:26">
      <c r="X1854" s="202"/>
      <c r="Y1854" s="12"/>
      <c r="Z1854" s="329"/>
    </row>
    <row r="1855" spans="24:26">
      <c r="X1855" s="202"/>
      <c r="Y1855" s="12"/>
      <c r="Z1855" s="329"/>
    </row>
    <row r="1856" spans="24:26">
      <c r="X1856" s="202"/>
      <c r="Y1856" s="12"/>
      <c r="Z1856" s="329"/>
    </row>
    <row r="1857" spans="24:26">
      <c r="X1857" s="202"/>
      <c r="Y1857" s="12"/>
      <c r="Z1857" s="329"/>
    </row>
    <row r="1858" spans="24:26">
      <c r="X1858" s="202"/>
      <c r="Y1858" s="12"/>
      <c r="Z1858" s="329"/>
    </row>
    <row r="1859" spans="24:26">
      <c r="X1859" s="202"/>
      <c r="Y1859" s="12"/>
      <c r="Z1859" s="329"/>
    </row>
    <row r="1860" spans="24:26">
      <c r="X1860" s="202"/>
      <c r="Y1860" s="12"/>
      <c r="Z1860" s="329"/>
    </row>
    <row r="1861" spans="24:26">
      <c r="X1861" s="202"/>
      <c r="Y1861" s="12"/>
      <c r="Z1861" s="329"/>
    </row>
    <row r="1862" spans="24:26">
      <c r="X1862" s="202"/>
      <c r="Y1862" s="12"/>
      <c r="Z1862" s="329"/>
    </row>
    <row r="1863" spans="24:26">
      <c r="X1863" s="202"/>
      <c r="Y1863" s="12"/>
      <c r="Z1863" s="329"/>
    </row>
    <row r="1864" spans="24:26">
      <c r="X1864" s="202"/>
      <c r="Y1864" s="12"/>
      <c r="Z1864" s="329"/>
    </row>
    <row r="1865" spans="24:26">
      <c r="X1865" s="202"/>
      <c r="Y1865" s="12"/>
      <c r="Z1865" s="329"/>
    </row>
    <row r="1866" spans="24:26">
      <c r="X1866" s="202"/>
      <c r="Y1866" s="12"/>
      <c r="Z1866" s="329"/>
    </row>
    <row r="1867" spans="24:26">
      <c r="X1867" s="202"/>
      <c r="Y1867" s="12"/>
      <c r="Z1867" s="329"/>
    </row>
    <row r="1868" spans="24:26">
      <c r="X1868" s="202"/>
      <c r="Y1868" s="12"/>
      <c r="Z1868" s="329"/>
    </row>
    <row r="1869" spans="24:26">
      <c r="X1869" s="202"/>
      <c r="Y1869" s="12"/>
      <c r="Z1869" s="329"/>
    </row>
    <row r="1870" spans="24:26">
      <c r="X1870" s="202"/>
      <c r="Y1870" s="12"/>
      <c r="Z1870" s="329"/>
    </row>
    <row r="1871" spans="24:26">
      <c r="X1871" s="202"/>
      <c r="Y1871" s="12"/>
      <c r="Z1871" s="329"/>
    </row>
    <row r="1872" spans="24:26">
      <c r="X1872" s="202"/>
      <c r="Y1872" s="12"/>
      <c r="Z1872" s="329"/>
    </row>
    <row r="1873" spans="24:26">
      <c r="X1873" s="202"/>
      <c r="Y1873" s="12"/>
      <c r="Z1873" s="329"/>
    </row>
    <row r="1874" spans="24:26">
      <c r="X1874" s="202"/>
      <c r="Y1874" s="12"/>
      <c r="Z1874" s="329"/>
    </row>
    <row r="1875" spans="24:26">
      <c r="X1875" s="202"/>
      <c r="Y1875" s="12"/>
      <c r="Z1875" s="329"/>
    </row>
    <row r="1876" spans="24:26">
      <c r="X1876" s="202"/>
      <c r="Y1876" s="12"/>
      <c r="Z1876" s="329"/>
    </row>
    <row r="1877" spans="24:26">
      <c r="X1877" s="202"/>
      <c r="Y1877" s="12"/>
      <c r="Z1877" s="329"/>
    </row>
    <row r="1878" spans="24:26">
      <c r="X1878" s="202"/>
      <c r="Y1878" s="12"/>
      <c r="Z1878" s="329"/>
    </row>
    <row r="1879" spans="24:26">
      <c r="X1879" s="202"/>
      <c r="Y1879" s="12"/>
      <c r="Z1879" s="329"/>
    </row>
    <row r="1880" spans="24:26">
      <c r="X1880" s="202"/>
      <c r="Y1880" s="12"/>
      <c r="Z1880" s="329"/>
    </row>
    <row r="1881" spans="24:26">
      <c r="X1881" s="202"/>
      <c r="Y1881" s="12"/>
      <c r="Z1881" s="329"/>
    </row>
    <row r="1882" spans="24:26">
      <c r="X1882" s="202"/>
      <c r="Y1882" s="12"/>
      <c r="Z1882" s="329"/>
    </row>
    <row r="1883" spans="24:26">
      <c r="X1883" s="202"/>
      <c r="Y1883" s="12"/>
      <c r="Z1883" s="329"/>
    </row>
    <row r="1884" spans="24:26">
      <c r="X1884" s="202"/>
      <c r="Y1884" s="12"/>
      <c r="Z1884" s="329"/>
    </row>
    <row r="1885" spans="24:26">
      <c r="X1885" s="202"/>
      <c r="Y1885" s="12"/>
      <c r="Z1885" s="329"/>
    </row>
    <row r="1886" spans="24:26">
      <c r="X1886" s="202"/>
      <c r="Y1886" s="12"/>
      <c r="Z1886" s="329"/>
    </row>
    <row r="1887" spans="24:26">
      <c r="X1887" s="202"/>
      <c r="Y1887" s="12"/>
      <c r="Z1887" s="329"/>
    </row>
    <row r="1888" spans="24:26">
      <c r="X1888" s="202"/>
      <c r="Y1888" s="12"/>
      <c r="Z1888" s="329"/>
    </row>
    <row r="1889" spans="24:26">
      <c r="X1889" s="202"/>
      <c r="Y1889" s="12"/>
      <c r="Z1889" s="329"/>
    </row>
    <row r="1890" spans="24:26">
      <c r="X1890" s="202"/>
      <c r="Y1890" s="12"/>
      <c r="Z1890" s="329"/>
    </row>
    <row r="1891" spans="24:26">
      <c r="X1891" s="202"/>
      <c r="Y1891" s="12"/>
      <c r="Z1891" s="329"/>
    </row>
    <row r="1892" spans="24:26">
      <c r="X1892" s="202"/>
      <c r="Y1892" s="12"/>
      <c r="Z1892" s="329"/>
    </row>
    <row r="1893" spans="24:26">
      <c r="X1893" s="202"/>
      <c r="Y1893" s="12"/>
      <c r="Z1893" s="329"/>
    </row>
    <row r="1894" spans="24:26">
      <c r="X1894" s="202"/>
      <c r="Y1894" s="12"/>
      <c r="Z1894" s="329"/>
    </row>
    <row r="1895" spans="24:26">
      <c r="X1895" s="202"/>
      <c r="Y1895" s="12"/>
      <c r="Z1895" s="329"/>
    </row>
    <row r="1896" spans="24:26">
      <c r="X1896" s="202"/>
      <c r="Y1896" s="12"/>
      <c r="Z1896" s="329"/>
    </row>
    <row r="1897" spans="24:26">
      <c r="X1897" s="202"/>
      <c r="Y1897" s="12"/>
      <c r="Z1897" s="329"/>
    </row>
    <row r="1898" spans="24:26">
      <c r="X1898" s="202"/>
      <c r="Y1898" s="12"/>
      <c r="Z1898" s="329"/>
    </row>
    <row r="1899" spans="24:26">
      <c r="X1899" s="202"/>
      <c r="Y1899" s="12"/>
      <c r="Z1899" s="329"/>
    </row>
    <row r="1900" spans="24:26">
      <c r="X1900" s="202"/>
      <c r="Y1900" s="12"/>
      <c r="Z1900" s="329"/>
    </row>
    <row r="1901" spans="24:26">
      <c r="X1901" s="202"/>
      <c r="Y1901" s="12"/>
      <c r="Z1901" s="329"/>
    </row>
    <row r="1902" spans="24:26">
      <c r="X1902" s="202"/>
      <c r="Y1902" s="12"/>
      <c r="Z1902" s="329"/>
    </row>
    <row r="1903" spans="24:26">
      <c r="X1903" s="202"/>
      <c r="Y1903" s="12"/>
      <c r="Z1903" s="329"/>
    </row>
    <row r="1904" spans="24:26">
      <c r="X1904" s="202"/>
      <c r="Y1904" s="12"/>
      <c r="Z1904" s="329"/>
    </row>
    <row r="1905" spans="24:26">
      <c r="X1905" s="202"/>
      <c r="Y1905" s="12"/>
      <c r="Z1905" s="329"/>
    </row>
    <row r="1906" spans="24:26">
      <c r="X1906" s="202"/>
      <c r="Y1906" s="12"/>
      <c r="Z1906" s="329"/>
    </row>
    <row r="1907" spans="24:26">
      <c r="X1907" s="202"/>
      <c r="Y1907" s="12"/>
      <c r="Z1907" s="329"/>
    </row>
    <row r="1908" spans="24:26">
      <c r="X1908" s="202"/>
      <c r="Y1908" s="12"/>
      <c r="Z1908" s="329"/>
    </row>
    <row r="1909" spans="24:26">
      <c r="X1909" s="202"/>
      <c r="Y1909" s="12"/>
      <c r="Z1909" s="329"/>
    </row>
    <row r="1910" spans="24:26">
      <c r="X1910" s="202"/>
      <c r="Y1910" s="12"/>
      <c r="Z1910" s="329"/>
    </row>
    <row r="1911" spans="24:26">
      <c r="X1911" s="202"/>
      <c r="Y1911" s="12"/>
      <c r="Z1911" s="329"/>
    </row>
    <row r="1912" spans="24:26">
      <c r="X1912" s="202"/>
      <c r="Y1912" s="12"/>
      <c r="Z1912" s="329"/>
    </row>
    <row r="1913" spans="24:26">
      <c r="X1913" s="202"/>
      <c r="Y1913" s="12"/>
      <c r="Z1913" s="329"/>
    </row>
    <row r="1914" spans="24:26">
      <c r="X1914" s="202"/>
      <c r="Y1914" s="12"/>
      <c r="Z1914" s="329"/>
    </row>
    <row r="1915" spans="24:26">
      <c r="X1915" s="202"/>
      <c r="Y1915" s="12"/>
      <c r="Z1915" s="329"/>
    </row>
    <row r="1916" spans="24:26">
      <c r="X1916" s="202"/>
      <c r="Y1916" s="12"/>
      <c r="Z1916" s="329"/>
    </row>
    <row r="1917" spans="24:26">
      <c r="X1917" s="202"/>
      <c r="Y1917" s="12"/>
      <c r="Z1917" s="329"/>
    </row>
    <row r="1918" spans="24:26">
      <c r="X1918" s="202"/>
      <c r="Y1918" s="12"/>
      <c r="Z1918" s="329"/>
    </row>
    <row r="1919" spans="24:26">
      <c r="X1919" s="202"/>
      <c r="Y1919" s="12"/>
      <c r="Z1919" s="329"/>
    </row>
    <row r="1920" spans="24:26">
      <c r="X1920" s="202"/>
      <c r="Y1920" s="12"/>
      <c r="Z1920" s="329"/>
    </row>
    <row r="1921" spans="24:26">
      <c r="X1921" s="202"/>
      <c r="Y1921" s="12"/>
      <c r="Z1921" s="329"/>
    </row>
    <row r="1922" spans="24:26">
      <c r="X1922" s="202"/>
      <c r="Y1922" s="12"/>
      <c r="Z1922" s="329"/>
    </row>
    <row r="1923" spans="24:26">
      <c r="X1923" s="202"/>
      <c r="Y1923" s="12"/>
      <c r="Z1923" s="329"/>
    </row>
    <row r="1924" spans="24:26">
      <c r="X1924" s="202"/>
      <c r="Y1924" s="12"/>
      <c r="Z1924" s="329"/>
    </row>
    <row r="1925" spans="24:26">
      <c r="X1925" s="202"/>
      <c r="Y1925" s="12"/>
      <c r="Z1925" s="329"/>
    </row>
    <row r="1926" spans="24:26">
      <c r="X1926" s="202"/>
      <c r="Y1926" s="12"/>
      <c r="Z1926" s="329"/>
    </row>
    <row r="1927" spans="24:26">
      <c r="X1927" s="202"/>
      <c r="Y1927" s="12"/>
      <c r="Z1927" s="329"/>
    </row>
    <row r="1928" spans="24:26">
      <c r="X1928" s="202"/>
      <c r="Y1928" s="12"/>
      <c r="Z1928" s="329"/>
    </row>
    <row r="1929" spans="24:26">
      <c r="X1929" s="202"/>
      <c r="Y1929" s="12"/>
      <c r="Z1929" s="329"/>
    </row>
    <row r="1930" spans="24:26">
      <c r="X1930" s="202"/>
      <c r="Y1930" s="12"/>
      <c r="Z1930" s="329"/>
    </row>
    <row r="1931" spans="24:26">
      <c r="X1931" s="202"/>
      <c r="Y1931" s="12"/>
      <c r="Z1931" s="329"/>
    </row>
    <row r="1932" spans="24:26">
      <c r="X1932" s="202"/>
      <c r="Y1932" s="12"/>
      <c r="Z1932" s="329"/>
    </row>
    <row r="1933" spans="24:26">
      <c r="X1933" s="202"/>
      <c r="Y1933" s="12"/>
      <c r="Z1933" s="329"/>
    </row>
    <row r="1934" spans="24:26">
      <c r="X1934" s="202"/>
      <c r="Y1934" s="12"/>
      <c r="Z1934" s="329"/>
    </row>
    <row r="1935" spans="24:26">
      <c r="X1935" s="202"/>
      <c r="Y1935" s="12"/>
      <c r="Z1935" s="329"/>
    </row>
    <row r="1936" spans="24:26">
      <c r="X1936" s="202"/>
      <c r="Y1936" s="12"/>
      <c r="Z1936" s="329"/>
    </row>
    <row r="1937" spans="24:26">
      <c r="X1937" s="202"/>
      <c r="Y1937" s="12"/>
      <c r="Z1937" s="329"/>
    </row>
    <row r="1938" spans="24:26">
      <c r="X1938" s="202"/>
      <c r="Y1938" s="12"/>
      <c r="Z1938" s="329"/>
    </row>
    <row r="1939" spans="24:26">
      <c r="X1939" s="202"/>
      <c r="Y1939" s="12"/>
      <c r="Z1939" s="329"/>
    </row>
    <row r="1940" spans="24:26">
      <c r="X1940" s="202"/>
      <c r="Y1940" s="12"/>
      <c r="Z1940" s="329"/>
    </row>
    <row r="1941" spans="24:26">
      <c r="X1941" s="202"/>
      <c r="Y1941" s="12"/>
      <c r="Z1941" s="329"/>
    </row>
    <row r="1942" spans="24:26">
      <c r="X1942" s="202"/>
      <c r="Y1942" s="12"/>
      <c r="Z1942" s="329"/>
    </row>
    <row r="1943" spans="24:26">
      <c r="X1943" s="202"/>
      <c r="Y1943" s="12"/>
      <c r="Z1943" s="329"/>
    </row>
    <row r="1944" spans="24:26">
      <c r="X1944" s="202"/>
      <c r="Y1944" s="12"/>
      <c r="Z1944" s="329"/>
    </row>
    <row r="1945" spans="24:26">
      <c r="X1945" s="202"/>
      <c r="Y1945" s="12"/>
      <c r="Z1945" s="329"/>
    </row>
    <row r="1946" spans="24:26">
      <c r="X1946" s="202"/>
      <c r="Y1946" s="12"/>
      <c r="Z1946" s="329"/>
    </row>
    <row r="1947" spans="24:26">
      <c r="X1947" s="202"/>
      <c r="Y1947" s="12"/>
      <c r="Z1947" s="329"/>
    </row>
    <row r="1948" spans="24:26">
      <c r="X1948" s="202"/>
      <c r="Y1948" s="12"/>
      <c r="Z1948" s="329"/>
    </row>
    <row r="1949" spans="24:26">
      <c r="X1949" s="202"/>
      <c r="Y1949" s="12"/>
      <c r="Z1949" s="329"/>
    </row>
    <row r="1950" spans="24:26">
      <c r="X1950" s="202"/>
      <c r="Y1950" s="12"/>
      <c r="Z1950" s="329"/>
    </row>
    <row r="1951" spans="24:26">
      <c r="X1951" s="202"/>
      <c r="Y1951" s="12"/>
      <c r="Z1951" s="329"/>
    </row>
    <row r="1952" spans="24:26">
      <c r="X1952" s="202"/>
      <c r="Y1952" s="12"/>
      <c r="Z1952" s="329"/>
    </row>
    <row r="1953" spans="24:26">
      <c r="X1953" s="202"/>
      <c r="Y1953" s="12"/>
      <c r="Z1953" s="329"/>
    </row>
    <row r="1954" spans="24:26">
      <c r="X1954" s="202"/>
      <c r="Y1954" s="12"/>
      <c r="Z1954" s="329"/>
    </row>
    <row r="1955" spans="24:26">
      <c r="X1955" s="202"/>
      <c r="Y1955" s="12"/>
      <c r="Z1955" s="329"/>
    </row>
    <row r="1956" spans="24:26">
      <c r="X1956" s="202"/>
      <c r="Y1956" s="12"/>
      <c r="Z1956" s="329"/>
    </row>
    <row r="1957" spans="24:26">
      <c r="X1957" s="202"/>
      <c r="Y1957" s="12"/>
      <c r="Z1957" s="329"/>
    </row>
    <row r="1958" spans="24:26">
      <c r="X1958" s="202"/>
      <c r="Y1958" s="12"/>
      <c r="Z1958" s="329"/>
    </row>
    <row r="1959" spans="24:26">
      <c r="X1959" s="202"/>
      <c r="Y1959" s="12"/>
      <c r="Z1959" s="329"/>
    </row>
    <row r="1960" spans="24:26">
      <c r="X1960" s="202"/>
      <c r="Y1960" s="12"/>
      <c r="Z1960" s="329"/>
    </row>
    <row r="1961" spans="24:26">
      <c r="X1961" s="202"/>
      <c r="Y1961" s="12"/>
      <c r="Z1961" s="329"/>
    </row>
    <row r="1962" spans="24:26">
      <c r="X1962" s="202"/>
      <c r="Y1962" s="12"/>
      <c r="Z1962" s="329"/>
    </row>
    <row r="1963" spans="24:26">
      <c r="X1963" s="202"/>
      <c r="Y1963" s="12"/>
      <c r="Z1963" s="329"/>
    </row>
    <row r="1964" spans="24:26">
      <c r="X1964" s="202"/>
      <c r="Y1964" s="12"/>
      <c r="Z1964" s="329"/>
    </row>
    <row r="1965" spans="24:26">
      <c r="X1965" s="202"/>
      <c r="Y1965" s="12"/>
      <c r="Z1965" s="329"/>
    </row>
    <row r="1966" spans="24:26">
      <c r="X1966" s="202"/>
      <c r="Y1966" s="12"/>
      <c r="Z1966" s="329"/>
    </row>
    <row r="1967" spans="24:26">
      <c r="X1967" s="202"/>
      <c r="Y1967" s="12"/>
      <c r="Z1967" s="329"/>
    </row>
    <row r="1968" spans="24:26">
      <c r="X1968" s="202"/>
      <c r="Y1968" s="12"/>
      <c r="Z1968" s="329"/>
    </row>
    <row r="1969" spans="24:26">
      <c r="X1969" s="202"/>
      <c r="Y1969" s="12"/>
      <c r="Z1969" s="329"/>
    </row>
    <row r="1970" spans="24:26">
      <c r="X1970" s="202"/>
      <c r="Y1970" s="12"/>
      <c r="Z1970" s="329"/>
    </row>
    <row r="1971" spans="24:26">
      <c r="X1971" s="202"/>
      <c r="Y1971" s="12"/>
      <c r="Z1971" s="329"/>
    </row>
    <row r="1972" spans="24:26">
      <c r="X1972" s="202"/>
      <c r="Y1972" s="12"/>
      <c r="Z1972" s="329"/>
    </row>
    <row r="1973" spans="24:26">
      <c r="X1973" s="202"/>
      <c r="Y1973" s="12"/>
      <c r="Z1973" s="329"/>
    </row>
    <row r="1974" spans="24:26">
      <c r="X1974" s="202"/>
      <c r="Y1974" s="12"/>
      <c r="Z1974" s="329"/>
    </row>
    <row r="1975" spans="24:26">
      <c r="X1975" s="202"/>
      <c r="Y1975" s="12"/>
      <c r="Z1975" s="329"/>
    </row>
    <row r="1976" spans="24:26">
      <c r="X1976" s="202"/>
      <c r="Y1976" s="12"/>
      <c r="Z1976" s="329"/>
    </row>
    <row r="1977" spans="24:26">
      <c r="X1977" s="202"/>
      <c r="Y1977" s="12"/>
      <c r="Z1977" s="329"/>
    </row>
    <row r="1978" spans="24:26">
      <c r="X1978" s="202"/>
      <c r="Y1978" s="12"/>
      <c r="Z1978" s="329"/>
    </row>
    <row r="1979" spans="24:26">
      <c r="X1979" s="202"/>
      <c r="Y1979" s="12"/>
      <c r="Z1979" s="329"/>
    </row>
    <row r="1980" spans="24:26">
      <c r="X1980" s="202"/>
      <c r="Y1980" s="12"/>
      <c r="Z1980" s="329"/>
    </row>
    <row r="1981" spans="24:26">
      <c r="X1981" s="202"/>
      <c r="Y1981" s="12"/>
      <c r="Z1981" s="329"/>
    </row>
    <row r="1982" spans="24:26">
      <c r="X1982" s="202"/>
      <c r="Y1982" s="12"/>
      <c r="Z1982" s="329"/>
    </row>
    <row r="1983" spans="24:26">
      <c r="X1983" s="202"/>
      <c r="Y1983" s="12"/>
      <c r="Z1983" s="329"/>
    </row>
    <row r="1984" spans="24:26">
      <c r="X1984" s="202"/>
      <c r="Y1984" s="12"/>
      <c r="Z1984" s="329"/>
    </row>
    <row r="1985" spans="24:26">
      <c r="X1985" s="202"/>
      <c r="Y1985" s="12"/>
      <c r="Z1985" s="329"/>
    </row>
    <row r="1986" spans="24:26">
      <c r="X1986" s="202"/>
      <c r="Y1986" s="12"/>
      <c r="Z1986" s="329"/>
    </row>
    <row r="1987" spans="24:26">
      <c r="X1987" s="202"/>
      <c r="Y1987" s="12"/>
      <c r="Z1987" s="329"/>
    </row>
    <row r="1988" spans="24:26">
      <c r="X1988" s="202"/>
      <c r="Y1988" s="12"/>
      <c r="Z1988" s="329"/>
    </row>
    <row r="1989" spans="24:26">
      <c r="X1989" s="202"/>
      <c r="Y1989" s="12"/>
      <c r="Z1989" s="329"/>
    </row>
    <row r="1990" spans="24:26">
      <c r="X1990" s="202"/>
      <c r="Y1990" s="12"/>
      <c r="Z1990" s="329"/>
    </row>
    <row r="1991" spans="24:26">
      <c r="X1991" s="202"/>
      <c r="Y1991" s="12"/>
      <c r="Z1991" s="329"/>
    </row>
    <row r="1992" spans="24:26">
      <c r="X1992" s="202"/>
      <c r="Y1992" s="12"/>
      <c r="Z1992" s="329"/>
    </row>
    <row r="1993" spans="24:26">
      <c r="X1993" s="202"/>
      <c r="Y1993" s="12"/>
      <c r="Z1993" s="329"/>
    </row>
    <row r="1994" spans="24:26">
      <c r="X1994" s="202"/>
      <c r="Y1994" s="12"/>
      <c r="Z1994" s="329"/>
    </row>
    <row r="1995" spans="24:26">
      <c r="X1995" s="202"/>
      <c r="Y1995" s="12"/>
      <c r="Z1995" s="329"/>
    </row>
    <row r="1996" spans="24:26">
      <c r="X1996" s="202"/>
      <c r="Y1996" s="12"/>
      <c r="Z1996" s="329"/>
    </row>
    <row r="1997" spans="24:26">
      <c r="X1997" s="202"/>
      <c r="Y1997" s="12"/>
      <c r="Z1997" s="329"/>
    </row>
    <row r="1998" spans="24:26">
      <c r="X1998" s="202"/>
      <c r="Y1998" s="12"/>
      <c r="Z1998" s="329"/>
    </row>
    <row r="1999" spans="24:26">
      <c r="X1999" s="202"/>
      <c r="Y1999" s="12"/>
      <c r="Z1999" s="329"/>
    </row>
    <row r="2000" spans="24:26">
      <c r="X2000" s="202"/>
      <c r="Y2000" s="12"/>
      <c r="Z2000" s="329"/>
    </row>
    <row r="2001" spans="24:26">
      <c r="X2001" s="202"/>
      <c r="Y2001" s="12"/>
      <c r="Z2001" s="329"/>
    </row>
    <row r="2002" spans="24:26">
      <c r="X2002" s="202"/>
      <c r="Y2002" s="12"/>
      <c r="Z2002" s="329"/>
    </row>
    <row r="2003" spans="24:26">
      <c r="X2003" s="202"/>
      <c r="Y2003" s="12"/>
      <c r="Z2003" s="329"/>
    </row>
    <row r="2004" spans="24:26">
      <c r="X2004" s="202"/>
      <c r="Y2004" s="12"/>
      <c r="Z2004" s="329"/>
    </row>
    <row r="2005" spans="24:26">
      <c r="X2005" s="202"/>
      <c r="Y2005" s="12"/>
      <c r="Z2005" s="329"/>
    </row>
    <row r="2006" spans="24:26">
      <c r="X2006" s="202"/>
      <c r="Y2006" s="12"/>
      <c r="Z2006" s="329"/>
    </row>
    <row r="2007" spans="24:26">
      <c r="X2007" s="202"/>
      <c r="Y2007" s="12"/>
      <c r="Z2007" s="329"/>
    </row>
    <row r="2008" spans="24:26">
      <c r="X2008" s="202"/>
      <c r="Y2008" s="12"/>
      <c r="Z2008" s="329"/>
    </row>
    <row r="2009" spans="24:26">
      <c r="X2009" s="202"/>
      <c r="Y2009" s="12"/>
      <c r="Z2009" s="329"/>
    </row>
    <row r="2010" spans="24:26">
      <c r="X2010" s="202"/>
      <c r="Y2010" s="12"/>
      <c r="Z2010" s="329"/>
    </row>
    <row r="2011" spans="24:26">
      <c r="X2011" s="202"/>
      <c r="Y2011" s="12"/>
      <c r="Z2011" s="329"/>
    </row>
    <row r="2012" spans="24:26">
      <c r="X2012" s="202"/>
      <c r="Y2012" s="12"/>
      <c r="Z2012" s="329"/>
    </row>
    <row r="2013" spans="24:26">
      <c r="X2013" s="202"/>
      <c r="Y2013" s="12"/>
      <c r="Z2013" s="329"/>
    </row>
    <row r="2014" spans="24:26">
      <c r="X2014" s="202"/>
      <c r="Y2014" s="12"/>
      <c r="Z2014" s="329"/>
    </row>
    <row r="2015" spans="24:26">
      <c r="X2015" s="202"/>
      <c r="Y2015" s="12"/>
      <c r="Z2015" s="329"/>
    </row>
    <row r="2016" spans="24:26">
      <c r="X2016" s="202"/>
      <c r="Y2016" s="12"/>
      <c r="Z2016" s="329"/>
    </row>
    <row r="2017" spans="24:26">
      <c r="X2017" s="202"/>
      <c r="Y2017" s="12"/>
      <c r="Z2017" s="329"/>
    </row>
    <row r="2018" spans="24:26">
      <c r="X2018" s="202"/>
      <c r="Y2018" s="12"/>
      <c r="Z2018" s="329"/>
    </row>
    <row r="2019" spans="24:26">
      <c r="X2019" s="202"/>
      <c r="Y2019" s="12"/>
      <c r="Z2019" s="329"/>
    </row>
    <row r="2020" spans="24:26">
      <c r="X2020" s="202"/>
      <c r="Y2020" s="12"/>
      <c r="Z2020" s="329"/>
    </row>
    <row r="2021" spans="24:26">
      <c r="X2021" s="202"/>
      <c r="Y2021" s="12"/>
      <c r="Z2021" s="329"/>
    </row>
    <row r="2022" spans="24:26">
      <c r="X2022" s="202"/>
      <c r="Y2022" s="12"/>
      <c r="Z2022" s="329"/>
    </row>
    <row r="2023" spans="24:26">
      <c r="X2023" s="202"/>
      <c r="Y2023" s="12"/>
      <c r="Z2023" s="329"/>
    </row>
    <row r="2024" spans="24:26">
      <c r="X2024" s="202"/>
      <c r="Y2024" s="12"/>
      <c r="Z2024" s="329"/>
    </row>
    <row r="2025" spans="24:26">
      <c r="X2025" s="202"/>
      <c r="Y2025" s="12"/>
      <c r="Z2025" s="329"/>
    </row>
    <row r="2026" spans="24:26">
      <c r="X2026" s="202"/>
      <c r="Y2026" s="12"/>
      <c r="Z2026" s="329"/>
    </row>
    <row r="2027" spans="24:26">
      <c r="X2027" s="202"/>
      <c r="Y2027" s="12"/>
      <c r="Z2027" s="329"/>
    </row>
    <row r="2028" spans="24:26">
      <c r="X2028" s="202"/>
      <c r="Y2028" s="12"/>
      <c r="Z2028" s="329"/>
    </row>
    <row r="2029" spans="24:26">
      <c r="X2029" s="202"/>
      <c r="Y2029" s="12"/>
      <c r="Z2029" s="329"/>
    </row>
    <row r="2030" spans="24:26">
      <c r="X2030" s="202"/>
      <c r="Y2030" s="12"/>
      <c r="Z2030" s="329"/>
    </row>
    <row r="2031" spans="24:26">
      <c r="X2031" s="202"/>
      <c r="Y2031" s="12"/>
      <c r="Z2031" s="329"/>
    </row>
    <row r="2032" spans="24:26">
      <c r="X2032" s="202"/>
      <c r="Y2032" s="12"/>
      <c r="Z2032" s="329"/>
    </row>
    <row r="2033" spans="24:26">
      <c r="X2033" s="202"/>
      <c r="Y2033" s="12"/>
      <c r="Z2033" s="329"/>
    </row>
    <row r="2034" spans="24:26">
      <c r="X2034" s="202"/>
      <c r="Y2034" s="12"/>
      <c r="Z2034" s="329"/>
    </row>
    <row r="2035" spans="24:26">
      <c r="X2035" s="202"/>
      <c r="Y2035" s="12"/>
      <c r="Z2035" s="329"/>
    </row>
    <row r="2036" spans="24:26">
      <c r="X2036" s="202"/>
      <c r="Y2036" s="12"/>
      <c r="Z2036" s="329"/>
    </row>
    <row r="2037" spans="24:26">
      <c r="X2037" s="202"/>
      <c r="Y2037" s="12"/>
      <c r="Z2037" s="329"/>
    </row>
    <row r="2038" spans="24:26">
      <c r="X2038" s="202"/>
      <c r="Y2038" s="12"/>
      <c r="Z2038" s="329"/>
    </row>
    <row r="2039" spans="24:26">
      <c r="X2039" s="202"/>
      <c r="Y2039" s="12"/>
      <c r="Z2039" s="329"/>
    </row>
    <row r="2040" spans="24:26">
      <c r="X2040" s="202"/>
      <c r="Y2040" s="12"/>
      <c r="Z2040" s="329"/>
    </row>
    <row r="2041" spans="24:26">
      <c r="X2041" s="202"/>
      <c r="Y2041" s="12"/>
      <c r="Z2041" s="329"/>
    </row>
    <row r="2042" spans="24:26">
      <c r="X2042" s="202"/>
      <c r="Y2042" s="12"/>
      <c r="Z2042" s="329"/>
    </row>
    <row r="2043" spans="24:26">
      <c r="X2043" s="202"/>
      <c r="Y2043" s="12"/>
      <c r="Z2043" s="329"/>
    </row>
    <row r="2044" spans="24:26">
      <c r="X2044" s="202"/>
      <c r="Y2044" s="12"/>
      <c r="Z2044" s="329"/>
    </row>
    <row r="2045" spans="24:26">
      <c r="X2045" s="202"/>
      <c r="Y2045" s="12"/>
      <c r="Z2045" s="329"/>
    </row>
    <row r="2046" spans="24:26">
      <c r="X2046" s="202"/>
      <c r="Y2046" s="12"/>
      <c r="Z2046" s="329"/>
    </row>
    <row r="2047" spans="24:26">
      <c r="X2047" s="202"/>
      <c r="Y2047" s="12"/>
      <c r="Z2047" s="329"/>
    </row>
    <row r="2048" spans="24:26">
      <c r="X2048" s="202"/>
      <c r="Y2048" s="12"/>
      <c r="Z2048" s="329"/>
    </row>
    <row r="2049" spans="24:26">
      <c r="X2049" s="202"/>
      <c r="Y2049" s="12"/>
      <c r="Z2049" s="329"/>
    </row>
    <row r="2050" spans="24:26">
      <c r="X2050" s="202"/>
      <c r="Y2050" s="12"/>
      <c r="Z2050" s="329"/>
    </row>
    <row r="2051" spans="24:26">
      <c r="X2051" s="202"/>
      <c r="Y2051" s="12"/>
      <c r="Z2051" s="329"/>
    </row>
    <row r="2052" spans="24:26">
      <c r="X2052" s="202"/>
      <c r="Y2052" s="12"/>
      <c r="Z2052" s="329"/>
    </row>
    <row r="2053" spans="24:26">
      <c r="X2053" s="202"/>
      <c r="Y2053" s="12"/>
      <c r="Z2053" s="329"/>
    </row>
    <row r="2054" spans="24:26">
      <c r="X2054" s="202"/>
      <c r="Y2054" s="12"/>
      <c r="Z2054" s="329"/>
    </row>
    <row r="2055" spans="24:26">
      <c r="X2055" s="202"/>
      <c r="Y2055" s="12"/>
      <c r="Z2055" s="329"/>
    </row>
    <row r="2056" spans="24:26">
      <c r="X2056" s="202"/>
      <c r="Y2056" s="12"/>
      <c r="Z2056" s="329"/>
    </row>
    <row r="2057" spans="24:26">
      <c r="X2057" s="202"/>
      <c r="Y2057" s="12"/>
      <c r="Z2057" s="329"/>
    </row>
    <row r="2058" spans="24:26">
      <c r="X2058" s="202"/>
      <c r="Y2058" s="12"/>
      <c r="Z2058" s="329"/>
    </row>
    <row r="2059" spans="24:26">
      <c r="X2059" s="202"/>
      <c r="Y2059" s="12"/>
      <c r="Z2059" s="329"/>
    </row>
    <row r="2060" spans="24:26">
      <c r="X2060" s="202"/>
      <c r="Y2060" s="12"/>
      <c r="Z2060" s="329"/>
    </row>
    <row r="2061" spans="24:26">
      <c r="X2061" s="202"/>
      <c r="Y2061" s="12"/>
      <c r="Z2061" s="329"/>
    </row>
    <row r="2062" spans="24:26">
      <c r="X2062" s="202"/>
      <c r="Y2062" s="12"/>
      <c r="Z2062" s="329"/>
    </row>
    <row r="2063" spans="24:26">
      <c r="X2063" s="202"/>
      <c r="Y2063" s="12"/>
      <c r="Z2063" s="329"/>
    </row>
    <row r="2064" spans="24:26">
      <c r="X2064" s="202"/>
      <c r="Y2064" s="12"/>
      <c r="Z2064" s="329"/>
    </row>
    <row r="2065" spans="24:26">
      <c r="X2065" s="202"/>
      <c r="Y2065" s="12"/>
      <c r="Z2065" s="329"/>
    </row>
    <row r="2066" spans="24:26">
      <c r="X2066" s="202"/>
      <c r="Y2066" s="12"/>
      <c r="Z2066" s="329"/>
    </row>
    <row r="2067" spans="24:26">
      <c r="X2067" s="202"/>
      <c r="Y2067" s="12"/>
      <c r="Z2067" s="329"/>
    </row>
    <row r="2068" spans="24:26">
      <c r="X2068" s="202"/>
      <c r="Y2068" s="12"/>
      <c r="Z2068" s="329"/>
    </row>
    <row r="2069" spans="24:26">
      <c r="X2069" s="202"/>
      <c r="Y2069" s="12"/>
      <c r="Z2069" s="329"/>
    </row>
    <row r="2070" spans="24:26">
      <c r="X2070" s="202"/>
      <c r="Y2070" s="12"/>
      <c r="Z2070" s="329"/>
    </row>
    <row r="2071" spans="24:26">
      <c r="X2071" s="202"/>
      <c r="Y2071" s="12"/>
      <c r="Z2071" s="329"/>
    </row>
    <row r="2072" spans="24:26">
      <c r="X2072" s="202"/>
      <c r="Y2072" s="12"/>
      <c r="Z2072" s="329"/>
    </row>
    <row r="2073" spans="24:26">
      <c r="X2073" s="202"/>
      <c r="Y2073" s="12"/>
      <c r="Z2073" s="329"/>
    </row>
    <row r="2074" spans="24:26">
      <c r="X2074" s="202"/>
      <c r="Y2074" s="12"/>
      <c r="Z2074" s="329"/>
    </row>
    <row r="2075" spans="24:26">
      <c r="X2075" s="202"/>
      <c r="Y2075" s="12"/>
      <c r="Z2075" s="329"/>
    </row>
    <row r="2076" spans="24:26">
      <c r="X2076" s="202"/>
      <c r="Y2076" s="12"/>
      <c r="Z2076" s="329"/>
    </row>
    <row r="2077" spans="24:26">
      <c r="X2077" s="202"/>
      <c r="Y2077" s="12"/>
      <c r="Z2077" s="329"/>
    </row>
    <row r="2078" spans="24:26">
      <c r="X2078" s="202"/>
      <c r="Y2078" s="12"/>
      <c r="Z2078" s="329"/>
    </row>
    <row r="2079" spans="24:26">
      <c r="X2079" s="202"/>
      <c r="Y2079" s="12"/>
      <c r="Z2079" s="329"/>
    </row>
    <row r="2080" spans="24:26">
      <c r="X2080" s="202"/>
      <c r="Y2080" s="12"/>
      <c r="Z2080" s="329"/>
    </row>
    <row r="2081" spans="24:26">
      <c r="X2081" s="202"/>
      <c r="Y2081" s="12"/>
      <c r="Z2081" s="329"/>
    </row>
    <row r="2082" spans="24:26">
      <c r="X2082" s="202"/>
      <c r="Y2082" s="12"/>
      <c r="Z2082" s="329"/>
    </row>
    <row r="2083" spans="24:26">
      <c r="X2083" s="202"/>
      <c r="Y2083" s="12"/>
      <c r="Z2083" s="329"/>
    </row>
    <row r="2084" spans="24:26">
      <c r="X2084" s="202"/>
      <c r="Y2084" s="12"/>
      <c r="Z2084" s="329"/>
    </row>
    <row r="2085" spans="24:26">
      <c r="X2085" s="202"/>
      <c r="Y2085" s="12"/>
      <c r="Z2085" s="329"/>
    </row>
  </sheetData>
  <mergeCells count="9">
    <mergeCell ref="AJ3:AO3"/>
    <mergeCell ref="AG3:AI3"/>
    <mergeCell ref="C3:I3"/>
    <mergeCell ref="J2:AF2"/>
    <mergeCell ref="N3:Q3"/>
    <mergeCell ref="R3:W3"/>
    <mergeCell ref="X3:Z3"/>
    <mergeCell ref="AA3:AF3"/>
    <mergeCell ref="J3:M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5.xml><?xml version="1.0" encoding="utf-8"?>
<worksheet xmlns="http://schemas.openxmlformats.org/spreadsheetml/2006/main" xmlns:r="http://schemas.openxmlformats.org/officeDocument/2006/relationships">
  <sheetPr codeName="Sheet11"/>
  <dimension ref="A1:S433"/>
  <sheetViews>
    <sheetView workbookViewId="0">
      <selection activeCell="S180" sqref="S180"/>
    </sheetView>
  </sheetViews>
  <sheetFormatPr defaultRowHeight="12.75"/>
  <cols>
    <col min="1" max="1" width="6.875" style="6" customWidth="1"/>
    <col min="2" max="2" width="6.625" style="6" customWidth="1"/>
    <col min="3" max="3" width="6.875" style="6" customWidth="1"/>
    <col min="4" max="4" width="9.75" style="6" customWidth="1"/>
    <col min="5" max="5" width="11.125" style="474" customWidth="1"/>
    <col min="6" max="6" width="13.875" style="224" bestFit="1" customWidth="1"/>
    <col min="7" max="9" width="11.125" style="224" customWidth="1"/>
    <col min="10" max="13" width="10.625" style="136" customWidth="1"/>
    <col min="14" max="14" width="12" style="136" customWidth="1"/>
    <col min="15" max="18" width="10.625" style="136" customWidth="1"/>
    <col min="19" max="19" width="12" style="136" customWidth="1"/>
  </cols>
  <sheetData>
    <row r="1" spans="1:19">
      <c r="A1" s="133" t="s">
        <v>441</v>
      </c>
    </row>
    <row r="2" spans="1:19">
      <c r="A2" s="116" t="s">
        <v>442</v>
      </c>
      <c r="B2" s="475">
        <v>2011</v>
      </c>
      <c r="C2" s="133" t="s">
        <v>446</v>
      </c>
      <c r="D2" s="133"/>
      <c r="E2" s="476"/>
      <c r="G2" s="477"/>
      <c r="H2" s="477"/>
      <c r="I2" s="477"/>
      <c r="J2" s="478"/>
      <c r="K2" s="478"/>
      <c r="L2" s="478"/>
      <c r="M2" s="478"/>
      <c r="O2" s="478"/>
      <c r="P2" s="478"/>
      <c r="Q2" s="478"/>
      <c r="R2" s="478"/>
    </row>
    <row r="3" spans="1:19">
      <c r="A3" s="479"/>
      <c r="B3" s="480"/>
      <c r="C3" s="133"/>
      <c r="D3" s="133"/>
      <c r="J3" s="478"/>
      <c r="K3" s="478"/>
      <c r="L3" s="478"/>
      <c r="M3" s="478"/>
      <c r="O3" s="478"/>
      <c r="P3" s="478"/>
      <c r="Q3" s="478"/>
      <c r="R3" s="478"/>
    </row>
    <row r="4" spans="1:19">
      <c r="A4" s="479" t="s">
        <v>450</v>
      </c>
      <c r="B4" s="480"/>
      <c r="C4" s="133"/>
      <c r="D4" s="133"/>
      <c r="E4" s="481"/>
      <c r="F4" s="482"/>
      <c r="G4" s="483"/>
      <c r="H4" s="483"/>
      <c r="I4" s="483"/>
      <c r="J4" s="478"/>
      <c r="K4" s="478"/>
      <c r="L4" s="478"/>
      <c r="M4" s="478"/>
      <c r="O4" s="478"/>
      <c r="P4" s="478"/>
      <c r="Q4" s="478"/>
      <c r="R4" s="478"/>
    </row>
    <row r="5" spans="1:19">
      <c r="A5" s="116"/>
      <c r="B5" s="480"/>
      <c r="C5" s="133"/>
      <c r="D5" s="133"/>
      <c r="E5" s="484"/>
      <c r="F5" s="485"/>
      <c r="G5" s="482"/>
      <c r="H5" s="482"/>
      <c r="I5" s="482"/>
      <c r="J5" s="478"/>
      <c r="K5" s="478"/>
      <c r="L5" s="478"/>
      <c r="M5" s="478"/>
      <c r="N5" s="478"/>
      <c r="O5" s="478"/>
      <c r="P5" s="478"/>
      <c r="Q5" s="478"/>
      <c r="R5" s="478"/>
      <c r="S5" s="478"/>
    </row>
    <row r="6" spans="1:19">
      <c r="B6" s="480"/>
      <c r="C6" s="133"/>
      <c r="D6" s="133"/>
      <c r="E6" s="484"/>
      <c r="F6" s="482"/>
      <c r="G6" s="482"/>
      <c r="H6" s="482"/>
      <c r="I6" s="482"/>
      <c r="J6" s="478"/>
      <c r="K6" s="478"/>
      <c r="L6" s="478"/>
      <c r="M6" s="478"/>
      <c r="N6" s="478"/>
      <c r="O6" s="478"/>
      <c r="P6" s="478"/>
      <c r="Q6" s="478"/>
      <c r="R6" s="478"/>
      <c r="S6" s="478"/>
    </row>
    <row r="7" spans="1:19" ht="13.5" thickBot="1">
      <c r="A7" s="486"/>
      <c r="B7" s="480"/>
      <c r="C7" s="133"/>
      <c r="D7" s="133"/>
      <c r="E7" s="476"/>
      <c r="F7" s="487"/>
      <c r="G7" s="477"/>
      <c r="H7" s="477"/>
      <c r="I7" s="477"/>
      <c r="J7" s="478"/>
      <c r="K7" s="478"/>
      <c r="L7" s="478"/>
      <c r="M7" s="478"/>
      <c r="O7" s="478"/>
      <c r="P7" s="478"/>
      <c r="Q7" s="478"/>
      <c r="R7" s="478"/>
    </row>
    <row r="8" spans="1:19">
      <c r="A8" s="25"/>
      <c r="B8" s="25"/>
      <c r="C8" s="25"/>
      <c r="D8" s="25"/>
      <c r="E8" s="488"/>
      <c r="F8" s="607" t="str">
        <f>B2&amp;" Actual Data"</f>
        <v>2011 Actual Data</v>
      </c>
      <c r="G8" s="608"/>
      <c r="H8" s="608"/>
      <c r="I8" s="609"/>
      <c r="J8" s="610" t="s">
        <v>448</v>
      </c>
      <c r="K8" s="611"/>
      <c r="L8" s="611"/>
      <c r="M8" s="611"/>
      <c r="N8" s="489"/>
      <c r="O8" s="610" t="s">
        <v>448</v>
      </c>
      <c r="P8" s="611"/>
      <c r="Q8" s="611"/>
      <c r="R8" s="611"/>
      <c r="S8" s="489"/>
    </row>
    <row r="9" spans="1:19">
      <c r="A9" s="16"/>
      <c r="B9" s="16"/>
      <c r="C9" s="16"/>
      <c r="D9" s="16"/>
      <c r="E9" s="490"/>
      <c r="F9" s="491" t="s">
        <v>332</v>
      </c>
      <c r="G9" s="399"/>
      <c r="H9" s="399"/>
      <c r="I9" s="492"/>
      <c r="J9" s="493" t="s">
        <v>445</v>
      </c>
      <c r="K9" s="494"/>
      <c r="L9" s="494"/>
      <c r="M9" s="494"/>
      <c r="N9" s="495" t="s">
        <v>449</v>
      </c>
      <c r="O9" s="269" t="s">
        <v>272</v>
      </c>
      <c r="P9" s="494"/>
      <c r="Q9" s="494"/>
      <c r="R9" s="494"/>
      <c r="S9" s="495" t="s">
        <v>449</v>
      </c>
    </row>
    <row r="10" spans="1:19">
      <c r="A10" s="16"/>
      <c r="B10" s="16"/>
      <c r="C10" s="16"/>
      <c r="D10" s="16"/>
      <c r="E10" s="490"/>
      <c r="F10" s="491" t="s">
        <v>443</v>
      </c>
      <c r="G10" s="399" t="s">
        <v>447</v>
      </c>
      <c r="H10" s="399" t="s">
        <v>161</v>
      </c>
      <c r="I10" s="492" t="s">
        <v>158</v>
      </c>
      <c r="J10" s="494" t="s">
        <v>309</v>
      </c>
      <c r="K10" s="494" t="s">
        <v>160</v>
      </c>
      <c r="L10" s="494" t="s">
        <v>161</v>
      </c>
      <c r="M10" s="494" t="s">
        <v>158</v>
      </c>
      <c r="N10" s="495" t="s">
        <v>158</v>
      </c>
      <c r="O10" s="494" t="s">
        <v>309</v>
      </c>
      <c r="P10" s="494" t="s">
        <v>160</v>
      </c>
      <c r="Q10" s="494" t="s">
        <v>161</v>
      </c>
      <c r="R10" s="494" t="s">
        <v>158</v>
      </c>
      <c r="S10" s="495" t="s">
        <v>158</v>
      </c>
    </row>
    <row r="11" spans="1:19" ht="13.5" thickBot="1">
      <c r="A11" s="45" t="s">
        <v>265</v>
      </c>
      <c r="B11" s="45" t="s">
        <v>243</v>
      </c>
      <c r="C11" s="45" t="s">
        <v>244</v>
      </c>
      <c r="D11" s="45"/>
      <c r="E11" s="496"/>
      <c r="F11" s="497" t="s">
        <v>163</v>
      </c>
      <c r="G11" s="498" t="s">
        <v>163</v>
      </c>
      <c r="H11" s="498" t="s">
        <v>328</v>
      </c>
      <c r="I11" s="499" t="s">
        <v>328</v>
      </c>
      <c r="J11" s="500" t="s">
        <v>163</v>
      </c>
      <c r="K11" s="500" t="s">
        <v>163</v>
      </c>
      <c r="L11" s="500" t="s">
        <v>328</v>
      </c>
      <c r="M11" s="500" t="s">
        <v>328</v>
      </c>
      <c r="N11" s="501" t="s">
        <v>328</v>
      </c>
      <c r="O11" s="500" t="s">
        <v>163</v>
      </c>
      <c r="P11" s="500" t="s">
        <v>163</v>
      </c>
      <c r="Q11" s="500" t="s">
        <v>328</v>
      </c>
      <c r="R11" s="500" t="s">
        <v>328</v>
      </c>
      <c r="S11" s="501" t="s">
        <v>328</v>
      </c>
    </row>
    <row r="12" spans="1:19" ht="13.5" thickTop="1">
      <c r="A12" s="502"/>
      <c r="B12" s="502"/>
      <c r="C12" s="502"/>
      <c r="D12" s="502"/>
      <c r="E12" s="503"/>
      <c r="F12" s="504"/>
      <c r="G12" s="505"/>
      <c r="H12" s="505"/>
      <c r="I12" s="492">
        <f>IF(Computations!D206="","#N/A",Computations!D206)</f>
        <v>65160.68</v>
      </c>
      <c r="J12" s="410"/>
      <c r="K12" s="410"/>
      <c r="L12" s="410"/>
      <c r="M12" s="508">
        <f>Revised_Input!B206</f>
        <v>0</v>
      </c>
      <c r="N12" s="506">
        <f>I12</f>
        <v>65160.68</v>
      </c>
      <c r="O12" s="410"/>
      <c r="P12" s="410"/>
      <c r="Q12" s="410"/>
      <c r="R12" s="508">
        <f>Revised_Input!B206</f>
        <v>0</v>
      </c>
      <c r="S12" s="506">
        <f>N12</f>
        <v>65160.68</v>
      </c>
    </row>
    <row r="13" spans="1:19">
      <c r="A13" s="38">
        <f t="shared" ref="A13:A29" si="0">B$2-1</f>
        <v>2010</v>
      </c>
      <c r="B13" s="502">
        <v>10</v>
      </c>
      <c r="C13" s="502">
        <v>15</v>
      </c>
      <c r="D13" s="507" t="str">
        <f ca="1">OFFSET('day lookup'!$A$1,WEEKDAY(E13)-1,0)</f>
        <v>FRI</v>
      </c>
      <c r="E13" s="474">
        <f t="shared" ref="E13:E29" si="1">DATE(A13,B13,C13)</f>
        <v>40466</v>
      </c>
      <c r="F13" s="491">
        <f>IF(Computations!I207="","#N/A",Computations!I207)</f>
        <v>52.888763288800227</v>
      </c>
      <c r="G13" s="399">
        <f>IF(Computations!H207="","#N/A",Computations!H207)</f>
        <v>48.069166666666604</v>
      </c>
      <c r="H13" s="399">
        <f>IF(Computations!E207="","#N/A",Computations!E207)</f>
        <v>1.1594</v>
      </c>
      <c r="I13" s="492">
        <f>IF(Computations!D207="","#N/A",Computations!D207)</f>
        <v>65167.94</v>
      </c>
      <c r="J13" s="508" t="e">
        <f>VLOOKUP(E13,Historic!$BQ$11:$BR$375,2)</f>
        <v>#N/A</v>
      </c>
      <c r="K13" s="508">
        <v>75</v>
      </c>
      <c r="L13" s="508">
        <v>0</v>
      </c>
      <c r="M13" s="508">
        <f t="shared" ref="M13:M20" si="2">M12-31</f>
        <v>-31</v>
      </c>
      <c r="N13" s="509">
        <f>IF(I13="#N/A",N12+(J13-K13)*1.98347-L13,I13)</f>
        <v>65167.94</v>
      </c>
      <c r="O13" s="508" t="e">
        <f>VLOOKUP(E13,Historic!$BQ$11:$BT$375,4)</f>
        <v>#N/A</v>
      </c>
      <c r="P13" s="508">
        <v>75</v>
      </c>
      <c r="Q13" s="508">
        <v>0</v>
      </c>
      <c r="R13" s="508">
        <f t="shared" ref="R13:R20" si="3">R12-31</f>
        <v>-31</v>
      </c>
      <c r="S13" s="509">
        <f>IF(N13="#N/A",S12+(O13-P13)*1.98347-Q13,N13)</f>
        <v>65167.94</v>
      </c>
    </row>
    <row r="14" spans="1:19">
      <c r="A14" s="38">
        <f t="shared" si="0"/>
        <v>2010</v>
      </c>
      <c r="B14" s="502">
        <v>10</v>
      </c>
      <c r="C14" s="502">
        <v>16</v>
      </c>
      <c r="D14" s="507" t="str">
        <f ca="1">OFFSET('day lookup'!$A$1,WEEKDAY(E14)-1,0)</f>
        <v>SAT</v>
      </c>
      <c r="E14" s="474">
        <f t="shared" si="1"/>
        <v>40467</v>
      </c>
      <c r="F14" s="491">
        <f>IF(Computations!I208="","#N/A",Computations!I208)</f>
        <v>56.72004059742747</v>
      </c>
      <c r="G14" s="399">
        <f>IF(Computations!H208="","#N/A",Computations!H208)</f>
        <v>48.058750000000003</v>
      </c>
      <c r="H14" s="399">
        <f>IF(Computations!E208="","#N/A",Computations!E208)</f>
        <v>1.1594</v>
      </c>
      <c r="I14" s="492">
        <f>IF(Computations!D208="","#N/A",Computations!D208)</f>
        <v>65182.82</v>
      </c>
      <c r="J14" s="508" t="e">
        <f>VLOOKUP(E14,Historic!$BQ$11:$BR$375,2)</f>
        <v>#N/A</v>
      </c>
      <c r="K14" s="508">
        <v>75</v>
      </c>
      <c r="L14" s="508">
        <v>0</v>
      </c>
      <c r="M14" s="508">
        <f t="shared" si="2"/>
        <v>-62</v>
      </c>
      <c r="N14" s="509">
        <f t="shared" ref="N14:N77" si="4">IF(I14="#N/A",N13+(J14-K14)*1.98347-L14,I14)</f>
        <v>65182.82</v>
      </c>
      <c r="O14" s="508" t="e">
        <f>VLOOKUP(E14,Historic!$BQ$11:$BT$375,4)</f>
        <v>#N/A</v>
      </c>
      <c r="P14" s="508">
        <v>75</v>
      </c>
      <c r="Q14" s="508">
        <v>0</v>
      </c>
      <c r="R14" s="508">
        <f t="shared" si="3"/>
        <v>-62</v>
      </c>
      <c r="S14" s="509">
        <f>IF(N14="#N/A",S13+(O14-P14)*1.98347-Q14,N14)</f>
        <v>65182.82</v>
      </c>
    </row>
    <row r="15" spans="1:19">
      <c r="A15" s="38">
        <f t="shared" si="0"/>
        <v>2010</v>
      </c>
      <c r="B15" s="502">
        <v>10</v>
      </c>
      <c r="C15" s="502">
        <v>17</v>
      </c>
      <c r="D15" s="507" t="str">
        <f ca="1">OFFSET('day lookup'!$A$1,WEEKDAY(E15)-1,0)</f>
        <v>SUN</v>
      </c>
      <c r="E15" s="474">
        <f t="shared" si="1"/>
        <v>40468</v>
      </c>
      <c r="F15" s="491">
        <f>IF(Computations!I209="","#N/A",Computations!I209)</f>
        <v>41.685009402572533</v>
      </c>
      <c r="G15" s="399">
        <f>IF(Computations!H209="","#N/A",Computations!H209)</f>
        <v>48.027500000000003</v>
      </c>
      <c r="H15" s="399">
        <f>IF(Computations!E209="","#N/A",Computations!E209)</f>
        <v>1.1594</v>
      </c>
      <c r="I15" s="492">
        <f>IF(Computations!D209="","#N/A",Computations!D209)</f>
        <v>65167.94</v>
      </c>
      <c r="J15" s="508" t="e">
        <f>VLOOKUP(E15,Historic!$BQ$11:$BR$375,2)</f>
        <v>#N/A</v>
      </c>
      <c r="K15" s="508">
        <v>75</v>
      </c>
      <c r="L15" s="508">
        <v>0</v>
      </c>
      <c r="M15" s="508">
        <f t="shared" si="2"/>
        <v>-93</v>
      </c>
      <c r="N15" s="509">
        <f>IF(I15="#N/A",N14+(J15-K15)*1.98347-L15,I15)</f>
        <v>65167.94</v>
      </c>
      <c r="O15" s="508" t="e">
        <f>VLOOKUP(E15,Historic!$BQ$11:$BT$375,4)</f>
        <v>#N/A</v>
      </c>
      <c r="P15" s="508">
        <v>75</v>
      </c>
      <c r="Q15" s="508">
        <v>0</v>
      </c>
      <c r="R15" s="508">
        <f t="shared" si="3"/>
        <v>-93</v>
      </c>
      <c r="S15" s="509">
        <f>IF(N15="#N/A",S14+(O15-P15)*1.98347-Q15,N15)</f>
        <v>65167.94</v>
      </c>
    </row>
    <row r="16" spans="1:19">
      <c r="A16" s="38">
        <f t="shared" si="0"/>
        <v>2010</v>
      </c>
      <c r="B16" s="502">
        <v>10</v>
      </c>
      <c r="C16" s="502">
        <v>18</v>
      </c>
      <c r="D16" s="507" t="str">
        <f ca="1">OFFSET('day lookup'!$A$1,WEEKDAY(E16)-1,0)</f>
        <v>MON</v>
      </c>
      <c r="E16" s="474">
        <f t="shared" si="1"/>
        <v>40469</v>
      </c>
      <c r="F16" s="491">
        <f>IF(Computations!I210="","#N/A",Computations!I210)</f>
        <v>49.197316666666602</v>
      </c>
      <c r="G16" s="399">
        <f>IF(Computations!H210="","#N/A",Computations!H210)</f>
        <v>48.037916666666604</v>
      </c>
      <c r="H16" s="399">
        <f>IF(Computations!E210="","#N/A",Computations!E210)</f>
        <v>1.1594</v>
      </c>
      <c r="I16" s="492">
        <f>IF(Computations!D210="","#N/A",Computations!D210)</f>
        <v>65167.94</v>
      </c>
      <c r="J16" s="508" t="e">
        <f>VLOOKUP(E16,Historic!$BQ$11:$BR$375,2)</f>
        <v>#N/A</v>
      </c>
      <c r="K16" s="508">
        <v>75</v>
      </c>
      <c r="L16" s="508">
        <v>0</v>
      </c>
      <c r="M16" s="508">
        <f t="shared" si="2"/>
        <v>-124</v>
      </c>
      <c r="N16" s="509">
        <f>IF(I16="#N/A",N15+(J16-K16)*1.98347-L16,I16)</f>
        <v>65167.94</v>
      </c>
      <c r="O16" s="508" t="e">
        <f>VLOOKUP(E16,Historic!$BQ$11:$BT$375,4)</f>
        <v>#N/A</v>
      </c>
      <c r="P16" s="508">
        <v>75</v>
      </c>
      <c r="Q16" s="508">
        <v>0</v>
      </c>
      <c r="R16" s="508">
        <f t="shared" si="3"/>
        <v>-124</v>
      </c>
      <c r="S16" s="509">
        <f>IF(N16="#N/A",S15+(O16-P16)*1.98347-Q16,N16)</f>
        <v>65167.94</v>
      </c>
    </row>
    <row r="17" spans="1:19">
      <c r="A17" s="38">
        <f t="shared" si="0"/>
        <v>2010</v>
      </c>
      <c r="B17" s="502">
        <v>10</v>
      </c>
      <c r="C17" s="502">
        <v>19</v>
      </c>
      <c r="D17" s="507" t="str">
        <f ca="1">OFFSET('day lookup'!$A$1,WEEKDAY(E17)-1,0)</f>
        <v>TUE</v>
      </c>
      <c r="E17" s="474">
        <f t="shared" si="1"/>
        <v>40470</v>
      </c>
      <c r="F17" s="491">
        <f>IF(Computations!I211="","#N/A",Computations!I211)</f>
        <v>48.999400000000001</v>
      </c>
      <c r="G17" s="399">
        <f>IF(Computations!H211="","#N/A",Computations!H211)</f>
        <v>47.84</v>
      </c>
      <c r="H17" s="399">
        <f>IF(Computations!E211="","#N/A",Computations!E211)</f>
        <v>1.1594</v>
      </c>
      <c r="I17" s="492">
        <f>IF(Computations!D211="","#N/A",Computations!D211)</f>
        <v>65167.94</v>
      </c>
      <c r="J17" s="508" t="e">
        <f>VLOOKUP(E17,Historic!$BQ$11:$BR$375,2)</f>
        <v>#N/A</v>
      </c>
      <c r="K17" s="508">
        <v>75</v>
      </c>
      <c r="L17" s="508">
        <v>0</v>
      </c>
      <c r="M17" s="508">
        <f t="shared" si="2"/>
        <v>-155</v>
      </c>
      <c r="N17" s="509">
        <f t="shared" si="4"/>
        <v>65167.94</v>
      </c>
      <c r="O17" s="508" t="e">
        <f>VLOOKUP(E17,Historic!$BQ$11:$BT$375,4)</f>
        <v>#N/A</v>
      </c>
      <c r="P17" s="508">
        <v>75</v>
      </c>
      <c r="Q17" s="508">
        <v>0</v>
      </c>
      <c r="R17" s="508">
        <f t="shared" si="3"/>
        <v>-155</v>
      </c>
      <c r="S17" s="509">
        <f t="shared" ref="S17:S80" si="5">IF(N17="#N/A",S16+(O17-P17)*1.98347-Q17,N17)</f>
        <v>65167.94</v>
      </c>
    </row>
    <row r="18" spans="1:19">
      <c r="A18" s="38">
        <f t="shared" si="0"/>
        <v>2010</v>
      </c>
      <c r="B18" s="502">
        <v>10</v>
      </c>
      <c r="C18" s="502">
        <v>20</v>
      </c>
      <c r="D18" s="507" t="str">
        <f ca="1">OFFSET('day lookup'!$A$1,WEEKDAY(E18)-1,0)</f>
        <v>WED</v>
      </c>
      <c r="E18" s="474">
        <f t="shared" si="1"/>
        <v>40471</v>
      </c>
      <c r="F18" s="491">
        <f>IF(Computations!I212="","#N/A",Computations!I212)</f>
        <v>45.516286711199683</v>
      </c>
      <c r="G18" s="399">
        <f>IF(Computations!H212="","#N/A",Computations!H212)</f>
        <v>48.017083333333304</v>
      </c>
      <c r="H18" s="399">
        <f>IF(Computations!E212="","#N/A",Computations!E212)</f>
        <v>1.1594</v>
      </c>
      <c r="I18" s="492">
        <f>IF(Computations!D212="","#N/A",Computations!D212)</f>
        <v>65160.68</v>
      </c>
      <c r="J18" s="508" t="e">
        <f>VLOOKUP(E18,Historic!$BQ$11:$BR$375,2)</f>
        <v>#N/A</v>
      </c>
      <c r="K18" s="508">
        <v>75</v>
      </c>
      <c r="L18" s="508">
        <v>0</v>
      </c>
      <c r="M18" s="508">
        <f t="shared" si="2"/>
        <v>-186</v>
      </c>
      <c r="N18" s="509">
        <f t="shared" si="4"/>
        <v>65160.68</v>
      </c>
      <c r="O18" s="508" t="e">
        <f>VLOOKUP(E18,Historic!$BQ$11:$BT$375,4)</f>
        <v>#N/A</v>
      </c>
      <c r="P18" s="508">
        <v>75</v>
      </c>
      <c r="Q18" s="508">
        <v>0</v>
      </c>
      <c r="R18" s="508">
        <f t="shared" si="3"/>
        <v>-186</v>
      </c>
      <c r="S18" s="509">
        <f t="shared" si="5"/>
        <v>65160.68</v>
      </c>
    </row>
    <row r="19" spans="1:19">
      <c r="A19" s="38">
        <f t="shared" si="0"/>
        <v>2010</v>
      </c>
      <c r="B19" s="502">
        <v>10</v>
      </c>
      <c r="C19" s="502">
        <v>21</v>
      </c>
      <c r="D19" s="507" t="str">
        <f ca="1">OFFSET('day lookup'!$A$1,WEEKDAY(E19)-1,0)</f>
        <v>THU</v>
      </c>
      <c r="E19" s="474">
        <f t="shared" si="1"/>
        <v>40472</v>
      </c>
      <c r="F19" s="491">
        <f>IF(Computations!I213="","#N/A",Computations!I213)</f>
        <v>41.721300995713328</v>
      </c>
      <c r="G19" s="399">
        <f>IF(Computations!H213="","#N/A",Computations!H213)</f>
        <v>48.058750000000003</v>
      </c>
      <c r="H19" s="399">
        <f>IF(Computations!E213="","#N/A",Computations!E213)</f>
        <v>1.1594</v>
      </c>
      <c r="I19" s="492">
        <f>IF(Computations!D213="","#N/A",Computations!D213)</f>
        <v>65145.81</v>
      </c>
      <c r="J19" s="508" t="e">
        <f>VLOOKUP(E19,Historic!$BQ$11:$BR$375,2)</f>
        <v>#N/A</v>
      </c>
      <c r="K19" s="508">
        <v>75</v>
      </c>
      <c r="L19" s="508">
        <v>0</v>
      </c>
      <c r="M19" s="508">
        <f t="shared" si="2"/>
        <v>-217</v>
      </c>
      <c r="N19" s="509">
        <f t="shared" si="4"/>
        <v>65145.81</v>
      </c>
      <c r="O19" s="508" t="e">
        <f>VLOOKUP(E19,Historic!$BQ$11:$BT$375,4)</f>
        <v>#N/A</v>
      </c>
      <c r="P19" s="508">
        <v>75</v>
      </c>
      <c r="Q19" s="508">
        <v>0</v>
      </c>
      <c r="R19" s="508">
        <f t="shared" si="3"/>
        <v>-217</v>
      </c>
      <c r="S19" s="509">
        <f t="shared" si="5"/>
        <v>65145.81</v>
      </c>
    </row>
    <row r="20" spans="1:19">
      <c r="A20" s="38">
        <f t="shared" si="0"/>
        <v>2010</v>
      </c>
      <c r="B20" s="502">
        <v>10</v>
      </c>
      <c r="C20" s="502">
        <v>22</v>
      </c>
      <c r="D20" s="507" t="str">
        <f ca="1">OFFSET('day lookup'!$A$1,WEEKDAY(E20)-1,0)</f>
        <v>FRI</v>
      </c>
      <c r="E20" s="474">
        <f t="shared" si="1"/>
        <v>40473</v>
      </c>
      <c r="F20" s="491">
        <f>IF(Computations!I214="","#N/A",Computations!I214)</f>
        <v>41.606717662383595</v>
      </c>
      <c r="G20" s="399">
        <f>IF(Computations!H214="","#N/A",Computations!H214)</f>
        <v>47.944166666666604</v>
      </c>
      <c r="H20" s="399">
        <f>IF(Computations!E214="","#N/A",Computations!E214)</f>
        <v>1.1594</v>
      </c>
      <c r="I20" s="492">
        <f>IF(Computations!D214="","#N/A",Computations!D214)</f>
        <v>65130.94</v>
      </c>
      <c r="J20" s="508" t="e">
        <f>VLOOKUP(E20,Historic!$BQ$11:$BR$375,2)</f>
        <v>#N/A</v>
      </c>
      <c r="K20" s="508">
        <v>75</v>
      </c>
      <c r="L20" s="508">
        <v>0</v>
      </c>
      <c r="M20" s="508">
        <f t="shared" si="2"/>
        <v>-248</v>
      </c>
      <c r="N20" s="509">
        <f t="shared" si="4"/>
        <v>65130.94</v>
      </c>
      <c r="O20" s="508" t="e">
        <f>VLOOKUP(E20,Historic!$BQ$11:$BT$375,4)</f>
        <v>#N/A</v>
      </c>
      <c r="P20" s="508">
        <v>75</v>
      </c>
      <c r="Q20" s="508">
        <v>0</v>
      </c>
      <c r="R20" s="508">
        <f t="shared" si="3"/>
        <v>-248</v>
      </c>
      <c r="S20" s="509">
        <f t="shared" si="5"/>
        <v>65130.94</v>
      </c>
    </row>
    <row r="21" spans="1:19">
      <c r="A21" s="38">
        <f t="shared" si="0"/>
        <v>2010</v>
      </c>
      <c r="B21" s="502">
        <v>10</v>
      </c>
      <c r="C21" s="502">
        <v>23</v>
      </c>
      <c r="D21" s="507" t="str">
        <f ca="1">OFFSET('day lookup'!$A$1,WEEKDAY(E21)-1,0)</f>
        <v>SAT</v>
      </c>
      <c r="E21" s="474">
        <f t="shared" si="1"/>
        <v>40474</v>
      </c>
      <c r="F21" s="491">
        <f>IF(Computations!I215="","#N/A",Computations!I215)</f>
        <v>45.332185191369092</v>
      </c>
      <c r="G21" s="399">
        <f>IF(Computations!H215="","#N/A",Computations!H215)</f>
        <v>48.014479166666604</v>
      </c>
      <c r="H21" s="399">
        <f>IF(Computations!E215="","#N/A",Computations!E215)</f>
        <v>1.1594</v>
      </c>
      <c r="I21" s="492">
        <f>IF(Computations!D215="","#N/A",Computations!D215)</f>
        <v>65123.32</v>
      </c>
      <c r="J21" s="508" t="e">
        <f>VLOOKUP(E21,Historic!$BQ$11:$BR$375,2)</f>
        <v>#N/A</v>
      </c>
      <c r="K21" s="508">
        <v>75</v>
      </c>
      <c r="L21" s="508">
        <v>0</v>
      </c>
      <c r="M21" s="508" t="e">
        <f t="shared" ref="M21:M30" si="6">M20+(J21-K21)*1.98347-L21</f>
        <v>#N/A</v>
      </c>
      <c r="N21" s="509">
        <f t="shared" si="4"/>
        <v>65123.32</v>
      </c>
      <c r="O21" s="508" t="e">
        <f>VLOOKUP(E21,Historic!$BQ$11:$BT$375,4)</f>
        <v>#N/A</v>
      </c>
      <c r="P21" s="508">
        <v>75</v>
      </c>
      <c r="Q21" s="508">
        <v>0</v>
      </c>
      <c r="R21" s="508" t="e">
        <f t="shared" ref="R21:R84" si="7">R20+(O21-P21)*1.98347-Q21</f>
        <v>#N/A</v>
      </c>
      <c r="S21" s="509">
        <f t="shared" si="5"/>
        <v>65123.32</v>
      </c>
    </row>
    <row r="22" spans="1:19">
      <c r="A22" s="38">
        <f t="shared" si="0"/>
        <v>2010</v>
      </c>
      <c r="B22" s="502">
        <v>10</v>
      </c>
      <c r="C22" s="502">
        <v>24</v>
      </c>
      <c r="D22" s="507" t="str">
        <f ca="1">OFFSET('day lookup'!$A$1,WEEKDAY(E22)-1,0)</f>
        <v>SUN</v>
      </c>
      <c r="E22" s="474">
        <f t="shared" si="1"/>
        <v>40475</v>
      </c>
      <c r="F22" s="491">
        <f>IF(Computations!I216="","#N/A",Computations!I216)</f>
        <v>38.238020966724164</v>
      </c>
      <c r="G22" s="399">
        <f>IF(Computations!H216="","#N/A",Computations!H216)</f>
        <v>48.230625000000003</v>
      </c>
      <c r="H22" s="399">
        <f>IF(Computations!E216="","#N/A",Computations!E216)</f>
        <v>1.1594</v>
      </c>
      <c r="I22" s="492">
        <f>IF(Computations!D216="","#N/A",Computations!D216)</f>
        <v>65101.2</v>
      </c>
      <c r="J22" s="508" t="e">
        <f>VLOOKUP(E22,Historic!$BQ$11:$BR$375,2)</f>
        <v>#N/A</v>
      </c>
      <c r="K22" s="508">
        <v>75</v>
      </c>
      <c r="L22" s="508">
        <v>0</v>
      </c>
      <c r="M22" s="508" t="e">
        <f t="shared" si="6"/>
        <v>#N/A</v>
      </c>
      <c r="N22" s="509">
        <f t="shared" si="4"/>
        <v>65101.2</v>
      </c>
      <c r="O22" s="508" t="e">
        <f>VLOOKUP(E22,Historic!$BQ$11:$BT$375,4)</f>
        <v>#N/A</v>
      </c>
      <c r="P22" s="508">
        <v>75</v>
      </c>
      <c r="Q22" s="508">
        <v>0</v>
      </c>
      <c r="R22" s="508" t="e">
        <f t="shared" si="7"/>
        <v>#N/A</v>
      </c>
      <c r="S22" s="509">
        <f t="shared" si="5"/>
        <v>65101.2</v>
      </c>
    </row>
    <row r="23" spans="1:19">
      <c r="A23" s="38">
        <f t="shared" si="0"/>
        <v>2010</v>
      </c>
      <c r="B23" s="502">
        <v>10</v>
      </c>
      <c r="C23" s="502">
        <v>25</v>
      </c>
      <c r="D23" s="507" t="str">
        <f ca="1">OFFSET('day lookup'!$A$1,WEEKDAY(E23)-1,0)</f>
        <v>MON</v>
      </c>
      <c r="E23" s="474">
        <f t="shared" si="1"/>
        <v>40476</v>
      </c>
      <c r="F23" s="491">
        <f>IF(Computations!I217="","#N/A",Computations!I217)</f>
        <v>52.548044612322471</v>
      </c>
      <c r="G23" s="399">
        <f>IF(Computations!H217="","#N/A",Computations!H217)</f>
        <v>47.733489583333309</v>
      </c>
      <c r="H23" s="399">
        <f>IF(Computations!E217="","#N/A",Computations!E217)</f>
        <v>1.1594</v>
      </c>
      <c r="I23" s="492">
        <f>IF(Computations!D217="","#N/A",Computations!D217)</f>
        <v>65108.45</v>
      </c>
      <c r="J23" s="508" t="e">
        <f>VLOOKUP(E23,Historic!$BQ$11:$BR$375,2)</f>
        <v>#N/A</v>
      </c>
      <c r="K23" s="508">
        <v>75</v>
      </c>
      <c r="L23" s="508">
        <v>0</v>
      </c>
      <c r="M23" s="508" t="e">
        <f t="shared" si="6"/>
        <v>#N/A</v>
      </c>
      <c r="N23" s="509">
        <f t="shared" si="4"/>
        <v>65108.45</v>
      </c>
      <c r="O23" s="508" t="e">
        <f>VLOOKUP(E23,Historic!$BQ$11:$BT$375,4)</f>
        <v>#N/A</v>
      </c>
      <c r="P23" s="508">
        <v>75</v>
      </c>
      <c r="Q23" s="508">
        <v>0</v>
      </c>
      <c r="R23" s="508" t="e">
        <f t="shared" si="7"/>
        <v>#N/A</v>
      </c>
      <c r="S23" s="509">
        <f t="shared" si="5"/>
        <v>65108.45</v>
      </c>
    </row>
    <row r="24" spans="1:19">
      <c r="A24" s="38">
        <f t="shared" si="0"/>
        <v>2010</v>
      </c>
      <c r="B24" s="502">
        <v>10</v>
      </c>
      <c r="C24" s="502">
        <v>26</v>
      </c>
      <c r="D24" s="507" t="str">
        <f ca="1">OFFSET('day lookup'!$A$1,WEEKDAY(E24)-1,0)</f>
        <v>TUE</v>
      </c>
      <c r="E24" s="474">
        <f t="shared" si="1"/>
        <v>40477</v>
      </c>
      <c r="F24" s="491">
        <f>IF(Computations!I218="","#N/A",Computations!I218)</f>
        <v>33.441222824763628</v>
      </c>
      <c r="G24" s="399">
        <f>IF(Computations!H218="","#N/A",Computations!H218)</f>
        <v>47.27552083333331</v>
      </c>
      <c r="H24" s="399">
        <f>IF(Computations!E218="","#N/A",Computations!E218)</f>
        <v>1.1594</v>
      </c>
      <c r="I24" s="492">
        <f>IF(Computations!D218="","#N/A",Computations!D218)</f>
        <v>65078.71</v>
      </c>
      <c r="J24" s="508" t="e">
        <f>VLOOKUP(E24,Historic!$BQ$11:$BR$375,2)</f>
        <v>#N/A</v>
      </c>
      <c r="K24" s="508">
        <v>75</v>
      </c>
      <c r="L24" s="508">
        <v>0</v>
      </c>
      <c r="M24" s="508" t="e">
        <f t="shared" si="6"/>
        <v>#N/A</v>
      </c>
      <c r="N24" s="509">
        <f t="shared" si="4"/>
        <v>65078.71</v>
      </c>
      <c r="O24" s="508" t="e">
        <f>VLOOKUP(E24,Historic!$BQ$11:$BT$375,4)</f>
        <v>#N/A</v>
      </c>
      <c r="P24" s="508">
        <v>75</v>
      </c>
      <c r="Q24" s="508">
        <v>0</v>
      </c>
      <c r="R24" s="508" t="e">
        <f t="shared" si="7"/>
        <v>#N/A</v>
      </c>
      <c r="S24" s="509">
        <f t="shared" si="5"/>
        <v>65078.71</v>
      </c>
    </row>
    <row r="25" spans="1:19">
      <c r="A25" s="38">
        <f t="shared" si="0"/>
        <v>2010</v>
      </c>
      <c r="B25" s="502">
        <v>10</v>
      </c>
      <c r="C25" s="502">
        <v>27</v>
      </c>
      <c r="D25" s="507" t="str">
        <f ca="1">OFFSET('day lookup'!$A$1,WEEKDAY(E25)-1,0)</f>
        <v>WED</v>
      </c>
      <c r="E25" s="474">
        <f t="shared" si="1"/>
        <v>40478</v>
      </c>
      <c r="F25" s="491">
        <f>IF(Computations!I219="","#N/A",Computations!I219)</f>
        <v>44.704244971010752</v>
      </c>
      <c r="G25" s="399">
        <f>IF(Computations!H219="","#N/A",Computations!H219)</f>
        <v>47.19999999999991</v>
      </c>
      <c r="H25" s="399">
        <f>IF(Computations!E219="","#N/A",Computations!E219)</f>
        <v>1.1594</v>
      </c>
      <c r="I25" s="492">
        <f>IF(Computations!D219="","#N/A",Computations!D219)</f>
        <v>65071.46</v>
      </c>
      <c r="J25" s="508" t="e">
        <f>VLOOKUP(E25,Historic!$BQ$11:$BR$375,2)</f>
        <v>#N/A</v>
      </c>
      <c r="K25" s="508">
        <v>75</v>
      </c>
      <c r="L25" s="508">
        <v>0</v>
      </c>
      <c r="M25" s="508" t="e">
        <f t="shared" si="6"/>
        <v>#N/A</v>
      </c>
      <c r="N25" s="509">
        <f t="shared" si="4"/>
        <v>65071.46</v>
      </c>
      <c r="O25" s="508" t="e">
        <f>VLOOKUP(E25,Historic!$BQ$11:$BT$375,4)</f>
        <v>#N/A</v>
      </c>
      <c r="P25" s="508">
        <v>75</v>
      </c>
      <c r="Q25" s="508">
        <v>0</v>
      </c>
      <c r="R25" s="508" t="e">
        <f t="shared" si="7"/>
        <v>#N/A</v>
      </c>
      <c r="S25" s="509">
        <f t="shared" si="5"/>
        <v>65071.46</v>
      </c>
    </row>
    <row r="26" spans="1:19">
      <c r="A26" s="38">
        <f t="shared" si="0"/>
        <v>2010</v>
      </c>
      <c r="B26" s="502">
        <v>10</v>
      </c>
      <c r="C26" s="502">
        <v>28</v>
      </c>
      <c r="D26" s="507" t="str">
        <f ca="1">OFFSET('day lookup'!$A$1,WEEKDAY(E26)-1,0)</f>
        <v>THU</v>
      </c>
      <c r="E26" s="474">
        <f t="shared" si="1"/>
        <v>40479</v>
      </c>
      <c r="F26" s="491">
        <f>IF(Computations!I220="","#N/A",Computations!I220)</f>
        <v>44.60608095118026</v>
      </c>
      <c r="G26" s="399">
        <f>IF(Computations!H220="","#N/A",Computations!H220)</f>
        <v>47.28333333333331</v>
      </c>
      <c r="H26" s="399">
        <f>IF(Computations!E220="","#N/A",Computations!E220)</f>
        <v>1.1594</v>
      </c>
      <c r="I26" s="492">
        <f>IF(Computations!D220="","#N/A",Computations!D220)</f>
        <v>65063.85</v>
      </c>
      <c r="J26" s="508" t="e">
        <f>VLOOKUP(E26,Historic!$BQ$11:$BR$375,2)</f>
        <v>#N/A</v>
      </c>
      <c r="K26" s="508">
        <v>75</v>
      </c>
      <c r="L26" s="508">
        <v>0</v>
      </c>
      <c r="M26" s="508" t="e">
        <f t="shared" si="6"/>
        <v>#N/A</v>
      </c>
      <c r="N26" s="509">
        <f t="shared" si="4"/>
        <v>65063.85</v>
      </c>
      <c r="O26" s="508" t="e">
        <f>VLOOKUP(E26,Historic!$BQ$11:$BT$375,4)</f>
        <v>#N/A</v>
      </c>
      <c r="P26" s="508">
        <v>75</v>
      </c>
      <c r="Q26" s="508">
        <v>0</v>
      </c>
      <c r="R26" s="508" t="e">
        <f t="shared" si="7"/>
        <v>#N/A</v>
      </c>
      <c r="S26" s="509">
        <f t="shared" si="5"/>
        <v>65063.85</v>
      </c>
    </row>
    <row r="27" spans="1:19">
      <c r="A27" s="38">
        <f t="shared" si="0"/>
        <v>2010</v>
      </c>
      <c r="B27" s="502">
        <v>10</v>
      </c>
      <c r="C27" s="502">
        <v>29</v>
      </c>
      <c r="D27" s="507" t="str">
        <f ca="1">OFFSET('day lookup'!$A$1,WEEKDAY(E27)-1,0)</f>
        <v>FRI</v>
      </c>
      <c r="E27" s="474">
        <f t="shared" si="1"/>
        <v>40480</v>
      </c>
      <c r="F27" s="491">
        <f>IF(Computations!I221="","#N/A",Computations!I221)</f>
        <v>44.933411637677452</v>
      </c>
      <c r="G27" s="399">
        <f>IF(Computations!H221="","#N/A",Computations!H221)</f>
        <v>47.42916666666661</v>
      </c>
      <c r="H27" s="399">
        <f>IF(Computations!E221="","#N/A",Computations!E221)</f>
        <v>1.1594</v>
      </c>
      <c r="I27" s="492">
        <f>IF(Computations!D221="","#N/A",Computations!D221)</f>
        <v>65056.6</v>
      </c>
      <c r="J27" s="508" t="e">
        <f>VLOOKUP(E27,Historic!$BQ$11:$BR$375,2)</f>
        <v>#N/A</v>
      </c>
      <c r="K27" s="508">
        <v>75</v>
      </c>
      <c r="L27" s="508">
        <v>0</v>
      </c>
      <c r="M27" s="508" t="e">
        <f t="shared" si="6"/>
        <v>#N/A</v>
      </c>
      <c r="N27" s="509">
        <f t="shared" si="4"/>
        <v>65056.6</v>
      </c>
      <c r="O27" s="508" t="e">
        <f>VLOOKUP(E27,Historic!$BQ$11:$BT$375,4)</f>
        <v>#N/A</v>
      </c>
      <c r="P27" s="508">
        <v>75</v>
      </c>
      <c r="Q27" s="508">
        <v>0</v>
      </c>
      <c r="R27" s="508" t="e">
        <f t="shared" si="7"/>
        <v>#N/A</v>
      </c>
      <c r="S27" s="509">
        <f t="shared" si="5"/>
        <v>65056.6</v>
      </c>
    </row>
    <row r="28" spans="1:19">
      <c r="A28" s="38">
        <f t="shared" si="0"/>
        <v>2010</v>
      </c>
      <c r="B28" s="502">
        <v>10</v>
      </c>
      <c r="C28" s="502">
        <v>30</v>
      </c>
      <c r="D28" s="507" t="str">
        <f ca="1">OFFSET('day lookup'!$A$1,WEEKDAY(E28)-1,0)</f>
        <v>SAT</v>
      </c>
      <c r="E28" s="474">
        <f t="shared" si="1"/>
        <v>40481</v>
      </c>
      <c r="F28" s="491">
        <f>IF(Computations!I222="","#N/A",Computations!I222)</f>
        <v>45.071692887677443</v>
      </c>
      <c r="G28" s="399">
        <f>IF(Computations!H222="","#N/A",Computations!H222)</f>
        <v>47.567447916666602</v>
      </c>
      <c r="H28" s="399">
        <f>IF(Computations!E222="","#N/A",Computations!E222)</f>
        <v>1.1594</v>
      </c>
      <c r="I28" s="492">
        <f>IF(Computations!D222="","#N/A",Computations!D222)</f>
        <v>65049.35</v>
      </c>
      <c r="J28" s="508" t="e">
        <f>VLOOKUP(E28,Historic!$BQ$11:$BR$375,2)</f>
        <v>#N/A</v>
      </c>
      <c r="K28" s="508">
        <v>75</v>
      </c>
      <c r="L28" s="508">
        <v>0</v>
      </c>
      <c r="M28" s="508" t="e">
        <f t="shared" si="6"/>
        <v>#N/A</v>
      </c>
      <c r="N28" s="509">
        <f t="shared" si="4"/>
        <v>65049.35</v>
      </c>
      <c r="O28" s="508" t="e">
        <f>VLOOKUP(E28,Historic!$BQ$11:$BT$375,4)</f>
        <v>#N/A</v>
      </c>
      <c r="P28" s="508">
        <v>75</v>
      </c>
      <c r="Q28" s="508">
        <v>0</v>
      </c>
      <c r="R28" s="508" t="e">
        <f t="shared" si="7"/>
        <v>#N/A</v>
      </c>
      <c r="S28" s="509">
        <f t="shared" si="5"/>
        <v>65049.35</v>
      </c>
    </row>
    <row r="29" spans="1:19">
      <c r="A29" s="38">
        <f t="shared" si="0"/>
        <v>2010</v>
      </c>
      <c r="B29" s="502">
        <v>10</v>
      </c>
      <c r="C29" s="502">
        <v>31</v>
      </c>
      <c r="D29" s="507" t="str">
        <f ca="1">OFFSET('day lookup'!$A$1,WEEKDAY(E29)-1,0)</f>
        <v>SUN</v>
      </c>
      <c r="E29" s="474">
        <f t="shared" si="1"/>
        <v>40482</v>
      </c>
      <c r="F29" s="491">
        <f>IF(Computations!I223="","#N/A",Computations!I223)</f>
        <v>39.169675922191054</v>
      </c>
      <c r="G29" s="399">
        <f>IF(Computations!H223="","#N/A",Computations!H223)</f>
        <v>45.50708333333327</v>
      </c>
      <c r="H29" s="399">
        <f>IF(Computations!E223="","#N/A",Computations!E223)</f>
        <v>1.1544000000000001</v>
      </c>
      <c r="I29" s="492">
        <f>IF(Computations!D223="","#N/A",Computations!D223)</f>
        <v>65034.49</v>
      </c>
      <c r="J29" s="508" t="e">
        <f>VLOOKUP(E29,Historic!$BQ$11:$BR$375,2)</f>
        <v>#N/A</v>
      </c>
      <c r="K29" s="508">
        <v>75</v>
      </c>
      <c r="L29" s="508">
        <v>0</v>
      </c>
      <c r="M29" s="508" t="e">
        <f t="shared" si="6"/>
        <v>#N/A</v>
      </c>
      <c r="N29" s="509">
        <f t="shared" si="4"/>
        <v>65034.49</v>
      </c>
      <c r="O29" s="508" t="e">
        <f>VLOOKUP(E29,Historic!$BQ$11:$BT$375,4)</f>
        <v>#N/A</v>
      </c>
      <c r="P29" s="508">
        <v>75</v>
      </c>
      <c r="Q29" s="508">
        <v>0</v>
      </c>
      <c r="R29" s="508" t="e">
        <f t="shared" si="7"/>
        <v>#N/A</v>
      </c>
      <c r="S29" s="509">
        <f t="shared" si="5"/>
        <v>65034.49</v>
      </c>
    </row>
    <row r="30" spans="1:19">
      <c r="A30" s="38">
        <f>B$2-1</f>
        <v>2010</v>
      </c>
      <c r="B30" s="6">
        <v>11</v>
      </c>
      <c r="C30" s="6">
        <v>1</v>
      </c>
      <c r="D30" s="507" t="str">
        <f ca="1">OFFSET('day lookup'!$A$1,WEEKDAY(E30)-1,0)</f>
        <v>MON</v>
      </c>
      <c r="E30" s="474">
        <f t="shared" ref="E30:E93" si="8">DATE(A30,B30,C30)</f>
        <v>40483</v>
      </c>
      <c r="F30" s="491" t="str">
        <f>IF(Computations!I224="","#N/A",Computations!I224)</f>
        <v>#N/A</v>
      </c>
      <c r="G30" s="399" t="str">
        <f>IF(Computations!H224="","#N/A",Computations!H224)</f>
        <v>#N/A</v>
      </c>
      <c r="H30" s="399">
        <f>IF(Computations!E224="","#N/A",Computations!E224)</f>
        <v>0</v>
      </c>
      <c r="I30" s="492">
        <f>IF(Computations!D224="","#N/A",Computations!D224)</f>
        <v>0</v>
      </c>
      <c r="J30" s="508" t="e">
        <f>VLOOKUP(E30,Historic!$BQ$11:$BR$375,2)</f>
        <v>#N/A</v>
      </c>
      <c r="K30" s="508">
        <v>75</v>
      </c>
      <c r="L30" s="508">
        <v>0</v>
      </c>
      <c r="M30" s="508" t="e">
        <f t="shared" si="6"/>
        <v>#N/A</v>
      </c>
      <c r="N30" s="509">
        <f t="shared" si="4"/>
        <v>0</v>
      </c>
      <c r="O30" s="508" t="e">
        <f>VLOOKUP(E30,Historic!$BQ$11:$BT$375,4)</f>
        <v>#N/A</v>
      </c>
      <c r="P30" s="508">
        <v>75</v>
      </c>
      <c r="Q30" s="508">
        <v>0</v>
      </c>
      <c r="R30" s="508" t="e">
        <f t="shared" si="7"/>
        <v>#N/A</v>
      </c>
      <c r="S30" s="509">
        <f t="shared" si="5"/>
        <v>0</v>
      </c>
    </row>
    <row r="31" spans="1:19">
      <c r="A31" s="38">
        <f t="shared" ref="A31:A90" si="9">B$2-1</f>
        <v>2010</v>
      </c>
      <c r="B31" s="6">
        <v>11</v>
      </c>
      <c r="C31" s="6">
        <v>2</v>
      </c>
      <c r="D31" s="507" t="str">
        <f ca="1">OFFSET('day lookup'!$A$1,WEEKDAY(E31)-1,0)</f>
        <v>TUE</v>
      </c>
      <c r="E31" s="474">
        <f t="shared" si="8"/>
        <v>40484</v>
      </c>
      <c r="F31" s="491" t="str">
        <f>IF(Computations!I225="","#N/A",Computations!I225)</f>
        <v>#N/A</v>
      </c>
      <c r="G31" s="399" t="str">
        <f>IF(Computations!H225="","#N/A",Computations!H225)</f>
        <v>#N/A</v>
      </c>
      <c r="H31" s="399">
        <f>IF(Computations!E225="","#N/A",Computations!E225)</f>
        <v>0</v>
      </c>
      <c r="I31" s="492">
        <f>IF(Computations!D225="","#N/A",Computations!D225)</f>
        <v>0</v>
      </c>
      <c r="J31" s="508" t="e">
        <f>VLOOKUP(E31,Historic!$BQ$11:$BR$375,2)</f>
        <v>#N/A</v>
      </c>
      <c r="K31" s="508">
        <v>75</v>
      </c>
      <c r="L31" s="508">
        <v>0</v>
      </c>
      <c r="M31" s="508" t="e">
        <f t="shared" ref="M31:M94" si="10">M30+(J31-K31)*1.98347-L31</f>
        <v>#N/A</v>
      </c>
      <c r="N31" s="509">
        <f t="shared" si="4"/>
        <v>0</v>
      </c>
      <c r="O31" s="508" t="e">
        <f>VLOOKUP(E31,Historic!$BQ$11:$BT$375,4)</f>
        <v>#N/A</v>
      </c>
      <c r="P31" s="508">
        <v>75</v>
      </c>
      <c r="Q31" s="508">
        <v>0</v>
      </c>
      <c r="R31" s="508" t="e">
        <f t="shared" si="7"/>
        <v>#N/A</v>
      </c>
      <c r="S31" s="509">
        <f t="shared" si="5"/>
        <v>0</v>
      </c>
    </row>
    <row r="32" spans="1:19">
      <c r="A32" s="38">
        <f t="shared" si="9"/>
        <v>2010</v>
      </c>
      <c r="B32" s="6">
        <v>11</v>
      </c>
      <c r="C32" s="6">
        <v>3</v>
      </c>
      <c r="D32" s="507" t="str">
        <f ca="1">OFFSET('day lookup'!$A$1,WEEKDAY(E32)-1,0)</f>
        <v>WED</v>
      </c>
      <c r="E32" s="474">
        <f t="shared" si="8"/>
        <v>40485</v>
      </c>
      <c r="F32" s="491" t="str">
        <f>IF(Computations!I226="","#N/A",Computations!I226)</f>
        <v>#N/A</v>
      </c>
      <c r="G32" s="399" t="str">
        <f>IF(Computations!H226="","#N/A",Computations!H226)</f>
        <v>#N/A</v>
      </c>
      <c r="H32" s="399">
        <f>IF(Computations!E226="","#N/A",Computations!E226)</f>
        <v>0</v>
      </c>
      <c r="I32" s="492">
        <f>IF(Computations!D226="","#N/A",Computations!D226)</f>
        <v>0</v>
      </c>
      <c r="J32" s="508" t="e">
        <f>VLOOKUP(E32,Historic!$BQ$11:$BR$375,2)</f>
        <v>#N/A</v>
      </c>
      <c r="K32" s="508">
        <v>75</v>
      </c>
      <c r="L32" s="508">
        <v>0</v>
      </c>
      <c r="M32" s="508" t="e">
        <f t="shared" si="10"/>
        <v>#N/A</v>
      </c>
      <c r="N32" s="509">
        <f t="shared" si="4"/>
        <v>0</v>
      </c>
      <c r="O32" s="508" t="e">
        <f>VLOOKUP(E32,Historic!$BQ$11:$BT$375,4)</f>
        <v>#N/A</v>
      </c>
      <c r="P32" s="508">
        <v>75</v>
      </c>
      <c r="Q32" s="508">
        <v>0</v>
      </c>
      <c r="R32" s="508" t="e">
        <f t="shared" si="7"/>
        <v>#N/A</v>
      </c>
      <c r="S32" s="509">
        <f t="shared" si="5"/>
        <v>0</v>
      </c>
    </row>
    <row r="33" spans="1:19">
      <c r="A33" s="38">
        <f t="shared" si="9"/>
        <v>2010</v>
      </c>
      <c r="B33" s="6">
        <v>11</v>
      </c>
      <c r="C33" s="6">
        <v>4</v>
      </c>
      <c r="D33" s="507" t="str">
        <f ca="1">OFFSET('day lookup'!$A$1,WEEKDAY(E33)-1,0)</f>
        <v>THU</v>
      </c>
      <c r="E33" s="474">
        <f t="shared" si="8"/>
        <v>40486</v>
      </c>
      <c r="F33" s="491" t="str">
        <f>IF(Computations!I227="","#N/A",Computations!I227)</f>
        <v>#N/A</v>
      </c>
      <c r="G33" s="399" t="str">
        <f>IF(Computations!H227="","#N/A",Computations!H227)</f>
        <v>#N/A</v>
      </c>
      <c r="H33" s="399">
        <f>IF(Computations!E227="","#N/A",Computations!E227)</f>
        <v>0</v>
      </c>
      <c r="I33" s="492">
        <f>IF(Computations!D227="","#N/A",Computations!D227)</f>
        <v>0</v>
      </c>
      <c r="J33" s="508" t="e">
        <f>VLOOKUP(E33,Historic!$BQ$11:$BR$375,2)</f>
        <v>#N/A</v>
      </c>
      <c r="K33" s="508">
        <v>75</v>
      </c>
      <c r="L33" s="508">
        <v>0</v>
      </c>
      <c r="M33" s="508" t="e">
        <f t="shared" si="10"/>
        <v>#N/A</v>
      </c>
      <c r="N33" s="509">
        <f t="shared" si="4"/>
        <v>0</v>
      </c>
      <c r="O33" s="508" t="e">
        <f>VLOOKUP(E33,Historic!$BQ$11:$BT$375,4)</f>
        <v>#N/A</v>
      </c>
      <c r="P33" s="508">
        <v>75</v>
      </c>
      <c r="Q33" s="508">
        <v>0</v>
      </c>
      <c r="R33" s="508" t="e">
        <f t="shared" si="7"/>
        <v>#N/A</v>
      </c>
      <c r="S33" s="509">
        <f t="shared" si="5"/>
        <v>0</v>
      </c>
    </row>
    <row r="34" spans="1:19">
      <c r="A34" s="38">
        <f t="shared" si="9"/>
        <v>2010</v>
      </c>
      <c r="B34" s="6">
        <v>11</v>
      </c>
      <c r="C34" s="6">
        <v>5</v>
      </c>
      <c r="D34" s="507" t="str">
        <f ca="1">OFFSET('day lookup'!$A$1,WEEKDAY(E34)-1,0)</f>
        <v>FRI</v>
      </c>
      <c r="E34" s="474">
        <f t="shared" si="8"/>
        <v>40487</v>
      </c>
      <c r="F34" s="491" t="str">
        <f>IF(Computations!I228="","#N/A",Computations!I228)</f>
        <v>#N/A</v>
      </c>
      <c r="G34" s="399" t="str">
        <f>IF(Computations!H228="","#N/A",Computations!H228)</f>
        <v>#N/A</v>
      </c>
      <c r="H34" s="399">
        <f>IF(Computations!E228="","#N/A",Computations!E228)</f>
        <v>0</v>
      </c>
      <c r="I34" s="492">
        <f>IF(Computations!D228="","#N/A",Computations!D228)</f>
        <v>0</v>
      </c>
      <c r="J34" s="508" t="e">
        <f>VLOOKUP(E34,Historic!$BQ$11:$BR$375,2)</f>
        <v>#N/A</v>
      </c>
      <c r="K34" s="508">
        <v>75</v>
      </c>
      <c r="L34" s="508">
        <v>0</v>
      </c>
      <c r="M34" s="508" t="e">
        <f t="shared" si="10"/>
        <v>#N/A</v>
      </c>
      <c r="N34" s="509">
        <f t="shared" si="4"/>
        <v>0</v>
      </c>
      <c r="O34" s="508" t="e">
        <f>VLOOKUP(E34,Historic!$BQ$11:$BT$375,4)</f>
        <v>#N/A</v>
      </c>
      <c r="P34" s="508">
        <v>75</v>
      </c>
      <c r="Q34" s="508">
        <v>0</v>
      </c>
      <c r="R34" s="508" t="e">
        <f t="shared" si="7"/>
        <v>#N/A</v>
      </c>
      <c r="S34" s="509">
        <f t="shared" si="5"/>
        <v>0</v>
      </c>
    </row>
    <row r="35" spans="1:19">
      <c r="A35" s="38">
        <f t="shared" si="9"/>
        <v>2010</v>
      </c>
      <c r="B35" s="6">
        <v>11</v>
      </c>
      <c r="C35" s="6">
        <v>6</v>
      </c>
      <c r="D35" s="507" t="str">
        <f ca="1">OFFSET('day lookup'!$A$1,WEEKDAY(E35)-1,0)</f>
        <v>SAT</v>
      </c>
      <c r="E35" s="474">
        <f t="shared" si="8"/>
        <v>40488</v>
      </c>
      <c r="F35" s="491" t="str">
        <f>IF(Computations!I229="","#N/A",Computations!I229)</f>
        <v>#N/A</v>
      </c>
      <c r="G35" s="399" t="str">
        <f>IF(Computations!H229="","#N/A",Computations!H229)</f>
        <v>#N/A</v>
      </c>
      <c r="H35" s="399">
        <f>IF(Computations!E229="","#N/A",Computations!E229)</f>
        <v>0</v>
      </c>
      <c r="I35" s="492">
        <f>IF(Computations!D229="","#N/A",Computations!D229)</f>
        <v>0</v>
      </c>
      <c r="J35" s="508" t="e">
        <f>VLOOKUP(E35,Historic!$BQ$11:$BR$375,2)</f>
        <v>#N/A</v>
      </c>
      <c r="K35" s="508">
        <v>75</v>
      </c>
      <c r="L35" s="508">
        <v>0</v>
      </c>
      <c r="M35" s="508" t="e">
        <f t="shared" si="10"/>
        <v>#N/A</v>
      </c>
      <c r="N35" s="509">
        <f t="shared" si="4"/>
        <v>0</v>
      </c>
      <c r="O35" s="508" t="e">
        <f>VLOOKUP(E35,Historic!$BQ$11:$BT$375,4)</f>
        <v>#N/A</v>
      </c>
      <c r="P35" s="508">
        <v>75</v>
      </c>
      <c r="Q35" s="508">
        <v>0</v>
      </c>
      <c r="R35" s="508" t="e">
        <f t="shared" si="7"/>
        <v>#N/A</v>
      </c>
      <c r="S35" s="509">
        <f t="shared" si="5"/>
        <v>0</v>
      </c>
    </row>
    <row r="36" spans="1:19">
      <c r="A36" s="38">
        <f t="shared" si="9"/>
        <v>2010</v>
      </c>
      <c r="B36" s="6">
        <v>11</v>
      </c>
      <c r="C36" s="6">
        <v>7</v>
      </c>
      <c r="D36" s="507" t="str">
        <f ca="1">OFFSET('day lookup'!$A$1,WEEKDAY(E36)-1,0)</f>
        <v>SUN</v>
      </c>
      <c r="E36" s="474">
        <f t="shared" si="8"/>
        <v>40489</v>
      </c>
      <c r="F36" s="491" t="str">
        <f>IF(Computations!I230="","#N/A",Computations!I230)</f>
        <v>#N/A</v>
      </c>
      <c r="G36" s="399" t="str">
        <f>IF(Computations!H230="","#N/A",Computations!H230)</f>
        <v>#N/A</v>
      </c>
      <c r="H36" s="399">
        <f>IF(Computations!E230="","#N/A",Computations!E230)</f>
        <v>0</v>
      </c>
      <c r="I36" s="492">
        <f>IF(Computations!D230="","#N/A",Computations!D230)</f>
        <v>0</v>
      </c>
      <c r="J36" s="508" t="e">
        <f>VLOOKUP(E36,Historic!$BQ$11:$BR$375,2)</f>
        <v>#N/A</v>
      </c>
      <c r="K36" s="508">
        <v>75</v>
      </c>
      <c r="L36" s="508">
        <v>0</v>
      </c>
      <c r="M36" s="508" t="e">
        <f t="shared" si="10"/>
        <v>#N/A</v>
      </c>
      <c r="N36" s="509">
        <f t="shared" si="4"/>
        <v>0</v>
      </c>
      <c r="O36" s="508" t="e">
        <f>VLOOKUP(E36,Historic!$BQ$11:$BT$375,4)</f>
        <v>#N/A</v>
      </c>
      <c r="P36" s="508">
        <v>75</v>
      </c>
      <c r="Q36" s="508">
        <v>0</v>
      </c>
      <c r="R36" s="508" t="e">
        <f t="shared" si="7"/>
        <v>#N/A</v>
      </c>
      <c r="S36" s="509">
        <f t="shared" si="5"/>
        <v>0</v>
      </c>
    </row>
    <row r="37" spans="1:19">
      <c r="A37" s="38">
        <f t="shared" si="9"/>
        <v>2010</v>
      </c>
      <c r="B37" s="6">
        <v>11</v>
      </c>
      <c r="C37" s="6">
        <v>8</v>
      </c>
      <c r="D37" s="507" t="str">
        <f ca="1">OFFSET('day lookup'!$A$1,WEEKDAY(E37)-1,0)</f>
        <v>MON</v>
      </c>
      <c r="E37" s="474">
        <f t="shared" si="8"/>
        <v>40490</v>
      </c>
      <c r="F37" s="491" t="str">
        <f>IF(Computations!I231="","#N/A",Computations!I231)</f>
        <v>#N/A</v>
      </c>
      <c r="G37" s="399" t="str">
        <f>IF(Computations!H231="","#N/A",Computations!H231)</f>
        <v>#N/A</v>
      </c>
      <c r="H37" s="399">
        <f>IF(Computations!E231="","#N/A",Computations!E231)</f>
        <v>0</v>
      </c>
      <c r="I37" s="492">
        <f>IF(Computations!D231="","#N/A",Computations!D231)</f>
        <v>0</v>
      </c>
      <c r="J37" s="508" t="e">
        <f>VLOOKUP(E37,Historic!$BQ$11:$BR$375,2)</f>
        <v>#N/A</v>
      </c>
      <c r="K37" s="508">
        <v>75</v>
      </c>
      <c r="L37" s="508">
        <v>0</v>
      </c>
      <c r="M37" s="508" t="e">
        <f t="shared" si="10"/>
        <v>#N/A</v>
      </c>
      <c r="N37" s="509">
        <f t="shared" si="4"/>
        <v>0</v>
      </c>
      <c r="O37" s="508" t="e">
        <f>VLOOKUP(E37,Historic!$BQ$11:$BT$375,4)</f>
        <v>#N/A</v>
      </c>
      <c r="P37" s="508">
        <v>75</v>
      </c>
      <c r="Q37" s="508">
        <v>0</v>
      </c>
      <c r="R37" s="508" t="e">
        <f t="shared" si="7"/>
        <v>#N/A</v>
      </c>
      <c r="S37" s="509">
        <f t="shared" si="5"/>
        <v>0</v>
      </c>
    </row>
    <row r="38" spans="1:19">
      <c r="A38" s="38">
        <f t="shared" si="9"/>
        <v>2010</v>
      </c>
      <c r="B38" s="6">
        <v>11</v>
      </c>
      <c r="C38" s="6">
        <v>9</v>
      </c>
      <c r="D38" s="507" t="str">
        <f ca="1">OFFSET('day lookup'!$A$1,WEEKDAY(E38)-1,0)</f>
        <v>TUE</v>
      </c>
      <c r="E38" s="474">
        <f t="shared" si="8"/>
        <v>40491</v>
      </c>
      <c r="F38" s="491" t="str">
        <f>IF(Computations!I232="","#N/A",Computations!I232)</f>
        <v>#N/A</v>
      </c>
      <c r="G38" s="399" t="str">
        <f>IF(Computations!H232="","#N/A",Computations!H232)</f>
        <v>#N/A</v>
      </c>
      <c r="H38" s="399">
        <f>IF(Computations!E232="","#N/A",Computations!E232)</f>
        <v>0</v>
      </c>
      <c r="I38" s="492">
        <f>IF(Computations!D232="","#N/A",Computations!D232)</f>
        <v>0</v>
      </c>
      <c r="J38" s="508" t="e">
        <f>VLOOKUP(E38,Historic!$BQ$11:$BR$375,2)</f>
        <v>#N/A</v>
      </c>
      <c r="K38" s="508">
        <v>75</v>
      </c>
      <c r="L38" s="508">
        <v>0</v>
      </c>
      <c r="M38" s="508" t="e">
        <f t="shared" si="10"/>
        <v>#N/A</v>
      </c>
      <c r="N38" s="509">
        <f t="shared" si="4"/>
        <v>0</v>
      </c>
      <c r="O38" s="508" t="e">
        <f>VLOOKUP(E38,Historic!$BQ$11:$BT$375,4)</f>
        <v>#N/A</v>
      </c>
      <c r="P38" s="508">
        <v>75</v>
      </c>
      <c r="Q38" s="508">
        <v>0</v>
      </c>
      <c r="R38" s="508" t="e">
        <f t="shared" si="7"/>
        <v>#N/A</v>
      </c>
      <c r="S38" s="509">
        <f t="shared" si="5"/>
        <v>0</v>
      </c>
    </row>
    <row r="39" spans="1:19">
      <c r="A39" s="38">
        <f t="shared" si="9"/>
        <v>2010</v>
      </c>
      <c r="B39" s="6">
        <v>11</v>
      </c>
      <c r="C39" s="6">
        <v>10</v>
      </c>
      <c r="D39" s="507" t="str">
        <f ca="1">OFFSET('day lookup'!$A$1,WEEKDAY(E39)-1,0)</f>
        <v>WED</v>
      </c>
      <c r="E39" s="474">
        <f t="shared" si="8"/>
        <v>40492</v>
      </c>
      <c r="F39" s="491" t="str">
        <f>IF(Computations!I233="","#N/A",Computations!I233)</f>
        <v>#N/A</v>
      </c>
      <c r="G39" s="399" t="str">
        <f>IF(Computations!H233="","#N/A",Computations!H233)</f>
        <v>#N/A</v>
      </c>
      <c r="H39" s="399">
        <f>IF(Computations!E233="","#N/A",Computations!E233)</f>
        <v>0</v>
      </c>
      <c r="I39" s="492">
        <f>IF(Computations!D233="","#N/A",Computations!D233)</f>
        <v>0</v>
      </c>
      <c r="J39" s="508" t="e">
        <f>VLOOKUP(E39,Historic!$BQ$11:$BR$375,2)</f>
        <v>#N/A</v>
      </c>
      <c r="K39" s="508">
        <v>75</v>
      </c>
      <c r="L39" s="508">
        <v>0</v>
      </c>
      <c r="M39" s="508" t="e">
        <f t="shared" si="10"/>
        <v>#N/A</v>
      </c>
      <c r="N39" s="509">
        <f t="shared" si="4"/>
        <v>0</v>
      </c>
      <c r="O39" s="508" t="e">
        <f>VLOOKUP(E39,Historic!$BQ$11:$BT$375,4)</f>
        <v>#N/A</v>
      </c>
      <c r="P39" s="508">
        <v>75</v>
      </c>
      <c r="Q39" s="508">
        <v>0</v>
      </c>
      <c r="R39" s="508" t="e">
        <f t="shared" si="7"/>
        <v>#N/A</v>
      </c>
      <c r="S39" s="509">
        <f t="shared" si="5"/>
        <v>0</v>
      </c>
    </row>
    <row r="40" spans="1:19">
      <c r="A40" s="38">
        <f t="shared" si="9"/>
        <v>2010</v>
      </c>
      <c r="B40" s="6">
        <v>11</v>
      </c>
      <c r="C40" s="6">
        <v>11</v>
      </c>
      <c r="D40" s="507" t="str">
        <f ca="1">OFFSET('day lookup'!$A$1,WEEKDAY(E40)-1,0)</f>
        <v>THU</v>
      </c>
      <c r="E40" s="474">
        <f t="shared" si="8"/>
        <v>40493</v>
      </c>
      <c r="F40" s="491" t="str">
        <f>IF(Computations!I234="","#N/A",Computations!I234)</f>
        <v>#N/A</v>
      </c>
      <c r="G40" s="399" t="str">
        <f>IF(Computations!H234="","#N/A",Computations!H234)</f>
        <v>#N/A</v>
      </c>
      <c r="H40" s="399">
        <f>IF(Computations!E234="","#N/A",Computations!E234)</f>
        <v>0</v>
      </c>
      <c r="I40" s="492">
        <f>IF(Computations!D234="","#N/A",Computations!D234)</f>
        <v>0</v>
      </c>
      <c r="J40" s="508" t="e">
        <f>VLOOKUP(E40,Historic!$BQ$11:$BR$375,2)</f>
        <v>#N/A</v>
      </c>
      <c r="K40" s="508">
        <v>75</v>
      </c>
      <c r="L40" s="508">
        <v>0</v>
      </c>
      <c r="M40" s="508" t="e">
        <f t="shared" si="10"/>
        <v>#N/A</v>
      </c>
      <c r="N40" s="509">
        <f t="shared" si="4"/>
        <v>0</v>
      </c>
      <c r="O40" s="508" t="e">
        <f>VLOOKUP(E40,Historic!$BQ$11:$BT$375,4)</f>
        <v>#N/A</v>
      </c>
      <c r="P40" s="508">
        <v>75</v>
      </c>
      <c r="Q40" s="508">
        <v>0</v>
      </c>
      <c r="R40" s="508" t="e">
        <f t="shared" si="7"/>
        <v>#N/A</v>
      </c>
      <c r="S40" s="509">
        <f t="shared" si="5"/>
        <v>0</v>
      </c>
    </row>
    <row r="41" spans="1:19">
      <c r="A41" s="38">
        <f t="shared" si="9"/>
        <v>2010</v>
      </c>
      <c r="B41" s="6">
        <v>11</v>
      </c>
      <c r="C41" s="6">
        <v>12</v>
      </c>
      <c r="D41" s="507" t="str">
        <f ca="1">OFFSET('day lookup'!$A$1,WEEKDAY(E41)-1,0)</f>
        <v>FRI</v>
      </c>
      <c r="E41" s="474">
        <f t="shared" si="8"/>
        <v>40494</v>
      </c>
      <c r="F41" s="491" t="str">
        <f>IF(Computations!I235="","#N/A",Computations!I235)</f>
        <v>#N/A</v>
      </c>
      <c r="G41" s="399" t="str">
        <f>IF(Computations!H235="","#N/A",Computations!H235)</f>
        <v>#N/A</v>
      </c>
      <c r="H41" s="399">
        <f>IF(Computations!E235="","#N/A",Computations!E235)</f>
        <v>0</v>
      </c>
      <c r="I41" s="492">
        <f>IF(Computations!D235="","#N/A",Computations!D235)</f>
        <v>0</v>
      </c>
      <c r="J41" s="508" t="e">
        <f>VLOOKUP(E41,Historic!$BQ$11:$BR$375,2)</f>
        <v>#N/A</v>
      </c>
      <c r="K41" s="508">
        <v>75</v>
      </c>
      <c r="L41" s="508">
        <v>0</v>
      </c>
      <c r="M41" s="508" t="e">
        <f t="shared" si="10"/>
        <v>#N/A</v>
      </c>
      <c r="N41" s="509">
        <f t="shared" si="4"/>
        <v>0</v>
      </c>
      <c r="O41" s="508" t="e">
        <f>VLOOKUP(E41,Historic!$BQ$11:$BT$375,4)</f>
        <v>#N/A</v>
      </c>
      <c r="P41" s="508">
        <v>75</v>
      </c>
      <c r="Q41" s="508">
        <v>0</v>
      </c>
      <c r="R41" s="508" t="e">
        <f t="shared" si="7"/>
        <v>#N/A</v>
      </c>
      <c r="S41" s="509">
        <f t="shared" si="5"/>
        <v>0</v>
      </c>
    </row>
    <row r="42" spans="1:19">
      <c r="A42" s="38">
        <f t="shared" si="9"/>
        <v>2010</v>
      </c>
      <c r="B42" s="6">
        <v>11</v>
      </c>
      <c r="C42" s="6">
        <v>13</v>
      </c>
      <c r="D42" s="507" t="str">
        <f ca="1">OFFSET('day lookup'!$A$1,WEEKDAY(E42)-1,0)</f>
        <v>SAT</v>
      </c>
      <c r="E42" s="474">
        <f t="shared" si="8"/>
        <v>40495</v>
      </c>
      <c r="F42" s="491" t="str">
        <f>IF(Computations!I236="","#N/A",Computations!I236)</f>
        <v>#N/A</v>
      </c>
      <c r="G42" s="399" t="str">
        <f>IF(Computations!H236="","#N/A",Computations!H236)</f>
        <v>#N/A</v>
      </c>
      <c r="H42" s="399">
        <f>IF(Computations!E236="","#N/A",Computations!E236)</f>
        <v>0</v>
      </c>
      <c r="I42" s="492">
        <f>IF(Computations!D236="","#N/A",Computations!D236)</f>
        <v>0</v>
      </c>
      <c r="J42" s="508" t="e">
        <f>VLOOKUP(E42,Historic!$BQ$11:$BR$375,2)</f>
        <v>#N/A</v>
      </c>
      <c r="K42" s="508">
        <v>75</v>
      </c>
      <c r="L42" s="508">
        <v>0</v>
      </c>
      <c r="M42" s="508" t="e">
        <f t="shared" si="10"/>
        <v>#N/A</v>
      </c>
      <c r="N42" s="509">
        <f t="shared" si="4"/>
        <v>0</v>
      </c>
      <c r="O42" s="508" t="e">
        <f>VLOOKUP(E42,Historic!$BQ$11:$BT$375,4)</f>
        <v>#N/A</v>
      </c>
      <c r="P42" s="508">
        <v>75</v>
      </c>
      <c r="Q42" s="508">
        <v>0</v>
      </c>
      <c r="R42" s="508" t="e">
        <f t="shared" si="7"/>
        <v>#N/A</v>
      </c>
      <c r="S42" s="509">
        <f t="shared" si="5"/>
        <v>0</v>
      </c>
    </row>
    <row r="43" spans="1:19">
      <c r="A43" s="38">
        <f t="shared" si="9"/>
        <v>2010</v>
      </c>
      <c r="B43" s="6">
        <v>11</v>
      </c>
      <c r="C43" s="6">
        <v>14</v>
      </c>
      <c r="D43" s="507" t="str">
        <f ca="1">OFFSET('day lookup'!$A$1,WEEKDAY(E43)-1,0)</f>
        <v>SUN</v>
      </c>
      <c r="E43" s="474">
        <f t="shared" si="8"/>
        <v>40496</v>
      </c>
      <c r="F43" s="491" t="str">
        <f>IF(Computations!I237="","#N/A",Computations!I237)</f>
        <v>#N/A</v>
      </c>
      <c r="G43" s="399" t="str">
        <f>IF(Computations!H237="","#N/A",Computations!H237)</f>
        <v>#N/A</v>
      </c>
      <c r="H43" s="399">
        <f>IF(Computations!E237="","#N/A",Computations!E237)</f>
        <v>0</v>
      </c>
      <c r="I43" s="492">
        <f>IF(Computations!D237="","#N/A",Computations!D237)</f>
        <v>0</v>
      </c>
      <c r="J43" s="508" t="e">
        <f>VLOOKUP(E43,Historic!$BQ$11:$BR$375,2)</f>
        <v>#N/A</v>
      </c>
      <c r="K43" s="508">
        <v>75</v>
      </c>
      <c r="L43" s="508">
        <v>0</v>
      </c>
      <c r="M43" s="508" t="e">
        <f t="shared" si="10"/>
        <v>#N/A</v>
      </c>
      <c r="N43" s="509">
        <f t="shared" si="4"/>
        <v>0</v>
      </c>
      <c r="O43" s="508" t="e">
        <f>VLOOKUP(E43,Historic!$BQ$11:$BT$375,4)</f>
        <v>#N/A</v>
      </c>
      <c r="P43" s="508">
        <v>75</v>
      </c>
      <c r="Q43" s="508">
        <v>0</v>
      </c>
      <c r="R43" s="508" t="e">
        <f t="shared" si="7"/>
        <v>#N/A</v>
      </c>
      <c r="S43" s="509">
        <f t="shared" si="5"/>
        <v>0</v>
      </c>
    </row>
    <row r="44" spans="1:19">
      <c r="A44" s="38">
        <f t="shared" si="9"/>
        <v>2010</v>
      </c>
      <c r="B44" s="6">
        <v>11</v>
      </c>
      <c r="C44" s="6">
        <v>15</v>
      </c>
      <c r="D44" s="507" t="str">
        <f ca="1">OFFSET('day lookup'!$A$1,WEEKDAY(E44)-1,0)</f>
        <v>MON</v>
      </c>
      <c r="E44" s="474">
        <f t="shared" si="8"/>
        <v>40497</v>
      </c>
      <c r="F44" s="491" t="str">
        <f>IF(Computations!I238="","#N/A",Computations!I238)</f>
        <v>#N/A</v>
      </c>
      <c r="G44" s="399" t="str">
        <f>IF(Computations!H238="","#N/A",Computations!H238)</f>
        <v>#N/A</v>
      </c>
      <c r="H44" s="399">
        <f>IF(Computations!E238="","#N/A",Computations!E238)</f>
        <v>0</v>
      </c>
      <c r="I44" s="492">
        <f>IF(Computations!D238="","#N/A",Computations!D238)</f>
        <v>0</v>
      </c>
      <c r="J44" s="508" t="e">
        <f>VLOOKUP(E44,Historic!$BQ$11:$BR$375,2)</f>
        <v>#N/A</v>
      </c>
      <c r="K44" s="508">
        <v>75</v>
      </c>
      <c r="L44" s="508">
        <v>0</v>
      </c>
      <c r="M44" s="508" t="e">
        <f t="shared" si="10"/>
        <v>#N/A</v>
      </c>
      <c r="N44" s="509">
        <f t="shared" si="4"/>
        <v>0</v>
      </c>
      <c r="O44" s="508" t="e">
        <f>VLOOKUP(E44,Historic!$BQ$11:$BT$375,4)</f>
        <v>#N/A</v>
      </c>
      <c r="P44" s="508">
        <v>75</v>
      </c>
      <c r="Q44" s="508">
        <v>0</v>
      </c>
      <c r="R44" s="508" t="e">
        <f t="shared" si="7"/>
        <v>#N/A</v>
      </c>
      <c r="S44" s="509">
        <f t="shared" si="5"/>
        <v>0</v>
      </c>
    </row>
    <row r="45" spans="1:19">
      <c r="A45" s="38">
        <f t="shared" si="9"/>
        <v>2010</v>
      </c>
      <c r="B45" s="6">
        <v>11</v>
      </c>
      <c r="C45" s="6">
        <v>16</v>
      </c>
      <c r="D45" s="507" t="str">
        <f ca="1">OFFSET('day lookup'!$A$1,WEEKDAY(E45)-1,0)</f>
        <v>TUE</v>
      </c>
      <c r="E45" s="474">
        <f t="shared" si="8"/>
        <v>40498</v>
      </c>
      <c r="F45" s="491" t="str">
        <f>IF(Computations!I239="","#N/A",Computations!I239)</f>
        <v>#N/A</v>
      </c>
      <c r="G45" s="399" t="str">
        <f>IF(Computations!H239="","#N/A",Computations!H239)</f>
        <v>#N/A</v>
      </c>
      <c r="H45" s="399">
        <f>IF(Computations!E239="","#N/A",Computations!E239)</f>
        <v>0</v>
      </c>
      <c r="I45" s="492">
        <f>IF(Computations!D239="","#N/A",Computations!D239)</f>
        <v>0</v>
      </c>
      <c r="J45" s="508" t="e">
        <f>VLOOKUP(E45,Historic!$BQ$11:$BR$375,2)</f>
        <v>#N/A</v>
      </c>
      <c r="K45" s="508">
        <v>75</v>
      </c>
      <c r="L45" s="508">
        <v>0</v>
      </c>
      <c r="M45" s="508" t="e">
        <f t="shared" si="10"/>
        <v>#N/A</v>
      </c>
      <c r="N45" s="509">
        <f t="shared" si="4"/>
        <v>0</v>
      </c>
      <c r="O45" s="508" t="e">
        <f>VLOOKUP(E45,Historic!$BQ$11:$BT$375,4)</f>
        <v>#N/A</v>
      </c>
      <c r="P45" s="508">
        <v>75</v>
      </c>
      <c r="Q45" s="508">
        <v>0</v>
      </c>
      <c r="R45" s="508" t="e">
        <f t="shared" si="7"/>
        <v>#N/A</v>
      </c>
      <c r="S45" s="509">
        <f t="shared" si="5"/>
        <v>0</v>
      </c>
    </row>
    <row r="46" spans="1:19">
      <c r="A46" s="38">
        <f t="shared" si="9"/>
        <v>2010</v>
      </c>
      <c r="B46" s="6">
        <v>11</v>
      </c>
      <c r="C46" s="6">
        <v>17</v>
      </c>
      <c r="D46" s="507" t="str">
        <f ca="1">OFFSET('day lookup'!$A$1,WEEKDAY(E46)-1,0)</f>
        <v>WED</v>
      </c>
      <c r="E46" s="474">
        <f t="shared" si="8"/>
        <v>40499</v>
      </c>
      <c r="F46" s="491" t="str">
        <f>IF(Computations!I240="","#N/A",Computations!I240)</f>
        <v>#N/A</v>
      </c>
      <c r="G46" s="399" t="str">
        <f>IF(Computations!H240="","#N/A",Computations!H240)</f>
        <v>#N/A</v>
      </c>
      <c r="H46" s="399">
        <f>IF(Computations!E240="","#N/A",Computations!E240)</f>
        <v>0</v>
      </c>
      <c r="I46" s="492">
        <f>IF(Computations!D240="","#N/A",Computations!D240)</f>
        <v>0</v>
      </c>
      <c r="J46" s="508" t="e">
        <f>VLOOKUP(E46,Historic!$BQ$11:$BR$375,2)</f>
        <v>#N/A</v>
      </c>
      <c r="K46" s="508">
        <v>75</v>
      </c>
      <c r="L46" s="508">
        <v>0</v>
      </c>
      <c r="M46" s="508" t="e">
        <f t="shared" si="10"/>
        <v>#N/A</v>
      </c>
      <c r="N46" s="509">
        <f t="shared" si="4"/>
        <v>0</v>
      </c>
      <c r="O46" s="508" t="e">
        <f>VLOOKUP(E46,Historic!$BQ$11:$BT$375,4)</f>
        <v>#N/A</v>
      </c>
      <c r="P46" s="508">
        <v>75</v>
      </c>
      <c r="Q46" s="508">
        <v>0</v>
      </c>
      <c r="R46" s="508" t="e">
        <f t="shared" si="7"/>
        <v>#N/A</v>
      </c>
      <c r="S46" s="509">
        <f t="shared" si="5"/>
        <v>0</v>
      </c>
    </row>
    <row r="47" spans="1:19">
      <c r="A47" s="38">
        <f t="shared" si="9"/>
        <v>2010</v>
      </c>
      <c r="B47" s="6">
        <v>11</v>
      </c>
      <c r="C47" s="6">
        <v>18</v>
      </c>
      <c r="D47" s="507" t="str">
        <f ca="1">OFFSET('day lookup'!$A$1,WEEKDAY(E47)-1,0)</f>
        <v>THU</v>
      </c>
      <c r="E47" s="474">
        <f t="shared" si="8"/>
        <v>40500</v>
      </c>
      <c r="F47" s="491" t="str">
        <f>IF(Computations!I241="","#N/A",Computations!I241)</f>
        <v>#N/A</v>
      </c>
      <c r="G47" s="399" t="str">
        <f>IF(Computations!H241="","#N/A",Computations!H241)</f>
        <v>#N/A</v>
      </c>
      <c r="H47" s="399">
        <f>IF(Computations!E241="","#N/A",Computations!E241)</f>
        <v>0</v>
      </c>
      <c r="I47" s="492">
        <f>IF(Computations!D241="","#N/A",Computations!D241)</f>
        <v>0</v>
      </c>
      <c r="J47" s="508" t="e">
        <f>VLOOKUP(E47,Historic!$BQ$11:$BR$375,2)</f>
        <v>#N/A</v>
      </c>
      <c r="K47" s="508">
        <v>75</v>
      </c>
      <c r="L47" s="508">
        <v>0</v>
      </c>
      <c r="M47" s="508" t="e">
        <f t="shared" si="10"/>
        <v>#N/A</v>
      </c>
      <c r="N47" s="509">
        <f t="shared" si="4"/>
        <v>0</v>
      </c>
      <c r="O47" s="508" t="e">
        <f>VLOOKUP(E47,Historic!$BQ$11:$BT$375,4)</f>
        <v>#N/A</v>
      </c>
      <c r="P47" s="508">
        <v>75</v>
      </c>
      <c r="Q47" s="508">
        <v>0</v>
      </c>
      <c r="R47" s="508" t="e">
        <f t="shared" si="7"/>
        <v>#N/A</v>
      </c>
      <c r="S47" s="509">
        <f t="shared" si="5"/>
        <v>0</v>
      </c>
    </row>
    <row r="48" spans="1:19">
      <c r="A48" s="38">
        <f t="shared" si="9"/>
        <v>2010</v>
      </c>
      <c r="B48" s="6">
        <v>11</v>
      </c>
      <c r="C48" s="6">
        <v>19</v>
      </c>
      <c r="D48" s="507" t="str">
        <f ca="1">OFFSET('day lookup'!$A$1,WEEKDAY(E48)-1,0)</f>
        <v>FRI</v>
      </c>
      <c r="E48" s="474">
        <f t="shared" si="8"/>
        <v>40501</v>
      </c>
      <c r="F48" s="491" t="str">
        <f>IF(Computations!I242="","#N/A",Computations!I242)</f>
        <v>#N/A</v>
      </c>
      <c r="G48" s="399" t="str">
        <f>IF(Computations!H242="","#N/A",Computations!H242)</f>
        <v>#N/A</v>
      </c>
      <c r="H48" s="399">
        <f>IF(Computations!E242="","#N/A",Computations!E242)</f>
        <v>0</v>
      </c>
      <c r="I48" s="492">
        <f>IF(Computations!D242="","#N/A",Computations!D242)</f>
        <v>0</v>
      </c>
      <c r="J48" s="508" t="e">
        <f>VLOOKUP(E48,Historic!$BQ$11:$BR$375,2)</f>
        <v>#N/A</v>
      </c>
      <c r="K48" s="508">
        <v>75</v>
      </c>
      <c r="L48" s="508">
        <v>0</v>
      </c>
      <c r="M48" s="508" t="e">
        <f t="shared" si="10"/>
        <v>#N/A</v>
      </c>
      <c r="N48" s="509">
        <f t="shared" si="4"/>
        <v>0</v>
      </c>
      <c r="O48" s="508" t="e">
        <f>VLOOKUP(E48,Historic!$BQ$11:$BT$375,4)</f>
        <v>#N/A</v>
      </c>
      <c r="P48" s="508">
        <v>75</v>
      </c>
      <c r="Q48" s="508">
        <v>0</v>
      </c>
      <c r="R48" s="508" t="e">
        <f t="shared" si="7"/>
        <v>#N/A</v>
      </c>
      <c r="S48" s="509">
        <f t="shared" si="5"/>
        <v>0</v>
      </c>
    </row>
    <row r="49" spans="1:19">
      <c r="A49" s="38">
        <f t="shared" si="9"/>
        <v>2010</v>
      </c>
      <c r="B49" s="6">
        <v>11</v>
      </c>
      <c r="C49" s="6">
        <v>20</v>
      </c>
      <c r="D49" s="507" t="str">
        <f ca="1">OFFSET('day lookup'!$A$1,WEEKDAY(E49)-1,0)</f>
        <v>SAT</v>
      </c>
      <c r="E49" s="474">
        <f t="shared" si="8"/>
        <v>40502</v>
      </c>
      <c r="F49" s="491" t="str">
        <f>IF(Computations!I243="","#N/A",Computations!I243)</f>
        <v>#N/A</v>
      </c>
      <c r="G49" s="399" t="str">
        <f>IF(Computations!H243="","#N/A",Computations!H243)</f>
        <v>#N/A</v>
      </c>
      <c r="H49" s="399">
        <f>IF(Computations!E243="","#N/A",Computations!E243)</f>
        <v>0</v>
      </c>
      <c r="I49" s="492">
        <f>IF(Computations!D243="","#N/A",Computations!D243)</f>
        <v>0</v>
      </c>
      <c r="J49" s="508" t="e">
        <f>VLOOKUP(E49,Historic!$BQ$11:$BR$375,2)</f>
        <v>#N/A</v>
      </c>
      <c r="K49" s="508">
        <v>75</v>
      </c>
      <c r="L49" s="508">
        <v>0</v>
      </c>
      <c r="M49" s="508" t="e">
        <f t="shared" si="10"/>
        <v>#N/A</v>
      </c>
      <c r="N49" s="509">
        <f t="shared" si="4"/>
        <v>0</v>
      </c>
      <c r="O49" s="508" t="e">
        <f>VLOOKUP(E49,Historic!$BQ$11:$BT$375,4)</f>
        <v>#N/A</v>
      </c>
      <c r="P49" s="508">
        <v>75</v>
      </c>
      <c r="Q49" s="508">
        <v>0</v>
      </c>
      <c r="R49" s="508" t="e">
        <f t="shared" si="7"/>
        <v>#N/A</v>
      </c>
      <c r="S49" s="509">
        <f t="shared" si="5"/>
        <v>0</v>
      </c>
    </row>
    <row r="50" spans="1:19">
      <c r="A50" s="38">
        <f t="shared" si="9"/>
        <v>2010</v>
      </c>
      <c r="B50" s="6">
        <v>11</v>
      </c>
      <c r="C50" s="6">
        <v>21</v>
      </c>
      <c r="D50" s="507" t="str">
        <f ca="1">OFFSET('day lookup'!$A$1,WEEKDAY(E50)-1,0)</f>
        <v>SUN</v>
      </c>
      <c r="E50" s="474">
        <f t="shared" si="8"/>
        <v>40503</v>
      </c>
      <c r="F50" s="491" t="str">
        <f>IF(Computations!I244="","#N/A",Computations!I244)</f>
        <v>#N/A</v>
      </c>
      <c r="G50" s="399" t="str">
        <f>IF(Computations!H244="","#N/A",Computations!H244)</f>
        <v>#N/A</v>
      </c>
      <c r="H50" s="399">
        <f>IF(Computations!E244="","#N/A",Computations!E244)</f>
        <v>0</v>
      </c>
      <c r="I50" s="492">
        <f>IF(Computations!D244="","#N/A",Computations!D244)</f>
        <v>0</v>
      </c>
      <c r="J50" s="508" t="e">
        <f>VLOOKUP(E50,Historic!$BQ$11:$BR$375,2)</f>
        <v>#N/A</v>
      </c>
      <c r="K50" s="508">
        <v>75</v>
      </c>
      <c r="L50" s="508">
        <v>0</v>
      </c>
      <c r="M50" s="508" t="e">
        <f t="shared" si="10"/>
        <v>#N/A</v>
      </c>
      <c r="N50" s="509">
        <f t="shared" si="4"/>
        <v>0</v>
      </c>
      <c r="O50" s="508" t="e">
        <f>VLOOKUP(E50,Historic!$BQ$11:$BT$375,4)</f>
        <v>#N/A</v>
      </c>
      <c r="P50" s="508">
        <v>75</v>
      </c>
      <c r="Q50" s="508">
        <v>0</v>
      </c>
      <c r="R50" s="508" t="e">
        <f t="shared" si="7"/>
        <v>#N/A</v>
      </c>
      <c r="S50" s="509">
        <f t="shared" si="5"/>
        <v>0</v>
      </c>
    </row>
    <row r="51" spans="1:19">
      <c r="A51" s="38">
        <f t="shared" si="9"/>
        <v>2010</v>
      </c>
      <c r="B51" s="6">
        <v>11</v>
      </c>
      <c r="C51" s="6">
        <v>22</v>
      </c>
      <c r="D51" s="507" t="str">
        <f ca="1">OFFSET('day lookup'!$A$1,WEEKDAY(E51)-1,0)</f>
        <v>MON</v>
      </c>
      <c r="E51" s="474">
        <f t="shared" si="8"/>
        <v>40504</v>
      </c>
      <c r="F51" s="491" t="str">
        <f>IF(Computations!I245="","#N/A",Computations!I245)</f>
        <v>#N/A</v>
      </c>
      <c r="G51" s="399" t="str">
        <f>IF(Computations!H245="","#N/A",Computations!H245)</f>
        <v>#N/A</v>
      </c>
      <c r="H51" s="399">
        <f>IF(Computations!E245="","#N/A",Computations!E245)</f>
        <v>0</v>
      </c>
      <c r="I51" s="492">
        <f>IF(Computations!D245="","#N/A",Computations!D245)</f>
        <v>0</v>
      </c>
      <c r="J51" s="508" t="e">
        <f>VLOOKUP(E51,Historic!$BQ$11:$BR$375,2)</f>
        <v>#N/A</v>
      </c>
      <c r="K51" s="508">
        <v>75</v>
      </c>
      <c r="L51" s="508">
        <v>0</v>
      </c>
      <c r="M51" s="508" t="e">
        <f t="shared" si="10"/>
        <v>#N/A</v>
      </c>
      <c r="N51" s="509">
        <f t="shared" si="4"/>
        <v>0</v>
      </c>
      <c r="O51" s="508" t="e">
        <f>VLOOKUP(E51,Historic!$BQ$11:$BT$375,4)</f>
        <v>#N/A</v>
      </c>
      <c r="P51" s="508">
        <v>75</v>
      </c>
      <c r="Q51" s="508">
        <v>0</v>
      </c>
      <c r="R51" s="508" t="e">
        <f t="shared" si="7"/>
        <v>#N/A</v>
      </c>
      <c r="S51" s="509">
        <f t="shared" si="5"/>
        <v>0</v>
      </c>
    </row>
    <row r="52" spans="1:19">
      <c r="A52" s="38">
        <f t="shared" si="9"/>
        <v>2010</v>
      </c>
      <c r="B52" s="6">
        <v>11</v>
      </c>
      <c r="C52" s="6">
        <v>23</v>
      </c>
      <c r="D52" s="507" t="str">
        <f ca="1">OFFSET('day lookup'!$A$1,WEEKDAY(E52)-1,0)</f>
        <v>TUE</v>
      </c>
      <c r="E52" s="474">
        <f t="shared" si="8"/>
        <v>40505</v>
      </c>
      <c r="F52" s="491" t="str">
        <f>IF(Computations!I246="","#N/A",Computations!I246)</f>
        <v>#N/A</v>
      </c>
      <c r="G52" s="399" t="str">
        <f>IF(Computations!H246="","#N/A",Computations!H246)</f>
        <v>#N/A</v>
      </c>
      <c r="H52" s="399">
        <f>IF(Computations!E246="","#N/A",Computations!E246)</f>
        <v>0</v>
      </c>
      <c r="I52" s="492">
        <f>IF(Computations!D246="","#N/A",Computations!D246)</f>
        <v>0</v>
      </c>
      <c r="J52" s="508" t="e">
        <f>VLOOKUP(E52,Historic!$BQ$11:$BR$375,2)</f>
        <v>#N/A</v>
      </c>
      <c r="K52" s="508">
        <v>75</v>
      </c>
      <c r="L52" s="508">
        <v>0</v>
      </c>
      <c r="M52" s="508" t="e">
        <f t="shared" si="10"/>
        <v>#N/A</v>
      </c>
      <c r="N52" s="509">
        <f t="shared" si="4"/>
        <v>0</v>
      </c>
      <c r="O52" s="508" t="e">
        <f>VLOOKUP(E52,Historic!$BQ$11:$BT$375,4)</f>
        <v>#N/A</v>
      </c>
      <c r="P52" s="508">
        <v>75</v>
      </c>
      <c r="Q52" s="508">
        <v>0</v>
      </c>
      <c r="R52" s="508" t="e">
        <f t="shared" si="7"/>
        <v>#N/A</v>
      </c>
      <c r="S52" s="509">
        <f t="shared" si="5"/>
        <v>0</v>
      </c>
    </row>
    <row r="53" spans="1:19">
      <c r="A53" s="38">
        <f t="shared" si="9"/>
        <v>2010</v>
      </c>
      <c r="B53" s="6">
        <v>11</v>
      </c>
      <c r="C53" s="6">
        <v>24</v>
      </c>
      <c r="D53" s="507" t="str">
        <f ca="1">OFFSET('day lookup'!$A$1,WEEKDAY(E53)-1,0)</f>
        <v>WED</v>
      </c>
      <c r="E53" s="474">
        <f t="shared" si="8"/>
        <v>40506</v>
      </c>
      <c r="F53" s="491" t="str">
        <f>IF(Computations!I247="","#N/A",Computations!I247)</f>
        <v>#N/A</v>
      </c>
      <c r="G53" s="399" t="str">
        <f>IF(Computations!H247="","#N/A",Computations!H247)</f>
        <v>#N/A</v>
      </c>
      <c r="H53" s="399">
        <f>IF(Computations!E247="","#N/A",Computations!E247)</f>
        <v>0</v>
      </c>
      <c r="I53" s="492">
        <f>IF(Computations!D247="","#N/A",Computations!D247)</f>
        <v>0</v>
      </c>
      <c r="J53" s="508" t="e">
        <f>VLOOKUP(E53,Historic!$BQ$11:$BR$375,2)</f>
        <v>#N/A</v>
      </c>
      <c r="K53" s="508">
        <v>75</v>
      </c>
      <c r="L53" s="508">
        <v>0</v>
      </c>
      <c r="M53" s="508" t="e">
        <f t="shared" si="10"/>
        <v>#N/A</v>
      </c>
      <c r="N53" s="509">
        <f t="shared" si="4"/>
        <v>0</v>
      </c>
      <c r="O53" s="508" t="e">
        <f>VLOOKUP(E53,Historic!$BQ$11:$BT$375,4)</f>
        <v>#N/A</v>
      </c>
      <c r="P53" s="508">
        <v>75</v>
      </c>
      <c r="Q53" s="508">
        <v>0</v>
      </c>
      <c r="R53" s="508" t="e">
        <f t="shared" si="7"/>
        <v>#N/A</v>
      </c>
      <c r="S53" s="509">
        <f t="shared" si="5"/>
        <v>0</v>
      </c>
    </row>
    <row r="54" spans="1:19">
      <c r="A54" s="38">
        <f t="shared" si="9"/>
        <v>2010</v>
      </c>
      <c r="B54" s="6">
        <v>11</v>
      </c>
      <c r="C54" s="6">
        <v>25</v>
      </c>
      <c r="D54" s="507" t="str">
        <f ca="1">OFFSET('day lookup'!$A$1,WEEKDAY(E54)-1,0)</f>
        <v>THU</v>
      </c>
      <c r="E54" s="474">
        <f t="shared" si="8"/>
        <v>40507</v>
      </c>
      <c r="F54" s="491" t="str">
        <f>IF(Computations!I248="","#N/A",Computations!I248)</f>
        <v>#N/A</v>
      </c>
      <c r="G54" s="399" t="str">
        <f>IF(Computations!H248="","#N/A",Computations!H248)</f>
        <v>#N/A</v>
      </c>
      <c r="H54" s="399">
        <f>IF(Computations!E248="","#N/A",Computations!E248)</f>
        <v>0</v>
      </c>
      <c r="I54" s="492">
        <f>IF(Computations!D248="","#N/A",Computations!D248)</f>
        <v>0</v>
      </c>
      <c r="J54" s="508" t="e">
        <f>VLOOKUP(E54,Historic!$BQ$11:$BR$375,2)</f>
        <v>#N/A</v>
      </c>
      <c r="K54" s="508">
        <v>75</v>
      </c>
      <c r="L54" s="508">
        <v>0</v>
      </c>
      <c r="M54" s="508" t="e">
        <f t="shared" si="10"/>
        <v>#N/A</v>
      </c>
      <c r="N54" s="509">
        <f t="shared" si="4"/>
        <v>0</v>
      </c>
      <c r="O54" s="508" t="e">
        <f>VLOOKUP(E54,Historic!$BQ$11:$BT$375,4)</f>
        <v>#N/A</v>
      </c>
      <c r="P54" s="508">
        <v>75</v>
      </c>
      <c r="Q54" s="508">
        <v>0</v>
      </c>
      <c r="R54" s="508" t="e">
        <f t="shared" si="7"/>
        <v>#N/A</v>
      </c>
      <c r="S54" s="509">
        <f t="shared" si="5"/>
        <v>0</v>
      </c>
    </row>
    <row r="55" spans="1:19">
      <c r="A55" s="38">
        <f t="shared" si="9"/>
        <v>2010</v>
      </c>
      <c r="B55" s="6">
        <v>11</v>
      </c>
      <c r="C55" s="6">
        <v>26</v>
      </c>
      <c r="D55" s="507" t="str">
        <f ca="1">OFFSET('day lookup'!$A$1,WEEKDAY(E55)-1,0)</f>
        <v>FRI</v>
      </c>
      <c r="E55" s="474">
        <f t="shared" si="8"/>
        <v>40508</v>
      </c>
      <c r="F55" s="491" t="str">
        <f>IF(Computations!I249="","#N/A",Computations!I249)</f>
        <v>#N/A</v>
      </c>
      <c r="G55" s="399" t="str">
        <f>IF(Computations!H249="","#N/A",Computations!H249)</f>
        <v>#N/A</v>
      </c>
      <c r="H55" s="399">
        <f>IF(Computations!E249="","#N/A",Computations!E249)</f>
        <v>0</v>
      </c>
      <c r="I55" s="492">
        <f>IF(Computations!D249="","#N/A",Computations!D249)</f>
        <v>0</v>
      </c>
      <c r="J55" s="508" t="e">
        <f>VLOOKUP(E55,Historic!$BQ$11:$BR$375,2)</f>
        <v>#N/A</v>
      </c>
      <c r="K55" s="508">
        <v>75</v>
      </c>
      <c r="L55" s="508">
        <v>0</v>
      </c>
      <c r="M55" s="508" t="e">
        <f t="shared" si="10"/>
        <v>#N/A</v>
      </c>
      <c r="N55" s="509">
        <f t="shared" si="4"/>
        <v>0</v>
      </c>
      <c r="O55" s="508" t="e">
        <f>VLOOKUP(E55,Historic!$BQ$11:$BT$375,4)</f>
        <v>#N/A</v>
      </c>
      <c r="P55" s="508">
        <v>75</v>
      </c>
      <c r="Q55" s="508">
        <v>0</v>
      </c>
      <c r="R55" s="508" t="e">
        <f t="shared" si="7"/>
        <v>#N/A</v>
      </c>
      <c r="S55" s="509">
        <f t="shared" si="5"/>
        <v>0</v>
      </c>
    </row>
    <row r="56" spans="1:19">
      <c r="A56" s="38">
        <f t="shared" si="9"/>
        <v>2010</v>
      </c>
      <c r="B56" s="6">
        <v>11</v>
      </c>
      <c r="C56" s="6">
        <v>27</v>
      </c>
      <c r="D56" s="507" t="str">
        <f ca="1">OFFSET('day lookup'!$A$1,WEEKDAY(E56)-1,0)</f>
        <v>SAT</v>
      </c>
      <c r="E56" s="474">
        <f t="shared" si="8"/>
        <v>40509</v>
      </c>
      <c r="F56" s="491" t="str">
        <f>IF(Computations!I250="","#N/A",Computations!I250)</f>
        <v>#N/A</v>
      </c>
      <c r="G56" s="399" t="str">
        <f>IF(Computations!H250="","#N/A",Computations!H250)</f>
        <v>#N/A</v>
      </c>
      <c r="H56" s="399">
        <f>IF(Computations!E250="","#N/A",Computations!E250)</f>
        <v>0</v>
      </c>
      <c r="I56" s="492">
        <f>IF(Computations!D250="","#N/A",Computations!D250)</f>
        <v>0</v>
      </c>
      <c r="J56" s="508" t="e">
        <f>VLOOKUP(E56,Historic!$BQ$11:$BR$375,2)</f>
        <v>#N/A</v>
      </c>
      <c r="K56" s="508">
        <v>75</v>
      </c>
      <c r="L56" s="508">
        <v>0</v>
      </c>
      <c r="M56" s="508" t="e">
        <f t="shared" si="10"/>
        <v>#N/A</v>
      </c>
      <c r="N56" s="509">
        <f t="shared" si="4"/>
        <v>0</v>
      </c>
      <c r="O56" s="508" t="e">
        <f>VLOOKUP(E56,Historic!$BQ$11:$BT$375,4)</f>
        <v>#N/A</v>
      </c>
      <c r="P56" s="508">
        <v>75</v>
      </c>
      <c r="Q56" s="508">
        <v>0</v>
      </c>
      <c r="R56" s="508" t="e">
        <f t="shared" si="7"/>
        <v>#N/A</v>
      </c>
      <c r="S56" s="509">
        <f t="shared" si="5"/>
        <v>0</v>
      </c>
    </row>
    <row r="57" spans="1:19">
      <c r="A57" s="38">
        <f t="shared" si="9"/>
        <v>2010</v>
      </c>
      <c r="B57" s="6">
        <v>11</v>
      </c>
      <c r="C57" s="6">
        <v>28</v>
      </c>
      <c r="D57" s="507" t="str">
        <f ca="1">OFFSET('day lookup'!$A$1,WEEKDAY(E57)-1,0)</f>
        <v>SUN</v>
      </c>
      <c r="E57" s="474">
        <f t="shared" si="8"/>
        <v>40510</v>
      </c>
      <c r="F57" s="491" t="str">
        <f>IF(Computations!I251="","#N/A",Computations!I251)</f>
        <v>#N/A</v>
      </c>
      <c r="G57" s="399" t="str">
        <f>IF(Computations!H251="","#N/A",Computations!H251)</f>
        <v>#N/A</v>
      </c>
      <c r="H57" s="399">
        <f>IF(Computations!E251="","#N/A",Computations!E251)</f>
        <v>0</v>
      </c>
      <c r="I57" s="492">
        <f>IF(Computations!D251="","#N/A",Computations!D251)</f>
        <v>0</v>
      </c>
      <c r="J57" s="508" t="e">
        <f>VLOOKUP(E57,Historic!$BQ$11:$BR$375,2)</f>
        <v>#N/A</v>
      </c>
      <c r="K57" s="508">
        <v>75</v>
      </c>
      <c r="L57" s="508">
        <v>0</v>
      </c>
      <c r="M57" s="508" t="e">
        <f t="shared" si="10"/>
        <v>#N/A</v>
      </c>
      <c r="N57" s="509">
        <f t="shared" si="4"/>
        <v>0</v>
      </c>
      <c r="O57" s="508" t="e">
        <f>VLOOKUP(E57,Historic!$BQ$11:$BT$375,4)</f>
        <v>#N/A</v>
      </c>
      <c r="P57" s="508">
        <v>75</v>
      </c>
      <c r="Q57" s="508">
        <v>0</v>
      </c>
      <c r="R57" s="508" t="e">
        <f t="shared" si="7"/>
        <v>#N/A</v>
      </c>
      <c r="S57" s="509">
        <f t="shared" si="5"/>
        <v>0</v>
      </c>
    </row>
    <row r="58" spans="1:19">
      <c r="A58" s="38">
        <f t="shared" si="9"/>
        <v>2010</v>
      </c>
      <c r="B58" s="6">
        <v>11</v>
      </c>
      <c r="C58" s="6">
        <v>29</v>
      </c>
      <c r="D58" s="507" t="str">
        <f ca="1">OFFSET('day lookup'!$A$1,WEEKDAY(E58)-1,0)</f>
        <v>MON</v>
      </c>
      <c r="E58" s="474">
        <f t="shared" si="8"/>
        <v>40511</v>
      </c>
      <c r="F58" s="491" t="str">
        <f>IF(Computations!I252="","#N/A",Computations!I252)</f>
        <v>#N/A</v>
      </c>
      <c r="G58" s="399" t="str">
        <f>IF(Computations!H252="","#N/A",Computations!H252)</f>
        <v>#N/A</v>
      </c>
      <c r="H58" s="399">
        <f>IF(Computations!E252="","#N/A",Computations!E252)</f>
        <v>0</v>
      </c>
      <c r="I58" s="492">
        <f>IF(Computations!D252="","#N/A",Computations!D252)</f>
        <v>0</v>
      </c>
      <c r="J58" s="508" t="e">
        <f>VLOOKUP(E58,Historic!$BQ$11:$BR$375,2)</f>
        <v>#N/A</v>
      </c>
      <c r="K58" s="508">
        <v>75</v>
      </c>
      <c r="L58" s="508">
        <v>0</v>
      </c>
      <c r="M58" s="508" t="e">
        <f t="shared" si="10"/>
        <v>#N/A</v>
      </c>
      <c r="N58" s="509">
        <f t="shared" si="4"/>
        <v>0</v>
      </c>
      <c r="O58" s="508" t="e">
        <f>VLOOKUP(E58,Historic!$BQ$11:$BT$375,4)</f>
        <v>#N/A</v>
      </c>
      <c r="P58" s="508">
        <v>75</v>
      </c>
      <c r="Q58" s="508">
        <v>0</v>
      </c>
      <c r="R58" s="508" t="e">
        <f t="shared" si="7"/>
        <v>#N/A</v>
      </c>
      <c r="S58" s="509">
        <f t="shared" si="5"/>
        <v>0</v>
      </c>
    </row>
    <row r="59" spans="1:19">
      <c r="A59" s="38">
        <f t="shared" si="9"/>
        <v>2010</v>
      </c>
      <c r="B59" s="6">
        <v>11</v>
      </c>
      <c r="C59" s="6">
        <v>30</v>
      </c>
      <c r="D59" s="507" t="str">
        <f ca="1">OFFSET('day lookup'!$A$1,WEEKDAY(E59)-1,0)</f>
        <v>TUE</v>
      </c>
      <c r="E59" s="474">
        <f t="shared" si="8"/>
        <v>40512</v>
      </c>
      <c r="F59" s="491" t="str">
        <f>IF(Computations!I253="","#N/A",Computations!I253)</f>
        <v>#N/A</v>
      </c>
      <c r="G59" s="399" t="str">
        <f>IF(Computations!H253="","#N/A",Computations!H253)</f>
        <v>#N/A</v>
      </c>
      <c r="H59" s="399">
        <f>IF(Computations!E253="","#N/A",Computations!E253)</f>
        <v>0</v>
      </c>
      <c r="I59" s="492">
        <f>IF(Computations!D253="","#N/A",Computations!D253)</f>
        <v>0</v>
      </c>
      <c r="J59" s="508" t="e">
        <f>VLOOKUP(E59,Historic!$BQ$11:$BR$375,2)</f>
        <v>#N/A</v>
      </c>
      <c r="K59" s="508">
        <v>75</v>
      </c>
      <c r="L59" s="508">
        <v>0</v>
      </c>
      <c r="M59" s="508" t="e">
        <f t="shared" si="10"/>
        <v>#N/A</v>
      </c>
      <c r="N59" s="509">
        <f t="shared" si="4"/>
        <v>0</v>
      </c>
      <c r="O59" s="508" t="e">
        <f>VLOOKUP(E59,Historic!$BQ$11:$BT$375,4)</f>
        <v>#N/A</v>
      </c>
      <c r="P59" s="508">
        <v>75</v>
      </c>
      <c r="Q59" s="508">
        <v>0</v>
      </c>
      <c r="R59" s="508" t="e">
        <f t="shared" si="7"/>
        <v>#N/A</v>
      </c>
      <c r="S59" s="509">
        <f t="shared" si="5"/>
        <v>0</v>
      </c>
    </row>
    <row r="60" spans="1:19">
      <c r="A60" s="38">
        <f t="shared" si="9"/>
        <v>2010</v>
      </c>
      <c r="B60" s="6">
        <v>12</v>
      </c>
      <c r="C60" s="6">
        <v>1</v>
      </c>
      <c r="D60" s="507" t="str">
        <f ca="1">OFFSET('day lookup'!$A$1,WEEKDAY(E60)-1,0)</f>
        <v>WED</v>
      </c>
      <c r="E60" s="474">
        <f t="shared" si="8"/>
        <v>40513</v>
      </c>
      <c r="F60" s="491" t="str">
        <f>IF(Computations!I254="","#N/A",Computations!I254)</f>
        <v>#N/A</v>
      </c>
      <c r="G60" s="399" t="str">
        <f>IF(Computations!H254="","#N/A",Computations!H254)</f>
        <v>#N/A</v>
      </c>
      <c r="H60" s="399">
        <f>IF(Computations!E254="","#N/A",Computations!E254)</f>
        <v>0</v>
      </c>
      <c r="I60" s="492">
        <f>IF(Computations!D254="","#N/A",Computations!D254)</f>
        <v>0</v>
      </c>
      <c r="J60" s="508" t="e">
        <f>VLOOKUP(E60,Historic!$BQ$11:$BR$375,2)</f>
        <v>#N/A</v>
      </c>
      <c r="K60" s="508">
        <v>75</v>
      </c>
      <c r="L60" s="508">
        <v>0</v>
      </c>
      <c r="M60" s="508" t="e">
        <f t="shared" si="10"/>
        <v>#N/A</v>
      </c>
      <c r="N60" s="509">
        <f t="shared" si="4"/>
        <v>0</v>
      </c>
      <c r="O60" s="508" t="e">
        <f>VLOOKUP(E60,Historic!$BQ$11:$BT$375,4)</f>
        <v>#N/A</v>
      </c>
      <c r="P60" s="508">
        <v>75</v>
      </c>
      <c r="Q60" s="508">
        <v>0</v>
      </c>
      <c r="R60" s="508" t="e">
        <f t="shared" si="7"/>
        <v>#N/A</v>
      </c>
      <c r="S60" s="509">
        <f t="shared" si="5"/>
        <v>0</v>
      </c>
    </row>
    <row r="61" spans="1:19">
      <c r="A61" s="38">
        <f t="shared" si="9"/>
        <v>2010</v>
      </c>
      <c r="B61" s="6">
        <v>12</v>
      </c>
      <c r="C61" s="6">
        <v>2</v>
      </c>
      <c r="D61" s="507" t="str">
        <f ca="1">OFFSET('day lookup'!$A$1,WEEKDAY(E61)-1,0)</f>
        <v>THU</v>
      </c>
      <c r="E61" s="474">
        <f t="shared" si="8"/>
        <v>40514</v>
      </c>
      <c r="F61" s="491" t="str">
        <f>IF(Computations!I255="","#N/A",Computations!I255)</f>
        <v>#N/A</v>
      </c>
      <c r="G61" s="399" t="str">
        <f>IF(Computations!H255="","#N/A",Computations!H255)</f>
        <v>#N/A</v>
      </c>
      <c r="H61" s="399">
        <f>IF(Computations!E255="","#N/A",Computations!E255)</f>
        <v>0</v>
      </c>
      <c r="I61" s="492">
        <f>IF(Computations!D255="","#N/A",Computations!D255)</f>
        <v>0</v>
      </c>
      <c r="J61" s="508" t="e">
        <f>VLOOKUP(E61,Historic!$BQ$11:$BR$375,2)</f>
        <v>#N/A</v>
      </c>
      <c r="K61" s="508">
        <v>75</v>
      </c>
      <c r="L61" s="508">
        <v>0</v>
      </c>
      <c r="M61" s="508" t="e">
        <f t="shared" si="10"/>
        <v>#N/A</v>
      </c>
      <c r="N61" s="509">
        <f t="shared" si="4"/>
        <v>0</v>
      </c>
      <c r="O61" s="508" t="e">
        <f>VLOOKUP(E61,Historic!$BQ$11:$BT$375,4)</f>
        <v>#N/A</v>
      </c>
      <c r="P61" s="508">
        <v>75</v>
      </c>
      <c r="Q61" s="508">
        <v>0</v>
      </c>
      <c r="R61" s="508" t="e">
        <f t="shared" si="7"/>
        <v>#N/A</v>
      </c>
      <c r="S61" s="509">
        <f t="shared" si="5"/>
        <v>0</v>
      </c>
    </row>
    <row r="62" spans="1:19">
      <c r="A62" s="38">
        <f t="shared" si="9"/>
        <v>2010</v>
      </c>
      <c r="B62" s="6">
        <v>12</v>
      </c>
      <c r="C62" s="6">
        <v>3</v>
      </c>
      <c r="D62" s="507" t="str">
        <f ca="1">OFFSET('day lookup'!$A$1,WEEKDAY(E62)-1,0)</f>
        <v>FRI</v>
      </c>
      <c r="E62" s="474">
        <f t="shared" si="8"/>
        <v>40515</v>
      </c>
      <c r="F62" s="491" t="str">
        <f>IF(Computations!I256="","#N/A",Computations!I256)</f>
        <v>#N/A</v>
      </c>
      <c r="G62" s="399" t="str">
        <f>IF(Computations!H256="","#N/A",Computations!H256)</f>
        <v>#N/A</v>
      </c>
      <c r="H62" s="399">
        <f>IF(Computations!E256="","#N/A",Computations!E256)</f>
        <v>0</v>
      </c>
      <c r="I62" s="492">
        <f>IF(Computations!D256="","#N/A",Computations!D256)</f>
        <v>0</v>
      </c>
      <c r="J62" s="508" t="e">
        <f>VLOOKUP(E62,Historic!$BQ$11:$BR$375,2)</f>
        <v>#N/A</v>
      </c>
      <c r="K62" s="508">
        <v>75</v>
      </c>
      <c r="L62" s="508">
        <v>0</v>
      </c>
      <c r="M62" s="508" t="e">
        <f t="shared" si="10"/>
        <v>#N/A</v>
      </c>
      <c r="N62" s="509">
        <f t="shared" si="4"/>
        <v>0</v>
      </c>
      <c r="O62" s="508" t="e">
        <f>VLOOKUP(E62,Historic!$BQ$11:$BT$375,4)</f>
        <v>#N/A</v>
      </c>
      <c r="P62" s="508">
        <v>75</v>
      </c>
      <c r="Q62" s="508">
        <v>0</v>
      </c>
      <c r="R62" s="508" t="e">
        <f t="shared" si="7"/>
        <v>#N/A</v>
      </c>
      <c r="S62" s="509">
        <f t="shared" si="5"/>
        <v>0</v>
      </c>
    </row>
    <row r="63" spans="1:19">
      <c r="A63" s="38">
        <f t="shared" si="9"/>
        <v>2010</v>
      </c>
      <c r="B63" s="6">
        <v>12</v>
      </c>
      <c r="C63" s="6">
        <v>4</v>
      </c>
      <c r="D63" s="507" t="str">
        <f ca="1">OFFSET('day lookup'!$A$1,WEEKDAY(E63)-1,0)</f>
        <v>SAT</v>
      </c>
      <c r="E63" s="474">
        <f t="shared" si="8"/>
        <v>40516</v>
      </c>
      <c r="F63" s="491" t="str">
        <f>IF(Computations!I257="","#N/A",Computations!I257)</f>
        <v>#N/A</v>
      </c>
      <c r="G63" s="399" t="str">
        <f>IF(Computations!H257="","#N/A",Computations!H257)</f>
        <v>#N/A</v>
      </c>
      <c r="H63" s="399">
        <f>IF(Computations!E257="","#N/A",Computations!E257)</f>
        <v>0</v>
      </c>
      <c r="I63" s="492">
        <f>IF(Computations!D257="","#N/A",Computations!D257)</f>
        <v>0</v>
      </c>
      <c r="J63" s="508" t="e">
        <f>VLOOKUP(E63,Historic!$BQ$11:$BR$375,2)</f>
        <v>#N/A</v>
      </c>
      <c r="K63" s="508">
        <v>75</v>
      </c>
      <c r="L63" s="508">
        <v>0</v>
      </c>
      <c r="M63" s="508" t="e">
        <f t="shared" si="10"/>
        <v>#N/A</v>
      </c>
      <c r="N63" s="509">
        <f t="shared" si="4"/>
        <v>0</v>
      </c>
      <c r="O63" s="508" t="e">
        <f>VLOOKUP(E63,Historic!$BQ$11:$BT$375,4)</f>
        <v>#N/A</v>
      </c>
      <c r="P63" s="508">
        <v>75</v>
      </c>
      <c r="Q63" s="508">
        <v>0</v>
      </c>
      <c r="R63" s="508" t="e">
        <f t="shared" si="7"/>
        <v>#N/A</v>
      </c>
      <c r="S63" s="509">
        <f t="shared" si="5"/>
        <v>0</v>
      </c>
    </row>
    <row r="64" spans="1:19">
      <c r="A64" s="38">
        <f t="shared" si="9"/>
        <v>2010</v>
      </c>
      <c r="B64" s="6">
        <v>12</v>
      </c>
      <c r="C64" s="6">
        <v>5</v>
      </c>
      <c r="D64" s="507" t="str">
        <f ca="1">OFFSET('day lookup'!$A$1,WEEKDAY(E64)-1,0)</f>
        <v>SUN</v>
      </c>
      <c r="E64" s="474">
        <f t="shared" si="8"/>
        <v>40517</v>
      </c>
      <c r="F64" s="491" t="str">
        <f>IF(Computations!I258="","#N/A",Computations!I258)</f>
        <v>#N/A</v>
      </c>
      <c r="G64" s="399" t="str">
        <f>IF(Computations!H258="","#N/A",Computations!H258)</f>
        <v>#N/A</v>
      </c>
      <c r="H64" s="399">
        <f>IF(Computations!E258="","#N/A",Computations!E258)</f>
        <v>0</v>
      </c>
      <c r="I64" s="492">
        <f>IF(Computations!D258="","#N/A",Computations!D258)</f>
        <v>0</v>
      </c>
      <c r="J64" s="508" t="e">
        <f>VLOOKUP(E64,Historic!$BQ$11:$BR$375,2)</f>
        <v>#N/A</v>
      </c>
      <c r="K64" s="508">
        <v>75</v>
      </c>
      <c r="L64" s="508">
        <v>0</v>
      </c>
      <c r="M64" s="508" t="e">
        <f t="shared" si="10"/>
        <v>#N/A</v>
      </c>
      <c r="N64" s="509">
        <f t="shared" si="4"/>
        <v>0</v>
      </c>
      <c r="O64" s="508" t="e">
        <f>VLOOKUP(E64,Historic!$BQ$11:$BT$375,4)</f>
        <v>#N/A</v>
      </c>
      <c r="P64" s="508">
        <v>75</v>
      </c>
      <c r="Q64" s="508">
        <v>0</v>
      </c>
      <c r="R64" s="508" t="e">
        <f t="shared" si="7"/>
        <v>#N/A</v>
      </c>
      <c r="S64" s="509">
        <f t="shared" si="5"/>
        <v>0</v>
      </c>
    </row>
    <row r="65" spans="1:19">
      <c r="A65" s="38">
        <f t="shared" si="9"/>
        <v>2010</v>
      </c>
      <c r="B65" s="6">
        <v>12</v>
      </c>
      <c r="C65" s="6">
        <v>6</v>
      </c>
      <c r="D65" s="507" t="str">
        <f ca="1">OFFSET('day lookup'!$A$1,WEEKDAY(E65)-1,0)</f>
        <v>MON</v>
      </c>
      <c r="E65" s="474">
        <f t="shared" si="8"/>
        <v>40518</v>
      </c>
      <c r="F65" s="491" t="str">
        <f>IF(Computations!I259="","#N/A",Computations!I259)</f>
        <v>#N/A</v>
      </c>
      <c r="G65" s="399" t="str">
        <f>IF(Computations!H259="","#N/A",Computations!H259)</f>
        <v>#N/A</v>
      </c>
      <c r="H65" s="399">
        <f>IF(Computations!E259="","#N/A",Computations!E259)</f>
        <v>0</v>
      </c>
      <c r="I65" s="492">
        <f>IF(Computations!D259="","#N/A",Computations!D259)</f>
        <v>0</v>
      </c>
      <c r="J65" s="508" t="e">
        <f>VLOOKUP(E65,Historic!$BQ$11:$BR$375,2)</f>
        <v>#N/A</v>
      </c>
      <c r="K65" s="508">
        <v>75</v>
      </c>
      <c r="L65" s="508">
        <v>0</v>
      </c>
      <c r="M65" s="508" t="e">
        <f t="shared" si="10"/>
        <v>#N/A</v>
      </c>
      <c r="N65" s="509">
        <f t="shared" si="4"/>
        <v>0</v>
      </c>
      <c r="O65" s="508" t="e">
        <f>VLOOKUP(E65,Historic!$BQ$11:$BT$375,4)</f>
        <v>#N/A</v>
      </c>
      <c r="P65" s="508">
        <v>75</v>
      </c>
      <c r="Q65" s="508">
        <v>0</v>
      </c>
      <c r="R65" s="508" t="e">
        <f t="shared" si="7"/>
        <v>#N/A</v>
      </c>
      <c r="S65" s="509">
        <f t="shared" si="5"/>
        <v>0</v>
      </c>
    </row>
    <row r="66" spans="1:19">
      <c r="A66" s="38">
        <f t="shared" si="9"/>
        <v>2010</v>
      </c>
      <c r="B66" s="6">
        <v>12</v>
      </c>
      <c r="C66" s="6">
        <v>7</v>
      </c>
      <c r="D66" s="507" t="str">
        <f ca="1">OFFSET('day lookup'!$A$1,WEEKDAY(E66)-1,0)</f>
        <v>TUE</v>
      </c>
      <c r="E66" s="474">
        <f t="shared" si="8"/>
        <v>40519</v>
      </c>
      <c r="F66" s="491" t="str">
        <f>IF(Computations!I260="","#N/A",Computations!I260)</f>
        <v>#N/A</v>
      </c>
      <c r="G66" s="399" t="str">
        <f>IF(Computations!H260="","#N/A",Computations!H260)</f>
        <v>#N/A</v>
      </c>
      <c r="H66" s="399">
        <f>IF(Computations!E260="","#N/A",Computations!E260)</f>
        <v>0</v>
      </c>
      <c r="I66" s="492">
        <f>IF(Computations!D260="","#N/A",Computations!D260)</f>
        <v>0</v>
      </c>
      <c r="J66" s="508" t="e">
        <f>VLOOKUP(E66,Historic!$BQ$11:$BR$375,2)</f>
        <v>#N/A</v>
      </c>
      <c r="K66" s="508">
        <v>75</v>
      </c>
      <c r="L66" s="508">
        <v>0</v>
      </c>
      <c r="M66" s="508" t="e">
        <f t="shared" si="10"/>
        <v>#N/A</v>
      </c>
      <c r="N66" s="509">
        <f t="shared" si="4"/>
        <v>0</v>
      </c>
      <c r="O66" s="508" t="e">
        <f>VLOOKUP(E66,Historic!$BQ$11:$BT$375,4)</f>
        <v>#N/A</v>
      </c>
      <c r="P66" s="508">
        <v>75</v>
      </c>
      <c r="Q66" s="508">
        <v>0</v>
      </c>
      <c r="R66" s="508" t="e">
        <f t="shared" si="7"/>
        <v>#N/A</v>
      </c>
      <c r="S66" s="509">
        <f t="shared" si="5"/>
        <v>0</v>
      </c>
    </row>
    <row r="67" spans="1:19">
      <c r="A67" s="38">
        <f t="shared" si="9"/>
        <v>2010</v>
      </c>
      <c r="B67" s="6">
        <v>12</v>
      </c>
      <c r="C67" s="6">
        <v>8</v>
      </c>
      <c r="D67" s="507" t="str">
        <f ca="1">OFFSET('day lookup'!$A$1,WEEKDAY(E67)-1,0)</f>
        <v>WED</v>
      </c>
      <c r="E67" s="474">
        <f t="shared" si="8"/>
        <v>40520</v>
      </c>
      <c r="F67" s="491" t="str">
        <f>IF(Computations!I261="","#N/A",Computations!I261)</f>
        <v>#N/A</v>
      </c>
      <c r="G67" s="399" t="str">
        <f>IF(Computations!H261="","#N/A",Computations!H261)</f>
        <v>#N/A</v>
      </c>
      <c r="H67" s="399">
        <f>IF(Computations!E261="","#N/A",Computations!E261)</f>
        <v>0</v>
      </c>
      <c r="I67" s="492">
        <f>IF(Computations!D261="","#N/A",Computations!D261)</f>
        <v>0</v>
      </c>
      <c r="J67" s="508" t="e">
        <f>VLOOKUP(E67,Historic!$BQ$11:$BR$375,2)</f>
        <v>#N/A</v>
      </c>
      <c r="K67" s="508">
        <v>75</v>
      </c>
      <c r="L67" s="508">
        <v>0</v>
      </c>
      <c r="M67" s="508" t="e">
        <f t="shared" si="10"/>
        <v>#N/A</v>
      </c>
      <c r="N67" s="509">
        <f t="shared" si="4"/>
        <v>0</v>
      </c>
      <c r="O67" s="508" t="e">
        <f>VLOOKUP(E67,Historic!$BQ$11:$BT$375,4)</f>
        <v>#N/A</v>
      </c>
      <c r="P67" s="508">
        <v>75</v>
      </c>
      <c r="Q67" s="508">
        <v>0</v>
      </c>
      <c r="R67" s="508" t="e">
        <f t="shared" si="7"/>
        <v>#N/A</v>
      </c>
      <c r="S67" s="509">
        <f t="shared" si="5"/>
        <v>0</v>
      </c>
    </row>
    <row r="68" spans="1:19">
      <c r="A68" s="38">
        <f t="shared" si="9"/>
        <v>2010</v>
      </c>
      <c r="B68" s="6">
        <v>12</v>
      </c>
      <c r="C68" s="6">
        <v>9</v>
      </c>
      <c r="D68" s="507" t="str">
        <f ca="1">OFFSET('day lookup'!$A$1,WEEKDAY(E68)-1,0)</f>
        <v>THU</v>
      </c>
      <c r="E68" s="474">
        <f t="shared" si="8"/>
        <v>40521</v>
      </c>
      <c r="F68" s="491" t="str">
        <f>IF(Computations!I262="","#N/A",Computations!I262)</f>
        <v>#N/A</v>
      </c>
      <c r="G68" s="399" t="str">
        <f>IF(Computations!H262="","#N/A",Computations!H262)</f>
        <v>#N/A</v>
      </c>
      <c r="H68" s="399">
        <f>IF(Computations!E262="","#N/A",Computations!E262)</f>
        <v>0</v>
      </c>
      <c r="I68" s="492">
        <f>IF(Computations!D262="","#N/A",Computations!D262)</f>
        <v>0</v>
      </c>
      <c r="J68" s="508" t="e">
        <f>VLOOKUP(E68,Historic!$BQ$11:$BR$375,2)</f>
        <v>#N/A</v>
      </c>
      <c r="K68" s="508">
        <v>75</v>
      </c>
      <c r="L68" s="508">
        <v>0</v>
      </c>
      <c r="M68" s="508" t="e">
        <f t="shared" si="10"/>
        <v>#N/A</v>
      </c>
      <c r="N68" s="509">
        <f t="shared" si="4"/>
        <v>0</v>
      </c>
      <c r="O68" s="508" t="e">
        <f>VLOOKUP(E68,Historic!$BQ$11:$BT$375,4)</f>
        <v>#N/A</v>
      </c>
      <c r="P68" s="508">
        <v>75</v>
      </c>
      <c r="Q68" s="508">
        <v>0</v>
      </c>
      <c r="R68" s="508" t="e">
        <f t="shared" si="7"/>
        <v>#N/A</v>
      </c>
      <c r="S68" s="509">
        <f t="shared" si="5"/>
        <v>0</v>
      </c>
    </row>
    <row r="69" spans="1:19">
      <c r="A69" s="38">
        <f t="shared" si="9"/>
        <v>2010</v>
      </c>
      <c r="B69" s="6">
        <v>12</v>
      </c>
      <c r="C69" s="6">
        <v>10</v>
      </c>
      <c r="D69" s="507" t="str">
        <f ca="1">OFFSET('day lookup'!$A$1,WEEKDAY(E69)-1,0)</f>
        <v>FRI</v>
      </c>
      <c r="E69" s="474">
        <f t="shared" si="8"/>
        <v>40522</v>
      </c>
      <c r="F69" s="491" t="str">
        <f>IF(Computations!I263="","#N/A",Computations!I263)</f>
        <v>#N/A</v>
      </c>
      <c r="G69" s="399" t="str">
        <f>IF(Computations!H263="","#N/A",Computations!H263)</f>
        <v>#N/A</v>
      </c>
      <c r="H69" s="399">
        <f>IF(Computations!E263="","#N/A",Computations!E263)</f>
        <v>0</v>
      </c>
      <c r="I69" s="492">
        <f>IF(Computations!D263="","#N/A",Computations!D263)</f>
        <v>0</v>
      </c>
      <c r="J69" s="508" t="e">
        <f>VLOOKUP(E69,Historic!$BQ$11:$BR$375,2)</f>
        <v>#N/A</v>
      </c>
      <c r="K69" s="508">
        <v>75</v>
      </c>
      <c r="L69" s="508">
        <v>0</v>
      </c>
      <c r="M69" s="508" t="e">
        <f t="shared" si="10"/>
        <v>#N/A</v>
      </c>
      <c r="N69" s="509">
        <f t="shared" si="4"/>
        <v>0</v>
      </c>
      <c r="O69" s="508" t="e">
        <f>VLOOKUP(E69,Historic!$BQ$11:$BT$375,4)</f>
        <v>#N/A</v>
      </c>
      <c r="P69" s="508">
        <v>75</v>
      </c>
      <c r="Q69" s="508">
        <v>0</v>
      </c>
      <c r="R69" s="508" t="e">
        <f t="shared" si="7"/>
        <v>#N/A</v>
      </c>
      <c r="S69" s="509">
        <f t="shared" si="5"/>
        <v>0</v>
      </c>
    </row>
    <row r="70" spans="1:19">
      <c r="A70" s="38">
        <f t="shared" si="9"/>
        <v>2010</v>
      </c>
      <c r="B70" s="6">
        <v>12</v>
      </c>
      <c r="C70" s="6">
        <v>11</v>
      </c>
      <c r="D70" s="507" t="str">
        <f ca="1">OFFSET('day lookup'!$A$1,WEEKDAY(E70)-1,0)</f>
        <v>SAT</v>
      </c>
      <c r="E70" s="474">
        <f t="shared" si="8"/>
        <v>40523</v>
      </c>
      <c r="F70" s="491" t="str">
        <f>IF(Computations!I264="","#N/A",Computations!I264)</f>
        <v>#N/A</v>
      </c>
      <c r="G70" s="399" t="str">
        <f>IF(Computations!H264="","#N/A",Computations!H264)</f>
        <v>#N/A</v>
      </c>
      <c r="H70" s="399">
        <f>IF(Computations!E264="","#N/A",Computations!E264)</f>
        <v>0</v>
      </c>
      <c r="I70" s="492">
        <f>IF(Computations!D264="","#N/A",Computations!D264)</f>
        <v>0</v>
      </c>
      <c r="J70" s="508" t="e">
        <f>VLOOKUP(E70,Historic!$BQ$11:$BR$375,2)</f>
        <v>#N/A</v>
      </c>
      <c r="K70" s="508">
        <v>75</v>
      </c>
      <c r="L70" s="508">
        <v>0</v>
      </c>
      <c r="M70" s="508" t="e">
        <f t="shared" si="10"/>
        <v>#N/A</v>
      </c>
      <c r="N70" s="509">
        <f t="shared" si="4"/>
        <v>0</v>
      </c>
      <c r="O70" s="508" t="e">
        <f>VLOOKUP(E70,Historic!$BQ$11:$BT$375,4)</f>
        <v>#N/A</v>
      </c>
      <c r="P70" s="508">
        <v>75</v>
      </c>
      <c r="Q70" s="508">
        <v>0</v>
      </c>
      <c r="R70" s="508" t="e">
        <f t="shared" si="7"/>
        <v>#N/A</v>
      </c>
      <c r="S70" s="509">
        <f t="shared" si="5"/>
        <v>0</v>
      </c>
    </row>
    <row r="71" spans="1:19">
      <c r="A71" s="38">
        <f t="shared" si="9"/>
        <v>2010</v>
      </c>
      <c r="B71" s="6">
        <v>12</v>
      </c>
      <c r="C71" s="6">
        <v>12</v>
      </c>
      <c r="D71" s="507" t="str">
        <f ca="1">OFFSET('day lookup'!$A$1,WEEKDAY(E71)-1,0)</f>
        <v>SUN</v>
      </c>
      <c r="E71" s="474">
        <f t="shared" si="8"/>
        <v>40524</v>
      </c>
      <c r="F71" s="491" t="str">
        <f>IF(Computations!I265="","#N/A",Computations!I265)</f>
        <v>#N/A</v>
      </c>
      <c r="G71" s="399" t="str">
        <f>IF(Computations!H265="","#N/A",Computations!H265)</f>
        <v>#N/A</v>
      </c>
      <c r="H71" s="399">
        <f>IF(Computations!E265="","#N/A",Computations!E265)</f>
        <v>0</v>
      </c>
      <c r="I71" s="492">
        <f>IF(Computations!D265="","#N/A",Computations!D265)</f>
        <v>0</v>
      </c>
      <c r="J71" s="508" t="e">
        <f>VLOOKUP(E71,Historic!$BQ$11:$BR$375,2)</f>
        <v>#N/A</v>
      </c>
      <c r="K71" s="508">
        <v>75</v>
      </c>
      <c r="L71" s="508">
        <v>0</v>
      </c>
      <c r="M71" s="508" t="e">
        <f t="shared" si="10"/>
        <v>#N/A</v>
      </c>
      <c r="N71" s="509">
        <f t="shared" si="4"/>
        <v>0</v>
      </c>
      <c r="O71" s="508" t="e">
        <f>VLOOKUP(E71,Historic!$BQ$11:$BT$375,4)</f>
        <v>#N/A</v>
      </c>
      <c r="P71" s="508">
        <v>75</v>
      </c>
      <c r="Q71" s="508">
        <v>0</v>
      </c>
      <c r="R71" s="508" t="e">
        <f t="shared" si="7"/>
        <v>#N/A</v>
      </c>
      <c r="S71" s="509">
        <f t="shared" si="5"/>
        <v>0</v>
      </c>
    </row>
    <row r="72" spans="1:19">
      <c r="A72" s="38">
        <f t="shared" si="9"/>
        <v>2010</v>
      </c>
      <c r="B72" s="6">
        <v>12</v>
      </c>
      <c r="C72" s="6">
        <v>13</v>
      </c>
      <c r="D72" s="507" t="str">
        <f ca="1">OFFSET('day lookup'!$A$1,WEEKDAY(E72)-1,0)</f>
        <v>MON</v>
      </c>
      <c r="E72" s="474">
        <f t="shared" si="8"/>
        <v>40525</v>
      </c>
      <c r="F72" s="491" t="str">
        <f>IF(Computations!I266="","#N/A",Computations!I266)</f>
        <v>#N/A</v>
      </c>
      <c r="G72" s="399" t="str">
        <f>IF(Computations!H266="","#N/A",Computations!H266)</f>
        <v>#N/A</v>
      </c>
      <c r="H72" s="399">
        <f>IF(Computations!E266="","#N/A",Computations!E266)</f>
        <v>0</v>
      </c>
      <c r="I72" s="492">
        <f>IF(Computations!D266="","#N/A",Computations!D266)</f>
        <v>0</v>
      </c>
      <c r="J72" s="508" t="e">
        <f>VLOOKUP(E72,Historic!$BQ$11:$BR$375,2)</f>
        <v>#N/A</v>
      </c>
      <c r="K72" s="508">
        <v>75</v>
      </c>
      <c r="L72" s="508">
        <v>0</v>
      </c>
      <c r="M72" s="508" t="e">
        <f t="shared" si="10"/>
        <v>#N/A</v>
      </c>
      <c r="N72" s="509">
        <f t="shared" si="4"/>
        <v>0</v>
      </c>
      <c r="O72" s="508" t="e">
        <f>VLOOKUP(E72,Historic!$BQ$11:$BT$375,4)</f>
        <v>#N/A</v>
      </c>
      <c r="P72" s="508">
        <v>75</v>
      </c>
      <c r="Q72" s="508">
        <v>0</v>
      </c>
      <c r="R72" s="508" t="e">
        <f t="shared" si="7"/>
        <v>#N/A</v>
      </c>
      <c r="S72" s="509">
        <f t="shared" si="5"/>
        <v>0</v>
      </c>
    </row>
    <row r="73" spans="1:19">
      <c r="A73" s="38">
        <f t="shared" si="9"/>
        <v>2010</v>
      </c>
      <c r="B73" s="6">
        <v>12</v>
      </c>
      <c r="C73" s="6">
        <v>14</v>
      </c>
      <c r="D73" s="507" t="str">
        <f ca="1">OFFSET('day lookup'!$A$1,WEEKDAY(E73)-1,0)</f>
        <v>TUE</v>
      </c>
      <c r="E73" s="474">
        <f t="shared" si="8"/>
        <v>40526</v>
      </c>
      <c r="F73" s="491" t="str">
        <f>IF(Computations!I267="","#N/A",Computations!I267)</f>
        <v>#N/A</v>
      </c>
      <c r="G73" s="399" t="str">
        <f>IF(Computations!H267="","#N/A",Computations!H267)</f>
        <v>#N/A</v>
      </c>
      <c r="H73" s="399">
        <f>IF(Computations!E267="","#N/A",Computations!E267)</f>
        <v>0</v>
      </c>
      <c r="I73" s="492">
        <f>IF(Computations!D267="","#N/A",Computations!D267)</f>
        <v>0</v>
      </c>
      <c r="J73" s="508" t="e">
        <f>VLOOKUP(E73,Historic!$BQ$11:$BR$375,2)</f>
        <v>#N/A</v>
      </c>
      <c r="K73" s="508">
        <v>75</v>
      </c>
      <c r="L73" s="508">
        <v>0</v>
      </c>
      <c r="M73" s="508" t="e">
        <f t="shared" si="10"/>
        <v>#N/A</v>
      </c>
      <c r="N73" s="509">
        <f t="shared" si="4"/>
        <v>0</v>
      </c>
      <c r="O73" s="508" t="e">
        <f>VLOOKUP(E73,Historic!$BQ$11:$BT$375,4)</f>
        <v>#N/A</v>
      </c>
      <c r="P73" s="508">
        <v>75</v>
      </c>
      <c r="Q73" s="508">
        <v>0</v>
      </c>
      <c r="R73" s="508" t="e">
        <f t="shared" si="7"/>
        <v>#N/A</v>
      </c>
      <c r="S73" s="509">
        <f t="shared" si="5"/>
        <v>0</v>
      </c>
    </row>
    <row r="74" spans="1:19">
      <c r="A74" s="38">
        <f t="shared" si="9"/>
        <v>2010</v>
      </c>
      <c r="B74" s="6">
        <v>12</v>
      </c>
      <c r="C74" s="6">
        <v>15</v>
      </c>
      <c r="D74" s="507" t="str">
        <f ca="1">OFFSET('day lookup'!$A$1,WEEKDAY(E74)-1,0)</f>
        <v>WED</v>
      </c>
      <c r="E74" s="474">
        <f t="shared" si="8"/>
        <v>40527</v>
      </c>
      <c r="F74" s="491" t="str">
        <f>IF(Computations!I268="","#N/A",Computations!I268)</f>
        <v>#N/A</v>
      </c>
      <c r="G74" s="399" t="str">
        <f>IF(Computations!H268="","#N/A",Computations!H268)</f>
        <v>#N/A</v>
      </c>
      <c r="H74" s="399">
        <f>IF(Computations!E268="","#N/A",Computations!E268)</f>
        <v>0</v>
      </c>
      <c r="I74" s="492">
        <f>IF(Computations!D268="","#N/A",Computations!D268)</f>
        <v>0</v>
      </c>
      <c r="J74" s="508" t="e">
        <f>VLOOKUP(E74,Historic!$BQ$11:$BR$375,2)</f>
        <v>#N/A</v>
      </c>
      <c r="K74" s="508">
        <v>75</v>
      </c>
      <c r="L74" s="508">
        <v>0</v>
      </c>
      <c r="M74" s="508" t="e">
        <f t="shared" si="10"/>
        <v>#N/A</v>
      </c>
      <c r="N74" s="509">
        <f t="shared" si="4"/>
        <v>0</v>
      </c>
      <c r="O74" s="508" t="e">
        <f>VLOOKUP(E74,Historic!$BQ$11:$BT$375,4)</f>
        <v>#N/A</v>
      </c>
      <c r="P74" s="508">
        <v>75</v>
      </c>
      <c r="Q74" s="508">
        <v>0</v>
      </c>
      <c r="R74" s="508" t="e">
        <f t="shared" si="7"/>
        <v>#N/A</v>
      </c>
      <c r="S74" s="509">
        <f t="shared" si="5"/>
        <v>0</v>
      </c>
    </row>
    <row r="75" spans="1:19">
      <c r="A75" s="38">
        <f t="shared" si="9"/>
        <v>2010</v>
      </c>
      <c r="B75" s="6">
        <v>12</v>
      </c>
      <c r="C75" s="6">
        <v>16</v>
      </c>
      <c r="D75" s="507" t="str">
        <f ca="1">OFFSET('day lookup'!$A$1,WEEKDAY(E75)-1,0)</f>
        <v>THU</v>
      </c>
      <c r="E75" s="474">
        <f t="shared" si="8"/>
        <v>40528</v>
      </c>
      <c r="F75" s="491" t="str">
        <f>IF(Computations!I269="","#N/A",Computations!I269)</f>
        <v>#N/A</v>
      </c>
      <c r="G75" s="399" t="str">
        <f>IF(Computations!H269="","#N/A",Computations!H269)</f>
        <v>#N/A</v>
      </c>
      <c r="H75" s="399">
        <f>IF(Computations!E269="","#N/A",Computations!E269)</f>
        <v>0</v>
      </c>
      <c r="I75" s="492">
        <f>IF(Computations!D269="","#N/A",Computations!D269)</f>
        <v>0</v>
      </c>
      <c r="J75" s="508" t="e">
        <f>VLOOKUP(E75,Historic!$BQ$11:$BR$375,2)</f>
        <v>#N/A</v>
      </c>
      <c r="K75" s="508">
        <v>75</v>
      </c>
      <c r="L75" s="508">
        <v>0</v>
      </c>
      <c r="M75" s="508" t="e">
        <f t="shared" si="10"/>
        <v>#N/A</v>
      </c>
      <c r="N75" s="509">
        <f t="shared" si="4"/>
        <v>0</v>
      </c>
      <c r="O75" s="508" t="e">
        <f>VLOOKUP(E75,Historic!$BQ$11:$BT$375,4)</f>
        <v>#N/A</v>
      </c>
      <c r="P75" s="508">
        <v>75</v>
      </c>
      <c r="Q75" s="508">
        <v>0</v>
      </c>
      <c r="R75" s="508" t="e">
        <f t="shared" si="7"/>
        <v>#N/A</v>
      </c>
      <c r="S75" s="509">
        <f t="shared" si="5"/>
        <v>0</v>
      </c>
    </row>
    <row r="76" spans="1:19">
      <c r="A76" s="38">
        <f t="shared" si="9"/>
        <v>2010</v>
      </c>
      <c r="B76" s="6">
        <v>12</v>
      </c>
      <c r="C76" s="6">
        <v>17</v>
      </c>
      <c r="D76" s="507" t="str">
        <f ca="1">OFFSET('day lookup'!$A$1,WEEKDAY(E76)-1,0)</f>
        <v>FRI</v>
      </c>
      <c r="E76" s="474">
        <f t="shared" si="8"/>
        <v>40529</v>
      </c>
      <c r="F76" s="491" t="str">
        <f>IF(Computations!I270="","#N/A",Computations!I270)</f>
        <v>#N/A</v>
      </c>
      <c r="G76" s="399" t="str">
        <f>IF(Computations!H270="","#N/A",Computations!H270)</f>
        <v>#N/A</v>
      </c>
      <c r="H76" s="399">
        <f>IF(Computations!E270="","#N/A",Computations!E270)</f>
        <v>0</v>
      </c>
      <c r="I76" s="492">
        <f>IF(Computations!D270="","#N/A",Computations!D270)</f>
        <v>0</v>
      </c>
      <c r="J76" s="508" t="e">
        <f>VLOOKUP(E76,Historic!$BQ$11:$BR$375,2)</f>
        <v>#N/A</v>
      </c>
      <c r="K76" s="508">
        <v>75</v>
      </c>
      <c r="L76" s="508">
        <v>0</v>
      </c>
      <c r="M76" s="508" t="e">
        <f t="shared" si="10"/>
        <v>#N/A</v>
      </c>
      <c r="N76" s="509">
        <f t="shared" si="4"/>
        <v>0</v>
      </c>
      <c r="O76" s="508" t="e">
        <f>VLOOKUP(E76,Historic!$BQ$11:$BT$375,4)</f>
        <v>#N/A</v>
      </c>
      <c r="P76" s="508">
        <v>75</v>
      </c>
      <c r="Q76" s="508">
        <v>0</v>
      </c>
      <c r="R76" s="508" t="e">
        <f t="shared" si="7"/>
        <v>#N/A</v>
      </c>
      <c r="S76" s="509">
        <f t="shared" si="5"/>
        <v>0</v>
      </c>
    </row>
    <row r="77" spans="1:19">
      <c r="A77" s="38">
        <f t="shared" si="9"/>
        <v>2010</v>
      </c>
      <c r="B77" s="6">
        <v>12</v>
      </c>
      <c r="C77" s="6">
        <v>18</v>
      </c>
      <c r="D77" s="507" t="str">
        <f ca="1">OFFSET('day lookup'!$A$1,WEEKDAY(E77)-1,0)</f>
        <v>SAT</v>
      </c>
      <c r="E77" s="474">
        <f t="shared" si="8"/>
        <v>40530</v>
      </c>
      <c r="F77" s="491" t="str">
        <f>IF(Computations!I271="","#N/A",Computations!I271)</f>
        <v>#N/A</v>
      </c>
      <c r="G77" s="399" t="str">
        <f>IF(Computations!H271="","#N/A",Computations!H271)</f>
        <v>#N/A</v>
      </c>
      <c r="H77" s="399">
        <f>IF(Computations!E271="","#N/A",Computations!E271)</f>
        <v>0</v>
      </c>
      <c r="I77" s="492">
        <f>IF(Computations!D271="","#N/A",Computations!D271)</f>
        <v>0</v>
      </c>
      <c r="J77" s="508" t="e">
        <f>VLOOKUP(E77,Historic!$BQ$11:$BR$375,2)</f>
        <v>#N/A</v>
      </c>
      <c r="K77" s="508">
        <v>75</v>
      </c>
      <c r="L77" s="508">
        <v>0</v>
      </c>
      <c r="M77" s="508" t="e">
        <f t="shared" si="10"/>
        <v>#N/A</v>
      </c>
      <c r="N77" s="509">
        <f t="shared" si="4"/>
        <v>0</v>
      </c>
      <c r="O77" s="508" t="e">
        <f>VLOOKUP(E77,Historic!$BQ$11:$BT$375,4)</f>
        <v>#N/A</v>
      </c>
      <c r="P77" s="508">
        <v>75</v>
      </c>
      <c r="Q77" s="508">
        <v>0</v>
      </c>
      <c r="R77" s="508" t="e">
        <f t="shared" si="7"/>
        <v>#N/A</v>
      </c>
      <c r="S77" s="509">
        <f t="shared" si="5"/>
        <v>0</v>
      </c>
    </row>
    <row r="78" spans="1:19">
      <c r="A78" s="38">
        <f t="shared" si="9"/>
        <v>2010</v>
      </c>
      <c r="B78" s="6">
        <v>12</v>
      </c>
      <c r="C78" s="6">
        <v>19</v>
      </c>
      <c r="D78" s="507" t="str">
        <f ca="1">OFFSET('day lookup'!$A$1,WEEKDAY(E78)-1,0)</f>
        <v>SUN</v>
      </c>
      <c r="E78" s="474">
        <f t="shared" si="8"/>
        <v>40531</v>
      </c>
      <c r="F78" s="491" t="str">
        <f>IF(Computations!I272="","#N/A",Computations!I272)</f>
        <v>#N/A</v>
      </c>
      <c r="G78" s="399" t="str">
        <f>IF(Computations!H272="","#N/A",Computations!H272)</f>
        <v>#N/A</v>
      </c>
      <c r="H78" s="399">
        <f>IF(Computations!E272="","#N/A",Computations!E272)</f>
        <v>0</v>
      </c>
      <c r="I78" s="492">
        <f>IF(Computations!D272="","#N/A",Computations!D272)</f>
        <v>0</v>
      </c>
      <c r="J78" s="508" t="e">
        <f>VLOOKUP(E78,Historic!$BQ$11:$BR$375,2)</f>
        <v>#N/A</v>
      </c>
      <c r="K78" s="508">
        <v>75</v>
      </c>
      <c r="L78" s="508">
        <v>0</v>
      </c>
      <c r="M78" s="508" t="e">
        <f t="shared" si="10"/>
        <v>#N/A</v>
      </c>
      <c r="N78" s="509">
        <f t="shared" ref="N78:N141" si="11">IF(I78="#N/A",N77+(J78-K78)*1.98347-L78,I78)</f>
        <v>0</v>
      </c>
      <c r="O78" s="508" t="e">
        <f>VLOOKUP(E78,Historic!$BQ$11:$BT$375,4)</f>
        <v>#N/A</v>
      </c>
      <c r="P78" s="508">
        <v>75</v>
      </c>
      <c r="Q78" s="508">
        <v>0</v>
      </c>
      <c r="R78" s="508" t="e">
        <f t="shared" si="7"/>
        <v>#N/A</v>
      </c>
      <c r="S78" s="509">
        <f t="shared" si="5"/>
        <v>0</v>
      </c>
    </row>
    <row r="79" spans="1:19">
      <c r="A79" s="38">
        <f t="shared" si="9"/>
        <v>2010</v>
      </c>
      <c r="B79" s="6">
        <v>12</v>
      </c>
      <c r="C79" s="6">
        <v>20</v>
      </c>
      <c r="D79" s="507" t="str">
        <f ca="1">OFFSET('day lookup'!$A$1,WEEKDAY(E79)-1,0)</f>
        <v>MON</v>
      </c>
      <c r="E79" s="474">
        <f t="shared" si="8"/>
        <v>40532</v>
      </c>
      <c r="F79" s="491" t="str">
        <f>IF(Computations!I273="","#N/A",Computations!I273)</f>
        <v>#N/A</v>
      </c>
      <c r="G79" s="399" t="str">
        <f>IF(Computations!H273="","#N/A",Computations!H273)</f>
        <v>#N/A</v>
      </c>
      <c r="H79" s="399">
        <f>IF(Computations!E273="","#N/A",Computations!E273)</f>
        <v>0</v>
      </c>
      <c r="I79" s="492">
        <f>IF(Computations!D273="","#N/A",Computations!D273)</f>
        <v>0</v>
      </c>
      <c r="J79" s="508" t="e">
        <f>VLOOKUP(E79,Historic!$BQ$11:$BR$375,2)</f>
        <v>#N/A</v>
      </c>
      <c r="K79" s="508">
        <v>75</v>
      </c>
      <c r="L79" s="508">
        <v>0</v>
      </c>
      <c r="M79" s="508" t="e">
        <f t="shared" si="10"/>
        <v>#N/A</v>
      </c>
      <c r="N79" s="509">
        <f t="shared" si="11"/>
        <v>0</v>
      </c>
      <c r="O79" s="508" t="e">
        <f>VLOOKUP(E79,Historic!$BQ$11:$BT$375,4)</f>
        <v>#N/A</v>
      </c>
      <c r="P79" s="508">
        <v>75</v>
      </c>
      <c r="Q79" s="508">
        <v>0</v>
      </c>
      <c r="R79" s="508" t="e">
        <f t="shared" si="7"/>
        <v>#N/A</v>
      </c>
      <c r="S79" s="509">
        <f t="shared" si="5"/>
        <v>0</v>
      </c>
    </row>
    <row r="80" spans="1:19">
      <c r="A80" s="38">
        <f t="shared" si="9"/>
        <v>2010</v>
      </c>
      <c r="B80" s="6">
        <v>12</v>
      </c>
      <c r="C80" s="6">
        <v>21</v>
      </c>
      <c r="D80" s="507" t="str">
        <f ca="1">OFFSET('day lookup'!$A$1,WEEKDAY(E80)-1,0)</f>
        <v>TUE</v>
      </c>
      <c r="E80" s="474">
        <f t="shared" si="8"/>
        <v>40533</v>
      </c>
      <c r="F80" s="491" t="str">
        <f>IF(Computations!I274="","#N/A",Computations!I274)</f>
        <v>#N/A</v>
      </c>
      <c r="G80" s="399" t="str">
        <f>IF(Computations!H274="","#N/A",Computations!H274)</f>
        <v>#N/A</v>
      </c>
      <c r="H80" s="399">
        <f>IF(Computations!E274="","#N/A",Computations!E274)</f>
        <v>0</v>
      </c>
      <c r="I80" s="492">
        <f>IF(Computations!D274="","#N/A",Computations!D274)</f>
        <v>0</v>
      </c>
      <c r="J80" s="508" t="e">
        <f>VLOOKUP(E80,Historic!$BQ$11:$BR$375,2)</f>
        <v>#N/A</v>
      </c>
      <c r="K80" s="508">
        <v>75</v>
      </c>
      <c r="L80" s="508">
        <v>0</v>
      </c>
      <c r="M80" s="508" t="e">
        <f t="shared" si="10"/>
        <v>#N/A</v>
      </c>
      <c r="N80" s="509">
        <f t="shared" si="11"/>
        <v>0</v>
      </c>
      <c r="O80" s="508" t="e">
        <f>VLOOKUP(E80,Historic!$BQ$11:$BT$375,4)</f>
        <v>#N/A</v>
      </c>
      <c r="P80" s="508">
        <v>75</v>
      </c>
      <c r="Q80" s="508">
        <v>0</v>
      </c>
      <c r="R80" s="508" t="e">
        <f t="shared" si="7"/>
        <v>#N/A</v>
      </c>
      <c r="S80" s="509">
        <f t="shared" si="5"/>
        <v>0</v>
      </c>
    </row>
    <row r="81" spans="1:19">
      <c r="A81" s="38">
        <f t="shared" si="9"/>
        <v>2010</v>
      </c>
      <c r="B81" s="6">
        <v>12</v>
      </c>
      <c r="C81" s="6">
        <v>22</v>
      </c>
      <c r="D81" s="507" t="str">
        <f ca="1">OFFSET('day lookup'!$A$1,WEEKDAY(E81)-1,0)</f>
        <v>WED</v>
      </c>
      <c r="E81" s="474">
        <f t="shared" si="8"/>
        <v>40534</v>
      </c>
      <c r="F81" s="491" t="str">
        <f>IF(Computations!I275="","#N/A",Computations!I275)</f>
        <v>#N/A</v>
      </c>
      <c r="G81" s="399" t="str">
        <f>IF(Computations!H275="","#N/A",Computations!H275)</f>
        <v>#N/A</v>
      </c>
      <c r="H81" s="399">
        <f>IF(Computations!E275="","#N/A",Computations!E275)</f>
        <v>0</v>
      </c>
      <c r="I81" s="492">
        <f>IF(Computations!D275="","#N/A",Computations!D275)</f>
        <v>0</v>
      </c>
      <c r="J81" s="508" t="e">
        <f>VLOOKUP(E81,Historic!$BQ$11:$BR$375,2)</f>
        <v>#N/A</v>
      </c>
      <c r="K81" s="508">
        <v>75</v>
      </c>
      <c r="L81" s="508">
        <v>0</v>
      </c>
      <c r="M81" s="508" t="e">
        <f t="shared" si="10"/>
        <v>#N/A</v>
      </c>
      <c r="N81" s="509">
        <f t="shared" si="11"/>
        <v>0</v>
      </c>
      <c r="O81" s="508" t="e">
        <f>VLOOKUP(E81,Historic!$BQ$11:$BT$375,4)</f>
        <v>#N/A</v>
      </c>
      <c r="P81" s="508">
        <v>75</v>
      </c>
      <c r="Q81" s="508">
        <v>0</v>
      </c>
      <c r="R81" s="508" t="e">
        <f t="shared" si="7"/>
        <v>#N/A</v>
      </c>
      <c r="S81" s="509">
        <f t="shared" ref="S81:S99" si="12">IF(N81="#N/A",S80+(O81-P81)*1.98347-Q81,N81)</f>
        <v>0</v>
      </c>
    </row>
    <row r="82" spans="1:19">
      <c r="A82" s="38">
        <f t="shared" si="9"/>
        <v>2010</v>
      </c>
      <c r="B82" s="6">
        <v>12</v>
      </c>
      <c r="C82" s="6">
        <v>23</v>
      </c>
      <c r="D82" s="507" t="str">
        <f ca="1">OFFSET('day lookup'!$A$1,WEEKDAY(E82)-1,0)</f>
        <v>THU</v>
      </c>
      <c r="E82" s="474">
        <f t="shared" si="8"/>
        <v>40535</v>
      </c>
      <c r="F82" s="491" t="str">
        <f>IF(Computations!I276="","#N/A",Computations!I276)</f>
        <v>#N/A</v>
      </c>
      <c r="G82" s="399" t="str">
        <f>IF(Computations!H276="","#N/A",Computations!H276)</f>
        <v>#N/A</v>
      </c>
      <c r="H82" s="399">
        <f>IF(Computations!E276="","#N/A",Computations!E276)</f>
        <v>0</v>
      </c>
      <c r="I82" s="492">
        <f>IF(Computations!D276="","#N/A",Computations!D276)</f>
        <v>0</v>
      </c>
      <c r="J82" s="508" t="e">
        <f>VLOOKUP(E82,Historic!$BQ$11:$BR$375,2)</f>
        <v>#N/A</v>
      </c>
      <c r="K82" s="508">
        <v>75</v>
      </c>
      <c r="L82" s="508">
        <v>0</v>
      </c>
      <c r="M82" s="508" t="e">
        <f t="shared" si="10"/>
        <v>#N/A</v>
      </c>
      <c r="N82" s="509">
        <f t="shared" si="11"/>
        <v>0</v>
      </c>
      <c r="O82" s="508" t="e">
        <f>VLOOKUP(E82,Historic!$BQ$11:$BT$375,4)</f>
        <v>#N/A</v>
      </c>
      <c r="P82" s="508">
        <v>75</v>
      </c>
      <c r="Q82" s="508">
        <v>0</v>
      </c>
      <c r="R82" s="508" t="e">
        <f t="shared" si="7"/>
        <v>#N/A</v>
      </c>
      <c r="S82" s="509">
        <f t="shared" si="12"/>
        <v>0</v>
      </c>
    </row>
    <row r="83" spans="1:19">
      <c r="A83" s="38">
        <f t="shared" si="9"/>
        <v>2010</v>
      </c>
      <c r="B83" s="6">
        <v>12</v>
      </c>
      <c r="C83" s="6">
        <v>24</v>
      </c>
      <c r="D83" s="507" t="str">
        <f ca="1">OFFSET('day lookup'!$A$1,WEEKDAY(E83)-1,0)</f>
        <v>FRI</v>
      </c>
      <c r="E83" s="474">
        <f t="shared" si="8"/>
        <v>40536</v>
      </c>
      <c r="F83" s="491" t="str">
        <f>IF(Computations!I277="","#N/A",Computations!I277)</f>
        <v>#N/A</v>
      </c>
      <c r="G83" s="399" t="str">
        <f>IF(Computations!H277="","#N/A",Computations!H277)</f>
        <v>#N/A</v>
      </c>
      <c r="H83" s="399">
        <f>IF(Computations!E277="","#N/A",Computations!E277)</f>
        <v>0</v>
      </c>
      <c r="I83" s="492">
        <f>IF(Computations!D277="","#N/A",Computations!D277)</f>
        <v>0</v>
      </c>
      <c r="J83" s="508" t="e">
        <f>VLOOKUP(E83,Historic!$BQ$11:$BR$375,2)</f>
        <v>#N/A</v>
      </c>
      <c r="K83" s="508">
        <v>75</v>
      </c>
      <c r="L83" s="508">
        <v>0</v>
      </c>
      <c r="M83" s="508" t="e">
        <f t="shared" si="10"/>
        <v>#N/A</v>
      </c>
      <c r="N83" s="509">
        <f t="shared" si="11"/>
        <v>0</v>
      </c>
      <c r="O83" s="508" t="e">
        <f>VLOOKUP(E83,Historic!$BQ$11:$BT$375,4)</f>
        <v>#N/A</v>
      </c>
      <c r="P83" s="508">
        <v>75</v>
      </c>
      <c r="Q83" s="508">
        <v>0</v>
      </c>
      <c r="R83" s="508" t="e">
        <f t="shared" si="7"/>
        <v>#N/A</v>
      </c>
      <c r="S83" s="509">
        <f t="shared" si="12"/>
        <v>0</v>
      </c>
    </row>
    <row r="84" spans="1:19">
      <c r="A84" s="38">
        <f t="shared" si="9"/>
        <v>2010</v>
      </c>
      <c r="B84" s="6">
        <v>12</v>
      </c>
      <c r="C84" s="6">
        <v>25</v>
      </c>
      <c r="D84" s="507" t="str">
        <f ca="1">OFFSET('day lookup'!$A$1,WEEKDAY(E84)-1,0)</f>
        <v>SAT</v>
      </c>
      <c r="E84" s="474">
        <f t="shared" si="8"/>
        <v>40537</v>
      </c>
      <c r="F84" s="491" t="str">
        <f>IF(Computations!I278="","#N/A",Computations!I278)</f>
        <v>#N/A</v>
      </c>
      <c r="G84" s="399" t="str">
        <f>IF(Computations!H278="","#N/A",Computations!H278)</f>
        <v>#N/A</v>
      </c>
      <c r="H84" s="399">
        <f>IF(Computations!E278="","#N/A",Computations!E278)</f>
        <v>0</v>
      </c>
      <c r="I84" s="492">
        <f>IF(Computations!D278="","#N/A",Computations!D278)</f>
        <v>0</v>
      </c>
      <c r="J84" s="508" t="e">
        <f>VLOOKUP(E84,Historic!$BQ$11:$BR$375,2)</f>
        <v>#N/A</v>
      </c>
      <c r="K84" s="508">
        <v>75</v>
      </c>
      <c r="L84" s="508">
        <v>0</v>
      </c>
      <c r="M84" s="508" t="e">
        <f t="shared" si="10"/>
        <v>#N/A</v>
      </c>
      <c r="N84" s="509">
        <f t="shared" si="11"/>
        <v>0</v>
      </c>
      <c r="O84" s="508" t="e">
        <f>VLOOKUP(E84,Historic!$BQ$11:$BT$375,4)</f>
        <v>#N/A</v>
      </c>
      <c r="P84" s="508">
        <v>75</v>
      </c>
      <c r="Q84" s="508">
        <v>0</v>
      </c>
      <c r="R84" s="508" t="e">
        <f t="shared" si="7"/>
        <v>#N/A</v>
      </c>
      <c r="S84" s="509">
        <f t="shared" si="12"/>
        <v>0</v>
      </c>
    </row>
    <row r="85" spans="1:19">
      <c r="A85" s="38">
        <f t="shared" si="9"/>
        <v>2010</v>
      </c>
      <c r="B85" s="6">
        <v>12</v>
      </c>
      <c r="C85" s="6">
        <v>26</v>
      </c>
      <c r="D85" s="507" t="str">
        <f ca="1">OFFSET('day lookup'!$A$1,WEEKDAY(E85)-1,0)</f>
        <v>SUN</v>
      </c>
      <c r="E85" s="474">
        <f t="shared" si="8"/>
        <v>40538</v>
      </c>
      <c r="F85" s="491" t="str">
        <f>IF(Computations!I279="","#N/A",Computations!I279)</f>
        <v>#N/A</v>
      </c>
      <c r="G85" s="399" t="str">
        <f>IF(Computations!H279="","#N/A",Computations!H279)</f>
        <v>#N/A</v>
      </c>
      <c r="H85" s="399">
        <f>IF(Computations!E279="","#N/A",Computations!E279)</f>
        <v>0</v>
      </c>
      <c r="I85" s="492">
        <f>IF(Computations!D279="","#N/A",Computations!D279)</f>
        <v>0</v>
      </c>
      <c r="J85" s="508" t="e">
        <f>VLOOKUP(E85,Historic!$BQ$11:$BR$375,2)</f>
        <v>#N/A</v>
      </c>
      <c r="K85" s="508">
        <v>75</v>
      </c>
      <c r="L85" s="508">
        <v>0</v>
      </c>
      <c r="M85" s="508" t="e">
        <f t="shared" si="10"/>
        <v>#N/A</v>
      </c>
      <c r="N85" s="509">
        <f t="shared" si="11"/>
        <v>0</v>
      </c>
      <c r="O85" s="508" t="e">
        <f>VLOOKUP(E85,Historic!$BQ$11:$BT$375,4)</f>
        <v>#N/A</v>
      </c>
      <c r="P85" s="508">
        <v>75</v>
      </c>
      <c r="Q85" s="508">
        <v>0</v>
      </c>
      <c r="R85" s="508" t="e">
        <f t="shared" ref="R85:R148" si="13">R84+(O85-P85)*1.98347-Q85</f>
        <v>#N/A</v>
      </c>
      <c r="S85" s="509">
        <f t="shared" si="12"/>
        <v>0</v>
      </c>
    </row>
    <row r="86" spans="1:19">
      <c r="A86" s="38">
        <f t="shared" si="9"/>
        <v>2010</v>
      </c>
      <c r="B86" s="6">
        <v>12</v>
      </c>
      <c r="C86" s="6">
        <v>27</v>
      </c>
      <c r="D86" s="507" t="str">
        <f ca="1">OFFSET('day lookup'!$A$1,WEEKDAY(E86)-1,0)</f>
        <v>MON</v>
      </c>
      <c r="E86" s="474">
        <f t="shared" si="8"/>
        <v>40539</v>
      </c>
      <c r="F86" s="491" t="str">
        <f>IF(Computations!I280="","#N/A",Computations!I280)</f>
        <v>#N/A</v>
      </c>
      <c r="G86" s="399" t="str">
        <f>IF(Computations!H280="","#N/A",Computations!H280)</f>
        <v>#N/A</v>
      </c>
      <c r="H86" s="399">
        <f>IF(Computations!E280="","#N/A",Computations!E280)</f>
        <v>0</v>
      </c>
      <c r="I86" s="492">
        <f>IF(Computations!D280="","#N/A",Computations!D280)</f>
        <v>0</v>
      </c>
      <c r="J86" s="508" t="e">
        <f>VLOOKUP(E86,Historic!$BQ$11:$BR$375,2)</f>
        <v>#N/A</v>
      </c>
      <c r="K86" s="508">
        <v>75</v>
      </c>
      <c r="L86" s="508">
        <v>0</v>
      </c>
      <c r="M86" s="508" t="e">
        <f t="shared" si="10"/>
        <v>#N/A</v>
      </c>
      <c r="N86" s="509">
        <f t="shared" si="11"/>
        <v>0</v>
      </c>
      <c r="O86" s="508" t="e">
        <f>VLOOKUP(E86,Historic!$BQ$11:$BT$375,4)</f>
        <v>#N/A</v>
      </c>
      <c r="P86" s="508">
        <v>75</v>
      </c>
      <c r="Q86" s="508">
        <v>0</v>
      </c>
      <c r="R86" s="508" t="e">
        <f t="shared" si="13"/>
        <v>#N/A</v>
      </c>
      <c r="S86" s="509">
        <f t="shared" si="12"/>
        <v>0</v>
      </c>
    </row>
    <row r="87" spans="1:19">
      <c r="A87" s="38">
        <f t="shared" si="9"/>
        <v>2010</v>
      </c>
      <c r="B87" s="6">
        <v>12</v>
      </c>
      <c r="C87" s="6">
        <v>28</v>
      </c>
      <c r="D87" s="507" t="str">
        <f ca="1">OFFSET('day lookup'!$A$1,WEEKDAY(E87)-1,0)</f>
        <v>TUE</v>
      </c>
      <c r="E87" s="474">
        <f t="shared" si="8"/>
        <v>40540</v>
      </c>
      <c r="F87" s="491" t="str">
        <f>IF(Computations!I281="","#N/A",Computations!I281)</f>
        <v>#N/A</v>
      </c>
      <c r="G87" s="399" t="str">
        <f>IF(Computations!H281="","#N/A",Computations!H281)</f>
        <v>#N/A</v>
      </c>
      <c r="H87" s="399">
        <f>IF(Computations!E281="","#N/A",Computations!E281)</f>
        <v>0</v>
      </c>
      <c r="I87" s="492">
        <f>IF(Computations!D281="","#N/A",Computations!D281)</f>
        <v>0</v>
      </c>
      <c r="J87" s="508" t="e">
        <f>VLOOKUP(E87,Historic!$BQ$11:$BR$375,2)</f>
        <v>#N/A</v>
      </c>
      <c r="K87" s="508">
        <v>75</v>
      </c>
      <c r="L87" s="508">
        <v>0</v>
      </c>
      <c r="M87" s="508" t="e">
        <f t="shared" si="10"/>
        <v>#N/A</v>
      </c>
      <c r="N87" s="509">
        <f t="shared" si="11"/>
        <v>0</v>
      </c>
      <c r="O87" s="508" t="e">
        <f>VLOOKUP(E87,Historic!$BQ$11:$BT$375,4)</f>
        <v>#N/A</v>
      </c>
      <c r="P87" s="508">
        <v>75</v>
      </c>
      <c r="Q87" s="508">
        <v>0</v>
      </c>
      <c r="R87" s="508" t="e">
        <f t="shared" si="13"/>
        <v>#N/A</v>
      </c>
      <c r="S87" s="509">
        <f t="shared" si="12"/>
        <v>0</v>
      </c>
    </row>
    <row r="88" spans="1:19">
      <c r="A88" s="38">
        <f t="shared" si="9"/>
        <v>2010</v>
      </c>
      <c r="B88" s="6">
        <v>12</v>
      </c>
      <c r="C88" s="6">
        <v>29</v>
      </c>
      <c r="D88" s="507" t="str">
        <f ca="1">OFFSET('day lookup'!$A$1,WEEKDAY(E88)-1,0)</f>
        <v>WED</v>
      </c>
      <c r="E88" s="474">
        <f t="shared" si="8"/>
        <v>40541</v>
      </c>
      <c r="F88" s="491" t="str">
        <f>IF(Computations!I282="","#N/A",Computations!I282)</f>
        <v>#N/A</v>
      </c>
      <c r="G88" s="399" t="str">
        <f>IF(Computations!H282="","#N/A",Computations!H282)</f>
        <v>#N/A</v>
      </c>
      <c r="H88" s="399">
        <f>IF(Computations!E282="","#N/A",Computations!E282)</f>
        <v>0</v>
      </c>
      <c r="I88" s="492">
        <f>IF(Computations!D282="","#N/A",Computations!D282)</f>
        <v>0</v>
      </c>
      <c r="J88" s="508" t="e">
        <f>VLOOKUP(E88,Historic!$BQ$11:$BR$375,2)</f>
        <v>#N/A</v>
      </c>
      <c r="K88" s="508">
        <v>75</v>
      </c>
      <c r="L88" s="508">
        <v>0</v>
      </c>
      <c r="M88" s="508" t="e">
        <f t="shared" si="10"/>
        <v>#N/A</v>
      </c>
      <c r="N88" s="509">
        <f t="shared" si="11"/>
        <v>0</v>
      </c>
      <c r="O88" s="508" t="e">
        <f>VLOOKUP(E88,Historic!$BQ$11:$BT$375,4)</f>
        <v>#N/A</v>
      </c>
      <c r="P88" s="508">
        <v>75</v>
      </c>
      <c r="Q88" s="508">
        <v>0</v>
      </c>
      <c r="R88" s="508" t="e">
        <f t="shared" si="13"/>
        <v>#N/A</v>
      </c>
      <c r="S88" s="509">
        <f t="shared" si="12"/>
        <v>0</v>
      </c>
    </row>
    <row r="89" spans="1:19">
      <c r="A89" s="38">
        <f t="shared" si="9"/>
        <v>2010</v>
      </c>
      <c r="B89" s="6">
        <v>12</v>
      </c>
      <c r="C89" s="6">
        <v>30</v>
      </c>
      <c r="D89" s="507" t="str">
        <f ca="1">OFFSET('day lookup'!$A$1,WEEKDAY(E89)-1,0)</f>
        <v>THU</v>
      </c>
      <c r="E89" s="474">
        <f t="shared" si="8"/>
        <v>40542</v>
      </c>
      <c r="F89" s="491" t="str">
        <f>IF(Computations!I283="","#N/A",Computations!I283)</f>
        <v>#N/A</v>
      </c>
      <c r="G89" s="399" t="str">
        <f>IF(Computations!H283="","#N/A",Computations!H283)</f>
        <v>#N/A</v>
      </c>
      <c r="H89" s="399">
        <f>IF(Computations!E283="","#N/A",Computations!E283)</f>
        <v>0</v>
      </c>
      <c r="I89" s="492">
        <f>IF(Computations!D283="","#N/A",Computations!D283)</f>
        <v>0</v>
      </c>
      <c r="J89" s="508" t="e">
        <f>VLOOKUP(E89,Historic!$BQ$11:$BR$375,2)</f>
        <v>#N/A</v>
      </c>
      <c r="K89" s="508">
        <v>75</v>
      </c>
      <c r="L89" s="508">
        <v>0</v>
      </c>
      <c r="M89" s="508" t="e">
        <f t="shared" si="10"/>
        <v>#N/A</v>
      </c>
      <c r="N89" s="509">
        <f t="shared" si="11"/>
        <v>0</v>
      </c>
      <c r="O89" s="508" t="e">
        <f>VLOOKUP(E89,Historic!$BQ$11:$BT$375,4)</f>
        <v>#N/A</v>
      </c>
      <c r="P89" s="508">
        <v>75</v>
      </c>
      <c r="Q89" s="508">
        <v>0</v>
      </c>
      <c r="R89" s="508" t="e">
        <f t="shared" si="13"/>
        <v>#N/A</v>
      </c>
      <c r="S89" s="509">
        <f t="shared" si="12"/>
        <v>0</v>
      </c>
    </row>
    <row r="90" spans="1:19">
      <c r="A90" s="38">
        <f t="shared" si="9"/>
        <v>2010</v>
      </c>
      <c r="B90" s="6">
        <v>12</v>
      </c>
      <c r="C90" s="6">
        <v>31</v>
      </c>
      <c r="D90" s="507" t="str">
        <f ca="1">OFFSET('day lookup'!$A$1,WEEKDAY(E90)-1,0)</f>
        <v>FRI</v>
      </c>
      <c r="E90" s="474">
        <f t="shared" si="8"/>
        <v>40543</v>
      </c>
      <c r="F90" s="491" t="str">
        <f>IF(Computations!I284="","#N/A",Computations!I284)</f>
        <v>#N/A</v>
      </c>
      <c r="G90" s="399" t="str">
        <f>IF(Computations!H284="","#N/A",Computations!H284)</f>
        <v>#N/A</v>
      </c>
      <c r="H90" s="399">
        <f>IF(Computations!E284="","#N/A",Computations!E284)</f>
        <v>0</v>
      </c>
      <c r="I90" s="492">
        <f>IF(Computations!D284="","#N/A",Computations!D284)</f>
        <v>0</v>
      </c>
      <c r="J90" s="508" t="e">
        <f>VLOOKUP(E90,Historic!$BQ$11:$BR$375,2)</f>
        <v>#N/A</v>
      </c>
      <c r="K90" s="508">
        <v>75</v>
      </c>
      <c r="L90" s="508">
        <v>0</v>
      </c>
      <c r="M90" s="508" t="e">
        <f t="shared" si="10"/>
        <v>#N/A</v>
      </c>
      <c r="N90" s="509">
        <f t="shared" si="11"/>
        <v>0</v>
      </c>
      <c r="O90" s="508" t="e">
        <f>VLOOKUP(E90,Historic!$BQ$11:$BT$375,4)</f>
        <v>#N/A</v>
      </c>
      <c r="P90" s="508">
        <v>75</v>
      </c>
      <c r="Q90" s="508">
        <v>0</v>
      </c>
      <c r="R90" s="508" t="e">
        <f t="shared" si="13"/>
        <v>#N/A</v>
      </c>
      <c r="S90" s="509">
        <f t="shared" si="12"/>
        <v>0</v>
      </c>
    </row>
    <row r="91" spans="1:19">
      <c r="A91" s="38">
        <f t="shared" ref="A91:A154" si="14">B$2</f>
        <v>2011</v>
      </c>
      <c r="B91" s="6">
        <v>1</v>
      </c>
      <c r="C91" s="6">
        <v>1</v>
      </c>
      <c r="D91" s="507" t="str">
        <f ca="1">OFFSET('day lookup'!$A$1,WEEKDAY(E91)-1,0)</f>
        <v>SAT</v>
      </c>
      <c r="E91" s="474">
        <f t="shared" si="8"/>
        <v>40544</v>
      </c>
      <c r="F91" s="491" t="str">
        <f>IF(Computations!I285="","#N/A",Computations!I285)</f>
        <v>#N/A</v>
      </c>
      <c r="G91" s="399" t="str">
        <f>IF(Computations!H285="","#N/A",Computations!H285)</f>
        <v>#N/A</v>
      </c>
      <c r="H91" s="399">
        <f>IF(Computations!E285="","#N/A",Computations!E285)</f>
        <v>0</v>
      </c>
      <c r="I91" s="492">
        <f>IF(Computations!D285="","#N/A",Computations!D285)</f>
        <v>0</v>
      </c>
      <c r="J91" s="508" t="e">
        <f>VLOOKUP(E91,Historic!$BQ$11:$BR$375,2)</f>
        <v>#N/A</v>
      </c>
      <c r="K91" s="508">
        <v>75</v>
      </c>
      <c r="L91" s="508">
        <v>0</v>
      </c>
      <c r="M91" s="508" t="e">
        <f t="shared" si="10"/>
        <v>#N/A</v>
      </c>
      <c r="N91" s="509">
        <f t="shared" si="11"/>
        <v>0</v>
      </c>
      <c r="O91" s="508" t="e">
        <f>VLOOKUP(E91,Historic!$BQ$11:$BT$375,4)</f>
        <v>#N/A</v>
      </c>
      <c r="P91" s="508">
        <v>75</v>
      </c>
      <c r="Q91" s="508">
        <v>0</v>
      </c>
      <c r="R91" s="508" t="e">
        <f t="shared" si="13"/>
        <v>#N/A</v>
      </c>
      <c r="S91" s="509">
        <f t="shared" si="12"/>
        <v>0</v>
      </c>
    </row>
    <row r="92" spans="1:19">
      <c r="A92" s="38">
        <f t="shared" si="14"/>
        <v>2011</v>
      </c>
      <c r="B92" s="6">
        <v>1</v>
      </c>
      <c r="C92" s="6">
        <v>2</v>
      </c>
      <c r="D92" s="507" t="str">
        <f ca="1">OFFSET('day lookup'!$A$1,WEEKDAY(E92)-1,0)</f>
        <v>SUN</v>
      </c>
      <c r="E92" s="474">
        <f t="shared" si="8"/>
        <v>40545</v>
      </c>
      <c r="F92" s="491" t="str">
        <f>IF(Computations!I286="","#N/A",Computations!I286)</f>
        <v>#N/A</v>
      </c>
      <c r="G92" s="399" t="str">
        <f>IF(Computations!H286="","#N/A",Computations!H286)</f>
        <v>#N/A</v>
      </c>
      <c r="H92" s="399">
        <f>IF(Computations!E286="","#N/A",Computations!E286)</f>
        <v>0</v>
      </c>
      <c r="I92" s="492">
        <f>IF(Computations!D286="","#N/A",Computations!D286)</f>
        <v>0</v>
      </c>
      <c r="J92" s="508" t="e">
        <f>VLOOKUP(E92,Historic!$BQ$11:$BR$375,2)</f>
        <v>#N/A</v>
      </c>
      <c r="K92" s="508">
        <v>75</v>
      </c>
      <c r="L92" s="508">
        <v>0</v>
      </c>
      <c r="M92" s="508" t="e">
        <f t="shared" si="10"/>
        <v>#N/A</v>
      </c>
      <c r="N92" s="509">
        <f t="shared" si="11"/>
        <v>0</v>
      </c>
      <c r="O92" s="508" t="e">
        <f>VLOOKUP(E92,Historic!$BQ$11:$BT$375,4)</f>
        <v>#N/A</v>
      </c>
      <c r="P92" s="508">
        <v>75</v>
      </c>
      <c r="Q92" s="508">
        <v>0</v>
      </c>
      <c r="R92" s="508" t="e">
        <f t="shared" si="13"/>
        <v>#N/A</v>
      </c>
      <c r="S92" s="509">
        <f t="shared" si="12"/>
        <v>0</v>
      </c>
    </row>
    <row r="93" spans="1:19">
      <c r="A93" s="38">
        <f t="shared" si="14"/>
        <v>2011</v>
      </c>
      <c r="B93" s="6">
        <v>1</v>
      </c>
      <c r="C93" s="6">
        <v>3</v>
      </c>
      <c r="D93" s="507" t="str">
        <f ca="1">OFFSET('day lookup'!$A$1,WEEKDAY(E93)-1,0)</f>
        <v>MON</v>
      </c>
      <c r="E93" s="474">
        <f t="shared" si="8"/>
        <v>40546</v>
      </c>
      <c r="F93" s="491" t="str">
        <f>IF(Computations!I287="","#N/A",Computations!I287)</f>
        <v>#N/A</v>
      </c>
      <c r="G93" s="399" t="str">
        <f>IF(Computations!H287="","#N/A",Computations!H287)</f>
        <v>#N/A</v>
      </c>
      <c r="H93" s="399">
        <f>IF(Computations!E287="","#N/A",Computations!E287)</f>
        <v>0</v>
      </c>
      <c r="I93" s="492">
        <f>IF(Computations!D287="","#N/A",Computations!D287)</f>
        <v>0</v>
      </c>
      <c r="J93" s="508" t="e">
        <f>VLOOKUP(E93,Historic!$BQ$11:$BR$375,2)</f>
        <v>#N/A</v>
      </c>
      <c r="K93" s="508">
        <v>75</v>
      </c>
      <c r="L93" s="508">
        <v>0</v>
      </c>
      <c r="M93" s="508" t="e">
        <f t="shared" si="10"/>
        <v>#N/A</v>
      </c>
      <c r="N93" s="509">
        <f t="shared" si="11"/>
        <v>0</v>
      </c>
      <c r="O93" s="508" t="e">
        <f>VLOOKUP(E93,Historic!$BQ$11:$BT$375,4)</f>
        <v>#N/A</v>
      </c>
      <c r="P93" s="508">
        <v>75</v>
      </c>
      <c r="Q93" s="508">
        <v>0</v>
      </c>
      <c r="R93" s="508" t="e">
        <f t="shared" si="13"/>
        <v>#N/A</v>
      </c>
      <c r="S93" s="509">
        <f t="shared" si="12"/>
        <v>0</v>
      </c>
    </row>
    <row r="94" spans="1:19">
      <c r="A94" s="38">
        <f t="shared" si="14"/>
        <v>2011</v>
      </c>
      <c r="B94" s="6">
        <v>1</v>
      </c>
      <c r="C94" s="6">
        <v>4</v>
      </c>
      <c r="D94" s="507" t="str">
        <f ca="1">OFFSET('day lookup'!$A$1,WEEKDAY(E94)-1,0)</f>
        <v>TUE</v>
      </c>
      <c r="E94" s="474">
        <f t="shared" ref="E94:E157" si="15">DATE(A94,B94,C94)</f>
        <v>40547</v>
      </c>
      <c r="F94" s="491" t="str">
        <f>IF(Computations!I288="","#N/A",Computations!I288)</f>
        <v>#N/A</v>
      </c>
      <c r="G94" s="399" t="str">
        <f>IF(Computations!H288="","#N/A",Computations!H288)</f>
        <v>#N/A</v>
      </c>
      <c r="H94" s="399">
        <f>IF(Computations!E288="","#N/A",Computations!E288)</f>
        <v>0</v>
      </c>
      <c r="I94" s="492">
        <f>IF(Computations!D288="","#N/A",Computations!D288)</f>
        <v>0</v>
      </c>
      <c r="J94" s="508" t="e">
        <f>VLOOKUP(E94,Historic!$BQ$11:$BR$375,2)</f>
        <v>#N/A</v>
      </c>
      <c r="K94" s="508">
        <v>75</v>
      </c>
      <c r="L94" s="508">
        <v>0</v>
      </c>
      <c r="M94" s="508" t="e">
        <f t="shared" si="10"/>
        <v>#N/A</v>
      </c>
      <c r="N94" s="509">
        <f t="shared" si="11"/>
        <v>0</v>
      </c>
      <c r="O94" s="508" t="e">
        <f>VLOOKUP(E94,Historic!$BQ$11:$BT$375,4)</f>
        <v>#N/A</v>
      </c>
      <c r="P94" s="508">
        <v>75</v>
      </c>
      <c r="Q94" s="508">
        <v>0</v>
      </c>
      <c r="R94" s="508" t="e">
        <f t="shared" si="13"/>
        <v>#N/A</v>
      </c>
      <c r="S94" s="509">
        <f t="shared" si="12"/>
        <v>0</v>
      </c>
    </row>
    <row r="95" spans="1:19">
      <c r="A95" s="38">
        <f t="shared" si="14"/>
        <v>2011</v>
      </c>
      <c r="B95" s="6">
        <v>1</v>
      </c>
      <c r="C95" s="6">
        <v>5</v>
      </c>
      <c r="D95" s="507" t="str">
        <f ca="1">OFFSET('day lookup'!$A$1,WEEKDAY(E95)-1,0)</f>
        <v>WED</v>
      </c>
      <c r="E95" s="474">
        <f t="shared" si="15"/>
        <v>40548</v>
      </c>
      <c r="F95" s="491" t="str">
        <f>IF(Computations!I289="","#N/A",Computations!I289)</f>
        <v>#N/A</v>
      </c>
      <c r="G95" s="399" t="str">
        <f>IF(Computations!H289="","#N/A",Computations!H289)</f>
        <v>#N/A</v>
      </c>
      <c r="H95" s="399">
        <f>IF(Computations!E289="","#N/A",Computations!E289)</f>
        <v>0</v>
      </c>
      <c r="I95" s="492">
        <f>IF(Computations!D289="","#N/A",Computations!D289)</f>
        <v>0</v>
      </c>
      <c r="J95" s="508" t="e">
        <f>VLOOKUP(E95,Historic!$BQ$11:$BR$375,2)</f>
        <v>#N/A</v>
      </c>
      <c r="K95" s="508">
        <v>75</v>
      </c>
      <c r="L95" s="508">
        <v>0</v>
      </c>
      <c r="M95" s="508" t="e">
        <f t="shared" ref="M95:M158" si="16">M94+(J95-K95)*1.98347-L95</f>
        <v>#N/A</v>
      </c>
      <c r="N95" s="509">
        <f t="shared" si="11"/>
        <v>0</v>
      </c>
      <c r="O95" s="508" t="e">
        <f>VLOOKUP(E95,Historic!$BQ$11:$BT$375,4)</f>
        <v>#N/A</v>
      </c>
      <c r="P95" s="508">
        <v>75</v>
      </c>
      <c r="Q95" s="508">
        <v>0</v>
      </c>
      <c r="R95" s="508" t="e">
        <f t="shared" si="13"/>
        <v>#N/A</v>
      </c>
      <c r="S95" s="509">
        <f t="shared" si="12"/>
        <v>0</v>
      </c>
    </row>
    <row r="96" spans="1:19">
      <c r="A96" s="38">
        <f t="shared" si="14"/>
        <v>2011</v>
      </c>
      <c r="B96" s="6">
        <v>1</v>
      </c>
      <c r="C96" s="6">
        <v>6</v>
      </c>
      <c r="D96" s="507" t="str">
        <f ca="1">OFFSET('day lookup'!$A$1,WEEKDAY(E96)-1,0)</f>
        <v>THU</v>
      </c>
      <c r="E96" s="474">
        <f t="shared" si="15"/>
        <v>40549</v>
      </c>
      <c r="F96" s="491" t="str">
        <f>IF(Computations!I290="","#N/A",Computations!I290)</f>
        <v>#N/A</v>
      </c>
      <c r="G96" s="399" t="str">
        <f>IF(Computations!H290="","#N/A",Computations!H290)</f>
        <v>#N/A</v>
      </c>
      <c r="H96" s="399">
        <f>IF(Computations!E290="","#N/A",Computations!E290)</f>
        <v>0</v>
      </c>
      <c r="I96" s="492">
        <f>IF(Computations!D290="","#N/A",Computations!D290)</f>
        <v>0</v>
      </c>
      <c r="J96" s="508" t="e">
        <f>VLOOKUP(E96,Historic!$BQ$11:$BR$375,2)</f>
        <v>#N/A</v>
      </c>
      <c r="K96" s="508">
        <v>75</v>
      </c>
      <c r="L96" s="508">
        <v>0</v>
      </c>
      <c r="M96" s="508" t="e">
        <f t="shared" si="16"/>
        <v>#N/A</v>
      </c>
      <c r="N96" s="509">
        <f t="shared" si="11"/>
        <v>0</v>
      </c>
      <c r="O96" s="508" t="e">
        <f>VLOOKUP(E96,Historic!$BQ$11:$BT$375,4)</f>
        <v>#N/A</v>
      </c>
      <c r="P96" s="508">
        <v>75</v>
      </c>
      <c r="Q96" s="508">
        <v>0</v>
      </c>
      <c r="R96" s="508" t="e">
        <f t="shared" si="13"/>
        <v>#N/A</v>
      </c>
      <c r="S96" s="509">
        <f t="shared" si="12"/>
        <v>0</v>
      </c>
    </row>
    <row r="97" spans="1:19">
      <c r="A97" s="38">
        <f t="shared" si="14"/>
        <v>2011</v>
      </c>
      <c r="B97" s="6">
        <v>1</v>
      </c>
      <c r="C97" s="6">
        <v>7</v>
      </c>
      <c r="D97" s="507" t="str">
        <f ca="1">OFFSET('day lookup'!$A$1,WEEKDAY(E97)-1,0)</f>
        <v>FRI</v>
      </c>
      <c r="E97" s="474">
        <f t="shared" si="15"/>
        <v>40550</v>
      </c>
      <c r="F97" s="491" t="str">
        <f>IF(Computations!I291="","#N/A",Computations!I291)</f>
        <v>#N/A</v>
      </c>
      <c r="G97" s="399" t="str">
        <f>IF(Computations!H291="","#N/A",Computations!H291)</f>
        <v>#N/A</v>
      </c>
      <c r="H97" s="399">
        <f>IF(Computations!E291="","#N/A",Computations!E291)</f>
        <v>0</v>
      </c>
      <c r="I97" s="492">
        <f>IF(Computations!D291="","#N/A",Computations!D291)</f>
        <v>0</v>
      </c>
      <c r="J97" s="508" t="e">
        <f>VLOOKUP(E97,Historic!$BQ$11:$BR$375,2)</f>
        <v>#N/A</v>
      </c>
      <c r="K97" s="508">
        <v>75</v>
      </c>
      <c r="L97" s="508">
        <v>0</v>
      </c>
      <c r="M97" s="508" t="e">
        <f t="shared" si="16"/>
        <v>#N/A</v>
      </c>
      <c r="N97" s="509">
        <f t="shared" si="11"/>
        <v>0</v>
      </c>
      <c r="O97" s="508" t="e">
        <f>VLOOKUP(E97,Historic!$BQ$11:$BT$375,4)</f>
        <v>#N/A</v>
      </c>
      <c r="P97" s="508">
        <v>75</v>
      </c>
      <c r="Q97" s="508">
        <v>0</v>
      </c>
      <c r="R97" s="508" t="e">
        <f t="shared" si="13"/>
        <v>#N/A</v>
      </c>
      <c r="S97" s="509">
        <f t="shared" si="12"/>
        <v>0</v>
      </c>
    </row>
    <row r="98" spans="1:19">
      <c r="A98" s="38">
        <f t="shared" si="14"/>
        <v>2011</v>
      </c>
      <c r="B98" s="6">
        <v>1</v>
      </c>
      <c r="C98" s="6">
        <v>8</v>
      </c>
      <c r="D98" s="507" t="str">
        <f ca="1">OFFSET('day lookup'!$A$1,WEEKDAY(E98)-1,0)</f>
        <v>SAT</v>
      </c>
      <c r="E98" s="474">
        <f t="shared" si="15"/>
        <v>40551</v>
      </c>
      <c r="F98" s="491" t="str">
        <f>IF(Computations!I292="","#N/A",Computations!I292)</f>
        <v>#N/A</v>
      </c>
      <c r="G98" s="399" t="str">
        <f>IF(Computations!H292="","#N/A",Computations!H292)</f>
        <v>#N/A</v>
      </c>
      <c r="H98" s="399">
        <f>IF(Computations!E292="","#N/A",Computations!E292)</f>
        <v>0</v>
      </c>
      <c r="I98" s="492">
        <f>IF(Computations!D292="","#N/A",Computations!D292)</f>
        <v>0</v>
      </c>
      <c r="J98" s="508" t="e">
        <f>VLOOKUP(E98,Historic!$BQ$11:$BR$375,2)</f>
        <v>#N/A</v>
      </c>
      <c r="K98" s="508">
        <v>75</v>
      </c>
      <c r="L98" s="508">
        <v>0</v>
      </c>
      <c r="M98" s="508" t="e">
        <f t="shared" si="16"/>
        <v>#N/A</v>
      </c>
      <c r="N98" s="509">
        <f t="shared" si="11"/>
        <v>0</v>
      </c>
      <c r="O98" s="508" t="e">
        <f>VLOOKUP(E98,Historic!$BQ$11:$BT$375,4)</f>
        <v>#N/A</v>
      </c>
      <c r="P98" s="508">
        <v>75</v>
      </c>
      <c r="Q98" s="508">
        <v>0</v>
      </c>
      <c r="R98" s="508" t="e">
        <f t="shared" si="13"/>
        <v>#N/A</v>
      </c>
      <c r="S98" s="509">
        <f t="shared" si="12"/>
        <v>0</v>
      </c>
    </row>
    <row r="99" spans="1:19">
      <c r="A99" s="38">
        <f t="shared" si="14"/>
        <v>2011</v>
      </c>
      <c r="B99" s="6">
        <v>1</v>
      </c>
      <c r="C99" s="6">
        <v>9</v>
      </c>
      <c r="D99" s="507" t="str">
        <f ca="1">OFFSET('day lookup'!$A$1,WEEKDAY(E99)-1,0)</f>
        <v>SUN</v>
      </c>
      <c r="E99" s="474">
        <f t="shared" si="15"/>
        <v>40552</v>
      </c>
      <c r="F99" s="491" t="str">
        <f>IF(Computations!I293="","#N/A",Computations!I293)</f>
        <v>#N/A</v>
      </c>
      <c r="G99" s="399" t="str">
        <f>IF(Computations!H293="","#N/A",Computations!H293)</f>
        <v>#N/A</v>
      </c>
      <c r="H99" s="399">
        <f>IF(Computations!E293="","#N/A",Computations!E293)</f>
        <v>0</v>
      </c>
      <c r="I99" s="492">
        <f>IF(Computations!D293="","#N/A",Computations!D293)</f>
        <v>0</v>
      </c>
      <c r="J99" s="508" t="e">
        <f>VLOOKUP(E99,Historic!$BQ$11:$BR$375,2)</f>
        <v>#N/A</v>
      </c>
      <c r="K99" s="508">
        <v>75</v>
      </c>
      <c r="L99" s="508">
        <v>0</v>
      </c>
      <c r="M99" s="508" t="e">
        <f t="shared" si="16"/>
        <v>#N/A</v>
      </c>
      <c r="N99" s="509">
        <f t="shared" si="11"/>
        <v>0</v>
      </c>
      <c r="O99" s="508" t="e">
        <f>VLOOKUP(E99,Historic!$BQ$11:$BT$375,4)</f>
        <v>#N/A</v>
      </c>
      <c r="P99" s="508">
        <v>75</v>
      </c>
      <c r="Q99" s="508">
        <v>0</v>
      </c>
      <c r="R99" s="508" t="e">
        <f t="shared" si="13"/>
        <v>#N/A</v>
      </c>
      <c r="S99" s="509">
        <f t="shared" si="12"/>
        <v>0</v>
      </c>
    </row>
    <row r="100" spans="1:19">
      <c r="A100" s="38">
        <f t="shared" si="14"/>
        <v>2011</v>
      </c>
      <c r="B100" s="6">
        <v>1</v>
      </c>
      <c r="C100" s="6">
        <v>10</v>
      </c>
      <c r="D100" s="507" t="str">
        <f ca="1">OFFSET('day lookup'!$A$1,WEEKDAY(E100)-1,0)</f>
        <v>MON</v>
      </c>
      <c r="E100" s="474">
        <f t="shared" si="15"/>
        <v>40553</v>
      </c>
      <c r="F100" s="491" t="str">
        <f>IF(Computations!I294="","#N/A",Computations!I294)</f>
        <v>#N/A</v>
      </c>
      <c r="G100" s="399" t="str">
        <f>IF(Computations!H294="","#N/A",Computations!H294)</f>
        <v>#N/A</v>
      </c>
      <c r="H100" s="399">
        <f>IF(Computations!E294="","#N/A",Computations!E294)</f>
        <v>0</v>
      </c>
      <c r="I100" s="492">
        <f>IF(Computations!D294="","#N/A",Computations!D294)</f>
        <v>0</v>
      </c>
      <c r="J100" s="508" t="e">
        <f>VLOOKUP(E100,Historic!$BQ$11:$BR$375,2)</f>
        <v>#N/A</v>
      </c>
      <c r="K100" s="508">
        <v>75</v>
      </c>
      <c r="L100" s="508">
        <v>0</v>
      </c>
      <c r="M100" s="508" t="e">
        <f t="shared" si="16"/>
        <v>#N/A</v>
      </c>
      <c r="N100" s="509">
        <f>IF(I100="#N/A",N99+(J100-K100)*1.98347-L100,I100)</f>
        <v>0</v>
      </c>
      <c r="O100" s="508" t="e">
        <f>VLOOKUP(E100,Historic!$BQ$11:$BT$375,4)</f>
        <v>#N/A</v>
      </c>
      <c r="P100" s="508">
        <v>75</v>
      </c>
      <c r="Q100" s="508">
        <v>0</v>
      </c>
      <c r="R100" s="508" t="e">
        <f t="shared" si="13"/>
        <v>#N/A</v>
      </c>
      <c r="S100" s="509">
        <f>IF(N100="#N/A",S99+(O100-P100)*1.98347-Q100,N100)</f>
        <v>0</v>
      </c>
    </row>
    <row r="101" spans="1:19">
      <c r="A101" s="38">
        <f t="shared" si="14"/>
        <v>2011</v>
      </c>
      <c r="B101" s="6">
        <v>1</v>
      </c>
      <c r="C101" s="6">
        <v>11</v>
      </c>
      <c r="D101" s="507" t="str">
        <f ca="1">OFFSET('day lookup'!$A$1,WEEKDAY(E101)-1,0)</f>
        <v>TUE</v>
      </c>
      <c r="E101" s="474">
        <f t="shared" si="15"/>
        <v>40554</v>
      </c>
      <c r="F101" s="491" t="str">
        <f>IF(Computations!I295="","#N/A",Computations!I295)</f>
        <v>#N/A</v>
      </c>
      <c r="G101" s="399" t="str">
        <f>IF(Computations!H295="","#N/A",Computations!H295)</f>
        <v>#N/A</v>
      </c>
      <c r="H101" s="399">
        <f>IF(Computations!E295="","#N/A",Computations!E295)</f>
        <v>0</v>
      </c>
      <c r="I101" s="492">
        <f>IF(Computations!D295="","#N/A",Computations!D295)</f>
        <v>0</v>
      </c>
      <c r="J101" s="508" t="e">
        <f>VLOOKUP(E101,Historic!$BQ$11:$BR$375,2)</f>
        <v>#N/A</v>
      </c>
      <c r="K101" s="508">
        <v>75</v>
      </c>
      <c r="L101" s="508">
        <v>0</v>
      </c>
      <c r="M101" s="508" t="e">
        <f t="shared" si="16"/>
        <v>#N/A</v>
      </c>
      <c r="N101" s="509">
        <f t="shared" si="11"/>
        <v>0</v>
      </c>
      <c r="O101" s="508" t="e">
        <f>VLOOKUP(E101,Historic!$BQ$11:$BT$375,4)</f>
        <v>#N/A</v>
      </c>
      <c r="P101" s="508">
        <v>75</v>
      </c>
      <c r="Q101" s="508">
        <v>0</v>
      </c>
      <c r="R101" s="508" t="e">
        <f t="shared" si="13"/>
        <v>#N/A</v>
      </c>
      <c r="S101" s="509">
        <f>IF(N101="#N/A",S100+(O101-P101)*1.98347-Q101,N101)</f>
        <v>0</v>
      </c>
    </row>
    <row r="102" spans="1:19">
      <c r="A102" s="38">
        <f t="shared" si="14"/>
        <v>2011</v>
      </c>
      <c r="B102" s="6">
        <v>1</v>
      </c>
      <c r="C102" s="6">
        <v>12</v>
      </c>
      <c r="D102" s="507" t="str">
        <f ca="1">OFFSET('day lookup'!$A$1,WEEKDAY(E102)-1,0)</f>
        <v>WED</v>
      </c>
      <c r="E102" s="474">
        <f t="shared" si="15"/>
        <v>40555</v>
      </c>
      <c r="F102" s="491" t="str">
        <f>IF(Computations!I296="","#N/A",Computations!I296)</f>
        <v>#N/A</v>
      </c>
      <c r="G102" s="399" t="str">
        <f>IF(Computations!H296="","#N/A",Computations!H296)</f>
        <v>#N/A</v>
      </c>
      <c r="H102" s="399">
        <f>IF(Computations!E296="","#N/A",Computations!E296)</f>
        <v>0</v>
      </c>
      <c r="I102" s="492">
        <f>IF(Computations!D296="","#N/A",Computations!D296)</f>
        <v>0</v>
      </c>
      <c r="J102" s="508" t="e">
        <f>VLOOKUP(E102,Historic!$BQ$11:$BR$375,2)</f>
        <v>#N/A</v>
      </c>
      <c r="K102" s="508">
        <v>75</v>
      </c>
      <c r="L102" s="508">
        <v>0</v>
      </c>
      <c r="M102" s="508" t="e">
        <f t="shared" si="16"/>
        <v>#N/A</v>
      </c>
      <c r="N102" s="509">
        <f t="shared" si="11"/>
        <v>0</v>
      </c>
      <c r="O102" s="508" t="e">
        <f>VLOOKUP(E102,Historic!$BQ$11:$BT$375,4)</f>
        <v>#N/A</v>
      </c>
      <c r="P102" s="508">
        <v>75</v>
      </c>
      <c r="Q102" s="508">
        <v>0</v>
      </c>
      <c r="R102" s="508" t="e">
        <f t="shared" si="13"/>
        <v>#N/A</v>
      </c>
      <c r="S102" s="509">
        <f>IF(N102="#N/A",S101+(O102-P102)*1.98347-Q102,N102)</f>
        <v>0</v>
      </c>
    </row>
    <row r="103" spans="1:19">
      <c r="A103" s="38">
        <f t="shared" si="14"/>
        <v>2011</v>
      </c>
      <c r="B103" s="6">
        <v>1</v>
      </c>
      <c r="C103" s="6">
        <v>13</v>
      </c>
      <c r="D103" s="507" t="str">
        <f ca="1">OFFSET('day lookup'!$A$1,WEEKDAY(E103)-1,0)</f>
        <v>THU</v>
      </c>
      <c r="E103" s="474">
        <f t="shared" si="15"/>
        <v>40556</v>
      </c>
      <c r="F103" s="491" t="str">
        <f>IF(Computations!I297="","#N/A",Computations!I297)</f>
        <v>#N/A</v>
      </c>
      <c r="G103" s="399" t="str">
        <f>IF(Computations!H297="","#N/A",Computations!H297)</f>
        <v>#N/A</v>
      </c>
      <c r="H103" s="399">
        <f>IF(Computations!E297="","#N/A",Computations!E297)</f>
        <v>0</v>
      </c>
      <c r="I103" s="492">
        <f>IF(Computations!D297="","#N/A",Computations!D297)</f>
        <v>0</v>
      </c>
      <c r="J103" s="508" t="e">
        <f>VLOOKUP(E103,Historic!$BQ$11:$BR$375,2)</f>
        <v>#N/A</v>
      </c>
      <c r="K103" s="508">
        <v>75</v>
      </c>
      <c r="L103" s="508">
        <v>0</v>
      </c>
      <c r="M103" s="508" t="e">
        <f t="shared" si="16"/>
        <v>#N/A</v>
      </c>
      <c r="N103" s="509">
        <f>IF(I103="#N/A",N102+(J103-K103)*1.98347-L103,I103)</f>
        <v>0</v>
      </c>
      <c r="O103" s="508" t="e">
        <f>VLOOKUP(E103,Historic!$BQ$11:$BT$375,4)</f>
        <v>#N/A</v>
      </c>
      <c r="P103" s="508">
        <v>75</v>
      </c>
      <c r="Q103" s="508">
        <v>0</v>
      </c>
      <c r="R103" s="508" t="e">
        <f t="shared" si="13"/>
        <v>#N/A</v>
      </c>
      <c r="S103" s="509">
        <f>IF(N103="#N/A",S102+(O103-P103)*1.98347-Q103,N103)</f>
        <v>0</v>
      </c>
    </row>
    <row r="104" spans="1:19">
      <c r="A104" s="38">
        <f t="shared" si="14"/>
        <v>2011</v>
      </c>
      <c r="B104" s="6">
        <v>1</v>
      </c>
      <c r="C104" s="6">
        <v>14</v>
      </c>
      <c r="D104" s="507" t="str">
        <f ca="1">OFFSET('day lookup'!$A$1,WEEKDAY(E104)-1,0)</f>
        <v>FRI</v>
      </c>
      <c r="E104" s="474">
        <f t="shared" si="15"/>
        <v>40557</v>
      </c>
      <c r="F104" s="491" t="str">
        <f>IF(Computations!I298="","#N/A",Computations!I298)</f>
        <v>#N/A</v>
      </c>
      <c r="G104" s="399" t="str">
        <f>IF(Computations!H298="","#N/A",Computations!H298)</f>
        <v>#N/A</v>
      </c>
      <c r="H104" s="399">
        <f>IF(Computations!E298="","#N/A",Computations!E298)</f>
        <v>0</v>
      </c>
      <c r="I104" s="492">
        <f>IF(Computations!D298="","#N/A",Computations!D298)</f>
        <v>0</v>
      </c>
      <c r="J104" s="508" t="e">
        <f>VLOOKUP(E104,Historic!$BQ$11:$BR$375,2)</f>
        <v>#N/A</v>
      </c>
      <c r="K104" s="508">
        <v>75</v>
      </c>
      <c r="L104" s="508">
        <v>0</v>
      </c>
      <c r="M104" s="508" t="e">
        <f t="shared" si="16"/>
        <v>#N/A</v>
      </c>
      <c r="N104" s="509">
        <f t="shared" si="11"/>
        <v>0</v>
      </c>
      <c r="O104" s="508" t="e">
        <f>VLOOKUP(E104,Historic!$BQ$11:$BT$375,4)</f>
        <v>#N/A</v>
      </c>
      <c r="P104" s="508">
        <v>75</v>
      </c>
      <c r="Q104" s="508">
        <v>0</v>
      </c>
      <c r="R104" s="508" t="e">
        <f t="shared" si="13"/>
        <v>#N/A</v>
      </c>
      <c r="S104" s="509">
        <f t="shared" ref="S104:S167" si="17">IF(N104="#N/A",S103+(O104-P104)*1.98347-Q104,N104)</f>
        <v>0</v>
      </c>
    </row>
    <row r="105" spans="1:19">
      <c r="A105" s="38">
        <f t="shared" si="14"/>
        <v>2011</v>
      </c>
      <c r="B105" s="6">
        <v>1</v>
      </c>
      <c r="C105" s="6">
        <v>15</v>
      </c>
      <c r="D105" s="507" t="str">
        <f ca="1">OFFSET('day lookup'!$A$1,WEEKDAY(E105)-1,0)</f>
        <v>SAT</v>
      </c>
      <c r="E105" s="474">
        <f t="shared" si="15"/>
        <v>40558</v>
      </c>
      <c r="F105" s="491" t="str">
        <f>IF(Computations!I299="","#N/A",Computations!I299)</f>
        <v>#N/A</v>
      </c>
      <c r="G105" s="399" t="str">
        <f>IF(Computations!H299="","#N/A",Computations!H299)</f>
        <v>#N/A</v>
      </c>
      <c r="H105" s="399">
        <f>IF(Computations!E299="","#N/A",Computations!E299)</f>
        <v>0</v>
      </c>
      <c r="I105" s="492">
        <f>IF(Computations!D299="","#N/A",Computations!D299)</f>
        <v>0</v>
      </c>
      <c r="J105" s="508" t="e">
        <f>VLOOKUP(E105,Historic!$BQ$11:$BR$375,2)</f>
        <v>#N/A</v>
      </c>
      <c r="K105" s="508">
        <v>75</v>
      </c>
      <c r="L105" s="508">
        <v>0</v>
      </c>
      <c r="M105" s="508" t="e">
        <f t="shared" si="16"/>
        <v>#N/A</v>
      </c>
      <c r="N105" s="509">
        <f t="shared" si="11"/>
        <v>0</v>
      </c>
      <c r="O105" s="508" t="e">
        <f>VLOOKUP(E105,Historic!$BQ$11:$BT$375,4)</f>
        <v>#N/A</v>
      </c>
      <c r="P105" s="508">
        <v>75</v>
      </c>
      <c r="Q105" s="508">
        <v>0</v>
      </c>
      <c r="R105" s="508" t="e">
        <f t="shared" si="13"/>
        <v>#N/A</v>
      </c>
      <c r="S105" s="509">
        <f t="shared" si="17"/>
        <v>0</v>
      </c>
    </row>
    <row r="106" spans="1:19">
      <c r="A106" s="38">
        <f t="shared" si="14"/>
        <v>2011</v>
      </c>
      <c r="B106" s="6">
        <v>1</v>
      </c>
      <c r="C106" s="6">
        <v>16</v>
      </c>
      <c r="D106" s="507" t="str">
        <f ca="1">OFFSET('day lookup'!$A$1,WEEKDAY(E106)-1,0)</f>
        <v>SUN</v>
      </c>
      <c r="E106" s="474">
        <f t="shared" si="15"/>
        <v>40559</v>
      </c>
      <c r="F106" s="491" t="str">
        <f>IF(Computations!I300="","#N/A",Computations!I300)</f>
        <v>#N/A</v>
      </c>
      <c r="G106" s="399" t="str">
        <f>IF(Computations!H300="","#N/A",Computations!H300)</f>
        <v>#N/A</v>
      </c>
      <c r="H106" s="399">
        <f>IF(Computations!E300="","#N/A",Computations!E300)</f>
        <v>0</v>
      </c>
      <c r="I106" s="492">
        <f>IF(Computations!D300="","#N/A",Computations!D300)</f>
        <v>0</v>
      </c>
      <c r="J106" s="508" t="e">
        <f>VLOOKUP(E106,Historic!$BQ$11:$BR$375,2)</f>
        <v>#N/A</v>
      </c>
      <c r="K106" s="508">
        <v>75</v>
      </c>
      <c r="L106" s="508">
        <v>0</v>
      </c>
      <c r="M106" s="508" t="e">
        <f t="shared" si="16"/>
        <v>#N/A</v>
      </c>
      <c r="N106" s="509">
        <f t="shared" si="11"/>
        <v>0</v>
      </c>
      <c r="O106" s="508" t="e">
        <f>VLOOKUP(E106,Historic!$BQ$11:$BT$375,4)</f>
        <v>#N/A</v>
      </c>
      <c r="P106" s="508">
        <v>75</v>
      </c>
      <c r="Q106" s="508">
        <v>0</v>
      </c>
      <c r="R106" s="508" t="e">
        <f t="shared" si="13"/>
        <v>#N/A</v>
      </c>
      <c r="S106" s="509">
        <f t="shared" si="17"/>
        <v>0</v>
      </c>
    </row>
    <row r="107" spans="1:19">
      <c r="A107" s="38">
        <f t="shared" si="14"/>
        <v>2011</v>
      </c>
      <c r="B107" s="6">
        <v>1</v>
      </c>
      <c r="C107" s="6">
        <v>17</v>
      </c>
      <c r="D107" s="507" t="str">
        <f ca="1">OFFSET('day lookup'!$A$1,WEEKDAY(E107)-1,0)</f>
        <v>MON</v>
      </c>
      <c r="E107" s="474">
        <f t="shared" si="15"/>
        <v>40560</v>
      </c>
      <c r="F107" s="491" t="str">
        <f>IF(Computations!I301="","#N/A",Computations!I301)</f>
        <v>#N/A</v>
      </c>
      <c r="G107" s="399" t="str">
        <f>IF(Computations!H301="","#N/A",Computations!H301)</f>
        <v>#N/A</v>
      </c>
      <c r="H107" s="399">
        <f>IF(Computations!E301="","#N/A",Computations!E301)</f>
        <v>0</v>
      </c>
      <c r="I107" s="492">
        <f>IF(Computations!D301="","#N/A",Computations!D301)</f>
        <v>0</v>
      </c>
      <c r="J107" s="508" t="e">
        <f>VLOOKUP(E107,Historic!$BQ$11:$BR$375,2)</f>
        <v>#N/A</v>
      </c>
      <c r="K107" s="508">
        <v>75</v>
      </c>
      <c r="L107" s="508">
        <v>0</v>
      </c>
      <c r="M107" s="508" t="e">
        <f t="shared" si="16"/>
        <v>#N/A</v>
      </c>
      <c r="N107" s="509">
        <f t="shared" si="11"/>
        <v>0</v>
      </c>
      <c r="O107" s="508" t="e">
        <f>VLOOKUP(E107,Historic!$BQ$11:$BT$375,4)</f>
        <v>#N/A</v>
      </c>
      <c r="P107" s="508">
        <v>75</v>
      </c>
      <c r="Q107" s="508">
        <v>0</v>
      </c>
      <c r="R107" s="508" t="e">
        <f t="shared" si="13"/>
        <v>#N/A</v>
      </c>
      <c r="S107" s="509">
        <f t="shared" si="17"/>
        <v>0</v>
      </c>
    </row>
    <row r="108" spans="1:19">
      <c r="A108" s="38">
        <f t="shared" si="14"/>
        <v>2011</v>
      </c>
      <c r="B108" s="6">
        <v>1</v>
      </c>
      <c r="C108" s="6">
        <v>18</v>
      </c>
      <c r="D108" s="507" t="str">
        <f ca="1">OFFSET('day lookup'!$A$1,WEEKDAY(E108)-1,0)</f>
        <v>TUE</v>
      </c>
      <c r="E108" s="474">
        <f t="shared" si="15"/>
        <v>40561</v>
      </c>
      <c r="F108" s="491" t="str">
        <f>IF(Computations!I302="","#N/A",Computations!I302)</f>
        <v>#N/A</v>
      </c>
      <c r="G108" s="399" t="str">
        <f>IF(Computations!H302="","#N/A",Computations!H302)</f>
        <v>#N/A</v>
      </c>
      <c r="H108" s="399">
        <f>IF(Computations!E302="","#N/A",Computations!E302)</f>
        <v>0</v>
      </c>
      <c r="I108" s="492">
        <f>IF(Computations!D302="","#N/A",Computations!D302)</f>
        <v>0</v>
      </c>
      <c r="J108" s="508" t="e">
        <f>VLOOKUP(E108,Historic!$BQ$11:$BR$375,2)</f>
        <v>#N/A</v>
      </c>
      <c r="K108" s="508">
        <v>75</v>
      </c>
      <c r="L108" s="508">
        <v>0</v>
      </c>
      <c r="M108" s="508" t="e">
        <f t="shared" si="16"/>
        <v>#N/A</v>
      </c>
      <c r="N108" s="509">
        <f t="shared" si="11"/>
        <v>0</v>
      </c>
      <c r="O108" s="508" t="e">
        <f>VLOOKUP(E108,Historic!$BQ$11:$BT$375,4)</f>
        <v>#N/A</v>
      </c>
      <c r="P108" s="508">
        <v>75</v>
      </c>
      <c r="Q108" s="508">
        <v>0</v>
      </c>
      <c r="R108" s="508" t="e">
        <f t="shared" si="13"/>
        <v>#N/A</v>
      </c>
      <c r="S108" s="509">
        <f t="shared" si="17"/>
        <v>0</v>
      </c>
    </row>
    <row r="109" spans="1:19">
      <c r="A109" s="38">
        <f t="shared" si="14"/>
        <v>2011</v>
      </c>
      <c r="B109" s="6">
        <v>1</v>
      </c>
      <c r="C109" s="6">
        <v>19</v>
      </c>
      <c r="D109" s="507" t="str">
        <f ca="1">OFFSET('day lookup'!$A$1,WEEKDAY(E109)-1,0)</f>
        <v>WED</v>
      </c>
      <c r="E109" s="474">
        <f t="shared" si="15"/>
        <v>40562</v>
      </c>
      <c r="F109" s="491" t="str">
        <f>IF(Computations!I303="","#N/A",Computations!I303)</f>
        <v>#N/A</v>
      </c>
      <c r="G109" s="399" t="str">
        <f>IF(Computations!H303="","#N/A",Computations!H303)</f>
        <v>#N/A</v>
      </c>
      <c r="H109" s="399">
        <f>IF(Computations!E303="","#N/A",Computations!E303)</f>
        <v>0</v>
      </c>
      <c r="I109" s="492">
        <f>IF(Computations!D303="","#N/A",Computations!D303)</f>
        <v>0</v>
      </c>
      <c r="J109" s="508" t="e">
        <f>VLOOKUP(E109,Historic!$BQ$11:$BR$375,2)</f>
        <v>#N/A</v>
      </c>
      <c r="K109" s="508">
        <v>75</v>
      </c>
      <c r="L109" s="508">
        <v>0</v>
      </c>
      <c r="M109" s="508" t="e">
        <f t="shared" si="16"/>
        <v>#N/A</v>
      </c>
      <c r="N109" s="509">
        <f t="shared" si="11"/>
        <v>0</v>
      </c>
      <c r="O109" s="508" t="e">
        <f>VLOOKUP(E109,Historic!$BQ$11:$BT$375,4)</f>
        <v>#N/A</v>
      </c>
      <c r="P109" s="508">
        <v>75</v>
      </c>
      <c r="Q109" s="508">
        <v>0</v>
      </c>
      <c r="R109" s="508" t="e">
        <f t="shared" si="13"/>
        <v>#N/A</v>
      </c>
      <c r="S109" s="509">
        <f t="shared" si="17"/>
        <v>0</v>
      </c>
    </row>
    <row r="110" spans="1:19">
      <c r="A110" s="38">
        <f t="shared" si="14"/>
        <v>2011</v>
      </c>
      <c r="B110" s="6">
        <v>1</v>
      </c>
      <c r="C110" s="6">
        <v>20</v>
      </c>
      <c r="D110" s="507" t="str">
        <f ca="1">OFFSET('day lookup'!$A$1,WEEKDAY(E110)-1,0)</f>
        <v>THU</v>
      </c>
      <c r="E110" s="474">
        <f t="shared" si="15"/>
        <v>40563</v>
      </c>
      <c r="F110" s="491" t="str">
        <f>IF(Computations!I304="","#N/A",Computations!I304)</f>
        <v>#N/A</v>
      </c>
      <c r="G110" s="399" t="str">
        <f>IF(Computations!H304="","#N/A",Computations!H304)</f>
        <v>#N/A</v>
      </c>
      <c r="H110" s="399">
        <f>IF(Computations!E304="","#N/A",Computations!E304)</f>
        <v>0</v>
      </c>
      <c r="I110" s="492">
        <f>IF(Computations!D304="","#N/A",Computations!D304)</f>
        <v>0</v>
      </c>
      <c r="J110" s="508" t="e">
        <f>VLOOKUP(E110,Historic!$BQ$11:$BR$375,2)</f>
        <v>#N/A</v>
      </c>
      <c r="K110" s="508">
        <v>75</v>
      </c>
      <c r="L110" s="508">
        <v>0</v>
      </c>
      <c r="M110" s="508" t="e">
        <f t="shared" si="16"/>
        <v>#N/A</v>
      </c>
      <c r="N110" s="509">
        <f t="shared" si="11"/>
        <v>0</v>
      </c>
      <c r="O110" s="508" t="e">
        <f>VLOOKUP(E110,Historic!$BQ$11:$BT$375,4)</f>
        <v>#N/A</v>
      </c>
      <c r="P110" s="508">
        <v>75</v>
      </c>
      <c r="Q110" s="508">
        <v>0</v>
      </c>
      <c r="R110" s="508" t="e">
        <f t="shared" si="13"/>
        <v>#N/A</v>
      </c>
      <c r="S110" s="509">
        <f t="shared" si="17"/>
        <v>0</v>
      </c>
    </row>
    <row r="111" spans="1:19">
      <c r="A111" s="38">
        <f t="shared" si="14"/>
        <v>2011</v>
      </c>
      <c r="B111" s="6">
        <v>1</v>
      </c>
      <c r="C111" s="6">
        <v>21</v>
      </c>
      <c r="D111" s="507" t="str">
        <f ca="1">OFFSET('day lookup'!$A$1,WEEKDAY(E111)-1,0)</f>
        <v>FRI</v>
      </c>
      <c r="E111" s="474">
        <f t="shared" si="15"/>
        <v>40564</v>
      </c>
      <c r="F111" s="491" t="str">
        <f>IF(Computations!I305="","#N/A",Computations!I305)</f>
        <v>#N/A</v>
      </c>
      <c r="G111" s="399" t="str">
        <f>IF(Computations!H305="","#N/A",Computations!H305)</f>
        <v>#N/A</v>
      </c>
      <c r="H111" s="399">
        <f>IF(Computations!E305="","#N/A",Computations!E305)</f>
        <v>0</v>
      </c>
      <c r="I111" s="492">
        <f>IF(Computations!D305="","#N/A",Computations!D305)</f>
        <v>0</v>
      </c>
      <c r="J111" s="508" t="e">
        <f>VLOOKUP(E111,Historic!$BQ$11:$BR$375,2)</f>
        <v>#N/A</v>
      </c>
      <c r="K111" s="508">
        <v>75</v>
      </c>
      <c r="L111" s="508">
        <v>0</v>
      </c>
      <c r="M111" s="508" t="e">
        <f t="shared" si="16"/>
        <v>#N/A</v>
      </c>
      <c r="N111" s="509">
        <f t="shared" si="11"/>
        <v>0</v>
      </c>
      <c r="O111" s="508" t="e">
        <f>VLOOKUP(E111,Historic!$BQ$11:$BT$375,4)</f>
        <v>#N/A</v>
      </c>
      <c r="P111" s="508">
        <v>75</v>
      </c>
      <c r="Q111" s="508">
        <v>0</v>
      </c>
      <c r="R111" s="508" t="e">
        <f t="shared" si="13"/>
        <v>#N/A</v>
      </c>
      <c r="S111" s="509">
        <f t="shared" si="17"/>
        <v>0</v>
      </c>
    </row>
    <row r="112" spans="1:19">
      <c r="A112" s="38">
        <f t="shared" si="14"/>
        <v>2011</v>
      </c>
      <c r="B112" s="6">
        <v>1</v>
      </c>
      <c r="C112" s="6">
        <v>22</v>
      </c>
      <c r="D112" s="507" t="str">
        <f ca="1">OFFSET('day lookup'!$A$1,WEEKDAY(E112)-1,0)</f>
        <v>SAT</v>
      </c>
      <c r="E112" s="474">
        <f t="shared" si="15"/>
        <v>40565</v>
      </c>
      <c r="F112" s="491" t="str">
        <f>IF(Computations!I306="","#N/A",Computations!I306)</f>
        <v>#N/A</v>
      </c>
      <c r="G112" s="399" t="str">
        <f>IF(Computations!H306="","#N/A",Computations!H306)</f>
        <v>#N/A</v>
      </c>
      <c r="H112" s="399">
        <f>IF(Computations!E306="","#N/A",Computations!E306)</f>
        <v>0</v>
      </c>
      <c r="I112" s="492">
        <f>IF(Computations!D306="","#N/A",Computations!D306)</f>
        <v>0</v>
      </c>
      <c r="J112" s="508" t="e">
        <f>VLOOKUP(E112,Historic!$BQ$11:$BR$375,2)</f>
        <v>#N/A</v>
      </c>
      <c r="K112" s="508">
        <v>75</v>
      </c>
      <c r="L112" s="508">
        <v>0</v>
      </c>
      <c r="M112" s="508" t="e">
        <f t="shared" si="16"/>
        <v>#N/A</v>
      </c>
      <c r="N112" s="509">
        <f t="shared" si="11"/>
        <v>0</v>
      </c>
      <c r="O112" s="508" t="e">
        <f>VLOOKUP(E112,Historic!$BQ$11:$BT$375,4)</f>
        <v>#N/A</v>
      </c>
      <c r="P112" s="508">
        <v>75</v>
      </c>
      <c r="Q112" s="508">
        <v>0</v>
      </c>
      <c r="R112" s="508" t="e">
        <f t="shared" si="13"/>
        <v>#N/A</v>
      </c>
      <c r="S112" s="509">
        <f t="shared" si="17"/>
        <v>0</v>
      </c>
    </row>
    <row r="113" spans="1:19">
      <c r="A113" s="38">
        <f t="shared" si="14"/>
        <v>2011</v>
      </c>
      <c r="B113" s="6">
        <v>1</v>
      </c>
      <c r="C113" s="6">
        <v>23</v>
      </c>
      <c r="D113" s="507" t="str">
        <f ca="1">OFFSET('day lookup'!$A$1,WEEKDAY(E113)-1,0)</f>
        <v>SUN</v>
      </c>
      <c r="E113" s="474">
        <f t="shared" si="15"/>
        <v>40566</v>
      </c>
      <c r="F113" s="491" t="str">
        <f>IF(Computations!I307="","#N/A",Computations!I307)</f>
        <v>#N/A</v>
      </c>
      <c r="G113" s="399" t="str">
        <f>IF(Computations!H307="","#N/A",Computations!H307)</f>
        <v>#N/A</v>
      </c>
      <c r="H113" s="399">
        <f>IF(Computations!E307="","#N/A",Computations!E307)</f>
        <v>0</v>
      </c>
      <c r="I113" s="492">
        <f>IF(Computations!D307="","#N/A",Computations!D307)</f>
        <v>0</v>
      </c>
      <c r="J113" s="508" t="e">
        <f>VLOOKUP(E113,Historic!$BQ$11:$BR$375,2)</f>
        <v>#N/A</v>
      </c>
      <c r="K113" s="508">
        <v>75</v>
      </c>
      <c r="L113" s="508">
        <v>0</v>
      </c>
      <c r="M113" s="508" t="e">
        <f t="shared" si="16"/>
        <v>#N/A</v>
      </c>
      <c r="N113" s="509">
        <f t="shared" si="11"/>
        <v>0</v>
      </c>
      <c r="O113" s="508" t="e">
        <f>VLOOKUP(E113,Historic!$BQ$11:$BT$375,4)</f>
        <v>#N/A</v>
      </c>
      <c r="P113" s="508">
        <v>75</v>
      </c>
      <c r="Q113" s="508">
        <v>0</v>
      </c>
      <c r="R113" s="508" t="e">
        <f t="shared" si="13"/>
        <v>#N/A</v>
      </c>
      <c r="S113" s="509">
        <f t="shared" si="17"/>
        <v>0</v>
      </c>
    </row>
    <row r="114" spans="1:19">
      <c r="A114" s="38">
        <f t="shared" si="14"/>
        <v>2011</v>
      </c>
      <c r="B114" s="6">
        <v>1</v>
      </c>
      <c r="C114" s="6">
        <v>24</v>
      </c>
      <c r="D114" s="507" t="str">
        <f ca="1">OFFSET('day lookup'!$A$1,WEEKDAY(E114)-1,0)</f>
        <v>MON</v>
      </c>
      <c r="E114" s="474">
        <f t="shared" si="15"/>
        <v>40567</v>
      </c>
      <c r="F114" s="491" t="str">
        <f>IF(Computations!I308="","#N/A",Computations!I308)</f>
        <v>#N/A</v>
      </c>
      <c r="G114" s="399" t="str">
        <f>IF(Computations!H308="","#N/A",Computations!H308)</f>
        <v>#N/A</v>
      </c>
      <c r="H114" s="399">
        <f>IF(Computations!E308="","#N/A",Computations!E308)</f>
        <v>0</v>
      </c>
      <c r="I114" s="492">
        <f>IF(Computations!D308="","#N/A",Computations!D308)</f>
        <v>0</v>
      </c>
      <c r="J114" s="508" t="e">
        <f>VLOOKUP(E114,Historic!$BQ$11:$BR$375,2)</f>
        <v>#N/A</v>
      </c>
      <c r="K114" s="508">
        <v>75</v>
      </c>
      <c r="L114" s="508">
        <v>0</v>
      </c>
      <c r="M114" s="508" t="e">
        <f t="shared" si="16"/>
        <v>#N/A</v>
      </c>
      <c r="N114" s="509">
        <f t="shared" si="11"/>
        <v>0</v>
      </c>
      <c r="O114" s="508" t="e">
        <f>VLOOKUP(E114,Historic!$BQ$11:$BT$375,4)</f>
        <v>#N/A</v>
      </c>
      <c r="P114" s="508">
        <v>75</v>
      </c>
      <c r="Q114" s="508">
        <v>0</v>
      </c>
      <c r="R114" s="508" t="e">
        <f t="shared" si="13"/>
        <v>#N/A</v>
      </c>
      <c r="S114" s="509">
        <f t="shared" si="17"/>
        <v>0</v>
      </c>
    </row>
    <row r="115" spans="1:19">
      <c r="A115" s="38">
        <f t="shared" si="14"/>
        <v>2011</v>
      </c>
      <c r="B115" s="6">
        <v>1</v>
      </c>
      <c r="C115" s="6">
        <v>25</v>
      </c>
      <c r="D115" s="507" t="str">
        <f ca="1">OFFSET('day lookup'!$A$1,WEEKDAY(E115)-1,0)</f>
        <v>TUE</v>
      </c>
      <c r="E115" s="474">
        <f t="shared" si="15"/>
        <v>40568</v>
      </c>
      <c r="F115" s="491" t="str">
        <f>IF(Computations!I309="","#N/A",Computations!I309)</f>
        <v>#N/A</v>
      </c>
      <c r="G115" s="399" t="str">
        <f>IF(Computations!H309="","#N/A",Computations!H309)</f>
        <v>#N/A</v>
      </c>
      <c r="H115" s="399">
        <f>IF(Computations!E309="","#N/A",Computations!E309)</f>
        <v>0</v>
      </c>
      <c r="I115" s="492">
        <f>IF(Computations!D309="","#N/A",Computations!D309)</f>
        <v>0</v>
      </c>
      <c r="J115" s="508" t="e">
        <f>VLOOKUP(E115,Historic!$BQ$11:$BR$375,2)</f>
        <v>#N/A</v>
      </c>
      <c r="K115" s="508">
        <v>75</v>
      </c>
      <c r="L115" s="508">
        <v>0</v>
      </c>
      <c r="M115" s="508" t="e">
        <f t="shared" si="16"/>
        <v>#N/A</v>
      </c>
      <c r="N115" s="509">
        <f t="shared" si="11"/>
        <v>0</v>
      </c>
      <c r="O115" s="508" t="e">
        <f>VLOOKUP(E115,Historic!$BQ$11:$BT$375,4)</f>
        <v>#N/A</v>
      </c>
      <c r="P115" s="508">
        <v>75</v>
      </c>
      <c r="Q115" s="508">
        <v>0</v>
      </c>
      <c r="R115" s="508" t="e">
        <f t="shared" si="13"/>
        <v>#N/A</v>
      </c>
      <c r="S115" s="509">
        <f t="shared" si="17"/>
        <v>0</v>
      </c>
    </row>
    <row r="116" spans="1:19">
      <c r="A116" s="38">
        <f t="shared" si="14"/>
        <v>2011</v>
      </c>
      <c r="B116" s="6">
        <v>1</v>
      </c>
      <c r="C116" s="6">
        <v>26</v>
      </c>
      <c r="D116" s="507" t="str">
        <f ca="1">OFFSET('day lookup'!$A$1,WEEKDAY(E116)-1,0)</f>
        <v>WED</v>
      </c>
      <c r="E116" s="474">
        <f t="shared" si="15"/>
        <v>40569</v>
      </c>
      <c r="F116" s="491" t="str">
        <f>IF(Computations!I310="","#N/A",Computations!I310)</f>
        <v>#N/A</v>
      </c>
      <c r="G116" s="399" t="str">
        <f>IF(Computations!H310="","#N/A",Computations!H310)</f>
        <v>#N/A</v>
      </c>
      <c r="H116" s="399">
        <f>IF(Computations!E310="","#N/A",Computations!E310)</f>
        <v>0</v>
      </c>
      <c r="I116" s="492">
        <f>IF(Computations!D310="","#N/A",Computations!D310)</f>
        <v>0</v>
      </c>
      <c r="J116" s="508" t="e">
        <f>VLOOKUP(E116,Historic!$BQ$11:$BR$375,2)</f>
        <v>#N/A</v>
      </c>
      <c r="K116" s="508">
        <v>75</v>
      </c>
      <c r="L116" s="508">
        <v>0</v>
      </c>
      <c r="M116" s="508" t="e">
        <f t="shared" si="16"/>
        <v>#N/A</v>
      </c>
      <c r="N116" s="509">
        <f t="shared" si="11"/>
        <v>0</v>
      </c>
      <c r="O116" s="508" t="e">
        <f>VLOOKUP(E116,Historic!$BQ$11:$BT$375,4)</f>
        <v>#N/A</v>
      </c>
      <c r="P116" s="508">
        <v>75</v>
      </c>
      <c r="Q116" s="508">
        <v>0</v>
      </c>
      <c r="R116" s="508" t="e">
        <f t="shared" si="13"/>
        <v>#N/A</v>
      </c>
      <c r="S116" s="509">
        <f t="shared" si="17"/>
        <v>0</v>
      </c>
    </row>
    <row r="117" spans="1:19">
      <c r="A117" s="38">
        <f t="shared" si="14"/>
        <v>2011</v>
      </c>
      <c r="B117" s="6">
        <v>1</v>
      </c>
      <c r="C117" s="6">
        <v>27</v>
      </c>
      <c r="D117" s="507" t="str">
        <f ca="1">OFFSET('day lookup'!$A$1,WEEKDAY(E117)-1,0)</f>
        <v>THU</v>
      </c>
      <c r="E117" s="474">
        <f t="shared" si="15"/>
        <v>40570</v>
      </c>
      <c r="F117" s="491" t="str">
        <f>IF(Computations!I311="","#N/A",Computations!I311)</f>
        <v>#N/A</v>
      </c>
      <c r="G117" s="399" t="str">
        <f>IF(Computations!H311="","#N/A",Computations!H311)</f>
        <v>#N/A</v>
      </c>
      <c r="H117" s="399">
        <f>IF(Computations!E311="","#N/A",Computations!E311)</f>
        <v>0</v>
      </c>
      <c r="I117" s="492">
        <f>IF(Computations!D311="","#N/A",Computations!D311)</f>
        <v>0</v>
      </c>
      <c r="J117" s="508" t="e">
        <f>VLOOKUP(E117,Historic!$BQ$11:$BR$375,2)</f>
        <v>#N/A</v>
      </c>
      <c r="K117" s="508">
        <v>75</v>
      </c>
      <c r="L117" s="508">
        <v>0</v>
      </c>
      <c r="M117" s="508" t="e">
        <f t="shared" si="16"/>
        <v>#N/A</v>
      </c>
      <c r="N117" s="509">
        <f t="shared" si="11"/>
        <v>0</v>
      </c>
      <c r="O117" s="508" t="e">
        <f>VLOOKUP(E117,Historic!$BQ$11:$BT$375,4)</f>
        <v>#N/A</v>
      </c>
      <c r="P117" s="508">
        <v>75</v>
      </c>
      <c r="Q117" s="508">
        <v>0</v>
      </c>
      <c r="R117" s="508" t="e">
        <f t="shared" si="13"/>
        <v>#N/A</v>
      </c>
      <c r="S117" s="509">
        <f t="shared" si="17"/>
        <v>0</v>
      </c>
    </row>
    <row r="118" spans="1:19">
      <c r="A118" s="38">
        <f t="shared" si="14"/>
        <v>2011</v>
      </c>
      <c r="B118" s="6">
        <v>1</v>
      </c>
      <c r="C118" s="6">
        <v>28</v>
      </c>
      <c r="D118" s="507" t="str">
        <f ca="1">OFFSET('day lookup'!$A$1,WEEKDAY(E118)-1,0)</f>
        <v>FRI</v>
      </c>
      <c r="E118" s="474">
        <f t="shared" si="15"/>
        <v>40571</v>
      </c>
      <c r="F118" s="491" t="str">
        <f>IF(Computations!I312="","#N/A",Computations!I312)</f>
        <v>#N/A</v>
      </c>
      <c r="G118" s="399" t="str">
        <f>IF(Computations!H312="","#N/A",Computations!H312)</f>
        <v>#N/A</v>
      </c>
      <c r="H118" s="399">
        <f>IF(Computations!E312="","#N/A",Computations!E312)</f>
        <v>0</v>
      </c>
      <c r="I118" s="492">
        <f>IF(Computations!D312="","#N/A",Computations!D312)</f>
        <v>0</v>
      </c>
      <c r="J118" s="508" t="e">
        <f>VLOOKUP(E118,Historic!$BQ$11:$BR$375,2)</f>
        <v>#N/A</v>
      </c>
      <c r="K118" s="508">
        <v>75</v>
      </c>
      <c r="L118" s="508">
        <v>0</v>
      </c>
      <c r="M118" s="508" t="e">
        <f t="shared" si="16"/>
        <v>#N/A</v>
      </c>
      <c r="N118" s="509">
        <f t="shared" si="11"/>
        <v>0</v>
      </c>
      <c r="O118" s="508" t="e">
        <f>VLOOKUP(E118,Historic!$BQ$11:$BT$375,4)</f>
        <v>#N/A</v>
      </c>
      <c r="P118" s="508">
        <v>75</v>
      </c>
      <c r="Q118" s="508">
        <v>0</v>
      </c>
      <c r="R118" s="508" t="e">
        <f t="shared" si="13"/>
        <v>#N/A</v>
      </c>
      <c r="S118" s="509">
        <f t="shared" si="17"/>
        <v>0</v>
      </c>
    </row>
    <row r="119" spans="1:19">
      <c r="A119" s="38">
        <f t="shared" si="14"/>
        <v>2011</v>
      </c>
      <c r="B119" s="6">
        <v>1</v>
      </c>
      <c r="C119" s="6">
        <v>29</v>
      </c>
      <c r="D119" s="507" t="str">
        <f ca="1">OFFSET('day lookup'!$A$1,WEEKDAY(E119)-1,0)</f>
        <v>SAT</v>
      </c>
      <c r="E119" s="474">
        <f t="shared" si="15"/>
        <v>40572</v>
      </c>
      <c r="F119" s="491" t="str">
        <f>IF(Computations!I313="","#N/A",Computations!I313)</f>
        <v>#N/A</v>
      </c>
      <c r="G119" s="399" t="str">
        <f>IF(Computations!H313="","#N/A",Computations!H313)</f>
        <v>#N/A</v>
      </c>
      <c r="H119" s="399">
        <f>IF(Computations!E313="","#N/A",Computations!E313)</f>
        <v>0</v>
      </c>
      <c r="I119" s="492">
        <f>IF(Computations!D313="","#N/A",Computations!D313)</f>
        <v>0</v>
      </c>
      <c r="J119" s="508" t="e">
        <f>VLOOKUP(E119,Historic!$BQ$11:$BR$375,2)</f>
        <v>#N/A</v>
      </c>
      <c r="K119" s="508">
        <v>75</v>
      </c>
      <c r="L119" s="508">
        <v>0</v>
      </c>
      <c r="M119" s="508" t="e">
        <f t="shared" si="16"/>
        <v>#N/A</v>
      </c>
      <c r="N119" s="509">
        <f t="shared" si="11"/>
        <v>0</v>
      </c>
      <c r="O119" s="508" t="e">
        <f>VLOOKUP(E119,Historic!$BQ$11:$BT$375,4)</f>
        <v>#N/A</v>
      </c>
      <c r="P119" s="508">
        <v>75</v>
      </c>
      <c r="Q119" s="508">
        <v>0</v>
      </c>
      <c r="R119" s="508" t="e">
        <f t="shared" si="13"/>
        <v>#N/A</v>
      </c>
      <c r="S119" s="509">
        <f t="shared" si="17"/>
        <v>0</v>
      </c>
    </row>
    <row r="120" spans="1:19">
      <c r="A120" s="38">
        <f t="shared" si="14"/>
        <v>2011</v>
      </c>
      <c r="B120" s="6">
        <v>1</v>
      </c>
      <c r="C120" s="6">
        <v>30</v>
      </c>
      <c r="D120" s="507" t="str">
        <f ca="1">OFFSET('day lookup'!$A$1,WEEKDAY(E120)-1,0)</f>
        <v>SUN</v>
      </c>
      <c r="E120" s="474">
        <f t="shared" si="15"/>
        <v>40573</v>
      </c>
      <c r="F120" s="491" t="str">
        <f>IF(Computations!I314="","#N/A",Computations!I314)</f>
        <v>#N/A</v>
      </c>
      <c r="G120" s="399" t="str">
        <f>IF(Computations!H314="","#N/A",Computations!H314)</f>
        <v>#N/A</v>
      </c>
      <c r="H120" s="399">
        <f>IF(Computations!E314="","#N/A",Computations!E314)</f>
        <v>0</v>
      </c>
      <c r="I120" s="492">
        <f>IF(Computations!D314="","#N/A",Computations!D314)</f>
        <v>0</v>
      </c>
      <c r="J120" s="508" t="e">
        <f>VLOOKUP(E120,Historic!$BQ$11:$BR$375,2)</f>
        <v>#N/A</v>
      </c>
      <c r="K120" s="508">
        <v>75</v>
      </c>
      <c r="L120" s="508">
        <v>0</v>
      </c>
      <c r="M120" s="508" t="e">
        <f t="shared" si="16"/>
        <v>#N/A</v>
      </c>
      <c r="N120" s="509">
        <f t="shared" si="11"/>
        <v>0</v>
      </c>
      <c r="O120" s="508" t="e">
        <f>VLOOKUP(E120,Historic!$BQ$11:$BT$375,4)</f>
        <v>#N/A</v>
      </c>
      <c r="P120" s="508">
        <v>75</v>
      </c>
      <c r="Q120" s="508">
        <v>0</v>
      </c>
      <c r="R120" s="508" t="e">
        <f t="shared" si="13"/>
        <v>#N/A</v>
      </c>
      <c r="S120" s="509">
        <f t="shared" si="17"/>
        <v>0</v>
      </c>
    </row>
    <row r="121" spans="1:19">
      <c r="A121" s="38">
        <f t="shared" si="14"/>
        <v>2011</v>
      </c>
      <c r="B121" s="6">
        <v>1</v>
      </c>
      <c r="C121" s="6">
        <v>31</v>
      </c>
      <c r="D121" s="507" t="str">
        <f ca="1">OFFSET('day lookup'!$A$1,WEEKDAY(E121)-1,0)</f>
        <v>MON</v>
      </c>
      <c r="E121" s="474">
        <f t="shared" si="15"/>
        <v>40574</v>
      </c>
      <c r="F121" s="491" t="str">
        <f>IF(Computations!I315="","#N/A",Computations!I315)</f>
        <v>#N/A</v>
      </c>
      <c r="G121" s="399" t="str">
        <f>IF(Computations!H315="","#N/A",Computations!H315)</f>
        <v>#N/A</v>
      </c>
      <c r="H121" s="399">
        <f>IF(Computations!E315="","#N/A",Computations!E315)</f>
        <v>0</v>
      </c>
      <c r="I121" s="492">
        <f>IF(Computations!D315="","#N/A",Computations!D315)</f>
        <v>0</v>
      </c>
      <c r="J121" s="508" t="e">
        <f>VLOOKUP(E121,Historic!$BQ$11:$BR$375,2)</f>
        <v>#N/A</v>
      </c>
      <c r="K121" s="508">
        <v>75</v>
      </c>
      <c r="L121" s="508">
        <v>0</v>
      </c>
      <c r="M121" s="508" t="e">
        <f t="shared" si="16"/>
        <v>#N/A</v>
      </c>
      <c r="N121" s="509">
        <f t="shared" si="11"/>
        <v>0</v>
      </c>
      <c r="O121" s="508" t="e">
        <f>VLOOKUP(E121,Historic!$BQ$11:$BT$375,4)</f>
        <v>#N/A</v>
      </c>
      <c r="P121" s="508">
        <v>75</v>
      </c>
      <c r="Q121" s="508">
        <v>0</v>
      </c>
      <c r="R121" s="508" t="e">
        <f t="shared" si="13"/>
        <v>#N/A</v>
      </c>
      <c r="S121" s="509">
        <f t="shared" si="17"/>
        <v>0</v>
      </c>
    </row>
    <row r="122" spans="1:19">
      <c r="A122" s="38">
        <f t="shared" si="14"/>
        <v>2011</v>
      </c>
      <c r="B122" s="6">
        <v>2</v>
      </c>
      <c r="C122" s="6">
        <v>1</v>
      </c>
      <c r="D122" s="507" t="str">
        <f ca="1">OFFSET('day lookup'!$A$1,WEEKDAY(E122)-1,0)</f>
        <v>TUE</v>
      </c>
      <c r="E122" s="474">
        <f t="shared" si="15"/>
        <v>40575</v>
      </c>
      <c r="F122" s="491" t="str">
        <f>IF(Computations!I316="","#N/A",Computations!I316)</f>
        <v>#N/A</v>
      </c>
      <c r="G122" s="399" t="str">
        <f>IF(Computations!H316="","#N/A",Computations!H316)</f>
        <v>#N/A</v>
      </c>
      <c r="H122" s="399">
        <f>IF(Computations!E316="","#N/A",Computations!E316)</f>
        <v>0</v>
      </c>
      <c r="I122" s="492">
        <f>IF(Computations!D316="","#N/A",Computations!D316)</f>
        <v>0</v>
      </c>
      <c r="J122" s="508" t="e">
        <f>VLOOKUP(E122,Historic!$BQ$11:$BR$375,2)</f>
        <v>#N/A</v>
      </c>
      <c r="K122" s="508">
        <v>75</v>
      </c>
      <c r="L122" s="508">
        <v>0</v>
      </c>
      <c r="M122" s="508" t="e">
        <f t="shared" si="16"/>
        <v>#N/A</v>
      </c>
      <c r="N122" s="509">
        <f t="shared" si="11"/>
        <v>0</v>
      </c>
      <c r="O122" s="508" t="e">
        <f>VLOOKUP(E122,Historic!$BQ$11:$BT$375,4)</f>
        <v>#N/A</v>
      </c>
      <c r="P122" s="508">
        <v>75</v>
      </c>
      <c r="Q122" s="508">
        <v>0</v>
      </c>
      <c r="R122" s="508" t="e">
        <f t="shared" si="13"/>
        <v>#N/A</v>
      </c>
      <c r="S122" s="509">
        <f t="shared" si="17"/>
        <v>0</v>
      </c>
    </row>
    <row r="123" spans="1:19">
      <c r="A123" s="38">
        <f t="shared" si="14"/>
        <v>2011</v>
      </c>
      <c r="B123" s="6">
        <v>2</v>
      </c>
      <c r="C123" s="6">
        <v>2</v>
      </c>
      <c r="D123" s="507" t="str">
        <f ca="1">OFFSET('day lookup'!$A$1,WEEKDAY(E123)-1,0)</f>
        <v>WED</v>
      </c>
      <c r="E123" s="474">
        <f t="shared" si="15"/>
        <v>40576</v>
      </c>
      <c r="F123" s="491" t="str">
        <f>IF(Computations!I317="","#N/A",Computations!I317)</f>
        <v>#N/A</v>
      </c>
      <c r="G123" s="399" t="str">
        <f>IF(Computations!H317="","#N/A",Computations!H317)</f>
        <v>#N/A</v>
      </c>
      <c r="H123" s="399">
        <f>IF(Computations!E317="","#N/A",Computations!E317)</f>
        <v>0</v>
      </c>
      <c r="I123" s="492">
        <f>IF(Computations!D317="","#N/A",Computations!D317)</f>
        <v>0</v>
      </c>
      <c r="J123" s="508" t="e">
        <f>VLOOKUP(E123,Historic!$BQ$11:$BR$375,2)</f>
        <v>#N/A</v>
      </c>
      <c r="K123" s="508">
        <v>75</v>
      </c>
      <c r="L123" s="508">
        <v>0</v>
      </c>
      <c r="M123" s="508" t="e">
        <f t="shared" si="16"/>
        <v>#N/A</v>
      </c>
      <c r="N123" s="509">
        <f t="shared" si="11"/>
        <v>0</v>
      </c>
      <c r="O123" s="508" t="e">
        <f>VLOOKUP(E123,Historic!$BQ$11:$BT$375,4)</f>
        <v>#N/A</v>
      </c>
      <c r="P123" s="508">
        <v>75</v>
      </c>
      <c r="Q123" s="508">
        <v>0</v>
      </c>
      <c r="R123" s="508" t="e">
        <f t="shared" si="13"/>
        <v>#N/A</v>
      </c>
      <c r="S123" s="509">
        <f t="shared" si="17"/>
        <v>0</v>
      </c>
    </row>
    <row r="124" spans="1:19">
      <c r="A124" s="38">
        <f t="shared" si="14"/>
        <v>2011</v>
      </c>
      <c r="B124" s="6">
        <v>2</v>
      </c>
      <c r="C124" s="6">
        <v>3</v>
      </c>
      <c r="D124" s="507" t="str">
        <f ca="1">OFFSET('day lookup'!$A$1,WEEKDAY(E124)-1,0)</f>
        <v>THU</v>
      </c>
      <c r="E124" s="474">
        <f t="shared" si="15"/>
        <v>40577</v>
      </c>
      <c r="F124" s="491" t="str">
        <f>IF(Computations!I318="","#N/A",Computations!I318)</f>
        <v>#N/A</v>
      </c>
      <c r="G124" s="399" t="str">
        <f>IF(Computations!H318="","#N/A",Computations!H318)</f>
        <v>#N/A</v>
      </c>
      <c r="H124" s="399">
        <f>IF(Computations!E318="","#N/A",Computations!E318)</f>
        <v>0</v>
      </c>
      <c r="I124" s="492">
        <f>IF(Computations!D318="","#N/A",Computations!D318)</f>
        <v>0</v>
      </c>
      <c r="J124" s="508" t="e">
        <f>VLOOKUP(E124,Historic!$BQ$11:$BR$375,2)</f>
        <v>#N/A</v>
      </c>
      <c r="K124" s="508">
        <v>75</v>
      </c>
      <c r="L124" s="508">
        <v>0</v>
      </c>
      <c r="M124" s="508" t="e">
        <f t="shared" si="16"/>
        <v>#N/A</v>
      </c>
      <c r="N124" s="509">
        <f t="shared" si="11"/>
        <v>0</v>
      </c>
      <c r="O124" s="508" t="e">
        <f>VLOOKUP(E124,Historic!$BQ$11:$BT$375,4)</f>
        <v>#N/A</v>
      </c>
      <c r="P124" s="508">
        <v>75</v>
      </c>
      <c r="Q124" s="508">
        <v>0</v>
      </c>
      <c r="R124" s="508" t="e">
        <f t="shared" si="13"/>
        <v>#N/A</v>
      </c>
      <c r="S124" s="509">
        <f t="shared" si="17"/>
        <v>0</v>
      </c>
    </row>
    <row r="125" spans="1:19">
      <c r="A125" s="38">
        <f t="shared" si="14"/>
        <v>2011</v>
      </c>
      <c r="B125" s="6">
        <v>2</v>
      </c>
      <c r="C125" s="6">
        <v>4</v>
      </c>
      <c r="D125" s="507" t="str">
        <f ca="1">OFFSET('day lookup'!$A$1,WEEKDAY(E125)-1,0)</f>
        <v>FRI</v>
      </c>
      <c r="E125" s="474">
        <f t="shared" si="15"/>
        <v>40578</v>
      </c>
      <c r="F125" s="491" t="str">
        <f>IF(Computations!I319="","#N/A",Computations!I319)</f>
        <v>#N/A</v>
      </c>
      <c r="G125" s="399" t="str">
        <f>IF(Computations!H319="","#N/A",Computations!H319)</f>
        <v>#N/A</v>
      </c>
      <c r="H125" s="399">
        <f>IF(Computations!E319="","#N/A",Computations!E319)</f>
        <v>0</v>
      </c>
      <c r="I125" s="492">
        <f>IF(Computations!D319="","#N/A",Computations!D319)</f>
        <v>0</v>
      </c>
      <c r="J125" s="508" t="e">
        <f>VLOOKUP(E125,Historic!$BQ$11:$BR$375,2)</f>
        <v>#N/A</v>
      </c>
      <c r="K125" s="508">
        <v>75</v>
      </c>
      <c r="L125" s="508">
        <v>0</v>
      </c>
      <c r="M125" s="508" t="e">
        <f t="shared" si="16"/>
        <v>#N/A</v>
      </c>
      <c r="N125" s="509">
        <f t="shared" si="11"/>
        <v>0</v>
      </c>
      <c r="O125" s="508" t="e">
        <f>VLOOKUP(E125,Historic!$BQ$11:$BT$375,4)</f>
        <v>#N/A</v>
      </c>
      <c r="P125" s="508">
        <v>75</v>
      </c>
      <c r="Q125" s="508">
        <v>0</v>
      </c>
      <c r="R125" s="508" t="e">
        <f t="shared" si="13"/>
        <v>#N/A</v>
      </c>
      <c r="S125" s="509">
        <f t="shared" si="17"/>
        <v>0</v>
      </c>
    </row>
    <row r="126" spans="1:19">
      <c r="A126" s="38">
        <f t="shared" si="14"/>
        <v>2011</v>
      </c>
      <c r="B126" s="6">
        <v>2</v>
      </c>
      <c r="C126" s="6">
        <v>5</v>
      </c>
      <c r="D126" s="507" t="str">
        <f ca="1">OFFSET('day lookup'!$A$1,WEEKDAY(E126)-1,0)</f>
        <v>SAT</v>
      </c>
      <c r="E126" s="474">
        <f t="shared" si="15"/>
        <v>40579</v>
      </c>
      <c r="F126" s="491" t="str">
        <f>IF(Computations!I320="","#N/A",Computations!I320)</f>
        <v>#N/A</v>
      </c>
      <c r="G126" s="399" t="str">
        <f>IF(Computations!H320="","#N/A",Computations!H320)</f>
        <v>#N/A</v>
      </c>
      <c r="H126" s="399">
        <f>IF(Computations!E320="","#N/A",Computations!E320)</f>
        <v>0</v>
      </c>
      <c r="I126" s="492">
        <f>IF(Computations!D320="","#N/A",Computations!D320)</f>
        <v>0</v>
      </c>
      <c r="J126" s="508" t="e">
        <f>VLOOKUP(E126,Historic!$BQ$11:$BR$375,2)</f>
        <v>#N/A</v>
      </c>
      <c r="K126" s="508">
        <v>75</v>
      </c>
      <c r="L126" s="508">
        <v>0</v>
      </c>
      <c r="M126" s="508" t="e">
        <f t="shared" si="16"/>
        <v>#N/A</v>
      </c>
      <c r="N126" s="509">
        <f t="shared" si="11"/>
        <v>0</v>
      </c>
      <c r="O126" s="508" t="e">
        <f>VLOOKUP(E126,Historic!$BQ$11:$BT$375,4)</f>
        <v>#N/A</v>
      </c>
      <c r="P126" s="508">
        <v>75</v>
      </c>
      <c r="Q126" s="508">
        <v>0</v>
      </c>
      <c r="R126" s="508" t="e">
        <f t="shared" si="13"/>
        <v>#N/A</v>
      </c>
      <c r="S126" s="509">
        <f t="shared" si="17"/>
        <v>0</v>
      </c>
    </row>
    <row r="127" spans="1:19">
      <c r="A127" s="38">
        <f t="shared" si="14"/>
        <v>2011</v>
      </c>
      <c r="B127" s="6">
        <v>2</v>
      </c>
      <c r="C127" s="6">
        <v>6</v>
      </c>
      <c r="D127" s="507" t="str">
        <f ca="1">OFFSET('day lookup'!$A$1,WEEKDAY(E127)-1,0)</f>
        <v>SUN</v>
      </c>
      <c r="E127" s="474">
        <f t="shared" si="15"/>
        <v>40580</v>
      </c>
      <c r="F127" s="491" t="str">
        <f>IF(Computations!I321="","#N/A",Computations!I321)</f>
        <v>#N/A</v>
      </c>
      <c r="G127" s="399" t="str">
        <f>IF(Computations!H321="","#N/A",Computations!H321)</f>
        <v>#N/A</v>
      </c>
      <c r="H127" s="399">
        <f>IF(Computations!E321="","#N/A",Computations!E321)</f>
        <v>0</v>
      </c>
      <c r="I127" s="492">
        <f>IF(Computations!D321="","#N/A",Computations!D321)</f>
        <v>0</v>
      </c>
      <c r="J127" s="508" t="e">
        <f>VLOOKUP(E127,Historic!$BQ$11:$BR$375,2)</f>
        <v>#N/A</v>
      </c>
      <c r="K127" s="508">
        <v>75</v>
      </c>
      <c r="L127" s="508">
        <v>0</v>
      </c>
      <c r="M127" s="508" t="e">
        <f t="shared" si="16"/>
        <v>#N/A</v>
      </c>
      <c r="N127" s="509">
        <f t="shared" si="11"/>
        <v>0</v>
      </c>
      <c r="O127" s="508" t="e">
        <f>VLOOKUP(E127,Historic!$BQ$11:$BT$375,4)</f>
        <v>#N/A</v>
      </c>
      <c r="P127" s="508">
        <v>75</v>
      </c>
      <c r="Q127" s="508">
        <v>0</v>
      </c>
      <c r="R127" s="508" t="e">
        <f t="shared" si="13"/>
        <v>#N/A</v>
      </c>
      <c r="S127" s="509">
        <f t="shared" si="17"/>
        <v>0</v>
      </c>
    </row>
    <row r="128" spans="1:19">
      <c r="A128" s="38">
        <f t="shared" si="14"/>
        <v>2011</v>
      </c>
      <c r="B128" s="6">
        <v>2</v>
      </c>
      <c r="C128" s="6">
        <v>7</v>
      </c>
      <c r="D128" s="507" t="str">
        <f ca="1">OFFSET('day lookup'!$A$1,WEEKDAY(E128)-1,0)</f>
        <v>MON</v>
      </c>
      <c r="E128" s="474">
        <f t="shared" si="15"/>
        <v>40581</v>
      </c>
      <c r="F128" s="491" t="str">
        <f>IF(Computations!I322="","#N/A",Computations!I322)</f>
        <v>#N/A</v>
      </c>
      <c r="G128" s="399" t="str">
        <f>IF(Computations!H322="","#N/A",Computations!H322)</f>
        <v>#N/A</v>
      </c>
      <c r="H128" s="399">
        <f>IF(Computations!E322="","#N/A",Computations!E322)</f>
        <v>0</v>
      </c>
      <c r="I128" s="492">
        <f>IF(Computations!D322="","#N/A",Computations!D322)</f>
        <v>0</v>
      </c>
      <c r="J128" s="508" t="e">
        <f>VLOOKUP(E128,Historic!$BQ$11:$BR$375,2)</f>
        <v>#N/A</v>
      </c>
      <c r="K128" s="508">
        <v>75</v>
      </c>
      <c r="L128" s="508">
        <v>0</v>
      </c>
      <c r="M128" s="508" t="e">
        <f t="shared" si="16"/>
        <v>#N/A</v>
      </c>
      <c r="N128" s="509">
        <f t="shared" si="11"/>
        <v>0</v>
      </c>
      <c r="O128" s="508" t="e">
        <f>VLOOKUP(E128,Historic!$BQ$11:$BT$375,4)</f>
        <v>#N/A</v>
      </c>
      <c r="P128" s="508">
        <v>75</v>
      </c>
      <c r="Q128" s="508">
        <v>0</v>
      </c>
      <c r="R128" s="508" t="e">
        <f t="shared" si="13"/>
        <v>#N/A</v>
      </c>
      <c r="S128" s="509">
        <f t="shared" si="17"/>
        <v>0</v>
      </c>
    </row>
    <row r="129" spans="1:19">
      <c r="A129" s="38">
        <f t="shared" si="14"/>
        <v>2011</v>
      </c>
      <c r="B129" s="6">
        <v>2</v>
      </c>
      <c r="C129" s="6">
        <v>8</v>
      </c>
      <c r="D129" s="507" t="str">
        <f ca="1">OFFSET('day lookup'!$A$1,WEEKDAY(E129)-1,0)</f>
        <v>TUE</v>
      </c>
      <c r="E129" s="474">
        <f t="shared" si="15"/>
        <v>40582</v>
      </c>
      <c r="F129" s="491" t="str">
        <f>IF(Computations!I323="","#N/A",Computations!I323)</f>
        <v>#N/A</v>
      </c>
      <c r="G129" s="399" t="str">
        <f>IF(Computations!H323="","#N/A",Computations!H323)</f>
        <v>#N/A</v>
      </c>
      <c r="H129" s="399">
        <f>IF(Computations!E323="","#N/A",Computations!E323)</f>
        <v>0</v>
      </c>
      <c r="I129" s="492">
        <f>IF(Computations!D323="","#N/A",Computations!D323)</f>
        <v>0</v>
      </c>
      <c r="J129" s="508" t="e">
        <f>VLOOKUP(E129,Historic!$BQ$11:$BR$375,2)</f>
        <v>#N/A</v>
      </c>
      <c r="K129" s="508">
        <v>75</v>
      </c>
      <c r="L129" s="508">
        <v>0</v>
      </c>
      <c r="M129" s="508" t="e">
        <f t="shared" si="16"/>
        <v>#N/A</v>
      </c>
      <c r="N129" s="509">
        <f t="shared" si="11"/>
        <v>0</v>
      </c>
      <c r="O129" s="508" t="e">
        <f>VLOOKUP(E129,Historic!$BQ$11:$BT$375,4)</f>
        <v>#N/A</v>
      </c>
      <c r="P129" s="508">
        <v>75</v>
      </c>
      <c r="Q129" s="508">
        <v>0</v>
      </c>
      <c r="R129" s="508" t="e">
        <f t="shared" si="13"/>
        <v>#N/A</v>
      </c>
      <c r="S129" s="509">
        <f t="shared" si="17"/>
        <v>0</v>
      </c>
    </row>
    <row r="130" spans="1:19">
      <c r="A130" s="38">
        <f t="shared" si="14"/>
        <v>2011</v>
      </c>
      <c r="B130" s="6">
        <v>2</v>
      </c>
      <c r="C130" s="6">
        <v>9</v>
      </c>
      <c r="D130" s="507" t="str">
        <f ca="1">OFFSET('day lookup'!$A$1,WEEKDAY(E130)-1,0)</f>
        <v>WED</v>
      </c>
      <c r="E130" s="474">
        <f t="shared" si="15"/>
        <v>40583</v>
      </c>
      <c r="F130" s="491" t="str">
        <f>IF(Computations!I324="","#N/A",Computations!I324)</f>
        <v>#N/A</v>
      </c>
      <c r="G130" s="399" t="str">
        <f>IF(Computations!H324="","#N/A",Computations!H324)</f>
        <v>#N/A</v>
      </c>
      <c r="H130" s="399">
        <f>IF(Computations!E324="","#N/A",Computations!E324)</f>
        <v>0</v>
      </c>
      <c r="I130" s="492">
        <f>IF(Computations!D324="","#N/A",Computations!D324)</f>
        <v>0</v>
      </c>
      <c r="J130" s="508" t="e">
        <f>VLOOKUP(E130,Historic!$BQ$11:$BR$375,2)</f>
        <v>#N/A</v>
      </c>
      <c r="K130" s="508">
        <v>75</v>
      </c>
      <c r="L130" s="508">
        <v>0</v>
      </c>
      <c r="M130" s="508" t="e">
        <f t="shared" si="16"/>
        <v>#N/A</v>
      </c>
      <c r="N130" s="509">
        <f t="shared" si="11"/>
        <v>0</v>
      </c>
      <c r="O130" s="508" t="e">
        <f>VLOOKUP(E130,Historic!$BQ$11:$BT$375,4)</f>
        <v>#N/A</v>
      </c>
      <c r="P130" s="508">
        <v>75</v>
      </c>
      <c r="Q130" s="508">
        <v>0</v>
      </c>
      <c r="R130" s="508" t="e">
        <f t="shared" si="13"/>
        <v>#N/A</v>
      </c>
      <c r="S130" s="509">
        <f t="shared" si="17"/>
        <v>0</v>
      </c>
    </row>
    <row r="131" spans="1:19">
      <c r="A131" s="38">
        <f t="shared" si="14"/>
        <v>2011</v>
      </c>
      <c r="B131" s="6">
        <v>2</v>
      </c>
      <c r="C131" s="6">
        <v>10</v>
      </c>
      <c r="D131" s="507" t="str">
        <f ca="1">OFFSET('day lookup'!$A$1,WEEKDAY(E131)-1,0)</f>
        <v>THU</v>
      </c>
      <c r="E131" s="474">
        <f t="shared" si="15"/>
        <v>40584</v>
      </c>
      <c r="F131" s="491" t="str">
        <f>IF(Computations!I325="","#N/A",Computations!I325)</f>
        <v>#N/A</v>
      </c>
      <c r="G131" s="399" t="str">
        <f>IF(Computations!H325="","#N/A",Computations!H325)</f>
        <v>#N/A</v>
      </c>
      <c r="H131" s="399">
        <f>IF(Computations!E325="","#N/A",Computations!E325)</f>
        <v>0</v>
      </c>
      <c r="I131" s="492">
        <f>IF(Computations!D325="","#N/A",Computations!D325)</f>
        <v>0</v>
      </c>
      <c r="J131" s="508" t="e">
        <f>VLOOKUP(E131,Historic!$BQ$11:$BR$375,2)</f>
        <v>#N/A</v>
      </c>
      <c r="K131" s="508">
        <v>75</v>
      </c>
      <c r="L131" s="508">
        <v>0</v>
      </c>
      <c r="M131" s="508" t="e">
        <f t="shared" si="16"/>
        <v>#N/A</v>
      </c>
      <c r="N131" s="509">
        <f t="shared" si="11"/>
        <v>0</v>
      </c>
      <c r="O131" s="508" t="e">
        <f>VLOOKUP(E131,Historic!$BQ$11:$BT$375,4)</f>
        <v>#N/A</v>
      </c>
      <c r="P131" s="508">
        <v>75</v>
      </c>
      <c r="Q131" s="508">
        <v>0</v>
      </c>
      <c r="R131" s="508" t="e">
        <f t="shared" si="13"/>
        <v>#N/A</v>
      </c>
      <c r="S131" s="509">
        <f t="shared" si="17"/>
        <v>0</v>
      </c>
    </row>
    <row r="132" spans="1:19">
      <c r="A132" s="38">
        <f t="shared" si="14"/>
        <v>2011</v>
      </c>
      <c r="B132" s="6">
        <v>2</v>
      </c>
      <c r="C132" s="6">
        <v>11</v>
      </c>
      <c r="D132" s="507" t="str">
        <f ca="1">OFFSET('day lookup'!$A$1,WEEKDAY(E132)-1,0)</f>
        <v>FRI</v>
      </c>
      <c r="E132" s="474">
        <f t="shared" si="15"/>
        <v>40585</v>
      </c>
      <c r="F132" s="491" t="str">
        <f>IF(Computations!I326="","#N/A",Computations!I326)</f>
        <v>#N/A</v>
      </c>
      <c r="G132" s="399" t="str">
        <f>IF(Computations!H326="","#N/A",Computations!H326)</f>
        <v>#N/A</v>
      </c>
      <c r="H132" s="399">
        <f>IF(Computations!E326="","#N/A",Computations!E326)</f>
        <v>0</v>
      </c>
      <c r="I132" s="492">
        <f>IF(Computations!D326="","#N/A",Computations!D326)</f>
        <v>0</v>
      </c>
      <c r="J132" s="508" t="e">
        <f>VLOOKUP(E132,Historic!$BQ$11:$BR$375,2)</f>
        <v>#N/A</v>
      </c>
      <c r="K132" s="508">
        <v>75</v>
      </c>
      <c r="L132" s="508">
        <v>0</v>
      </c>
      <c r="M132" s="508" t="e">
        <f t="shared" si="16"/>
        <v>#N/A</v>
      </c>
      <c r="N132" s="509">
        <f t="shared" si="11"/>
        <v>0</v>
      </c>
      <c r="O132" s="508" t="e">
        <f>VLOOKUP(E132,Historic!$BQ$11:$BT$375,4)</f>
        <v>#N/A</v>
      </c>
      <c r="P132" s="508">
        <v>75</v>
      </c>
      <c r="Q132" s="508">
        <v>0</v>
      </c>
      <c r="R132" s="508" t="e">
        <f t="shared" si="13"/>
        <v>#N/A</v>
      </c>
      <c r="S132" s="509">
        <f t="shared" si="17"/>
        <v>0</v>
      </c>
    </row>
    <row r="133" spans="1:19">
      <c r="A133" s="38">
        <f t="shared" si="14"/>
        <v>2011</v>
      </c>
      <c r="B133" s="6">
        <v>2</v>
      </c>
      <c r="C133" s="6">
        <v>12</v>
      </c>
      <c r="D133" s="507" t="str">
        <f ca="1">OFFSET('day lookup'!$A$1,WEEKDAY(E133)-1,0)</f>
        <v>SAT</v>
      </c>
      <c r="E133" s="474">
        <f t="shared" si="15"/>
        <v>40586</v>
      </c>
      <c r="F133" s="491" t="str">
        <f>IF(Computations!I327="","#N/A",Computations!I327)</f>
        <v>#N/A</v>
      </c>
      <c r="G133" s="399" t="str">
        <f>IF(Computations!H327="","#N/A",Computations!H327)</f>
        <v>#N/A</v>
      </c>
      <c r="H133" s="399">
        <f>IF(Computations!E327="","#N/A",Computations!E327)</f>
        <v>0</v>
      </c>
      <c r="I133" s="492">
        <f>IF(Computations!D327="","#N/A",Computations!D327)</f>
        <v>0</v>
      </c>
      <c r="J133" s="508" t="e">
        <f>VLOOKUP(E133,Historic!$BQ$11:$BR$375,2)</f>
        <v>#N/A</v>
      </c>
      <c r="K133" s="508">
        <v>75</v>
      </c>
      <c r="L133" s="508">
        <v>0</v>
      </c>
      <c r="M133" s="508" t="e">
        <f t="shared" si="16"/>
        <v>#N/A</v>
      </c>
      <c r="N133" s="509">
        <f t="shared" si="11"/>
        <v>0</v>
      </c>
      <c r="O133" s="508" t="e">
        <f>VLOOKUP(E133,Historic!$BQ$11:$BT$375,4)</f>
        <v>#N/A</v>
      </c>
      <c r="P133" s="508">
        <v>75</v>
      </c>
      <c r="Q133" s="508">
        <v>0</v>
      </c>
      <c r="R133" s="508" t="e">
        <f t="shared" si="13"/>
        <v>#N/A</v>
      </c>
      <c r="S133" s="509">
        <f t="shared" si="17"/>
        <v>0</v>
      </c>
    </row>
    <row r="134" spans="1:19">
      <c r="A134" s="38">
        <f t="shared" si="14"/>
        <v>2011</v>
      </c>
      <c r="B134" s="6">
        <v>2</v>
      </c>
      <c r="C134" s="6">
        <v>13</v>
      </c>
      <c r="D134" s="507" t="str">
        <f ca="1">OFFSET('day lookup'!$A$1,WEEKDAY(E134)-1,0)</f>
        <v>SUN</v>
      </c>
      <c r="E134" s="474">
        <f t="shared" si="15"/>
        <v>40587</v>
      </c>
      <c r="F134" s="491" t="str">
        <f>IF(Computations!I328="","#N/A",Computations!I328)</f>
        <v>#N/A</v>
      </c>
      <c r="G134" s="399" t="str">
        <f>IF(Computations!H328="","#N/A",Computations!H328)</f>
        <v>#N/A</v>
      </c>
      <c r="H134" s="399">
        <f>IF(Computations!E328="","#N/A",Computations!E328)</f>
        <v>0</v>
      </c>
      <c r="I134" s="492">
        <f>IF(Computations!D328="","#N/A",Computations!D328)</f>
        <v>0</v>
      </c>
      <c r="J134" s="508" t="e">
        <f>VLOOKUP(E134,Historic!$BQ$11:$BR$375,2)</f>
        <v>#N/A</v>
      </c>
      <c r="K134" s="508">
        <v>75</v>
      </c>
      <c r="L134" s="508">
        <v>0</v>
      </c>
      <c r="M134" s="508" t="e">
        <f t="shared" si="16"/>
        <v>#N/A</v>
      </c>
      <c r="N134" s="509">
        <f t="shared" si="11"/>
        <v>0</v>
      </c>
      <c r="O134" s="508" t="e">
        <f>VLOOKUP(E134,Historic!$BQ$11:$BT$375,4)</f>
        <v>#N/A</v>
      </c>
      <c r="P134" s="508">
        <v>75</v>
      </c>
      <c r="Q134" s="508">
        <v>0</v>
      </c>
      <c r="R134" s="508" t="e">
        <f t="shared" si="13"/>
        <v>#N/A</v>
      </c>
      <c r="S134" s="509">
        <f t="shared" si="17"/>
        <v>0</v>
      </c>
    </row>
    <row r="135" spans="1:19">
      <c r="A135" s="38">
        <f t="shared" si="14"/>
        <v>2011</v>
      </c>
      <c r="B135" s="6">
        <v>2</v>
      </c>
      <c r="C135" s="6">
        <v>14</v>
      </c>
      <c r="D135" s="507" t="str">
        <f ca="1">OFFSET('day lookup'!$A$1,WEEKDAY(E135)-1,0)</f>
        <v>MON</v>
      </c>
      <c r="E135" s="474">
        <f t="shared" si="15"/>
        <v>40588</v>
      </c>
      <c r="F135" s="491" t="str">
        <f>IF(Computations!I329="","#N/A",Computations!I329)</f>
        <v>#N/A</v>
      </c>
      <c r="G135" s="399" t="str">
        <f>IF(Computations!H329="","#N/A",Computations!H329)</f>
        <v>#N/A</v>
      </c>
      <c r="H135" s="399">
        <f>IF(Computations!E329="","#N/A",Computations!E329)</f>
        <v>0</v>
      </c>
      <c r="I135" s="492">
        <f>IF(Computations!D329="","#N/A",Computations!D329)</f>
        <v>0</v>
      </c>
      <c r="J135" s="508" t="e">
        <f>VLOOKUP(E135,Historic!$BQ$11:$BR$375,2)</f>
        <v>#N/A</v>
      </c>
      <c r="K135" s="508">
        <v>75</v>
      </c>
      <c r="L135" s="508">
        <v>0</v>
      </c>
      <c r="M135" s="508" t="e">
        <f t="shared" si="16"/>
        <v>#N/A</v>
      </c>
      <c r="N135" s="509">
        <f t="shared" si="11"/>
        <v>0</v>
      </c>
      <c r="O135" s="508" t="e">
        <f>VLOOKUP(E135,Historic!$BQ$11:$BT$375,4)</f>
        <v>#N/A</v>
      </c>
      <c r="P135" s="508">
        <v>75</v>
      </c>
      <c r="Q135" s="508">
        <v>0</v>
      </c>
      <c r="R135" s="508" t="e">
        <f t="shared" si="13"/>
        <v>#N/A</v>
      </c>
      <c r="S135" s="509">
        <f t="shared" si="17"/>
        <v>0</v>
      </c>
    </row>
    <row r="136" spans="1:19">
      <c r="A136" s="38">
        <f t="shared" si="14"/>
        <v>2011</v>
      </c>
      <c r="B136" s="6">
        <v>2</v>
      </c>
      <c r="C136" s="6">
        <v>15</v>
      </c>
      <c r="D136" s="507" t="str">
        <f ca="1">OFFSET('day lookup'!$A$1,WEEKDAY(E136)-1,0)</f>
        <v>TUE</v>
      </c>
      <c r="E136" s="474">
        <f t="shared" si="15"/>
        <v>40589</v>
      </c>
      <c r="F136" s="491" t="str">
        <f>IF(Computations!I330="","#N/A",Computations!I330)</f>
        <v>#N/A</v>
      </c>
      <c r="G136" s="399" t="str">
        <f>IF(Computations!H330="","#N/A",Computations!H330)</f>
        <v>#N/A</v>
      </c>
      <c r="H136" s="399">
        <f>IF(Computations!E330="","#N/A",Computations!E330)</f>
        <v>0</v>
      </c>
      <c r="I136" s="492">
        <f>IF(Computations!D330="","#N/A",Computations!D330)</f>
        <v>0</v>
      </c>
      <c r="J136" s="508" t="e">
        <f>VLOOKUP(E136,Historic!$BQ$11:$BR$375,2)</f>
        <v>#N/A</v>
      </c>
      <c r="K136" s="508">
        <v>75</v>
      </c>
      <c r="L136" s="508">
        <v>0</v>
      </c>
      <c r="M136" s="508" t="e">
        <f t="shared" si="16"/>
        <v>#N/A</v>
      </c>
      <c r="N136" s="509">
        <f t="shared" si="11"/>
        <v>0</v>
      </c>
      <c r="O136" s="508" t="e">
        <f>VLOOKUP(E136,Historic!$BQ$11:$BT$375,4)</f>
        <v>#N/A</v>
      </c>
      <c r="P136" s="508">
        <v>75</v>
      </c>
      <c r="Q136" s="508">
        <v>0</v>
      </c>
      <c r="R136" s="508" t="e">
        <f t="shared" si="13"/>
        <v>#N/A</v>
      </c>
      <c r="S136" s="509">
        <f t="shared" si="17"/>
        <v>0</v>
      </c>
    </row>
    <row r="137" spans="1:19">
      <c r="A137" s="38">
        <f t="shared" si="14"/>
        <v>2011</v>
      </c>
      <c r="B137" s="6">
        <v>2</v>
      </c>
      <c r="C137" s="6">
        <v>16</v>
      </c>
      <c r="D137" s="507" t="str">
        <f ca="1">OFFSET('day lookup'!$A$1,WEEKDAY(E137)-1,0)</f>
        <v>WED</v>
      </c>
      <c r="E137" s="474">
        <f t="shared" si="15"/>
        <v>40590</v>
      </c>
      <c r="F137" s="491" t="str">
        <f>IF(Computations!I331="","#N/A",Computations!I331)</f>
        <v>#N/A</v>
      </c>
      <c r="G137" s="399" t="str">
        <f>IF(Computations!H331="","#N/A",Computations!H331)</f>
        <v>#N/A</v>
      </c>
      <c r="H137" s="399">
        <f>IF(Computations!E331="","#N/A",Computations!E331)</f>
        <v>0</v>
      </c>
      <c r="I137" s="492">
        <f>IF(Computations!D331="","#N/A",Computations!D331)</f>
        <v>0</v>
      </c>
      <c r="J137" s="508" t="e">
        <f>VLOOKUP(E137,Historic!$BQ$11:$BR$375,2)</f>
        <v>#N/A</v>
      </c>
      <c r="K137" s="508">
        <v>75</v>
      </c>
      <c r="L137" s="508">
        <v>0</v>
      </c>
      <c r="M137" s="508" t="e">
        <f t="shared" si="16"/>
        <v>#N/A</v>
      </c>
      <c r="N137" s="509">
        <f t="shared" si="11"/>
        <v>0</v>
      </c>
      <c r="O137" s="508" t="e">
        <f>VLOOKUP(E137,Historic!$BQ$11:$BT$375,4)</f>
        <v>#N/A</v>
      </c>
      <c r="P137" s="508">
        <v>75</v>
      </c>
      <c r="Q137" s="508">
        <v>0</v>
      </c>
      <c r="R137" s="508" t="e">
        <f t="shared" si="13"/>
        <v>#N/A</v>
      </c>
      <c r="S137" s="509">
        <f t="shared" si="17"/>
        <v>0</v>
      </c>
    </row>
    <row r="138" spans="1:19">
      <c r="A138" s="38">
        <f t="shared" si="14"/>
        <v>2011</v>
      </c>
      <c r="B138" s="6">
        <v>2</v>
      </c>
      <c r="C138" s="6">
        <v>17</v>
      </c>
      <c r="D138" s="507" t="str">
        <f ca="1">OFFSET('day lookup'!$A$1,WEEKDAY(E138)-1,0)</f>
        <v>THU</v>
      </c>
      <c r="E138" s="474">
        <f t="shared" si="15"/>
        <v>40591</v>
      </c>
      <c r="F138" s="491" t="str">
        <f>IF(Computations!I332="","#N/A",Computations!I332)</f>
        <v>#N/A</v>
      </c>
      <c r="G138" s="399" t="str">
        <f>IF(Computations!H332="","#N/A",Computations!H332)</f>
        <v>#N/A</v>
      </c>
      <c r="H138" s="399">
        <f>IF(Computations!E332="","#N/A",Computations!E332)</f>
        <v>0</v>
      </c>
      <c r="I138" s="492">
        <f>IF(Computations!D332="","#N/A",Computations!D332)</f>
        <v>0</v>
      </c>
      <c r="J138" s="508" t="e">
        <f>VLOOKUP(E138,Historic!$BQ$11:$BR$375,2)</f>
        <v>#N/A</v>
      </c>
      <c r="K138" s="508">
        <v>75</v>
      </c>
      <c r="L138" s="508">
        <v>0</v>
      </c>
      <c r="M138" s="508" t="e">
        <f t="shared" si="16"/>
        <v>#N/A</v>
      </c>
      <c r="N138" s="509">
        <f t="shared" si="11"/>
        <v>0</v>
      </c>
      <c r="O138" s="508" t="e">
        <f>VLOOKUP(E138,Historic!$BQ$11:$BT$375,4)</f>
        <v>#N/A</v>
      </c>
      <c r="P138" s="508">
        <v>75</v>
      </c>
      <c r="Q138" s="508">
        <v>0</v>
      </c>
      <c r="R138" s="508" t="e">
        <f t="shared" si="13"/>
        <v>#N/A</v>
      </c>
      <c r="S138" s="509">
        <f t="shared" si="17"/>
        <v>0</v>
      </c>
    </row>
    <row r="139" spans="1:19">
      <c r="A139" s="38">
        <f t="shared" si="14"/>
        <v>2011</v>
      </c>
      <c r="B139" s="6">
        <v>2</v>
      </c>
      <c r="C139" s="6">
        <v>18</v>
      </c>
      <c r="D139" s="507" t="str">
        <f ca="1">OFFSET('day lookup'!$A$1,WEEKDAY(E139)-1,0)</f>
        <v>FRI</v>
      </c>
      <c r="E139" s="474">
        <f t="shared" si="15"/>
        <v>40592</v>
      </c>
      <c r="F139" s="491" t="str">
        <f>IF(Computations!I333="","#N/A",Computations!I333)</f>
        <v>#N/A</v>
      </c>
      <c r="G139" s="399" t="str">
        <f>IF(Computations!H333="","#N/A",Computations!H333)</f>
        <v>#N/A</v>
      </c>
      <c r="H139" s="399">
        <f>IF(Computations!E333="","#N/A",Computations!E333)</f>
        <v>0</v>
      </c>
      <c r="I139" s="492">
        <f>IF(Computations!D333="","#N/A",Computations!D333)</f>
        <v>0</v>
      </c>
      <c r="J139" s="508" t="e">
        <f>VLOOKUP(E139,Historic!$BQ$11:$BR$375,2)</f>
        <v>#N/A</v>
      </c>
      <c r="K139" s="508">
        <v>75</v>
      </c>
      <c r="L139" s="508">
        <v>0</v>
      </c>
      <c r="M139" s="508" t="e">
        <f t="shared" si="16"/>
        <v>#N/A</v>
      </c>
      <c r="N139" s="509">
        <f t="shared" si="11"/>
        <v>0</v>
      </c>
      <c r="O139" s="508" t="e">
        <f>VLOOKUP(E139,Historic!$BQ$11:$BT$375,4)</f>
        <v>#N/A</v>
      </c>
      <c r="P139" s="508">
        <v>75</v>
      </c>
      <c r="Q139" s="508">
        <v>0</v>
      </c>
      <c r="R139" s="508" t="e">
        <f t="shared" si="13"/>
        <v>#N/A</v>
      </c>
      <c r="S139" s="509">
        <f t="shared" si="17"/>
        <v>0</v>
      </c>
    </row>
    <row r="140" spans="1:19">
      <c r="A140" s="38">
        <f t="shared" si="14"/>
        <v>2011</v>
      </c>
      <c r="B140" s="6">
        <v>2</v>
      </c>
      <c r="C140" s="6">
        <v>19</v>
      </c>
      <c r="D140" s="507" t="str">
        <f ca="1">OFFSET('day lookup'!$A$1,WEEKDAY(E140)-1,0)</f>
        <v>SAT</v>
      </c>
      <c r="E140" s="474">
        <f t="shared" si="15"/>
        <v>40593</v>
      </c>
      <c r="F140" s="491" t="str">
        <f>IF(Computations!I334="","#N/A",Computations!I334)</f>
        <v>#N/A</v>
      </c>
      <c r="G140" s="399" t="str">
        <f>IF(Computations!H334="","#N/A",Computations!H334)</f>
        <v>#N/A</v>
      </c>
      <c r="H140" s="399">
        <f>IF(Computations!E334="","#N/A",Computations!E334)</f>
        <v>0</v>
      </c>
      <c r="I140" s="492">
        <f>IF(Computations!D334="","#N/A",Computations!D334)</f>
        <v>0</v>
      </c>
      <c r="J140" s="508" t="e">
        <f>VLOOKUP(E140,Historic!$BQ$11:$BR$375,2)</f>
        <v>#N/A</v>
      </c>
      <c r="K140" s="508">
        <v>75</v>
      </c>
      <c r="L140" s="508">
        <v>0</v>
      </c>
      <c r="M140" s="508" t="e">
        <f t="shared" si="16"/>
        <v>#N/A</v>
      </c>
      <c r="N140" s="509">
        <f t="shared" si="11"/>
        <v>0</v>
      </c>
      <c r="O140" s="508" t="e">
        <f>VLOOKUP(E140,Historic!$BQ$11:$BT$375,4)</f>
        <v>#N/A</v>
      </c>
      <c r="P140" s="508">
        <v>75</v>
      </c>
      <c r="Q140" s="508">
        <v>0</v>
      </c>
      <c r="R140" s="508" t="e">
        <f t="shared" si="13"/>
        <v>#N/A</v>
      </c>
      <c r="S140" s="509">
        <f t="shared" si="17"/>
        <v>0</v>
      </c>
    </row>
    <row r="141" spans="1:19">
      <c r="A141" s="38">
        <f t="shared" si="14"/>
        <v>2011</v>
      </c>
      <c r="B141" s="6">
        <v>2</v>
      </c>
      <c r="C141" s="6">
        <v>20</v>
      </c>
      <c r="D141" s="507" t="str">
        <f ca="1">OFFSET('day lookup'!$A$1,WEEKDAY(E141)-1,0)</f>
        <v>SUN</v>
      </c>
      <c r="E141" s="474">
        <f t="shared" si="15"/>
        <v>40594</v>
      </c>
      <c r="F141" s="491" t="str">
        <f>IF(Computations!I335="","#N/A",Computations!I335)</f>
        <v>#N/A</v>
      </c>
      <c r="G141" s="399" t="str">
        <f>IF(Computations!H335="","#N/A",Computations!H335)</f>
        <v>#N/A</v>
      </c>
      <c r="H141" s="399">
        <f>IF(Computations!E335="","#N/A",Computations!E335)</f>
        <v>0</v>
      </c>
      <c r="I141" s="492">
        <f>IF(Computations!D335="","#N/A",Computations!D335)</f>
        <v>0</v>
      </c>
      <c r="J141" s="508" t="e">
        <f>VLOOKUP(E141,Historic!$BQ$11:$BR$375,2)</f>
        <v>#N/A</v>
      </c>
      <c r="K141" s="508">
        <v>75</v>
      </c>
      <c r="L141" s="508">
        <v>0</v>
      </c>
      <c r="M141" s="508" t="e">
        <f t="shared" si="16"/>
        <v>#N/A</v>
      </c>
      <c r="N141" s="509">
        <f t="shared" si="11"/>
        <v>0</v>
      </c>
      <c r="O141" s="508" t="e">
        <f>VLOOKUP(E141,Historic!$BQ$11:$BT$375,4)</f>
        <v>#N/A</v>
      </c>
      <c r="P141" s="508">
        <v>75</v>
      </c>
      <c r="Q141" s="508">
        <v>0</v>
      </c>
      <c r="R141" s="508" t="e">
        <f t="shared" si="13"/>
        <v>#N/A</v>
      </c>
      <c r="S141" s="509">
        <f t="shared" si="17"/>
        <v>0</v>
      </c>
    </row>
    <row r="142" spans="1:19">
      <c r="A142" s="38">
        <f t="shared" si="14"/>
        <v>2011</v>
      </c>
      <c r="B142" s="6">
        <v>2</v>
      </c>
      <c r="C142" s="6">
        <v>21</v>
      </c>
      <c r="D142" s="507" t="str">
        <f ca="1">OFFSET('day lookup'!$A$1,WEEKDAY(E142)-1,0)</f>
        <v>MON</v>
      </c>
      <c r="E142" s="474">
        <f t="shared" si="15"/>
        <v>40595</v>
      </c>
      <c r="F142" s="491" t="str">
        <f>IF(Computations!I336="","#N/A",Computations!I336)</f>
        <v>#N/A</v>
      </c>
      <c r="G142" s="399" t="str">
        <f>IF(Computations!H336="","#N/A",Computations!H336)</f>
        <v>#N/A</v>
      </c>
      <c r="H142" s="399">
        <f>IF(Computations!E336="","#N/A",Computations!E336)</f>
        <v>0</v>
      </c>
      <c r="I142" s="492">
        <f>IF(Computations!D336="","#N/A",Computations!D336)</f>
        <v>0</v>
      </c>
      <c r="J142" s="508" t="e">
        <f>VLOOKUP(E142,Historic!$BQ$11:$BR$375,2)</f>
        <v>#N/A</v>
      </c>
      <c r="K142" s="508">
        <v>75</v>
      </c>
      <c r="L142" s="508">
        <v>0</v>
      </c>
      <c r="M142" s="508" t="e">
        <f t="shared" si="16"/>
        <v>#N/A</v>
      </c>
      <c r="N142" s="509">
        <f t="shared" ref="N142:N179" si="18">IF(I142="#N/A",N141+(J142-K142)*1.98347-L142,I142)</f>
        <v>0</v>
      </c>
      <c r="O142" s="508" t="e">
        <f>VLOOKUP(E142,Historic!$BQ$11:$BT$375,4)</f>
        <v>#N/A</v>
      </c>
      <c r="P142" s="508">
        <v>75</v>
      </c>
      <c r="Q142" s="508">
        <v>0</v>
      </c>
      <c r="R142" s="508" t="e">
        <f t="shared" si="13"/>
        <v>#N/A</v>
      </c>
      <c r="S142" s="509">
        <f t="shared" si="17"/>
        <v>0</v>
      </c>
    </row>
    <row r="143" spans="1:19">
      <c r="A143" s="38">
        <f t="shared" si="14"/>
        <v>2011</v>
      </c>
      <c r="B143" s="6">
        <v>2</v>
      </c>
      <c r="C143" s="6">
        <v>22</v>
      </c>
      <c r="D143" s="507" t="str">
        <f ca="1">OFFSET('day lookup'!$A$1,WEEKDAY(E143)-1,0)</f>
        <v>TUE</v>
      </c>
      <c r="E143" s="474">
        <f t="shared" si="15"/>
        <v>40596</v>
      </c>
      <c r="F143" s="491" t="str">
        <f>IF(Computations!I337="","#N/A",Computations!I337)</f>
        <v>#N/A</v>
      </c>
      <c r="G143" s="399" t="str">
        <f>IF(Computations!H337="","#N/A",Computations!H337)</f>
        <v>#N/A</v>
      </c>
      <c r="H143" s="399">
        <f>IF(Computations!E337="","#N/A",Computations!E337)</f>
        <v>0</v>
      </c>
      <c r="I143" s="492">
        <f>IF(Computations!D337="","#N/A",Computations!D337)</f>
        <v>0</v>
      </c>
      <c r="J143" s="508" t="e">
        <f>VLOOKUP(E143,Historic!$BQ$11:$BR$375,2)</f>
        <v>#N/A</v>
      </c>
      <c r="K143" s="508">
        <v>75</v>
      </c>
      <c r="L143" s="508">
        <v>0</v>
      </c>
      <c r="M143" s="508" t="e">
        <f t="shared" si="16"/>
        <v>#N/A</v>
      </c>
      <c r="N143" s="509">
        <f t="shared" si="18"/>
        <v>0</v>
      </c>
      <c r="O143" s="508" t="e">
        <f>VLOOKUP(E143,Historic!$BQ$11:$BT$375,4)</f>
        <v>#N/A</v>
      </c>
      <c r="P143" s="508">
        <v>75</v>
      </c>
      <c r="Q143" s="508">
        <v>0</v>
      </c>
      <c r="R143" s="508" t="e">
        <f t="shared" si="13"/>
        <v>#N/A</v>
      </c>
      <c r="S143" s="509">
        <f t="shared" si="17"/>
        <v>0</v>
      </c>
    </row>
    <row r="144" spans="1:19">
      <c r="A144" s="38">
        <f t="shared" si="14"/>
        <v>2011</v>
      </c>
      <c r="B144" s="6">
        <v>2</v>
      </c>
      <c r="C144" s="6">
        <v>23</v>
      </c>
      <c r="D144" s="507" t="str">
        <f ca="1">OFFSET('day lookup'!$A$1,WEEKDAY(E144)-1,0)</f>
        <v>WED</v>
      </c>
      <c r="E144" s="474">
        <f t="shared" si="15"/>
        <v>40597</v>
      </c>
      <c r="F144" s="491" t="str">
        <f>IF(Computations!I338="","#N/A",Computations!I338)</f>
        <v>#N/A</v>
      </c>
      <c r="G144" s="399" t="str">
        <f>IF(Computations!H338="","#N/A",Computations!H338)</f>
        <v>#N/A</v>
      </c>
      <c r="H144" s="399">
        <f>IF(Computations!E338="","#N/A",Computations!E338)</f>
        <v>0</v>
      </c>
      <c r="I144" s="492">
        <f>IF(Computations!D338="","#N/A",Computations!D338)</f>
        <v>0</v>
      </c>
      <c r="J144" s="508" t="e">
        <f>VLOOKUP(E144,Historic!$BQ$11:$BR$375,2)</f>
        <v>#N/A</v>
      </c>
      <c r="K144" s="508">
        <v>75</v>
      </c>
      <c r="L144" s="508">
        <v>0</v>
      </c>
      <c r="M144" s="508" t="e">
        <f t="shared" si="16"/>
        <v>#N/A</v>
      </c>
      <c r="N144" s="509">
        <f t="shared" si="18"/>
        <v>0</v>
      </c>
      <c r="O144" s="508" t="e">
        <f>VLOOKUP(E144,Historic!$BQ$11:$BT$375,4)</f>
        <v>#N/A</v>
      </c>
      <c r="P144" s="508">
        <v>75</v>
      </c>
      <c r="Q144" s="508">
        <v>0</v>
      </c>
      <c r="R144" s="508" t="e">
        <f t="shared" si="13"/>
        <v>#N/A</v>
      </c>
      <c r="S144" s="509">
        <f t="shared" si="17"/>
        <v>0</v>
      </c>
    </row>
    <row r="145" spans="1:19">
      <c r="A145" s="38">
        <f t="shared" si="14"/>
        <v>2011</v>
      </c>
      <c r="B145" s="6">
        <v>2</v>
      </c>
      <c r="C145" s="6">
        <v>24</v>
      </c>
      <c r="D145" s="507" t="str">
        <f ca="1">OFFSET('day lookup'!$A$1,WEEKDAY(E145)-1,0)</f>
        <v>THU</v>
      </c>
      <c r="E145" s="474">
        <f t="shared" si="15"/>
        <v>40598</v>
      </c>
      <c r="F145" s="491" t="str">
        <f>IF(Computations!I339="","#N/A",Computations!I339)</f>
        <v>#N/A</v>
      </c>
      <c r="G145" s="399" t="str">
        <f>IF(Computations!H339="","#N/A",Computations!H339)</f>
        <v>#N/A</v>
      </c>
      <c r="H145" s="399">
        <f>IF(Computations!E339="","#N/A",Computations!E339)</f>
        <v>0</v>
      </c>
      <c r="I145" s="492">
        <f>IF(Computations!D339="","#N/A",Computations!D339)</f>
        <v>0</v>
      </c>
      <c r="J145" s="508" t="e">
        <f>VLOOKUP(E145,Historic!$BQ$11:$BR$375,2)</f>
        <v>#N/A</v>
      </c>
      <c r="K145" s="508">
        <v>75</v>
      </c>
      <c r="L145" s="508">
        <v>0</v>
      </c>
      <c r="M145" s="508" t="e">
        <f t="shared" si="16"/>
        <v>#N/A</v>
      </c>
      <c r="N145" s="509">
        <f t="shared" si="18"/>
        <v>0</v>
      </c>
      <c r="O145" s="508" t="e">
        <f>VLOOKUP(E145,Historic!$BQ$11:$BT$375,4)</f>
        <v>#N/A</v>
      </c>
      <c r="P145" s="508">
        <v>75</v>
      </c>
      <c r="Q145" s="508">
        <v>0</v>
      </c>
      <c r="R145" s="508" t="e">
        <f t="shared" si="13"/>
        <v>#N/A</v>
      </c>
      <c r="S145" s="509">
        <f t="shared" si="17"/>
        <v>0</v>
      </c>
    </row>
    <row r="146" spans="1:19">
      <c r="A146" s="38">
        <f t="shared" si="14"/>
        <v>2011</v>
      </c>
      <c r="B146" s="6">
        <v>2</v>
      </c>
      <c r="C146" s="6">
        <v>25</v>
      </c>
      <c r="D146" s="507" t="str">
        <f ca="1">OFFSET('day lookup'!$A$1,WEEKDAY(E146)-1,0)</f>
        <v>FRI</v>
      </c>
      <c r="E146" s="474">
        <f t="shared" si="15"/>
        <v>40599</v>
      </c>
      <c r="F146" s="491" t="str">
        <f>IF(Computations!I340="","#N/A",Computations!I340)</f>
        <v>#N/A</v>
      </c>
      <c r="G146" s="399" t="str">
        <f>IF(Computations!H340="","#N/A",Computations!H340)</f>
        <v>#N/A</v>
      </c>
      <c r="H146" s="399">
        <f>IF(Computations!E340="","#N/A",Computations!E340)</f>
        <v>0</v>
      </c>
      <c r="I146" s="492">
        <f>IF(Computations!D340="","#N/A",Computations!D340)</f>
        <v>0</v>
      </c>
      <c r="J146" s="508" t="e">
        <f>VLOOKUP(E146,Historic!$BQ$11:$BR$375,2)</f>
        <v>#N/A</v>
      </c>
      <c r="K146" s="508">
        <v>75</v>
      </c>
      <c r="L146" s="508">
        <v>0</v>
      </c>
      <c r="M146" s="508" t="e">
        <f t="shared" si="16"/>
        <v>#N/A</v>
      </c>
      <c r="N146" s="509">
        <f t="shared" si="18"/>
        <v>0</v>
      </c>
      <c r="O146" s="508" t="e">
        <f>VLOOKUP(E146,Historic!$BQ$11:$BT$375,4)</f>
        <v>#N/A</v>
      </c>
      <c r="P146" s="508">
        <v>75</v>
      </c>
      <c r="Q146" s="508">
        <v>0</v>
      </c>
      <c r="R146" s="508" t="e">
        <f t="shared" si="13"/>
        <v>#N/A</v>
      </c>
      <c r="S146" s="509">
        <f t="shared" si="17"/>
        <v>0</v>
      </c>
    </row>
    <row r="147" spans="1:19">
      <c r="A147" s="38">
        <f t="shared" si="14"/>
        <v>2011</v>
      </c>
      <c r="B147" s="6">
        <v>2</v>
      </c>
      <c r="C147" s="6">
        <v>26</v>
      </c>
      <c r="D147" s="507" t="str">
        <f ca="1">OFFSET('day lookup'!$A$1,WEEKDAY(E147)-1,0)</f>
        <v>SAT</v>
      </c>
      <c r="E147" s="474">
        <f t="shared" si="15"/>
        <v>40600</v>
      </c>
      <c r="F147" s="491" t="str">
        <f>IF(Computations!I341="","#N/A",Computations!I341)</f>
        <v>#N/A</v>
      </c>
      <c r="G147" s="399" t="str">
        <f>IF(Computations!H341="","#N/A",Computations!H341)</f>
        <v>#N/A</v>
      </c>
      <c r="H147" s="399">
        <f>IF(Computations!E341="","#N/A",Computations!E341)</f>
        <v>0</v>
      </c>
      <c r="I147" s="492">
        <f>IF(Computations!D341="","#N/A",Computations!D341)</f>
        <v>0</v>
      </c>
      <c r="J147" s="508" t="e">
        <f>VLOOKUP(E147,Historic!$BQ$11:$BR$375,2)</f>
        <v>#N/A</v>
      </c>
      <c r="K147" s="508">
        <v>75</v>
      </c>
      <c r="L147" s="508">
        <v>0</v>
      </c>
      <c r="M147" s="508" t="e">
        <f t="shared" si="16"/>
        <v>#N/A</v>
      </c>
      <c r="N147" s="509">
        <f t="shared" si="18"/>
        <v>0</v>
      </c>
      <c r="O147" s="508" t="e">
        <f>VLOOKUP(E147,Historic!$BQ$11:$BT$375,4)</f>
        <v>#N/A</v>
      </c>
      <c r="P147" s="508">
        <v>75</v>
      </c>
      <c r="Q147" s="508">
        <v>0</v>
      </c>
      <c r="R147" s="508" t="e">
        <f t="shared" si="13"/>
        <v>#N/A</v>
      </c>
      <c r="S147" s="509">
        <f t="shared" si="17"/>
        <v>0</v>
      </c>
    </row>
    <row r="148" spans="1:19">
      <c r="A148" s="38">
        <f t="shared" si="14"/>
        <v>2011</v>
      </c>
      <c r="B148" s="6">
        <v>2</v>
      </c>
      <c r="C148" s="6">
        <v>27</v>
      </c>
      <c r="D148" s="507" t="str">
        <f ca="1">OFFSET('day lookup'!$A$1,WEEKDAY(E148)-1,0)</f>
        <v>SUN</v>
      </c>
      <c r="E148" s="474">
        <f t="shared" si="15"/>
        <v>40601</v>
      </c>
      <c r="F148" s="491" t="str">
        <f>IF(Computations!I342="","#N/A",Computations!I342)</f>
        <v>#N/A</v>
      </c>
      <c r="G148" s="399" t="str">
        <f>IF(Computations!H342="","#N/A",Computations!H342)</f>
        <v>#N/A</v>
      </c>
      <c r="H148" s="399">
        <f>IF(Computations!E342="","#N/A",Computations!E342)</f>
        <v>0</v>
      </c>
      <c r="I148" s="492">
        <f>IF(Computations!D342="","#N/A",Computations!D342)</f>
        <v>0</v>
      </c>
      <c r="J148" s="508" t="e">
        <f>VLOOKUP(E148,Historic!$BQ$11:$BR$375,2)</f>
        <v>#N/A</v>
      </c>
      <c r="K148" s="508">
        <v>75</v>
      </c>
      <c r="L148" s="508">
        <v>0</v>
      </c>
      <c r="M148" s="508" t="e">
        <f t="shared" si="16"/>
        <v>#N/A</v>
      </c>
      <c r="N148" s="509">
        <f t="shared" si="18"/>
        <v>0</v>
      </c>
      <c r="O148" s="508" t="e">
        <f>VLOOKUP(E148,Historic!$BQ$11:$BT$375,4)</f>
        <v>#N/A</v>
      </c>
      <c r="P148" s="508">
        <v>75</v>
      </c>
      <c r="Q148" s="508">
        <v>0</v>
      </c>
      <c r="R148" s="508" t="e">
        <f t="shared" si="13"/>
        <v>#N/A</v>
      </c>
      <c r="S148" s="509">
        <f t="shared" si="17"/>
        <v>0</v>
      </c>
    </row>
    <row r="149" spans="1:19">
      <c r="A149" s="38">
        <f t="shared" si="14"/>
        <v>2011</v>
      </c>
      <c r="B149" s="6">
        <v>2</v>
      </c>
      <c r="C149" s="6">
        <v>28</v>
      </c>
      <c r="D149" s="507" t="str">
        <f ca="1">OFFSET('day lookup'!$A$1,WEEKDAY(E149)-1,0)</f>
        <v>MON</v>
      </c>
      <c r="E149" s="474">
        <f t="shared" si="15"/>
        <v>40602</v>
      </c>
      <c r="F149" s="491" t="str">
        <f>IF(Computations!I343="","#N/A",Computations!I343)</f>
        <v>#N/A</v>
      </c>
      <c r="G149" s="399" t="str">
        <f>IF(Computations!H343="","#N/A",Computations!H343)</f>
        <v>#N/A</v>
      </c>
      <c r="H149" s="399">
        <f>IF(Computations!E343="","#N/A",Computations!E343)</f>
        <v>0</v>
      </c>
      <c r="I149" s="492">
        <f>IF(Computations!D343="","#N/A",Computations!D343)</f>
        <v>0</v>
      </c>
      <c r="J149" s="508" t="e">
        <f>VLOOKUP(E149,Historic!$BQ$11:$BR$375,2)</f>
        <v>#N/A</v>
      </c>
      <c r="K149" s="508">
        <v>75</v>
      </c>
      <c r="L149" s="508">
        <v>0</v>
      </c>
      <c r="M149" s="508" t="e">
        <f t="shared" si="16"/>
        <v>#N/A</v>
      </c>
      <c r="N149" s="509">
        <f t="shared" si="18"/>
        <v>0</v>
      </c>
      <c r="O149" s="508" t="e">
        <f>VLOOKUP(E149,Historic!$BQ$11:$BT$375,4)</f>
        <v>#N/A</v>
      </c>
      <c r="P149" s="508">
        <v>75</v>
      </c>
      <c r="Q149" s="508">
        <v>0</v>
      </c>
      <c r="R149" s="508" t="e">
        <f t="shared" ref="R149:R180" si="19">R148+(O149-P149)*1.98347-Q149</f>
        <v>#N/A</v>
      </c>
      <c r="S149" s="509">
        <f t="shared" si="17"/>
        <v>0</v>
      </c>
    </row>
    <row r="150" spans="1:19">
      <c r="A150" s="38">
        <f t="shared" si="14"/>
        <v>2011</v>
      </c>
      <c r="B150" s="6">
        <v>3</v>
      </c>
      <c r="C150" s="6">
        <v>1</v>
      </c>
      <c r="D150" s="507" t="str">
        <f ca="1">OFFSET('day lookup'!$A$1,WEEKDAY(E150)-1,0)</f>
        <v>TUE</v>
      </c>
      <c r="E150" s="474">
        <f t="shared" si="15"/>
        <v>40603</v>
      </c>
      <c r="F150" s="491" t="str">
        <f>IF(Computations!I344="","#N/A",Computations!I344)</f>
        <v>#N/A</v>
      </c>
      <c r="G150" s="399" t="str">
        <f>IF(Computations!H344="","#N/A",Computations!H344)</f>
        <v>#N/A</v>
      </c>
      <c r="H150" s="399">
        <f>IF(Computations!E344="","#N/A",Computations!E344)</f>
        <v>0</v>
      </c>
      <c r="I150" s="492">
        <f>IF(Computations!D344="","#N/A",Computations!D344)</f>
        <v>0</v>
      </c>
      <c r="J150" s="508" t="e">
        <f>VLOOKUP(E150,Historic!$BQ$11:$BR$375,2)</f>
        <v>#N/A</v>
      </c>
      <c r="K150" s="508">
        <v>75</v>
      </c>
      <c r="L150" s="508">
        <v>0</v>
      </c>
      <c r="M150" s="508" t="e">
        <f t="shared" si="16"/>
        <v>#N/A</v>
      </c>
      <c r="N150" s="509">
        <f t="shared" si="18"/>
        <v>0</v>
      </c>
      <c r="O150" s="508" t="e">
        <f>VLOOKUP(E150,Historic!$BQ$11:$BT$375,4)</f>
        <v>#N/A</v>
      </c>
      <c r="P150" s="508">
        <v>75</v>
      </c>
      <c r="Q150" s="508">
        <v>0</v>
      </c>
      <c r="R150" s="508" t="e">
        <f t="shared" si="19"/>
        <v>#N/A</v>
      </c>
      <c r="S150" s="509">
        <f t="shared" si="17"/>
        <v>0</v>
      </c>
    </row>
    <row r="151" spans="1:19">
      <c r="A151" s="38">
        <f t="shared" si="14"/>
        <v>2011</v>
      </c>
      <c r="B151" s="6">
        <v>3</v>
      </c>
      <c r="C151" s="6">
        <v>2</v>
      </c>
      <c r="D151" s="507" t="str">
        <f ca="1">OFFSET('day lookup'!$A$1,WEEKDAY(E151)-1,0)</f>
        <v>WED</v>
      </c>
      <c r="E151" s="474">
        <f t="shared" si="15"/>
        <v>40604</v>
      </c>
      <c r="F151" s="491" t="str">
        <f>IF(Computations!I345="","#N/A",Computations!I345)</f>
        <v>#N/A</v>
      </c>
      <c r="G151" s="399" t="str">
        <f>IF(Computations!H345="","#N/A",Computations!H345)</f>
        <v>#N/A</v>
      </c>
      <c r="H151" s="399">
        <f>IF(Computations!E345="","#N/A",Computations!E345)</f>
        <v>0</v>
      </c>
      <c r="I151" s="492">
        <f>IF(Computations!D345="","#N/A",Computations!D345)</f>
        <v>0</v>
      </c>
      <c r="J151" s="508" t="e">
        <f>VLOOKUP(E151,Historic!$BQ$11:$BR$375,2)</f>
        <v>#N/A</v>
      </c>
      <c r="K151" s="508">
        <v>75</v>
      </c>
      <c r="L151" s="508">
        <v>0</v>
      </c>
      <c r="M151" s="508" t="e">
        <f t="shared" si="16"/>
        <v>#N/A</v>
      </c>
      <c r="N151" s="509">
        <f t="shared" si="18"/>
        <v>0</v>
      </c>
      <c r="O151" s="508" t="e">
        <f>VLOOKUP(E151,Historic!$BQ$11:$BT$375,4)</f>
        <v>#N/A</v>
      </c>
      <c r="P151" s="508">
        <v>75</v>
      </c>
      <c r="Q151" s="508">
        <v>0</v>
      </c>
      <c r="R151" s="508" t="e">
        <f t="shared" si="19"/>
        <v>#N/A</v>
      </c>
      <c r="S151" s="509">
        <f t="shared" si="17"/>
        <v>0</v>
      </c>
    </row>
    <row r="152" spans="1:19">
      <c r="A152" s="38">
        <f t="shared" si="14"/>
        <v>2011</v>
      </c>
      <c r="B152" s="6">
        <v>3</v>
      </c>
      <c r="C152" s="6">
        <v>3</v>
      </c>
      <c r="D152" s="507" t="str">
        <f ca="1">OFFSET('day lookup'!$A$1,WEEKDAY(E152)-1,0)</f>
        <v>THU</v>
      </c>
      <c r="E152" s="474">
        <f t="shared" si="15"/>
        <v>40605</v>
      </c>
      <c r="F152" s="491" t="str">
        <f>IF(Computations!I346="","#N/A",Computations!I346)</f>
        <v>#N/A</v>
      </c>
      <c r="G152" s="399" t="str">
        <f>IF(Computations!H346="","#N/A",Computations!H346)</f>
        <v>#N/A</v>
      </c>
      <c r="H152" s="399">
        <f>IF(Computations!E346="","#N/A",Computations!E346)</f>
        <v>0</v>
      </c>
      <c r="I152" s="492">
        <f>IF(Computations!D346="","#N/A",Computations!D346)</f>
        <v>0</v>
      </c>
      <c r="J152" s="508" t="e">
        <f>VLOOKUP(E152,Historic!$BQ$11:$BR$375,2)</f>
        <v>#N/A</v>
      </c>
      <c r="K152" s="508">
        <v>75</v>
      </c>
      <c r="L152" s="508">
        <v>0</v>
      </c>
      <c r="M152" s="508" t="e">
        <f t="shared" si="16"/>
        <v>#N/A</v>
      </c>
      <c r="N152" s="509">
        <f t="shared" si="18"/>
        <v>0</v>
      </c>
      <c r="O152" s="508" t="e">
        <f>VLOOKUP(E152,Historic!$BQ$11:$BT$375,4)</f>
        <v>#N/A</v>
      </c>
      <c r="P152" s="508">
        <v>75</v>
      </c>
      <c r="Q152" s="508">
        <v>0</v>
      </c>
      <c r="R152" s="508" t="e">
        <f t="shared" si="19"/>
        <v>#N/A</v>
      </c>
      <c r="S152" s="509">
        <f t="shared" si="17"/>
        <v>0</v>
      </c>
    </row>
    <row r="153" spans="1:19">
      <c r="A153" s="38">
        <f t="shared" si="14"/>
        <v>2011</v>
      </c>
      <c r="B153" s="6">
        <v>3</v>
      </c>
      <c r="C153" s="6">
        <v>4</v>
      </c>
      <c r="D153" s="507" t="str">
        <f ca="1">OFFSET('day lookup'!$A$1,WEEKDAY(E153)-1,0)</f>
        <v>FRI</v>
      </c>
      <c r="E153" s="474">
        <f t="shared" si="15"/>
        <v>40606</v>
      </c>
      <c r="F153" s="491" t="str">
        <f>IF(Computations!I347="","#N/A",Computations!I347)</f>
        <v>#N/A</v>
      </c>
      <c r="G153" s="399" t="str">
        <f>IF(Computations!H347="","#N/A",Computations!H347)</f>
        <v>#N/A</v>
      </c>
      <c r="H153" s="399">
        <f>IF(Computations!E347="","#N/A",Computations!E347)</f>
        <v>0</v>
      </c>
      <c r="I153" s="492">
        <f>IF(Computations!D347="","#N/A",Computations!D347)</f>
        <v>0</v>
      </c>
      <c r="J153" s="508" t="e">
        <f>VLOOKUP(E153,Historic!$BQ$11:$BR$375,2)</f>
        <v>#N/A</v>
      </c>
      <c r="K153" s="508">
        <v>75</v>
      </c>
      <c r="L153" s="508">
        <v>0</v>
      </c>
      <c r="M153" s="508" t="e">
        <f t="shared" si="16"/>
        <v>#N/A</v>
      </c>
      <c r="N153" s="509">
        <f t="shared" si="18"/>
        <v>0</v>
      </c>
      <c r="O153" s="508" t="e">
        <f>VLOOKUP(E153,Historic!$BQ$11:$BT$375,4)</f>
        <v>#N/A</v>
      </c>
      <c r="P153" s="508">
        <v>75</v>
      </c>
      <c r="Q153" s="508">
        <v>0</v>
      </c>
      <c r="R153" s="508" t="e">
        <f t="shared" si="19"/>
        <v>#N/A</v>
      </c>
      <c r="S153" s="509">
        <f t="shared" si="17"/>
        <v>0</v>
      </c>
    </row>
    <row r="154" spans="1:19">
      <c r="A154" s="38">
        <f t="shared" si="14"/>
        <v>2011</v>
      </c>
      <c r="B154" s="6">
        <v>3</v>
      </c>
      <c r="C154" s="6">
        <v>5</v>
      </c>
      <c r="D154" s="507" t="str">
        <f ca="1">OFFSET('day lookup'!$A$1,WEEKDAY(E154)-1,0)</f>
        <v>SAT</v>
      </c>
      <c r="E154" s="474">
        <f t="shared" si="15"/>
        <v>40607</v>
      </c>
      <c r="F154" s="491" t="str">
        <f>IF(Computations!I348="","#N/A",Computations!I348)</f>
        <v>#N/A</v>
      </c>
      <c r="G154" s="399" t="str">
        <f>IF(Computations!H348="","#N/A",Computations!H348)</f>
        <v>#N/A</v>
      </c>
      <c r="H154" s="399">
        <f>IF(Computations!E348="","#N/A",Computations!E348)</f>
        <v>0</v>
      </c>
      <c r="I154" s="492">
        <f>IF(Computations!D348="","#N/A",Computations!D348)</f>
        <v>0</v>
      </c>
      <c r="J154" s="508" t="e">
        <f>VLOOKUP(E154,Historic!$BQ$11:$BR$375,2)</f>
        <v>#N/A</v>
      </c>
      <c r="K154" s="508">
        <v>75</v>
      </c>
      <c r="L154" s="508">
        <v>0</v>
      </c>
      <c r="M154" s="508" t="e">
        <f t="shared" si="16"/>
        <v>#N/A</v>
      </c>
      <c r="N154" s="509">
        <f t="shared" si="18"/>
        <v>0</v>
      </c>
      <c r="O154" s="508" t="e">
        <f>VLOOKUP(E154,Historic!$BQ$11:$BT$375,4)</f>
        <v>#N/A</v>
      </c>
      <c r="P154" s="508">
        <v>75</v>
      </c>
      <c r="Q154" s="508">
        <v>0</v>
      </c>
      <c r="R154" s="508" t="e">
        <f t="shared" si="19"/>
        <v>#N/A</v>
      </c>
      <c r="S154" s="509">
        <f t="shared" si="17"/>
        <v>0</v>
      </c>
    </row>
    <row r="155" spans="1:19">
      <c r="A155" s="38">
        <f t="shared" ref="A155:A180" si="20">B$2</f>
        <v>2011</v>
      </c>
      <c r="B155" s="6">
        <v>3</v>
      </c>
      <c r="C155" s="6">
        <v>6</v>
      </c>
      <c r="D155" s="507" t="str">
        <f ca="1">OFFSET('day lookup'!$A$1,WEEKDAY(E155)-1,0)</f>
        <v>SUN</v>
      </c>
      <c r="E155" s="474">
        <f t="shared" si="15"/>
        <v>40608</v>
      </c>
      <c r="F155" s="491" t="str">
        <f>IF(Computations!I349="","#N/A",Computations!I349)</f>
        <v>#N/A</v>
      </c>
      <c r="G155" s="399" t="str">
        <f>IF(Computations!H349="","#N/A",Computations!H349)</f>
        <v>#N/A</v>
      </c>
      <c r="H155" s="399">
        <f>IF(Computations!E349="","#N/A",Computations!E349)</f>
        <v>0</v>
      </c>
      <c r="I155" s="492">
        <f>IF(Computations!D349="","#N/A",Computations!D349)</f>
        <v>0</v>
      </c>
      <c r="J155" s="508" t="e">
        <f>VLOOKUP(E155,Historic!$BQ$11:$BR$375,2)</f>
        <v>#N/A</v>
      </c>
      <c r="K155" s="508">
        <v>75</v>
      </c>
      <c r="L155" s="508">
        <v>0</v>
      </c>
      <c r="M155" s="508" t="e">
        <f t="shared" si="16"/>
        <v>#N/A</v>
      </c>
      <c r="N155" s="509">
        <f t="shared" si="18"/>
        <v>0</v>
      </c>
      <c r="O155" s="508" t="e">
        <f>VLOOKUP(E155,Historic!$BQ$11:$BT$375,4)</f>
        <v>#N/A</v>
      </c>
      <c r="P155" s="508">
        <v>75</v>
      </c>
      <c r="Q155" s="508">
        <v>0</v>
      </c>
      <c r="R155" s="508" t="e">
        <f t="shared" si="19"/>
        <v>#N/A</v>
      </c>
      <c r="S155" s="509">
        <f t="shared" si="17"/>
        <v>0</v>
      </c>
    </row>
    <row r="156" spans="1:19">
      <c r="A156" s="38">
        <f t="shared" si="20"/>
        <v>2011</v>
      </c>
      <c r="B156" s="6">
        <v>3</v>
      </c>
      <c r="C156" s="6">
        <v>7</v>
      </c>
      <c r="D156" s="507" t="str">
        <f ca="1">OFFSET('day lookup'!$A$1,WEEKDAY(E156)-1,0)</f>
        <v>MON</v>
      </c>
      <c r="E156" s="474">
        <f t="shared" si="15"/>
        <v>40609</v>
      </c>
      <c r="F156" s="491" t="str">
        <f>IF(Computations!I350="","#N/A",Computations!I350)</f>
        <v>#N/A</v>
      </c>
      <c r="G156" s="399" t="str">
        <f>IF(Computations!H350="","#N/A",Computations!H350)</f>
        <v>#N/A</v>
      </c>
      <c r="H156" s="399">
        <f>IF(Computations!E350="","#N/A",Computations!E350)</f>
        <v>0</v>
      </c>
      <c r="I156" s="492">
        <f>IF(Computations!D350="","#N/A",Computations!D350)</f>
        <v>0</v>
      </c>
      <c r="J156" s="508" t="e">
        <f>VLOOKUP(E156,Historic!$BQ$11:$BR$375,2)</f>
        <v>#N/A</v>
      </c>
      <c r="K156" s="508">
        <v>75</v>
      </c>
      <c r="L156" s="508">
        <v>0</v>
      </c>
      <c r="M156" s="508" t="e">
        <f t="shared" si="16"/>
        <v>#N/A</v>
      </c>
      <c r="N156" s="509">
        <f t="shared" si="18"/>
        <v>0</v>
      </c>
      <c r="O156" s="508" t="e">
        <f>VLOOKUP(E156,Historic!$BQ$11:$BT$375,4)</f>
        <v>#N/A</v>
      </c>
      <c r="P156" s="508">
        <v>75</v>
      </c>
      <c r="Q156" s="508">
        <v>0</v>
      </c>
      <c r="R156" s="508" t="e">
        <f t="shared" si="19"/>
        <v>#N/A</v>
      </c>
      <c r="S156" s="509">
        <f t="shared" si="17"/>
        <v>0</v>
      </c>
    </row>
    <row r="157" spans="1:19">
      <c r="A157" s="38">
        <f t="shared" si="20"/>
        <v>2011</v>
      </c>
      <c r="B157" s="6">
        <v>3</v>
      </c>
      <c r="C157" s="6">
        <v>8</v>
      </c>
      <c r="D157" s="507" t="str">
        <f ca="1">OFFSET('day lookup'!$A$1,WEEKDAY(E157)-1,0)</f>
        <v>TUE</v>
      </c>
      <c r="E157" s="474">
        <f t="shared" si="15"/>
        <v>40610</v>
      </c>
      <c r="F157" s="491" t="str">
        <f>IF(Computations!I351="","#N/A",Computations!I351)</f>
        <v>#N/A</v>
      </c>
      <c r="G157" s="399" t="str">
        <f>IF(Computations!H351="","#N/A",Computations!H351)</f>
        <v>#N/A</v>
      </c>
      <c r="H157" s="399">
        <f>IF(Computations!E351="","#N/A",Computations!E351)</f>
        <v>0</v>
      </c>
      <c r="I157" s="492">
        <f>IF(Computations!D351="","#N/A",Computations!D351)</f>
        <v>0</v>
      </c>
      <c r="J157" s="508" t="e">
        <f>VLOOKUP(E157,Historic!$BQ$11:$BR$375,2)</f>
        <v>#N/A</v>
      </c>
      <c r="K157" s="508">
        <v>75</v>
      </c>
      <c r="L157" s="508">
        <v>0</v>
      </c>
      <c r="M157" s="508" t="e">
        <f t="shared" si="16"/>
        <v>#N/A</v>
      </c>
      <c r="N157" s="509">
        <f t="shared" si="18"/>
        <v>0</v>
      </c>
      <c r="O157" s="508" t="e">
        <f>VLOOKUP(E157,Historic!$BQ$11:$BT$375,4)</f>
        <v>#N/A</v>
      </c>
      <c r="P157" s="508">
        <v>75</v>
      </c>
      <c r="Q157" s="508">
        <v>0</v>
      </c>
      <c r="R157" s="508" t="e">
        <f t="shared" si="19"/>
        <v>#N/A</v>
      </c>
      <c r="S157" s="509">
        <f t="shared" si="17"/>
        <v>0</v>
      </c>
    </row>
    <row r="158" spans="1:19">
      <c r="A158" s="38">
        <f t="shared" si="20"/>
        <v>2011</v>
      </c>
      <c r="B158" s="6">
        <v>3</v>
      </c>
      <c r="C158" s="6">
        <v>9</v>
      </c>
      <c r="D158" s="507" t="str">
        <f ca="1">OFFSET('day lookup'!$A$1,WEEKDAY(E158)-1,0)</f>
        <v>WED</v>
      </c>
      <c r="E158" s="474">
        <f t="shared" ref="E158:E180" si="21">DATE(A158,B158,C158)</f>
        <v>40611</v>
      </c>
      <c r="F158" s="491" t="str">
        <f>IF(Computations!I352="","#N/A",Computations!I352)</f>
        <v>#N/A</v>
      </c>
      <c r="G158" s="399" t="str">
        <f>IF(Computations!H352="","#N/A",Computations!H352)</f>
        <v>#N/A</v>
      </c>
      <c r="H158" s="399">
        <f>IF(Computations!E352="","#N/A",Computations!E352)</f>
        <v>0</v>
      </c>
      <c r="I158" s="492">
        <f>IF(Computations!D352="","#N/A",Computations!D352)</f>
        <v>0</v>
      </c>
      <c r="J158" s="508" t="e">
        <f>VLOOKUP(E158,Historic!$BQ$11:$BR$375,2)</f>
        <v>#N/A</v>
      </c>
      <c r="K158" s="508">
        <v>75</v>
      </c>
      <c r="L158" s="508">
        <v>0</v>
      </c>
      <c r="M158" s="508" t="e">
        <f t="shared" si="16"/>
        <v>#N/A</v>
      </c>
      <c r="N158" s="509">
        <f t="shared" si="18"/>
        <v>0</v>
      </c>
      <c r="O158" s="508" t="e">
        <f>VLOOKUP(E158,Historic!$BQ$11:$BT$375,4)</f>
        <v>#N/A</v>
      </c>
      <c r="P158" s="508">
        <v>75</v>
      </c>
      <c r="Q158" s="508">
        <v>0</v>
      </c>
      <c r="R158" s="508" t="e">
        <f t="shared" si="19"/>
        <v>#N/A</v>
      </c>
      <c r="S158" s="509">
        <f t="shared" si="17"/>
        <v>0</v>
      </c>
    </row>
    <row r="159" spans="1:19">
      <c r="A159" s="38">
        <f t="shared" si="20"/>
        <v>2011</v>
      </c>
      <c r="B159" s="6">
        <v>3</v>
      </c>
      <c r="C159" s="6">
        <v>10</v>
      </c>
      <c r="D159" s="507" t="str">
        <f ca="1">OFFSET('day lookup'!$A$1,WEEKDAY(E159)-1,0)</f>
        <v>THU</v>
      </c>
      <c r="E159" s="474">
        <f t="shared" si="21"/>
        <v>40612</v>
      </c>
      <c r="F159" s="491" t="str">
        <f>IF(Computations!I353="","#N/A",Computations!I353)</f>
        <v>#N/A</v>
      </c>
      <c r="G159" s="399" t="str">
        <f>IF(Computations!H353="","#N/A",Computations!H353)</f>
        <v>#N/A</v>
      </c>
      <c r="H159" s="399">
        <f>IF(Computations!E353="","#N/A",Computations!E353)</f>
        <v>0</v>
      </c>
      <c r="I159" s="492">
        <f>IF(Computations!D353="","#N/A",Computations!D353)</f>
        <v>0</v>
      </c>
      <c r="J159" s="508" t="e">
        <f>VLOOKUP(E159,Historic!$BQ$11:$BR$375,2)</f>
        <v>#N/A</v>
      </c>
      <c r="K159" s="508">
        <v>75</v>
      </c>
      <c r="L159" s="508">
        <v>0</v>
      </c>
      <c r="M159" s="508" t="e">
        <f t="shared" ref="M159:M180" si="22">M158+(J159-K159)*1.98347-L159</f>
        <v>#N/A</v>
      </c>
      <c r="N159" s="509">
        <f t="shared" si="18"/>
        <v>0</v>
      </c>
      <c r="O159" s="508" t="e">
        <f>VLOOKUP(E159,Historic!$BQ$11:$BT$375,4)</f>
        <v>#N/A</v>
      </c>
      <c r="P159" s="508">
        <v>75</v>
      </c>
      <c r="Q159" s="508">
        <v>0</v>
      </c>
      <c r="R159" s="508" t="e">
        <f t="shared" si="19"/>
        <v>#N/A</v>
      </c>
      <c r="S159" s="509">
        <f t="shared" si="17"/>
        <v>0</v>
      </c>
    </row>
    <row r="160" spans="1:19">
      <c r="A160" s="38">
        <f t="shared" si="20"/>
        <v>2011</v>
      </c>
      <c r="B160" s="6">
        <v>3</v>
      </c>
      <c r="C160" s="6">
        <v>11</v>
      </c>
      <c r="D160" s="507" t="str">
        <f ca="1">OFFSET('day lookup'!$A$1,WEEKDAY(E160)-1,0)</f>
        <v>FRI</v>
      </c>
      <c r="E160" s="474">
        <f t="shared" si="21"/>
        <v>40613</v>
      </c>
      <c r="F160" s="491" t="str">
        <f>IF(Computations!I354="","#N/A",Computations!I354)</f>
        <v>#N/A</v>
      </c>
      <c r="G160" s="399" t="str">
        <f>IF(Computations!H354="","#N/A",Computations!H354)</f>
        <v>#N/A</v>
      </c>
      <c r="H160" s="399">
        <f>IF(Computations!E354="","#N/A",Computations!E354)</f>
        <v>0</v>
      </c>
      <c r="I160" s="492">
        <f>IF(Computations!D354="","#N/A",Computations!D354)</f>
        <v>0</v>
      </c>
      <c r="J160" s="508" t="e">
        <f>VLOOKUP(E160,Historic!$BQ$11:$BR$375,2)</f>
        <v>#N/A</v>
      </c>
      <c r="K160" s="508">
        <v>75</v>
      </c>
      <c r="L160" s="508">
        <v>0</v>
      </c>
      <c r="M160" s="508" t="e">
        <f t="shared" si="22"/>
        <v>#N/A</v>
      </c>
      <c r="N160" s="509">
        <f t="shared" si="18"/>
        <v>0</v>
      </c>
      <c r="O160" s="508" t="e">
        <f>VLOOKUP(E160,Historic!$BQ$11:$BT$375,4)</f>
        <v>#N/A</v>
      </c>
      <c r="P160" s="508">
        <v>75</v>
      </c>
      <c r="Q160" s="508">
        <v>0</v>
      </c>
      <c r="R160" s="508" t="e">
        <f t="shared" si="19"/>
        <v>#N/A</v>
      </c>
      <c r="S160" s="509">
        <f t="shared" si="17"/>
        <v>0</v>
      </c>
    </row>
    <row r="161" spans="1:19">
      <c r="A161" s="38">
        <f t="shared" si="20"/>
        <v>2011</v>
      </c>
      <c r="B161" s="6">
        <v>3</v>
      </c>
      <c r="C161" s="6">
        <v>12</v>
      </c>
      <c r="D161" s="507" t="str">
        <f ca="1">OFFSET('day lookup'!$A$1,WEEKDAY(E161)-1,0)</f>
        <v>SAT</v>
      </c>
      <c r="E161" s="474">
        <f t="shared" si="21"/>
        <v>40614</v>
      </c>
      <c r="F161" s="491" t="str">
        <f>IF(Computations!I355="","#N/A",Computations!I355)</f>
        <v>#N/A</v>
      </c>
      <c r="G161" s="399" t="str">
        <f>IF(Computations!H355="","#N/A",Computations!H355)</f>
        <v>#N/A</v>
      </c>
      <c r="H161" s="399">
        <f>IF(Computations!E355="","#N/A",Computations!E355)</f>
        <v>0</v>
      </c>
      <c r="I161" s="492">
        <f>IF(Computations!D355="","#N/A",Computations!D355)</f>
        <v>0</v>
      </c>
      <c r="J161" s="508" t="e">
        <f>VLOOKUP(E161,Historic!$BQ$11:$BR$375,2)</f>
        <v>#N/A</v>
      </c>
      <c r="K161" s="508">
        <v>75</v>
      </c>
      <c r="L161" s="508">
        <v>0</v>
      </c>
      <c r="M161" s="508" t="e">
        <f t="shared" si="22"/>
        <v>#N/A</v>
      </c>
      <c r="N161" s="509">
        <f t="shared" si="18"/>
        <v>0</v>
      </c>
      <c r="O161" s="508" t="e">
        <f>VLOOKUP(E161,Historic!$BQ$11:$BT$375,4)</f>
        <v>#N/A</v>
      </c>
      <c r="P161" s="508">
        <v>75</v>
      </c>
      <c r="Q161" s="508">
        <v>0</v>
      </c>
      <c r="R161" s="508" t="e">
        <f t="shared" si="19"/>
        <v>#N/A</v>
      </c>
      <c r="S161" s="509">
        <f t="shared" si="17"/>
        <v>0</v>
      </c>
    </row>
    <row r="162" spans="1:19">
      <c r="A162" s="38">
        <f t="shared" si="20"/>
        <v>2011</v>
      </c>
      <c r="B162" s="6">
        <v>3</v>
      </c>
      <c r="C162" s="6">
        <v>13</v>
      </c>
      <c r="D162" s="507" t="str">
        <f ca="1">OFFSET('day lookup'!$A$1,WEEKDAY(E162)-1,0)</f>
        <v>SUN</v>
      </c>
      <c r="E162" s="474">
        <f t="shared" si="21"/>
        <v>40615</v>
      </c>
      <c r="F162" s="491" t="str">
        <f>IF(Computations!I356="","#N/A",Computations!I356)</f>
        <v>#N/A</v>
      </c>
      <c r="G162" s="399" t="str">
        <f>IF(Computations!H356="","#N/A",Computations!H356)</f>
        <v>#N/A</v>
      </c>
      <c r="H162" s="399">
        <f>IF(Computations!E356="","#N/A",Computations!E356)</f>
        <v>0</v>
      </c>
      <c r="I162" s="492">
        <f>IF(Computations!D356="","#N/A",Computations!D356)</f>
        <v>0</v>
      </c>
      <c r="J162" s="508" t="e">
        <f>VLOOKUP(E162,Historic!$BQ$11:$BR$375,2)</f>
        <v>#N/A</v>
      </c>
      <c r="K162" s="508">
        <v>75</v>
      </c>
      <c r="L162" s="508">
        <v>0</v>
      </c>
      <c r="M162" s="508" t="e">
        <f t="shared" si="22"/>
        <v>#N/A</v>
      </c>
      <c r="N162" s="509">
        <f t="shared" si="18"/>
        <v>0</v>
      </c>
      <c r="O162" s="508" t="e">
        <f>VLOOKUP(E162,Historic!$BQ$11:$BT$375,4)</f>
        <v>#N/A</v>
      </c>
      <c r="P162" s="508">
        <v>75</v>
      </c>
      <c r="Q162" s="508">
        <v>0</v>
      </c>
      <c r="R162" s="508" t="e">
        <f t="shared" si="19"/>
        <v>#N/A</v>
      </c>
      <c r="S162" s="509">
        <f t="shared" si="17"/>
        <v>0</v>
      </c>
    </row>
    <row r="163" spans="1:19">
      <c r="A163" s="38">
        <f t="shared" si="20"/>
        <v>2011</v>
      </c>
      <c r="B163" s="6">
        <v>3</v>
      </c>
      <c r="C163" s="6">
        <v>14</v>
      </c>
      <c r="D163" s="507" t="str">
        <f ca="1">OFFSET('day lookup'!$A$1,WEEKDAY(E163)-1,0)</f>
        <v>MON</v>
      </c>
      <c r="E163" s="474">
        <f t="shared" si="21"/>
        <v>40616</v>
      </c>
      <c r="F163" s="491" t="str">
        <f>IF(Computations!I357="","#N/A",Computations!I357)</f>
        <v>#N/A</v>
      </c>
      <c r="G163" s="399" t="str">
        <f>IF(Computations!H357="","#N/A",Computations!H357)</f>
        <v>#N/A</v>
      </c>
      <c r="H163" s="399">
        <f>IF(Computations!E357="","#N/A",Computations!E357)</f>
        <v>0</v>
      </c>
      <c r="I163" s="492">
        <f>IF(Computations!D357="","#N/A",Computations!D357)</f>
        <v>0</v>
      </c>
      <c r="J163" s="508" t="e">
        <f>VLOOKUP(E163,Historic!$BQ$11:$BR$375,2)</f>
        <v>#N/A</v>
      </c>
      <c r="K163" s="508">
        <v>75</v>
      </c>
      <c r="L163" s="508">
        <v>0</v>
      </c>
      <c r="M163" s="508" t="e">
        <f t="shared" si="22"/>
        <v>#N/A</v>
      </c>
      <c r="N163" s="509">
        <f t="shared" si="18"/>
        <v>0</v>
      </c>
      <c r="O163" s="508" t="e">
        <f>VLOOKUP(E163,Historic!$BQ$11:$BT$375,4)</f>
        <v>#N/A</v>
      </c>
      <c r="P163" s="508">
        <v>75</v>
      </c>
      <c r="Q163" s="508">
        <v>0</v>
      </c>
      <c r="R163" s="508" t="e">
        <f t="shared" si="19"/>
        <v>#N/A</v>
      </c>
      <c r="S163" s="509">
        <f t="shared" si="17"/>
        <v>0</v>
      </c>
    </row>
    <row r="164" spans="1:19">
      <c r="A164" s="38">
        <f t="shared" si="20"/>
        <v>2011</v>
      </c>
      <c r="B164" s="6">
        <v>3</v>
      </c>
      <c r="C164" s="6">
        <v>15</v>
      </c>
      <c r="D164" s="507" t="str">
        <f ca="1">OFFSET('day lookup'!$A$1,WEEKDAY(E164)-1,0)</f>
        <v>TUE</v>
      </c>
      <c r="E164" s="474">
        <f t="shared" si="21"/>
        <v>40617</v>
      </c>
      <c r="F164" s="491" t="str">
        <f>IF(Computations!I358="","#N/A",Computations!I358)</f>
        <v>#N/A</v>
      </c>
      <c r="G164" s="399" t="str">
        <f>IF(Computations!H358="","#N/A",Computations!H358)</f>
        <v>#N/A</v>
      </c>
      <c r="H164" s="399">
        <f>IF(Computations!E358="","#N/A",Computations!E358)</f>
        <v>0</v>
      </c>
      <c r="I164" s="492">
        <f>IF(Computations!D358="","#N/A",Computations!D358)</f>
        <v>0</v>
      </c>
      <c r="J164" s="508" t="e">
        <f>VLOOKUP(E164,Historic!$BQ$11:$BR$375,2)</f>
        <v>#N/A</v>
      </c>
      <c r="K164" s="508">
        <v>75</v>
      </c>
      <c r="L164" s="508">
        <v>0</v>
      </c>
      <c r="M164" s="508" t="e">
        <f t="shared" si="22"/>
        <v>#N/A</v>
      </c>
      <c r="N164" s="509">
        <f t="shared" si="18"/>
        <v>0</v>
      </c>
      <c r="O164" s="508" t="e">
        <f>VLOOKUP(E164,Historic!$BQ$11:$BT$375,4)</f>
        <v>#N/A</v>
      </c>
      <c r="P164" s="508">
        <v>75</v>
      </c>
      <c r="Q164" s="508">
        <v>0</v>
      </c>
      <c r="R164" s="508" t="e">
        <f t="shared" si="19"/>
        <v>#N/A</v>
      </c>
      <c r="S164" s="509">
        <f t="shared" si="17"/>
        <v>0</v>
      </c>
    </row>
    <row r="165" spans="1:19">
      <c r="A165" s="38">
        <f t="shared" si="20"/>
        <v>2011</v>
      </c>
      <c r="B165" s="6">
        <v>3</v>
      </c>
      <c r="C165" s="6">
        <v>16</v>
      </c>
      <c r="D165" s="507" t="str">
        <f ca="1">OFFSET('day lookup'!$A$1,WEEKDAY(E165)-1,0)</f>
        <v>WED</v>
      </c>
      <c r="E165" s="474">
        <f t="shared" si="21"/>
        <v>40618</v>
      </c>
      <c r="F165" s="491" t="str">
        <f>IF(Computations!I359="","#N/A",Computations!I359)</f>
        <v>#N/A</v>
      </c>
      <c r="G165" s="399" t="str">
        <f>IF(Computations!H359="","#N/A",Computations!H359)</f>
        <v>#N/A</v>
      </c>
      <c r="H165" s="399">
        <f>IF(Computations!E359="","#N/A",Computations!E359)</f>
        <v>0</v>
      </c>
      <c r="I165" s="492">
        <f>IF(Computations!D359="","#N/A",Computations!D359)</f>
        <v>0</v>
      </c>
      <c r="J165" s="508" t="e">
        <f>VLOOKUP(E165,Historic!$BQ$11:$BR$375,2)</f>
        <v>#N/A</v>
      </c>
      <c r="K165" s="508">
        <v>75</v>
      </c>
      <c r="L165" s="508">
        <v>0</v>
      </c>
      <c r="M165" s="508" t="e">
        <f t="shared" si="22"/>
        <v>#N/A</v>
      </c>
      <c r="N165" s="509">
        <f t="shared" si="18"/>
        <v>0</v>
      </c>
      <c r="O165" s="508" t="e">
        <f>VLOOKUP(E165,Historic!$BQ$11:$BT$375,4)</f>
        <v>#N/A</v>
      </c>
      <c r="P165" s="508">
        <v>75</v>
      </c>
      <c r="Q165" s="508">
        <v>0</v>
      </c>
      <c r="R165" s="508" t="e">
        <f t="shared" si="19"/>
        <v>#N/A</v>
      </c>
      <c r="S165" s="509">
        <f t="shared" si="17"/>
        <v>0</v>
      </c>
    </row>
    <row r="166" spans="1:19">
      <c r="A166" s="38">
        <f t="shared" si="20"/>
        <v>2011</v>
      </c>
      <c r="B166" s="6">
        <v>3</v>
      </c>
      <c r="C166" s="6">
        <v>17</v>
      </c>
      <c r="D166" s="507" t="str">
        <f ca="1">OFFSET('day lookup'!$A$1,WEEKDAY(E166)-1,0)</f>
        <v>THU</v>
      </c>
      <c r="E166" s="474">
        <f t="shared" si="21"/>
        <v>40619</v>
      </c>
      <c r="F166" s="491" t="str">
        <f>IF(Computations!I360="","#N/A",Computations!I360)</f>
        <v>#N/A</v>
      </c>
      <c r="G166" s="399" t="str">
        <f>IF(Computations!H360="","#N/A",Computations!H360)</f>
        <v>#N/A</v>
      </c>
      <c r="H166" s="399">
        <f>IF(Computations!E360="","#N/A",Computations!E360)</f>
        <v>0</v>
      </c>
      <c r="I166" s="492">
        <f>IF(Computations!D360="","#N/A",Computations!D360)</f>
        <v>0</v>
      </c>
      <c r="J166" s="508" t="e">
        <f>VLOOKUP(E166,Historic!$BQ$11:$BR$375,2)</f>
        <v>#N/A</v>
      </c>
      <c r="K166" s="508">
        <v>75</v>
      </c>
      <c r="L166" s="508">
        <v>0</v>
      </c>
      <c r="M166" s="508" t="e">
        <f t="shared" si="22"/>
        <v>#N/A</v>
      </c>
      <c r="N166" s="509">
        <f t="shared" si="18"/>
        <v>0</v>
      </c>
      <c r="O166" s="508" t="e">
        <f>VLOOKUP(E166,Historic!$BQ$11:$BT$375,4)</f>
        <v>#N/A</v>
      </c>
      <c r="P166" s="508">
        <v>75</v>
      </c>
      <c r="Q166" s="508">
        <v>0</v>
      </c>
      <c r="R166" s="508" t="e">
        <f t="shared" si="19"/>
        <v>#N/A</v>
      </c>
      <c r="S166" s="509">
        <f t="shared" si="17"/>
        <v>0</v>
      </c>
    </row>
    <row r="167" spans="1:19">
      <c r="A167" s="38">
        <f t="shared" si="20"/>
        <v>2011</v>
      </c>
      <c r="B167" s="6">
        <v>3</v>
      </c>
      <c r="C167" s="6">
        <v>18</v>
      </c>
      <c r="D167" s="507" t="str">
        <f ca="1">OFFSET('day lookup'!$A$1,WEEKDAY(E167)-1,0)</f>
        <v>FRI</v>
      </c>
      <c r="E167" s="474">
        <f t="shared" si="21"/>
        <v>40620</v>
      </c>
      <c r="F167" s="491" t="str">
        <f>IF(Computations!I361="","#N/A",Computations!I361)</f>
        <v>#N/A</v>
      </c>
      <c r="G167" s="399" t="str">
        <f>IF(Computations!H361="","#N/A",Computations!H361)</f>
        <v>#N/A</v>
      </c>
      <c r="H167" s="399">
        <f>IF(Computations!E361="","#N/A",Computations!E361)</f>
        <v>0</v>
      </c>
      <c r="I167" s="492">
        <f>IF(Computations!D361="","#N/A",Computations!D361)</f>
        <v>0</v>
      </c>
      <c r="J167" s="508" t="e">
        <f>VLOOKUP(E167,Historic!$BQ$11:$BR$375,2)</f>
        <v>#N/A</v>
      </c>
      <c r="K167" s="508">
        <v>75</v>
      </c>
      <c r="L167" s="508">
        <v>0</v>
      </c>
      <c r="M167" s="508" t="e">
        <f t="shared" si="22"/>
        <v>#N/A</v>
      </c>
      <c r="N167" s="509">
        <f t="shared" si="18"/>
        <v>0</v>
      </c>
      <c r="O167" s="508" t="e">
        <f>VLOOKUP(E167,Historic!$BQ$11:$BT$375,4)</f>
        <v>#N/A</v>
      </c>
      <c r="P167" s="508">
        <v>75</v>
      </c>
      <c r="Q167" s="508">
        <v>0</v>
      </c>
      <c r="R167" s="508" t="e">
        <f t="shared" si="19"/>
        <v>#N/A</v>
      </c>
      <c r="S167" s="509">
        <f t="shared" si="17"/>
        <v>0</v>
      </c>
    </row>
    <row r="168" spans="1:19">
      <c r="A168" s="38">
        <f t="shared" si="20"/>
        <v>2011</v>
      </c>
      <c r="B168" s="6">
        <v>3</v>
      </c>
      <c r="C168" s="6">
        <v>19</v>
      </c>
      <c r="D168" s="507" t="str">
        <f ca="1">OFFSET('day lookup'!$A$1,WEEKDAY(E168)-1,0)</f>
        <v>SAT</v>
      </c>
      <c r="E168" s="474">
        <f t="shared" si="21"/>
        <v>40621</v>
      </c>
      <c r="F168" s="491" t="str">
        <f>IF(Computations!I362="","#N/A",Computations!I362)</f>
        <v>#N/A</v>
      </c>
      <c r="G168" s="399" t="str">
        <f>IF(Computations!H362="","#N/A",Computations!H362)</f>
        <v>#N/A</v>
      </c>
      <c r="H168" s="399">
        <f>IF(Computations!E362="","#N/A",Computations!E362)</f>
        <v>0</v>
      </c>
      <c r="I168" s="492">
        <f>IF(Computations!D362="","#N/A",Computations!D362)</f>
        <v>0</v>
      </c>
      <c r="J168" s="508" t="e">
        <f>VLOOKUP(E168,Historic!$BQ$11:$BR$375,2)</f>
        <v>#N/A</v>
      </c>
      <c r="K168" s="508">
        <v>75</v>
      </c>
      <c r="L168" s="508">
        <v>0</v>
      </c>
      <c r="M168" s="508" t="e">
        <f t="shared" si="22"/>
        <v>#N/A</v>
      </c>
      <c r="N168" s="509">
        <f t="shared" si="18"/>
        <v>0</v>
      </c>
      <c r="O168" s="508" t="e">
        <f>VLOOKUP(E168,Historic!$BQ$11:$BT$375,4)</f>
        <v>#N/A</v>
      </c>
      <c r="P168" s="508">
        <v>75</v>
      </c>
      <c r="Q168" s="508">
        <v>0</v>
      </c>
      <c r="R168" s="508" t="e">
        <f t="shared" si="19"/>
        <v>#N/A</v>
      </c>
      <c r="S168" s="509">
        <f t="shared" ref="S168:S179" si="23">IF(N168="#N/A",S167+(O168-P168)*1.98347-Q168,N168)</f>
        <v>0</v>
      </c>
    </row>
    <row r="169" spans="1:19">
      <c r="A169" s="38">
        <f t="shared" si="20"/>
        <v>2011</v>
      </c>
      <c r="B169" s="6">
        <v>3</v>
      </c>
      <c r="C169" s="6">
        <v>20</v>
      </c>
      <c r="D169" s="507" t="str">
        <f ca="1">OFFSET('day lookup'!$A$1,WEEKDAY(E169)-1,0)</f>
        <v>SUN</v>
      </c>
      <c r="E169" s="474">
        <f t="shared" si="21"/>
        <v>40622</v>
      </c>
      <c r="F169" s="491" t="str">
        <f>IF(Computations!I363="","#N/A",Computations!I363)</f>
        <v>#N/A</v>
      </c>
      <c r="G169" s="399" t="str">
        <f>IF(Computations!H363="","#N/A",Computations!H363)</f>
        <v>#N/A</v>
      </c>
      <c r="H169" s="399">
        <f>IF(Computations!E363="","#N/A",Computations!E363)</f>
        <v>0</v>
      </c>
      <c r="I169" s="492">
        <f>IF(Computations!D363="","#N/A",Computations!D363)</f>
        <v>0</v>
      </c>
      <c r="J169" s="508" t="e">
        <f>VLOOKUP(E169,Historic!$BQ$11:$BR$375,2)</f>
        <v>#N/A</v>
      </c>
      <c r="K169" s="508">
        <v>75</v>
      </c>
      <c r="L169" s="508">
        <v>0</v>
      </c>
      <c r="M169" s="508" t="e">
        <f t="shared" si="22"/>
        <v>#N/A</v>
      </c>
      <c r="N169" s="509">
        <f t="shared" si="18"/>
        <v>0</v>
      </c>
      <c r="O169" s="508" t="e">
        <f>VLOOKUP(E169,Historic!$BQ$11:$BT$375,4)</f>
        <v>#N/A</v>
      </c>
      <c r="P169" s="508">
        <v>75</v>
      </c>
      <c r="Q169" s="508">
        <v>0</v>
      </c>
      <c r="R169" s="508" t="e">
        <f t="shared" si="19"/>
        <v>#N/A</v>
      </c>
      <c r="S169" s="509">
        <f t="shared" si="23"/>
        <v>0</v>
      </c>
    </row>
    <row r="170" spans="1:19">
      <c r="A170" s="38">
        <f t="shared" si="20"/>
        <v>2011</v>
      </c>
      <c r="B170" s="6">
        <v>3</v>
      </c>
      <c r="C170" s="6">
        <v>21</v>
      </c>
      <c r="D170" s="507" t="str">
        <f ca="1">OFFSET('day lookup'!$A$1,WEEKDAY(E170)-1,0)</f>
        <v>MON</v>
      </c>
      <c r="E170" s="474">
        <f t="shared" si="21"/>
        <v>40623</v>
      </c>
      <c r="F170" s="491" t="str">
        <f>IF(Computations!I364="","#N/A",Computations!I364)</f>
        <v>#N/A</v>
      </c>
      <c r="G170" s="399" t="str">
        <f>IF(Computations!H364="","#N/A",Computations!H364)</f>
        <v>#N/A</v>
      </c>
      <c r="H170" s="399">
        <f>IF(Computations!E364="","#N/A",Computations!E364)</f>
        <v>0</v>
      </c>
      <c r="I170" s="492">
        <f>IF(Computations!D364="","#N/A",Computations!D364)</f>
        <v>0</v>
      </c>
      <c r="J170" s="508" t="e">
        <f>VLOOKUP(E170,Historic!$BQ$11:$BR$375,2)</f>
        <v>#N/A</v>
      </c>
      <c r="K170" s="508">
        <v>75</v>
      </c>
      <c r="L170" s="508">
        <v>0</v>
      </c>
      <c r="M170" s="508" t="e">
        <f t="shared" si="22"/>
        <v>#N/A</v>
      </c>
      <c r="N170" s="509">
        <f t="shared" si="18"/>
        <v>0</v>
      </c>
      <c r="O170" s="508" t="e">
        <f>VLOOKUP(E170,Historic!$BQ$11:$BT$375,4)</f>
        <v>#N/A</v>
      </c>
      <c r="P170" s="508">
        <v>75</v>
      </c>
      <c r="Q170" s="508">
        <v>0</v>
      </c>
      <c r="R170" s="508" t="e">
        <f t="shared" si="19"/>
        <v>#N/A</v>
      </c>
      <c r="S170" s="509">
        <f t="shared" si="23"/>
        <v>0</v>
      </c>
    </row>
    <row r="171" spans="1:19">
      <c r="A171" s="38">
        <f t="shared" si="20"/>
        <v>2011</v>
      </c>
      <c r="B171" s="6">
        <v>3</v>
      </c>
      <c r="C171" s="6">
        <v>22</v>
      </c>
      <c r="D171" s="507" t="str">
        <f ca="1">OFFSET('day lookup'!$A$1,WEEKDAY(E171)-1,0)</f>
        <v>TUE</v>
      </c>
      <c r="E171" s="474">
        <f t="shared" si="21"/>
        <v>40624</v>
      </c>
      <c r="F171" s="491" t="str">
        <f>IF(Computations!I365="","#N/A",Computations!I365)</f>
        <v>#N/A</v>
      </c>
      <c r="G171" s="399" t="str">
        <f>IF(Computations!H365="","#N/A",Computations!H365)</f>
        <v>#N/A</v>
      </c>
      <c r="H171" s="399">
        <f>IF(Computations!E365="","#N/A",Computations!E365)</f>
        <v>0</v>
      </c>
      <c r="I171" s="492">
        <f>IF(Computations!D365="","#N/A",Computations!D365)</f>
        <v>0</v>
      </c>
      <c r="J171" s="508" t="e">
        <f>VLOOKUP(E171,Historic!$BQ$11:$BR$375,2)</f>
        <v>#N/A</v>
      </c>
      <c r="K171" s="508">
        <v>75</v>
      </c>
      <c r="L171" s="508">
        <v>0</v>
      </c>
      <c r="M171" s="508" t="e">
        <f t="shared" si="22"/>
        <v>#N/A</v>
      </c>
      <c r="N171" s="509">
        <f t="shared" si="18"/>
        <v>0</v>
      </c>
      <c r="O171" s="508" t="e">
        <f>VLOOKUP(E171,Historic!$BQ$11:$BT$375,4)</f>
        <v>#N/A</v>
      </c>
      <c r="P171" s="508">
        <v>75</v>
      </c>
      <c r="Q171" s="508">
        <v>0</v>
      </c>
      <c r="R171" s="508" t="e">
        <f t="shared" si="19"/>
        <v>#N/A</v>
      </c>
      <c r="S171" s="509">
        <f t="shared" si="23"/>
        <v>0</v>
      </c>
    </row>
    <row r="172" spans="1:19">
      <c r="A172" s="38">
        <f t="shared" si="20"/>
        <v>2011</v>
      </c>
      <c r="B172" s="6">
        <v>3</v>
      </c>
      <c r="C172" s="6">
        <v>23</v>
      </c>
      <c r="D172" s="507" t="str">
        <f ca="1">OFFSET('day lookup'!$A$1,WEEKDAY(E172)-1,0)</f>
        <v>WED</v>
      </c>
      <c r="E172" s="474">
        <f t="shared" si="21"/>
        <v>40625</v>
      </c>
      <c r="F172" s="491" t="str">
        <f>IF(Computations!I366="","#N/A",Computations!I366)</f>
        <v>#N/A</v>
      </c>
      <c r="G172" s="399" t="str">
        <f>IF(Computations!H366="","#N/A",Computations!H366)</f>
        <v>#N/A</v>
      </c>
      <c r="H172" s="399">
        <f>IF(Computations!E366="","#N/A",Computations!E366)</f>
        <v>0</v>
      </c>
      <c r="I172" s="492">
        <f>IF(Computations!D366="","#N/A",Computations!D366)</f>
        <v>0</v>
      </c>
      <c r="J172" s="508" t="e">
        <f>VLOOKUP(E172,Historic!$BQ$11:$BR$375,2)</f>
        <v>#N/A</v>
      </c>
      <c r="K172" s="508">
        <v>75</v>
      </c>
      <c r="L172" s="508">
        <v>0</v>
      </c>
      <c r="M172" s="508" t="e">
        <f t="shared" si="22"/>
        <v>#N/A</v>
      </c>
      <c r="N172" s="509">
        <f t="shared" si="18"/>
        <v>0</v>
      </c>
      <c r="O172" s="508" t="e">
        <f>VLOOKUP(E172,Historic!$BQ$11:$BT$375,4)</f>
        <v>#N/A</v>
      </c>
      <c r="P172" s="508">
        <v>75</v>
      </c>
      <c r="Q172" s="508">
        <v>0</v>
      </c>
      <c r="R172" s="508" t="e">
        <f t="shared" si="19"/>
        <v>#N/A</v>
      </c>
      <c r="S172" s="509">
        <f t="shared" si="23"/>
        <v>0</v>
      </c>
    </row>
    <row r="173" spans="1:19">
      <c r="A173" s="38">
        <f t="shared" si="20"/>
        <v>2011</v>
      </c>
      <c r="B173" s="6">
        <v>3</v>
      </c>
      <c r="C173" s="6">
        <v>24</v>
      </c>
      <c r="D173" s="507" t="str">
        <f ca="1">OFFSET('day lookup'!$A$1,WEEKDAY(E173)-1,0)</f>
        <v>THU</v>
      </c>
      <c r="E173" s="474">
        <f t="shared" si="21"/>
        <v>40626</v>
      </c>
      <c r="F173" s="491" t="str">
        <f>IF(Computations!I367="","#N/A",Computations!I367)</f>
        <v>#N/A</v>
      </c>
      <c r="G173" s="399" t="str">
        <f>IF(Computations!H367="","#N/A",Computations!H367)</f>
        <v>#N/A</v>
      </c>
      <c r="H173" s="399">
        <f>IF(Computations!E367="","#N/A",Computations!E367)</f>
        <v>0</v>
      </c>
      <c r="I173" s="492">
        <f>IF(Computations!D367="","#N/A",Computations!D367)</f>
        <v>0</v>
      </c>
      <c r="J173" s="508" t="e">
        <f>VLOOKUP(E173,Historic!$BQ$11:$BR$375,2)</f>
        <v>#N/A</v>
      </c>
      <c r="K173" s="508">
        <v>75</v>
      </c>
      <c r="L173" s="508">
        <v>0</v>
      </c>
      <c r="M173" s="508" t="e">
        <f t="shared" si="22"/>
        <v>#N/A</v>
      </c>
      <c r="N173" s="509">
        <f t="shared" si="18"/>
        <v>0</v>
      </c>
      <c r="O173" s="508" t="e">
        <f>VLOOKUP(E173,Historic!$BQ$11:$BT$375,4)</f>
        <v>#N/A</v>
      </c>
      <c r="P173" s="508">
        <v>75</v>
      </c>
      <c r="Q173" s="508">
        <v>0</v>
      </c>
      <c r="R173" s="508" t="e">
        <f t="shared" si="19"/>
        <v>#N/A</v>
      </c>
      <c r="S173" s="509">
        <f t="shared" si="23"/>
        <v>0</v>
      </c>
    </row>
    <row r="174" spans="1:19">
      <c r="A174" s="38">
        <f t="shared" si="20"/>
        <v>2011</v>
      </c>
      <c r="B174" s="6">
        <v>3</v>
      </c>
      <c r="C174" s="6">
        <v>25</v>
      </c>
      <c r="D174" s="507" t="str">
        <f ca="1">OFFSET('day lookup'!$A$1,WEEKDAY(E174)-1,0)</f>
        <v>FRI</v>
      </c>
      <c r="E174" s="474">
        <f t="shared" si="21"/>
        <v>40627</v>
      </c>
      <c r="F174" s="491" t="str">
        <f>IF(Computations!I368="","#N/A",Computations!I368)</f>
        <v>#N/A</v>
      </c>
      <c r="G174" s="399" t="str">
        <f>IF(Computations!H368="","#N/A",Computations!H368)</f>
        <v>#N/A</v>
      </c>
      <c r="H174" s="399">
        <f>IF(Computations!E368="","#N/A",Computations!E368)</f>
        <v>0</v>
      </c>
      <c r="I174" s="492">
        <f>IF(Computations!D368="","#N/A",Computations!D368)</f>
        <v>0</v>
      </c>
      <c r="J174" s="508" t="e">
        <f>VLOOKUP(E174,Historic!$BQ$11:$BR$375,2)</f>
        <v>#N/A</v>
      </c>
      <c r="K174" s="508">
        <v>75</v>
      </c>
      <c r="L174" s="508">
        <v>0</v>
      </c>
      <c r="M174" s="508" t="e">
        <f t="shared" si="22"/>
        <v>#N/A</v>
      </c>
      <c r="N174" s="509">
        <f t="shared" si="18"/>
        <v>0</v>
      </c>
      <c r="O174" s="508" t="e">
        <f>VLOOKUP(E174,Historic!$BQ$11:$BT$375,4)</f>
        <v>#N/A</v>
      </c>
      <c r="P174" s="508">
        <v>75</v>
      </c>
      <c r="Q174" s="508">
        <v>0</v>
      </c>
      <c r="R174" s="508" t="e">
        <f t="shared" si="19"/>
        <v>#N/A</v>
      </c>
      <c r="S174" s="509">
        <f t="shared" si="23"/>
        <v>0</v>
      </c>
    </row>
    <row r="175" spans="1:19">
      <c r="A175" s="38">
        <f t="shared" si="20"/>
        <v>2011</v>
      </c>
      <c r="B175" s="6">
        <v>3</v>
      </c>
      <c r="C175" s="6">
        <v>26</v>
      </c>
      <c r="D175" s="507" t="str">
        <f ca="1">OFFSET('day lookup'!$A$1,WEEKDAY(E175)-1,0)</f>
        <v>SAT</v>
      </c>
      <c r="E175" s="474">
        <f t="shared" si="21"/>
        <v>40628</v>
      </c>
      <c r="F175" s="491" t="str">
        <f>IF(Computations!I369="","#N/A",Computations!I369)</f>
        <v>#N/A</v>
      </c>
      <c r="G175" s="399" t="str">
        <f>IF(Computations!H369="","#N/A",Computations!H369)</f>
        <v>#N/A</v>
      </c>
      <c r="H175" s="399">
        <f>IF(Computations!E369="","#N/A",Computations!E369)</f>
        <v>0</v>
      </c>
      <c r="I175" s="492">
        <f>IF(Computations!D369="","#N/A",Computations!D369)</f>
        <v>0</v>
      </c>
      <c r="J175" s="508" t="e">
        <f>VLOOKUP(E175,Historic!$BQ$11:$BR$375,2)</f>
        <v>#N/A</v>
      </c>
      <c r="K175" s="508">
        <v>75</v>
      </c>
      <c r="L175" s="508">
        <v>0</v>
      </c>
      <c r="M175" s="508" t="e">
        <f t="shared" si="22"/>
        <v>#N/A</v>
      </c>
      <c r="N175" s="509">
        <f t="shared" si="18"/>
        <v>0</v>
      </c>
      <c r="O175" s="508" t="e">
        <f>VLOOKUP(E175,Historic!$BQ$11:$BT$375,4)</f>
        <v>#N/A</v>
      </c>
      <c r="P175" s="508">
        <v>75</v>
      </c>
      <c r="Q175" s="508">
        <v>0</v>
      </c>
      <c r="R175" s="508" t="e">
        <f t="shared" si="19"/>
        <v>#N/A</v>
      </c>
      <c r="S175" s="509">
        <f t="shared" si="23"/>
        <v>0</v>
      </c>
    </row>
    <row r="176" spans="1:19">
      <c r="A176" s="38">
        <f t="shared" si="20"/>
        <v>2011</v>
      </c>
      <c r="B176" s="6">
        <v>3</v>
      </c>
      <c r="C176" s="6">
        <v>27</v>
      </c>
      <c r="D176" s="507" t="str">
        <f ca="1">OFFSET('day lookup'!$A$1,WEEKDAY(E176)-1,0)</f>
        <v>SUN</v>
      </c>
      <c r="E176" s="474">
        <f t="shared" si="21"/>
        <v>40629</v>
      </c>
      <c r="F176" s="491" t="str">
        <f>IF(Computations!I370="","#N/A",Computations!I370)</f>
        <v>#N/A</v>
      </c>
      <c r="G176" s="399" t="str">
        <f>IF(Computations!H370="","#N/A",Computations!H370)</f>
        <v>#N/A</v>
      </c>
      <c r="H176" s="399">
        <f>IF(Computations!E370="","#N/A",Computations!E370)</f>
        <v>0</v>
      </c>
      <c r="I176" s="492">
        <f>IF(Computations!D370="","#N/A",Computations!D370)</f>
        <v>0</v>
      </c>
      <c r="J176" s="508" t="e">
        <f>VLOOKUP(E176,Historic!$BQ$11:$BR$375,2)</f>
        <v>#N/A</v>
      </c>
      <c r="K176" s="508">
        <v>75</v>
      </c>
      <c r="L176" s="508">
        <v>0</v>
      </c>
      <c r="M176" s="508" t="e">
        <f t="shared" si="22"/>
        <v>#N/A</v>
      </c>
      <c r="N176" s="509">
        <f t="shared" si="18"/>
        <v>0</v>
      </c>
      <c r="O176" s="508" t="e">
        <f>VLOOKUP(E176,Historic!$BQ$11:$BT$375,4)</f>
        <v>#N/A</v>
      </c>
      <c r="P176" s="508">
        <v>75</v>
      </c>
      <c r="Q176" s="508">
        <v>0</v>
      </c>
      <c r="R176" s="508" t="e">
        <f t="shared" si="19"/>
        <v>#N/A</v>
      </c>
      <c r="S176" s="509">
        <f t="shared" si="23"/>
        <v>0</v>
      </c>
    </row>
    <row r="177" spans="1:19">
      <c r="A177" s="38">
        <f t="shared" si="20"/>
        <v>2011</v>
      </c>
      <c r="B177" s="6">
        <v>3</v>
      </c>
      <c r="C177" s="6">
        <v>28</v>
      </c>
      <c r="D177" s="507" t="str">
        <f ca="1">OFFSET('day lookup'!$A$1,WEEKDAY(E177)-1,0)</f>
        <v>MON</v>
      </c>
      <c r="E177" s="474">
        <f t="shared" si="21"/>
        <v>40630</v>
      </c>
      <c r="F177" s="491" t="str">
        <f>IF(Computations!I371="","#N/A",Computations!I371)</f>
        <v>#N/A</v>
      </c>
      <c r="G177" s="399" t="str">
        <f>IF(Computations!H371="","#N/A",Computations!H371)</f>
        <v>#N/A</v>
      </c>
      <c r="H177" s="399">
        <f>IF(Computations!E371="","#N/A",Computations!E371)</f>
        <v>0</v>
      </c>
      <c r="I177" s="492">
        <f>IF(Computations!D371="","#N/A",Computations!D371)</f>
        <v>0</v>
      </c>
      <c r="J177" s="508" t="e">
        <f>VLOOKUP(E177,Historic!$BQ$11:$BR$375,2)</f>
        <v>#N/A</v>
      </c>
      <c r="K177" s="508">
        <v>75</v>
      </c>
      <c r="L177" s="508">
        <v>0</v>
      </c>
      <c r="M177" s="508" t="e">
        <f t="shared" si="22"/>
        <v>#N/A</v>
      </c>
      <c r="N177" s="509">
        <f t="shared" si="18"/>
        <v>0</v>
      </c>
      <c r="O177" s="508" t="e">
        <f>VLOOKUP(E177,Historic!$BQ$11:$BT$375,4)</f>
        <v>#N/A</v>
      </c>
      <c r="P177" s="508">
        <v>75</v>
      </c>
      <c r="Q177" s="508">
        <v>0</v>
      </c>
      <c r="R177" s="508" t="e">
        <f t="shared" si="19"/>
        <v>#N/A</v>
      </c>
      <c r="S177" s="509">
        <f t="shared" si="23"/>
        <v>0</v>
      </c>
    </row>
    <row r="178" spans="1:19">
      <c r="A178" s="38">
        <f t="shared" si="20"/>
        <v>2011</v>
      </c>
      <c r="B178" s="6">
        <v>3</v>
      </c>
      <c r="C178" s="6">
        <v>29</v>
      </c>
      <c r="D178" s="507" t="str">
        <f ca="1">OFFSET('day lookup'!$A$1,WEEKDAY(E178)-1,0)</f>
        <v>TUE</v>
      </c>
      <c r="E178" s="474">
        <f t="shared" si="21"/>
        <v>40631</v>
      </c>
      <c r="F178" s="491" t="str">
        <f>IF(Computations!I372="","#N/A",Computations!I372)</f>
        <v>#N/A</v>
      </c>
      <c r="G178" s="399" t="str">
        <f>IF(Computations!H372="","#N/A",Computations!H372)</f>
        <v>#N/A</v>
      </c>
      <c r="H178" s="399">
        <f>IF(Computations!E372="","#N/A",Computations!E372)</f>
        <v>0</v>
      </c>
      <c r="I178" s="492">
        <f>IF(Computations!D372="","#N/A",Computations!D372)</f>
        <v>0</v>
      </c>
      <c r="J178" s="508" t="e">
        <f>VLOOKUP(E178,Historic!$BQ$11:$BR$375,2)</f>
        <v>#N/A</v>
      </c>
      <c r="K178" s="508">
        <v>75</v>
      </c>
      <c r="L178" s="508">
        <v>0</v>
      </c>
      <c r="M178" s="508" t="e">
        <f t="shared" si="22"/>
        <v>#N/A</v>
      </c>
      <c r="N178" s="509">
        <f t="shared" si="18"/>
        <v>0</v>
      </c>
      <c r="O178" s="508" t="e">
        <f>VLOOKUP(E178,Historic!$BQ$11:$BT$375,4)</f>
        <v>#N/A</v>
      </c>
      <c r="P178" s="508">
        <v>75</v>
      </c>
      <c r="Q178" s="508">
        <v>0</v>
      </c>
      <c r="R178" s="508" t="e">
        <f t="shared" si="19"/>
        <v>#N/A</v>
      </c>
      <c r="S178" s="509">
        <f t="shared" si="23"/>
        <v>0</v>
      </c>
    </row>
    <row r="179" spans="1:19">
      <c r="A179" s="38">
        <f t="shared" si="20"/>
        <v>2011</v>
      </c>
      <c r="B179" s="6">
        <v>3</v>
      </c>
      <c r="C179" s="6">
        <v>30</v>
      </c>
      <c r="D179" s="507" t="str">
        <f ca="1">OFFSET('day lookup'!$A$1,WEEKDAY(E179)-1,0)</f>
        <v>WED</v>
      </c>
      <c r="E179" s="474">
        <f t="shared" si="21"/>
        <v>40632</v>
      </c>
      <c r="F179" s="491" t="str">
        <f>IF(Computations!I373="","#N/A",Computations!I373)</f>
        <v>#N/A</v>
      </c>
      <c r="G179" s="399" t="str">
        <f>IF(Computations!H373="","#N/A",Computations!H373)</f>
        <v>#N/A</v>
      </c>
      <c r="H179" s="399">
        <f>IF(Computations!E373="","#N/A",Computations!E373)</f>
        <v>0</v>
      </c>
      <c r="I179" s="492">
        <f>IF(Computations!D373="","#N/A",Computations!D373)</f>
        <v>0</v>
      </c>
      <c r="J179" s="508" t="e">
        <f>VLOOKUP(E179,Historic!$BQ$11:$BR$375,2)</f>
        <v>#N/A</v>
      </c>
      <c r="K179" s="508">
        <v>75</v>
      </c>
      <c r="L179" s="508">
        <v>0</v>
      </c>
      <c r="M179" s="508" t="e">
        <f t="shared" si="22"/>
        <v>#N/A</v>
      </c>
      <c r="N179" s="509">
        <f t="shared" si="18"/>
        <v>0</v>
      </c>
      <c r="O179" s="508" t="e">
        <f>VLOOKUP(E179,Historic!$BQ$11:$BT$375,4)</f>
        <v>#N/A</v>
      </c>
      <c r="P179" s="508">
        <v>75</v>
      </c>
      <c r="Q179" s="508">
        <v>0</v>
      </c>
      <c r="R179" s="508" t="e">
        <f t="shared" si="19"/>
        <v>#N/A</v>
      </c>
      <c r="S179" s="509">
        <f t="shared" si="23"/>
        <v>0</v>
      </c>
    </row>
    <row r="180" spans="1:19">
      <c r="A180" s="38">
        <f t="shared" si="20"/>
        <v>2011</v>
      </c>
      <c r="B180" s="6">
        <v>3</v>
      </c>
      <c r="C180" s="6">
        <v>31</v>
      </c>
      <c r="D180" s="507" t="str">
        <f ca="1">OFFSET('day lookup'!$A$1,WEEKDAY(E180)-1,0)</f>
        <v>THU</v>
      </c>
      <c r="E180" s="474">
        <f t="shared" si="21"/>
        <v>40633</v>
      </c>
      <c r="F180" s="491" t="str">
        <f>IF(Computations!I374="","#N/A",Computations!I374)</f>
        <v>#N/A</v>
      </c>
      <c r="G180" s="399" t="str">
        <f>IF(Computations!H374="","#N/A",Computations!H374)</f>
        <v>#N/A</v>
      </c>
      <c r="H180" s="399">
        <f>IF(Computations!E374="","#N/A",Computations!E374)</f>
        <v>0</v>
      </c>
      <c r="I180" s="492">
        <f>IF(Computations!D374="","#N/A",Computations!D374)</f>
        <v>0</v>
      </c>
      <c r="J180" s="508" t="e">
        <f>VLOOKUP(E180,Historic!$BQ$11:$BR$375,2)</f>
        <v>#N/A</v>
      </c>
      <c r="K180" s="508">
        <v>75</v>
      </c>
      <c r="L180" s="508">
        <v>0</v>
      </c>
      <c r="M180" s="508" t="e">
        <f t="shared" si="22"/>
        <v>#N/A</v>
      </c>
      <c r="N180" s="509">
        <f>IF(I180="#N/A",N179+(J180-K180)*1.98347-L180,I180)</f>
        <v>0</v>
      </c>
      <c r="O180" s="508" t="e">
        <f>VLOOKUP(E180,Historic!$BQ$11:$BT$375,4)</f>
        <v>#N/A</v>
      </c>
      <c r="P180" s="508">
        <v>75</v>
      </c>
      <c r="Q180" s="508">
        <v>0</v>
      </c>
      <c r="R180" s="508" t="e">
        <f t="shared" si="19"/>
        <v>#N/A</v>
      </c>
      <c r="S180" s="509">
        <f>IF(N180="#N/A",S179+(O180-P180)*1.98347-Q180,N180)</f>
        <v>0</v>
      </c>
    </row>
    <row r="181" spans="1:19">
      <c r="A181" s="38"/>
      <c r="D181" s="507"/>
      <c r="F181" s="510"/>
      <c r="J181" s="511"/>
      <c r="K181" s="511"/>
      <c r="L181" s="511"/>
      <c r="M181" s="511"/>
      <c r="O181" s="511"/>
      <c r="P181" s="511"/>
      <c r="Q181" s="511"/>
      <c r="R181" s="511"/>
    </row>
    <row r="182" spans="1:19">
      <c r="A182" s="38"/>
      <c r="D182" s="507"/>
      <c r="F182" s="510"/>
      <c r="J182" s="511"/>
      <c r="K182" s="511"/>
      <c r="L182" s="511"/>
      <c r="M182" s="511"/>
      <c r="O182" s="511"/>
      <c r="P182" s="511"/>
      <c r="Q182" s="511"/>
      <c r="R182" s="511"/>
    </row>
    <row r="183" spans="1:19">
      <c r="A183" s="38"/>
      <c r="D183" s="507"/>
      <c r="F183" s="510"/>
      <c r="J183" s="511"/>
      <c r="K183" s="511"/>
      <c r="L183" s="511"/>
      <c r="M183" s="511"/>
      <c r="O183" s="511"/>
      <c r="P183" s="511"/>
      <c r="Q183" s="511"/>
      <c r="R183" s="511"/>
    </row>
    <row r="184" spans="1:19">
      <c r="A184" s="38"/>
      <c r="D184" s="507"/>
      <c r="F184" s="510"/>
      <c r="J184" s="511"/>
      <c r="K184" s="511"/>
      <c r="L184" s="511"/>
      <c r="M184" s="511"/>
      <c r="O184" s="511"/>
      <c r="P184" s="511"/>
      <c r="Q184" s="511"/>
      <c r="R184" s="511"/>
    </row>
    <row r="185" spans="1:19">
      <c r="A185" s="38"/>
      <c r="D185" s="507"/>
      <c r="F185" s="510"/>
      <c r="J185" s="511"/>
      <c r="K185" s="511"/>
      <c r="L185" s="511"/>
      <c r="M185" s="511"/>
      <c r="O185" s="511"/>
      <c r="P185" s="511"/>
      <c r="Q185" s="511"/>
      <c r="R185" s="511"/>
    </row>
    <row r="186" spans="1:19">
      <c r="A186" s="38"/>
      <c r="D186" s="507"/>
      <c r="F186" s="510"/>
      <c r="J186" s="511"/>
      <c r="K186" s="511"/>
      <c r="L186" s="511"/>
      <c r="M186" s="511"/>
      <c r="O186" s="511"/>
      <c r="P186" s="511"/>
      <c r="Q186" s="511"/>
      <c r="R186" s="511"/>
    </row>
    <row r="187" spans="1:19">
      <c r="A187" s="38"/>
      <c r="D187" s="507"/>
      <c r="F187" s="512"/>
      <c r="J187" s="511"/>
      <c r="K187" s="511"/>
      <c r="L187" s="511"/>
      <c r="M187" s="511"/>
      <c r="O187" s="511"/>
      <c r="P187" s="511"/>
      <c r="Q187" s="511"/>
      <c r="R187" s="511"/>
    </row>
    <row r="188" spans="1:19">
      <c r="A188" s="38"/>
      <c r="D188" s="507"/>
      <c r="F188" s="512"/>
      <c r="J188" s="511"/>
      <c r="K188" s="511"/>
      <c r="L188" s="511"/>
      <c r="M188" s="511"/>
      <c r="O188" s="511"/>
      <c r="P188" s="511"/>
      <c r="Q188" s="511"/>
      <c r="R188" s="511"/>
    </row>
    <row r="189" spans="1:19">
      <c r="A189" s="38"/>
      <c r="D189" s="507"/>
      <c r="F189" s="512"/>
      <c r="J189" s="511"/>
      <c r="K189" s="511"/>
      <c r="L189" s="511"/>
      <c r="M189" s="511"/>
      <c r="O189" s="511"/>
      <c r="P189" s="511"/>
      <c r="Q189" s="511"/>
      <c r="R189" s="511"/>
    </row>
    <row r="190" spans="1:19">
      <c r="A190" s="38"/>
      <c r="D190" s="507"/>
      <c r="F190" s="512"/>
      <c r="J190" s="511"/>
      <c r="K190" s="511"/>
      <c r="L190" s="511"/>
      <c r="M190" s="511"/>
      <c r="O190" s="511"/>
      <c r="P190" s="511"/>
      <c r="Q190" s="511"/>
      <c r="R190" s="511"/>
    </row>
    <row r="191" spans="1:19">
      <c r="A191" s="38"/>
      <c r="D191" s="507"/>
      <c r="F191" s="512"/>
      <c r="J191" s="511"/>
      <c r="K191" s="511"/>
      <c r="L191" s="511"/>
      <c r="M191" s="511"/>
      <c r="O191" s="511"/>
      <c r="P191" s="511"/>
      <c r="Q191" s="511"/>
      <c r="R191" s="511"/>
    </row>
    <row r="192" spans="1:19">
      <c r="A192" s="38"/>
      <c r="D192" s="507"/>
      <c r="F192" s="512"/>
      <c r="J192" s="511"/>
      <c r="K192" s="511"/>
      <c r="L192" s="511"/>
      <c r="M192" s="511"/>
      <c r="O192" s="511"/>
      <c r="P192" s="511"/>
      <c r="Q192" s="511"/>
      <c r="R192" s="511"/>
    </row>
    <row r="193" spans="1:18">
      <c r="A193" s="38"/>
      <c r="D193" s="507"/>
      <c r="F193" s="512"/>
      <c r="J193" s="511"/>
      <c r="K193" s="511"/>
      <c r="L193" s="511"/>
      <c r="M193" s="511"/>
      <c r="O193" s="511"/>
      <c r="P193" s="511"/>
      <c r="Q193" s="511"/>
      <c r="R193" s="511"/>
    </row>
    <row r="194" spans="1:18">
      <c r="A194" s="38"/>
      <c r="D194" s="507"/>
      <c r="F194" s="512"/>
      <c r="J194" s="511"/>
      <c r="K194" s="511"/>
      <c r="L194" s="511"/>
      <c r="M194" s="511"/>
      <c r="O194" s="511"/>
      <c r="P194" s="511"/>
      <c r="Q194" s="511"/>
      <c r="R194" s="511"/>
    </row>
    <row r="195" spans="1:18">
      <c r="A195" s="38"/>
      <c r="D195" s="507"/>
      <c r="F195" s="512"/>
      <c r="J195" s="511"/>
      <c r="K195" s="511"/>
      <c r="L195" s="511"/>
      <c r="M195" s="511"/>
      <c r="O195" s="511"/>
      <c r="P195" s="511"/>
      <c r="Q195" s="511"/>
      <c r="R195" s="511"/>
    </row>
    <row r="196" spans="1:18">
      <c r="A196" s="38"/>
      <c r="D196" s="507"/>
      <c r="F196" s="512"/>
      <c r="J196" s="511"/>
      <c r="K196" s="511"/>
      <c r="L196" s="511"/>
      <c r="M196" s="511"/>
      <c r="O196" s="511"/>
      <c r="P196" s="511"/>
      <c r="Q196" s="511"/>
      <c r="R196" s="511"/>
    </row>
    <row r="197" spans="1:18">
      <c r="A197" s="38"/>
      <c r="D197" s="507"/>
      <c r="F197" s="512"/>
      <c r="J197" s="511"/>
      <c r="K197" s="511"/>
      <c r="L197" s="511"/>
      <c r="M197" s="511"/>
      <c r="O197" s="511"/>
      <c r="P197" s="511"/>
      <c r="Q197" s="511"/>
      <c r="R197" s="511"/>
    </row>
    <row r="198" spans="1:18">
      <c r="A198" s="38"/>
      <c r="D198" s="507"/>
      <c r="F198" s="512"/>
      <c r="J198" s="511"/>
      <c r="K198" s="511"/>
      <c r="L198" s="511"/>
      <c r="M198" s="511"/>
      <c r="O198" s="511"/>
      <c r="P198" s="511"/>
      <c r="Q198" s="511"/>
      <c r="R198" s="511"/>
    </row>
    <row r="199" spans="1:18">
      <c r="A199" s="38"/>
      <c r="D199" s="507"/>
      <c r="F199" s="512"/>
      <c r="J199" s="511"/>
      <c r="K199" s="511"/>
      <c r="L199" s="511"/>
      <c r="M199" s="511"/>
      <c r="O199" s="511"/>
      <c r="P199" s="511"/>
      <c r="Q199" s="511"/>
      <c r="R199" s="511"/>
    </row>
    <row r="200" spans="1:18">
      <c r="A200" s="38"/>
      <c r="D200" s="507"/>
      <c r="F200" s="512"/>
      <c r="J200" s="511"/>
      <c r="K200" s="511"/>
      <c r="L200" s="511"/>
      <c r="M200" s="511"/>
      <c r="O200" s="511"/>
      <c r="P200" s="511"/>
      <c r="Q200" s="511"/>
      <c r="R200" s="511"/>
    </row>
    <row r="201" spans="1:18">
      <c r="A201" s="38"/>
      <c r="D201" s="507"/>
      <c r="F201" s="512"/>
      <c r="J201" s="511"/>
      <c r="K201" s="511"/>
      <c r="L201" s="511"/>
      <c r="M201" s="511"/>
      <c r="O201" s="511"/>
      <c r="P201" s="511"/>
      <c r="Q201" s="511"/>
      <c r="R201" s="511"/>
    </row>
    <row r="202" spans="1:18">
      <c r="A202" s="38"/>
      <c r="D202" s="507"/>
      <c r="F202" s="512"/>
      <c r="J202" s="511"/>
      <c r="K202" s="511"/>
      <c r="L202" s="511"/>
      <c r="M202" s="511"/>
      <c r="O202" s="511"/>
      <c r="P202" s="511"/>
      <c r="Q202" s="511"/>
      <c r="R202" s="511"/>
    </row>
    <row r="203" spans="1:18">
      <c r="A203" s="38"/>
      <c r="D203" s="507"/>
      <c r="F203" s="512"/>
      <c r="J203" s="511"/>
      <c r="K203" s="511"/>
      <c r="L203" s="511"/>
      <c r="M203" s="511"/>
      <c r="O203" s="511"/>
      <c r="P203" s="511"/>
      <c r="Q203" s="511"/>
      <c r="R203" s="511"/>
    </row>
    <row r="204" spans="1:18">
      <c r="A204" s="38"/>
      <c r="D204" s="507"/>
      <c r="F204" s="512"/>
      <c r="J204" s="511"/>
      <c r="K204" s="511"/>
      <c r="L204" s="511"/>
      <c r="M204" s="511"/>
      <c r="O204" s="511"/>
      <c r="P204" s="511"/>
      <c r="Q204" s="511"/>
      <c r="R204" s="511"/>
    </row>
    <row r="205" spans="1:18">
      <c r="A205" s="38"/>
      <c r="D205" s="507"/>
      <c r="F205" s="512"/>
      <c r="J205" s="511"/>
      <c r="K205" s="511"/>
      <c r="L205" s="511"/>
      <c r="M205" s="511"/>
      <c r="O205" s="511"/>
      <c r="P205" s="511"/>
      <c r="Q205" s="511"/>
      <c r="R205" s="511"/>
    </row>
    <row r="206" spans="1:18">
      <c r="A206" s="38"/>
      <c r="D206" s="507"/>
      <c r="F206" s="512"/>
      <c r="J206" s="511"/>
      <c r="K206" s="511"/>
      <c r="L206" s="511"/>
      <c r="M206" s="511"/>
      <c r="O206" s="511"/>
      <c r="P206" s="511"/>
      <c r="Q206" s="511"/>
      <c r="R206" s="511"/>
    </row>
    <row r="207" spans="1:18">
      <c r="A207" s="38"/>
      <c r="D207" s="507"/>
      <c r="F207" s="512"/>
      <c r="J207" s="511"/>
      <c r="K207" s="511"/>
      <c r="L207" s="511"/>
      <c r="M207" s="511"/>
      <c r="O207" s="511"/>
      <c r="P207" s="511"/>
      <c r="Q207" s="511"/>
      <c r="R207" s="511"/>
    </row>
    <row r="208" spans="1:18">
      <c r="A208" s="38"/>
      <c r="D208" s="507"/>
      <c r="F208" s="512"/>
      <c r="J208" s="511"/>
      <c r="K208" s="511"/>
      <c r="L208" s="511"/>
      <c r="M208" s="511"/>
      <c r="O208" s="511"/>
      <c r="P208" s="511"/>
      <c r="Q208" s="511"/>
      <c r="R208" s="511"/>
    </row>
    <row r="209" spans="1:18">
      <c r="A209" s="38"/>
      <c r="D209" s="507"/>
      <c r="F209" s="512"/>
      <c r="J209" s="511"/>
      <c r="K209" s="511"/>
      <c r="L209" s="511"/>
      <c r="M209" s="511"/>
      <c r="O209" s="511"/>
      <c r="P209" s="511"/>
      <c r="Q209" s="511"/>
      <c r="R209" s="511"/>
    </row>
    <row r="210" spans="1:18">
      <c r="A210" s="38"/>
      <c r="D210" s="507"/>
      <c r="F210" s="512"/>
      <c r="J210" s="511"/>
      <c r="K210" s="511"/>
      <c r="L210" s="511"/>
      <c r="M210" s="511"/>
      <c r="O210" s="511"/>
      <c r="P210" s="511"/>
      <c r="Q210" s="511"/>
      <c r="R210" s="511"/>
    </row>
    <row r="211" spans="1:18">
      <c r="A211" s="38"/>
      <c r="D211" s="507"/>
      <c r="F211" s="512"/>
      <c r="J211" s="511"/>
      <c r="K211" s="511"/>
      <c r="L211" s="511"/>
      <c r="M211" s="511"/>
      <c r="O211" s="511"/>
      <c r="P211" s="511"/>
      <c r="Q211" s="511"/>
      <c r="R211" s="511"/>
    </row>
    <row r="212" spans="1:18">
      <c r="A212" s="38"/>
      <c r="D212" s="507"/>
      <c r="F212" s="512"/>
      <c r="J212" s="511"/>
      <c r="K212" s="511"/>
      <c r="L212" s="511"/>
      <c r="M212" s="511"/>
      <c r="O212" s="511"/>
      <c r="P212" s="511"/>
      <c r="Q212" s="511"/>
      <c r="R212" s="511"/>
    </row>
    <row r="213" spans="1:18">
      <c r="A213" s="38"/>
      <c r="D213" s="507"/>
      <c r="F213" s="512"/>
      <c r="J213" s="511"/>
      <c r="K213" s="511"/>
      <c r="L213" s="511"/>
      <c r="M213" s="511"/>
      <c r="O213" s="511"/>
      <c r="P213" s="511"/>
      <c r="Q213" s="511"/>
      <c r="R213" s="511"/>
    </row>
    <row r="214" spans="1:18">
      <c r="A214" s="38"/>
      <c r="D214" s="507"/>
      <c r="F214" s="512"/>
      <c r="J214" s="511"/>
      <c r="K214" s="511"/>
      <c r="L214" s="511"/>
      <c r="M214" s="511"/>
      <c r="O214" s="511"/>
      <c r="P214" s="511"/>
      <c r="Q214" s="511"/>
      <c r="R214" s="511"/>
    </row>
    <row r="215" spans="1:18">
      <c r="A215" s="38"/>
      <c r="D215" s="507"/>
      <c r="F215" s="512"/>
      <c r="J215" s="511"/>
      <c r="K215" s="511"/>
      <c r="L215" s="511"/>
      <c r="M215" s="511"/>
      <c r="O215" s="511"/>
      <c r="P215" s="511"/>
      <c r="Q215" s="511"/>
      <c r="R215" s="511"/>
    </row>
    <row r="216" spans="1:18">
      <c r="A216" s="38"/>
      <c r="D216" s="507"/>
      <c r="F216" s="512"/>
      <c r="J216" s="511"/>
      <c r="K216" s="511"/>
      <c r="L216" s="511"/>
      <c r="M216" s="511"/>
      <c r="O216" s="511"/>
      <c r="P216" s="511"/>
      <c r="Q216" s="511"/>
      <c r="R216" s="511"/>
    </row>
    <row r="217" spans="1:18">
      <c r="A217" s="38"/>
      <c r="D217" s="507"/>
      <c r="F217" s="512"/>
      <c r="J217" s="511"/>
      <c r="K217" s="511"/>
      <c r="L217" s="511"/>
      <c r="M217" s="511"/>
      <c r="O217" s="511"/>
      <c r="P217" s="511"/>
      <c r="Q217" s="511"/>
      <c r="R217" s="511"/>
    </row>
    <row r="218" spans="1:18">
      <c r="A218" s="38"/>
      <c r="D218" s="507"/>
      <c r="F218" s="512"/>
      <c r="J218" s="511"/>
      <c r="K218" s="511"/>
      <c r="L218" s="511"/>
      <c r="M218" s="511"/>
      <c r="O218" s="511"/>
      <c r="P218" s="511"/>
      <c r="Q218" s="511"/>
      <c r="R218" s="511"/>
    </row>
    <row r="219" spans="1:18">
      <c r="A219" s="38"/>
      <c r="D219" s="507"/>
      <c r="F219" s="513"/>
      <c r="J219" s="511"/>
      <c r="K219" s="511"/>
      <c r="L219" s="511"/>
      <c r="M219" s="511"/>
      <c r="O219" s="511"/>
      <c r="P219" s="511"/>
      <c r="Q219" s="511"/>
      <c r="R219" s="511"/>
    </row>
    <row r="220" spans="1:18">
      <c r="A220" s="38"/>
      <c r="D220" s="507"/>
      <c r="F220" s="513"/>
      <c r="J220" s="511"/>
      <c r="K220" s="511"/>
      <c r="L220" s="511"/>
      <c r="M220" s="511"/>
      <c r="O220" s="511"/>
      <c r="P220" s="511"/>
      <c r="Q220" s="511"/>
      <c r="R220" s="511"/>
    </row>
    <row r="221" spans="1:18">
      <c r="A221" s="38"/>
      <c r="D221" s="507"/>
      <c r="F221" s="513"/>
      <c r="J221" s="511"/>
      <c r="K221" s="511"/>
      <c r="L221" s="511"/>
      <c r="M221" s="511"/>
      <c r="O221" s="511"/>
      <c r="P221" s="511"/>
      <c r="Q221" s="511"/>
      <c r="R221" s="511"/>
    </row>
    <row r="222" spans="1:18">
      <c r="A222" s="38"/>
      <c r="D222" s="507"/>
      <c r="F222" s="513"/>
      <c r="J222" s="511"/>
      <c r="K222" s="511"/>
      <c r="L222" s="511"/>
      <c r="M222" s="511"/>
      <c r="O222" s="511"/>
      <c r="P222" s="511"/>
      <c r="Q222" s="511"/>
      <c r="R222" s="511"/>
    </row>
    <row r="223" spans="1:18">
      <c r="A223" s="38"/>
      <c r="D223" s="507"/>
      <c r="F223" s="513"/>
      <c r="J223" s="511"/>
      <c r="K223" s="511"/>
      <c r="L223" s="511"/>
      <c r="M223" s="511"/>
      <c r="O223" s="511"/>
      <c r="P223" s="511"/>
      <c r="Q223" s="511"/>
      <c r="R223" s="511"/>
    </row>
    <row r="224" spans="1:18">
      <c r="A224" s="38"/>
      <c r="D224" s="507"/>
      <c r="F224" s="513"/>
      <c r="J224" s="511"/>
      <c r="K224" s="511"/>
      <c r="L224" s="511"/>
      <c r="M224" s="511"/>
      <c r="O224" s="511"/>
      <c r="P224" s="511"/>
      <c r="Q224" s="511"/>
      <c r="R224" s="511"/>
    </row>
    <row r="225" spans="1:18">
      <c r="A225" s="38"/>
      <c r="D225" s="507"/>
      <c r="F225" s="513"/>
      <c r="J225" s="511"/>
      <c r="K225" s="511"/>
      <c r="L225" s="511"/>
      <c r="M225" s="511"/>
      <c r="O225" s="511"/>
      <c r="P225" s="511"/>
      <c r="Q225" s="511"/>
      <c r="R225" s="511"/>
    </row>
    <row r="226" spans="1:18">
      <c r="A226" s="38"/>
      <c r="D226" s="507"/>
      <c r="F226" s="513"/>
      <c r="J226" s="511"/>
      <c r="K226" s="511"/>
      <c r="L226" s="511"/>
      <c r="M226" s="511"/>
      <c r="O226" s="511"/>
      <c r="P226" s="511"/>
      <c r="Q226" s="511"/>
      <c r="R226" s="511"/>
    </row>
    <row r="227" spans="1:18">
      <c r="A227" s="38"/>
      <c r="D227" s="507"/>
      <c r="F227" s="513"/>
      <c r="J227" s="511"/>
      <c r="K227" s="511"/>
      <c r="L227" s="511"/>
      <c r="M227" s="511"/>
      <c r="O227" s="511"/>
      <c r="P227" s="511"/>
      <c r="Q227" s="511"/>
      <c r="R227" s="511"/>
    </row>
    <row r="228" spans="1:18">
      <c r="A228" s="38"/>
      <c r="D228" s="507"/>
      <c r="F228" s="514"/>
      <c r="J228" s="511"/>
      <c r="K228" s="511"/>
      <c r="L228" s="511"/>
      <c r="M228" s="511"/>
      <c r="O228" s="511"/>
      <c r="P228" s="511"/>
      <c r="Q228" s="511"/>
      <c r="R228" s="511"/>
    </row>
    <row r="229" spans="1:18">
      <c r="A229" s="38"/>
      <c r="D229" s="507"/>
      <c r="F229" s="514"/>
      <c r="J229" s="511"/>
      <c r="K229" s="511"/>
      <c r="L229" s="511"/>
      <c r="M229" s="511"/>
      <c r="O229" s="511"/>
      <c r="P229" s="511"/>
      <c r="Q229" s="511"/>
      <c r="R229" s="511"/>
    </row>
    <row r="230" spans="1:18">
      <c r="A230" s="38"/>
      <c r="D230" s="507"/>
      <c r="F230" s="514"/>
      <c r="J230" s="511"/>
      <c r="K230" s="511"/>
      <c r="L230" s="511"/>
      <c r="M230" s="511"/>
      <c r="O230" s="511"/>
      <c r="P230" s="511"/>
      <c r="Q230" s="511"/>
      <c r="R230" s="511"/>
    </row>
    <row r="231" spans="1:18">
      <c r="A231" s="38"/>
      <c r="D231" s="507"/>
      <c r="F231" s="514"/>
      <c r="J231" s="511"/>
      <c r="K231" s="511"/>
      <c r="L231" s="511"/>
      <c r="M231" s="511"/>
      <c r="O231" s="511"/>
      <c r="P231" s="511"/>
      <c r="Q231" s="511"/>
      <c r="R231" s="511"/>
    </row>
    <row r="232" spans="1:18">
      <c r="A232" s="38"/>
      <c r="D232" s="507"/>
      <c r="F232" s="514"/>
      <c r="J232" s="511"/>
      <c r="K232" s="511"/>
      <c r="L232" s="511"/>
      <c r="M232" s="511"/>
      <c r="O232" s="511"/>
      <c r="P232" s="511"/>
      <c r="Q232" s="511"/>
      <c r="R232" s="511"/>
    </row>
    <row r="233" spans="1:18">
      <c r="A233" s="38"/>
      <c r="D233" s="507"/>
      <c r="F233" s="514"/>
      <c r="J233" s="511"/>
      <c r="K233" s="511"/>
      <c r="L233" s="511"/>
      <c r="M233" s="511"/>
      <c r="O233" s="511"/>
      <c r="P233" s="511"/>
      <c r="Q233" s="511"/>
      <c r="R233" s="511"/>
    </row>
    <row r="234" spans="1:18">
      <c r="A234" s="38"/>
      <c r="D234" s="507"/>
      <c r="F234" s="514"/>
      <c r="J234" s="511"/>
      <c r="K234" s="511"/>
      <c r="L234" s="511"/>
      <c r="M234" s="511"/>
      <c r="O234" s="511"/>
      <c r="P234" s="511"/>
      <c r="Q234" s="511"/>
      <c r="R234" s="511"/>
    </row>
    <row r="235" spans="1:18">
      <c r="A235" s="38"/>
      <c r="D235" s="507"/>
      <c r="F235" s="514"/>
      <c r="J235" s="511"/>
      <c r="K235" s="511"/>
      <c r="L235" s="511"/>
      <c r="M235" s="511"/>
      <c r="O235" s="511"/>
      <c r="P235" s="511"/>
      <c r="Q235" s="511"/>
      <c r="R235" s="511"/>
    </row>
    <row r="236" spans="1:18">
      <c r="A236" s="38"/>
      <c r="D236" s="507"/>
      <c r="F236" s="514"/>
      <c r="J236" s="511"/>
      <c r="K236" s="511"/>
      <c r="L236" s="511"/>
      <c r="M236" s="511"/>
      <c r="O236" s="511"/>
      <c r="P236" s="511"/>
      <c r="Q236" s="511"/>
      <c r="R236" s="511"/>
    </row>
    <row r="237" spans="1:18">
      <c r="A237" s="38"/>
      <c r="D237" s="507"/>
      <c r="F237" s="514"/>
      <c r="J237" s="511"/>
      <c r="K237" s="511"/>
      <c r="L237" s="511"/>
      <c r="M237" s="511"/>
      <c r="O237" s="511"/>
      <c r="P237" s="511"/>
      <c r="Q237" s="511"/>
      <c r="R237" s="511"/>
    </row>
    <row r="238" spans="1:18">
      <c r="A238" s="38"/>
      <c r="D238" s="507"/>
      <c r="F238" s="514"/>
      <c r="J238" s="511"/>
      <c r="K238" s="511"/>
      <c r="L238" s="511"/>
      <c r="M238" s="511"/>
      <c r="O238" s="511"/>
      <c r="P238" s="511"/>
      <c r="Q238" s="511"/>
      <c r="R238" s="511"/>
    </row>
    <row r="239" spans="1:18">
      <c r="A239" s="38"/>
      <c r="D239" s="507"/>
      <c r="F239" s="513"/>
      <c r="J239" s="511"/>
      <c r="K239" s="511"/>
      <c r="L239" s="511"/>
      <c r="M239" s="511"/>
      <c r="O239" s="511"/>
      <c r="P239" s="511"/>
      <c r="Q239" s="511"/>
      <c r="R239" s="511"/>
    </row>
    <row r="240" spans="1:18">
      <c r="A240" s="38"/>
      <c r="D240" s="507"/>
      <c r="F240" s="513"/>
      <c r="J240" s="511"/>
      <c r="K240" s="511"/>
      <c r="L240" s="511"/>
      <c r="M240" s="511"/>
      <c r="O240" s="511"/>
      <c r="P240" s="511"/>
      <c r="Q240" s="511"/>
      <c r="R240" s="511"/>
    </row>
    <row r="241" spans="1:18">
      <c r="A241" s="38"/>
      <c r="D241" s="507"/>
      <c r="F241" s="513"/>
      <c r="J241" s="511"/>
      <c r="K241" s="511"/>
      <c r="L241" s="511"/>
      <c r="M241" s="511"/>
      <c r="O241" s="511"/>
      <c r="P241" s="511"/>
      <c r="Q241" s="511"/>
      <c r="R241" s="511"/>
    </row>
    <row r="242" spans="1:18">
      <c r="A242" s="38"/>
      <c r="D242" s="507"/>
      <c r="F242" s="513"/>
      <c r="J242" s="511"/>
      <c r="K242" s="511"/>
      <c r="L242" s="511"/>
      <c r="M242" s="511"/>
      <c r="O242" s="511"/>
      <c r="P242" s="511"/>
      <c r="Q242" s="511"/>
      <c r="R242" s="511"/>
    </row>
    <row r="243" spans="1:18">
      <c r="A243" s="38"/>
      <c r="D243" s="507"/>
      <c r="F243" s="513"/>
      <c r="J243" s="511"/>
      <c r="K243" s="511"/>
      <c r="L243" s="511"/>
      <c r="M243" s="511"/>
      <c r="O243" s="511"/>
      <c r="P243" s="511"/>
      <c r="Q243" s="511"/>
      <c r="R243" s="511"/>
    </row>
    <row r="244" spans="1:18">
      <c r="A244" s="38"/>
      <c r="D244" s="507"/>
      <c r="F244" s="513"/>
      <c r="J244" s="511"/>
      <c r="K244" s="511"/>
      <c r="L244" s="511"/>
      <c r="M244" s="511"/>
      <c r="O244" s="511"/>
      <c r="P244" s="511"/>
      <c r="Q244" s="511"/>
      <c r="R244" s="511"/>
    </row>
    <row r="245" spans="1:18">
      <c r="A245" s="38"/>
      <c r="D245" s="507"/>
      <c r="F245" s="513"/>
      <c r="J245" s="511"/>
      <c r="K245" s="511"/>
      <c r="L245" s="511"/>
      <c r="M245" s="511"/>
      <c r="O245" s="511"/>
      <c r="P245" s="511"/>
      <c r="Q245" s="511"/>
      <c r="R245" s="511"/>
    </row>
    <row r="246" spans="1:18">
      <c r="A246" s="38"/>
      <c r="D246" s="507"/>
      <c r="F246" s="513"/>
      <c r="J246" s="511"/>
      <c r="K246" s="511"/>
      <c r="L246" s="511"/>
      <c r="M246" s="511"/>
      <c r="O246" s="511"/>
      <c r="P246" s="511"/>
      <c r="Q246" s="511"/>
      <c r="R246" s="511"/>
    </row>
    <row r="247" spans="1:18">
      <c r="A247" s="38"/>
      <c r="D247" s="507"/>
      <c r="F247" s="513"/>
      <c r="J247" s="511"/>
      <c r="K247" s="511"/>
      <c r="L247" s="511"/>
      <c r="M247" s="511"/>
      <c r="O247" s="511"/>
      <c r="P247" s="511"/>
      <c r="Q247" s="511"/>
      <c r="R247" s="511"/>
    </row>
    <row r="248" spans="1:18">
      <c r="A248" s="38"/>
      <c r="D248" s="507"/>
      <c r="F248" s="513"/>
      <c r="J248" s="511"/>
      <c r="K248" s="511"/>
      <c r="L248" s="511"/>
      <c r="M248" s="511"/>
      <c r="O248" s="511"/>
      <c r="P248" s="511"/>
      <c r="Q248" s="511"/>
      <c r="R248" s="511"/>
    </row>
    <row r="249" spans="1:18">
      <c r="A249" s="38"/>
      <c r="D249" s="507"/>
      <c r="F249" s="513"/>
      <c r="J249" s="511"/>
      <c r="K249" s="511"/>
      <c r="L249" s="511"/>
      <c r="M249" s="511"/>
      <c r="O249" s="511"/>
      <c r="P249" s="511"/>
      <c r="Q249" s="511"/>
      <c r="R249" s="511"/>
    </row>
    <row r="250" spans="1:18">
      <c r="A250" s="38"/>
      <c r="D250" s="507"/>
      <c r="F250" s="513"/>
      <c r="J250" s="511"/>
      <c r="K250" s="511"/>
      <c r="L250" s="511"/>
      <c r="M250" s="511"/>
      <c r="O250" s="511"/>
      <c r="P250" s="511"/>
      <c r="Q250" s="511"/>
      <c r="R250" s="511"/>
    </row>
    <row r="251" spans="1:18">
      <c r="A251" s="38"/>
      <c r="D251" s="507"/>
      <c r="F251" s="513"/>
      <c r="J251" s="511"/>
      <c r="K251" s="511"/>
      <c r="L251" s="511"/>
      <c r="M251" s="511"/>
      <c r="O251" s="511"/>
      <c r="P251" s="511"/>
      <c r="Q251" s="511"/>
      <c r="R251" s="511"/>
    </row>
    <row r="252" spans="1:18">
      <c r="A252" s="38"/>
      <c r="D252" s="507"/>
      <c r="F252" s="513"/>
      <c r="J252" s="511"/>
      <c r="K252" s="511"/>
      <c r="L252" s="511"/>
      <c r="M252" s="511"/>
      <c r="O252" s="511"/>
      <c r="P252" s="511"/>
      <c r="Q252" s="511"/>
      <c r="R252" s="511"/>
    </row>
    <row r="253" spans="1:18">
      <c r="A253" s="38"/>
      <c r="D253" s="507"/>
      <c r="F253" s="513"/>
      <c r="J253" s="511"/>
      <c r="K253" s="511"/>
      <c r="L253" s="511"/>
      <c r="M253" s="511"/>
      <c r="O253" s="511"/>
      <c r="P253" s="511"/>
      <c r="Q253" s="511"/>
      <c r="R253" s="511"/>
    </row>
    <row r="254" spans="1:18">
      <c r="A254" s="38"/>
      <c r="D254" s="507"/>
      <c r="F254" s="513"/>
      <c r="J254" s="511"/>
      <c r="K254" s="511"/>
      <c r="L254" s="511"/>
      <c r="M254" s="511"/>
      <c r="O254" s="511"/>
      <c r="P254" s="511"/>
      <c r="Q254" s="511"/>
      <c r="R254" s="511"/>
    </row>
    <row r="255" spans="1:18">
      <c r="A255" s="38"/>
      <c r="D255" s="507"/>
      <c r="F255" s="513"/>
      <c r="J255" s="511"/>
      <c r="K255" s="511"/>
      <c r="L255" s="511"/>
      <c r="M255" s="511"/>
      <c r="O255" s="511"/>
      <c r="P255" s="511"/>
      <c r="Q255" s="511"/>
      <c r="R255" s="511"/>
    </row>
    <row r="256" spans="1:18">
      <c r="A256" s="38"/>
      <c r="D256" s="507"/>
      <c r="F256" s="513"/>
      <c r="J256" s="511"/>
      <c r="K256" s="511"/>
      <c r="L256" s="511"/>
      <c r="M256" s="511"/>
      <c r="O256" s="511"/>
      <c r="P256" s="511"/>
      <c r="Q256" s="511"/>
      <c r="R256" s="511"/>
    </row>
    <row r="257" spans="1:18">
      <c r="A257" s="38"/>
      <c r="B257" s="24"/>
      <c r="C257" s="24"/>
      <c r="D257" s="507"/>
      <c r="F257" s="513"/>
      <c r="J257" s="511"/>
      <c r="K257" s="511"/>
      <c r="L257" s="511"/>
      <c r="M257" s="511"/>
      <c r="O257" s="511"/>
      <c r="P257" s="511"/>
      <c r="Q257" s="511"/>
      <c r="R257" s="511"/>
    </row>
    <row r="258" spans="1:18">
      <c r="A258" s="38"/>
      <c r="D258" s="507"/>
      <c r="F258" s="513"/>
      <c r="J258" s="511"/>
      <c r="K258" s="511"/>
      <c r="L258" s="511"/>
      <c r="M258" s="511"/>
      <c r="O258" s="511"/>
      <c r="P258" s="511"/>
      <c r="Q258" s="511"/>
      <c r="R258" s="511"/>
    </row>
    <row r="259" spans="1:18">
      <c r="A259" s="38"/>
      <c r="D259" s="507"/>
      <c r="F259" s="513"/>
      <c r="J259" s="511"/>
      <c r="K259" s="511"/>
      <c r="L259" s="511"/>
      <c r="M259" s="511"/>
      <c r="O259" s="511"/>
      <c r="P259" s="511"/>
      <c r="Q259" s="511"/>
      <c r="R259" s="511"/>
    </row>
    <row r="260" spans="1:18">
      <c r="A260" s="38"/>
      <c r="D260" s="507"/>
      <c r="F260" s="513"/>
      <c r="J260" s="511"/>
      <c r="K260" s="511"/>
      <c r="L260" s="511"/>
      <c r="M260" s="511"/>
      <c r="O260" s="511"/>
      <c r="P260" s="511"/>
      <c r="Q260" s="511"/>
      <c r="R260" s="511"/>
    </row>
    <row r="261" spans="1:18">
      <c r="A261" s="38"/>
      <c r="D261" s="507"/>
      <c r="F261" s="513"/>
      <c r="J261" s="511"/>
      <c r="K261" s="511"/>
      <c r="L261" s="511"/>
      <c r="M261" s="511"/>
      <c r="O261" s="511"/>
      <c r="P261" s="511"/>
      <c r="Q261" s="511"/>
      <c r="R261" s="511"/>
    </row>
    <row r="262" spans="1:18">
      <c r="A262" s="38"/>
      <c r="D262" s="507"/>
      <c r="F262" s="513"/>
      <c r="J262" s="511"/>
      <c r="K262" s="511"/>
      <c r="L262" s="511"/>
      <c r="M262" s="511"/>
      <c r="O262" s="511"/>
      <c r="P262" s="511"/>
      <c r="Q262" s="511"/>
      <c r="R262" s="511"/>
    </row>
    <row r="263" spans="1:18">
      <c r="A263" s="38"/>
      <c r="D263" s="507"/>
      <c r="F263" s="513"/>
      <c r="J263" s="511"/>
      <c r="K263" s="511"/>
      <c r="L263" s="511"/>
      <c r="M263" s="511"/>
      <c r="O263" s="511"/>
      <c r="P263" s="511"/>
      <c r="Q263" s="511"/>
      <c r="R263" s="511"/>
    </row>
    <row r="264" spans="1:18">
      <c r="A264" s="38"/>
      <c r="D264" s="507"/>
      <c r="F264" s="513"/>
      <c r="J264" s="511"/>
      <c r="K264" s="511"/>
      <c r="L264" s="511"/>
      <c r="M264" s="511"/>
      <c r="O264" s="511"/>
      <c r="P264" s="511"/>
      <c r="Q264" s="511"/>
      <c r="R264" s="511"/>
    </row>
    <row r="265" spans="1:18">
      <c r="A265" s="38"/>
      <c r="D265" s="507"/>
      <c r="F265" s="513"/>
      <c r="J265" s="511"/>
      <c r="K265" s="511"/>
      <c r="L265" s="511"/>
      <c r="M265" s="511"/>
      <c r="O265" s="511"/>
      <c r="P265" s="511"/>
      <c r="Q265" s="511"/>
      <c r="R265" s="511"/>
    </row>
    <row r="266" spans="1:18">
      <c r="A266" s="38"/>
      <c r="D266" s="507"/>
      <c r="F266" s="513"/>
      <c r="J266" s="511"/>
      <c r="K266" s="511"/>
      <c r="L266" s="511"/>
      <c r="M266" s="511"/>
      <c r="O266" s="511"/>
      <c r="P266" s="511"/>
      <c r="Q266" s="511"/>
      <c r="R266" s="511"/>
    </row>
    <row r="267" spans="1:18">
      <c r="A267" s="38"/>
      <c r="D267" s="507"/>
      <c r="F267" s="513"/>
      <c r="J267" s="511"/>
      <c r="K267" s="511"/>
      <c r="L267" s="511"/>
      <c r="M267" s="511"/>
      <c r="O267" s="511"/>
      <c r="P267" s="511"/>
      <c r="Q267" s="511"/>
      <c r="R267" s="511"/>
    </row>
    <row r="268" spans="1:18">
      <c r="A268" s="38"/>
      <c r="D268" s="507"/>
      <c r="F268" s="513"/>
      <c r="J268" s="511"/>
      <c r="K268" s="511"/>
      <c r="L268" s="511"/>
      <c r="M268" s="511"/>
      <c r="O268" s="511"/>
      <c r="P268" s="511"/>
      <c r="Q268" s="511"/>
      <c r="R268" s="511"/>
    </row>
    <row r="269" spans="1:18">
      <c r="A269" s="38"/>
      <c r="D269" s="507"/>
      <c r="F269" s="513"/>
      <c r="J269" s="511"/>
      <c r="K269" s="511"/>
      <c r="L269" s="511"/>
      <c r="M269" s="511"/>
      <c r="O269" s="511"/>
      <c r="P269" s="511"/>
      <c r="Q269" s="511"/>
      <c r="R269" s="511"/>
    </row>
    <row r="270" spans="1:18">
      <c r="A270" s="38"/>
      <c r="D270" s="507"/>
      <c r="F270" s="513"/>
      <c r="J270" s="511"/>
      <c r="K270" s="511"/>
      <c r="L270" s="511"/>
      <c r="M270" s="511"/>
      <c r="O270" s="511"/>
      <c r="P270" s="511"/>
      <c r="Q270" s="511"/>
      <c r="R270" s="511"/>
    </row>
    <row r="271" spans="1:18">
      <c r="A271" s="38"/>
      <c r="D271" s="507"/>
      <c r="F271" s="513"/>
      <c r="J271" s="511"/>
      <c r="K271" s="511"/>
      <c r="L271" s="511"/>
      <c r="M271" s="511"/>
      <c r="O271" s="511"/>
      <c r="P271" s="511"/>
      <c r="Q271" s="511"/>
      <c r="R271" s="511"/>
    </row>
    <row r="272" spans="1:18">
      <c r="A272" s="38"/>
      <c r="D272" s="507"/>
      <c r="F272" s="513"/>
      <c r="J272" s="511"/>
      <c r="K272" s="511"/>
      <c r="L272" s="511"/>
      <c r="M272" s="511"/>
      <c r="O272" s="511"/>
      <c r="P272" s="511"/>
      <c r="Q272" s="511"/>
      <c r="R272" s="511"/>
    </row>
    <row r="273" spans="1:18">
      <c r="A273" s="38"/>
      <c r="D273" s="507"/>
      <c r="F273" s="513"/>
      <c r="J273" s="511"/>
      <c r="K273" s="511"/>
      <c r="L273" s="511"/>
      <c r="M273" s="511"/>
      <c r="O273" s="511"/>
      <c r="P273" s="511"/>
      <c r="Q273" s="511"/>
      <c r="R273" s="511"/>
    </row>
    <row r="274" spans="1:18">
      <c r="A274" s="38"/>
      <c r="D274" s="507"/>
      <c r="F274" s="513"/>
      <c r="J274" s="511"/>
      <c r="K274" s="511"/>
      <c r="L274" s="511"/>
      <c r="M274" s="511"/>
      <c r="O274" s="511"/>
      <c r="P274" s="511"/>
      <c r="Q274" s="511"/>
      <c r="R274" s="511"/>
    </row>
    <row r="275" spans="1:18">
      <c r="A275" s="38"/>
      <c r="D275" s="507"/>
      <c r="F275" s="513"/>
      <c r="J275" s="511"/>
      <c r="K275" s="511"/>
      <c r="L275" s="511"/>
      <c r="M275" s="511"/>
      <c r="O275" s="511"/>
      <c r="P275" s="511"/>
      <c r="Q275" s="511"/>
      <c r="R275" s="511"/>
    </row>
    <row r="276" spans="1:18">
      <c r="A276" s="38"/>
      <c r="D276" s="507"/>
      <c r="F276" s="513"/>
      <c r="J276" s="511"/>
      <c r="K276" s="511"/>
      <c r="L276" s="511"/>
      <c r="M276" s="511"/>
      <c r="O276" s="511"/>
      <c r="P276" s="511"/>
      <c r="Q276" s="511"/>
      <c r="R276" s="511"/>
    </row>
    <row r="277" spans="1:18">
      <c r="A277" s="38"/>
      <c r="D277" s="507"/>
      <c r="F277" s="513"/>
      <c r="J277" s="511"/>
      <c r="K277" s="511"/>
      <c r="L277" s="511"/>
      <c r="M277" s="511"/>
      <c r="O277" s="511"/>
      <c r="P277" s="511"/>
      <c r="Q277" s="511"/>
      <c r="R277" s="511"/>
    </row>
    <row r="278" spans="1:18">
      <c r="A278" s="38"/>
      <c r="D278" s="507"/>
      <c r="F278" s="513"/>
      <c r="J278" s="511"/>
      <c r="K278" s="511"/>
      <c r="L278" s="511"/>
      <c r="M278" s="511"/>
      <c r="O278" s="511"/>
      <c r="P278" s="511"/>
      <c r="Q278" s="511"/>
      <c r="R278" s="511"/>
    </row>
    <row r="279" spans="1:18">
      <c r="A279" s="38"/>
      <c r="D279" s="507"/>
      <c r="F279" s="513"/>
      <c r="J279" s="511"/>
      <c r="K279" s="511"/>
      <c r="L279" s="511"/>
      <c r="M279" s="511"/>
      <c r="O279" s="511"/>
      <c r="P279" s="511"/>
      <c r="Q279" s="511"/>
      <c r="R279" s="511"/>
    </row>
    <row r="280" spans="1:18">
      <c r="A280" s="38"/>
      <c r="D280" s="507"/>
      <c r="F280" s="513"/>
      <c r="J280" s="511"/>
      <c r="K280" s="511"/>
      <c r="L280" s="511"/>
      <c r="M280" s="511"/>
      <c r="O280" s="511"/>
      <c r="P280" s="511"/>
      <c r="Q280" s="511"/>
      <c r="R280" s="511"/>
    </row>
    <row r="281" spans="1:18">
      <c r="A281" s="38"/>
      <c r="D281" s="507"/>
      <c r="F281" s="513"/>
      <c r="J281" s="511"/>
      <c r="K281" s="511"/>
      <c r="L281" s="511"/>
      <c r="M281" s="511"/>
      <c r="O281" s="511"/>
      <c r="P281" s="511"/>
      <c r="Q281" s="511"/>
      <c r="R281" s="511"/>
    </row>
    <row r="282" spans="1:18">
      <c r="A282" s="38"/>
      <c r="D282" s="507"/>
      <c r="F282" s="513"/>
      <c r="J282" s="511"/>
      <c r="K282" s="511"/>
      <c r="L282" s="511"/>
      <c r="M282" s="511"/>
      <c r="O282" s="511"/>
      <c r="P282" s="511"/>
      <c r="Q282" s="511"/>
      <c r="R282" s="511"/>
    </row>
    <row r="283" spans="1:18">
      <c r="A283" s="38"/>
      <c r="D283" s="507"/>
      <c r="F283" s="513"/>
      <c r="J283" s="511"/>
      <c r="K283" s="511"/>
      <c r="L283" s="511"/>
      <c r="M283" s="511"/>
      <c r="O283" s="511"/>
      <c r="P283" s="511"/>
      <c r="Q283" s="511"/>
      <c r="R283" s="511"/>
    </row>
    <row r="284" spans="1:18">
      <c r="A284" s="38"/>
      <c r="D284" s="507"/>
      <c r="F284" s="513"/>
      <c r="J284" s="511"/>
      <c r="K284" s="511"/>
      <c r="L284" s="511"/>
      <c r="M284" s="511"/>
      <c r="O284" s="511"/>
      <c r="P284" s="511"/>
      <c r="Q284" s="511"/>
      <c r="R284" s="511"/>
    </row>
    <row r="285" spans="1:18">
      <c r="A285" s="38"/>
      <c r="D285" s="507"/>
      <c r="F285" s="513"/>
      <c r="J285" s="511"/>
      <c r="K285" s="511"/>
      <c r="L285" s="511"/>
      <c r="M285" s="511"/>
      <c r="O285" s="511"/>
      <c r="P285" s="511"/>
      <c r="Q285" s="511"/>
      <c r="R285" s="511"/>
    </row>
    <row r="286" spans="1:18">
      <c r="A286" s="38"/>
      <c r="D286" s="507"/>
      <c r="F286" s="513"/>
      <c r="J286" s="511"/>
      <c r="K286" s="511"/>
      <c r="L286" s="511"/>
      <c r="M286" s="511"/>
      <c r="O286" s="511"/>
      <c r="P286" s="511"/>
      <c r="Q286" s="511"/>
      <c r="R286" s="511"/>
    </row>
    <row r="287" spans="1:18">
      <c r="A287" s="38"/>
      <c r="D287" s="507"/>
      <c r="F287" s="513"/>
      <c r="J287" s="511"/>
      <c r="K287" s="511"/>
      <c r="L287" s="511"/>
      <c r="M287" s="511"/>
      <c r="O287" s="511"/>
      <c r="P287" s="511"/>
      <c r="Q287" s="511"/>
      <c r="R287" s="511"/>
    </row>
    <row r="288" spans="1:18">
      <c r="A288" s="38"/>
      <c r="D288" s="507"/>
      <c r="F288" s="513"/>
      <c r="J288" s="511"/>
      <c r="K288" s="511"/>
      <c r="L288" s="511"/>
      <c r="M288" s="511"/>
      <c r="O288" s="511"/>
      <c r="P288" s="511"/>
      <c r="Q288" s="511"/>
      <c r="R288" s="511"/>
    </row>
    <row r="289" spans="1:18">
      <c r="A289" s="38"/>
      <c r="D289" s="507"/>
      <c r="F289" s="513"/>
      <c r="J289" s="511"/>
      <c r="K289" s="511"/>
      <c r="L289" s="511"/>
      <c r="M289" s="511"/>
      <c r="O289" s="511"/>
      <c r="P289" s="511"/>
      <c r="Q289" s="511"/>
      <c r="R289" s="511"/>
    </row>
    <row r="290" spans="1:18">
      <c r="A290" s="38"/>
      <c r="D290" s="507"/>
      <c r="F290" s="513"/>
      <c r="J290" s="511"/>
      <c r="K290" s="511"/>
      <c r="L290" s="511"/>
      <c r="M290" s="511"/>
      <c r="O290" s="511"/>
      <c r="P290" s="511"/>
      <c r="Q290" s="511"/>
      <c r="R290" s="511"/>
    </row>
    <row r="291" spans="1:18">
      <c r="A291" s="38"/>
      <c r="D291" s="507"/>
      <c r="F291" s="513"/>
      <c r="J291" s="511"/>
      <c r="K291" s="511"/>
      <c r="L291" s="511"/>
      <c r="M291" s="511"/>
      <c r="O291" s="511"/>
      <c r="P291" s="511"/>
      <c r="Q291" s="511"/>
      <c r="R291" s="511"/>
    </row>
    <row r="292" spans="1:18">
      <c r="A292" s="38"/>
      <c r="D292" s="507"/>
      <c r="F292" s="513"/>
      <c r="J292" s="511"/>
      <c r="K292" s="511"/>
      <c r="L292" s="511"/>
      <c r="M292" s="511"/>
      <c r="O292" s="511"/>
      <c r="P292" s="511"/>
      <c r="Q292" s="511"/>
      <c r="R292" s="511"/>
    </row>
    <row r="293" spans="1:18">
      <c r="A293" s="38"/>
      <c r="D293" s="507"/>
      <c r="F293" s="513"/>
      <c r="J293" s="511"/>
      <c r="K293" s="511"/>
      <c r="L293" s="511"/>
      <c r="M293" s="511"/>
      <c r="O293" s="511"/>
      <c r="P293" s="511"/>
      <c r="Q293" s="511"/>
      <c r="R293" s="511"/>
    </row>
    <row r="294" spans="1:18">
      <c r="A294" s="38"/>
      <c r="D294" s="507"/>
      <c r="F294" s="513"/>
      <c r="J294" s="511"/>
      <c r="K294" s="511"/>
      <c r="L294" s="511"/>
      <c r="M294" s="511"/>
      <c r="O294" s="511"/>
      <c r="P294" s="511"/>
      <c r="Q294" s="511"/>
      <c r="R294" s="511"/>
    </row>
    <row r="295" spans="1:18">
      <c r="A295" s="38"/>
      <c r="D295" s="507"/>
      <c r="F295" s="513"/>
      <c r="J295" s="511"/>
      <c r="K295" s="511"/>
      <c r="L295" s="511"/>
      <c r="M295" s="511"/>
      <c r="O295" s="511"/>
      <c r="P295" s="511"/>
      <c r="Q295" s="511"/>
      <c r="R295" s="511"/>
    </row>
    <row r="296" spans="1:18">
      <c r="A296" s="38"/>
      <c r="D296" s="507"/>
      <c r="F296" s="513"/>
      <c r="J296" s="511"/>
      <c r="K296" s="511"/>
      <c r="L296" s="511"/>
      <c r="M296" s="511"/>
      <c r="O296" s="511"/>
      <c r="P296" s="511"/>
      <c r="Q296" s="511"/>
      <c r="R296" s="511"/>
    </row>
    <row r="297" spans="1:18">
      <c r="A297" s="38"/>
      <c r="D297" s="507"/>
      <c r="F297" s="512"/>
      <c r="J297" s="511"/>
      <c r="K297" s="511"/>
      <c r="L297" s="511"/>
      <c r="M297" s="511"/>
      <c r="O297" s="511"/>
      <c r="P297" s="511"/>
      <c r="Q297" s="511"/>
      <c r="R297" s="511"/>
    </row>
    <row r="298" spans="1:18">
      <c r="A298" s="38"/>
      <c r="D298" s="507"/>
      <c r="F298" s="512"/>
      <c r="J298" s="511"/>
      <c r="K298" s="511"/>
      <c r="L298" s="511"/>
      <c r="M298" s="511"/>
      <c r="O298" s="511"/>
      <c r="P298" s="511"/>
      <c r="Q298" s="511"/>
      <c r="R298" s="511"/>
    </row>
    <row r="299" spans="1:18">
      <c r="A299" s="38"/>
      <c r="D299" s="507"/>
      <c r="F299" s="512"/>
      <c r="J299" s="511"/>
      <c r="K299" s="511"/>
      <c r="L299" s="511"/>
      <c r="M299" s="511"/>
      <c r="O299" s="511"/>
      <c r="P299" s="511"/>
      <c r="Q299" s="511"/>
      <c r="R299" s="511"/>
    </row>
    <row r="300" spans="1:18">
      <c r="A300" s="38"/>
      <c r="D300" s="507"/>
      <c r="F300" s="512"/>
      <c r="J300" s="511"/>
      <c r="K300" s="511"/>
      <c r="L300" s="511"/>
      <c r="M300" s="511"/>
      <c r="O300" s="511"/>
      <c r="P300" s="511"/>
      <c r="Q300" s="511"/>
      <c r="R300" s="511"/>
    </row>
    <row r="301" spans="1:18">
      <c r="A301" s="38"/>
      <c r="D301" s="507"/>
      <c r="F301" s="512"/>
      <c r="J301" s="511"/>
      <c r="K301" s="511"/>
      <c r="L301" s="511"/>
      <c r="M301" s="511"/>
      <c r="O301" s="511"/>
      <c r="P301" s="511"/>
      <c r="Q301" s="511"/>
      <c r="R301" s="511"/>
    </row>
    <row r="302" spans="1:18">
      <c r="A302" s="38"/>
      <c r="D302" s="507"/>
      <c r="F302" s="512"/>
      <c r="J302" s="511"/>
      <c r="K302" s="511"/>
      <c r="L302" s="511"/>
      <c r="M302" s="511"/>
      <c r="O302" s="511"/>
      <c r="P302" s="511"/>
      <c r="Q302" s="511"/>
      <c r="R302" s="511"/>
    </row>
    <row r="303" spans="1:18">
      <c r="A303" s="38"/>
      <c r="D303" s="507"/>
      <c r="F303" s="512"/>
      <c r="J303" s="511"/>
      <c r="K303" s="511"/>
      <c r="L303" s="511"/>
      <c r="M303" s="511"/>
      <c r="O303" s="511"/>
      <c r="P303" s="511"/>
      <c r="Q303" s="511"/>
      <c r="R303" s="511"/>
    </row>
    <row r="304" spans="1:18">
      <c r="A304" s="38"/>
      <c r="D304" s="507"/>
      <c r="F304" s="512"/>
      <c r="J304" s="511"/>
      <c r="K304" s="511"/>
      <c r="L304" s="511"/>
      <c r="M304" s="511"/>
      <c r="O304" s="511"/>
      <c r="P304" s="511"/>
      <c r="Q304" s="511"/>
      <c r="R304" s="511"/>
    </row>
    <row r="305" spans="1:18">
      <c r="A305" s="38"/>
      <c r="D305" s="507"/>
      <c r="F305" s="512"/>
      <c r="J305" s="511"/>
      <c r="K305" s="511"/>
      <c r="L305" s="511"/>
      <c r="M305" s="511"/>
      <c r="O305" s="511"/>
      <c r="P305" s="511"/>
      <c r="Q305" s="511"/>
      <c r="R305" s="511"/>
    </row>
    <row r="306" spans="1:18">
      <c r="A306" s="38"/>
      <c r="D306" s="507"/>
      <c r="F306" s="512"/>
      <c r="J306" s="511"/>
      <c r="K306" s="511"/>
      <c r="L306" s="511"/>
      <c r="M306" s="511"/>
      <c r="O306" s="511"/>
      <c r="P306" s="511"/>
      <c r="Q306" s="511"/>
      <c r="R306" s="511"/>
    </row>
    <row r="307" spans="1:18">
      <c r="A307" s="38"/>
      <c r="D307" s="507"/>
      <c r="F307" s="512"/>
      <c r="J307" s="511"/>
      <c r="K307" s="511"/>
      <c r="L307" s="511"/>
      <c r="M307" s="511"/>
      <c r="O307" s="511"/>
      <c r="P307" s="511"/>
      <c r="Q307" s="511"/>
      <c r="R307" s="511"/>
    </row>
    <row r="308" spans="1:18">
      <c r="A308" s="38"/>
      <c r="D308" s="507"/>
      <c r="F308" s="512"/>
      <c r="J308" s="511"/>
      <c r="K308" s="511"/>
      <c r="L308" s="511"/>
      <c r="M308" s="511"/>
      <c r="O308" s="511"/>
      <c r="P308" s="511"/>
      <c r="Q308" s="511"/>
      <c r="R308" s="511"/>
    </row>
    <row r="309" spans="1:18">
      <c r="A309" s="38"/>
      <c r="D309" s="507"/>
      <c r="F309" s="512"/>
      <c r="J309" s="511"/>
      <c r="K309" s="511"/>
      <c r="L309" s="511"/>
      <c r="M309" s="511"/>
      <c r="O309" s="511"/>
      <c r="P309" s="511"/>
      <c r="Q309" s="511"/>
      <c r="R309" s="511"/>
    </row>
    <row r="310" spans="1:18">
      <c r="A310" s="38"/>
      <c r="D310" s="507"/>
      <c r="F310" s="512"/>
      <c r="J310" s="511"/>
      <c r="K310" s="511"/>
      <c r="L310" s="511"/>
      <c r="M310" s="511"/>
      <c r="O310" s="511"/>
      <c r="P310" s="511"/>
      <c r="Q310" s="511"/>
      <c r="R310" s="511"/>
    </row>
    <row r="311" spans="1:18">
      <c r="A311" s="38"/>
      <c r="D311" s="507"/>
      <c r="F311" s="512"/>
      <c r="J311" s="511"/>
      <c r="K311" s="511"/>
      <c r="L311" s="511"/>
      <c r="M311" s="511"/>
      <c r="O311" s="511"/>
      <c r="P311" s="511"/>
      <c r="Q311" s="511"/>
      <c r="R311" s="511"/>
    </row>
    <row r="312" spans="1:18">
      <c r="A312" s="38"/>
      <c r="D312" s="507"/>
      <c r="F312" s="512"/>
      <c r="J312" s="511"/>
      <c r="K312" s="511"/>
      <c r="L312" s="511"/>
      <c r="M312" s="511"/>
      <c r="O312" s="511"/>
      <c r="P312" s="511"/>
      <c r="Q312" s="511"/>
      <c r="R312" s="511"/>
    </row>
    <row r="313" spans="1:18">
      <c r="A313" s="38"/>
      <c r="D313" s="507"/>
      <c r="F313" s="512"/>
      <c r="J313" s="511"/>
      <c r="K313" s="511"/>
      <c r="L313" s="511"/>
      <c r="M313" s="511"/>
      <c r="O313" s="511"/>
      <c r="P313" s="511"/>
      <c r="Q313" s="511"/>
      <c r="R313" s="511"/>
    </row>
    <row r="314" spans="1:18">
      <c r="A314" s="38"/>
      <c r="D314" s="507"/>
      <c r="F314" s="512"/>
      <c r="J314" s="511"/>
      <c r="K314" s="511"/>
      <c r="L314" s="511"/>
      <c r="M314" s="511"/>
      <c r="O314" s="511"/>
      <c r="P314" s="511"/>
      <c r="Q314" s="511"/>
      <c r="R314" s="511"/>
    </row>
    <row r="315" spans="1:18">
      <c r="A315" s="38"/>
      <c r="D315" s="507"/>
      <c r="F315" s="512"/>
      <c r="J315" s="511"/>
      <c r="K315" s="511"/>
      <c r="L315" s="511"/>
      <c r="M315" s="511"/>
      <c r="O315" s="511"/>
      <c r="P315" s="511"/>
      <c r="Q315" s="511"/>
      <c r="R315" s="511"/>
    </row>
    <row r="316" spans="1:18">
      <c r="A316" s="38"/>
      <c r="D316" s="507"/>
      <c r="F316" s="512"/>
      <c r="J316" s="511"/>
      <c r="K316" s="511"/>
      <c r="L316" s="511"/>
      <c r="M316" s="511"/>
      <c r="O316" s="511"/>
      <c r="P316" s="511"/>
      <c r="Q316" s="511"/>
      <c r="R316" s="511"/>
    </row>
    <row r="317" spans="1:18">
      <c r="A317" s="38"/>
      <c r="D317" s="507"/>
      <c r="F317" s="512"/>
      <c r="J317" s="511"/>
      <c r="K317" s="511"/>
      <c r="L317" s="511"/>
      <c r="M317" s="511"/>
      <c r="O317" s="511"/>
      <c r="P317" s="511"/>
      <c r="Q317" s="511"/>
      <c r="R317" s="511"/>
    </row>
    <row r="318" spans="1:18">
      <c r="A318" s="38"/>
      <c r="D318" s="507"/>
      <c r="F318" s="512"/>
      <c r="J318" s="511"/>
      <c r="K318" s="511"/>
      <c r="L318" s="511"/>
      <c r="M318" s="511"/>
      <c r="O318" s="511"/>
      <c r="P318" s="511"/>
      <c r="Q318" s="511"/>
      <c r="R318" s="511"/>
    </row>
    <row r="319" spans="1:18">
      <c r="A319" s="38"/>
      <c r="D319" s="507"/>
      <c r="F319" s="512"/>
      <c r="J319" s="511"/>
      <c r="K319" s="511"/>
      <c r="L319" s="511"/>
      <c r="M319" s="511"/>
      <c r="O319" s="511"/>
      <c r="P319" s="511"/>
      <c r="Q319" s="511"/>
      <c r="R319" s="511"/>
    </row>
    <row r="320" spans="1:18">
      <c r="A320" s="38"/>
      <c r="D320" s="507"/>
      <c r="F320" s="512"/>
      <c r="J320" s="511"/>
      <c r="K320" s="511"/>
      <c r="L320" s="511"/>
      <c r="M320" s="511"/>
      <c r="O320" s="511"/>
      <c r="P320" s="511"/>
      <c r="Q320" s="511"/>
      <c r="R320" s="511"/>
    </row>
    <row r="321" spans="1:18">
      <c r="A321" s="38"/>
      <c r="D321" s="507"/>
      <c r="F321" s="512"/>
      <c r="J321" s="511"/>
      <c r="K321" s="511"/>
      <c r="L321" s="511"/>
      <c r="M321" s="511"/>
      <c r="O321" s="511"/>
      <c r="P321" s="511"/>
      <c r="Q321" s="511"/>
      <c r="R321" s="511"/>
    </row>
    <row r="322" spans="1:18">
      <c r="A322" s="38"/>
      <c r="D322" s="507"/>
      <c r="F322" s="512"/>
      <c r="J322" s="511"/>
      <c r="K322" s="511"/>
      <c r="L322" s="511"/>
      <c r="M322" s="511"/>
      <c r="O322" s="511"/>
      <c r="P322" s="511"/>
      <c r="Q322" s="511"/>
      <c r="R322" s="511"/>
    </row>
    <row r="323" spans="1:18">
      <c r="A323" s="38"/>
      <c r="D323" s="507"/>
      <c r="F323" s="512"/>
      <c r="J323" s="511"/>
      <c r="K323" s="511"/>
      <c r="L323" s="511"/>
      <c r="M323" s="511"/>
      <c r="O323" s="511"/>
      <c r="P323" s="511"/>
      <c r="Q323" s="511"/>
      <c r="R323" s="511"/>
    </row>
    <row r="324" spans="1:18">
      <c r="A324" s="38"/>
      <c r="D324" s="507"/>
      <c r="F324" s="512"/>
      <c r="J324" s="511"/>
      <c r="K324" s="511"/>
      <c r="L324" s="511"/>
      <c r="M324" s="511"/>
      <c r="O324" s="511"/>
      <c r="P324" s="511"/>
      <c r="Q324" s="511"/>
      <c r="R324" s="511"/>
    </row>
    <row r="325" spans="1:18">
      <c r="A325" s="38"/>
      <c r="D325" s="507"/>
      <c r="F325" s="512"/>
      <c r="J325" s="511"/>
      <c r="K325" s="511"/>
      <c r="L325" s="511"/>
      <c r="M325" s="511"/>
      <c r="O325" s="511"/>
      <c r="P325" s="511"/>
      <c r="Q325" s="511"/>
      <c r="R325" s="511"/>
    </row>
    <row r="326" spans="1:18">
      <c r="A326" s="38"/>
      <c r="D326" s="507"/>
      <c r="F326" s="512"/>
      <c r="J326" s="511"/>
      <c r="K326" s="511"/>
      <c r="L326" s="511"/>
      <c r="M326" s="511"/>
      <c r="O326" s="511"/>
      <c r="P326" s="511"/>
      <c r="Q326" s="511"/>
      <c r="R326" s="511"/>
    </row>
    <row r="327" spans="1:18">
      <c r="A327" s="38"/>
      <c r="D327" s="507"/>
      <c r="F327" s="512"/>
      <c r="J327" s="511"/>
      <c r="K327" s="511"/>
      <c r="L327" s="511"/>
      <c r="M327" s="511"/>
      <c r="O327" s="511"/>
      <c r="P327" s="511"/>
      <c r="Q327" s="511"/>
      <c r="R327" s="511"/>
    </row>
    <row r="328" spans="1:18">
      <c r="A328" s="38"/>
      <c r="D328" s="507"/>
      <c r="F328" s="512"/>
      <c r="J328" s="511"/>
      <c r="K328" s="511"/>
      <c r="L328" s="511"/>
      <c r="M328" s="511"/>
      <c r="O328" s="511"/>
      <c r="P328" s="511"/>
      <c r="Q328" s="511"/>
      <c r="R328" s="511"/>
    </row>
    <row r="329" spans="1:18">
      <c r="A329" s="38"/>
      <c r="D329" s="507"/>
      <c r="F329" s="512"/>
      <c r="J329" s="511"/>
      <c r="K329" s="511"/>
      <c r="L329" s="511"/>
      <c r="M329" s="511"/>
      <c r="O329" s="511"/>
      <c r="P329" s="511"/>
      <c r="Q329" s="511"/>
      <c r="R329" s="511"/>
    </row>
    <row r="330" spans="1:18">
      <c r="A330" s="38"/>
      <c r="D330" s="507"/>
      <c r="F330" s="512"/>
      <c r="J330" s="511"/>
      <c r="K330" s="511"/>
      <c r="L330" s="511"/>
      <c r="M330" s="511"/>
      <c r="O330" s="511"/>
      <c r="P330" s="511"/>
      <c r="Q330" s="511"/>
      <c r="R330" s="511"/>
    </row>
    <row r="331" spans="1:18">
      <c r="A331" s="38"/>
      <c r="D331" s="507"/>
      <c r="F331" s="512"/>
      <c r="J331" s="511"/>
      <c r="K331" s="511"/>
      <c r="L331" s="511"/>
      <c r="M331" s="511"/>
      <c r="O331" s="511"/>
      <c r="P331" s="511"/>
      <c r="Q331" s="511"/>
      <c r="R331" s="511"/>
    </row>
    <row r="332" spans="1:18">
      <c r="A332" s="38"/>
      <c r="D332" s="507"/>
      <c r="F332" s="512"/>
      <c r="J332" s="511"/>
      <c r="K332" s="511"/>
      <c r="L332" s="511"/>
      <c r="M332" s="511"/>
      <c r="O332" s="511"/>
      <c r="P332" s="511"/>
      <c r="Q332" s="511"/>
      <c r="R332" s="511"/>
    </row>
    <row r="333" spans="1:18">
      <c r="A333" s="38"/>
      <c r="D333" s="507"/>
      <c r="F333" s="512"/>
      <c r="J333" s="511"/>
      <c r="K333" s="511"/>
      <c r="L333" s="511"/>
      <c r="M333" s="511"/>
      <c r="O333" s="511"/>
      <c r="P333" s="511"/>
      <c r="Q333" s="511"/>
      <c r="R333" s="511"/>
    </row>
    <row r="334" spans="1:18">
      <c r="A334" s="38"/>
      <c r="D334" s="507"/>
      <c r="F334" s="512"/>
      <c r="J334" s="511"/>
      <c r="K334" s="511"/>
      <c r="L334" s="511"/>
      <c r="M334" s="511"/>
      <c r="O334" s="511"/>
      <c r="P334" s="511"/>
      <c r="Q334" s="511"/>
      <c r="R334" s="511"/>
    </row>
    <row r="335" spans="1:18">
      <c r="A335" s="38"/>
      <c r="D335" s="507"/>
      <c r="F335" s="512"/>
      <c r="J335" s="511"/>
      <c r="K335" s="511"/>
      <c r="L335" s="511"/>
      <c r="M335" s="511"/>
      <c r="O335" s="511"/>
      <c r="P335" s="511"/>
      <c r="Q335" s="511"/>
      <c r="R335" s="511"/>
    </row>
    <row r="336" spans="1:18">
      <c r="A336" s="38"/>
      <c r="D336" s="507"/>
      <c r="F336" s="512"/>
      <c r="J336" s="511"/>
      <c r="K336" s="511"/>
      <c r="L336" s="511"/>
      <c r="M336" s="511"/>
      <c r="O336" s="511"/>
      <c r="P336" s="511"/>
      <c r="Q336" s="511"/>
      <c r="R336" s="511"/>
    </row>
    <row r="337" spans="1:18">
      <c r="A337" s="38"/>
      <c r="D337" s="507"/>
      <c r="F337" s="512"/>
      <c r="J337" s="511"/>
      <c r="K337" s="511"/>
      <c r="L337" s="511"/>
      <c r="M337" s="511"/>
      <c r="O337" s="511"/>
      <c r="P337" s="511"/>
      <c r="Q337" s="511"/>
      <c r="R337" s="511"/>
    </row>
    <row r="338" spans="1:18">
      <c r="A338" s="38"/>
      <c r="D338" s="507"/>
      <c r="F338" s="512"/>
      <c r="J338" s="511"/>
      <c r="K338" s="511"/>
      <c r="L338" s="511"/>
      <c r="M338" s="511"/>
      <c r="O338" s="511"/>
      <c r="P338" s="511"/>
      <c r="Q338" s="511"/>
      <c r="R338" s="511"/>
    </row>
    <row r="339" spans="1:18">
      <c r="A339" s="38"/>
      <c r="D339" s="507"/>
      <c r="F339" s="512"/>
      <c r="J339" s="511"/>
      <c r="K339" s="511"/>
      <c r="L339" s="511"/>
      <c r="M339" s="511"/>
      <c r="O339" s="511"/>
      <c r="P339" s="511"/>
      <c r="Q339" s="511"/>
      <c r="R339" s="511"/>
    </row>
    <row r="340" spans="1:18">
      <c r="A340" s="38"/>
      <c r="D340" s="507"/>
      <c r="F340" s="512"/>
      <c r="J340" s="511"/>
      <c r="K340" s="511"/>
      <c r="L340" s="511"/>
      <c r="M340" s="511"/>
      <c r="O340" s="511"/>
      <c r="P340" s="511"/>
      <c r="Q340" s="511"/>
      <c r="R340" s="511"/>
    </row>
    <row r="341" spans="1:18">
      <c r="A341" s="38"/>
      <c r="D341" s="507"/>
      <c r="F341" s="512"/>
      <c r="J341" s="511"/>
      <c r="K341" s="511"/>
      <c r="L341" s="511"/>
      <c r="M341" s="511"/>
      <c r="O341" s="511"/>
      <c r="P341" s="511"/>
      <c r="Q341" s="511"/>
      <c r="R341" s="511"/>
    </row>
    <row r="342" spans="1:18">
      <c r="A342" s="38"/>
      <c r="D342" s="507"/>
      <c r="F342" s="512"/>
      <c r="J342" s="511"/>
      <c r="K342" s="511"/>
      <c r="L342" s="511"/>
      <c r="M342" s="511"/>
      <c r="O342" s="511"/>
      <c r="P342" s="511"/>
      <c r="Q342" s="511"/>
      <c r="R342" s="511"/>
    </row>
    <row r="343" spans="1:18">
      <c r="A343" s="38"/>
      <c r="D343" s="507"/>
      <c r="F343" s="512"/>
      <c r="J343" s="511"/>
      <c r="K343" s="511"/>
      <c r="L343" s="511"/>
      <c r="M343" s="511"/>
      <c r="O343" s="511"/>
      <c r="P343" s="511"/>
      <c r="Q343" s="511"/>
      <c r="R343" s="511"/>
    </row>
    <row r="344" spans="1:18">
      <c r="A344" s="38"/>
      <c r="D344" s="507"/>
      <c r="F344" s="512"/>
      <c r="J344" s="511"/>
      <c r="K344" s="511"/>
      <c r="L344" s="511"/>
      <c r="M344" s="511"/>
      <c r="O344" s="511"/>
      <c r="P344" s="511"/>
      <c r="Q344" s="511"/>
      <c r="R344" s="511"/>
    </row>
    <row r="345" spans="1:18">
      <c r="A345" s="38"/>
      <c r="D345" s="507"/>
      <c r="F345" s="512"/>
      <c r="J345" s="511"/>
      <c r="K345" s="511"/>
      <c r="L345" s="511"/>
      <c r="M345" s="511"/>
      <c r="O345" s="511"/>
      <c r="P345" s="511"/>
      <c r="Q345" s="511"/>
      <c r="R345" s="511"/>
    </row>
    <row r="346" spans="1:18">
      <c r="A346" s="38"/>
      <c r="D346" s="507"/>
      <c r="F346" s="512"/>
      <c r="J346" s="511"/>
      <c r="K346" s="511"/>
      <c r="L346" s="511"/>
      <c r="M346" s="511"/>
      <c r="O346" s="511"/>
      <c r="P346" s="511"/>
      <c r="Q346" s="511"/>
      <c r="R346" s="511"/>
    </row>
    <row r="347" spans="1:18">
      <c r="A347" s="38"/>
      <c r="D347" s="507"/>
      <c r="F347" s="512"/>
      <c r="J347" s="511"/>
      <c r="K347" s="511"/>
      <c r="L347" s="511"/>
      <c r="M347" s="511"/>
      <c r="O347" s="511"/>
      <c r="P347" s="511"/>
      <c r="Q347" s="511"/>
      <c r="R347" s="511"/>
    </row>
    <row r="348" spans="1:18">
      <c r="A348" s="38"/>
      <c r="D348" s="507"/>
      <c r="F348" s="512"/>
      <c r="J348" s="511"/>
      <c r="K348" s="511"/>
      <c r="L348" s="511"/>
      <c r="M348" s="511"/>
      <c r="O348" s="511"/>
      <c r="P348" s="511"/>
      <c r="Q348" s="511"/>
      <c r="R348" s="511"/>
    </row>
    <row r="349" spans="1:18">
      <c r="A349" s="38"/>
      <c r="D349" s="507"/>
      <c r="F349" s="512"/>
      <c r="J349" s="511"/>
      <c r="K349" s="511"/>
      <c r="L349" s="511"/>
      <c r="M349" s="511"/>
      <c r="O349" s="511"/>
      <c r="P349" s="511"/>
      <c r="Q349" s="511"/>
      <c r="R349" s="511"/>
    </row>
    <row r="350" spans="1:18">
      <c r="A350" s="38"/>
      <c r="D350" s="507"/>
      <c r="F350" s="512"/>
      <c r="J350" s="511"/>
      <c r="K350" s="511"/>
      <c r="L350" s="511"/>
      <c r="M350" s="511"/>
      <c r="O350" s="511"/>
      <c r="P350" s="511"/>
      <c r="Q350" s="511"/>
      <c r="R350" s="511"/>
    </row>
    <row r="351" spans="1:18">
      <c r="A351" s="38"/>
      <c r="D351" s="507"/>
      <c r="F351" s="512"/>
      <c r="J351" s="511"/>
      <c r="K351" s="511"/>
      <c r="L351" s="511"/>
      <c r="M351" s="511"/>
      <c r="O351" s="511"/>
      <c r="P351" s="511"/>
      <c r="Q351" s="511"/>
      <c r="R351" s="511"/>
    </row>
    <row r="352" spans="1:18">
      <c r="A352" s="38"/>
      <c r="D352" s="507"/>
      <c r="F352" s="515"/>
      <c r="J352" s="511"/>
      <c r="K352" s="511"/>
      <c r="L352" s="511"/>
      <c r="M352" s="511"/>
      <c r="O352" s="511"/>
      <c r="P352" s="511"/>
      <c r="Q352" s="511"/>
      <c r="R352" s="511"/>
    </row>
    <row r="353" spans="1:19">
      <c r="A353" s="38"/>
      <c r="D353" s="507"/>
      <c r="F353" s="515"/>
      <c r="J353" s="511"/>
      <c r="K353" s="511"/>
      <c r="L353" s="511"/>
      <c r="M353" s="511"/>
      <c r="O353" s="511"/>
      <c r="P353" s="511"/>
      <c r="Q353" s="511"/>
      <c r="R353" s="511"/>
    </row>
    <row r="354" spans="1:19">
      <c r="A354" s="38"/>
      <c r="D354" s="507"/>
      <c r="F354" s="515"/>
      <c r="J354" s="511"/>
      <c r="K354" s="511"/>
      <c r="L354" s="511"/>
      <c r="M354" s="511"/>
      <c r="O354" s="511"/>
      <c r="P354" s="511"/>
      <c r="Q354" s="511"/>
      <c r="R354" s="511"/>
    </row>
    <row r="355" spans="1:19">
      <c r="A355" s="38"/>
      <c r="D355" s="507"/>
      <c r="F355" s="515"/>
      <c r="J355" s="511"/>
      <c r="K355" s="511"/>
      <c r="L355" s="511"/>
      <c r="M355" s="511"/>
      <c r="O355" s="511"/>
      <c r="P355" s="511"/>
      <c r="Q355" s="511"/>
      <c r="R355" s="511"/>
    </row>
    <row r="356" spans="1:19">
      <c r="A356" s="38"/>
      <c r="D356" s="507"/>
      <c r="F356" s="515"/>
      <c r="J356" s="511"/>
      <c r="K356" s="511"/>
      <c r="L356" s="511"/>
      <c r="M356" s="511"/>
      <c r="O356" s="511"/>
      <c r="P356" s="511"/>
      <c r="Q356" s="511"/>
      <c r="R356" s="511"/>
    </row>
    <row r="357" spans="1:19">
      <c r="A357" s="38"/>
      <c r="D357" s="507"/>
      <c r="F357" s="515"/>
      <c r="J357" s="511"/>
      <c r="K357" s="511"/>
      <c r="L357" s="511"/>
      <c r="M357" s="511"/>
      <c r="O357" s="511"/>
      <c r="P357" s="511"/>
      <c r="Q357" s="511"/>
      <c r="R357" s="511"/>
    </row>
    <row r="358" spans="1:19">
      <c r="A358" s="38"/>
      <c r="D358" s="507"/>
      <c r="F358" s="515"/>
      <c r="J358" s="511"/>
      <c r="K358" s="511"/>
      <c r="L358" s="511"/>
      <c r="M358" s="511"/>
      <c r="O358" s="511"/>
      <c r="P358" s="511"/>
      <c r="Q358" s="511"/>
      <c r="R358" s="511"/>
    </row>
    <row r="359" spans="1:19">
      <c r="A359" s="38"/>
      <c r="D359" s="507"/>
      <c r="F359" s="515"/>
      <c r="J359" s="511"/>
      <c r="K359" s="511"/>
      <c r="L359" s="511"/>
      <c r="M359" s="511"/>
      <c r="O359" s="511"/>
      <c r="P359" s="511"/>
      <c r="Q359" s="511"/>
      <c r="R359" s="511"/>
    </row>
    <row r="360" spans="1:19">
      <c r="A360" s="38"/>
      <c r="D360" s="507"/>
      <c r="F360" s="515"/>
      <c r="J360" s="511"/>
      <c r="K360" s="511"/>
      <c r="L360" s="511"/>
      <c r="M360" s="511"/>
      <c r="O360" s="511"/>
      <c r="P360" s="511"/>
      <c r="Q360" s="511"/>
      <c r="R360" s="511"/>
    </row>
    <row r="361" spans="1:19">
      <c r="A361" s="38"/>
      <c r="D361" s="507"/>
      <c r="F361" s="515"/>
      <c r="J361" s="511"/>
      <c r="K361" s="511"/>
      <c r="L361" s="511"/>
      <c r="M361" s="511"/>
      <c r="O361" s="511"/>
      <c r="P361" s="511"/>
      <c r="Q361" s="511"/>
      <c r="R361" s="511"/>
    </row>
    <row r="362" spans="1:19">
      <c r="A362" s="38"/>
      <c r="D362" s="507"/>
      <c r="F362" s="515"/>
      <c r="J362" s="511"/>
      <c r="K362" s="511"/>
      <c r="L362" s="511"/>
      <c r="M362" s="511"/>
      <c r="O362" s="511"/>
      <c r="P362" s="511"/>
      <c r="Q362" s="511"/>
      <c r="R362" s="511"/>
    </row>
    <row r="363" spans="1:19">
      <c r="A363" s="38"/>
      <c r="D363" s="507"/>
      <c r="F363" s="515"/>
      <c r="J363" s="511"/>
      <c r="K363" s="511"/>
      <c r="L363" s="511"/>
      <c r="M363" s="511"/>
      <c r="O363" s="511"/>
      <c r="P363" s="511"/>
      <c r="Q363" s="511"/>
      <c r="R363" s="511"/>
    </row>
    <row r="364" spans="1:19">
      <c r="A364" s="38"/>
      <c r="D364" s="507"/>
      <c r="F364" s="513"/>
      <c r="J364" s="511"/>
      <c r="K364" s="511"/>
      <c r="L364" s="511"/>
      <c r="M364" s="511"/>
      <c r="O364" s="511"/>
      <c r="P364" s="511"/>
      <c r="Q364" s="511"/>
      <c r="R364" s="511"/>
    </row>
    <row r="365" spans="1:19">
      <c r="A365" s="38"/>
    </row>
    <row r="366" spans="1:19" ht="13.5" thickBot="1">
      <c r="A366" s="63"/>
      <c r="B366" s="63"/>
      <c r="C366" s="63"/>
      <c r="D366" s="63"/>
      <c r="E366" s="516"/>
      <c r="F366" s="517"/>
      <c r="G366" s="517"/>
      <c r="H366" s="517"/>
      <c r="I366" s="517"/>
      <c r="J366" s="518"/>
      <c r="K366" s="518"/>
      <c r="L366" s="518"/>
      <c r="M366" s="518"/>
      <c r="N366" s="518"/>
      <c r="O366" s="518"/>
      <c r="P366" s="518"/>
      <c r="Q366" s="518"/>
      <c r="R366" s="518"/>
      <c r="S366" s="518"/>
    </row>
    <row r="367" spans="1:19">
      <c r="F367" s="519"/>
    </row>
    <row r="368" spans="1:19">
      <c r="F368" s="519"/>
    </row>
    <row r="369" spans="1:19">
      <c r="F369" s="519"/>
    </row>
    <row r="370" spans="1:19" ht="13.5" thickBot="1">
      <c r="A370" s="133"/>
      <c r="F370" s="519"/>
    </row>
    <row r="371" spans="1:19">
      <c r="A371" s="520"/>
      <c r="B371" s="25"/>
      <c r="C371" s="25"/>
      <c r="D371" s="25"/>
      <c r="E371" s="488"/>
      <c r="F371" s="521"/>
      <c r="G371" s="522"/>
      <c r="H371" s="522"/>
      <c r="I371" s="522"/>
      <c r="J371" s="523"/>
      <c r="K371" s="523"/>
      <c r="L371" s="523"/>
      <c r="M371" s="523"/>
      <c r="N371" s="524"/>
      <c r="O371" s="523"/>
      <c r="P371" s="523"/>
      <c r="Q371" s="523"/>
      <c r="R371" s="523"/>
      <c r="S371" s="524"/>
    </row>
    <row r="372" spans="1:19">
      <c r="F372" s="390"/>
      <c r="N372" s="525"/>
      <c r="S372" s="525"/>
    </row>
    <row r="373" spans="1:19">
      <c r="A373" s="16"/>
      <c r="B373" s="16"/>
      <c r="C373" s="16"/>
      <c r="D373" s="16"/>
      <c r="E373" s="490"/>
      <c r="F373" s="390"/>
      <c r="G373" s="458"/>
      <c r="H373" s="458"/>
      <c r="I373" s="458"/>
      <c r="J373" s="525"/>
      <c r="K373" s="525"/>
      <c r="L373" s="525"/>
      <c r="M373" s="525"/>
      <c r="N373" s="525"/>
      <c r="O373" s="525"/>
      <c r="P373" s="525"/>
      <c r="Q373" s="525"/>
      <c r="R373" s="525"/>
      <c r="S373" s="525"/>
    </row>
    <row r="374" spans="1:19" ht="13.5" thickBot="1">
      <c r="A374" s="45"/>
      <c r="B374" s="45"/>
      <c r="C374" s="45"/>
      <c r="D374" s="45"/>
      <c r="E374" s="496"/>
      <c r="F374" s="400"/>
      <c r="G374" s="400"/>
      <c r="H374" s="400"/>
      <c r="I374" s="400"/>
      <c r="J374" s="265"/>
      <c r="K374" s="265"/>
      <c r="L374" s="265"/>
      <c r="M374" s="265"/>
      <c r="N374" s="265"/>
      <c r="O374" s="265"/>
      <c r="P374" s="265"/>
      <c r="Q374" s="265"/>
      <c r="R374" s="265"/>
      <c r="S374" s="265"/>
    </row>
    <row r="375" spans="1:19" ht="13.5" thickTop="1">
      <c r="F375" s="519"/>
    </row>
    <row r="376" spans="1:19">
      <c r="A376" s="38"/>
      <c r="C376" s="361"/>
      <c r="D376" s="361"/>
      <c r="E376" s="526"/>
      <c r="F376" s="519"/>
      <c r="G376" s="527"/>
      <c r="H376" s="527"/>
      <c r="I376" s="527"/>
      <c r="J376" s="528"/>
      <c r="K376" s="528"/>
      <c r="L376" s="528"/>
      <c r="M376" s="528"/>
      <c r="O376" s="528"/>
      <c r="P376" s="528"/>
      <c r="Q376" s="528"/>
      <c r="R376" s="528"/>
    </row>
    <row r="377" spans="1:19">
      <c r="C377" s="363"/>
      <c r="D377" s="363"/>
      <c r="E377" s="526"/>
      <c r="F377" s="519"/>
      <c r="G377" s="527"/>
      <c r="H377" s="527"/>
      <c r="I377" s="527"/>
      <c r="J377" s="528"/>
      <c r="K377" s="528"/>
      <c r="L377" s="528"/>
      <c r="M377" s="528"/>
      <c r="O377" s="528"/>
      <c r="P377" s="528"/>
      <c r="Q377" s="528"/>
      <c r="R377" s="528"/>
    </row>
    <row r="378" spans="1:19">
      <c r="C378" s="361"/>
      <c r="D378" s="361"/>
      <c r="E378" s="526"/>
      <c r="F378" s="519"/>
      <c r="G378" s="527"/>
      <c r="H378" s="527"/>
      <c r="I378" s="527"/>
      <c r="J378" s="528"/>
      <c r="K378" s="528"/>
      <c r="L378" s="528"/>
      <c r="M378" s="528"/>
      <c r="O378" s="528"/>
      <c r="P378" s="528"/>
      <c r="Q378" s="528"/>
      <c r="R378" s="528"/>
    </row>
    <row r="379" spans="1:19">
      <c r="C379" s="363"/>
      <c r="D379" s="363"/>
      <c r="E379" s="526"/>
      <c r="F379" s="519"/>
      <c r="G379" s="527"/>
      <c r="H379" s="527"/>
      <c r="I379" s="527"/>
      <c r="J379" s="528"/>
      <c r="K379" s="528"/>
      <c r="L379" s="528"/>
      <c r="M379" s="528"/>
      <c r="O379" s="528"/>
      <c r="P379" s="528"/>
      <c r="Q379" s="528"/>
      <c r="R379" s="528"/>
    </row>
    <row r="380" spans="1:19">
      <c r="C380" s="361"/>
      <c r="D380" s="361"/>
      <c r="E380" s="526"/>
      <c r="F380" s="519"/>
      <c r="G380" s="527"/>
      <c r="H380" s="527"/>
      <c r="I380" s="527"/>
      <c r="J380" s="528"/>
      <c r="K380" s="528"/>
      <c r="L380" s="528"/>
      <c r="M380" s="528"/>
      <c r="O380" s="528"/>
      <c r="P380" s="528"/>
      <c r="Q380" s="528"/>
      <c r="R380" s="528"/>
    </row>
    <row r="381" spans="1:19">
      <c r="C381" s="363"/>
      <c r="D381" s="363"/>
      <c r="E381" s="526"/>
      <c r="F381" s="519"/>
      <c r="G381" s="527"/>
      <c r="H381" s="527"/>
      <c r="I381" s="527"/>
      <c r="J381" s="528"/>
      <c r="K381" s="528"/>
      <c r="L381" s="528"/>
      <c r="M381" s="528"/>
      <c r="O381" s="528"/>
      <c r="P381" s="528"/>
      <c r="Q381" s="528"/>
      <c r="R381" s="528"/>
    </row>
    <row r="382" spans="1:19">
      <c r="A382" s="38"/>
      <c r="C382" s="361"/>
      <c r="D382" s="361"/>
      <c r="E382" s="526"/>
      <c r="F382" s="519"/>
      <c r="G382" s="527"/>
      <c r="H382" s="527"/>
      <c r="I382" s="527"/>
      <c r="J382" s="528"/>
      <c r="K382" s="528"/>
      <c r="L382" s="528"/>
      <c r="M382" s="528"/>
      <c r="O382" s="528"/>
      <c r="P382" s="528"/>
      <c r="Q382" s="528"/>
      <c r="R382" s="528"/>
    </row>
    <row r="383" spans="1:19">
      <c r="C383" s="363"/>
      <c r="D383" s="363"/>
      <c r="E383" s="526"/>
      <c r="F383" s="519"/>
      <c r="G383" s="527"/>
      <c r="H383" s="527"/>
      <c r="I383" s="527"/>
      <c r="J383" s="528"/>
      <c r="K383" s="528"/>
      <c r="L383" s="528"/>
      <c r="M383" s="528"/>
      <c r="O383" s="528"/>
      <c r="P383" s="528"/>
      <c r="Q383" s="528"/>
      <c r="R383" s="528"/>
    </row>
    <row r="384" spans="1:19">
      <c r="C384" s="361"/>
      <c r="D384" s="361"/>
      <c r="E384" s="526"/>
      <c r="F384" s="519"/>
      <c r="G384" s="527"/>
      <c r="H384" s="527"/>
      <c r="I384" s="527"/>
      <c r="J384" s="528"/>
      <c r="K384" s="528"/>
      <c r="L384" s="528"/>
      <c r="M384" s="528"/>
      <c r="O384" s="528"/>
      <c r="P384" s="528"/>
      <c r="Q384" s="528"/>
      <c r="R384" s="528"/>
    </row>
    <row r="385" spans="3:18">
      <c r="C385" s="363"/>
      <c r="D385" s="363"/>
      <c r="E385" s="526"/>
      <c r="F385" s="519"/>
      <c r="G385" s="527"/>
      <c r="H385" s="527"/>
      <c r="I385" s="527"/>
      <c r="J385" s="528"/>
      <c r="K385" s="528"/>
      <c r="L385" s="528"/>
      <c r="M385" s="528"/>
      <c r="O385" s="528"/>
      <c r="P385" s="528"/>
      <c r="Q385" s="528"/>
      <c r="R385" s="528"/>
    </row>
    <row r="386" spans="3:18">
      <c r="C386" s="361"/>
      <c r="D386" s="361"/>
      <c r="E386" s="526"/>
      <c r="F386" s="519"/>
      <c r="G386" s="527"/>
      <c r="H386" s="527"/>
      <c r="I386" s="527"/>
      <c r="J386" s="528"/>
      <c r="K386" s="528"/>
      <c r="L386" s="528"/>
      <c r="M386" s="528"/>
      <c r="O386" s="528"/>
      <c r="P386" s="528"/>
      <c r="Q386" s="528"/>
      <c r="R386" s="528"/>
    </row>
    <row r="387" spans="3:18">
      <c r="C387" s="363"/>
      <c r="D387" s="363"/>
      <c r="E387" s="526"/>
      <c r="F387" s="519"/>
      <c r="G387" s="527"/>
      <c r="H387" s="527"/>
      <c r="I387" s="527"/>
      <c r="J387" s="528"/>
      <c r="K387" s="528"/>
      <c r="L387" s="528"/>
      <c r="M387" s="528"/>
      <c r="O387" s="528"/>
      <c r="P387" s="528"/>
      <c r="Q387" s="528"/>
      <c r="R387" s="528"/>
    </row>
    <row r="388" spans="3:18">
      <c r="C388" s="361"/>
      <c r="D388" s="361"/>
      <c r="E388" s="526"/>
      <c r="F388" s="519"/>
      <c r="G388" s="527"/>
      <c r="H388" s="527"/>
      <c r="I388" s="527"/>
      <c r="J388" s="528"/>
      <c r="K388" s="528"/>
      <c r="L388" s="528"/>
      <c r="M388" s="528"/>
      <c r="O388" s="528"/>
      <c r="P388" s="528"/>
      <c r="Q388" s="528"/>
      <c r="R388" s="528"/>
    </row>
    <row r="389" spans="3:18">
      <c r="C389" s="363"/>
      <c r="D389" s="363"/>
      <c r="E389" s="526"/>
      <c r="F389" s="519"/>
      <c r="G389" s="527"/>
      <c r="H389" s="527"/>
      <c r="I389" s="527"/>
      <c r="J389" s="528"/>
      <c r="K389" s="528"/>
      <c r="L389" s="528"/>
      <c r="M389" s="528"/>
      <c r="O389" s="528"/>
      <c r="P389" s="528"/>
      <c r="Q389" s="528"/>
      <c r="R389" s="528"/>
    </row>
    <row r="390" spans="3:18">
      <c r="C390" s="361"/>
      <c r="D390" s="361"/>
      <c r="E390" s="526"/>
      <c r="F390" s="519"/>
      <c r="G390" s="527"/>
      <c r="H390" s="527"/>
      <c r="I390" s="527"/>
      <c r="J390" s="528"/>
      <c r="K390" s="528"/>
      <c r="L390" s="528"/>
      <c r="M390" s="528"/>
      <c r="O390" s="528"/>
      <c r="P390" s="528"/>
      <c r="Q390" s="528"/>
      <c r="R390" s="528"/>
    </row>
    <row r="391" spans="3:18">
      <c r="C391" s="363"/>
      <c r="D391" s="363"/>
      <c r="E391" s="526"/>
      <c r="F391" s="519"/>
      <c r="G391" s="527"/>
      <c r="H391" s="527"/>
      <c r="I391" s="527"/>
      <c r="J391" s="528"/>
      <c r="K391" s="528"/>
      <c r="L391" s="528"/>
      <c r="M391" s="528"/>
      <c r="O391" s="528"/>
      <c r="P391" s="528"/>
      <c r="Q391" s="528"/>
      <c r="R391" s="528"/>
    </row>
    <row r="392" spans="3:18">
      <c r="C392" s="361"/>
      <c r="D392" s="361"/>
      <c r="E392" s="526"/>
      <c r="F392" s="519"/>
      <c r="G392" s="527"/>
      <c r="H392" s="527"/>
      <c r="I392" s="527"/>
      <c r="J392" s="528"/>
      <c r="K392" s="528"/>
      <c r="L392" s="528"/>
      <c r="M392" s="528"/>
      <c r="O392" s="528"/>
      <c r="P392" s="528"/>
      <c r="Q392" s="528"/>
      <c r="R392" s="528"/>
    </row>
    <row r="393" spans="3:18">
      <c r="C393" s="363"/>
      <c r="D393" s="363"/>
      <c r="E393" s="526"/>
      <c r="F393" s="519"/>
      <c r="G393" s="527"/>
      <c r="H393" s="527"/>
      <c r="I393" s="527"/>
      <c r="J393" s="528"/>
      <c r="K393" s="528"/>
      <c r="L393" s="528"/>
      <c r="M393" s="528"/>
      <c r="O393" s="528"/>
      <c r="P393" s="528"/>
      <c r="Q393" s="528"/>
      <c r="R393" s="528"/>
    </row>
    <row r="394" spans="3:18">
      <c r="C394" s="361"/>
      <c r="D394" s="361"/>
      <c r="E394" s="526"/>
      <c r="F394" s="519"/>
      <c r="G394" s="527"/>
      <c r="H394" s="527"/>
      <c r="I394" s="527"/>
      <c r="J394" s="528"/>
      <c r="K394" s="528"/>
      <c r="L394" s="528"/>
      <c r="M394" s="528"/>
      <c r="O394" s="528"/>
      <c r="P394" s="528"/>
      <c r="Q394" s="528"/>
      <c r="R394" s="528"/>
    </row>
    <row r="395" spans="3:18">
      <c r="C395" s="363"/>
      <c r="D395" s="363"/>
      <c r="E395" s="526"/>
      <c r="F395" s="519"/>
      <c r="G395" s="527"/>
      <c r="H395" s="527"/>
      <c r="I395" s="527"/>
      <c r="J395" s="528"/>
      <c r="K395" s="528"/>
      <c r="L395" s="528"/>
      <c r="M395" s="528"/>
      <c r="O395" s="528"/>
      <c r="P395" s="528"/>
      <c r="Q395" s="528"/>
      <c r="R395" s="528"/>
    </row>
    <row r="396" spans="3:18">
      <c r="C396" s="361"/>
      <c r="D396" s="361"/>
      <c r="E396" s="526"/>
      <c r="F396" s="519"/>
      <c r="G396" s="527"/>
      <c r="H396" s="527"/>
      <c r="I396" s="527"/>
      <c r="J396" s="528"/>
      <c r="K396" s="528"/>
      <c r="L396" s="528"/>
      <c r="M396" s="528"/>
      <c r="O396" s="528"/>
      <c r="P396" s="528"/>
      <c r="Q396" s="528"/>
      <c r="R396" s="528"/>
    </row>
    <row r="397" spans="3:18">
      <c r="C397" s="363"/>
      <c r="D397" s="363"/>
      <c r="E397" s="526"/>
      <c r="F397" s="519"/>
      <c r="G397" s="527"/>
      <c r="H397" s="527"/>
      <c r="I397" s="527"/>
      <c r="J397" s="528"/>
      <c r="K397" s="528"/>
      <c r="L397" s="528"/>
      <c r="M397" s="528"/>
      <c r="O397" s="528"/>
      <c r="P397" s="528"/>
      <c r="Q397" s="528"/>
      <c r="R397" s="528"/>
    </row>
    <row r="398" spans="3:18">
      <c r="C398" s="361"/>
      <c r="D398" s="361"/>
      <c r="E398" s="526"/>
      <c r="F398" s="519"/>
      <c r="G398" s="527"/>
      <c r="H398" s="527"/>
      <c r="I398" s="527"/>
      <c r="J398" s="528"/>
      <c r="K398" s="528"/>
      <c r="L398" s="528"/>
      <c r="M398" s="528"/>
      <c r="O398" s="528"/>
      <c r="P398" s="528"/>
      <c r="Q398" s="528"/>
      <c r="R398" s="528"/>
    </row>
    <row r="399" spans="3:18">
      <c r="C399" s="363"/>
      <c r="D399" s="363"/>
      <c r="E399" s="526"/>
      <c r="F399" s="519"/>
      <c r="G399" s="527"/>
      <c r="H399" s="527"/>
      <c r="I399" s="527"/>
      <c r="J399" s="528"/>
      <c r="K399" s="528"/>
      <c r="L399" s="528"/>
      <c r="M399" s="528"/>
      <c r="O399" s="528"/>
      <c r="P399" s="528"/>
      <c r="Q399" s="528"/>
      <c r="R399" s="528"/>
    </row>
    <row r="400" spans="3:18">
      <c r="F400" s="519"/>
    </row>
    <row r="401" spans="1:19">
      <c r="F401" s="519"/>
    </row>
    <row r="402" spans="1:19">
      <c r="F402" s="519"/>
    </row>
    <row r="403" spans="1:19" ht="13.5" thickBot="1">
      <c r="A403" s="133"/>
      <c r="F403" s="519"/>
    </row>
    <row r="404" spans="1:19">
      <c r="A404" s="520"/>
      <c r="B404" s="25"/>
      <c r="C404" s="520"/>
      <c r="D404" s="520"/>
      <c r="E404" s="529"/>
      <c r="F404" s="530"/>
      <c r="G404" s="531"/>
      <c r="H404" s="531"/>
      <c r="I404" s="531"/>
      <c r="J404" s="532"/>
      <c r="K404" s="532"/>
      <c r="L404" s="532"/>
      <c r="M404" s="532"/>
      <c r="N404" s="533"/>
      <c r="O404" s="532"/>
      <c r="P404" s="532"/>
      <c r="Q404" s="532"/>
      <c r="R404" s="532"/>
      <c r="S404" s="533"/>
    </row>
    <row r="405" spans="1:19">
      <c r="A405" s="133"/>
      <c r="C405" s="133"/>
      <c r="D405" s="133"/>
      <c r="E405" s="476"/>
      <c r="F405" s="534"/>
      <c r="G405" s="477"/>
      <c r="H405" s="477"/>
      <c r="I405" s="477"/>
      <c r="J405" s="478"/>
      <c r="K405" s="478"/>
      <c r="L405" s="478"/>
      <c r="M405" s="478"/>
      <c r="N405" s="535"/>
      <c r="O405" s="478"/>
      <c r="P405" s="478"/>
      <c r="Q405" s="478"/>
      <c r="R405" s="478"/>
      <c r="S405" s="535"/>
    </row>
    <row r="406" spans="1:19">
      <c r="A406" s="133"/>
      <c r="C406" s="133"/>
      <c r="D406" s="133"/>
      <c r="E406" s="476"/>
      <c r="F406" s="534"/>
      <c r="G406" s="477"/>
      <c r="H406" s="477"/>
      <c r="I406" s="477"/>
      <c r="J406" s="478"/>
      <c r="K406" s="478"/>
      <c r="L406" s="478"/>
      <c r="M406" s="478"/>
      <c r="N406" s="536"/>
      <c r="O406" s="478"/>
      <c r="P406" s="478"/>
      <c r="Q406" s="478"/>
      <c r="R406" s="478"/>
      <c r="S406" s="536"/>
    </row>
    <row r="407" spans="1:19" ht="13.5" thickBot="1">
      <c r="A407" s="537"/>
      <c r="B407" s="47"/>
      <c r="C407" s="47"/>
      <c r="D407" s="47"/>
      <c r="E407" s="538"/>
      <c r="F407" s="539"/>
      <c r="G407" s="540"/>
      <c r="H407" s="540"/>
      <c r="I407" s="540"/>
      <c r="J407" s="541"/>
      <c r="K407" s="541"/>
      <c r="L407" s="541"/>
      <c r="M407" s="541"/>
      <c r="N407" s="265"/>
      <c r="O407" s="541"/>
      <c r="P407" s="541"/>
      <c r="Q407" s="541"/>
      <c r="R407" s="541"/>
      <c r="S407" s="265"/>
    </row>
    <row r="408" spans="1:19" ht="13.5" thickTop="1">
      <c r="A408" s="91"/>
      <c r="F408" s="534"/>
      <c r="N408" s="525"/>
      <c r="S408" s="525"/>
    </row>
    <row r="409" spans="1:19">
      <c r="A409" s="542"/>
      <c r="B409" s="361"/>
      <c r="C409" s="212"/>
      <c r="D409" s="212"/>
      <c r="F409" s="519"/>
    </row>
    <row r="410" spans="1:19">
      <c r="F410" s="519"/>
    </row>
    <row r="411" spans="1:19">
      <c r="F411" s="519"/>
    </row>
    <row r="412" spans="1:19">
      <c r="F412" s="519"/>
    </row>
    <row r="413" spans="1:19">
      <c r="F413" s="519"/>
    </row>
    <row r="414" spans="1:19">
      <c r="F414" s="519"/>
    </row>
    <row r="415" spans="1:19">
      <c r="F415" s="519"/>
    </row>
    <row r="416" spans="1:19">
      <c r="F416" s="519"/>
    </row>
    <row r="417" spans="1:19">
      <c r="B417" s="12"/>
      <c r="C417" s="212"/>
      <c r="D417" s="212"/>
    </row>
    <row r="418" spans="1:19">
      <c r="B418" s="12"/>
      <c r="C418" s="212"/>
      <c r="D418" s="212"/>
    </row>
    <row r="419" spans="1:19">
      <c r="B419" s="12"/>
      <c r="C419" s="212"/>
      <c r="D419" s="212"/>
    </row>
    <row r="420" spans="1:19">
      <c r="B420" s="12"/>
      <c r="C420" s="212"/>
      <c r="D420" s="212"/>
    </row>
    <row r="421" spans="1:19">
      <c r="B421" s="12"/>
      <c r="C421" s="212"/>
      <c r="D421" s="212"/>
    </row>
    <row r="422" spans="1:19">
      <c r="B422" s="12"/>
      <c r="C422" s="212"/>
      <c r="D422" s="212"/>
    </row>
    <row r="423" spans="1:19">
      <c r="F423" s="519"/>
    </row>
    <row r="424" spans="1:19">
      <c r="C424" s="212"/>
      <c r="D424" s="212"/>
      <c r="F424" s="519"/>
    </row>
    <row r="425" spans="1:19">
      <c r="C425" s="136"/>
      <c r="D425" s="136"/>
      <c r="F425" s="519"/>
    </row>
    <row r="426" spans="1:19">
      <c r="F426" s="519"/>
    </row>
    <row r="427" spans="1:19">
      <c r="F427" s="519"/>
    </row>
    <row r="428" spans="1:19">
      <c r="F428" s="519"/>
    </row>
    <row r="429" spans="1:19">
      <c r="F429" s="519"/>
    </row>
    <row r="430" spans="1:19" ht="13.5" thickBot="1">
      <c r="A430" s="63"/>
      <c r="B430" s="63"/>
      <c r="C430" s="63"/>
      <c r="D430" s="63"/>
      <c r="E430" s="516"/>
      <c r="F430" s="517"/>
      <c r="G430" s="517"/>
      <c r="H430" s="517"/>
      <c r="I430" s="517"/>
      <c r="J430" s="518"/>
      <c r="K430" s="518"/>
      <c r="L430" s="518"/>
      <c r="M430" s="518"/>
      <c r="N430" s="518"/>
      <c r="O430" s="518"/>
      <c r="P430" s="518"/>
      <c r="Q430" s="518"/>
      <c r="R430" s="518"/>
      <c r="S430" s="518"/>
    </row>
    <row r="431" spans="1:19">
      <c r="A431" s="12"/>
      <c r="B431" s="12"/>
      <c r="C431" s="12"/>
      <c r="D431" s="12"/>
      <c r="E431" s="543"/>
      <c r="F431" s="519"/>
      <c r="G431" s="519"/>
      <c r="H431" s="519"/>
      <c r="I431" s="519"/>
      <c r="J431" s="152"/>
      <c r="K431" s="152"/>
      <c r="L431" s="152"/>
      <c r="M431" s="152"/>
      <c r="N431" s="152"/>
      <c r="O431" s="152"/>
      <c r="P431" s="152"/>
      <c r="Q431" s="152"/>
      <c r="R431" s="152"/>
      <c r="S431" s="152"/>
    </row>
    <row r="433" spans="1:1">
      <c r="A433" s="544"/>
    </row>
  </sheetData>
  <mergeCells count="3">
    <mergeCell ref="F8:I8"/>
    <mergeCell ref="J8:M8"/>
    <mergeCell ref="O8:R8"/>
  </mergeCells>
  <phoneticPr fontId="13" type="noConversion"/>
  <pageMargins left="0.75" right="0.75" top="1" bottom="1" header="0.5" footer="0.5"/>
  <pageSetup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sheetPr codeName="Sheet7"/>
  <dimension ref="A1:DC1406"/>
  <sheetViews>
    <sheetView workbookViewId="0">
      <pane xSplit="2" ySplit="33" topLeftCell="C52" activePane="bottomRight" state="frozen"/>
      <selection pane="topRight" activeCell="C1" sqref="C1"/>
      <selection pane="bottomLeft" activeCell="A27" sqref="A27"/>
      <selection pane="bottomRight" activeCell="I4" sqref="I4"/>
    </sheetView>
  </sheetViews>
  <sheetFormatPr defaultRowHeight="12.75"/>
  <cols>
    <col min="1" max="1" width="9" style="6"/>
    <col min="2" max="2" width="19.875" style="387" customWidth="1"/>
    <col min="3" max="8" width="9" style="6"/>
    <col min="9" max="9" width="9" style="388"/>
    <col min="10" max="10" width="9" style="212"/>
    <col min="11" max="11" width="9.625" style="396" customWidth="1"/>
    <col min="12" max="12" width="9.75" style="409" customWidth="1"/>
    <col min="13" max="13" width="9" style="60"/>
    <col min="14" max="23" width="9" style="212"/>
    <col min="24" max="24" width="9" style="136"/>
    <col min="25" max="25" width="9" style="60"/>
    <col min="26" max="26" width="9" style="6"/>
    <col min="27" max="32" width="9" style="212"/>
    <col min="33" max="36" width="9" style="6"/>
    <col min="37" max="37" width="9.75" style="6" customWidth="1"/>
    <col min="38" max="52" width="9" style="212"/>
    <col min="53" max="53" width="9" style="396"/>
    <col min="54" max="65" width="9" style="6"/>
    <col min="66" max="66" width="9" style="212"/>
    <col min="67" max="67" width="9.875" style="212" customWidth="1"/>
    <col min="68" max="68" width="9.125" style="212" customWidth="1"/>
    <col min="69" max="91" width="9" style="6"/>
  </cols>
  <sheetData>
    <row r="1" spans="1:103">
      <c r="A1" s="383"/>
      <c r="B1" s="384"/>
      <c r="C1" s="383"/>
      <c r="D1" s="383"/>
      <c r="E1" s="383"/>
      <c r="F1" s="383"/>
      <c r="G1" s="383"/>
      <c r="H1" s="617" t="s">
        <v>437</v>
      </c>
      <c r="I1" s="618"/>
      <c r="J1" s="618"/>
      <c r="K1" s="619"/>
      <c r="L1" s="426" t="s">
        <v>148</v>
      </c>
      <c r="M1" s="426" t="s">
        <v>290</v>
      </c>
      <c r="N1" s="395"/>
      <c r="O1" s="395"/>
      <c r="P1" s="395"/>
      <c r="Q1" s="395"/>
      <c r="R1" s="395"/>
      <c r="S1" s="395"/>
      <c r="T1" s="395"/>
      <c r="U1" s="395"/>
      <c r="V1" s="395"/>
      <c r="W1" s="395"/>
      <c r="CX1" s="3" t="s">
        <v>289</v>
      </c>
      <c r="CY1">
        <v>1</v>
      </c>
    </row>
    <row r="2" spans="1:103" ht="13.5" thickBot="1">
      <c r="A2" s="383"/>
      <c r="B2" s="384"/>
      <c r="C2" s="383"/>
      <c r="D2" s="383"/>
      <c r="E2" s="383"/>
      <c r="F2" s="383"/>
      <c r="G2" s="383"/>
      <c r="H2" s="416" t="s">
        <v>389</v>
      </c>
      <c r="I2" s="417" t="s">
        <v>390</v>
      </c>
      <c r="J2" s="418" t="s">
        <v>387</v>
      </c>
      <c r="K2" s="419" t="s">
        <v>388</v>
      </c>
      <c r="L2" s="427" t="s">
        <v>160</v>
      </c>
      <c r="M2" s="427" t="s">
        <v>300</v>
      </c>
      <c r="N2" s="395"/>
      <c r="O2" s="395"/>
      <c r="P2" s="395"/>
      <c r="Q2" s="395" t="s">
        <v>465</v>
      </c>
      <c r="R2" s="395"/>
      <c r="S2" s="395"/>
      <c r="T2" s="395"/>
      <c r="U2" s="395"/>
      <c r="V2" s="395"/>
      <c r="W2" s="395"/>
      <c r="CX2" s="3" t="s">
        <v>288</v>
      </c>
      <c r="CY2" s="371">
        <f>IF($CY$1=1,VLOOKUP($E$4*1000,RuediUndep!$D$2:$F$31,3),VLOOKUP($F$4*1000,RuediUndep!$G$2:$I$31,3))</f>
        <v>3</v>
      </c>
    </row>
    <row r="3" spans="1:103">
      <c r="A3" s="383"/>
      <c r="B3" s="384"/>
      <c r="C3" s="383"/>
      <c r="D3" s="383"/>
      <c r="E3" s="385" t="s">
        <v>285</v>
      </c>
      <c r="F3" s="385" t="s">
        <v>287</v>
      </c>
      <c r="G3" s="385" t="s">
        <v>329</v>
      </c>
      <c r="H3" s="412">
        <v>41000</v>
      </c>
      <c r="I3" s="413">
        <v>41014</v>
      </c>
      <c r="J3" s="414">
        <v>110</v>
      </c>
      <c r="K3" s="414">
        <v>110</v>
      </c>
      <c r="L3" s="428">
        <v>0</v>
      </c>
      <c r="M3" s="428">
        <v>10</v>
      </c>
      <c r="N3" s="395"/>
      <c r="O3" s="395"/>
      <c r="P3" s="447" t="s">
        <v>462</v>
      </c>
      <c r="Q3" s="395">
        <f ca="1">AVERAGE(J35:J64)</f>
        <v>166.16148421244236</v>
      </c>
      <c r="R3" s="395"/>
      <c r="S3" s="395"/>
      <c r="T3" s="395"/>
      <c r="U3" s="395"/>
      <c r="V3" s="395"/>
      <c r="W3" s="395"/>
      <c r="CX3" s="3" t="s">
        <v>440</v>
      </c>
      <c r="CY3">
        <f>'day lookup'!I1</f>
        <v>102373</v>
      </c>
    </row>
    <row r="4" spans="1:103">
      <c r="A4" s="383"/>
      <c r="B4" s="466" t="s">
        <v>333</v>
      </c>
      <c r="C4" s="465"/>
      <c r="D4" s="465"/>
      <c r="E4" s="386">
        <v>84.8</v>
      </c>
      <c r="F4" s="386">
        <v>113.5</v>
      </c>
      <c r="G4" s="386">
        <v>12.5</v>
      </c>
      <c r="H4" s="430">
        <f>IF(I4&gt;0,I3+1,"")</f>
        <v>41015</v>
      </c>
      <c r="I4" s="413">
        <v>41026</v>
      </c>
      <c r="J4" s="414">
        <v>150</v>
      </c>
      <c r="K4" s="414">
        <v>150</v>
      </c>
      <c r="L4" s="428">
        <v>0</v>
      </c>
      <c r="M4" s="428">
        <v>10</v>
      </c>
      <c r="N4" s="402"/>
      <c r="O4" s="402"/>
      <c r="P4" s="555" t="s">
        <v>45</v>
      </c>
      <c r="Q4" s="395">
        <f ca="1">AVERAGE(J65:J95)</f>
        <v>333.63090046105054</v>
      </c>
      <c r="R4" s="402"/>
      <c r="S4" s="402"/>
      <c r="T4" s="402"/>
      <c r="U4" s="402"/>
      <c r="V4" s="402"/>
      <c r="W4" s="402"/>
    </row>
    <row r="5" spans="1:103">
      <c r="A5" s="383"/>
      <c r="B5" s="466" t="s">
        <v>334</v>
      </c>
      <c r="C5" s="465"/>
      <c r="D5" s="465"/>
      <c r="E5" s="386">
        <v>16.399999999999999</v>
      </c>
      <c r="F5" s="386">
        <v>46.1</v>
      </c>
      <c r="G5" s="386">
        <v>0.3</v>
      </c>
      <c r="H5" s="430">
        <f>IF(I5&gt;0,I4+1,"")</f>
        <v>41027</v>
      </c>
      <c r="I5" s="413">
        <v>41041</v>
      </c>
      <c r="J5" s="414">
        <v>200</v>
      </c>
      <c r="K5" s="414">
        <v>150</v>
      </c>
      <c r="L5" s="428">
        <v>0</v>
      </c>
      <c r="M5" s="428">
        <v>10</v>
      </c>
      <c r="N5" s="395"/>
      <c r="O5" s="395"/>
      <c r="P5" s="447" t="s">
        <v>463</v>
      </c>
      <c r="Q5" s="395">
        <f ca="1">AVERAGE(J96:J125)</f>
        <v>392.86880719286665</v>
      </c>
      <c r="R5" s="395"/>
      <c r="S5" s="395"/>
      <c r="T5" s="395"/>
      <c r="U5" s="395"/>
      <c r="V5" s="395"/>
      <c r="W5" s="395"/>
    </row>
    <row r="6" spans="1:103">
      <c r="A6" s="383"/>
      <c r="B6" s="466" t="s">
        <v>335</v>
      </c>
      <c r="C6" s="465"/>
      <c r="D6" s="465"/>
      <c r="E6" s="386">
        <v>3.7</v>
      </c>
      <c r="F6" s="386">
        <v>4.5</v>
      </c>
      <c r="G6" s="386">
        <v>0.3</v>
      </c>
      <c r="H6" s="430">
        <f t="shared" ref="H6:H26" si="0">IF(I6&gt;0,I5+1,"")</f>
        <v>41042</v>
      </c>
      <c r="I6" s="413">
        <v>41049</v>
      </c>
      <c r="J6" s="414">
        <v>200</v>
      </c>
      <c r="K6" s="414">
        <v>150</v>
      </c>
      <c r="L6" s="428">
        <v>0</v>
      </c>
      <c r="M6" s="428">
        <v>10</v>
      </c>
      <c r="N6" s="395"/>
      <c r="O6" s="395"/>
      <c r="P6" s="447" t="s">
        <v>464</v>
      </c>
      <c r="Q6" s="395">
        <f ca="1">AVERAGE(J126:J156)</f>
        <v>177.60132198586311</v>
      </c>
      <c r="R6" s="395"/>
      <c r="S6" s="395"/>
      <c r="T6" s="395"/>
      <c r="U6" s="395"/>
      <c r="V6" s="395"/>
      <c r="W6" s="395"/>
    </row>
    <row r="7" spans="1:103">
      <c r="A7" s="383"/>
      <c r="B7" s="466" t="s">
        <v>428</v>
      </c>
      <c r="C7" s="465"/>
      <c r="D7" s="465"/>
      <c r="E7" s="386">
        <v>4.0999999999999996</v>
      </c>
      <c r="F7" s="386">
        <v>9.1999999999999993</v>
      </c>
      <c r="G7" s="386">
        <v>0.1</v>
      </c>
      <c r="H7" s="430">
        <f t="shared" si="0"/>
        <v>41050</v>
      </c>
      <c r="I7" s="413">
        <v>41054</v>
      </c>
      <c r="J7" s="414">
        <v>250</v>
      </c>
      <c r="K7" s="414">
        <v>150</v>
      </c>
      <c r="L7" s="428">
        <v>0</v>
      </c>
      <c r="M7" s="428">
        <v>10</v>
      </c>
      <c r="N7" s="395"/>
      <c r="O7" s="395"/>
      <c r="P7" s="447" t="s">
        <v>136</v>
      </c>
      <c r="Q7" s="395">
        <f ca="1">AVERAGE(J157:J187)</f>
        <v>111.21522378012071</v>
      </c>
      <c r="R7" s="395"/>
      <c r="S7" s="395"/>
      <c r="T7" s="395"/>
      <c r="U7" s="395"/>
      <c r="V7" s="395"/>
      <c r="W7" s="395"/>
    </row>
    <row r="8" spans="1:103">
      <c r="A8" s="383"/>
      <c r="B8" s="384" t="s">
        <v>336</v>
      </c>
      <c r="C8" s="383"/>
      <c r="D8" s="383"/>
      <c r="E8" s="389">
        <f>E4-E5-E6</f>
        <v>64.7</v>
      </c>
      <c r="F8" s="389">
        <f>F4-F5-F6</f>
        <v>62.900000000000006</v>
      </c>
      <c r="G8" s="389">
        <f>G4-G5-G6</f>
        <v>11.899999999999999</v>
      </c>
      <c r="H8" s="430">
        <f t="shared" si="0"/>
        <v>41055</v>
      </c>
      <c r="I8" s="413">
        <v>41066</v>
      </c>
      <c r="J8" s="414">
        <v>300</v>
      </c>
      <c r="K8" s="414">
        <v>210</v>
      </c>
      <c r="L8" s="428">
        <v>0</v>
      </c>
      <c r="M8" s="428">
        <v>14</v>
      </c>
      <c r="N8" s="395"/>
      <c r="O8" s="395"/>
      <c r="P8" s="447" t="s">
        <v>267</v>
      </c>
      <c r="Q8" s="395">
        <f ca="1">AVERAGE(J188:J217)</f>
        <v>85.06079678339708</v>
      </c>
      <c r="R8" s="395"/>
      <c r="S8" s="395"/>
      <c r="T8" s="395"/>
      <c r="U8" s="395"/>
      <c r="V8" s="395"/>
      <c r="W8" s="395"/>
    </row>
    <row r="9" spans="1:103">
      <c r="A9" s="383"/>
      <c r="B9" s="384" t="s">
        <v>429</v>
      </c>
      <c r="C9" s="383"/>
      <c r="D9" s="383"/>
      <c r="E9" s="467">
        <f>E5+E7</f>
        <v>20.5</v>
      </c>
      <c r="F9" s="467">
        <f>F5+F7</f>
        <v>55.3</v>
      </c>
      <c r="G9" s="467">
        <f>G5+G7</f>
        <v>0.4</v>
      </c>
      <c r="H9" s="430">
        <f>IF(I9&gt;0,I8+1,"")</f>
        <v>41067</v>
      </c>
      <c r="I9" s="413">
        <v>41067</v>
      </c>
      <c r="J9" s="414">
        <v>300</v>
      </c>
      <c r="K9" s="414">
        <v>310</v>
      </c>
      <c r="L9" s="428">
        <v>0</v>
      </c>
      <c r="M9" s="428">
        <v>14</v>
      </c>
      <c r="N9" s="395"/>
      <c r="O9" s="395"/>
      <c r="P9" s="395"/>
      <c r="Q9" s="395"/>
      <c r="R9" s="395"/>
      <c r="S9" s="395"/>
      <c r="T9" s="395"/>
      <c r="U9" s="395"/>
      <c r="V9" s="395"/>
      <c r="W9" s="395"/>
    </row>
    <row r="10" spans="1:103" ht="13.5" thickBot="1">
      <c r="A10" s="383"/>
      <c r="B10" s="384"/>
      <c r="C10" s="383"/>
      <c r="D10" s="383"/>
      <c r="E10" s="383"/>
      <c r="F10" s="383"/>
      <c r="G10" s="383"/>
      <c r="H10" s="430">
        <f>IF(I10&gt;0,I9+1,"")</f>
        <v>41068</v>
      </c>
      <c r="I10" s="413">
        <v>41068</v>
      </c>
      <c r="J10" s="414">
        <v>325</v>
      </c>
      <c r="K10" s="414">
        <v>410</v>
      </c>
      <c r="L10" s="428">
        <v>0</v>
      </c>
      <c r="M10" s="428">
        <v>14</v>
      </c>
      <c r="N10" s="395"/>
      <c r="O10" s="395"/>
      <c r="P10" s="395"/>
      <c r="Q10" s="395"/>
      <c r="R10" s="395"/>
      <c r="S10" s="395"/>
      <c r="T10" s="395"/>
      <c r="U10" s="395"/>
      <c r="V10" s="395"/>
      <c r="W10" s="395"/>
    </row>
    <row r="11" spans="1:103">
      <c r="A11" s="383"/>
      <c r="B11" s="620" t="s">
        <v>406</v>
      </c>
      <c r="C11" s="621"/>
      <c r="D11" s="622"/>
      <c r="E11" s="620" t="s">
        <v>398</v>
      </c>
      <c r="F11" s="621"/>
      <c r="G11" s="622"/>
      <c r="H11" s="430">
        <f>IF(I11&gt;0,I10+1,"")</f>
        <v>41069</v>
      </c>
      <c r="I11" s="413">
        <v>41069</v>
      </c>
      <c r="J11" s="414">
        <v>325</v>
      </c>
      <c r="K11" s="414">
        <v>510</v>
      </c>
      <c r="L11" s="428">
        <v>0</v>
      </c>
      <c r="M11" s="428">
        <v>14</v>
      </c>
      <c r="N11" s="395"/>
      <c r="O11" s="395"/>
      <c r="P11" s="395"/>
      <c r="Q11" s="395"/>
      <c r="R11" s="395"/>
      <c r="S11" s="395"/>
      <c r="T11" s="395"/>
      <c r="U11" s="395"/>
      <c r="V11" s="395"/>
      <c r="W11" s="395"/>
    </row>
    <row r="12" spans="1:103" ht="13.5" thickBot="1">
      <c r="A12" s="383"/>
      <c r="B12" s="416" t="s">
        <v>389</v>
      </c>
      <c r="C12" s="417" t="s">
        <v>390</v>
      </c>
      <c r="D12" s="434" t="s">
        <v>397</v>
      </c>
      <c r="E12" s="416" t="s">
        <v>389</v>
      </c>
      <c r="F12" s="417" t="s">
        <v>390</v>
      </c>
      <c r="G12" s="434" t="s">
        <v>291</v>
      </c>
      <c r="H12" s="430">
        <f t="shared" si="0"/>
        <v>41070</v>
      </c>
      <c r="I12" s="413">
        <v>41072</v>
      </c>
      <c r="J12" s="414">
        <v>325</v>
      </c>
      <c r="K12" s="414">
        <v>610</v>
      </c>
      <c r="L12" s="428">
        <v>0</v>
      </c>
      <c r="M12" s="428">
        <v>14</v>
      </c>
      <c r="N12" s="395"/>
      <c r="O12" s="395"/>
      <c r="P12" s="395"/>
      <c r="Q12" s="395"/>
      <c r="R12" s="395"/>
      <c r="S12" s="395"/>
      <c r="T12" s="395"/>
      <c r="U12" s="395"/>
      <c r="V12" s="395"/>
      <c r="W12" s="395"/>
    </row>
    <row r="13" spans="1:103">
      <c r="A13" s="383"/>
      <c r="B13" s="412">
        <v>41000</v>
      </c>
      <c r="C13" s="413">
        <v>41014</v>
      </c>
      <c r="D13" s="435" t="s">
        <v>349</v>
      </c>
      <c r="E13" s="412">
        <v>40909</v>
      </c>
      <c r="F13" s="413">
        <v>41029</v>
      </c>
      <c r="G13" s="435">
        <v>39</v>
      </c>
      <c r="H13" s="430">
        <f t="shared" si="0"/>
        <v>41073</v>
      </c>
      <c r="I13" s="413">
        <v>41071</v>
      </c>
      <c r="J13" s="414">
        <v>325</v>
      </c>
      <c r="K13" s="414">
        <v>710</v>
      </c>
      <c r="L13" s="428">
        <v>0</v>
      </c>
      <c r="M13" s="428">
        <v>14</v>
      </c>
      <c r="N13" s="395"/>
      <c r="O13" s="395"/>
      <c r="P13" s="395"/>
      <c r="Q13" s="395"/>
      <c r="R13" s="395"/>
      <c r="S13" s="395"/>
      <c r="T13" s="395"/>
      <c r="U13" s="395"/>
      <c r="V13" s="395"/>
      <c r="W13" s="395"/>
    </row>
    <row r="14" spans="1:103">
      <c r="A14" s="383"/>
      <c r="B14" s="430">
        <f>IF(C14&gt;0,C13+1,"")</f>
        <v>41015</v>
      </c>
      <c r="C14" s="413">
        <v>41152</v>
      </c>
      <c r="D14" s="435" t="s">
        <v>349</v>
      </c>
      <c r="E14" s="430">
        <f>IF(F14&gt;0,F13+1,"")</f>
        <v>41030</v>
      </c>
      <c r="F14" s="413">
        <v>41213</v>
      </c>
      <c r="G14" s="435">
        <v>110</v>
      </c>
      <c r="H14" s="430">
        <f t="shared" si="0"/>
        <v>41072</v>
      </c>
      <c r="I14" s="413">
        <v>41072</v>
      </c>
      <c r="J14" s="414">
        <v>325</v>
      </c>
      <c r="K14" s="414">
        <v>810</v>
      </c>
      <c r="L14" s="428">
        <v>0</v>
      </c>
      <c r="M14" s="428">
        <v>14</v>
      </c>
      <c r="N14" s="395"/>
      <c r="O14" s="395"/>
      <c r="P14" s="395"/>
      <c r="Q14" s="395"/>
      <c r="R14" s="395"/>
      <c r="S14" s="395"/>
      <c r="T14" s="395"/>
      <c r="U14" s="395"/>
      <c r="V14" s="395"/>
      <c r="W14" s="395"/>
    </row>
    <row r="15" spans="1:103">
      <c r="A15" s="383"/>
      <c r="B15" s="430">
        <f>IF(C15&gt;0,C14+1,"")</f>
        <v>41153</v>
      </c>
      <c r="C15" s="413">
        <v>41274</v>
      </c>
      <c r="D15" s="435" t="s">
        <v>349</v>
      </c>
      <c r="E15" s="430">
        <f>IF(F15&gt;0,F14+1,"")</f>
        <v>41214</v>
      </c>
      <c r="F15" s="413">
        <v>41274</v>
      </c>
      <c r="G15" s="435">
        <v>39</v>
      </c>
      <c r="H15" s="430">
        <f t="shared" si="0"/>
        <v>41073</v>
      </c>
      <c r="I15" s="413">
        <v>41073</v>
      </c>
      <c r="J15" s="414">
        <v>325</v>
      </c>
      <c r="K15" s="414">
        <v>810</v>
      </c>
      <c r="L15" s="428">
        <v>0</v>
      </c>
      <c r="M15" s="428">
        <v>14</v>
      </c>
      <c r="N15" s="395"/>
      <c r="O15" s="395"/>
      <c r="P15" s="395"/>
      <c r="Q15" s="395"/>
      <c r="R15" s="395"/>
      <c r="S15" s="395"/>
      <c r="T15" s="395"/>
      <c r="U15" s="395"/>
      <c r="V15" s="395"/>
      <c r="W15" s="395"/>
    </row>
    <row r="16" spans="1:103">
      <c r="A16" s="383"/>
      <c r="B16" s="430" t="str">
        <f>IF(C16&gt;0,C15+1,"")</f>
        <v/>
      </c>
      <c r="C16" s="413"/>
      <c r="D16" s="433"/>
      <c r="E16" s="430" t="str">
        <f>IF(F16&gt;0,F15+1,"")</f>
        <v/>
      </c>
      <c r="F16" s="413"/>
      <c r="G16" s="433"/>
      <c r="H16" s="430">
        <f t="shared" si="0"/>
        <v>41074</v>
      </c>
      <c r="I16" s="413">
        <v>41080</v>
      </c>
      <c r="J16" s="414">
        <v>325</v>
      </c>
      <c r="K16" s="414">
        <v>810</v>
      </c>
      <c r="L16" s="428">
        <v>0</v>
      </c>
      <c r="M16" s="428">
        <v>14</v>
      </c>
      <c r="N16" s="395"/>
      <c r="O16" s="395"/>
      <c r="P16" s="395"/>
      <c r="Q16" s="395"/>
      <c r="R16" s="395"/>
      <c r="S16" s="395"/>
      <c r="T16" s="395"/>
      <c r="U16" s="395"/>
      <c r="V16" s="395"/>
      <c r="W16" s="395"/>
    </row>
    <row r="17" spans="1:107" ht="13.5" thickBot="1">
      <c r="A17" s="383"/>
      <c r="B17" s="431" t="str">
        <f>IF(C17&gt;0,C16+1,"")</f>
        <v/>
      </c>
      <c r="C17" s="415"/>
      <c r="D17" s="434"/>
      <c r="E17" s="431" t="str">
        <f>IF(F17&gt;0,F16+1,"")</f>
        <v/>
      </c>
      <c r="F17" s="415"/>
      <c r="G17" s="434"/>
      <c r="H17" s="430">
        <f t="shared" si="0"/>
        <v>41081</v>
      </c>
      <c r="I17" s="413">
        <v>41081</v>
      </c>
      <c r="J17" s="414">
        <v>325</v>
      </c>
      <c r="K17" s="414">
        <v>710</v>
      </c>
      <c r="L17" s="428">
        <v>0</v>
      </c>
      <c r="M17" s="428">
        <v>14</v>
      </c>
      <c r="N17" s="395"/>
      <c r="O17" s="395"/>
      <c r="P17" s="395"/>
      <c r="Q17" s="395"/>
      <c r="R17" s="395"/>
      <c r="S17" s="395"/>
      <c r="T17" s="395"/>
      <c r="U17" s="395"/>
      <c r="V17" s="395"/>
      <c r="W17" s="395"/>
    </row>
    <row r="18" spans="1:107" ht="13.5" thickBot="1">
      <c r="A18" s="383"/>
      <c r="B18" s="384"/>
      <c r="C18" s="383"/>
      <c r="D18" s="383"/>
      <c r="E18" s="383"/>
      <c r="F18" s="383"/>
      <c r="G18" s="383"/>
      <c r="H18" s="430">
        <f t="shared" si="0"/>
        <v>41082</v>
      </c>
      <c r="I18" s="413">
        <v>41082</v>
      </c>
      <c r="J18" s="414">
        <v>325</v>
      </c>
      <c r="K18" s="414">
        <v>610</v>
      </c>
      <c r="L18" s="428">
        <v>0</v>
      </c>
      <c r="M18" s="428">
        <v>14</v>
      </c>
      <c r="N18" s="395"/>
      <c r="O18" s="395"/>
      <c r="P18" s="395"/>
      <c r="Q18" s="395"/>
      <c r="R18" s="395"/>
      <c r="S18" s="395"/>
      <c r="T18" s="395"/>
      <c r="U18" s="395"/>
      <c r="V18" s="395"/>
      <c r="W18" s="395"/>
    </row>
    <row r="19" spans="1:107">
      <c r="A19" s="383"/>
      <c r="B19" s="623" t="s">
        <v>409</v>
      </c>
      <c r="C19" s="624"/>
      <c r="D19" s="625"/>
      <c r="E19" s="626" t="s">
        <v>438</v>
      </c>
      <c r="F19" s="627"/>
      <c r="G19" s="383"/>
      <c r="H19" s="430">
        <f t="shared" si="0"/>
        <v>41083</v>
      </c>
      <c r="I19" s="413">
        <v>41083</v>
      </c>
      <c r="J19" s="414">
        <v>325</v>
      </c>
      <c r="K19" s="414">
        <v>510</v>
      </c>
      <c r="L19" s="428">
        <v>0</v>
      </c>
      <c r="M19" s="428">
        <v>14</v>
      </c>
      <c r="N19" s="395"/>
      <c r="O19" s="395"/>
      <c r="P19" s="395"/>
      <c r="Q19" s="395"/>
      <c r="R19" s="395"/>
      <c r="S19" s="395"/>
      <c r="T19" s="395"/>
      <c r="U19" s="395"/>
      <c r="V19" s="395"/>
      <c r="W19" s="395"/>
    </row>
    <row r="20" spans="1:107" ht="13.5" thickBot="1">
      <c r="A20" s="383"/>
      <c r="B20" s="448" t="s">
        <v>58</v>
      </c>
      <c r="C20" s="417" t="s">
        <v>387</v>
      </c>
      <c r="D20" s="434" t="s">
        <v>410</v>
      </c>
      <c r="E20" s="470" t="s">
        <v>387</v>
      </c>
      <c r="F20" s="434" t="s">
        <v>410</v>
      </c>
      <c r="G20" s="383"/>
      <c r="H20" s="430">
        <f t="shared" si="0"/>
        <v>41084</v>
      </c>
      <c r="I20" s="413">
        <v>41084</v>
      </c>
      <c r="J20" s="414">
        <v>375</v>
      </c>
      <c r="K20" s="414">
        <v>410</v>
      </c>
      <c r="L20" s="428">
        <v>0</v>
      </c>
      <c r="M20" s="428">
        <v>14</v>
      </c>
      <c r="N20" s="395"/>
      <c r="O20" s="395"/>
      <c r="P20" s="395"/>
      <c r="Q20" s="395"/>
      <c r="R20" s="395"/>
      <c r="S20" s="395"/>
      <c r="T20" s="395"/>
      <c r="U20" s="395"/>
      <c r="V20" s="395"/>
      <c r="W20" s="395"/>
    </row>
    <row r="21" spans="1:107" ht="13.5" thickBot="1">
      <c r="A21" s="383"/>
      <c r="B21" s="562">
        <v>41121</v>
      </c>
      <c r="C21" s="563">
        <f>VLOOKUP($B$21,$B$35:$AR$217,26)</f>
        <v>85217.82</v>
      </c>
      <c r="D21" s="564">
        <f>VLOOKUP($B$21,$B$35:$AR$217,43)</f>
        <v>85217.82</v>
      </c>
      <c r="E21" s="471">
        <f ca="1">MAX(AA34:OFFSET($AA$34,$B$21-B35+1,0))</f>
        <v>90248.639999999999</v>
      </c>
      <c r="F21" s="472">
        <f ca="1">MAX(AB34:OFFSET($AR$34,$B$21-B35+1,0))</f>
        <v>90248.639999999999</v>
      </c>
      <c r="G21" s="383"/>
      <c r="H21" s="430">
        <f t="shared" si="0"/>
        <v>41085</v>
      </c>
      <c r="I21" s="413">
        <v>41085</v>
      </c>
      <c r="J21" s="414">
        <v>375</v>
      </c>
      <c r="K21" s="414">
        <v>310</v>
      </c>
      <c r="L21" s="428">
        <v>0</v>
      </c>
      <c r="M21" s="428">
        <v>14</v>
      </c>
      <c r="N21" s="395"/>
      <c r="O21" s="395"/>
      <c r="P21" s="395"/>
      <c r="Q21" s="395"/>
      <c r="R21" s="395"/>
      <c r="S21" s="395"/>
      <c r="T21" s="395"/>
      <c r="U21" s="395"/>
      <c r="V21" s="395"/>
      <c r="W21" s="395"/>
      <c r="CW21" s="148"/>
      <c r="CX21" s="148"/>
      <c r="CY21" s="148"/>
      <c r="CZ21" s="148"/>
      <c r="DA21" s="148"/>
      <c r="DB21" s="148"/>
      <c r="DC21" s="148"/>
    </row>
    <row r="22" spans="1:107">
      <c r="A22" s="383"/>
      <c r="B22" s="560"/>
      <c r="C22" s="469"/>
      <c r="D22" s="561"/>
      <c r="E22" s="561"/>
      <c r="F22" s="561"/>
      <c r="G22" s="383"/>
      <c r="H22" s="430">
        <f t="shared" si="0"/>
        <v>41086</v>
      </c>
      <c r="I22" s="413">
        <v>41095</v>
      </c>
      <c r="J22" s="414">
        <v>375</v>
      </c>
      <c r="K22" s="414">
        <v>210</v>
      </c>
      <c r="L22" s="428">
        <v>0</v>
      </c>
      <c r="M22" s="428">
        <v>10</v>
      </c>
      <c r="N22" s="395"/>
      <c r="O22" s="395"/>
      <c r="P22" s="395"/>
      <c r="Q22" s="395"/>
      <c r="R22" s="395"/>
      <c r="S22" s="395"/>
      <c r="T22" s="395"/>
      <c r="U22" s="395"/>
      <c r="V22" s="395"/>
      <c r="W22" s="395"/>
      <c r="CW22" s="148"/>
      <c r="CX22" s="148"/>
      <c r="CY22" s="148"/>
      <c r="CZ22" s="148"/>
      <c r="DA22" s="148"/>
      <c r="DB22" s="148"/>
      <c r="DC22" s="148"/>
    </row>
    <row r="23" spans="1:107">
      <c r="A23" s="383"/>
      <c r="B23" s="560"/>
      <c r="C23" s="469"/>
      <c r="D23" s="561"/>
      <c r="E23" s="561"/>
      <c r="F23" s="561"/>
      <c r="G23" s="383"/>
      <c r="H23" s="430">
        <f t="shared" si="0"/>
        <v>41096</v>
      </c>
      <c r="I23" s="413">
        <v>41101</v>
      </c>
      <c r="J23" s="414">
        <v>375</v>
      </c>
      <c r="K23" s="414">
        <v>210</v>
      </c>
      <c r="L23" s="428">
        <v>0</v>
      </c>
      <c r="M23" s="428">
        <v>10</v>
      </c>
      <c r="N23" s="395"/>
      <c r="O23" s="395"/>
      <c r="P23" s="395"/>
      <c r="Q23" s="395"/>
      <c r="R23" s="395"/>
      <c r="S23" s="395"/>
      <c r="T23" s="395"/>
      <c r="U23" s="395"/>
      <c r="V23" s="395"/>
      <c r="W23" s="395"/>
      <c r="CW23" s="148"/>
      <c r="CX23" s="148"/>
      <c r="CY23" s="148"/>
      <c r="CZ23" s="148"/>
      <c r="DA23" s="148"/>
      <c r="DB23" s="148"/>
      <c r="DC23" s="148"/>
    </row>
    <row r="24" spans="1:107">
      <c r="A24" s="383"/>
      <c r="B24" s="560"/>
      <c r="C24" s="469"/>
      <c r="D24" s="561"/>
      <c r="E24" s="561"/>
      <c r="F24" s="561"/>
      <c r="G24" s="383"/>
      <c r="H24" s="430">
        <f t="shared" si="0"/>
        <v>41102</v>
      </c>
      <c r="I24" s="413">
        <v>41110</v>
      </c>
      <c r="J24" s="414">
        <v>325</v>
      </c>
      <c r="K24" s="414">
        <v>210</v>
      </c>
      <c r="L24" s="428">
        <v>0</v>
      </c>
      <c r="M24" s="428">
        <v>10</v>
      </c>
      <c r="N24" s="395"/>
      <c r="O24" s="395"/>
      <c r="P24" s="395"/>
      <c r="Q24" s="395"/>
      <c r="R24" s="395"/>
      <c r="S24" s="395"/>
      <c r="T24" s="395"/>
      <c r="U24" s="395"/>
      <c r="V24" s="395"/>
      <c r="W24" s="395"/>
      <c r="CW24" s="148"/>
      <c r="CX24" s="148"/>
      <c r="CY24" s="148"/>
      <c r="CZ24" s="148"/>
      <c r="DA24" s="148"/>
      <c r="DB24" s="148"/>
      <c r="DC24" s="148"/>
    </row>
    <row r="25" spans="1:107">
      <c r="A25" s="383"/>
      <c r="B25" s="560"/>
      <c r="C25" s="469"/>
      <c r="D25" s="561"/>
      <c r="E25" s="561"/>
      <c r="F25" s="561"/>
      <c r="G25" s="383"/>
      <c r="H25" s="430">
        <f>IF(I25&gt;0,I24+1,"")</f>
        <v>41111</v>
      </c>
      <c r="I25" s="413">
        <v>41184</v>
      </c>
      <c r="J25" s="414">
        <v>225</v>
      </c>
      <c r="K25" s="414">
        <v>210</v>
      </c>
      <c r="L25" s="428">
        <v>0</v>
      </c>
      <c r="M25" s="428">
        <v>10</v>
      </c>
      <c r="N25" s="395"/>
      <c r="O25" s="395"/>
      <c r="P25" s="395"/>
      <c r="Q25" s="395"/>
      <c r="R25" s="395"/>
      <c r="S25" s="395"/>
      <c r="T25" s="395"/>
      <c r="U25" s="395"/>
      <c r="V25" s="395"/>
      <c r="W25" s="395"/>
      <c r="CW25" s="148"/>
      <c r="CX25" s="148"/>
      <c r="CY25" s="148"/>
      <c r="CZ25" s="148"/>
      <c r="DA25" s="148"/>
      <c r="DB25" s="148"/>
      <c r="DC25" s="148"/>
    </row>
    <row r="26" spans="1:107" ht="13.5" thickBot="1">
      <c r="A26" s="383"/>
      <c r="B26" s="560"/>
      <c r="C26" s="469"/>
      <c r="D26" s="561"/>
      <c r="E26" s="561"/>
      <c r="F26" s="561"/>
      <c r="G26" s="383"/>
      <c r="H26" s="431">
        <f t="shared" si="0"/>
        <v>41185</v>
      </c>
      <c r="I26" s="415">
        <v>41193</v>
      </c>
      <c r="J26" s="568">
        <v>110</v>
      </c>
      <c r="K26" s="569">
        <v>110</v>
      </c>
      <c r="L26" s="429">
        <v>0</v>
      </c>
      <c r="M26" s="429">
        <v>0</v>
      </c>
      <c r="N26" s="395"/>
      <c r="O26" s="395"/>
      <c r="P26" s="395"/>
      <c r="Q26" s="395"/>
      <c r="R26" s="395"/>
      <c r="S26" s="395"/>
      <c r="T26" s="395"/>
      <c r="U26" s="395"/>
      <c r="V26" s="395"/>
      <c r="W26" s="395"/>
      <c r="CW26" s="148"/>
      <c r="CX26" s="148"/>
      <c r="CY26" s="148"/>
      <c r="CZ26" s="148"/>
      <c r="DA26" s="148"/>
      <c r="DB26" s="148"/>
      <c r="DC26" s="148"/>
    </row>
    <row r="27" spans="1:107">
      <c r="A27" s="383"/>
      <c r="B27" s="560"/>
      <c r="C27" s="469"/>
      <c r="D27" s="561"/>
      <c r="E27" s="561"/>
      <c r="F27" s="561"/>
      <c r="G27" s="383"/>
      <c r="H27" s="565"/>
      <c r="I27" s="413"/>
      <c r="J27" s="414"/>
      <c r="K27" s="414"/>
      <c r="L27" s="414"/>
      <c r="M27" s="414"/>
      <c r="N27" s="395"/>
      <c r="O27" s="395"/>
      <c r="P27" s="395"/>
      <c r="Q27" s="395"/>
      <c r="R27" s="395"/>
      <c r="S27" s="395"/>
      <c r="T27" s="395"/>
      <c r="U27" s="395"/>
      <c r="V27" s="395"/>
      <c r="W27" s="395"/>
      <c r="CW27" s="148"/>
      <c r="CX27" s="148"/>
      <c r="CY27" s="148"/>
      <c r="CZ27" s="148"/>
      <c r="DA27" s="148"/>
      <c r="DB27" s="148"/>
      <c r="DC27" s="148"/>
    </row>
    <row r="28" spans="1:107" ht="13.5" thickBot="1">
      <c r="A28" s="383"/>
      <c r="B28" s="560"/>
      <c r="C28" s="469"/>
      <c r="D28" s="561"/>
      <c r="E28" s="561"/>
      <c r="F28" s="561"/>
      <c r="G28" s="383"/>
      <c r="H28" s="565"/>
      <c r="I28" s="413"/>
      <c r="J28" s="414"/>
      <c r="K28" s="414"/>
      <c r="L28" s="414"/>
      <c r="M28" s="414"/>
      <c r="N28" s="395"/>
      <c r="O28" s="395"/>
      <c r="P28" s="395"/>
      <c r="Q28" s="395"/>
      <c r="R28" s="395"/>
      <c r="S28" s="395"/>
      <c r="T28" s="395"/>
      <c r="U28" s="395"/>
      <c r="V28" s="395"/>
      <c r="W28" s="395"/>
      <c r="CW28" s="148"/>
      <c r="CX28" s="148"/>
      <c r="CY28" s="148"/>
      <c r="CZ28" s="148"/>
      <c r="DA28" s="148"/>
      <c r="DB28" s="148"/>
      <c r="DC28" s="148"/>
    </row>
    <row r="29" spans="1:107">
      <c r="A29" s="25"/>
      <c r="B29" s="377"/>
      <c r="C29" s="559" t="s">
        <v>411</v>
      </c>
      <c r="D29" s="557"/>
      <c r="E29" s="557"/>
      <c r="F29" s="557"/>
      <c r="G29" s="557"/>
      <c r="H29" s="557"/>
      <c r="I29" s="557"/>
      <c r="J29" s="557"/>
      <c r="K29" s="468"/>
      <c r="L29" s="556" t="s">
        <v>412</v>
      </c>
      <c r="M29" s="557"/>
      <c r="N29" s="557"/>
      <c r="O29" s="557"/>
      <c r="P29" s="557"/>
      <c r="Q29" s="557"/>
      <c r="R29" s="557"/>
      <c r="S29" s="557"/>
      <c r="T29" s="557"/>
      <c r="U29" s="557"/>
      <c r="V29" s="557"/>
      <c r="W29" s="557"/>
      <c r="X29" s="557"/>
      <c r="Y29" s="558"/>
      <c r="Z29" s="612" t="s">
        <v>416</v>
      </c>
      <c r="AA29" s="613"/>
      <c r="AB29" s="613"/>
      <c r="AC29" s="613"/>
      <c r="AD29" s="613"/>
      <c r="AE29" s="613"/>
      <c r="AF29" s="613"/>
      <c r="AG29" s="613"/>
      <c r="AH29" s="613"/>
      <c r="AI29" s="613"/>
      <c r="AJ29" s="613"/>
      <c r="AK29" s="613"/>
      <c r="AL29" s="613"/>
      <c r="AM29" s="613"/>
      <c r="AN29" s="613"/>
      <c r="AO29" s="613"/>
      <c r="AP29" s="614"/>
      <c r="AQ29" s="612" t="s">
        <v>417</v>
      </c>
      <c r="AR29" s="613"/>
      <c r="AS29" s="613"/>
      <c r="AT29" s="613"/>
      <c r="AU29" s="613"/>
      <c r="AV29" s="613"/>
      <c r="AW29" s="613"/>
      <c r="AX29" s="613"/>
      <c r="AY29" s="613"/>
      <c r="AZ29" s="613"/>
      <c r="BA29" s="613"/>
      <c r="BB29" s="613"/>
      <c r="BC29" s="613"/>
      <c r="BD29" s="613"/>
      <c r="BE29" s="613"/>
      <c r="BF29" s="613"/>
      <c r="BG29" s="614"/>
      <c r="BH29" s="631" t="s">
        <v>418</v>
      </c>
      <c r="BI29" s="632"/>
      <c r="BJ29" s="632"/>
      <c r="BK29" s="632"/>
      <c r="BL29" s="632"/>
      <c r="BM29" s="633"/>
      <c r="BN29" s="631" t="s">
        <v>292</v>
      </c>
      <c r="BO29" s="632"/>
      <c r="BP29" s="633"/>
      <c r="BQ29" s="628" t="s">
        <v>419</v>
      </c>
      <c r="BR29" s="629"/>
      <c r="BS29" s="629"/>
      <c r="BT29" s="629"/>
      <c r="BU29" s="630"/>
      <c r="CW29" s="148"/>
      <c r="CX29" s="148"/>
      <c r="CY29" s="148"/>
      <c r="CZ29" s="148"/>
      <c r="DA29" s="148"/>
      <c r="DB29" s="148"/>
      <c r="DC29" s="148"/>
    </row>
    <row r="30" spans="1:107">
      <c r="A30" s="12"/>
      <c r="B30" s="455"/>
      <c r="C30" s="456">
        <f>IF($CY$1=1,VLOOKUP($CY$2-2,RuediUndep!$C$2:$E$31,3),VLOOKUP($CY$2-2,RuediUndep!$F$2:$H$31,3))</f>
        <v>2002</v>
      </c>
      <c r="D30" s="457">
        <f>IF($CY$1=1,VLOOKUP($CY$2-1,RuediUndep!$C$2:$E$31,3),VLOOKUP($CY$2-1,RuediUndep!$F$2:$H$31,3))</f>
        <v>1977</v>
      </c>
      <c r="E30" s="457">
        <f>IF($CY$1=1,VLOOKUP($CY$2,RuediUndep!$C$2:$E$31,3),VLOOKUP($CY$2,RuediUndep!$F$2:$H$31,3))</f>
        <v>2004</v>
      </c>
      <c r="F30" s="457">
        <f>IF($CY$1=1,VLOOKUP($CY$2+1,RuediUndep!$C$2:$E$31,3),VLOOKUP($CY$2+1,RuediUndep!$F$2:$H$31,3))</f>
        <v>1981</v>
      </c>
      <c r="G30" s="457">
        <f>IF($CY$1=1,VLOOKUP($CY$2+2,RuediUndep!$C$2:$E$31,3),VLOOKUP($CY$2+2,RuediUndep!$F$2:$H$31,3))</f>
        <v>1989</v>
      </c>
      <c r="H30" s="457"/>
      <c r="I30" s="457"/>
      <c r="J30" s="397" t="s">
        <v>331</v>
      </c>
      <c r="K30" s="404" t="s">
        <v>430</v>
      </c>
      <c r="L30" s="437"/>
      <c r="M30" s="372" t="s">
        <v>97</v>
      </c>
      <c r="N30" s="390"/>
      <c r="O30" s="375"/>
      <c r="P30" s="375"/>
      <c r="Q30" s="375"/>
      <c r="R30" s="375"/>
      <c r="S30" s="375"/>
      <c r="T30" s="375"/>
      <c r="U30" s="375" t="s">
        <v>297</v>
      </c>
      <c r="V30" s="397"/>
      <c r="W30" s="397" t="s">
        <v>290</v>
      </c>
      <c r="X30" s="397" t="s">
        <v>42</v>
      </c>
      <c r="Y30" s="404"/>
      <c r="Z30" s="268"/>
      <c r="AA30" s="375"/>
      <c r="AB30" s="397" t="s">
        <v>97</v>
      </c>
      <c r="AC30" s="397"/>
      <c r="AD30" s="397"/>
      <c r="AE30" s="397"/>
      <c r="AF30" s="397"/>
      <c r="AG30" s="397"/>
      <c r="AH30" s="375" t="s">
        <v>297</v>
      </c>
      <c r="AI30" s="375" t="s">
        <v>435</v>
      </c>
      <c r="AJ30" s="390"/>
      <c r="AK30" s="390"/>
      <c r="AL30" s="11" t="s">
        <v>290</v>
      </c>
      <c r="AM30" s="397" t="s">
        <v>291</v>
      </c>
      <c r="AN30" s="397" t="s">
        <v>97</v>
      </c>
      <c r="AO30" s="372"/>
      <c r="AP30" s="373"/>
      <c r="AQ30" s="268"/>
      <c r="AR30" s="375"/>
      <c r="AS30" s="397" t="s">
        <v>97</v>
      </c>
      <c r="AT30" s="397"/>
      <c r="AU30" s="397"/>
      <c r="AV30" s="397"/>
      <c r="AW30" s="397"/>
      <c r="AX30" s="397"/>
      <c r="AY30" s="375" t="s">
        <v>297</v>
      </c>
      <c r="AZ30" s="375" t="s">
        <v>435</v>
      </c>
      <c r="BA30" s="390"/>
      <c r="BB30" s="390"/>
      <c r="BC30" s="11" t="s">
        <v>290</v>
      </c>
      <c r="BD30" s="397" t="s">
        <v>291</v>
      </c>
      <c r="BE30" s="397" t="s">
        <v>97</v>
      </c>
      <c r="BF30" s="372"/>
      <c r="BG30" s="373"/>
      <c r="BH30" s="11"/>
      <c r="BI30" s="11"/>
      <c r="BJ30" s="11"/>
      <c r="BK30" s="11"/>
      <c r="BL30" s="375" t="s">
        <v>293</v>
      </c>
      <c r="BM30" s="441" t="s">
        <v>294</v>
      </c>
      <c r="BN30" s="463"/>
      <c r="BO30" s="122"/>
      <c r="BP30" s="462"/>
      <c r="BQ30" s="397"/>
      <c r="BR30" s="11" t="s">
        <v>295</v>
      </c>
      <c r="BS30" s="11"/>
      <c r="BT30" s="11" t="s">
        <v>296</v>
      </c>
      <c r="BU30" s="441"/>
      <c r="CW30" s="148"/>
      <c r="CX30" s="148"/>
      <c r="CY30" s="148"/>
      <c r="CZ30" s="148"/>
      <c r="DA30" s="148"/>
      <c r="DB30" s="148"/>
      <c r="DC30" s="148"/>
    </row>
    <row r="31" spans="1:107">
      <c r="A31" s="16"/>
      <c r="B31" s="378"/>
      <c r="C31" s="392" t="s">
        <v>415</v>
      </c>
      <c r="D31" s="397" t="s">
        <v>415</v>
      </c>
      <c r="E31" s="397" t="s">
        <v>415</v>
      </c>
      <c r="F31" s="397" t="s">
        <v>415</v>
      </c>
      <c r="G31" s="397" t="s">
        <v>415</v>
      </c>
      <c r="H31" s="212"/>
      <c r="I31" s="382" t="s">
        <v>297</v>
      </c>
      <c r="J31" s="397" t="s">
        <v>415</v>
      </c>
      <c r="K31" s="404" t="s">
        <v>431</v>
      </c>
      <c r="L31" s="437" t="s">
        <v>403</v>
      </c>
      <c r="M31" s="372" t="s">
        <v>332</v>
      </c>
      <c r="N31" s="390" t="s">
        <v>97</v>
      </c>
      <c r="O31" s="375" t="s">
        <v>97</v>
      </c>
      <c r="P31" s="372" t="s">
        <v>423</v>
      </c>
      <c r="Q31" s="372" t="s">
        <v>425</v>
      </c>
      <c r="R31" s="372"/>
      <c r="S31" s="372" t="s">
        <v>148</v>
      </c>
      <c r="T31" s="372" t="s">
        <v>210</v>
      </c>
      <c r="U31" s="372" t="s">
        <v>433</v>
      </c>
      <c r="V31" s="397" t="s">
        <v>97</v>
      </c>
      <c r="W31" s="397" t="s">
        <v>413</v>
      </c>
      <c r="X31" s="397" t="s">
        <v>414</v>
      </c>
      <c r="Y31" s="404" t="s">
        <v>97</v>
      </c>
      <c r="Z31" s="390" t="s">
        <v>97</v>
      </c>
      <c r="AA31" s="398" t="s">
        <v>97</v>
      </c>
      <c r="AB31" s="372" t="s">
        <v>415</v>
      </c>
      <c r="AC31" s="372" t="s">
        <v>423</v>
      </c>
      <c r="AD31" s="372" t="s">
        <v>425</v>
      </c>
      <c r="AE31" s="372"/>
      <c r="AF31" s="372" t="s">
        <v>148</v>
      </c>
      <c r="AG31" s="372" t="s">
        <v>210</v>
      </c>
      <c r="AH31" s="372" t="s">
        <v>433</v>
      </c>
      <c r="AI31" s="372" t="s">
        <v>291</v>
      </c>
      <c r="AJ31" s="458" t="s">
        <v>97</v>
      </c>
      <c r="AK31" s="458"/>
      <c r="AL31" s="16" t="s">
        <v>300</v>
      </c>
      <c r="AM31" s="370" t="s">
        <v>301</v>
      </c>
      <c r="AN31" s="411" t="s">
        <v>298</v>
      </c>
      <c r="AO31" s="615" t="s">
        <v>299</v>
      </c>
      <c r="AP31" s="616"/>
      <c r="AQ31" s="390" t="s">
        <v>97</v>
      </c>
      <c r="AR31" s="398" t="s">
        <v>97</v>
      </c>
      <c r="AS31" s="372" t="s">
        <v>415</v>
      </c>
      <c r="AT31" s="372" t="s">
        <v>423</v>
      </c>
      <c r="AU31" s="372" t="s">
        <v>425</v>
      </c>
      <c r="AV31" s="372"/>
      <c r="AW31" s="372" t="s">
        <v>148</v>
      </c>
      <c r="AX31" s="372" t="s">
        <v>210</v>
      </c>
      <c r="AY31" s="372" t="s">
        <v>433</v>
      </c>
      <c r="AZ31" s="372" t="s">
        <v>291</v>
      </c>
      <c r="BA31" s="458" t="s">
        <v>97</v>
      </c>
      <c r="BB31" s="458"/>
      <c r="BC31" s="16" t="s">
        <v>300</v>
      </c>
      <c r="BD31" s="370" t="s">
        <v>301</v>
      </c>
      <c r="BE31" s="411" t="s">
        <v>298</v>
      </c>
      <c r="BF31" s="615" t="s">
        <v>299</v>
      </c>
      <c r="BG31" s="616"/>
      <c r="BH31" s="11" t="s">
        <v>97</v>
      </c>
      <c r="BI31" s="11" t="s">
        <v>303</v>
      </c>
      <c r="BJ31" s="11" t="s">
        <v>304</v>
      </c>
      <c r="BK31" s="11" t="s">
        <v>407</v>
      </c>
      <c r="BL31" s="374" t="s">
        <v>305</v>
      </c>
      <c r="BM31" s="440" t="s">
        <v>305</v>
      </c>
      <c r="BN31" s="634" t="s">
        <v>302</v>
      </c>
      <c r="BO31" s="635"/>
      <c r="BP31" s="636"/>
      <c r="BQ31" s="397" t="s">
        <v>306</v>
      </c>
      <c r="BR31" s="11" t="s">
        <v>307</v>
      </c>
      <c r="BS31" s="11"/>
      <c r="BT31" s="11" t="s">
        <v>308</v>
      </c>
      <c r="BU31" s="441"/>
      <c r="BV31" s="16" t="s">
        <v>456</v>
      </c>
      <c r="BW31" s="16" t="s">
        <v>458</v>
      </c>
      <c r="CW31" s="148"/>
      <c r="CX31" s="148"/>
      <c r="CY31" s="148"/>
      <c r="CZ31" s="148"/>
      <c r="DA31" s="148"/>
      <c r="DB31" s="148"/>
      <c r="DC31" s="148"/>
    </row>
    <row r="32" spans="1:107">
      <c r="A32" s="16" t="s">
        <v>326</v>
      </c>
      <c r="B32" s="378"/>
      <c r="C32" s="392" t="s">
        <v>309</v>
      </c>
      <c r="D32" s="370" t="s">
        <v>309</v>
      </c>
      <c r="E32" s="370" t="s">
        <v>309</v>
      </c>
      <c r="F32" s="370" t="s">
        <v>309</v>
      </c>
      <c r="G32" s="370" t="s">
        <v>309</v>
      </c>
      <c r="H32" s="370" t="s">
        <v>242</v>
      </c>
      <c r="I32" s="382" t="s">
        <v>309</v>
      </c>
      <c r="J32" s="397" t="s">
        <v>309</v>
      </c>
      <c r="K32" s="404" t="s">
        <v>432</v>
      </c>
      <c r="L32" s="437" t="s">
        <v>404</v>
      </c>
      <c r="M32" s="372" t="s">
        <v>309</v>
      </c>
      <c r="N32" s="390" t="s">
        <v>37</v>
      </c>
      <c r="O32" s="375" t="s">
        <v>158</v>
      </c>
      <c r="P32" s="411" t="s">
        <v>424</v>
      </c>
      <c r="Q32" s="411" t="s">
        <v>426</v>
      </c>
      <c r="R32" s="411" t="s">
        <v>427</v>
      </c>
      <c r="S32" s="411" t="s">
        <v>160</v>
      </c>
      <c r="T32" s="411" t="s">
        <v>211</v>
      </c>
      <c r="U32" s="411" t="s">
        <v>434</v>
      </c>
      <c r="V32" s="397" t="s">
        <v>310</v>
      </c>
      <c r="W32" s="397" t="s">
        <v>291</v>
      </c>
      <c r="X32" s="397" t="s">
        <v>159</v>
      </c>
      <c r="Y32" s="404" t="s">
        <v>161</v>
      </c>
      <c r="Z32" s="390" t="s">
        <v>37</v>
      </c>
      <c r="AA32" s="398" t="s">
        <v>158</v>
      </c>
      <c r="AB32" s="411" t="s">
        <v>309</v>
      </c>
      <c r="AC32" s="411" t="s">
        <v>424</v>
      </c>
      <c r="AD32" s="411" t="s">
        <v>426</v>
      </c>
      <c r="AE32" s="411" t="s">
        <v>427</v>
      </c>
      <c r="AF32" s="411" t="s">
        <v>160</v>
      </c>
      <c r="AG32" s="411" t="s">
        <v>211</v>
      </c>
      <c r="AH32" s="411" t="s">
        <v>434</v>
      </c>
      <c r="AI32" s="411" t="s">
        <v>436</v>
      </c>
      <c r="AJ32" s="458" t="s">
        <v>310</v>
      </c>
      <c r="AK32" s="390" t="s">
        <v>311</v>
      </c>
      <c r="AL32" s="16" t="s">
        <v>313</v>
      </c>
      <c r="AM32" s="370" t="s">
        <v>159</v>
      </c>
      <c r="AN32" s="411" t="s">
        <v>158</v>
      </c>
      <c r="AO32" s="372" t="s">
        <v>297</v>
      </c>
      <c r="AP32" s="373" t="s">
        <v>312</v>
      </c>
      <c r="AQ32" s="390" t="s">
        <v>37</v>
      </c>
      <c r="AR32" s="398" t="s">
        <v>158</v>
      </c>
      <c r="AS32" s="411" t="s">
        <v>309</v>
      </c>
      <c r="AT32" s="411" t="s">
        <v>424</v>
      </c>
      <c r="AU32" s="411" t="s">
        <v>426</v>
      </c>
      <c r="AV32" s="411" t="s">
        <v>427</v>
      </c>
      <c r="AW32" s="411" t="s">
        <v>160</v>
      </c>
      <c r="AX32" s="411" t="s">
        <v>211</v>
      </c>
      <c r="AY32" s="411" t="s">
        <v>434</v>
      </c>
      <c r="AZ32" s="411" t="s">
        <v>436</v>
      </c>
      <c r="BA32" s="458" t="s">
        <v>310</v>
      </c>
      <c r="BB32" s="390" t="s">
        <v>311</v>
      </c>
      <c r="BC32" s="16" t="s">
        <v>313</v>
      </c>
      <c r="BD32" s="370" t="s">
        <v>159</v>
      </c>
      <c r="BE32" s="411" t="s">
        <v>158</v>
      </c>
      <c r="BF32" s="372" t="s">
        <v>297</v>
      </c>
      <c r="BG32" s="373" t="s">
        <v>312</v>
      </c>
      <c r="BH32" s="11" t="s">
        <v>404</v>
      </c>
      <c r="BI32" s="11"/>
      <c r="BJ32" s="11" t="s">
        <v>309</v>
      </c>
      <c r="BK32" s="11" t="s">
        <v>408</v>
      </c>
      <c r="BL32" s="375" t="s">
        <v>315</v>
      </c>
      <c r="BM32" s="441" t="s">
        <v>316</v>
      </c>
      <c r="BN32" s="449" t="s">
        <v>314</v>
      </c>
      <c r="BO32" s="11" t="s">
        <v>314</v>
      </c>
      <c r="BP32" s="404" t="s">
        <v>407</v>
      </c>
      <c r="BQ32" s="397" t="s">
        <v>317</v>
      </c>
      <c r="BR32" s="11" t="s">
        <v>318</v>
      </c>
      <c r="BS32" s="11"/>
      <c r="BT32" s="11" t="s">
        <v>307</v>
      </c>
      <c r="BU32" s="441"/>
      <c r="BV32" s="16" t="s">
        <v>457</v>
      </c>
      <c r="BW32" s="16" t="s">
        <v>158</v>
      </c>
      <c r="CW32" s="11"/>
      <c r="CX32" s="11"/>
      <c r="CY32" s="11"/>
      <c r="CZ32" s="11"/>
      <c r="DA32" s="375"/>
      <c r="DB32" s="11"/>
      <c r="DC32" s="148"/>
    </row>
    <row r="33" spans="1:107" ht="13.5" thickBot="1">
      <c r="A33" s="45" t="s">
        <v>327</v>
      </c>
      <c r="B33" s="379" t="s">
        <v>58</v>
      </c>
      <c r="C33" s="393" t="s">
        <v>328</v>
      </c>
      <c r="D33" s="380" t="s">
        <v>328</v>
      </c>
      <c r="E33" s="380" t="s">
        <v>328</v>
      </c>
      <c r="F33" s="380" t="s">
        <v>328</v>
      </c>
      <c r="G33" s="380" t="s">
        <v>328</v>
      </c>
      <c r="H33" s="376" t="s">
        <v>328</v>
      </c>
      <c r="I33" s="391" t="s">
        <v>330</v>
      </c>
      <c r="J33" s="380" t="s">
        <v>163</v>
      </c>
      <c r="K33" s="405" t="s">
        <v>163</v>
      </c>
      <c r="L33" s="438" t="s">
        <v>405</v>
      </c>
      <c r="M33" s="376" t="s">
        <v>163</v>
      </c>
      <c r="N33" s="400" t="s">
        <v>322</v>
      </c>
      <c r="O33" s="129" t="s">
        <v>328</v>
      </c>
      <c r="P33" s="380" t="s">
        <v>163</v>
      </c>
      <c r="Q33" s="380" t="s">
        <v>163</v>
      </c>
      <c r="R33" s="380" t="s">
        <v>163</v>
      </c>
      <c r="S33" s="380" t="s">
        <v>163</v>
      </c>
      <c r="T33" s="380" t="s">
        <v>163</v>
      </c>
      <c r="U33" s="380" t="s">
        <v>163</v>
      </c>
      <c r="V33" s="380" t="s">
        <v>163</v>
      </c>
      <c r="W33" s="380" t="s">
        <v>163</v>
      </c>
      <c r="X33" s="380" t="s">
        <v>163</v>
      </c>
      <c r="Y33" s="405" t="s">
        <v>163</v>
      </c>
      <c r="Z33" s="400" t="s">
        <v>321</v>
      </c>
      <c r="AA33" s="408" t="s">
        <v>328</v>
      </c>
      <c r="AB33" s="380" t="s">
        <v>163</v>
      </c>
      <c r="AC33" s="380" t="s">
        <v>163</v>
      </c>
      <c r="AD33" s="380" t="s">
        <v>163</v>
      </c>
      <c r="AE33" s="380" t="s">
        <v>163</v>
      </c>
      <c r="AF33" s="380" t="s">
        <v>163</v>
      </c>
      <c r="AG33" s="380" t="s">
        <v>163</v>
      </c>
      <c r="AH33" s="380" t="s">
        <v>163</v>
      </c>
      <c r="AI33" s="380" t="s">
        <v>163</v>
      </c>
      <c r="AJ33" s="380" t="s">
        <v>163</v>
      </c>
      <c r="AK33" s="380" t="s">
        <v>163</v>
      </c>
      <c r="AL33" s="380" t="s">
        <v>163</v>
      </c>
      <c r="AM33" s="380" t="s">
        <v>163</v>
      </c>
      <c r="AN33" s="408" t="s">
        <v>328</v>
      </c>
      <c r="AO33" s="380" t="s">
        <v>163</v>
      </c>
      <c r="AP33" s="444" t="s">
        <v>328</v>
      </c>
      <c r="AQ33" s="400" t="s">
        <v>321</v>
      </c>
      <c r="AR33" s="408" t="s">
        <v>328</v>
      </c>
      <c r="AS33" s="380" t="s">
        <v>163</v>
      </c>
      <c r="AT33" s="380" t="s">
        <v>163</v>
      </c>
      <c r="AU33" s="380" t="s">
        <v>163</v>
      </c>
      <c r="AV33" s="380" t="s">
        <v>163</v>
      </c>
      <c r="AW33" s="380" t="s">
        <v>163</v>
      </c>
      <c r="AX33" s="380" t="s">
        <v>163</v>
      </c>
      <c r="AY33" s="380" t="s">
        <v>163</v>
      </c>
      <c r="AZ33" s="380" t="s">
        <v>163</v>
      </c>
      <c r="BA33" s="380" t="s">
        <v>163</v>
      </c>
      <c r="BB33" s="380" t="s">
        <v>163</v>
      </c>
      <c r="BC33" s="380" t="s">
        <v>163</v>
      </c>
      <c r="BD33" s="380" t="s">
        <v>163</v>
      </c>
      <c r="BE33" s="408" t="s">
        <v>328</v>
      </c>
      <c r="BF33" s="380" t="s">
        <v>163</v>
      </c>
      <c r="BG33" s="444" t="s">
        <v>328</v>
      </c>
      <c r="BH33" s="90" t="s">
        <v>405</v>
      </c>
      <c r="BI33" s="45" t="s">
        <v>323</v>
      </c>
      <c r="BJ33" s="45" t="s">
        <v>163</v>
      </c>
      <c r="BK33" s="45" t="s">
        <v>328</v>
      </c>
      <c r="BL33" s="129" t="s">
        <v>319</v>
      </c>
      <c r="BM33" s="291" t="s">
        <v>319</v>
      </c>
      <c r="BN33" s="459" t="s">
        <v>320</v>
      </c>
      <c r="BO33" s="380" t="s">
        <v>319</v>
      </c>
      <c r="BP33" s="405" t="s">
        <v>319</v>
      </c>
      <c r="BQ33" s="380"/>
      <c r="BR33" s="45" t="s">
        <v>324</v>
      </c>
      <c r="BS33" s="45" t="s">
        <v>325</v>
      </c>
      <c r="BT33" s="45" t="s">
        <v>324</v>
      </c>
      <c r="BU33" s="461" t="s">
        <v>325</v>
      </c>
      <c r="BV33" s="16" t="s">
        <v>324</v>
      </c>
      <c r="BW33" s="16" t="s">
        <v>319</v>
      </c>
      <c r="CW33" s="11"/>
      <c r="CX33" s="11"/>
      <c r="CY33" s="11"/>
      <c r="CZ33" s="11"/>
      <c r="DA33" s="375"/>
      <c r="DB33" s="375"/>
      <c r="DC33" s="148"/>
    </row>
    <row r="34" spans="1:107" ht="13.5" thickTop="1">
      <c r="A34" s="11"/>
      <c r="B34" s="387">
        <f>DATE(Input!$C$1,3,31)</f>
        <v>40999</v>
      </c>
      <c r="C34" s="392"/>
      <c r="D34" s="397"/>
      <c r="E34" s="397"/>
      <c r="F34" s="397"/>
      <c r="G34" s="397"/>
      <c r="H34" s="372"/>
      <c r="I34" s="424"/>
      <c r="J34" s="397"/>
      <c r="L34" s="406"/>
      <c r="M34" s="372"/>
      <c r="N34" s="390"/>
      <c r="O34" s="407">
        <f>IF(Computations!D9&lt;&gt;"",Computations!D9,"---")</f>
        <v>71356.160000000003</v>
      </c>
      <c r="P34" s="407"/>
      <c r="Q34" s="407"/>
      <c r="R34" s="407"/>
      <c r="S34" s="407"/>
      <c r="T34" s="407"/>
      <c r="U34" s="407"/>
      <c r="V34" s="397"/>
      <c r="W34" s="397"/>
      <c r="X34" s="397"/>
      <c r="Y34" s="404"/>
      <c r="Z34" s="390"/>
      <c r="AA34" s="60">
        <f>O34</f>
        <v>71356.160000000003</v>
      </c>
      <c r="AB34" s="372"/>
      <c r="AC34" s="372"/>
      <c r="AD34" s="372"/>
      <c r="AE34" s="372"/>
      <c r="AF34" s="372"/>
      <c r="AG34" s="372"/>
      <c r="AH34" s="372"/>
      <c r="AI34" s="372"/>
      <c r="AJ34" s="399"/>
      <c r="AK34" s="425"/>
      <c r="AL34" s="11"/>
      <c r="AM34" s="397"/>
      <c r="AP34" s="372"/>
      <c r="AQ34" s="390"/>
      <c r="AR34" s="60">
        <f>O34</f>
        <v>71356.160000000003</v>
      </c>
      <c r="AS34" s="372"/>
      <c r="AT34" s="372"/>
      <c r="AU34" s="372"/>
      <c r="AV34" s="372"/>
      <c r="AW34" s="372"/>
      <c r="AX34" s="372"/>
      <c r="AY34" s="372"/>
      <c r="AZ34" s="372"/>
      <c r="BA34" s="399"/>
      <c r="BB34" s="425"/>
      <c r="BC34" s="11"/>
      <c r="BD34" s="397"/>
      <c r="BE34" s="212"/>
      <c r="BF34" s="212"/>
      <c r="BG34" s="373"/>
      <c r="BH34" s="372"/>
      <c r="BI34" s="372"/>
      <c r="BJ34" s="372"/>
      <c r="BK34" s="439">
        <f>O34</f>
        <v>71356.160000000003</v>
      </c>
      <c r="BL34" s="439"/>
      <c r="BM34" s="442"/>
      <c r="BN34" s="449"/>
      <c r="BO34" s="397"/>
      <c r="BP34" s="404"/>
      <c r="BQ34" s="397"/>
      <c r="BR34" s="12"/>
      <c r="BS34" s="12"/>
      <c r="BT34" s="12"/>
      <c r="BU34" s="446"/>
      <c r="CW34" s="11"/>
      <c r="CX34" s="11"/>
      <c r="CY34" s="11"/>
      <c r="CZ34" s="11"/>
      <c r="DA34" s="375"/>
      <c r="DB34" s="11"/>
      <c r="DC34" s="148"/>
    </row>
    <row r="35" spans="1:107">
      <c r="A35" s="6" t="str">
        <f ca="1">OFFSET('day lookup'!$A$1,WEEKDAY(B35,1)-1,0)</f>
        <v>SUN</v>
      </c>
      <c r="B35" s="387">
        <f>DATE(Input!$C$1,4,1)</f>
        <v>41000</v>
      </c>
      <c r="C35" s="394">
        <f ca="1">IF($CY$1=1,OFFSET(Historic!$F$193,$B35-$B$35,C$30-1975),IF($B35&gt;DATE(Input!$C$1,4,30),OFFSET(Historic!$F$193,$B35-$B$35,C$30-1975),NA()))</f>
        <v>110.47927900000001</v>
      </c>
      <c r="D35" s="212">
        <f ca="1">IF($CY$1=1,OFFSET(Historic!$F$193,$B35-$B$35,D$30-1975),IF($B35&gt;DATE(Input!$C$1,4,30),OFFSET(Historic!$F$193,$B35-$B$35,D$30-1975),NA()))</f>
        <v>39.669400000000003</v>
      </c>
      <c r="E35" s="212">
        <f ca="1">IF($CY$1=1,OFFSET(Historic!$F$193,$B35-$B$35,E$30-1975),IF($B35&gt;DATE(Input!$C$1,4,30),OFFSET(Historic!$F$193,$B35-$B$35,E$30-1975),NA()))</f>
        <v>215.94037890000001</v>
      </c>
      <c r="F35" s="212">
        <f ca="1">IF($CY$1=1,OFFSET(Historic!$F$193,$B35-$B$35,F$30-1975),IF($B35&gt;DATE(Input!$C$1,4,30),OFFSET(Historic!$F$193,$B35-$B$35,F$30-1975),NA()))</f>
        <v>43.636340000000004</v>
      </c>
      <c r="G35" s="212">
        <f ca="1">IF($CY$1=1,OFFSET(Historic!$F$193,$B35-$B$35,G$30-1975),IF($B35&gt;DATE(Input!$C$1,4,30),OFFSET(Historic!$F$193,$B35-$B$35,G$30-1975),NA()))</f>
        <v>208.47</v>
      </c>
      <c r="H35" s="212">
        <f ca="1">AVERAGE(C35:G35)</f>
        <v>123.63907958000001</v>
      </c>
      <c r="I35" s="388">
        <f t="shared" ref="I35:I66" ca="1" si="1">IF(B35&lt;$B$157,IF($CY$1=1,H35/$H$220*100,IF(B35&gt;$B$64,H35/$H$221*100,NA())),H35/$H$222*100)</f>
        <v>0.25314386797356547</v>
      </c>
      <c r="J35" s="305">
        <f t="shared" ref="J35:J66" ca="1" si="2">IF(B35&lt;$B$157,IF($CY$1=1,$E$8,$F$8),$G$8)*1000*I35/100/1.9835</f>
        <v>82.573270773328389</v>
      </c>
      <c r="K35" s="305">
        <f t="shared" ref="K35:K66" ca="1" si="3">IF(B35&lt;$B$157,IF($CY$1=1,$E$9,$F$9),$G$9)*1000*I35/100/1.9835</f>
        <v>26.163091976093231</v>
      </c>
      <c r="L35" s="406" t="str">
        <f>IF(Computations!J10&lt;&gt;"",Computations!J10,"---")</f>
        <v>N</v>
      </c>
      <c r="M35" s="436">
        <f>IF(Computations!I10&lt;&gt;"",Computations!I10,"---")</f>
        <v>157.48907478888151</v>
      </c>
      <c r="N35" s="410">
        <f>IF(Computations!C10&lt;&gt;"",Computations!C10,"---")</f>
        <v>7731.399621212121</v>
      </c>
      <c r="O35" s="407">
        <f>IF(Computations!D10&lt;&gt;"",Computations!D10,"---")</f>
        <v>71490.5</v>
      </c>
      <c r="P35" s="407">
        <f>IF(Computations!M10&lt;&gt;"",Computations!M10,"---")</f>
        <v>35.44</v>
      </c>
      <c r="Q35" s="407">
        <f>IF(Computations!P10&lt;&gt;"",Computations!P10,"---")</f>
        <v>0</v>
      </c>
      <c r="R35" s="407">
        <f>IF(Computations!V10&lt;&gt;"",Computations!V10,"---")</f>
        <v>0</v>
      </c>
      <c r="S35" s="407">
        <f>IF(Computations!X10&lt;&gt;"",Computations!X10,"---")</f>
        <v>0</v>
      </c>
      <c r="T35" s="407">
        <f>IF(Computations!AB10&lt;&gt;"",Computations!AB10,"---")</f>
        <v>54.3203125</v>
      </c>
      <c r="U35" s="407">
        <f>IF(Computations!AG10&lt;&gt;"",Computations!AG10,"---")</f>
        <v>0</v>
      </c>
      <c r="V35" s="407">
        <f>IF(Computations!H10&lt;&gt;"",Computations!H10,"---")</f>
        <v>89.760312499999998</v>
      </c>
      <c r="W35" s="407">
        <f>IF(Computations!G10&lt;&gt;"",Computations!G10,"---")</f>
        <v>3.56</v>
      </c>
      <c r="X35" s="407">
        <f>IF(Computations!F10&lt;&gt;"",Computations!F10,"---")</f>
        <v>93.3203125</v>
      </c>
      <c r="Y35" s="422">
        <f>IF(Computations!E10&lt;&gt;"",Computations!E10,"---")</f>
        <v>0</v>
      </c>
      <c r="Z35" s="409">
        <f>IF(AA35=O35,N35,interp(AA35,AreaCapacity!$A$3:$B$245,2))</f>
        <v>7731.399621212121</v>
      </c>
      <c r="AA35" s="403">
        <f>IF(O35&lt;&gt;"---",O35,AA34+(AB35-AF35-AK35)*1.9835)</f>
        <v>71490.5</v>
      </c>
      <c r="AB35" s="396">
        <f t="shared" ref="AB35:AB66" si="4">IF(M35&lt;&gt;"---",M35,J35)</f>
        <v>157.48907478888151</v>
      </c>
      <c r="AC35" s="396">
        <f>IF(P35&lt;&gt;"---",P35,IF(BH35="Y",AB35,MIN(Input!I10,AB35-AK35)))</f>
        <v>35.44</v>
      </c>
      <c r="AD35" s="396">
        <f t="shared" ref="AD35:AD66" si="5">IF(Q35&lt;&gt;"---",Q35,IF(BH35="Y",K35,0))</f>
        <v>0</v>
      </c>
      <c r="AE35" s="396">
        <f>IF(R35&lt;&gt;"---",R35,IF(BH35="Y",Input!M10,0))</f>
        <v>0</v>
      </c>
      <c r="AF35" s="396">
        <f t="shared" ref="AF35:AF66" si="6">IF(S35&lt;&gt;"---",S35,StepInterp(B35,$H$3:$L$26,5))</f>
        <v>0</v>
      </c>
      <c r="AG35" s="396">
        <f>IF(T35&lt;&gt;"---",T35,MAX(0,AI35-SUM(AC35:AF35)-AH35-AL35))</f>
        <v>54.3203125</v>
      </c>
      <c r="AH35" s="396">
        <f>IF(U35&lt;&gt;"---",U35,0)</f>
        <v>0</v>
      </c>
      <c r="AI35" s="396">
        <f t="shared" ref="AI35:AI66" si="7">IF(X35&lt;&gt;"---",X35,StepInterp(B35,$H$3:$K$26,3))</f>
        <v>93.3203125</v>
      </c>
      <c r="AJ35" s="212">
        <f>IF(T35&lt;&gt;"---",SUM(AC35:AG35)-AH35,MAX(SUM(AC35:AF35)-AH35,AI35-AL35))</f>
        <v>89.760312499999998</v>
      </c>
      <c r="AK35" s="432">
        <f>IF(Y35&lt;&gt;"---",Y35,interp(AA34,AreaCapacity!$A$3:$C$245,3)*StepInterp(B35,Evap!$A$3:$D$15,4)/1.9835)</f>
        <v>0</v>
      </c>
      <c r="AL35" s="396">
        <f t="shared" ref="AL35:AL66" si="8">IF(W35&lt;&gt;"---",W35,StepInterp(B35,$H$3:$M$26,6))</f>
        <v>3.56</v>
      </c>
      <c r="AM35" s="396">
        <f>AJ35+AL35</f>
        <v>93.3203125</v>
      </c>
      <c r="AN35" s="396">
        <f>AA35-AA34</f>
        <v>134.33999999999651</v>
      </c>
      <c r="AO35" s="396">
        <f>MAX(0,AF35-AB35)</f>
        <v>0</v>
      </c>
      <c r="AP35" s="396">
        <f>AP34+AO35*1.9835</f>
        <v>0</v>
      </c>
      <c r="AQ35" s="409">
        <f>IF(AR35=O35,N35,interp(AR35,AreaCapacity!$A$3:$B$245,2))</f>
        <v>7731.399621212121</v>
      </c>
      <c r="AR35" s="403">
        <f>IF(O35&lt;&gt;"---",O35,AR34+(AS35-BA35-BB35)*1.9835)</f>
        <v>71490.5</v>
      </c>
      <c r="AS35" s="396">
        <f t="shared" ref="AS35:AS66" si="9">IF(M35&lt;&gt;"---",M35,J35)</f>
        <v>157.48907478888151</v>
      </c>
      <c r="AT35" s="396">
        <f>IF(P35&lt;&gt;"---",P35,IF(BH35="Y",AS35,MIN(Input!I10,AS35-BB35)))</f>
        <v>35.44</v>
      </c>
      <c r="AU35" s="396">
        <f t="shared" ref="AU35:AU66" si="10">IF(Q35&lt;&gt;"---",Q35,IF(BH35="Y",K35,0))</f>
        <v>0</v>
      </c>
      <c r="AV35" s="396">
        <f>IF(R35&lt;&gt;"---",R35,IF(BH35="Y",Input!M10,0))</f>
        <v>0</v>
      </c>
      <c r="AW35" s="396">
        <f t="shared" ref="AW35:AW66" si="11">IF(S35&lt;&gt;"---",S35,StepInterp(B35,$H$3:$L$26,5))</f>
        <v>0</v>
      </c>
      <c r="AX35" s="396">
        <f>IF(T35&lt;&gt;"---",T35,MAX(0,BB35-SUM(AT35:AW35)-BA35-BE35))</f>
        <v>54.3203125</v>
      </c>
      <c r="AY35" s="396">
        <f>IF(U35&lt;&gt;"---",U35,0)</f>
        <v>0</v>
      </c>
      <c r="AZ35" s="396">
        <f t="shared" ref="AZ35:AZ66" si="12">IF(X35&lt;&gt;"---",X35,StepInterp(B35,$H$3:$K$26,4))</f>
        <v>93.3203125</v>
      </c>
      <c r="BA35" s="212">
        <f>IF(T35&lt;&gt;"---",SUM(AT35:AX35)-AY35,MAX(SUM(AT35:AW35)-AY35,AZ35-BC35))</f>
        <v>89.760312499999998</v>
      </c>
      <c r="BB35" s="432">
        <f>IF(Y35&lt;&gt;"---",Y35,interp(AR34,AreaCapacity!$A$3:$C$245,3)*StepInterp(B35,Evap!$A$3:$D$15,4)/1.9835)</f>
        <v>0</v>
      </c>
      <c r="BC35" s="396">
        <f t="shared" ref="BC35:BC66" si="13">IF(W35&lt;&gt;"---",W35,StepInterp(B35,$H$3:$M$26,6))</f>
        <v>3.56</v>
      </c>
      <c r="BD35" s="212">
        <f>BA35+BC35</f>
        <v>93.3203125</v>
      </c>
      <c r="BE35" s="212">
        <f>AR35-AR34</f>
        <v>134.33999999999651</v>
      </c>
      <c r="BF35" s="212">
        <f>MAX(0,BA35-AS35)</f>
        <v>0</v>
      </c>
      <c r="BG35" s="445">
        <f>BG34+BF35*1.9835</f>
        <v>0</v>
      </c>
      <c r="BH35" s="396" t="str">
        <f t="shared" ref="BH35:BH66" si="14">IF(L35&lt;&gt;"---",L35,StepInterp(B35,$B$13:$D$17,3))</f>
        <v>N</v>
      </c>
      <c r="BI35" s="396">
        <f t="shared" ref="BI35:BI66" si="15">StepInterp(B35,$E$13:$G$15,3)</f>
        <v>39</v>
      </c>
      <c r="BJ35" s="396">
        <f>IF(BH35="Y",0,(AS35-BB35)-MIN(AS35-BB35,BI35-BC35))</f>
        <v>122.04907478888151</v>
      </c>
      <c r="BK35" s="396">
        <f>BK34+BJ35*1.9835</f>
        <v>71598.244339843746</v>
      </c>
      <c r="BL35" s="396">
        <f>MIN(BK35,102369)</f>
        <v>71598.244339843746</v>
      </c>
      <c r="BM35" s="443">
        <f>MAX(0,BK35-102369)</f>
        <v>0</v>
      </c>
      <c r="BN35" s="460">
        <f>MAX(BA35-AJ35,0)</f>
        <v>0</v>
      </c>
      <c r="BO35" s="305">
        <f>BN35*1.9835</f>
        <v>0</v>
      </c>
      <c r="BP35" s="445">
        <f>BP34+BO35</f>
        <v>0</v>
      </c>
      <c r="BQ35" s="305"/>
      <c r="BR35" s="12">
        <v>7704</v>
      </c>
      <c r="BS35" s="12">
        <v>52000</v>
      </c>
      <c r="BT35" s="12">
        <v>7747.5</v>
      </c>
      <c r="BU35" s="446">
        <v>85000</v>
      </c>
      <c r="BV35" s="6">
        <v>7766</v>
      </c>
      <c r="BW35" s="6">
        <v>102369</v>
      </c>
      <c r="CW35" s="9"/>
      <c r="CX35" s="11"/>
      <c r="CY35" s="11"/>
      <c r="CZ35" s="11"/>
      <c r="DA35" s="375"/>
      <c r="DB35" s="9"/>
      <c r="DC35" s="148"/>
    </row>
    <row r="36" spans="1:107">
      <c r="A36" s="6" t="str">
        <f ca="1">OFFSET('day lookup'!$A$1,WEEKDAY(B36,1)-1,0)</f>
        <v>MON</v>
      </c>
      <c r="B36" s="387">
        <f>B35+1</f>
        <v>41001</v>
      </c>
      <c r="C36" s="394">
        <f ca="1">IF($CY$1=1,OFFSET(Historic!$F$193,$B36-$B$35,C$30-1975),IF($B36&gt;DATE(Input!$C$1,4,30),OFFSET(Historic!$F$193,$B36-$B$35,C$30-1975),NA()))</f>
        <v>132.63463890000003</v>
      </c>
      <c r="D36" s="212">
        <f ca="1">IF($CY$1=1,OFFSET(Historic!$F$193,$B36-$B$35,D$30-1975),IF($B36&gt;DATE(Input!$C$1,4,30),OFFSET(Historic!$F$193,$B36-$B$35,D$30-1975),NA()))</f>
        <v>65.454509999999999</v>
      </c>
      <c r="E36" s="212">
        <f ca="1">IF($CY$1=1,OFFSET(Historic!$F$193,$B36-$B$35,E$30-1975),IF($B36&gt;DATE(Input!$C$1,4,30),OFFSET(Historic!$F$193,$B36-$B$35,E$30-1975),NA()))</f>
        <v>237.5205325</v>
      </c>
      <c r="F36" s="212">
        <f ca="1">IF($CY$1=1,OFFSET(Historic!$F$193,$B36-$B$35,F$30-1975),IF($B36&gt;DATE(Input!$C$1,4,30),OFFSET(Historic!$F$193,$B36-$B$35,F$30-1975),NA()))</f>
        <v>69.421450000000007</v>
      </c>
      <c r="G36" s="212">
        <f ca="1">IF($CY$1=1,OFFSET(Historic!$F$193,$B36-$B$35,G$30-1975),IF($B36&gt;DATE(Input!$C$1,4,30),OFFSET(Historic!$F$193,$B36-$B$35,G$30-1975),NA()))</f>
        <v>156.47</v>
      </c>
      <c r="H36" s="212">
        <f t="shared" ref="H36:H99" ca="1" si="16">AVERAGE(C36:G36)</f>
        <v>132.30022628</v>
      </c>
      <c r="I36" s="388">
        <f t="shared" ca="1" si="1"/>
        <v>0.27087706514853982</v>
      </c>
      <c r="J36" s="305">
        <f t="shared" ca="1" si="2"/>
        <v>88.357681447494471</v>
      </c>
      <c r="K36" s="305">
        <f t="shared" ca="1" si="3"/>
        <v>27.99586506450752</v>
      </c>
      <c r="L36" s="406" t="str">
        <f>IF(Computations!J11&lt;&gt;"",Computations!J11,"---")</f>
        <v>N</v>
      </c>
      <c r="M36" s="436">
        <f>IF(Computations!I11&lt;&gt;"",Computations!I11,"---")</f>
        <v>174.28169397529766</v>
      </c>
      <c r="N36" s="410">
        <f>IF(Computations!C11&lt;&gt;"",Computations!C11,"---")</f>
        <v>7731.6095959595959</v>
      </c>
      <c r="O36" s="407">
        <f>IF(Computations!D11&lt;&gt;"",Computations!D11,"---")</f>
        <v>71656.800000000003</v>
      </c>
      <c r="P36" s="407">
        <f>IF(Computations!M11&lt;&gt;"",Computations!M11,"---")</f>
        <v>35.44</v>
      </c>
      <c r="Q36" s="407">
        <f>IF(Computations!P11&lt;&gt;"",Computations!P11,"---")</f>
        <v>0</v>
      </c>
      <c r="R36" s="407">
        <f>IF(Computations!V11&lt;&gt;"",Computations!V11,"---")</f>
        <v>0</v>
      </c>
      <c r="S36" s="407">
        <f>IF(Computations!X11&lt;&gt;"",Computations!X11,"---")</f>
        <v>0</v>
      </c>
      <c r="T36" s="407">
        <f>IF(Computations!AB11&lt;&gt;"",Computations!AB11,"---")</f>
        <v>55</v>
      </c>
      <c r="U36" s="407">
        <f>IF(Computations!AG11&lt;&gt;"",Computations!AG11,"---")</f>
        <v>0</v>
      </c>
      <c r="V36" s="407">
        <f>IF(Computations!H11&lt;&gt;"",Computations!H11,"---")</f>
        <v>90.44</v>
      </c>
      <c r="W36" s="407">
        <f>IF(Computations!G11&lt;&gt;"",Computations!G11,"---")</f>
        <v>3.56</v>
      </c>
      <c r="X36" s="407">
        <f>IF(Computations!F11&lt;&gt;"",Computations!F11,"---")</f>
        <v>94</v>
      </c>
      <c r="Y36" s="422">
        <f>IF(Computations!E11&lt;&gt;"",Computations!E11,"---")</f>
        <v>0</v>
      </c>
      <c r="Z36" s="409">
        <f>IF(AA36=O36,N36,interp(AA36,AreaCapacity!$A$3:$B$245,2))</f>
        <v>7731.6095959595959</v>
      </c>
      <c r="AA36" s="403">
        <f t="shared" ref="AA36:AA53" si="17">IF(O36&lt;&gt;"---",O36,AA35+(AB36-AJ36-AK36)*1.9835)</f>
        <v>71656.800000000003</v>
      </c>
      <c r="AB36" s="396">
        <f t="shared" si="4"/>
        <v>174.28169397529766</v>
      </c>
      <c r="AC36" s="396">
        <f>IF(P36&lt;&gt;"---",P36,IF(BH36="Y",AB36,MIN(Input!I11,AB36-AK36)))</f>
        <v>35.44</v>
      </c>
      <c r="AD36" s="396">
        <f t="shared" si="5"/>
        <v>0</v>
      </c>
      <c r="AE36" s="396">
        <f>IF(R36&lt;&gt;"---",R36,IF(BH36="Y",Input!M11,0))</f>
        <v>0</v>
      </c>
      <c r="AF36" s="396">
        <f t="shared" si="6"/>
        <v>0</v>
      </c>
      <c r="AG36" s="396">
        <f t="shared" ref="AG36:AG99" si="18">IF(T36&lt;&gt;"---",T36,MAX(0,AI36-SUM(AC36:AF36)-AH36-AL36))</f>
        <v>55</v>
      </c>
      <c r="AH36" s="396">
        <f t="shared" ref="AH36:AH99" si="19">IF(U36&lt;&gt;"---",U36,0)</f>
        <v>0</v>
      </c>
      <c r="AI36" s="396">
        <f t="shared" si="7"/>
        <v>94</v>
      </c>
      <c r="AJ36" s="212">
        <f t="shared" ref="AJ36:AJ99" si="20">IF(T36&lt;&gt;"---",SUM(AC36:AG36)-AH36,MAX(SUM(AC36:AF36)-AH36,AI36-AL36))</f>
        <v>90.44</v>
      </c>
      <c r="AK36" s="432">
        <f>IF(Y36&lt;&gt;"---",Y36,interp(AA35,AreaCapacity!$A$3:$C$245,3)*StepInterp(B36,Evap!$A$3:$D$15,4)/1.9835)</f>
        <v>0</v>
      </c>
      <c r="AL36" s="396">
        <f t="shared" si="8"/>
        <v>3.56</v>
      </c>
      <c r="AM36" s="396">
        <f t="shared" ref="AM36:AM99" si="21">AJ36+AL36</f>
        <v>94</v>
      </c>
      <c r="AN36" s="396">
        <f t="shared" ref="AN36:AN53" si="22">AA36-AA35</f>
        <v>166.30000000000291</v>
      </c>
      <c r="AO36" s="396">
        <f t="shared" ref="AO36:AO99" si="23">MAX(0,AJ36-AB36)</f>
        <v>0</v>
      </c>
      <c r="AP36" s="396">
        <f t="shared" ref="AP36:AP53" si="24">AP35+AO36*1.9835</f>
        <v>0</v>
      </c>
      <c r="AQ36" s="409">
        <f>IF(AR36=O36,N36,interp(AR36,AreaCapacity!$A$3:$B$245,2))</f>
        <v>7731.6095959595959</v>
      </c>
      <c r="AR36" s="403">
        <f t="shared" ref="AR36:AR99" si="25">IF(O36&lt;&gt;"---",O36,AR35+(AS36-BA36-BB36)*1.9835)</f>
        <v>71656.800000000003</v>
      </c>
      <c r="AS36" s="396">
        <f t="shared" si="9"/>
        <v>174.28169397529766</v>
      </c>
      <c r="AT36" s="396">
        <f>IF(P36&lt;&gt;"---",P36,IF(BH36="Y",AS36,MIN(Input!I11,AS36-BB36)))</f>
        <v>35.44</v>
      </c>
      <c r="AU36" s="396">
        <f t="shared" si="10"/>
        <v>0</v>
      </c>
      <c r="AV36" s="396">
        <f>IF(R36&lt;&gt;"---",R36,IF(BH36="Y",Input!M11,0))</f>
        <v>0</v>
      </c>
      <c r="AW36" s="396">
        <f t="shared" si="11"/>
        <v>0</v>
      </c>
      <c r="AX36" s="396">
        <f t="shared" ref="AX36:AX99" si="26">IF(T36&lt;&gt;"---",T36,MAX(0,BB36-SUM(AT36:AW36)-BA36-BE36))</f>
        <v>55</v>
      </c>
      <c r="AY36" s="396">
        <f t="shared" ref="AY36:AY99" si="27">IF(U36&lt;&gt;"---",U36,0)</f>
        <v>0</v>
      </c>
      <c r="AZ36" s="396">
        <f t="shared" si="12"/>
        <v>94</v>
      </c>
      <c r="BA36" s="212">
        <f t="shared" ref="BA36:BA99" si="28">IF(T36&lt;&gt;"---",SUM(AT36:AX36)-AY36,MAX(SUM(AT36:AW36)-AY36,AZ36-BC36))</f>
        <v>90.44</v>
      </c>
      <c r="BB36" s="432">
        <f>IF(Y36&lt;&gt;"---",Y36,interp(AR35,AreaCapacity!$A$3:$C$245,3)*StepInterp(B36,Evap!$A$3:$D$15,4)/1.9835)</f>
        <v>0</v>
      </c>
      <c r="BC36" s="396">
        <f t="shared" si="13"/>
        <v>3.56</v>
      </c>
      <c r="BD36" s="212">
        <f t="shared" ref="BD36:BD99" si="29">BA36+BC36</f>
        <v>94</v>
      </c>
      <c r="BE36" s="212">
        <f t="shared" ref="BE36:BE99" si="30">AR36-AR35</f>
        <v>166.30000000000291</v>
      </c>
      <c r="BF36" s="212">
        <f t="shared" ref="BF36:BF99" si="31">MAX(0,BA36-AS36)</f>
        <v>0</v>
      </c>
      <c r="BG36" s="445">
        <f t="shared" ref="BG36:BG99" si="32">BG35+BF36*1.9835</f>
        <v>0</v>
      </c>
      <c r="BH36" s="396" t="str">
        <f t="shared" si="14"/>
        <v>N</v>
      </c>
      <c r="BI36" s="396">
        <f t="shared" si="15"/>
        <v>39</v>
      </c>
      <c r="BJ36" s="396">
        <f t="shared" ref="BJ36:BJ99" si="33">IF(BH36="Y",0,(AS36-BB36)-MIN(AS36-BB36,BI36-BC36))</f>
        <v>138.84169397529766</v>
      </c>
      <c r="BK36" s="396">
        <f t="shared" ref="BK36:BK99" si="34">BK35+BJ36*1.9835</f>
        <v>71873.636839843748</v>
      </c>
      <c r="BL36" s="396">
        <f t="shared" ref="BL36:BL99" si="35">MIN(BK36,102369)</f>
        <v>71873.636839843748</v>
      </c>
      <c r="BM36" s="443">
        <f t="shared" ref="BM36:BM99" si="36">MAX(0,BK36-102369)</f>
        <v>0</v>
      </c>
      <c r="BN36" s="460">
        <f t="shared" ref="BN36:BN99" si="37">MAX(BA36-AJ36,0)</f>
        <v>0</v>
      </c>
      <c r="BO36" s="305">
        <f t="shared" ref="BO36:BO99" si="38">BN36*1.9835</f>
        <v>0</v>
      </c>
      <c r="BP36" s="445">
        <f t="shared" ref="BP36:BP99" si="39">BP35+BO36</f>
        <v>0</v>
      </c>
      <c r="BQ36" s="305"/>
      <c r="BR36" s="12">
        <v>7704</v>
      </c>
      <c r="BS36" s="12">
        <v>52000</v>
      </c>
      <c r="BT36" s="12">
        <v>7747.5</v>
      </c>
      <c r="BU36" s="446">
        <v>85000</v>
      </c>
      <c r="BV36" s="6">
        <v>7766</v>
      </c>
      <c r="BW36" s="6">
        <v>102369</v>
      </c>
      <c r="CW36" s="372"/>
      <c r="CX36" s="372"/>
      <c r="CY36" s="372"/>
      <c r="CZ36" s="439"/>
      <c r="DA36" s="439"/>
      <c r="DB36" s="439"/>
      <c r="DC36" s="148"/>
    </row>
    <row r="37" spans="1:107">
      <c r="A37" s="6" t="str">
        <f ca="1">OFFSET('day lookup'!$A$1,WEEKDAY(B37,1)-1,0)</f>
        <v>TUE</v>
      </c>
      <c r="B37" s="387">
        <f t="shared" ref="B37:B48" si="40">B36+1</f>
        <v>41002</v>
      </c>
      <c r="C37" s="394">
        <f ca="1">IF($CY$1=1,OFFSET(Historic!$F$193,$B37-$B$35,C$30-1975),IF($B37&gt;DATE(Input!$C$1,4,30),OFFSET(Historic!$F$193,$B37-$B$35,C$30-1975),NA()))</f>
        <v>166.07594310000002</v>
      </c>
      <c r="D37" s="212">
        <f ca="1">IF($CY$1=1,OFFSET(Historic!$F$193,$B37-$B$35,D$30-1975),IF($B37&gt;DATE(Input!$C$1,4,30),OFFSET(Historic!$F$193,$B37-$B$35,D$30-1975),NA()))</f>
        <v>49.586750000000002</v>
      </c>
      <c r="E37" s="212">
        <f ca="1">IF($CY$1=1,OFFSET(Historic!$F$193,$B37-$B$35,E$30-1975),IF($B37&gt;DATE(Input!$C$1,4,30),OFFSET(Historic!$F$193,$B37-$B$35,E$30-1975),NA()))</f>
        <v>237.56020190000001</v>
      </c>
      <c r="F37" s="212">
        <f ca="1">IF($CY$1=1,OFFSET(Historic!$F$193,$B37-$B$35,F$30-1975),IF($B37&gt;DATE(Input!$C$1,4,30),OFFSET(Historic!$F$193,$B37-$B$35,F$30-1975),NA()))</f>
        <v>87.272680000000008</v>
      </c>
      <c r="G37" s="212">
        <f ca="1">IF($CY$1=1,OFFSET(Historic!$F$193,$B37-$B$35,G$30-1975),IF($B37&gt;DATE(Input!$C$1,4,30),OFFSET(Historic!$F$193,$B37-$B$35,G$30-1975),NA()))</f>
        <v>162.47999999999999</v>
      </c>
      <c r="H37" s="212">
        <f t="shared" ca="1" si="16"/>
        <v>140.59511500000002</v>
      </c>
      <c r="I37" s="388">
        <f t="shared" ca="1" si="1"/>
        <v>0.28786037028251599</v>
      </c>
      <c r="J37" s="305">
        <f t="shared" ca="1" si="2"/>
        <v>93.897484029638434</v>
      </c>
      <c r="K37" s="305">
        <f t="shared" ca="1" si="3"/>
        <v>29.751134816191467</v>
      </c>
      <c r="L37" s="406" t="str">
        <f>IF(Computations!J12&lt;&gt;"",Computations!J12,"---")</f>
        <v>N</v>
      </c>
      <c r="M37" s="436">
        <f>IF(Computations!I12&lt;&gt;"",Computations!I12,"---")</f>
        <v>138.26075802453568</v>
      </c>
      <c r="N37" s="410">
        <f>IF(Computations!C12&lt;&gt;"",Computations!C12,"---")</f>
        <v>7731.7298611111109</v>
      </c>
      <c r="O37" s="407">
        <f>IF(Computations!D12&lt;&gt;"",Computations!D12,"---")</f>
        <v>71752.05</v>
      </c>
      <c r="P37" s="407">
        <f>IF(Computations!M12&lt;&gt;"",Computations!M12,"---")</f>
        <v>35.229166666666671</v>
      </c>
      <c r="Q37" s="407">
        <f>IF(Computations!P12&lt;&gt;"",Computations!P12,"---")</f>
        <v>0</v>
      </c>
      <c r="R37" s="407">
        <f>IF(Computations!V12&lt;&gt;"",Computations!V12,"---")</f>
        <v>0</v>
      </c>
      <c r="S37" s="407">
        <f>IF(Computations!X12&lt;&gt;"",Computations!X12,"---")</f>
        <v>0</v>
      </c>
      <c r="T37" s="407">
        <f>IF(Computations!AB12&lt;&gt;"",Computations!AB12,"---")</f>
        <v>55.0104166666666</v>
      </c>
      <c r="U37" s="407">
        <f>IF(Computations!AG12&lt;&gt;"",Computations!AG12,"---")</f>
        <v>0</v>
      </c>
      <c r="V37" s="407">
        <f>IF(Computations!H12&lt;&gt;"",Computations!H12,"---")</f>
        <v>90.239583333333272</v>
      </c>
      <c r="W37" s="407">
        <f>IF(Computations!G12&lt;&gt;"",Computations!G12,"---")</f>
        <v>3.7708333333333299</v>
      </c>
      <c r="X37" s="407">
        <f>IF(Computations!F12&lt;&gt;"",Computations!F12,"---")</f>
        <v>94.0104166666666</v>
      </c>
      <c r="Y37" s="422">
        <f>IF(Computations!E12&lt;&gt;"",Computations!E12,"---")</f>
        <v>0</v>
      </c>
      <c r="Z37" s="409">
        <f>IF(AA37=O37,N37,interp(AA37,AreaCapacity!$A$3:$B$245,2))</f>
        <v>7731.7298611111109</v>
      </c>
      <c r="AA37" s="403">
        <f t="shared" si="17"/>
        <v>71752.05</v>
      </c>
      <c r="AB37" s="396">
        <f t="shared" si="4"/>
        <v>138.26075802453568</v>
      </c>
      <c r="AC37" s="396">
        <f>IF(P37&lt;&gt;"---",P37,IF(BH37="Y",AB37,MIN(Input!I12,AB37-AK37)))</f>
        <v>35.229166666666671</v>
      </c>
      <c r="AD37" s="396">
        <f t="shared" si="5"/>
        <v>0</v>
      </c>
      <c r="AE37" s="396">
        <f>IF(R37&lt;&gt;"---",R37,IF(BH37="Y",Input!M12,0))</f>
        <v>0</v>
      </c>
      <c r="AF37" s="396">
        <f t="shared" si="6"/>
        <v>0</v>
      </c>
      <c r="AG37" s="396">
        <f t="shared" si="18"/>
        <v>55.0104166666666</v>
      </c>
      <c r="AH37" s="396">
        <f t="shared" si="19"/>
        <v>0</v>
      </c>
      <c r="AI37" s="396">
        <f t="shared" si="7"/>
        <v>94.0104166666666</v>
      </c>
      <c r="AJ37" s="212">
        <f t="shared" si="20"/>
        <v>90.239583333333272</v>
      </c>
      <c r="AK37" s="432">
        <f>IF(Y37&lt;&gt;"---",Y37,interp(AA36,AreaCapacity!$A$3:$C$245,3)*StepInterp(B37,Evap!$A$3:$D$15,4)/1.9835)</f>
        <v>0</v>
      </c>
      <c r="AL37" s="396">
        <f t="shared" si="8"/>
        <v>3.7708333333333299</v>
      </c>
      <c r="AM37" s="396">
        <f t="shared" si="21"/>
        <v>94.0104166666666</v>
      </c>
      <c r="AN37" s="396">
        <f t="shared" si="22"/>
        <v>95.25</v>
      </c>
      <c r="AO37" s="396">
        <f t="shared" si="23"/>
        <v>0</v>
      </c>
      <c r="AP37" s="396">
        <f t="shared" si="24"/>
        <v>0</v>
      </c>
      <c r="AQ37" s="409">
        <f>IF(AR37=O37,N37,interp(AR37,AreaCapacity!$A$3:$B$245,2))</f>
        <v>7731.7298611111109</v>
      </c>
      <c r="AR37" s="403">
        <f t="shared" si="25"/>
        <v>71752.05</v>
      </c>
      <c r="AS37" s="396">
        <f t="shared" si="9"/>
        <v>138.26075802453568</v>
      </c>
      <c r="AT37" s="396">
        <f>IF(P37&lt;&gt;"---",P37,IF(BH37="Y",AS37,MIN(Input!I12,AS37-BB37)))</f>
        <v>35.229166666666671</v>
      </c>
      <c r="AU37" s="396">
        <f t="shared" si="10"/>
        <v>0</v>
      </c>
      <c r="AV37" s="396">
        <f>IF(R37&lt;&gt;"---",R37,IF(BH37="Y",Input!M12,0))</f>
        <v>0</v>
      </c>
      <c r="AW37" s="396">
        <f t="shared" si="11"/>
        <v>0</v>
      </c>
      <c r="AX37" s="396">
        <f t="shared" si="26"/>
        <v>55.0104166666666</v>
      </c>
      <c r="AY37" s="396">
        <f t="shared" si="27"/>
        <v>0</v>
      </c>
      <c r="AZ37" s="396">
        <f t="shared" si="12"/>
        <v>94.0104166666666</v>
      </c>
      <c r="BA37" s="212">
        <f t="shared" si="28"/>
        <v>90.239583333333272</v>
      </c>
      <c r="BB37" s="432">
        <f>IF(Y37&lt;&gt;"---",Y37,interp(AR36,AreaCapacity!$A$3:$C$245,3)*StepInterp(B37,Evap!$A$3:$D$15,4)/1.9835)</f>
        <v>0</v>
      </c>
      <c r="BC37" s="396">
        <f t="shared" si="13"/>
        <v>3.7708333333333299</v>
      </c>
      <c r="BD37" s="212">
        <f t="shared" si="29"/>
        <v>94.0104166666666</v>
      </c>
      <c r="BE37" s="212">
        <f t="shared" si="30"/>
        <v>95.25</v>
      </c>
      <c r="BF37" s="212">
        <f t="shared" si="31"/>
        <v>0</v>
      </c>
      <c r="BG37" s="445">
        <f t="shared" si="32"/>
        <v>0</v>
      </c>
      <c r="BH37" s="396" t="str">
        <f t="shared" si="14"/>
        <v>N</v>
      </c>
      <c r="BI37" s="396">
        <f t="shared" si="15"/>
        <v>39</v>
      </c>
      <c r="BJ37" s="396">
        <f t="shared" si="33"/>
        <v>103.031591357869</v>
      </c>
      <c r="BK37" s="396">
        <f t="shared" si="34"/>
        <v>72078.000001302076</v>
      </c>
      <c r="BL37" s="396">
        <f t="shared" si="35"/>
        <v>72078.000001302076</v>
      </c>
      <c r="BM37" s="443">
        <f t="shared" si="36"/>
        <v>0</v>
      </c>
      <c r="BN37" s="460">
        <f t="shared" si="37"/>
        <v>0</v>
      </c>
      <c r="BO37" s="305">
        <f t="shared" si="38"/>
        <v>0</v>
      </c>
      <c r="BP37" s="445">
        <f t="shared" si="39"/>
        <v>0</v>
      </c>
      <c r="BQ37" s="305"/>
      <c r="BR37" s="12">
        <v>7704</v>
      </c>
      <c r="BS37" s="12">
        <v>52000</v>
      </c>
      <c r="BT37" s="12">
        <v>7747.5</v>
      </c>
      <c r="BU37" s="446">
        <v>85000</v>
      </c>
      <c r="BV37" s="6">
        <v>7766</v>
      </c>
      <c r="BW37" s="6">
        <v>102369</v>
      </c>
      <c r="CW37" s="436"/>
      <c r="CX37" s="436"/>
      <c r="CY37" s="436"/>
      <c r="CZ37" s="436"/>
      <c r="DA37" s="436"/>
      <c r="DB37" s="436"/>
      <c r="DC37" s="148"/>
    </row>
    <row r="38" spans="1:107">
      <c r="A38" s="6" t="str">
        <f ca="1">OFFSET('day lookup'!$A$1,WEEKDAY(B38,1)-1,0)</f>
        <v>WED</v>
      </c>
      <c r="B38" s="387">
        <f t="shared" si="40"/>
        <v>41003</v>
      </c>
      <c r="C38" s="394">
        <f ca="1">IF($CY$1=1,OFFSET(Historic!$F$193,$B38-$B$35,C$30-1975),IF($B38&gt;DATE(Input!$C$1,4,30),OFFSET(Historic!$F$193,$B38-$B$35,C$30-1975),NA()))</f>
        <v>169.15032160000001</v>
      </c>
      <c r="D38" s="212">
        <f ca="1">IF($CY$1=1,OFFSET(Historic!$F$193,$B38-$B$35,D$30-1975),IF($B38&gt;DATE(Input!$C$1,4,30),OFFSET(Historic!$F$193,$B38-$B$35,D$30-1975),NA()))</f>
        <v>41.65287</v>
      </c>
      <c r="E38" s="212">
        <f ca="1">IF($CY$1=1,OFFSET(Historic!$F$193,$B38-$B$35,E$30-1975),IF($B38&gt;DATE(Input!$C$1,4,30),OFFSET(Historic!$F$193,$B38-$B$35,E$30-1975),NA()))</f>
        <v>237.93706119999999</v>
      </c>
      <c r="F38" s="212">
        <f ca="1">IF($CY$1=1,OFFSET(Historic!$F$193,$B38-$B$35,F$30-1975),IF($B38&gt;DATE(Input!$C$1,4,30),OFFSET(Historic!$F$193,$B38-$B$35,F$30-1975),NA()))</f>
        <v>69.421450000000007</v>
      </c>
      <c r="G38" s="212">
        <f ca="1">IF($CY$1=1,OFFSET(Historic!$F$193,$B38-$B$35,G$30-1975),IF($B38&gt;DATE(Input!$C$1,4,30),OFFSET(Historic!$F$193,$B38-$B$35,G$30-1975),NA()))</f>
        <v>124.76</v>
      </c>
      <c r="H38" s="212">
        <f t="shared" ca="1" si="16"/>
        <v>128.58434056000002</v>
      </c>
      <c r="I38" s="388">
        <f t="shared" ca="1" si="1"/>
        <v>0.26326900394892622</v>
      </c>
      <c r="J38" s="305">
        <f t="shared" ca="1" si="2"/>
        <v>85.875999775626539</v>
      </c>
      <c r="K38" s="305">
        <f t="shared" ca="1" si="3"/>
        <v>27.209551706342261</v>
      </c>
      <c r="L38" s="406" t="str">
        <f>IF(Computations!J13&lt;&gt;"",Computations!J13,"---")</f>
        <v>N</v>
      </c>
      <c r="M38" s="436">
        <f>IF(Computations!I13&lt;&gt;"",Computations!I13,"---")</f>
        <v>113.40540054407043</v>
      </c>
      <c r="N38" s="410">
        <f>IF(Computations!C13&lt;&gt;"",Computations!C13,"---")</f>
        <v>7731.839962121212</v>
      </c>
      <c r="O38" s="407">
        <f>IF(Computations!D13&lt;&gt;"",Computations!D13,"---")</f>
        <v>71839.25</v>
      </c>
      <c r="P38" s="407">
        <f>IF(Computations!M13&lt;&gt;"",Computations!M13,"---")</f>
        <v>35.000000000000007</v>
      </c>
      <c r="Q38" s="407">
        <f>IF(Computations!P13&lt;&gt;"",Computations!P13,"---")</f>
        <v>0</v>
      </c>
      <c r="R38" s="407">
        <f>IF(Computations!V13&lt;&gt;"",Computations!V13,"---")</f>
        <v>0</v>
      </c>
      <c r="S38" s="407">
        <f>IF(Computations!X13&lt;&gt;"",Computations!X13,"---")</f>
        <v>0</v>
      </c>
      <c r="T38" s="407">
        <f>IF(Computations!AB13&lt;&gt;"",Computations!AB13,"---")</f>
        <v>34.442708333333307</v>
      </c>
      <c r="U38" s="407">
        <f>IF(Computations!AG13&lt;&gt;"",Computations!AG13,"---")</f>
        <v>0</v>
      </c>
      <c r="V38" s="407">
        <f>IF(Computations!H13&lt;&gt;"",Computations!H13,"---")</f>
        <v>69.442708333333314</v>
      </c>
      <c r="W38" s="407">
        <f>IF(Computations!G13&lt;&gt;"",Computations!G13,"---")</f>
        <v>3.9999999999999898</v>
      </c>
      <c r="X38" s="407">
        <f>IF(Computations!F13&lt;&gt;"",Computations!F13,"---")</f>
        <v>73.4427083333333</v>
      </c>
      <c r="Y38" s="422">
        <f>IF(Computations!E13&lt;&gt;"",Computations!E13,"---")</f>
        <v>0</v>
      </c>
      <c r="Z38" s="409">
        <f>IF(AA38=O38,N38,interp(AA38,AreaCapacity!$A$3:$B$245,2))</f>
        <v>7731.839962121212</v>
      </c>
      <c r="AA38" s="403">
        <f t="shared" si="17"/>
        <v>71839.25</v>
      </c>
      <c r="AB38" s="396">
        <f t="shared" si="4"/>
        <v>113.40540054407043</v>
      </c>
      <c r="AC38" s="396">
        <f>IF(P38&lt;&gt;"---",P38,IF(BH38="Y",AB38,MIN(Input!I13,AB38-AK38)))</f>
        <v>35.000000000000007</v>
      </c>
      <c r="AD38" s="396">
        <f t="shared" si="5"/>
        <v>0</v>
      </c>
      <c r="AE38" s="396">
        <f>IF(R38&lt;&gt;"---",R38,IF(BH38="Y",Input!M13,0))</f>
        <v>0</v>
      </c>
      <c r="AF38" s="396">
        <f t="shared" si="6"/>
        <v>0</v>
      </c>
      <c r="AG38" s="396">
        <f t="shared" si="18"/>
        <v>34.442708333333307</v>
      </c>
      <c r="AH38" s="396">
        <f t="shared" si="19"/>
        <v>0</v>
      </c>
      <c r="AI38" s="396">
        <f t="shared" si="7"/>
        <v>73.4427083333333</v>
      </c>
      <c r="AJ38" s="212">
        <f t="shared" si="20"/>
        <v>69.442708333333314</v>
      </c>
      <c r="AK38" s="432">
        <f>IF(Y38&lt;&gt;"---",Y38,interp(AA37,AreaCapacity!$A$3:$C$245,3)*StepInterp(B38,Evap!$A$3:$D$15,4)/1.9835)</f>
        <v>0</v>
      </c>
      <c r="AL38" s="396">
        <f t="shared" si="8"/>
        <v>3.9999999999999898</v>
      </c>
      <c r="AM38" s="396">
        <f t="shared" si="21"/>
        <v>73.4427083333333</v>
      </c>
      <c r="AN38" s="396">
        <f t="shared" si="22"/>
        <v>87.19999999999709</v>
      </c>
      <c r="AO38" s="396">
        <f t="shared" si="23"/>
        <v>0</v>
      </c>
      <c r="AP38" s="396">
        <f t="shared" si="24"/>
        <v>0</v>
      </c>
      <c r="AQ38" s="409">
        <f>IF(AR38=O38,N38,interp(AR38,AreaCapacity!$A$3:$B$245,2))</f>
        <v>7731.839962121212</v>
      </c>
      <c r="AR38" s="403">
        <f t="shared" si="25"/>
        <v>71839.25</v>
      </c>
      <c r="AS38" s="396">
        <f t="shared" si="9"/>
        <v>113.40540054407043</v>
      </c>
      <c r="AT38" s="396">
        <f>IF(P38&lt;&gt;"---",P38,IF(BH38="Y",AS38,MIN(Input!I13,AS38-BB38)))</f>
        <v>35.000000000000007</v>
      </c>
      <c r="AU38" s="396">
        <f t="shared" si="10"/>
        <v>0</v>
      </c>
      <c r="AV38" s="396">
        <f>IF(R38&lt;&gt;"---",R38,IF(BH38="Y",Input!M13,0))</f>
        <v>0</v>
      </c>
      <c r="AW38" s="396">
        <f t="shared" si="11"/>
        <v>0</v>
      </c>
      <c r="AX38" s="396">
        <f t="shared" si="26"/>
        <v>34.442708333333307</v>
      </c>
      <c r="AY38" s="396">
        <f t="shared" si="27"/>
        <v>0</v>
      </c>
      <c r="AZ38" s="396">
        <f t="shared" si="12"/>
        <v>73.4427083333333</v>
      </c>
      <c r="BA38" s="212">
        <f t="shared" si="28"/>
        <v>69.442708333333314</v>
      </c>
      <c r="BB38" s="432">
        <f>IF(Y38&lt;&gt;"---",Y38,interp(AR37,AreaCapacity!$A$3:$C$245,3)*StepInterp(B38,Evap!$A$3:$D$15,4)/1.9835)</f>
        <v>0</v>
      </c>
      <c r="BC38" s="396">
        <f t="shared" si="13"/>
        <v>3.9999999999999898</v>
      </c>
      <c r="BD38" s="212">
        <f t="shared" si="29"/>
        <v>73.4427083333333</v>
      </c>
      <c r="BE38" s="212">
        <f t="shared" si="30"/>
        <v>87.19999999999709</v>
      </c>
      <c r="BF38" s="212">
        <f t="shared" si="31"/>
        <v>0</v>
      </c>
      <c r="BG38" s="445">
        <f t="shared" si="32"/>
        <v>0</v>
      </c>
      <c r="BH38" s="396" t="str">
        <f t="shared" si="14"/>
        <v>N</v>
      </c>
      <c r="BI38" s="396">
        <f t="shared" si="15"/>
        <v>39</v>
      </c>
      <c r="BJ38" s="396">
        <f t="shared" si="33"/>
        <v>78.405400544070432</v>
      </c>
      <c r="BK38" s="396">
        <f t="shared" si="34"/>
        <v>72233.517113281239</v>
      </c>
      <c r="BL38" s="396">
        <f t="shared" si="35"/>
        <v>72233.517113281239</v>
      </c>
      <c r="BM38" s="443">
        <f t="shared" si="36"/>
        <v>0</v>
      </c>
      <c r="BN38" s="460">
        <f t="shared" si="37"/>
        <v>0</v>
      </c>
      <c r="BO38" s="305">
        <f t="shared" si="38"/>
        <v>0</v>
      </c>
      <c r="BP38" s="445">
        <f t="shared" si="39"/>
        <v>0</v>
      </c>
      <c r="BQ38" s="305"/>
      <c r="BR38" s="12">
        <v>7704</v>
      </c>
      <c r="BS38" s="12">
        <v>52000</v>
      </c>
      <c r="BT38" s="12">
        <v>7747.5</v>
      </c>
      <c r="BU38" s="446">
        <v>85000</v>
      </c>
      <c r="BV38" s="6">
        <v>7766</v>
      </c>
      <c r="BW38" s="6">
        <v>102369</v>
      </c>
      <c r="CW38" s="436"/>
      <c r="CX38" s="436"/>
      <c r="CY38" s="436"/>
      <c r="CZ38" s="436"/>
      <c r="DA38" s="436"/>
      <c r="DB38" s="436"/>
      <c r="DC38" s="148"/>
    </row>
    <row r="39" spans="1:107">
      <c r="A39" s="6" t="str">
        <f ca="1">OFFSET('day lookup'!$A$1,WEEKDAY(B39,1)-1,0)</f>
        <v>THU</v>
      </c>
      <c r="B39" s="387">
        <f t="shared" si="40"/>
        <v>41004</v>
      </c>
      <c r="C39" s="394">
        <f ca="1">IF($CY$1=1,OFFSET(Historic!$F$193,$B39-$B$35,C$30-1975),IF($B39&gt;DATE(Input!$C$1,4,30),OFFSET(Historic!$F$193,$B39-$B$35,C$30-1975),NA()))</f>
        <v>182.28089300000002</v>
      </c>
      <c r="D39" s="212">
        <f ca="1">IF($CY$1=1,OFFSET(Historic!$F$193,$B39-$B$35,D$30-1975),IF($B39&gt;DATE(Input!$C$1,4,30),OFFSET(Historic!$F$193,$B39-$B$35,D$30-1975),NA()))</f>
        <v>57.520630000000004</v>
      </c>
      <c r="E39" s="212">
        <f ca="1">IF($CY$1=1,OFFSET(Historic!$F$193,$B39-$B$35,E$30-1975),IF($B39&gt;DATE(Input!$C$1,4,30),OFFSET(Historic!$F$193,$B39-$B$35,E$30-1975),NA()))</f>
        <v>318.00974510000003</v>
      </c>
      <c r="F39" s="212">
        <f ca="1">IF($CY$1=1,OFFSET(Historic!$F$193,$B39-$B$35,F$30-1975),IF($B39&gt;DATE(Input!$C$1,4,30),OFFSET(Historic!$F$193,$B39-$B$35,F$30-1975),NA()))</f>
        <v>61.487570000000005</v>
      </c>
      <c r="G39" s="212">
        <f ca="1">IF($CY$1=1,OFFSET(Historic!$F$193,$B39-$B$35,G$30-1975),IF($B39&gt;DATE(Input!$C$1,4,30),OFFSET(Historic!$F$193,$B39-$B$35,G$30-1975),NA()))</f>
        <v>139.22999999999999</v>
      </c>
      <c r="H39" s="212">
        <f t="shared" ca="1" si="16"/>
        <v>151.70576762000002</v>
      </c>
      <c r="I39" s="388">
        <f t="shared" ca="1" si="1"/>
        <v>0.3106087892249067</v>
      </c>
      <c r="J39" s="305">
        <f t="shared" ca="1" si="2"/>
        <v>101.31781529040313</v>
      </c>
      <c r="K39" s="305">
        <f t="shared" ca="1" si="3"/>
        <v>32.102244411951538</v>
      </c>
      <c r="L39" s="406" t="str">
        <f>IF(Computations!J14&lt;&gt;"",Computations!J14,"---")</f>
        <v>N</v>
      </c>
      <c r="M39" s="436">
        <f>IF(Computations!I14&lt;&gt;"",Computations!I14,"---")</f>
        <v>117.46903555898488</v>
      </c>
      <c r="N39" s="410">
        <f>IF(Computations!C14&lt;&gt;"",Computations!C14,"---")</f>
        <v>7731.9805429292928</v>
      </c>
      <c r="O39" s="407">
        <f>IF(Computations!D14&lt;&gt;"",Computations!D14,"---")</f>
        <v>71950.59</v>
      </c>
      <c r="P39" s="407">
        <f>IF(Computations!M14&lt;&gt;"",Computations!M14,"---")</f>
        <v>35.000000000000007</v>
      </c>
      <c r="Q39" s="407">
        <f>IF(Computations!P14&lt;&gt;"",Computations!P14,"---")</f>
        <v>0</v>
      </c>
      <c r="R39" s="407">
        <f>IF(Computations!V14&lt;&gt;"",Computations!V14,"---")</f>
        <v>0</v>
      </c>
      <c r="S39" s="407">
        <f>IF(Computations!X14&lt;&gt;"",Computations!X14,"---")</f>
        <v>0</v>
      </c>
      <c r="T39" s="407">
        <f>IF(Computations!AB14&lt;&gt;"",Computations!AB14,"---")</f>
        <v>26.3359375</v>
      </c>
      <c r="U39" s="407">
        <f>IF(Computations!AG14&lt;&gt;"",Computations!AG14,"---")</f>
        <v>0</v>
      </c>
      <c r="V39" s="407">
        <f>IF(Computations!H14&lt;&gt;"",Computations!H14,"---")</f>
        <v>61.335937500000007</v>
      </c>
      <c r="W39" s="407">
        <f>IF(Computations!G14&lt;&gt;"",Computations!G14,"---")</f>
        <v>3.9999999999999898</v>
      </c>
      <c r="X39" s="407">
        <f>IF(Computations!F14&lt;&gt;"",Computations!F14,"---")</f>
        <v>65.3359375</v>
      </c>
      <c r="Y39" s="422">
        <f>IF(Computations!E14&lt;&gt;"",Computations!E14,"---")</f>
        <v>0</v>
      </c>
      <c r="Z39" s="409">
        <f>IF(AA39=O39,N39,interp(AA39,AreaCapacity!$A$3:$B$245,2))</f>
        <v>7731.9805429292928</v>
      </c>
      <c r="AA39" s="403">
        <f t="shared" si="17"/>
        <v>71950.59</v>
      </c>
      <c r="AB39" s="396">
        <f t="shared" si="4"/>
        <v>117.46903555898488</v>
      </c>
      <c r="AC39" s="396">
        <f>IF(P39&lt;&gt;"---",P39,IF(BH39="Y",AB39,MIN(Input!I14,AB39-AK39)))</f>
        <v>35.000000000000007</v>
      </c>
      <c r="AD39" s="396">
        <f t="shared" si="5"/>
        <v>0</v>
      </c>
      <c r="AE39" s="396">
        <f>IF(R39&lt;&gt;"---",R39,IF(BH39="Y",Input!M14,0))</f>
        <v>0</v>
      </c>
      <c r="AF39" s="396">
        <f t="shared" si="6"/>
        <v>0</v>
      </c>
      <c r="AG39" s="396">
        <f t="shared" si="18"/>
        <v>26.3359375</v>
      </c>
      <c r="AH39" s="396">
        <f t="shared" si="19"/>
        <v>0</v>
      </c>
      <c r="AI39" s="396">
        <f t="shared" si="7"/>
        <v>65.3359375</v>
      </c>
      <c r="AJ39" s="212">
        <f t="shared" si="20"/>
        <v>61.335937500000007</v>
      </c>
      <c r="AK39" s="432">
        <f>IF(Y39&lt;&gt;"---",Y39,interp(AA38,AreaCapacity!$A$3:$C$245,3)*StepInterp(B39,Evap!$A$3:$D$15,4)/1.9835)</f>
        <v>0</v>
      </c>
      <c r="AL39" s="396">
        <f t="shared" si="8"/>
        <v>3.9999999999999898</v>
      </c>
      <c r="AM39" s="396">
        <f t="shared" si="21"/>
        <v>65.3359375</v>
      </c>
      <c r="AN39" s="396">
        <f t="shared" si="22"/>
        <v>111.33999999999651</v>
      </c>
      <c r="AO39" s="396">
        <f t="shared" si="23"/>
        <v>0</v>
      </c>
      <c r="AP39" s="396">
        <f t="shared" si="24"/>
        <v>0</v>
      </c>
      <c r="AQ39" s="409">
        <f>IF(AR39=O39,N39,interp(AR39,AreaCapacity!$A$3:$B$245,2))</f>
        <v>7731.9805429292928</v>
      </c>
      <c r="AR39" s="403">
        <f t="shared" si="25"/>
        <v>71950.59</v>
      </c>
      <c r="AS39" s="396">
        <f t="shared" si="9"/>
        <v>117.46903555898488</v>
      </c>
      <c r="AT39" s="396">
        <f>IF(P39&lt;&gt;"---",P39,IF(BH39="Y",AS39,MIN(Input!I14,AS39-BB39)))</f>
        <v>35.000000000000007</v>
      </c>
      <c r="AU39" s="396">
        <f t="shared" si="10"/>
        <v>0</v>
      </c>
      <c r="AV39" s="396">
        <f>IF(R39&lt;&gt;"---",R39,IF(BH39="Y",Input!M14,0))</f>
        <v>0</v>
      </c>
      <c r="AW39" s="396">
        <f t="shared" si="11"/>
        <v>0</v>
      </c>
      <c r="AX39" s="396">
        <f t="shared" si="26"/>
        <v>26.3359375</v>
      </c>
      <c r="AY39" s="396">
        <f t="shared" si="27"/>
        <v>0</v>
      </c>
      <c r="AZ39" s="396">
        <f t="shared" si="12"/>
        <v>65.3359375</v>
      </c>
      <c r="BA39" s="212">
        <f t="shared" si="28"/>
        <v>61.335937500000007</v>
      </c>
      <c r="BB39" s="432">
        <f>IF(Y39&lt;&gt;"---",Y39,interp(AR38,AreaCapacity!$A$3:$C$245,3)*StepInterp(B39,Evap!$A$3:$D$15,4)/1.9835)</f>
        <v>0</v>
      </c>
      <c r="BC39" s="396">
        <f t="shared" si="13"/>
        <v>3.9999999999999898</v>
      </c>
      <c r="BD39" s="212">
        <f t="shared" si="29"/>
        <v>65.3359375</v>
      </c>
      <c r="BE39" s="212">
        <f t="shared" si="30"/>
        <v>111.33999999999651</v>
      </c>
      <c r="BF39" s="212">
        <f t="shared" si="31"/>
        <v>0</v>
      </c>
      <c r="BG39" s="445">
        <f t="shared" si="32"/>
        <v>0</v>
      </c>
      <c r="BH39" s="396" t="str">
        <f t="shared" si="14"/>
        <v>N</v>
      </c>
      <c r="BI39" s="396">
        <f t="shared" si="15"/>
        <v>39</v>
      </c>
      <c r="BJ39" s="396">
        <f t="shared" si="33"/>
        <v>82.469035558984871</v>
      </c>
      <c r="BK39" s="396">
        <f t="shared" si="34"/>
        <v>72397.094445312483</v>
      </c>
      <c r="BL39" s="396">
        <f t="shared" si="35"/>
        <v>72397.094445312483</v>
      </c>
      <c r="BM39" s="443">
        <f t="shared" si="36"/>
        <v>0</v>
      </c>
      <c r="BN39" s="460">
        <f t="shared" si="37"/>
        <v>0</v>
      </c>
      <c r="BO39" s="305">
        <f t="shared" si="38"/>
        <v>0</v>
      </c>
      <c r="BP39" s="445">
        <f t="shared" si="39"/>
        <v>0</v>
      </c>
      <c r="BQ39" s="305"/>
      <c r="BR39" s="12">
        <v>7704</v>
      </c>
      <c r="BS39" s="12">
        <v>52000</v>
      </c>
      <c r="BT39" s="12">
        <v>7747.5</v>
      </c>
      <c r="BU39" s="446">
        <v>85000</v>
      </c>
      <c r="BV39" s="6">
        <v>7766</v>
      </c>
      <c r="BW39" s="6">
        <v>102369</v>
      </c>
      <c r="CW39" s="436"/>
      <c r="CX39" s="436"/>
      <c r="CY39" s="436"/>
      <c r="CZ39" s="436"/>
      <c r="DA39" s="436"/>
      <c r="DB39" s="436"/>
      <c r="DC39" s="148"/>
    </row>
    <row r="40" spans="1:107">
      <c r="A40" s="6" t="str">
        <f ca="1">OFFSET('day lookup'!$A$1,WEEKDAY(B40,1)-1,0)</f>
        <v>FRI</v>
      </c>
      <c r="B40" s="387">
        <f t="shared" si="40"/>
        <v>41005</v>
      </c>
      <c r="C40" s="394">
        <f ca="1">IF($CY$1=1,OFFSET(Historic!$F$193,$B40-$B$35,C$30-1975),IF($B40&gt;DATE(Input!$C$1,4,30),OFFSET(Historic!$F$193,$B40-$B$35,C$30-1975),NA()))</f>
        <v>196.99824039999999</v>
      </c>
      <c r="D40" s="212">
        <f ca="1">IF($CY$1=1,OFFSET(Historic!$F$193,$B40-$B$35,D$30-1975),IF($B40&gt;DATE(Input!$C$1,4,30),OFFSET(Historic!$F$193,$B40-$B$35,D$30-1975),NA()))</f>
        <v>51.570219999999999</v>
      </c>
      <c r="E40" s="212">
        <f ca="1">IF($CY$1=1,OFFSET(Historic!$F$193,$B40-$B$35,E$30-1975),IF($B40&gt;DATE(Input!$C$1,4,30),OFFSET(Historic!$F$193,$B40-$B$35,E$30-1975),NA()))</f>
        <v>319.79486809999997</v>
      </c>
      <c r="F40" s="212">
        <f ca="1">IF($CY$1=1,OFFSET(Historic!$F$193,$B40-$B$35,F$30-1975),IF($B40&gt;DATE(Input!$C$1,4,30),OFFSET(Historic!$F$193,$B40-$B$35,F$30-1975),NA()))</f>
        <v>69.421450000000007</v>
      </c>
      <c r="G40" s="212">
        <f ca="1">IF($CY$1=1,OFFSET(Historic!$F$193,$B40-$B$35,G$30-1975),IF($B40&gt;DATE(Input!$C$1,4,30),OFFSET(Historic!$F$193,$B40-$B$35,G$30-1975),NA()))</f>
        <v>154.02000000000001</v>
      </c>
      <c r="H40" s="212">
        <f t="shared" ca="1" si="16"/>
        <v>158.36095570000001</v>
      </c>
      <c r="I40" s="388">
        <f t="shared" ca="1" si="1"/>
        <v>0.32423490208813516</v>
      </c>
      <c r="J40" s="305">
        <f t="shared" ca="1" si="2"/>
        <v>105.76253171213685</v>
      </c>
      <c r="K40" s="305">
        <f t="shared" ca="1" si="3"/>
        <v>33.510539414201013</v>
      </c>
      <c r="L40" s="406" t="str">
        <f>IF(Computations!J15&lt;&gt;"",Computations!J15,"---")</f>
        <v>N</v>
      </c>
      <c r="M40" s="436">
        <f>IF(Computations!I15&lt;&gt;"",Computations!I15,"---")</f>
        <v>84.643607259894097</v>
      </c>
      <c r="N40" s="410">
        <f>IF(Computations!C15&lt;&gt;"",Computations!C15,"---")</f>
        <v>7732.0405263157891</v>
      </c>
      <c r="O40" s="407">
        <f>IF(Computations!D15&lt;&gt;"",Computations!D15,"---")</f>
        <v>71998.34</v>
      </c>
      <c r="P40" s="407">
        <f>IF(Computations!M15&lt;&gt;"",Computations!M15,"---")</f>
        <v>34.916354166666672</v>
      </c>
      <c r="Q40" s="407">
        <f>IF(Computations!P15&lt;&gt;"",Computations!P15,"---")</f>
        <v>0</v>
      </c>
      <c r="R40" s="407">
        <f>IF(Computations!V15&lt;&gt;"",Computations!V15,"---")</f>
        <v>0</v>
      </c>
      <c r="S40" s="407">
        <f>IF(Computations!X15&lt;&gt;"",Computations!X15,"---")</f>
        <v>0</v>
      </c>
      <c r="T40" s="407">
        <f>IF(Computations!AB15&lt;&gt;"",Computations!AB15,"---")</f>
        <v>25.6536458333333</v>
      </c>
      <c r="U40" s="407">
        <f>IF(Computations!AG15&lt;&gt;"",Computations!AG15,"---")</f>
        <v>0</v>
      </c>
      <c r="V40" s="407">
        <f>IF(Computations!H15&lt;&gt;"",Computations!H15,"---")</f>
        <v>60.569999999999972</v>
      </c>
      <c r="W40" s="407">
        <f>IF(Computations!G15&lt;&gt;"",Computations!G15,"---")</f>
        <v>4.0836458333333301</v>
      </c>
      <c r="X40" s="407">
        <f>IF(Computations!F15&lt;&gt;"",Computations!F15,"---")</f>
        <v>64.6536458333333</v>
      </c>
      <c r="Y40" s="422">
        <f>IF(Computations!E15&lt;&gt;"",Computations!E15,"---")</f>
        <v>0</v>
      </c>
      <c r="Z40" s="409">
        <f>IF(AA40=O40,N40,interp(AA40,AreaCapacity!$A$3:$B$245,2))</f>
        <v>7732.0405263157891</v>
      </c>
      <c r="AA40" s="403">
        <f t="shared" si="17"/>
        <v>71998.34</v>
      </c>
      <c r="AB40" s="396">
        <f t="shared" si="4"/>
        <v>84.643607259894097</v>
      </c>
      <c r="AC40" s="396">
        <f>IF(P40&lt;&gt;"---",P40,IF(BH40="Y",AB40,MIN(Input!I15,AB40-AK40)))</f>
        <v>34.916354166666672</v>
      </c>
      <c r="AD40" s="396">
        <f t="shared" si="5"/>
        <v>0</v>
      </c>
      <c r="AE40" s="396">
        <f>IF(R40&lt;&gt;"---",R40,IF(BH40="Y",Input!M15,0))</f>
        <v>0</v>
      </c>
      <c r="AF40" s="396">
        <f t="shared" si="6"/>
        <v>0</v>
      </c>
      <c r="AG40" s="396">
        <f t="shared" si="18"/>
        <v>25.6536458333333</v>
      </c>
      <c r="AH40" s="396">
        <f t="shared" si="19"/>
        <v>0</v>
      </c>
      <c r="AI40" s="396">
        <f t="shared" si="7"/>
        <v>64.6536458333333</v>
      </c>
      <c r="AJ40" s="212">
        <f t="shared" si="20"/>
        <v>60.569999999999972</v>
      </c>
      <c r="AK40" s="432">
        <f>IF(Y40&lt;&gt;"---",Y40,interp(AA39,AreaCapacity!$A$3:$C$245,3)*StepInterp(B40,Evap!$A$3:$D$15,4)/1.9835)</f>
        <v>0</v>
      </c>
      <c r="AL40" s="396">
        <f t="shared" si="8"/>
        <v>4.0836458333333301</v>
      </c>
      <c r="AM40" s="396">
        <f t="shared" si="21"/>
        <v>64.6536458333333</v>
      </c>
      <c r="AN40" s="396">
        <f t="shared" si="22"/>
        <v>47.75</v>
      </c>
      <c r="AO40" s="396">
        <f t="shared" si="23"/>
        <v>0</v>
      </c>
      <c r="AP40" s="396">
        <f t="shared" si="24"/>
        <v>0</v>
      </c>
      <c r="AQ40" s="409">
        <f>IF(AR40=O40,N40,interp(AR40,AreaCapacity!$A$3:$B$245,2))</f>
        <v>7732.0405263157891</v>
      </c>
      <c r="AR40" s="403">
        <f t="shared" si="25"/>
        <v>71998.34</v>
      </c>
      <c r="AS40" s="396">
        <f t="shared" si="9"/>
        <v>84.643607259894097</v>
      </c>
      <c r="AT40" s="396">
        <f>IF(P40&lt;&gt;"---",P40,IF(BH40="Y",AS40,MIN(Input!I15,AS40-BB40)))</f>
        <v>34.916354166666672</v>
      </c>
      <c r="AU40" s="396">
        <f t="shared" si="10"/>
        <v>0</v>
      </c>
      <c r="AV40" s="396">
        <f>IF(R40&lt;&gt;"---",R40,IF(BH40="Y",Input!M15,0))</f>
        <v>0</v>
      </c>
      <c r="AW40" s="396">
        <f t="shared" si="11"/>
        <v>0</v>
      </c>
      <c r="AX40" s="396">
        <f t="shared" si="26"/>
        <v>25.6536458333333</v>
      </c>
      <c r="AY40" s="396">
        <f t="shared" si="27"/>
        <v>0</v>
      </c>
      <c r="AZ40" s="396">
        <f t="shared" si="12"/>
        <v>64.6536458333333</v>
      </c>
      <c r="BA40" s="212">
        <f t="shared" si="28"/>
        <v>60.569999999999972</v>
      </c>
      <c r="BB40" s="432">
        <f>IF(Y40&lt;&gt;"---",Y40,interp(AR39,AreaCapacity!$A$3:$C$245,3)*StepInterp(B40,Evap!$A$3:$D$15,4)/1.9835)</f>
        <v>0</v>
      </c>
      <c r="BC40" s="396">
        <f t="shared" si="13"/>
        <v>4.0836458333333301</v>
      </c>
      <c r="BD40" s="212">
        <f t="shared" si="29"/>
        <v>64.6536458333333</v>
      </c>
      <c r="BE40" s="212">
        <f t="shared" si="30"/>
        <v>47.75</v>
      </c>
      <c r="BF40" s="212">
        <f t="shared" si="31"/>
        <v>0</v>
      </c>
      <c r="BG40" s="445">
        <f t="shared" si="32"/>
        <v>0</v>
      </c>
      <c r="BH40" s="396" t="str">
        <f t="shared" si="14"/>
        <v>N</v>
      </c>
      <c r="BI40" s="396">
        <f t="shared" si="15"/>
        <v>39</v>
      </c>
      <c r="BJ40" s="396">
        <f t="shared" si="33"/>
        <v>49.727253093227425</v>
      </c>
      <c r="BK40" s="396">
        <f t="shared" si="34"/>
        <v>72495.728451822899</v>
      </c>
      <c r="BL40" s="396">
        <f t="shared" si="35"/>
        <v>72495.728451822899</v>
      </c>
      <c r="BM40" s="443">
        <f t="shared" si="36"/>
        <v>0</v>
      </c>
      <c r="BN40" s="460">
        <f t="shared" si="37"/>
        <v>0</v>
      </c>
      <c r="BO40" s="305">
        <f t="shared" si="38"/>
        <v>0</v>
      </c>
      <c r="BP40" s="445">
        <f t="shared" si="39"/>
        <v>0</v>
      </c>
      <c r="BQ40" s="305"/>
      <c r="BR40" s="12">
        <v>7704</v>
      </c>
      <c r="BS40" s="12">
        <v>52000</v>
      </c>
      <c r="BT40" s="12">
        <v>7747.5</v>
      </c>
      <c r="BU40" s="446">
        <v>85000</v>
      </c>
      <c r="BV40" s="6">
        <v>7766</v>
      </c>
      <c r="BW40" s="6">
        <v>102369</v>
      </c>
      <c r="CW40" s="436"/>
      <c r="CX40" s="436"/>
      <c r="CY40" s="436"/>
      <c r="CZ40" s="436"/>
      <c r="DA40" s="436"/>
      <c r="DB40" s="436"/>
      <c r="DC40" s="148"/>
    </row>
    <row r="41" spans="1:107">
      <c r="A41" s="6" t="str">
        <f ca="1">OFFSET('day lookup'!$A$1,WEEKDAY(B41,1)-1,0)</f>
        <v>SAT</v>
      </c>
      <c r="B41" s="387">
        <f t="shared" si="40"/>
        <v>41006</v>
      </c>
      <c r="C41" s="394">
        <f ca="1">IF($CY$1=1,OFFSET(Historic!$F$193,$B41-$B$35,C$30-1975),IF($B41&gt;DATE(Input!$C$1,4,30),OFFSET(Historic!$F$193,$B41-$B$35,C$30-1975),NA()))</f>
        <v>171.2329651</v>
      </c>
      <c r="D41" s="212">
        <f ca="1">IF($CY$1=1,OFFSET(Historic!$F$193,$B41-$B$35,D$30-1975),IF($B41&gt;DATE(Input!$C$1,4,30),OFFSET(Historic!$F$193,$B41-$B$35,D$30-1975),NA()))</f>
        <v>57.520630000000004</v>
      </c>
      <c r="E41" s="212">
        <f ca="1">IF($CY$1=1,OFFSET(Historic!$F$193,$B41-$B$35,E$30-1975),IF($B41&gt;DATE(Input!$C$1,4,30),OFFSET(Historic!$F$193,$B41-$B$35,E$30-1975),NA()))</f>
        <v>319.79486809999997</v>
      </c>
      <c r="F41" s="212">
        <f ca="1">IF($CY$1=1,OFFSET(Historic!$F$193,$B41-$B$35,F$30-1975),IF($B41&gt;DATE(Input!$C$1,4,30),OFFSET(Historic!$F$193,$B41-$B$35,F$30-1975),NA()))</f>
        <v>69.421450000000007</v>
      </c>
      <c r="G41" s="212">
        <f ca="1">IF($CY$1=1,OFFSET(Historic!$F$193,$B41-$B$35,G$30-1975),IF($B41&gt;DATE(Input!$C$1,4,30),OFFSET(Historic!$F$193,$B41-$B$35,G$30-1975),NA()))</f>
        <v>190.79</v>
      </c>
      <c r="H41" s="212">
        <f t="shared" ca="1" si="16"/>
        <v>161.75198263999999</v>
      </c>
      <c r="I41" s="388">
        <f t="shared" ca="1" si="1"/>
        <v>0.33117783371549919</v>
      </c>
      <c r="J41" s="305">
        <f t="shared" ca="1" si="2"/>
        <v>108.02725405290042</v>
      </c>
      <c r="K41" s="305">
        <f t="shared" ca="1" si="3"/>
        <v>34.228109862201826</v>
      </c>
      <c r="L41" s="406" t="str">
        <f>IF(Computations!J16&lt;&gt;"",Computations!J16,"---")</f>
        <v>N</v>
      </c>
      <c r="M41" s="436">
        <f>IF(Computations!I16&lt;&gt;"",Computations!I16,"---")</f>
        <v>109.16673491198095</v>
      </c>
      <c r="N41" s="410">
        <f>IF(Computations!C16&lt;&gt;"",Computations!C16,"---")</f>
        <v>7732.1602756892235</v>
      </c>
      <c r="O41" s="407">
        <f>IF(Computations!D16&lt;&gt;"",Computations!D16,"---")</f>
        <v>72093.899999999994</v>
      </c>
      <c r="P41" s="407">
        <f>IF(Computations!M16&lt;&gt;"",Computations!M16,"---")</f>
        <v>34.916354166666672</v>
      </c>
      <c r="Q41" s="407">
        <f>IF(Computations!P16&lt;&gt;"",Computations!P16,"---")</f>
        <v>0</v>
      </c>
      <c r="R41" s="407">
        <f>IF(Computations!V16&lt;&gt;"",Computations!V16,"---")</f>
        <v>0</v>
      </c>
      <c r="S41" s="407">
        <f>IF(Computations!X16&lt;&gt;"",Computations!X16,"---")</f>
        <v>0</v>
      </c>
      <c r="T41" s="407">
        <f>IF(Computations!AB16&lt;&gt;"",Computations!AB16,"---")</f>
        <v>26.0729166666666</v>
      </c>
      <c r="U41" s="407">
        <f>IF(Computations!AG16&lt;&gt;"",Computations!AG16,"---")</f>
        <v>0</v>
      </c>
      <c r="V41" s="407">
        <f>IF(Computations!H16&lt;&gt;"",Computations!H16,"---")</f>
        <v>60.989270833333272</v>
      </c>
      <c r="W41" s="407">
        <f>IF(Computations!G16&lt;&gt;"",Computations!G16,"---")</f>
        <v>4.0836458333333301</v>
      </c>
      <c r="X41" s="407">
        <f>IF(Computations!F16&lt;&gt;"",Computations!F16,"---")</f>
        <v>65.0729166666666</v>
      </c>
      <c r="Y41" s="422">
        <f>IF(Computations!E16&lt;&gt;"",Computations!E16,"---")</f>
        <v>0</v>
      </c>
      <c r="Z41" s="409">
        <f>IF(AA41=O41,N41,interp(AA41,AreaCapacity!$A$3:$B$245,2))</f>
        <v>7732.1602756892235</v>
      </c>
      <c r="AA41" s="403">
        <f t="shared" si="17"/>
        <v>72093.899999999994</v>
      </c>
      <c r="AB41" s="396">
        <f t="shared" si="4"/>
        <v>109.16673491198095</v>
      </c>
      <c r="AC41" s="396">
        <f>IF(P41&lt;&gt;"---",P41,IF(BH41="Y",AB41,MIN(Input!I16,AB41-AK41)))</f>
        <v>34.916354166666672</v>
      </c>
      <c r="AD41" s="396">
        <f t="shared" si="5"/>
        <v>0</v>
      </c>
      <c r="AE41" s="396">
        <f>IF(R41&lt;&gt;"---",R41,IF(BH41="Y",Input!M16,0))</f>
        <v>0</v>
      </c>
      <c r="AF41" s="396">
        <f t="shared" si="6"/>
        <v>0</v>
      </c>
      <c r="AG41" s="396">
        <f t="shared" si="18"/>
        <v>26.0729166666666</v>
      </c>
      <c r="AH41" s="396">
        <f t="shared" si="19"/>
        <v>0</v>
      </c>
      <c r="AI41" s="396">
        <f t="shared" si="7"/>
        <v>65.0729166666666</v>
      </c>
      <c r="AJ41" s="212">
        <f t="shared" si="20"/>
        <v>60.989270833333272</v>
      </c>
      <c r="AK41" s="432">
        <f>IF(Y41&lt;&gt;"---",Y41,interp(AA40,AreaCapacity!$A$3:$C$245,3)*StepInterp(B41,Evap!$A$3:$D$15,4)/1.9835)</f>
        <v>0</v>
      </c>
      <c r="AL41" s="396">
        <f t="shared" si="8"/>
        <v>4.0836458333333301</v>
      </c>
      <c r="AM41" s="396">
        <f t="shared" si="21"/>
        <v>65.0729166666666</v>
      </c>
      <c r="AN41" s="396">
        <f t="shared" si="22"/>
        <v>95.559999999997672</v>
      </c>
      <c r="AO41" s="396">
        <f t="shared" si="23"/>
        <v>0</v>
      </c>
      <c r="AP41" s="396">
        <f t="shared" si="24"/>
        <v>0</v>
      </c>
      <c r="AQ41" s="409">
        <f>IF(AR41=O41,N41,interp(AR41,AreaCapacity!$A$3:$B$245,2))</f>
        <v>7732.1602756892235</v>
      </c>
      <c r="AR41" s="403">
        <f t="shared" si="25"/>
        <v>72093.899999999994</v>
      </c>
      <c r="AS41" s="396">
        <f t="shared" si="9"/>
        <v>109.16673491198095</v>
      </c>
      <c r="AT41" s="396">
        <f>IF(P41&lt;&gt;"---",P41,IF(BH41="Y",AS41,MIN(Input!I16,AS41-BB41)))</f>
        <v>34.916354166666672</v>
      </c>
      <c r="AU41" s="396">
        <f t="shared" si="10"/>
        <v>0</v>
      </c>
      <c r="AV41" s="396">
        <f>IF(R41&lt;&gt;"---",R41,IF(BH41="Y",Input!M16,0))</f>
        <v>0</v>
      </c>
      <c r="AW41" s="396">
        <f t="shared" si="11"/>
        <v>0</v>
      </c>
      <c r="AX41" s="396">
        <f t="shared" si="26"/>
        <v>26.0729166666666</v>
      </c>
      <c r="AY41" s="396">
        <f t="shared" si="27"/>
        <v>0</v>
      </c>
      <c r="AZ41" s="396">
        <f t="shared" si="12"/>
        <v>65.0729166666666</v>
      </c>
      <c r="BA41" s="212">
        <f t="shared" si="28"/>
        <v>60.989270833333272</v>
      </c>
      <c r="BB41" s="432">
        <f>IF(Y41&lt;&gt;"---",Y41,interp(AR40,AreaCapacity!$A$3:$C$245,3)*StepInterp(B41,Evap!$A$3:$D$15,4)/1.9835)</f>
        <v>0</v>
      </c>
      <c r="BC41" s="396">
        <f t="shared" si="13"/>
        <v>4.0836458333333301</v>
      </c>
      <c r="BD41" s="212">
        <f t="shared" si="29"/>
        <v>65.0729166666666</v>
      </c>
      <c r="BE41" s="212">
        <f t="shared" si="30"/>
        <v>95.559999999997672</v>
      </c>
      <c r="BF41" s="212">
        <f t="shared" si="31"/>
        <v>0</v>
      </c>
      <c r="BG41" s="445">
        <f t="shared" si="32"/>
        <v>0</v>
      </c>
      <c r="BH41" s="396" t="str">
        <f t="shared" si="14"/>
        <v>N</v>
      </c>
      <c r="BI41" s="396">
        <f t="shared" si="15"/>
        <v>39</v>
      </c>
      <c r="BJ41" s="396">
        <f t="shared" si="33"/>
        <v>74.250380745314288</v>
      </c>
      <c r="BK41" s="396">
        <f t="shared" si="34"/>
        <v>72643.004082031228</v>
      </c>
      <c r="BL41" s="396">
        <f t="shared" si="35"/>
        <v>72643.004082031228</v>
      </c>
      <c r="BM41" s="443">
        <f t="shared" si="36"/>
        <v>0</v>
      </c>
      <c r="BN41" s="460">
        <f t="shared" si="37"/>
        <v>0</v>
      </c>
      <c r="BO41" s="305">
        <f t="shared" si="38"/>
        <v>0</v>
      </c>
      <c r="BP41" s="445">
        <f t="shared" si="39"/>
        <v>0</v>
      </c>
      <c r="BQ41" s="305"/>
      <c r="BR41" s="12">
        <v>7704</v>
      </c>
      <c r="BS41" s="12">
        <v>52000</v>
      </c>
      <c r="BT41" s="12">
        <v>7747.5</v>
      </c>
      <c r="BU41" s="446">
        <v>85000</v>
      </c>
      <c r="BV41" s="6">
        <v>7766</v>
      </c>
      <c r="BW41" s="6">
        <v>102369</v>
      </c>
      <c r="CW41" s="436"/>
      <c r="CX41" s="436"/>
      <c r="CY41" s="436"/>
      <c r="CZ41" s="436"/>
      <c r="DA41" s="436"/>
      <c r="DB41" s="436"/>
      <c r="DC41" s="148"/>
    </row>
    <row r="42" spans="1:107">
      <c r="A42" s="6" t="str">
        <f ca="1">OFFSET('day lookup'!$A$1,WEEKDAY(B42,1)-1,0)</f>
        <v>SUN</v>
      </c>
      <c r="B42" s="387">
        <f t="shared" si="40"/>
        <v>41007</v>
      </c>
      <c r="C42" s="394">
        <f ca="1">IF($CY$1=1,OFFSET(Historic!$F$193,$B42-$B$35,C$30-1975),IF($B42&gt;DATE(Input!$C$1,4,30),OFFSET(Historic!$F$193,$B42-$B$35,C$30-1975),NA()))</f>
        <v>166.47263710000001</v>
      </c>
      <c r="D42" s="212">
        <f ca="1">IF($CY$1=1,OFFSET(Historic!$F$193,$B42-$B$35,D$30-1975),IF($B42&gt;DATE(Input!$C$1,4,30),OFFSET(Historic!$F$193,$B42-$B$35,D$30-1975),NA()))</f>
        <v>73.388390000000001</v>
      </c>
      <c r="E42" s="212">
        <f ca="1">IF($CY$1=1,OFFSET(Historic!$F$193,$B42-$B$35,E$30-1975),IF($B42&gt;DATE(Input!$C$1,4,30),OFFSET(Historic!$F$193,$B42-$B$35,E$30-1975),NA()))</f>
        <v>303.90727340000001</v>
      </c>
      <c r="F42" s="212">
        <f ca="1">IF($CY$1=1,OFFSET(Historic!$F$193,$B42-$B$35,F$30-1975),IF($B42&gt;DATE(Input!$C$1,4,30),OFFSET(Historic!$F$193,$B42-$B$35,F$30-1975),NA()))</f>
        <v>126.94208</v>
      </c>
      <c r="G42" s="212">
        <f ca="1">IF($CY$1=1,OFFSET(Historic!$F$193,$B42-$B$35,G$30-1975),IF($B42&gt;DATE(Input!$C$1,4,30),OFFSET(Historic!$F$193,$B42-$B$35,G$30-1975),NA()))</f>
        <v>265.02</v>
      </c>
      <c r="H42" s="212">
        <f t="shared" ca="1" si="16"/>
        <v>187.14607610000002</v>
      </c>
      <c r="I42" s="388">
        <f t="shared" ca="1" si="1"/>
        <v>0.38317077206463329</v>
      </c>
      <c r="J42" s="305">
        <f t="shared" ca="1" si="2"/>
        <v>124.98688657717052</v>
      </c>
      <c r="K42" s="305">
        <f t="shared" ca="1" si="3"/>
        <v>39.601718312704726</v>
      </c>
      <c r="L42" s="406" t="str">
        <f>IF(Computations!J17&lt;&gt;"",Computations!J17,"---")</f>
        <v>N</v>
      </c>
      <c r="M42" s="436">
        <f>IF(Computations!I17&lt;&gt;"",Computations!I17,"---")</f>
        <v>113.29607280900879</v>
      </c>
      <c r="N42" s="410">
        <f>IF(Computations!C17&lt;&gt;"",Computations!C17,"---")</f>
        <v>7732.289899749373</v>
      </c>
      <c r="O42" s="407">
        <f>IF(Computations!D17&lt;&gt;"",Computations!D17,"---")</f>
        <v>72197.34</v>
      </c>
      <c r="P42" s="407">
        <f>IF(Computations!M17&lt;&gt;"",Computations!M17,"---")</f>
        <v>35.000000000000007</v>
      </c>
      <c r="Q42" s="407">
        <f>IF(Computations!P17&lt;&gt;"",Computations!P17,"---")</f>
        <v>0</v>
      </c>
      <c r="R42" s="407">
        <f>IF(Computations!V17&lt;&gt;"",Computations!V17,"---")</f>
        <v>0</v>
      </c>
      <c r="S42" s="407">
        <f>IF(Computations!X17&lt;&gt;"",Computations!X17,"---")</f>
        <v>0</v>
      </c>
      <c r="T42" s="407">
        <f>IF(Computations!AB17&lt;&gt;"",Computations!AB17,"---")</f>
        <v>26.1458333333333</v>
      </c>
      <c r="U42" s="407">
        <f>IF(Computations!AG17&lt;&gt;"",Computations!AG17,"---")</f>
        <v>0</v>
      </c>
      <c r="V42" s="407">
        <f>IF(Computations!H17&lt;&gt;"",Computations!H17,"---")</f>
        <v>61.145833333333307</v>
      </c>
      <c r="W42" s="407">
        <f>IF(Computations!G17&lt;&gt;"",Computations!G17,"---")</f>
        <v>3.9999999999999898</v>
      </c>
      <c r="X42" s="407">
        <f>IF(Computations!F17&lt;&gt;"",Computations!F17,"---")</f>
        <v>65.1458333333333</v>
      </c>
      <c r="Y42" s="422">
        <f>IF(Computations!E17&lt;&gt;"",Computations!E17,"---")</f>
        <v>0</v>
      </c>
      <c r="Z42" s="409">
        <f>IF(AA42=O42,N42,interp(AA42,AreaCapacity!$A$3:$B$245,2))</f>
        <v>7732.289899749373</v>
      </c>
      <c r="AA42" s="403">
        <f t="shared" si="17"/>
        <v>72197.34</v>
      </c>
      <c r="AB42" s="396">
        <f t="shared" si="4"/>
        <v>113.29607280900879</v>
      </c>
      <c r="AC42" s="396">
        <f>IF(P42&lt;&gt;"---",P42,IF(BH42="Y",AB42,MIN(Input!I17,AB42-AK42)))</f>
        <v>35.000000000000007</v>
      </c>
      <c r="AD42" s="396">
        <f t="shared" si="5"/>
        <v>0</v>
      </c>
      <c r="AE42" s="396">
        <f>IF(R42&lt;&gt;"---",R42,IF(BH42="Y",Input!M17,0))</f>
        <v>0</v>
      </c>
      <c r="AF42" s="396">
        <f t="shared" si="6"/>
        <v>0</v>
      </c>
      <c r="AG42" s="396">
        <f t="shared" si="18"/>
        <v>26.1458333333333</v>
      </c>
      <c r="AH42" s="396">
        <f t="shared" si="19"/>
        <v>0</v>
      </c>
      <c r="AI42" s="396">
        <f t="shared" si="7"/>
        <v>65.1458333333333</v>
      </c>
      <c r="AJ42" s="212">
        <f t="shared" si="20"/>
        <v>61.145833333333307</v>
      </c>
      <c r="AK42" s="432">
        <f>IF(Y42&lt;&gt;"---",Y42,interp(AA41,AreaCapacity!$A$3:$C$245,3)*StepInterp(B42,Evap!$A$3:$D$15,4)/1.9835)</f>
        <v>0</v>
      </c>
      <c r="AL42" s="396">
        <f t="shared" si="8"/>
        <v>3.9999999999999898</v>
      </c>
      <c r="AM42" s="396">
        <f t="shared" si="21"/>
        <v>65.1458333333333</v>
      </c>
      <c r="AN42" s="396">
        <f t="shared" si="22"/>
        <v>103.44000000000233</v>
      </c>
      <c r="AO42" s="396">
        <f t="shared" si="23"/>
        <v>0</v>
      </c>
      <c r="AP42" s="396">
        <f t="shared" si="24"/>
        <v>0</v>
      </c>
      <c r="AQ42" s="409">
        <f>IF(AR42=O42,N42,interp(AR42,AreaCapacity!$A$3:$B$245,2))</f>
        <v>7732.289899749373</v>
      </c>
      <c r="AR42" s="403">
        <f t="shared" si="25"/>
        <v>72197.34</v>
      </c>
      <c r="AS42" s="396">
        <f t="shared" si="9"/>
        <v>113.29607280900879</v>
      </c>
      <c r="AT42" s="396">
        <f>IF(P42&lt;&gt;"---",P42,IF(BH42="Y",AS42,MIN(Input!I17,AS42-BB42)))</f>
        <v>35.000000000000007</v>
      </c>
      <c r="AU42" s="396">
        <f t="shared" si="10"/>
        <v>0</v>
      </c>
      <c r="AV42" s="396">
        <f>IF(R42&lt;&gt;"---",R42,IF(BH42="Y",Input!M17,0))</f>
        <v>0</v>
      </c>
      <c r="AW42" s="396">
        <f t="shared" si="11"/>
        <v>0</v>
      </c>
      <c r="AX42" s="396">
        <f t="shared" si="26"/>
        <v>26.1458333333333</v>
      </c>
      <c r="AY42" s="396">
        <f t="shared" si="27"/>
        <v>0</v>
      </c>
      <c r="AZ42" s="396">
        <f t="shared" si="12"/>
        <v>65.1458333333333</v>
      </c>
      <c r="BA42" s="212">
        <f t="shared" si="28"/>
        <v>61.145833333333307</v>
      </c>
      <c r="BB42" s="432">
        <f>IF(Y42&lt;&gt;"---",Y42,interp(AR41,AreaCapacity!$A$3:$C$245,3)*StepInterp(B42,Evap!$A$3:$D$15,4)/1.9835)</f>
        <v>0</v>
      </c>
      <c r="BC42" s="396">
        <f t="shared" si="13"/>
        <v>3.9999999999999898</v>
      </c>
      <c r="BD42" s="212">
        <f t="shared" si="29"/>
        <v>65.1458333333333</v>
      </c>
      <c r="BE42" s="212">
        <f t="shared" si="30"/>
        <v>103.44000000000233</v>
      </c>
      <c r="BF42" s="212">
        <f t="shared" si="31"/>
        <v>0</v>
      </c>
      <c r="BG42" s="445">
        <f t="shared" si="32"/>
        <v>0</v>
      </c>
      <c r="BH42" s="396" t="str">
        <f t="shared" si="14"/>
        <v>N</v>
      </c>
      <c r="BI42" s="396">
        <f t="shared" si="15"/>
        <v>39</v>
      </c>
      <c r="BJ42" s="396">
        <f t="shared" si="33"/>
        <v>78.296072809008791</v>
      </c>
      <c r="BK42" s="396">
        <f t="shared" si="34"/>
        <v>72798.304342447896</v>
      </c>
      <c r="BL42" s="396">
        <f t="shared" si="35"/>
        <v>72798.304342447896</v>
      </c>
      <c r="BM42" s="443">
        <f t="shared" si="36"/>
        <v>0</v>
      </c>
      <c r="BN42" s="460">
        <f t="shared" si="37"/>
        <v>0</v>
      </c>
      <c r="BO42" s="305">
        <f t="shared" si="38"/>
        <v>0</v>
      </c>
      <c r="BP42" s="445">
        <f t="shared" si="39"/>
        <v>0</v>
      </c>
      <c r="BQ42" s="305"/>
      <c r="BR42" s="12">
        <v>7704</v>
      </c>
      <c r="BS42" s="12">
        <v>52000</v>
      </c>
      <c r="BT42" s="12">
        <v>7747.5</v>
      </c>
      <c r="BU42" s="446">
        <v>85000</v>
      </c>
      <c r="BV42" s="6">
        <v>7766</v>
      </c>
      <c r="BW42" s="6">
        <v>102369</v>
      </c>
      <c r="CW42" s="436"/>
      <c r="CX42" s="436"/>
      <c r="CY42" s="436"/>
      <c r="CZ42" s="436"/>
      <c r="DA42" s="436"/>
      <c r="DB42" s="436"/>
      <c r="DC42" s="148"/>
    </row>
    <row r="43" spans="1:107">
      <c r="A43" s="6" t="str">
        <f ca="1">OFFSET('day lookup'!$A$1,WEEKDAY(B43,1)-1,0)</f>
        <v>MON</v>
      </c>
      <c r="B43" s="387">
        <f t="shared" si="40"/>
        <v>41008</v>
      </c>
      <c r="C43" s="394">
        <f ca="1">IF($CY$1=1,OFFSET(Historic!$F$193,$B43-$B$35,C$30-1975),IF($B43&gt;DATE(Input!$C$1,4,30),OFFSET(Historic!$F$193,$B43-$B$35,C$30-1975),NA()))</f>
        <v>179.24618390000001</v>
      </c>
      <c r="D43" s="212">
        <f ca="1">IF($CY$1=1,OFFSET(Historic!$F$193,$B43-$B$35,D$30-1975),IF($B43&gt;DATE(Input!$C$1,4,30),OFFSET(Historic!$F$193,$B43-$B$35,D$30-1975),NA()))</f>
        <v>73.388390000000001</v>
      </c>
      <c r="E43" s="212">
        <f ca="1">IF($CY$1=1,OFFSET(Historic!$F$193,$B43-$B$35,E$30-1975),IF($B43&gt;DATE(Input!$C$1,4,30),OFFSET(Historic!$F$193,$B43-$B$35,E$30-1975),NA()))</f>
        <v>326.06263329999996</v>
      </c>
      <c r="F43" s="212">
        <f ca="1">IF($CY$1=1,OFFSET(Historic!$F$193,$B43-$B$35,F$30-1975),IF($B43&gt;DATE(Input!$C$1,4,30),OFFSET(Historic!$F$193,$B43-$B$35,F$30-1975),NA()))</f>
        <v>105.12391000000001</v>
      </c>
      <c r="G43" s="212">
        <f ca="1">IF($CY$1=1,OFFSET(Historic!$F$193,$B43-$B$35,G$30-1975),IF($B43&gt;DATE(Input!$C$1,4,30),OFFSET(Historic!$F$193,$B43-$B$35,G$30-1975),NA()))</f>
        <v>257.49</v>
      </c>
      <c r="H43" s="212">
        <f t="shared" ca="1" si="16"/>
        <v>188.26222344000001</v>
      </c>
      <c r="I43" s="388">
        <f t="shared" ca="1" si="1"/>
        <v>0.38545601921978695</v>
      </c>
      <c r="J43" s="305">
        <f t="shared" ca="1" si="2"/>
        <v>125.73231380650473</v>
      </c>
      <c r="K43" s="305">
        <f t="shared" ca="1" si="3"/>
        <v>39.837904683668427</v>
      </c>
      <c r="L43" s="406" t="str">
        <f>IF(Computations!J18&lt;&gt;"",Computations!J18,"---")</f>
        <v>N</v>
      </c>
      <c r="M43" s="436">
        <f>IF(Computations!I18&lt;&gt;"",Computations!I18,"---")</f>
        <v>121.42412139736155</v>
      </c>
      <c r="N43" s="410">
        <f>IF(Computations!C18&lt;&gt;"",Computations!C18,"---")</f>
        <v>7732.4396491228072</v>
      </c>
      <c r="O43" s="407">
        <f>IF(Computations!D18&lt;&gt;"",Computations!D18,"---")</f>
        <v>72316.84</v>
      </c>
      <c r="P43" s="407">
        <f>IF(Computations!M18&lt;&gt;"",Computations!M18,"---")</f>
        <v>35.000000000000007</v>
      </c>
      <c r="Q43" s="407">
        <f>IF(Computations!P18&lt;&gt;"",Computations!P18,"---")</f>
        <v>0</v>
      </c>
      <c r="R43" s="407">
        <f>IF(Computations!V18&lt;&gt;"",Computations!V18,"---")</f>
        <v>0</v>
      </c>
      <c r="S43" s="407">
        <f>IF(Computations!X18&lt;&gt;"",Computations!X18,"---")</f>
        <v>0</v>
      </c>
      <c r="T43" s="407">
        <f>IF(Computations!AB18&lt;&gt;"",Computations!AB18,"---")</f>
        <v>26.1770833333333</v>
      </c>
      <c r="U43" s="407">
        <f>IF(Computations!AG18&lt;&gt;"",Computations!AG18,"---")</f>
        <v>0</v>
      </c>
      <c r="V43" s="407">
        <f>IF(Computations!H18&lt;&gt;"",Computations!H18,"---")</f>
        <v>61.177083333333307</v>
      </c>
      <c r="W43" s="407">
        <f>IF(Computations!G18&lt;&gt;"",Computations!G18,"---")</f>
        <v>3.9999999999999898</v>
      </c>
      <c r="X43" s="407">
        <f>IF(Computations!F18&lt;&gt;"",Computations!F18,"---")</f>
        <v>65.1770833333333</v>
      </c>
      <c r="Y43" s="422">
        <f>IF(Computations!E18&lt;&gt;"",Computations!E18,"---")</f>
        <v>0</v>
      </c>
      <c r="Z43" s="409">
        <f>IF(AA43=O43,N43,interp(AA43,AreaCapacity!$A$3:$B$245,2))</f>
        <v>7732.4396491228072</v>
      </c>
      <c r="AA43" s="403">
        <f t="shared" si="17"/>
        <v>72316.84</v>
      </c>
      <c r="AB43" s="396">
        <f t="shared" si="4"/>
        <v>121.42412139736155</v>
      </c>
      <c r="AC43" s="396">
        <f>IF(P43&lt;&gt;"---",P43,IF(BH43="Y",AB43,MIN(Input!I18,AB43-AK43)))</f>
        <v>35.000000000000007</v>
      </c>
      <c r="AD43" s="396">
        <f t="shared" si="5"/>
        <v>0</v>
      </c>
      <c r="AE43" s="396">
        <f>IF(R43&lt;&gt;"---",R43,IF(BH43="Y",Input!M18,0))</f>
        <v>0</v>
      </c>
      <c r="AF43" s="396">
        <f t="shared" si="6"/>
        <v>0</v>
      </c>
      <c r="AG43" s="396">
        <f t="shared" si="18"/>
        <v>26.1770833333333</v>
      </c>
      <c r="AH43" s="396">
        <f t="shared" si="19"/>
        <v>0</v>
      </c>
      <c r="AI43" s="396">
        <f t="shared" si="7"/>
        <v>65.1770833333333</v>
      </c>
      <c r="AJ43" s="212">
        <f t="shared" si="20"/>
        <v>61.177083333333307</v>
      </c>
      <c r="AK43" s="432">
        <f>IF(Y43&lt;&gt;"---",Y43,interp(AA42,AreaCapacity!$A$3:$C$245,3)*StepInterp(B43,Evap!$A$3:$D$15,4)/1.9835)</f>
        <v>0</v>
      </c>
      <c r="AL43" s="396">
        <f t="shared" si="8"/>
        <v>3.9999999999999898</v>
      </c>
      <c r="AM43" s="396">
        <f t="shared" si="21"/>
        <v>65.1770833333333</v>
      </c>
      <c r="AN43" s="396">
        <f t="shared" si="22"/>
        <v>119.5</v>
      </c>
      <c r="AO43" s="396">
        <f t="shared" si="23"/>
        <v>0</v>
      </c>
      <c r="AP43" s="396">
        <f t="shared" si="24"/>
        <v>0</v>
      </c>
      <c r="AQ43" s="409">
        <f>IF(AR43=O43,N43,interp(AR43,AreaCapacity!$A$3:$B$245,2))</f>
        <v>7732.4396491228072</v>
      </c>
      <c r="AR43" s="403">
        <f t="shared" si="25"/>
        <v>72316.84</v>
      </c>
      <c r="AS43" s="396">
        <f t="shared" si="9"/>
        <v>121.42412139736155</v>
      </c>
      <c r="AT43" s="396">
        <f>IF(P43&lt;&gt;"---",P43,IF(BH43="Y",AS43,MIN(Input!I18,AS43-BB43)))</f>
        <v>35.000000000000007</v>
      </c>
      <c r="AU43" s="396">
        <f t="shared" si="10"/>
        <v>0</v>
      </c>
      <c r="AV43" s="396">
        <f>IF(R43&lt;&gt;"---",R43,IF(BH43="Y",Input!M18,0))</f>
        <v>0</v>
      </c>
      <c r="AW43" s="396">
        <f t="shared" si="11"/>
        <v>0</v>
      </c>
      <c r="AX43" s="396">
        <f t="shared" si="26"/>
        <v>26.1770833333333</v>
      </c>
      <c r="AY43" s="396">
        <f t="shared" si="27"/>
        <v>0</v>
      </c>
      <c r="AZ43" s="396">
        <f t="shared" si="12"/>
        <v>65.1770833333333</v>
      </c>
      <c r="BA43" s="212">
        <f t="shared" si="28"/>
        <v>61.177083333333307</v>
      </c>
      <c r="BB43" s="432">
        <f>IF(Y43&lt;&gt;"---",Y43,interp(AR42,AreaCapacity!$A$3:$C$245,3)*StepInterp(B43,Evap!$A$3:$D$15,4)/1.9835)</f>
        <v>0</v>
      </c>
      <c r="BC43" s="396">
        <f t="shared" si="13"/>
        <v>3.9999999999999898</v>
      </c>
      <c r="BD43" s="212">
        <f t="shared" si="29"/>
        <v>65.1770833333333</v>
      </c>
      <c r="BE43" s="212">
        <f t="shared" si="30"/>
        <v>119.5</v>
      </c>
      <c r="BF43" s="212">
        <f t="shared" si="31"/>
        <v>0</v>
      </c>
      <c r="BG43" s="445">
        <f t="shared" si="32"/>
        <v>0</v>
      </c>
      <c r="BH43" s="396" t="str">
        <f t="shared" si="14"/>
        <v>N</v>
      </c>
      <c r="BI43" s="396">
        <f t="shared" si="15"/>
        <v>39</v>
      </c>
      <c r="BJ43" s="396">
        <f t="shared" si="33"/>
        <v>86.424121397361546</v>
      </c>
      <c r="BK43" s="396">
        <f t="shared" si="34"/>
        <v>72969.726587239566</v>
      </c>
      <c r="BL43" s="396">
        <f t="shared" si="35"/>
        <v>72969.726587239566</v>
      </c>
      <c r="BM43" s="443">
        <f t="shared" si="36"/>
        <v>0</v>
      </c>
      <c r="BN43" s="460">
        <f t="shared" si="37"/>
        <v>0</v>
      </c>
      <c r="BO43" s="305">
        <f t="shared" si="38"/>
        <v>0</v>
      </c>
      <c r="BP43" s="445">
        <f t="shared" si="39"/>
        <v>0</v>
      </c>
      <c r="BQ43" s="305"/>
      <c r="BR43" s="12">
        <v>7704</v>
      </c>
      <c r="BS43" s="12">
        <v>52000</v>
      </c>
      <c r="BT43" s="12">
        <v>7747.5</v>
      </c>
      <c r="BU43" s="446">
        <v>85000</v>
      </c>
      <c r="BV43" s="6">
        <v>7766</v>
      </c>
      <c r="BW43" s="6">
        <v>102369</v>
      </c>
      <c r="CW43" s="436"/>
      <c r="CX43" s="436"/>
      <c r="CY43" s="436"/>
      <c r="CZ43" s="436"/>
      <c r="DA43" s="436"/>
      <c r="DB43" s="436"/>
      <c r="DC43" s="148"/>
    </row>
    <row r="44" spans="1:107">
      <c r="A44" s="6" t="str">
        <f ca="1">OFFSET('day lookup'!$A$1,WEEKDAY(B44,1)-1,0)</f>
        <v>TUE</v>
      </c>
      <c r="B44" s="387">
        <f t="shared" si="40"/>
        <v>41009</v>
      </c>
      <c r="C44" s="394">
        <f ca="1">IF($CY$1=1,OFFSET(Historic!$F$193,$B44-$B$35,C$30-1975),IF($B44&gt;DATE(Input!$C$1,4,30),OFFSET(Historic!$F$193,$B44-$B$35,C$30-1975),NA()))</f>
        <v>245.156892</v>
      </c>
      <c r="D44" s="212">
        <f ca="1">IF($CY$1=1,OFFSET(Historic!$F$193,$B44-$B$35,D$30-1975),IF($B44&gt;DATE(Input!$C$1,4,30),OFFSET(Historic!$F$193,$B44-$B$35,D$30-1975),NA()))</f>
        <v>81.322270000000003</v>
      </c>
      <c r="E44" s="212">
        <f ca="1">IF($CY$1=1,OFFSET(Historic!$F$193,$B44-$B$35,E$30-1975),IF($B44&gt;DATE(Input!$C$1,4,30),OFFSET(Historic!$F$193,$B44-$B$35,E$30-1975),NA()))</f>
        <v>289.94364460000003</v>
      </c>
      <c r="F44" s="212">
        <f ca="1">IF($CY$1=1,OFFSET(Historic!$F$193,$B44-$B$35,F$30-1975),IF($B44&gt;DATE(Input!$C$1,4,30),OFFSET(Historic!$F$193,$B44-$B$35,F$30-1975),NA()))</f>
        <v>95.206559999999996</v>
      </c>
      <c r="G44" s="212">
        <f ca="1">IF($CY$1=1,OFFSET(Historic!$F$193,$B44-$B$35,G$30-1975),IF($B44&gt;DATE(Input!$C$1,4,30),OFFSET(Historic!$F$193,$B44-$B$35,G$30-1975),NA()))</f>
        <v>214.13</v>
      </c>
      <c r="H44" s="212">
        <f t="shared" ca="1" si="16"/>
        <v>185.15187331999999</v>
      </c>
      <c r="I44" s="388">
        <f t="shared" ca="1" si="1"/>
        <v>0.37908775715569265</v>
      </c>
      <c r="J44" s="305">
        <f t="shared" ca="1" si="2"/>
        <v>123.65504354914702</v>
      </c>
      <c r="K44" s="305">
        <f t="shared" ca="1" si="3"/>
        <v>39.179727863330974</v>
      </c>
      <c r="L44" s="406" t="str">
        <f>IF(Computations!J19&lt;&gt;"",Computations!J19,"---")</f>
        <v>N</v>
      </c>
      <c r="M44" s="436">
        <f>IF(Computations!I19&lt;&gt;"",Computations!I19,"---")</f>
        <v>152.39468059407179</v>
      </c>
      <c r="N44" s="410">
        <f>IF(Computations!C19&lt;&gt;"",Computations!C19,"---")</f>
        <v>7732.7000375939851</v>
      </c>
      <c r="O44" s="407">
        <f>IF(Computations!D19&lt;&gt;"",Computations!D19,"---")</f>
        <v>72524.63</v>
      </c>
      <c r="P44" s="407">
        <f>IF(Computations!M19&lt;&gt;"",Computations!M19,"---")</f>
        <v>35.000000000000007</v>
      </c>
      <c r="Q44" s="407">
        <f>IF(Computations!P19&lt;&gt;"",Computations!P19,"---")</f>
        <v>0</v>
      </c>
      <c r="R44" s="407">
        <f>IF(Computations!V19&lt;&gt;"",Computations!V19,"---")</f>
        <v>0</v>
      </c>
      <c r="S44" s="407">
        <f>IF(Computations!X19&lt;&gt;"",Computations!X19,"---")</f>
        <v>0</v>
      </c>
      <c r="T44" s="407">
        <f>IF(Computations!AB19&lt;&gt;"",Computations!AB19,"---")</f>
        <v>12.6354166666666</v>
      </c>
      <c r="U44" s="407">
        <f>IF(Computations!AG19&lt;&gt;"",Computations!AG19,"---")</f>
        <v>0</v>
      </c>
      <c r="V44" s="407">
        <f>IF(Computations!H19&lt;&gt;"",Computations!H19,"---")</f>
        <v>47.635416666666607</v>
      </c>
      <c r="W44" s="407">
        <f>IF(Computations!G19&lt;&gt;"",Computations!G19,"---")</f>
        <v>3.9999999999999898</v>
      </c>
      <c r="X44" s="407">
        <f>IF(Computations!F19&lt;&gt;"",Computations!F19,"---")</f>
        <v>51.6354166666666</v>
      </c>
      <c r="Y44" s="422">
        <f>IF(Computations!E19&lt;&gt;"",Computations!E19,"---")</f>
        <v>0</v>
      </c>
      <c r="Z44" s="409">
        <f>IF(AA44=O44,N44,interp(AA44,AreaCapacity!$A$3:$B$245,2))</f>
        <v>7732.7000375939851</v>
      </c>
      <c r="AA44" s="403">
        <f t="shared" si="17"/>
        <v>72524.63</v>
      </c>
      <c r="AB44" s="396">
        <f t="shared" si="4"/>
        <v>152.39468059407179</v>
      </c>
      <c r="AC44" s="396">
        <f>IF(P44&lt;&gt;"---",P44,IF(BH44="Y",AB44,MIN(Input!I19,AB44-AK44)))</f>
        <v>35.000000000000007</v>
      </c>
      <c r="AD44" s="396">
        <f t="shared" si="5"/>
        <v>0</v>
      </c>
      <c r="AE44" s="396">
        <f>IF(R44&lt;&gt;"---",R44,IF(BH44="Y",Input!M19,0))</f>
        <v>0</v>
      </c>
      <c r="AF44" s="396">
        <f t="shared" si="6"/>
        <v>0</v>
      </c>
      <c r="AG44" s="396">
        <f t="shared" si="18"/>
        <v>12.6354166666666</v>
      </c>
      <c r="AH44" s="396">
        <f t="shared" si="19"/>
        <v>0</v>
      </c>
      <c r="AI44" s="396">
        <f t="shared" si="7"/>
        <v>51.6354166666666</v>
      </c>
      <c r="AJ44" s="212">
        <f t="shared" si="20"/>
        <v>47.635416666666607</v>
      </c>
      <c r="AK44" s="432">
        <f>IF(Y44&lt;&gt;"---",Y44,interp(AA43,AreaCapacity!$A$3:$C$245,3)*StepInterp(B44,Evap!$A$3:$D$15,4)/1.9835)</f>
        <v>0</v>
      </c>
      <c r="AL44" s="396">
        <f t="shared" si="8"/>
        <v>3.9999999999999898</v>
      </c>
      <c r="AM44" s="396">
        <f t="shared" si="21"/>
        <v>51.6354166666666</v>
      </c>
      <c r="AN44" s="396">
        <f t="shared" si="22"/>
        <v>207.79000000000815</v>
      </c>
      <c r="AO44" s="396">
        <f t="shared" si="23"/>
        <v>0</v>
      </c>
      <c r="AP44" s="396">
        <f t="shared" si="24"/>
        <v>0</v>
      </c>
      <c r="AQ44" s="409">
        <f>IF(AR44=O44,N44,interp(AR44,AreaCapacity!$A$3:$B$245,2))</f>
        <v>7732.7000375939851</v>
      </c>
      <c r="AR44" s="403">
        <f t="shared" si="25"/>
        <v>72524.63</v>
      </c>
      <c r="AS44" s="396">
        <f t="shared" si="9"/>
        <v>152.39468059407179</v>
      </c>
      <c r="AT44" s="396">
        <f>IF(P44&lt;&gt;"---",P44,IF(BH44="Y",AS44,MIN(Input!I19,AS44-BB44)))</f>
        <v>35.000000000000007</v>
      </c>
      <c r="AU44" s="396">
        <f t="shared" si="10"/>
        <v>0</v>
      </c>
      <c r="AV44" s="396">
        <f>IF(R44&lt;&gt;"---",R44,IF(BH44="Y",Input!M19,0))</f>
        <v>0</v>
      </c>
      <c r="AW44" s="396">
        <f t="shared" si="11"/>
        <v>0</v>
      </c>
      <c r="AX44" s="396">
        <f t="shared" si="26"/>
        <v>12.6354166666666</v>
      </c>
      <c r="AY44" s="396">
        <f t="shared" si="27"/>
        <v>0</v>
      </c>
      <c r="AZ44" s="396">
        <f t="shared" si="12"/>
        <v>51.6354166666666</v>
      </c>
      <c r="BA44" s="212">
        <f t="shared" si="28"/>
        <v>47.635416666666607</v>
      </c>
      <c r="BB44" s="432">
        <f>IF(Y44&lt;&gt;"---",Y44,interp(AR43,AreaCapacity!$A$3:$C$245,3)*StepInterp(B44,Evap!$A$3:$D$15,4)/1.9835)</f>
        <v>0</v>
      </c>
      <c r="BC44" s="396">
        <f t="shared" si="13"/>
        <v>3.9999999999999898</v>
      </c>
      <c r="BD44" s="212">
        <f t="shared" si="29"/>
        <v>51.6354166666666</v>
      </c>
      <c r="BE44" s="212">
        <f t="shared" si="30"/>
        <v>207.79000000000815</v>
      </c>
      <c r="BF44" s="212">
        <f t="shared" si="31"/>
        <v>0</v>
      </c>
      <c r="BG44" s="445">
        <f t="shared" si="32"/>
        <v>0</v>
      </c>
      <c r="BH44" s="396" t="str">
        <f t="shared" si="14"/>
        <v>N</v>
      </c>
      <c r="BI44" s="396">
        <f t="shared" si="15"/>
        <v>39</v>
      </c>
      <c r="BJ44" s="396">
        <f t="shared" si="33"/>
        <v>117.39468059407179</v>
      </c>
      <c r="BK44" s="396">
        <f t="shared" si="34"/>
        <v>73202.578936197911</v>
      </c>
      <c r="BL44" s="396">
        <f t="shared" si="35"/>
        <v>73202.578936197911</v>
      </c>
      <c r="BM44" s="443">
        <f t="shared" si="36"/>
        <v>0</v>
      </c>
      <c r="BN44" s="460">
        <f t="shared" si="37"/>
        <v>0</v>
      </c>
      <c r="BO44" s="305">
        <f t="shared" si="38"/>
        <v>0</v>
      </c>
      <c r="BP44" s="445">
        <f t="shared" si="39"/>
        <v>0</v>
      </c>
      <c r="BQ44" s="305"/>
      <c r="BR44" s="12">
        <v>7704</v>
      </c>
      <c r="BS44" s="12">
        <v>52000</v>
      </c>
      <c r="BT44" s="12">
        <v>7747.5</v>
      </c>
      <c r="BU44" s="446">
        <v>85000</v>
      </c>
      <c r="BV44" s="6">
        <v>7766</v>
      </c>
      <c r="BW44" s="6">
        <v>102369</v>
      </c>
      <c r="CW44" s="436"/>
      <c r="CX44" s="436"/>
      <c r="CY44" s="436"/>
      <c r="CZ44" s="436"/>
      <c r="DA44" s="436"/>
      <c r="DB44" s="436"/>
      <c r="DC44" s="148"/>
    </row>
    <row r="45" spans="1:107">
      <c r="A45" s="6" t="str">
        <f ca="1">OFFSET('day lookup'!$A$1,WEEKDAY(B45,1)-1,0)</f>
        <v>WED</v>
      </c>
      <c r="B45" s="387">
        <f t="shared" si="40"/>
        <v>41010</v>
      </c>
      <c r="C45" s="394">
        <f ca="1">IF($CY$1=1,OFFSET(Historic!$F$193,$B45-$B$35,C$30-1975),IF($B45&gt;DATE(Input!$C$1,4,30),OFFSET(Historic!$F$193,$B45-$B$35,C$30-1975),NA()))</f>
        <v>247.3188743</v>
      </c>
      <c r="D45" s="212">
        <f ca="1">IF($CY$1=1,OFFSET(Historic!$F$193,$B45-$B$35,D$30-1975),IF($B45&gt;DATE(Input!$C$1,4,30),OFFSET(Historic!$F$193,$B45-$B$35,D$30-1975),NA()))</f>
        <v>111.07432</v>
      </c>
      <c r="E45" s="212">
        <f ca="1">IF($CY$1=1,OFFSET(Historic!$F$193,$B45-$B$35,E$30-1975),IF($B45&gt;DATE(Input!$C$1,4,30),OFFSET(Historic!$F$193,$B45-$B$35,E$30-1975),NA()))</f>
        <v>238.65111039999999</v>
      </c>
      <c r="F45" s="212">
        <f ca="1">IF($CY$1=1,OFFSET(Historic!$F$193,$B45-$B$35,F$30-1975),IF($B45&gt;DATE(Input!$C$1,4,30),OFFSET(Historic!$F$193,$B45-$B$35,F$30-1975),NA()))</f>
        <v>138.84290000000001</v>
      </c>
      <c r="G45" s="212">
        <f ca="1">IF($CY$1=1,OFFSET(Historic!$F$193,$B45-$B$35,G$30-1975),IF($B45&gt;DATE(Input!$C$1,4,30),OFFSET(Historic!$F$193,$B45-$B$35,G$30-1975),NA()))</f>
        <v>213.18</v>
      </c>
      <c r="H45" s="212">
        <f t="shared" ca="1" si="16"/>
        <v>189.81344094000002</v>
      </c>
      <c r="I45" s="388">
        <f t="shared" ca="1" si="1"/>
        <v>0.38863204737651713</v>
      </c>
      <c r="J45" s="305">
        <f t="shared" ca="1" si="2"/>
        <v>126.76830584956217</v>
      </c>
      <c r="K45" s="305">
        <f t="shared" ca="1" si="3"/>
        <v>40.166155640124032</v>
      </c>
      <c r="L45" s="406" t="str">
        <f>IF(Computations!J20&lt;&gt;"",Computations!J20,"---")</f>
        <v>N</v>
      </c>
      <c r="M45" s="436">
        <f>IF(Computations!I20&lt;&gt;"",Computations!I20,"---")</f>
        <v>190.24294175646935</v>
      </c>
      <c r="N45" s="410">
        <f>IF(Computations!C20&lt;&gt;"",Computations!C20,"---")</f>
        <v>7733.0803229813664</v>
      </c>
      <c r="O45" s="407">
        <f>IF(Computations!D20&lt;&gt;"",Computations!D20,"---")</f>
        <v>72828.66</v>
      </c>
      <c r="P45" s="407">
        <f>IF(Computations!M20&lt;&gt;"",Computations!M20,"---")</f>
        <v>35.072760416666668</v>
      </c>
      <c r="Q45" s="407">
        <f>IF(Computations!P20&lt;&gt;"",Computations!P20,"---")</f>
        <v>0</v>
      </c>
      <c r="R45" s="407">
        <f>IF(Computations!V20&lt;&gt;"",Computations!V20,"---")</f>
        <v>0</v>
      </c>
      <c r="S45" s="407">
        <f>IF(Computations!X20&lt;&gt;"",Computations!X20,"---")</f>
        <v>0</v>
      </c>
      <c r="T45" s="407">
        <f>IF(Computations!AB20&lt;&gt;"",Computations!AB20,"---")</f>
        <v>1.8906249999999005</v>
      </c>
      <c r="U45" s="407">
        <f>IF(Computations!AG20&lt;&gt;"",Computations!AG20,"---")</f>
        <v>0</v>
      </c>
      <c r="V45" s="407">
        <f>IF(Computations!H20&lt;&gt;"",Computations!H20,"---")</f>
        <v>36.963385416666569</v>
      </c>
      <c r="W45" s="407">
        <f>IF(Computations!G20&lt;&gt;"",Computations!G20,"---")</f>
        <v>3.9272395833333298</v>
      </c>
      <c r="X45" s="407">
        <f>IF(Computations!F20&lt;&gt;"",Computations!F20,"---")</f>
        <v>40.890624999999901</v>
      </c>
      <c r="Y45" s="422">
        <f>IF(Computations!E20&lt;&gt;"",Computations!E20,"---")</f>
        <v>0</v>
      </c>
      <c r="Z45" s="409">
        <f>IF(AA45=O45,N45,interp(AA45,AreaCapacity!$A$3:$B$245,2))</f>
        <v>7733.0803229813664</v>
      </c>
      <c r="AA45" s="403">
        <f t="shared" si="17"/>
        <v>72828.66</v>
      </c>
      <c r="AB45" s="396">
        <f t="shared" si="4"/>
        <v>190.24294175646935</v>
      </c>
      <c r="AC45" s="396">
        <f>IF(P45&lt;&gt;"---",P45,IF(BH45="Y",AB45,MIN(Input!I20,AB45-AK45)))</f>
        <v>35.072760416666668</v>
      </c>
      <c r="AD45" s="396">
        <f t="shared" si="5"/>
        <v>0</v>
      </c>
      <c r="AE45" s="396">
        <f>IF(R45&lt;&gt;"---",R45,IF(BH45="Y",Input!M20,0))</f>
        <v>0</v>
      </c>
      <c r="AF45" s="396">
        <f t="shared" si="6"/>
        <v>0</v>
      </c>
      <c r="AG45" s="396">
        <f t="shared" si="18"/>
        <v>1.8906249999999005</v>
      </c>
      <c r="AH45" s="396">
        <f t="shared" si="19"/>
        <v>0</v>
      </c>
      <c r="AI45" s="396">
        <f t="shared" si="7"/>
        <v>40.890624999999901</v>
      </c>
      <c r="AJ45" s="212">
        <f t="shared" si="20"/>
        <v>36.963385416666569</v>
      </c>
      <c r="AK45" s="432">
        <f>IF(Y45&lt;&gt;"---",Y45,interp(AA44,AreaCapacity!$A$3:$C$245,3)*StepInterp(B45,Evap!$A$3:$D$15,4)/1.9835)</f>
        <v>0</v>
      </c>
      <c r="AL45" s="396">
        <f t="shared" si="8"/>
        <v>3.9272395833333298</v>
      </c>
      <c r="AM45" s="396">
        <f t="shared" si="21"/>
        <v>40.890624999999901</v>
      </c>
      <c r="AN45" s="396">
        <f t="shared" si="22"/>
        <v>304.02999999999884</v>
      </c>
      <c r="AO45" s="396">
        <f t="shared" si="23"/>
        <v>0</v>
      </c>
      <c r="AP45" s="396">
        <f t="shared" si="24"/>
        <v>0</v>
      </c>
      <c r="AQ45" s="409">
        <f>IF(AR45=O45,N45,interp(AR45,AreaCapacity!$A$3:$B$245,2))</f>
        <v>7733.0803229813664</v>
      </c>
      <c r="AR45" s="403">
        <f t="shared" si="25"/>
        <v>72828.66</v>
      </c>
      <c r="AS45" s="396">
        <f t="shared" si="9"/>
        <v>190.24294175646935</v>
      </c>
      <c r="AT45" s="396">
        <f>IF(P45&lt;&gt;"---",P45,IF(BH45="Y",AS45,MIN(Input!I20,AS45-BB45)))</f>
        <v>35.072760416666668</v>
      </c>
      <c r="AU45" s="396">
        <f t="shared" si="10"/>
        <v>0</v>
      </c>
      <c r="AV45" s="396">
        <f>IF(R45&lt;&gt;"---",R45,IF(BH45="Y",Input!M20,0))</f>
        <v>0</v>
      </c>
      <c r="AW45" s="396">
        <f t="shared" si="11"/>
        <v>0</v>
      </c>
      <c r="AX45" s="396">
        <f t="shared" si="26"/>
        <v>1.8906249999999005</v>
      </c>
      <c r="AY45" s="396">
        <f t="shared" si="27"/>
        <v>0</v>
      </c>
      <c r="AZ45" s="396">
        <f t="shared" si="12"/>
        <v>40.890624999999901</v>
      </c>
      <c r="BA45" s="212">
        <f t="shared" si="28"/>
        <v>36.963385416666569</v>
      </c>
      <c r="BB45" s="432">
        <f>IF(Y45&lt;&gt;"---",Y45,interp(AR44,AreaCapacity!$A$3:$C$245,3)*StepInterp(B45,Evap!$A$3:$D$15,4)/1.9835)</f>
        <v>0</v>
      </c>
      <c r="BC45" s="396">
        <f t="shared" si="13"/>
        <v>3.9272395833333298</v>
      </c>
      <c r="BD45" s="212">
        <f t="shared" si="29"/>
        <v>40.890624999999901</v>
      </c>
      <c r="BE45" s="212">
        <f t="shared" si="30"/>
        <v>304.02999999999884</v>
      </c>
      <c r="BF45" s="212">
        <f t="shared" si="31"/>
        <v>0</v>
      </c>
      <c r="BG45" s="445">
        <f t="shared" si="32"/>
        <v>0</v>
      </c>
      <c r="BH45" s="396" t="str">
        <f t="shared" si="14"/>
        <v>N</v>
      </c>
      <c r="BI45" s="396">
        <f t="shared" si="15"/>
        <v>39</v>
      </c>
      <c r="BJ45" s="396">
        <f t="shared" si="33"/>
        <v>155.1701813398027</v>
      </c>
      <c r="BK45" s="396">
        <f t="shared" si="34"/>
        <v>73510.358990885405</v>
      </c>
      <c r="BL45" s="396">
        <f t="shared" si="35"/>
        <v>73510.358990885405</v>
      </c>
      <c r="BM45" s="443">
        <f t="shared" si="36"/>
        <v>0</v>
      </c>
      <c r="BN45" s="460">
        <f t="shared" si="37"/>
        <v>0</v>
      </c>
      <c r="BO45" s="305">
        <f t="shared" si="38"/>
        <v>0</v>
      </c>
      <c r="BP45" s="445">
        <f t="shared" si="39"/>
        <v>0</v>
      </c>
      <c r="BQ45" s="305"/>
      <c r="BR45" s="12">
        <v>7704</v>
      </c>
      <c r="BS45" s="12">
        <v>52000</v>
      </c>
      <c r="BT45" s="12">
        <v>7747.5</v>
      </c>
      <c r="BU45" s="446">
        <v>85000</v>
      </c>
      <c r="BV45" s="6">
        <v>7766</v>
      </c>
      <c r="BW45" s="6">
        <v>102369</v>
      </c>
      <c r="CW45" s="436"/>
      <c r="CX45" s="436"/>
      <c r="CY45" s="436"/>
      <c r="CZ45" s="436"/>
      <c r="DA45" s="436"/>
      <c r="DB45" s="436"/>
      <c r="DC45" s="148"/>
    </row>
    <row r="46" spans="1:107">
      <c r="A46" s="6" t="str">
        <f ca="1">OFFSET('day lookup'!$A$1,WEEKDAY(B46,1)-1,0)</f>
        <v>THU</v>
      </c>
      <c r="B46" s="387">
        <f t="shared" si="40"/>
        <v>41011</v>
      </c>
      <c r="C46" s="394">
        <f ca="1">IF($CY$1=1,OFFSET(Historic!$F$193,$B46-$B$35,C$30-1975),IF($B46&gt;DATE(Input!$C$1,4,30),OFFSET(Historic!$F$193,$B46-$B$35,C$30-1975),NA()))</f>
        <v>224.17177939999999</v>
      </c>
      <c r="D46" s="212">
        <f ca="1">IF($CY$1=1,OFFSET(Historic!$F$193,$B46-$B$35,D$30-1975),IF($B46&gt;DATE(Input!$C$1,4,30),OFFSET(Historic!$F$193,$B46-$B$35,D$30-1975),NA()))</f>
        <v>164.62801000000002</v>
      </c>
      <c r="E46" s="212">
        <f ca="1">IF($CY$1=1,OFFSET(Historic!$F$193,$B46-$B$35,E$30-1975),IF($B46&gt;DATE(Input!$C$1,4,30),OFFSET(Historic!$F$193,$B46-$B$35,E$30-1975),NA()))</f>
        <v>246.3271393</v>
      </c>
      <c r="F46" s="212">
        <f ca="1">IF($CY$1=1,OFFSET(Historic!$F$193,$B46-$B$35,F$30-1975),IF($B46&gt;DATE(Input!$C$1,4,30),OFFSET(Historic!$F$193,$B46-$B$35,F$30-1975),NA()))</f>
        <v>138.84290000000001</v>
      </c>
      <c r="G46" s="212">
        <f ca="1">IF($CY$1=1,OFFSET(Historic!$F$193,$B46-$B$35,G$30-1975),IF($B46&gt;DATE(Input!$C$1,4,30),OFFSET(Historic!$F$193,$B46-$B$35,G$30-1975),NA()))</f>
        <v>213.54</v>
      </c>
      <c r="H46" s="212">
        <f t="shared" ca="1" si="16"/>
        <v>197.50196574</v>
      </c>
      <c r="I46" s="388">
        <f t="shared" ca="1" si="1"/>
        <v>0.40437385743765836</v>
      </c>
      <c r="J46" s="305">
        <f t="shared" ca="1" si="2"/>
        <v>131.9031438175775</v>
      </c>
      <c r="K46" s="305">
        <f t="shared" ca="1" si="3"/>
        <v>41.793113574348361</v>
      </c>
      <c r="L46" s="406" t="str">
        <f>IF(Computations!J21&lt;&gt;"",Computations!J21,"---")</f>
        <v>N</v>
      </c>
      <c r="M46" s="436">
        <f>IF(Computations!I21&lt;&gt;"",Computations!I21,"---")</f>
        <v>195.86645811013744</v>
      </c>
      <c r="N46" s="410">
        <f>IF(Computations!C21&lt;&gt;"",Computations!C21,"---")</f>
        <v>7733.4693167701862</v>
      </c>
      <c r="O46" s="407">
        <f>IF(Computations!D21&lt;&gt;"",Computations!D21,"---")</f>
        <v>73141.8</v>
      </c>
      <c r="P46" s="407">
        <f>IF(Computations!M21&lt;&gt;"",Computations!M21,"---")</f>
        <v>35.077343750000011</v>
      </c>
      <c r="Q46" s="407">
        <f>IF(Computations!P21&lt;&gt;"",Computations!P21,"---")</f>
        <v>0</v>
      </c>
      <c r="R46" s="407">
        <f>IF(Computations!V21&lt;&gt;"",Computations!V21,"---")</f>
        <v>0</v>
      </c>
      <c r="S46" s="407">
        <f>IF(Computations!X21&lt;&gt;"",Computations!X21,"---")</f>
        <v>0</v>
      </c>
      <c r="T46" s="407">
        <f>IF(Computations!AB21&lt;&gt;"",Computations!AB21,"---")</f>
        <v>2.9166666666666003</v>
      </c>
      <c r="U46" s="407">
        <f>IF(Computations!AG21&lt;&gt;"",Computations!AG21,"---")</f>
        <v>0</v>
      </c>
      <c r="V46" s="407">
        <f>IF(Computations!H21&lt;&gt;"",Computations!H21,"---")</f>
        <v>37.994010416666612</v>
      </c>
      <c r="W46" s="407">
        <f>IF(Computations!G21&lt;&gt;"",Computations!G21,"---")</f>
        <v>3.92265624999999</v>
      </c>
      <c r="X46" s="407">
        <f>IF(Computations!F21&lt;&gt;"",Computations!F21,"---")</f>
        <v>41.9166666666666</v>
      </c>
      <c r="Y46" s="422">
        <f>IF(Computations!E21&lt;&gt;"",Computations!E21,"---")</f>
        <v>0</v>
      </c>
      <c r="Z46" s="409">
        <f>IF(AA46=O46,N46,interp(AA46,AreaCapacity!$A$3:$B$245,2))</f>
        <v>7733.4693167701862</v>
      </c>
      <c r="AA46" s="403">
        <f t="shared" si="17"/>
        <v>73141.8</v>
      </c>
      <c r="AB46" s="396">
        <f t="shared" si="4"/>
        <v>195.86645811013744</v>
      </c>
      <c r="AC46" s="396">
        <f>IF(P46&lt;&gt;"---",P46,IF(BH46="Y",AB46,MIN(Input!I21,AB46-AK46)))</f>
        <v>35.077343750000011</v>
      </c>
      <c r="AD46" s="396">
        <f t="shared" si="5"/>
        <v>0</v>
      </c>
      <c r="AE46" s="396">
        <f>IF(R46&lt;&gt;"---",R46,IF(BH46="Y",Input!M21,0))</f>
        <v>0</v>
      </c>
      <c r="AF46" s="396">
        <f t="shared" si="6"/>
        <v>0</v>
      </c>
      <c r="AG46" s="396">
        <f t="shared" si="18"/>
        <v>2.9166666666666003</v>
      </c>
      <c r="AH46" s="396">
        <f t="shared" si="19"/>
        <v>0</v>
      </c>
      <c r="AI46" s="396">
        <f t="shared" si="7"/>
        <v>41.9166666666666</v>
      </c>
      <c r="AJ46" s="212">
        <f t="shared" si="20"/>
        <v>37.994010416666612</v>
      </c>
      <c r="AK46" s="432">
        <f>IF(Y46&lt;&gt;"---",Y46,interp(AA45,AreaCapacity!$A$3:$C$245,3)*StepInterp(B46,Evap!$A$3:$D$15,4)/1.9835)</f>
        <v>0</v>
      </c>
      <c r="AL46" s="396">
        <f t="shared" si="8"/>
        <v>3.92265624999999</v>
      </c>
      <c r="AM46" s="396">
        <f t="shared" si="21"/>
        <v>41.9166666666666</v>
      </c>
      <c r="AN46" s="396">
        <f t="shared" si="22"/>
        <v>313.13999999999942</v>
      </c>
      <c r="AO46" s="396">
        <f t="shared" si="23"/>
        <v>0</v>
      </c>
      <c r="AP46" s="396">
        <f t="shared" si="24"/>
        <v>0</v>
      </c>
      <c r="AQ46" s="409">
        <f>IF(AR46=O46,N46,interp(AR46,AreaCapacity!$A$3:$B$245,2))</f>
        <v>7733.4693167701862</v>
      </c>
      <c r="AR46" s="403">
        <f t="shared" si="25"/>
        <v>73141.8</v>
      </c>
      <c r="AS46" s="396">
        <f t="shared" si="9"/>
        <v>195.86645811013744</v>
      </c>
      <c r="AT46" s="396">
        <f>IF(P46&lt;&gt;"---",P46,IF(BH46="Y",AS46,MIN(Input!I21,AS46-BB46)))</f>
        <v>35.077343750000011</v>
      </c>
      <c r="AU46" s="396">
        <f t="shared" si="10"/>
        <v>0</v>
      </c>
      <c r="AV46" s="396">
        <f>IF(R46&lt;&gt;"---",R46,IF(BH46="Y",Input!M21,0))</f>
        <v>0</v>
      </c>
      <c r="AW46" s="396">
        <f t="shared" si="11"/>
        <v>0</v>
      </c>
      <c r="AX46" s="396">
        <f t="shared" si="26"/>
        <v>2.9166666666666003</v>
      </c>
      <c r="AY46" s="396">
        <f t="shared" si="27"/>
        <v>0</v>
      </c>
      <c r="AZ46" s="396">
        <f t="shared" si="12"/>
        <v>41.9166666666666</v>
      </c>
      <c r="BA46" s="212">
        <f t="shared" si="28"/>
        <v>37.994010416666612</v>
      </c>
      <c r="BB46" s="432">
        <f>IF(Y46&lt;&gt;"---",Y46,interp(AR45,AreaCapacity!$A$3:$C$245,3)*StepInterp(B46,Evap!$A$3:$D$15,4)/1.9835)</f>
        <v>0</v>
      </c>
      <c r="BC46" s="396">
        <f t="shared" si="13"/>
        <v>3.92265624999999</v>
      </c>
      <c r="BD46" s="212">
        <f t="shared" si="29"/>
        <v>41.9166666666666</v>
      </c>
      <c r="BE46" s="212">
        <f t="shared" si="30"/>
        <v>313.13999999999942</v>
      </c>
      <c r="BF46" s="212">
        <f t="shared" si="31"/>
        <v>0</v>
      </c>
      <c r="BG46" s="445">
        <f t="shared" si="32"/>
        <v>0</v>
      </c>
      <c r="BH46" s="396" t="str">
        <f t="shared" si="14"/>
        <v>N</v>
      </c>
      <c r="BI46" s="396">
        <f t="shared" si="15"/>
        <v>39</v>
      </c>
      <c r="BJ46" s="396">
        <f t="shared" si="33"/>
        <v>160.78911436013743</v>
      </c>
      <c r="BK46" s="396">
        <f t="shared" si="34"/>
        <v>73829.284199218731</v>
      </c>
      <c r="BL46" s="396">
        <f t="shared" si="35"/>
        <v>73829.284199218731</v>
      </c>
      <c r="BM46" s="443">
        <f t="shared" si="36"/>
        <v>0</v>
      </c>
      <c r="BN46" s="460">
        <f t="shared" si="37"/>
        <v>0</v>
      </c>
      <c r="BO46" s="305">
        <f t="shared" si="38"/>
        <v>0</v>
      </c>
      <c r="BP46" s="445">
        <f t="shared" si="39"/>
        <v>0</v>
      </c>
      <c r="BQ46" s="305"/>
      <c r="BR46" s="12">
        <v>7704</v>
      </c>
      <c r="BS46" s="12">
        <v>52000</v>
      </c>
      <c r="BT46" s="12">
        <v>7747.5</v>
      </c>
      <c r="BU46" s="446">
        <v>85000</v>
      </c>
      <c r="BV46" s="6">
        <v>7766</v>
      </c>
      <c r="BW46" s="6">
        <v>102369</v>
      </c>
      <c r="CW46" s="436"/>
      <c r="CX46" s="436"/>
      <c r="CY46" s="436"/>
      <c r="CZ46" s="436"/>
      <c r="DA46" s="436"/>
      <c r="DB46" s="436"/>
      <c r="DC46" s="148"/>
    </row>
    <row r="47" spans="1:107">
      <c r="A47" s="6" t="str">
        <f ca="1">OFFSET('day lookup'!$A$1,WEEKDAY(B47,1)-1,0)</f>
        <v>FRI</v>
      </c>
      <c r="B47" s="387">
        <f t="shared" si="40"/>
        <v>41012</v>
      </c>
      <c r="C47" s="394">
        <f ca="1">IF($CY$1=1,OFFSET(Historic!$F$193,$B47-$B$35,C$30-1975),IF($B47&gt;DATE(Input!$C$1,4,30),OFFSET(Historic!$F$193,$B47-$B$35,C$30-1975),NA()))</f>
        <v>205.28914500000002</v>
      </c>
      <c r="D47" s="212">
        <f ca="1">IF($CY$1=1,OFFSET(Historic!$F$193,$B47-$B$35,D$30-1975),IF($B47&gt;DATE(Input!$C$1,4,30),OFFSET(Historic!$F$193,$B47-$B$35,D$30-1975),NA()))</f>
        <v>150.74372</v>
      </c>
      <c r="E47" s="212">
        <f ca="1">IF($CY$1=1,OFFSET(Historic!$F$193,$B47-$B$35,E$30-1975),IF($B47&gt;DATE(Input!$C$1,4,30),OFFSET(Historic!$F$193,$B47-$B$35,E$30-1975),NA()))</f>
        <v>223.08087090000001</v>
      </c>
      <c r="F47" s="212">
        <f ca="1">IF($CY$1=1,OFFSET(Historic!$F$193,$B47-$B$35,F$30-1975),IF($B47&gt;DATE(Input!$C$1,4,30),OFFSET(Historic!$F$193,$B47-$B$35,F$30-1975),NA()))</f>
        <v>164.62801000000002</v>
      </c>
      <c r="G47" s="212">
        <f ca="1">IF($CY$1=1,OFFSET(Historic!$F$193,$B47-$B$35,G$30-1975),IF($B47&gt;DATE(Input!$C$1,4,30),OFFSET(Historic!$F$193,$B47-$B$35,G$30-1975),NA()))</f>
        <v>190.94</v>
      </c>
      <c r="H47" s="212">
        <f t="shared" ca="1" si="16"/>
        <v>186.93634918000004</v>
      </c>
      <c r="I47" s="388">
        <f t="shared" ca="1" si="1"/>
        <v>0.38274136832006223</v>
      </c>
      <c r="J47" s="305">
        <f t="shared" ca="1" si="2"/>
        <v>124.84681890752724</v>
      </c>
      <c r="K47" s="305">
        <f t="shared" ca="1" si="3"/>
        <v>39.55733829372965</v>
      </c>
      <c r="L47" s="406" t="str">
        <f>IF(Computations!J22&lt;&gt;"",Computations!J22,"---")</f>
        <v>N</v>
      </c>
      <c r="M47" s="436">
        <f>IF(Computations!I22&lt;&gt;"",Computations!I22,"---")</f>
        <v>151.28642803125757</v>
      </c>
      <c r="N47" s="410">
        <f>IF(Computations!C22&lt;&gt;"",Computations!C22,"---")</f>
        <v>7733.7489937888195</v>
      </c>
      <c r="O47" s="407">
        <f>IF(Computations!D22&lt;&gt;"",Computations!D22,"---")</f>
        <v>73366.94</v>
      </c>
      <c r="P47" s="407">
        <f>IF(Computations!M22&lt;&gt;"",Computations!M22,"---")</f>
        <v>34.78</v>
      </c>
      <c r="Q47" s="407">
        <f>IF(Computations!P22&lt;&gt;"",Computations!P22,"---")</f>
        <v>0</v>
      </c>
      <c r="R47" s="407">
        <f>IF(Computations!V22&lt;&gt;"",Computations!V22,"---")</f>
        <v>0</v>
      </c>
      <c r="S47" s="407">
        <f>IF(Computations!X22&lt;&gt;"",Computations!X22,"---")</f>
        <v>0</v>
      </c>
      <c r="T47" s="407">
        <f>IF(Computations!AB22&lt;&gt;"",Computations!AB22,"---")</f>
        <v>3</v>
      </c>
      <c r="U47" s="407">
        <f>IF(Computations!AG22&lt;&gt;"",Computations!AG22,"---")</f>
        <v>0</v>
      </c>
      <c r="V47" s="407">
        <f>IF(Computations!H22&lt;&gt;"",Computations!H22,"---")</f>
        <v>37.78</v>
      </c>
      <c r="W47" s="407">
        <f>IF(Computations!G22&lt;&gt;"",Computations!G22,"---")</f>
        <v>4.22</v>
      </c>
      <c r="X47" s="407">
        <f>IF(Computations!F22&lt;&gt;"",Computations!F22,"---")</f>
        <v>42</v>
      </c>
      <c r="Y47" s="422">
        <f>IF(Computations!E22&lt;&gt;"",Computations!E22,"---")</f>
        <v>0</v>
      </c>
      <c r="Z47" s="409">
        <f>IF(AA47=O47,N47,interp(AA47,AreaCapacity!$A$3:$B$245,2))</f>
        <v>7733.7489937888195</v>
      </c>
      <c r="AA47" s="403">
        <f t="shared" si="17"/>
        <v>73366.94</v>
      </c>
      <c r="AB47" s="396">
        <f t="shared" si="4"/>
        <v>151.28642803125757</v>
      </c>
      <c r="AC47" s="396">
        <f>IF(P47&lt;&gt;"---",P47,IF(BH47="Y",AB47,MIN(Input!I22,AB47-AK47)))</f>
        <v>34.78</v>
      </c>
      <c r="AD47" s="396">
        <f t="shared" si="5"/>
        <v>0</v>
      </c>
      <c r="AE47" s="396">
        <f>IF(R47&lt;&gt;"---",R47,IF(BH47="Y",Input!M22,0))</f>
        <v>0</v>
      </c>
      <c r="AF47" s="396">
        <f t="shared" si="6"/>
        <v>0</v>
      </c>
      <c r="AG47" s="396">
        <f t="shared" si="18"/>
        <v>3</v>
      </c>
      <c r="AH47" s="396">
        <f t="shared" si="19"/>
        <v>0</v>
      </c>
      <c r="AI47" s="396">
        <f t="shared" si="7"/>
        <v>42</v>
      </c>
      <c r="AJ47" s="212">
        <f t="shared" si="20"/>
        <v>37.78</v>
      </c>
      <c r="AK47" s="432">
        <f>IF(Y47&lt;&gt;"---",Y47,interp(AA46,AreaCapacity!$A$3:$C$245,3)*StepInterp(B47,Evap!$A$3:$D$15,4)/1.9835)</f>
        <v>0</v>
      </c>
      <c r="AL47" s="396">
        <f t="shared" si="8"/>
        <v>4.22</v>
      </c>
      <c r="AM47" s="396">
        <f t="shared" si="21"/>
        <v>42</v>
      </c>
      <c r="AN47" s="396">
        <f t="shared" si="22"/>
        <v>225.13999999999942</v>
      </c>
      <c r="AO47" s="396">
        <f t="shared" si="23"/>
        <v>0</v>
      </c>
      <c r="AP47" s="396">
        <f t="shared" si="24"/>
        <v>0</v>
      </c>
      <c r="AQ47" s="409">
        <f>IF(AR47=O47,N47,interp(AR47,AreaCapacity!$A$3:$B$245,2))</f>
        <v>7733.7489937888195</v>
      </c>
      <c r="AR47" s="403">
        <f t="shared" si="25"/>
        <v>73366.94</v>
      </c>
      <c r="AS47" s="396">
        <f t="shared" si="9"/>
        <v>151.28642803125757</v>
      </c>
      <c r="AT47" s="396">
        <f>IF(P47&lt;&gt;"---",P47,IF(BH47="Y",AS47,MIN(Input!I22,AS47-BB47)))</f>
        <v>34.78</v>
      </c>
      <c r="AU47" s="396">
        <f t="shared" si="10"/>
        <v>0</v>
      </c>
      <c r="AV47" s="396">
        <f>IF(R47&lt;&gt;"---",R47,IF(BH47="Y",Input!M22,0))</f>
        <v>0</v>
      </c>
      <c r="AW47" s="396">
        <f t="shared" si="11"/>
        <v>0</v>
      </c>
      <c r="AX47" s="396">
        <f t="shared" si="26"/>
        <v>3</v>
      </c>
      <c r="AY47" s="396">
        <f t="shared" si="27"/>
        <v>0</v>
      </c>
      <c r="AZ47" s="396">
        <f t="shared" si="12"/>
        <v>42</v>
      </c>
      <c r="BA47" s="212">
        <f t="shared" si="28"/>
        <v>37.78</v>
      </c>
      <c r="BB47" s="432">
        <f>IF(Y47&lt;&gt;"---",Y47,interp(AR46,AreaCapacity!$A$3:$C$245,3)*StepInterp(B47,Evap!$A$3:$D$15,4)/1.9835)</f>
        <v>0</v>
      </c>
      <c r="BC47" s="396">
        <f t="shared" si="13"/>
        <v>4.22</v>
      </c>
      <c r="BD47" s="212">
        <f t="shared" si="29"/>
        <v>42</v>
      </c>
      <c r="BE47" s="212">
        <f t="shared" si="30"/>
        <v>225.13999999999942</v>
      </c>
      <c r="BF47" s="212">
        <f t="shared" si="31"/>
        <v>0</v>
      </c>
      <c r="BG47" s="445">
        <f t="shared" si="32"/>
        <v>0</v>
      </c>
      <c r="BH47" s="396" t="str">
        <f t="shared" si="14"/>
        <v>N</v>
      </c>
      <c r="BI47" s="396">
        <f t="shared" si="15"/>
        <v>39</v>
      </c>
      <c r="BJ47" s="396">
        <f t="shared" si="33"/>
        <v>116.50642803125757</v>
      </c>
      <c r="BK47" s="396">
        <f t="shared" si="34"/>
        <v>74060.374699218737</v>
      </c>
      <c r="BL47" s="396">
        <f t="shared" si="35"/>
        <v>74060.374699218737</v>
      </c>
      <c r="BM47" s="443">
        <f t="shared" si="36"/>
        <v>0</v>
      </c>
      <c r="BN47" s="460">
        <f t="shared" si="37"/>
        <v>0</v>
      </c>
      <c r="BO47" s="305">
        <f t="shared" si="38"/>
        <v>0</v>
      </c>
      <c r="BP47" s="445">
        <f t="shared" si="39"/>
        <v>0</v>
      </c>
      <c r="BQ47" s="305"/>
      <c r="BR47" s="12">
        <v>7704</v>
      </c>
      <c r="BS47" s="12">
        <v>52000</v>
      </c>
      <c r="BT47" s="12">
        <v>7747.5</v>
      </c>
      <c r="BU47" s="446">
        <v>85000</v>
      </c>
      <c r="BV47" s="6">
        <v>7766</v>
      </c>
      <c r="BW47" s="6">
        <v>102369</v>
      </c>
      <c r="CW47" s="436"/>
      <c r="CX47" s="436"/>
      <c r="CY47" s="436"/>
      <c r="CZ47" s="436"/>
      <c r="DA47" s="436"/>
      <c r="DB47" s="436"/>
      <c r="DC47" s="148"/>
    </row>
    <row r="48" spans="1:107">
      <c r="A48" s="6" t="str">
        <f ca="1">OFFSET('day lookup'!$A$1,WEEKDAY(B48,1)-1,0)</f>
        <v>SAT</v>
      </c>
      <c r="B48" s="387">
        <f t="shared" si="40"/>
        <v>41013</v>
      </c>
      <c r="C48" s="394">
        <f ca="1">IF($CY$1=1,OFFSET(Historic!$F$193,$B48-$B$35,C$30-1975),IF($B48&gt;DATE(Input!$C$1,4,30),OFFSET(Historic!$F$193,$B48-$B$35,C$30-1975),NA()))</f>
        <v>254.49903570000001</v>
      </c>
      <c r="D48" s="212">
        <f ca="1">IF($CY$1=1,OFFSET(Historic!$F$193,$B48-$B$35,D$30-1975),IF($B48&gt;DATE(Input!$C$1,4,30),OFFSET(Historic!$F$193,$B48-$B$35,D$30-1975),NA()))</f>
        <v>126.94208</v>
      </c>
      <c r="E48" s="212">
        <f ca="1">IF($CY$1=1,OFFSET(Historic!$F$193,$B48-$B$35,E$30-1975),IF($B48&gt;DATE(Input!$C$1,4,30),OFFSET(Historic!$F$193,$B48-$B$35,E$30-1975),NA()))</f>
        <v>227.08748030000001</v>
      </c>
      <c r="F48" s="212">
        <f ca="1">IF($CY$1=1,OFFSET(Historic!$F$193,$B48-$B$35,F$30-1975),IF($B48&gt;DATE(Input!$C$1,4,30),OFFSET(Historic!$F$193,$B48-$B$35,F$30-1975),NA()))</f>
        <v>156.69413</v>
      </c>
      <c r="G48" s="212">
        <f ca="1">IF($CY$1=1,OFFSET(Historic!$F$193,$B48-$B$35,G$30-1975),IF($B48&gt;DATE(Input!$C$1,4,30),OFFSET(Historic!$F$193,$B48-$B$35,G$30-1975),NA()))</f>
        <v>230</v>
      </c>
      <c r="H48" s="212">
        <f t="shared" ca="1" si="16"/>
        <v>199.04454519999999</v>
      </c>
      <c r="I48" s="388">
        <f t="shared" ca="1" si="1"/>
        <v>0.40753219970684595</v>
      </c>
      <c r="J48" s="305">
        <f t="shared" ca="1" si="2"/>
        <v>132.93336688194066</v>
      </c>
      <c r="K48" s="305">
        <f t="shared" ca="1" si="3"/>
        <v>42.119536647291866</v>
      </c>
      <c r="L48" s="406" t="str">
        <f>IF(Computations!J23&lt;&gt;"",Computations!J23,"---")</f>
        <v>N</v>
      </c>
      <c r="M48" s="436">
        <f>IF(Computations!I23&lt;&gt;"",Computations!I23,"---")</f>
        <v>151.60459131585131</v>
      </c>
      <c r="N48" s="410">
        <f>IF(Computations!C23&lt;&gt;"",Computations!C23,"---")</f>
        <v>7734.0290617283954</v>
      </c>
      <c r="O48" s="407">
        <f>IF(Computations!D23&lt;&gt;"",Computations!D23,"---")</f>
        <v>73592.539999999994</v>
      </c>
      <c r="P48" s="407">
        <f>IF(Computations!M23&lt;&gt;"",Computations!M23,"---")</f>
        <v>34.663125000000001</v>
      </c>
      <c r="Q48" s="407">
        <f>IF(Computations!P23&lt;&gt;"",Computations!P23,"---")</f>
        <v>0</v>
      </c>
      <c r="R48" s="407">
        <f>IF(Computations!V23&lt;&gt;"",Computations!V23,"---")</f>
        <v>0</v>
      </c>
      <c r="S48" s="407">
        <f>IF(Computations!X23&lt;&gt;"",Computations!X23,"---")</f>
        <v>0</v>
      </c>
      <c r="T48" s="407">
        <f>IF(Computations!AB23&lt;&gt;"",Computations!AB23,"---")</f>
        <v>3.2031249999999005</v>
      </c>
      <c r="U48" s="407">
        <f>IF(Computations!AG23&lt;&gt;"",Computations!AG23,"---")</f>
        <v>0</v>
      </c>
      <c r="V48" s="407">
        <f>IF(Computations!H23&lt;&gt;"",Computations!H23,"---")</f>
        <v>37.866249999999901</v>
      </c>
      <c r="W48" s="407">
        <f>IF(Computations!G23&lt;&gt;"",Computations!G23,"---")</f>
        <v>4.336875</v>
      </c>
      <c r="X48" s="407">
        <f>IF(Computations!F23&lt;&gt;"",Computations!F23,"---")</f>
        <v>42.203124999999901</v>
      </c>
      <c r="Y48" s="422">
        <f>IF(Computations!E23&lt;&gt;"",Computations!E23,"---")</f>
        <v>0</v>
      </c>
      <c r="Z48" s="409">
        <f>IF(AA48=O48,N48,interp(AA48,AreaCapacity!$A$3:$B$245,2))</f>
        <v>7734.0290617283954</v>
      </c>
      <c r="AA48" s="403">
        <f t="shared" si="17"/>
        <v>73592.539999999994</v>
      </c>
      <c r="AB48" s="396">
        <f t="shared" si="4"/>
        <v>151.60459131585131</v>
      </c>
      <c r="AC48" s="396">
        <f>IF(P48&lt;&gt;"---",P48,IF(BH48="Y",AB48,MIN(Input!I23,AB48-AK48)))</f>
        <v>34.663125000000001</v>
      </c>
      <c r="AD48" s="396">
        <f t="shared" si="5"/>
        <v>0</v>
      </c>
      <c r="AE48" s="396">
        <f>IF(R48&lt;&gt;"---",R48,IF(BH48="Y",Input!M23,0))</f>
        <v>0</v>
      </c>
      <c r="AF48" s="396">
        <f t="shared" si="6"/>
        <v>0</v>
      </c>
      <c r="AG48" s="396">
        <f t="shared" si="18"/>
        <v>3.2031249999999005</v>
      </c>
      <c r="AH48" s="396">
        <f t="shared" si="19"/>
        <v>0</v>
      </c>
      <c r="AI48" s="396">
        <f t="shared" si="7"/>
        <v>42.203124999999901</v>
      </c>
      <c r="AJ48" s="212">
        <f t="shared" si="20"/>
        <v>37.866249999999901</v>
      </c>
      <c r="AK48" s="432">
        <f>IF(Y48&lt;&gt;"---",Y48,interp(AA47,AreaCapacity!$A$3:$C$245,3)*StepInterp(B48,Evap!$A$3:$D$15,4)/1.9835)</f>
        <v>0</v>
      </c>
      <c r="AL48" s="396">
        <f t="shared" si="8"/>
        <v>4.336875</v>
      </c>
      <c r="AM48" s="396">
        <f t="shared" si="21"/>
        <v>42.203124999999901</v>
      </c>
      <c r="AN48" s="396">
        <f t="shared" si="22"/>
        <v>225.59999999999127</v>
      </c>
      <c r="AO48" s="396">
        <f t="shared" si="23"/>
        <v>0</v>
      </c>
      <c r="AP48" s="396">
        <f t="shared" si="24"/>
        <v>0</v>
      </c>
      <c r="AQ48" s="409">
        <f>IF(AR48=O48,N48,interp(AR48,AreaCapacity!$A$3:$B$245,2))</f>
        <v>7734.0290617283954</v>
      </c>
      <c r="AR48" s="403">
        <f t="shared" si="25"/>
        <v>73592.539999999994</v>
      </c>
      <c r="AS48" s="396">
        <f t="shared" si="9"/>
        <v>151.60459131585131</v>
      </c>
      <c r="AT48" s="396">
        <f>IF(P48&lt;&gt;"---",P48,IF(BH48="Y",AS48,MIN(Input!I23,AS48-BB48)))</f>
        <v>34.663125000000001</v>
      </c>
      <c r="AU48" s="396">
        <f t="shared" si="10"/>
        <v>0</v>
      </c>
      <c r="AV48" s="396">
        <f>IF(R48&lt;&gt;"---",R48,IF(BH48="Y",Input!M23,0))</f>
        <v>0</v>
      </c>
      <c r="AW48" s="396">
        <f t="shared" si="11"/>
        <v>0</v>
      </c>
      <c r="AX48" s="396">
        <f t="shared" si="26"/>
        <v>3.2031249999999005</v>
      </c>
      <c r="AY48" s="396">
        <f t="shared" si="27"/>
        <v>0</v>
      </c>
      <c r="AZ48" s="396">
        <f t="shared" si="12"/>
        <v>42.203124999999901</v>
      </c>
      <c r="BA48" s="212">
        <f t="shared" si="28"/>
        <v>37.866249999999901</v>
      </c>
      <c r="BB48" s="432">
        <f>IF(Y48&lt;&gt;"---",Y48,interp(AR47,AreaCapacity!$A$3:$C$245,3)*StepInterp(B48,Evap!$A$3:$D$15,4)/1.9835)</f>
        <v>0</v>
      </c>
      <c r="BC48" s="396">
        <f t="shared" si="13"/>
        <v>4.336875</v>
      </c>
      <c r="BD48" s="212">
        <f t="shared" si="29"/>
        <v>42.203124999999901</v>
      </c>
      <c r="BE48" s="212">
        <f t="shared" si="30"/>
        <v>225.59999999999127</v>
      </c>
      <c r="BF48" s="212">
        <f t="shared" si="31"/>
        <v>0</v>
      </c>
      <c r="BG48" s="445">
        <f t="shared" si="32"/>
        <v>0</v>
      </c>
      <c r="BH48" s="396" t="str">
        <f t="shared" si="14"/>
        <v>N</v>
      </c>
      <c r="BI48" s="396">
        <f t="shared" si="15"/>
        <v>39</v>
      </c>
      <c r="BJ48" s="396">
        <f t="shared" si="33"/>
        <v>116.9414663158513</v>
      </c>
      <c r="BK48" s="396">
        <f t="shared" si="34"/>
        <v>74292.328097656224</v>
      </c>
      <c r="BL48" s="396">
        <f t="shared" si="35"/>
        <v>74292.328097656224</v>
      </c>
      <c r="BM48" s="443">
        <f t="shared" si="36"/>
        <v>0</v>
      </c>
      <c r="BN48" s="460">
        <f t="shared" si="37"/>
        <v>0</v>
      </c>
      <c r="BO48" s="305">
        <f t="shared" si="38"/>
        <v>0</v>
      </c>
      <c r="BP48" s="445">
        <f t="shared" si="39"/>
        <v>0</v>
      </c>
      <c r="BQ48" s="305"/>
      <c r="BR48" s="12">
        <v>7704</v>
      </c>
      <c r="BS48" s="12">
        <v>52000</v>
      </c>
      <c r="BT48" s="12">
        <v>7747.5</v>
      </c>
      <c r="BU48" s="446">
        <v>85000</v>
      </c>
      <c r="BV48" s="6">
        <v>7766</v>
      </c>
      <c r="BW48" s="6">
        <v>102369</v>
      </c>
      <c r="CW48" s="436"/>
      <c r="CX48" s="436"/>
      <c r="CY48" s="436"/>
      <c r="CZ48" s="436"/>
      <c r="DA48" s="436"/>
      <c r="DB48" s="436"/>
      <c r="DC48" s="148"/>
    </row>
    <row r="49" spans="1:107">
      <c r="A49" s="6" t="str">
        <f ca="1">OFFSET('day lookup'!$A$1,WEEKDAY(B49,1)-1,0)</f>
        <v>SUN</v>
      </c>
      <c r="B49" s="387">
        <f t="shared" ref="B49:B56" si="41">B48+1</f>
        <v>41014</v>
      </c>
      <c r="C49" s="394">
        <f ca="1">IF($CY$1=1,OFFSET(Historic!$F$193,$B49-$B$35,C$30-1975),IF($B49&gt;DATE(Input!$C$1,4,30),OFFSET(Historic!$F$193,$B49-$B$35,C$30-1975),NA()))</f>
        <v>311.10726949999997</v>
      </c>
      <c r="D49" s="212">
        <f ca="1">IF($CY$1=1,OFFSET(Historic!$F$193,$B49-$B$35,D$30-1975),IF($B49&gt;DATE(Input!$C$1,4,30),OFFSET(Historic!$F$193,$B49-$B$35,D$30-1975),NA()))</f>
        <v>111.07432</v>
      </c>
      <c r="E49" s="212">
        <f ca="1">IF($CY$1=1,OFFSET(Historic!$F$193,$B49-$B$35,E$30-1975),IF($B49&gt;DATE(Input!$C$1,4,30),OFFSET(Historic!$F$193,$B49-$B$35,E$30-1975),NA()))</f>
        <v>248.72713800000002</v>
      </c>
      <c r="F49" s="212">
        <f ca="1">IF($CY$1=1,OFFSET(Historic!$F$193,$B49-$B$35,F$30-1975),IF($B49&gt;DATE(Input!$C$1,4,30),OFFSET(Historic!$F$193,$B49-$B$35,F$30-1975),NA()))</f>
        <v>154.71066000000002</v>
      </c>
      <c r="G49" s="212">
        <f ca="1">IF($CY$1=1,OFFSET(Historic!$F$193,$B49-$B$35,G$30-1975),IF($B49&gt;DATE(Input!$C$1,4,30),OFFSET(Historic!$F$193,$B49-$B$35,G$30-1975),NA()))</f>
        <v>267.83999999999997</v>
      </c>
      <c r="H49" s="212">
        <f t="shared" ca="1" si="16"/>
        <v>218.69187749999998</v>
      </c>
      <c r="I49" s="388">
        <f t="shared" ca="1" si="1"/>
        <v>0.44775897679609</v>
      </c>
      <c r="J49" s="305">
        <f t="shared" ca="1" si="2"/>
        <v>146.05498259998498</v>
      </c>
      <c r="K49" s="305">
        <f t="shared" ca="1" si="3"/>
        <v>46.277081040180718</v>
      </c>
      <c r="L49" s="406" t="str">
        <f>IF(Computations!J24&lt;&gt;"",Computations!J24,"---")</f>
        <v>N</v>
      </c>
      <c r="M49" s="436">
        <f>IF(Computations!I24&lt;&gt;"",Computations!I24,"---")</f>
        <v>143.90687069364117</v>
      </c>
      <c r="N49" s="410">
        <f>IF(Computations!C24&lt;&gt;"",Computations!C24,"---")</f>
        <v>7734.2886543209879</v>
      </c>
      <c r="O49" s="407">
        <f>IF(Computations!D24&lt;&gt;"",Computations!D24,"---")</f>
        <v>73802.81</v>
      </c>
      <c r="P49" s="407">
        <f>IF(Computations!M24&lt;&gt;"",Computations!M24,"---")</f>
        <v>34.340000000000003</v>
      </c>
      <c r="Q49" s="407">
        <f>IF(Computations!P24&lt;&gt;"",Computations!P24,"---")</f>
        <v>0</v>
      </c>
      <c r="R49" s="407">
        <f>IF(Computations!V24&lt;&gt;"",Computations!V24,"---")</f>
        <v>0</v>
      </c>
      <c r="S49" s="407">
        <f>IF(Computations!X24&lt;&gt;"",Computations!X24,"---")</f>
        <v>0</v>
      </c>
      <c r="T49" s="407">
        <f>IF(Computations!AB24&lt;&gt;"",Computations!AB24,"---")</f>
        <v>3.5572916666666003</v>
      </c>
      <c r="U49" s="407">
        <f>IF(Computations!AG24&lt;&gt;"",Computations!AG24,"---")</f>
        <v>0</v>
      </c>
      <c r="V49" s="407">
        <f>IF(Computations!H24&lt;&gt;"",Computations!H24,"---")</f>
        <v>37.897291666666604</v>
      </c>
      <c r="W49" s="407">
        <f>IF(Computations!G24&lt;&gt;"",Computations!G24,"---")</f>
        <v>4.66</v>
      </c>
      <c r="X49" s="407">
        <f>IF(Computations!F24&lt;&gt;"",Computations!F24,"---")</f>
        <v>42.5572916666666</v>
      </c>
      <c r="Y49" s="422">
        <f>IF(Computations!E24&lt;&gt;"",Computations!E24,"---")</f>
        <v>0</v>
      </c>
      <c r="Z49" s="409">
        <f>IF(AA49=O49,N49,interp(AA49,AreaCapacity!$A$3:$B$245,2))</f>
        <v>7734.2886543209879</v>
      </c>
      <c r="AA49" s="403">
        <f t="shared" si="17"/>
        <v>73802.81</v>
      </c>
      <c r="AB49" s="396">
        <f t="shared" si="4"/>
        <v>143.90687069364117</v>
      </c>
      <c r="AC49" s="396">
        <f>IF(P49&lt;&gt;"---",P49,IF(BH49="Y",AB49,MIN(Input!I24,AB49-AK49)))</f>
        <v>34.340000000000003</v>
      </c>
      <c r="AD49" s="396">
        <f t="shared" si="5"/>
        <v>0</v>
      </c>
      <c r="AE49" s="396">
        <f>IF(R49&lt;&gt;"---",R49,IF(BH49="Y",Input!M24,0))</f>
        <v>0</v>
      </c>
      <c r="AF49" s="396">
        <f t="shared" si="6"/>
        <v>0</v>
      </c>
      <c r="AG49" s="396">
        <f t="shared" si="18"/>
        <v>3.5572916666666003</v>
      </c>
      <c r="AH49" s="396">
        <f t="shared" si="19"/>
        <v>0</v>
      </c>
      <c r="AI49" s="396">
        <f t="shared" si="7"/>
        <v>42.5572916666666</v>
      </c>
      <c r="AJ49" s="212">
        <f t="shared" si="20"/>
        <v>37.897291666666604</v>
      </c>
      <c r="AK49" s="432">
        <f>IF(Y49&lt;&gt;"---",Y49,interp(AA48,AreaCapacity!$A$3:$C$245,3)*StepInterp(B49,Evap!$A$3:$D$15,4)/1.9835)</f>
        <v>0</v>
      </c>
      <c r="AL49" s="396">
        <f t="shared" si="8"/>
        <v>4.66</v>
      </c>
      <c r="AM49" s="396">
        <f t="shared" si="21"/>
        <v>42.5572916666666</v>
      </c>
      <c r="AN49" s="396">
        <f t="shared" si="22"/>
        <v>210.27000000000407</v>
      </c>
      <c r="AO49" s="396">
        <f t="shared" si="23"/>
        <v>0</v>
      </c>
      <c r="AP49" s="396">
        <f t="shared" si="24"/>
        <v>0</v>
      </c>
      <c r="AQ49" s="409">
        <f>IF(AR49=O49,N49,interp(AR49,AreaCapacity!$A$3:$B$245,2))</f>
        <v>7734.2886543209879</v>
      </c>
      <c r="AR49" s="403">
        <f t="shared" si="25"/>
        <v>73802.81</v>
      </c>
      <c r="AS49" s="396">
        <f t="shared" si="9"/>
        <v>143.90687069364117</v>
      </c>
      <c r="AT49" s="396">
        <f>IF(P49&lt;&gt;"---",P49,IF(BH49="Y",AS49,MIN(Input!I24,AS49-BB49)))</f>
        <v>34.340000000000003</v>
      </c>
      <c r="AU49" s="396">
        <f t="shared" si="10"/>
        <v>0</v>
      </c>
      <c r="AV49" s="396">
        <f>IF(R49&lt;&gt;"---",R49,IF(BH49="Y",Input!M24,0))</f>
        <v>0</v>
      </c>
      <c r="AW49" s="396">
        <f t="shared" si="11"/>
        <v>0</v>
      </c>
      <c r="AX49" s="396">
        <f t="shared" si="26"/>
        <v>3.5572916666666003</v>
      </c>
      <c r="AY49" s="396">
        <f t="shared" si="27"/>
        <v>0</v>
      </c>
      <c r="AZ49" s="396">
        <f t="shared" si="12"/>
        <v>42.5572916666666</v>
      </c>
      <c r="BA49" s="212">
        <f t="shared" si="28"/>
        <v>37.897291666666604</v>
      </c>
      <c r="BB49" s="432">
        <f>IF(Y49&lt;&gt;"---",Y49,interp(AR48,AreaCapacity!$A$3:$C$245,3)*StepInterp(B49,Evap!$A$3:$D$15,4)/1.9835)</f>
        <v>0</v>
      </c>
      <c r="BC49" s="396">
        <f t="shared" si="13"/>
        <v>4.66</v>
      </c>
      <c r="BD49" s="212">
        <f t="shared" si="29"/>
        <v>42.5572916666666</v>
      </c>
      <c r="BE49" s="212">
        <f t="shared" si="30"/>
        <v>210.27000000000407</v>
      </c>
      <c r="BF49" s="212">
        <f t="shared" si="31"/>
        <v>0</v>
      </c>
      <c r="BG49" s="445">
        <f t="shared" si="32"/>
        <v>0</v>
      </c>
      <c r="BH49" s="396" t="str">
        <f t="shared" si="14"/>
        <v>N</v>
      </c>
      <c r="BI49" s="396">
        <f t="shared" si="15"/>
        <v>39</v>
      </c>
      <c r="BJ49" s="396">
        <f t="shared" si="33"/>
        <v>109.56687069364116</v>
      </c>
      <c r="BK49" s="396">
        <f t="shared" si="34"/>
        <v>74509.653985677054</v>
      </c>
      <c r="BL49" s="396">
        <f t="shared" si="35"/>
        <v>74509.653985677054</v>
      </c>
      <c r="BM49" s="443">
        <f t="shared" si="36"/>
        <v>0</v>
      </c>
      <c r="BN49" s="460">
        <f t="shared" si="37"/>
        <v>0</v>
      </c>
      <c r="BO49" s="305">
        <f t="shared" si="38"/>
        <v>0</v>
      </c>
      <c r="BP49" s="445">
        <f t="shared" si="39"/>
        <v>0</v>
      </c>
      <c r="BQ49" s="305"/>
      <c r="BR49" s="12">
        <v>7704</v>
      </c>
      <c r="BS49" s="12">
        <v>52000</v>
      </c>
      <c r="BT49" s="12">
        <v>7747.5</v>
      </c>
      <c r="BU49" s="446">
        <v>85000</v>
      </c>
      <c r="BV49" s="6">
        <v>7766</v>
      </c>
      <c r="BW49" s="6">
        <v>102369</v>
      </c>
      <c r="CW49" s="436"/>
      <c r="CX49" s="436"/>
      <c r="CY49" s="436"/>
      <c r="CZ49" s="436"/>
      <c r="DA49" s="436"/>
      <c r="DB49" s="436"/>
      <c r="DC49" s="148"/>
    </row>
    <row r="50" spans="1:107">
      <c r="A50" s="6" t="str">
        <f ca="1">OFFSET('day lookup'!$A$1,WEEKDAY(B50,1)-1,0)</f>
        <v>MON</v>
      </c>
      <c r="B50" s="387">
        <f t="shared" si="41"/>
        <v>41015</v>
      </c>
      <c r="C50" s="394">
        <f ca="1">IF($CY$1=1,OFFSET(Historic!$F$193,$B50-$B$35,C$30-1975),IF($B50&gt;DATE(Input!$C$1,4,30),OFFSET(Historic!$F$193,$B50-$B$35,C$30-1975),NA()))</f>
        <v>341.79155040000001</v>
      </c>
      <c r="D50" s="212">
        <f ca="1">IF($CY$1=1,OFFSET(Historic!$F$193,$B50-$B$35,D$30-1975),IF($B50&gt;DATE(Input!$C$1,4,30),OFFSET(Historic!$F$193,$B50-$B$35,D$30-1975),NA()))</f>
        <v>120.99167</v>
      </c>
      <c r="E50" s="212">
        <f ca="1">IF($CY$1=1,OFFSET(Historic!$F$193,$B50-$B$35,E$30-1975),IF($B50&gt;DATE(Input!$C$1,4,30),OFFSET(Historic!$F$193,$B50-$B$35,E$30-1975),NA()))</f>
        <v>255.88746469999998</v>
      </c>
      <c r="F50" s="212">
        <f ca="1">IF($CY$1=1,OFFSET(Historic!$F$193,$B50-$B$35,F$30-1975),IF($B50&gt;DATE(Input!$C$1,4,30),OFFSET(Historic!$F$193,$B50-$B$35,F$30-1975),NA()))</f>
        <v>194.38006000000001</v>
      </c>
      <c r="G50" s="212">
        <f ca="1">IF($CY$1=1,OFFSET(Historic!$F$193,$B50-$B$35,G$30-1975),IF($B50&gt;DATE(Input!$C$1,4,30),OFFSET(Historic!$F$193,$B50-$B$35,G$30-1975),NA()))</f>
        <v>318.25</v>
      </c>
      <c r="H50" s="212">
        <f t="shared" ca="1" si="16"/>
        <v>246.26014902000003</v>
      </c>
      <c r="I50" s="388">
        <f t="shared" ca="1" si="1"/>
        <v>0.50420341903575217</v>
      </c>
      <c r="J50" s="305">
        <f t="shared" ca="1" si="2"/>
        <v>164.46665596981683</v>
      </c>
      <c r="K50" s="305">
        <f t="shared" ca="1" si="3"/>
        <v>52.110764256278898</v>
      </c>
      <c r="L50" s="406" t="str">
        <f>IF(Computations!J25&lt;&gt;"",Computations!J25,"---")</f>
        <v>N</v>
      </c>
      <c r="M50" s="436">
        <f>IF(Computations!I25&lt;&gt;"",Computations!I25,"---")</f>
        <v>123.19620887950707</v>
      </c>
      <c r="N50" s="410">
        <f>IF(Computations!C25&lt;&gt;"",Computations!C25,"---")</f>
        <v>7734.4984567901238</v>
      </c>
      <c r="O50" s="407">
        <f>IF(Computations!D25&lt;&gt;"",Computations!D25,"---")</f>
        <v>73972.75</v>
      </c>
      <c r="P50" s="407">
        <f>IF(Computations!M25&lt;&gt;"",Computations!M25,"---")</f>
        <v>34.342291666666668</v>
      </c>
      <c r="Q50" s="407">
        <f>IF(Computations!P25&lt;&gt;"",Computations!P25,"---")</f>
        <v>0</v>
      </c>
      <c r="R50" s="407">
        <f>IF(Computations!V25&lt;&gt;"",Computations!V25,"---")</f>
        <v>0</v>
      </c>
      <c r="S50" s="407">
        <f>IF(Computations!X25&lt;&gt;"",Computations!X25,"---")</f>
        <v>0</v>
      </c>
      <c r="T50" s="407">
        <f>IF(Computations!AB25&lt;&gt;"",Computations!AB25,"---")</f>
        <v>3.1770833333333002</v>
      </c>
      <c r="U50" s="407">
        <f>IF(Computations!AG25&lt;&gt;"",Computations!AG25,"---")</f>
        <v>0</v>
      </c>
      <c r="V50" s="407">
        <f>IF(Computations!H25&lt;&gt;"",Computations!H25,"---")</f>
        <v>37.519374999999968</v>
      </c>
      <c r="W50" s="407">
        <f>IF(Computations!G25&lt;&gt;"",Computations!G25,"---")</f>
        <v>4.6577083333333302</v>
      </c>
      <c r="X50" s="407">
        <f>IF(Computations!F25&lt;&gt;"",Computations!F25,"---")</f>
        <v>42.1770833333333</v>
      </c>
      <c r="Y50" s="422">
        <f>IF(Computations!E25&lt;&gt;"",Computations!E25,"---")</f>
        <v>0</v>
      </c>
      <c r="Z50" s="409">
        <f>IF(AA50=O50,N50,interp(AA50,AreaCapacity!$A$3:$B$245,2))</f>
        <v>7734.4984567901238</v>
      </c>
      <c r="AA50" s="403">
        <f t="shared" si="17"/>
        <v>73972.75</v>
      </c>
      <c r="AB50" s="396">
        <f t="shared" si="4"/>
        <v>123.19620887950707</v>
      </c>
      <c r="AC50" s="396">
        <f>IF(P50&lt;&gt;"---",P50,IF(BH50="Y",AB50,MIN(Input!I25,AB50-AK50)))</f>
        <v>34.342291666666668</v>
      </c>
      <c r="AD50" s="396">
        <f t="shared" si="5"/>
        <v>0</v>
      </c>
      <c r="AE50" s="396">
        <f>IF(R50&lt;&gt;"---",R50,IF(BH50="Y",Input!M25,0))</f>
        <v>0</v>
      </c>
      <c r="AF50" s="396">
        <f t="shared" si="6"/>
        <v>0</v>
      </c>
      <c r="AG50" s="396">
        <f t="shared" si="18"/>
        <v>3.1770833333333002</v>
      </c>
      <c r="AH50" s="396">
        <f t="shared" si="19"/>
        <v>0</v>
      </c>
      <c r="AI50" s="396">
        <f t="shared" si="7"/>
        <v>42.1770833333333</v>
      </c>
      <c r="AJ50" s="212">
        <f t="shared" si="20"/>
        <v>37.519374999999968</v>
      </c>
      <c r="AK50" s="432">
        <f>IF(Y50&lt;&gt;"---",Y50,interp(AA49,AreaCapacity!$A$3:$C$245,3)*StepInterp(B50,Evap!$A$3:$D$15,4)/1.9835)</f>
        <v>0</v>
      </c>
      <c r="AL50" s="396">
        <f t="shared" si="8"/>
        <v>4.6577083333333302</v>
      </c>
      <c r="AM50" s="396">
        <f t="shared" si="21"/>
        <v>42.1770833333333</v>
      </c>
      <c r="AN50" s="396">
        <f t="shared" si="22"/>
        <v>169.94000000000233</v>
      </c>
      <c r="AO50" s="396">
        <f t="shared" si="23"/>
        <v>0</v>
      </c>
      <c r="AP50" s="396">
        <f t="shared" si="24"/>
        <v>0</v>
      </c>
      <c r="AQ50" s="409">
        <f>IF(AR50=O50,N50,interp(AR50,AreaCapacity!$A$3:$B$245,2))</f>
        <v>7734.4984567901238</v>
      </c>
      <c r="AR50" s="403">
        <f t="shared" si="25"/>
        <v>73972.75</v>
      </c>
      <c r="AS50" s="396">
        <f t="shared" si="9"/>
        <v>123.19620887950707</v>
      </c>
      <c r="AT50" s="396">
        <f>IF(P50&lt;&gt;"---",P50,IF(BH50="Y",AS50,MIN(Input!I25,AS50-BB50)))</f>
        <v>34.342291666666668</v>
      </c>
      <c r="AU50" s="396">
        <f t="shared" si="10"/>
        <v>0</v>
      </c>
      <c r="AV50" s="396">
        <f>IF(R50&lt;&gt;"---",R50,IF(BH50="Y",Input!M25,0))</f>
        <v>0</v>
      </c>
      <c r="AW50" s="396">
        <f t="shared" si="11"/>
        <v>0</v>
      </c>
      <c r="AX50" s="396">
        <f t="shared" si="26"/>
        <v>3.1770833333333002</v>
      </c>
      <c r="AY50" s="396">
        <f t="shared" si="27"/>
        <v>0</v>
      </c>
      <c r="AZ50" s="396">
        <f t="shared" si="12"/>
        <v>42.1770833333333</v>
      </c>
      <c r="BA50" s="212">
        <f t="shared" si="28"/>
        <v>37.519374999999968</v>
      </c>
      <c r="BB50" s="432">
        <f>IF(Y50&lt;&gt;"---",Y50,interp(AR49,AreaCapacity!$A$3:$C$245,3)*StepInterp(B50,Evap!$A$3:$D$15,4)/1.9835)</f>
        <v>0</v>
      </c>
      <c r="BC50" s="396">
        <f t="shared" si="13"/>
        <v>4.6577083333333302</v>
      </c>
      <c r="BD50" s="212">
        <f t="shared" si="29"/>
        <v>42.1770833333333</v>
      </c>
      <c r="BE50" s="212">
        <f t="shared" si="30"/>
        <v>169.94000000000233</v>
      </c>
      <c r="BF50" s="212">
        <f t="shared" si="31"/>
        <v>0</v>
      </c>
      <c r="BG50" s="445">
        <f t="shared" si="32"/>
        <v>0</v>
      </c>
      <c r="BH50" s="396" t="str">
        <f t="shared" si="14"/>
        <v>N</v>
      </c>
      <c r="BI50" s="396">
        <f t="shared" si="15"/>
        <v>39</v>
      </c>
      <c r="BJ50" s="396">
        <f t="shared" si="33"/>
        <v>88.8539172128404</v>
      </c>
      <c r="BK50" s="396">
        <f t="shared" si="34"/>
        <v>74685.895730468721</v>
      </c>
      <c r="BL50" s="396">
        <f t="shared" si="35"/>
        <v>74685.895730468721</v>
      </c>
      <c r="BM50" s="443">
        <f t="shared" si="36"/>
        <v>0</v>
      </c>
      <c r="BN50" s="460">
        <f t="shared" si="37"/>
        <v>0</v>
      </c>
      <c r="BO50" s="305">
        <f t="shared" si="38"/>
        <v>0</v>
      </c>
      <c r="BP50" s="445">
        <f t="shared" si="39"/>
        <v>0</v>
      </c>
      <c r="BQ50" s="305"/>
      <c r="BR50" s="12">
        <v>7704</v>
      </c>
      <c r="BS50" s="12">
        <v>52000</v>
      </c>
      <c r="BT50" s="12">
        <v>7747.5</v>
      </c>
      <c r="BU50" s="446">
        <v>85000</v>
      </c>
      <c r="BV50" s="6">
        <v>7766</v>
      </c>
      <c r="BW50" s="6">
        <v>102369</v>
      </c>
      <c r="CW50" s="436"/>
      <c r="CX50" s="436"/>
      <c r="CY50" s="436"/>
      <c r="CZ50" s="436"/>
      <c r="DA50" s="436"/>
      <c r="DB50" s="436"/>
      <c r="DC50" s="148"/>
    </row>
    <row r="51" spans="1:107">
      <c r="A51" s="6" t="str">
        <f ca="1">OFFSET('day lookup'!$A$1,WEEKDAY(B51,1)-1,0)</f>
        <v>TUE</v>
      </c>
      <c r="B51" s="387">
        <f t="shared" si="41"/>
        <v>41016</v>
      </c>
      <c r="C51" s="394">
        <f ca="1">IF($CY$1=1,OFFSET(Historic!$F$193,$B51-$B$35,C$30-1975),IF($B51&gt;DATE(Input!$C$1,4,30),OFFSET(Historic!$F$193,$B51-$B$35,C$30-1975),NA()))</f>
        <v>286.78992729999999</v>
      </c>
      <c r="D51" s="212">
        <f ca="1">IF($CY$1=1,OFFSET(Historic!$F$193,$B51-$B$35,D$30-1975),IF($B51&gt;DATE(Input!$C$1,4,30),OFFSET(Historic!$F$193,$B51-$B$35,D$30-1975),NA()))</f>
        <v>119.0082</v>
      </c>
      <c r="E51" s="212">
        <f ca="1">IF($CY$1=1,OFFSET(Historic!$F$193,$B51-$B$35,E$30-1975),IF($B51&gt;DATE(Input!$C$1,4,30),OFFSET(Historic!$F$193,$B51-$B$35,E$30-1975),NA()))</f>
        <v>285.63951470000001</v>
      </c>
      <c r="F51" s="212">
        <f ca="1">IF($CY$1=1,OFFSET(Historic!$F$193,$B51-$B$35,F$30-1975),IF($B51&gt;DATE(Input!$C$1,4,30),OFFSET(Historic!$F$193,$B51-$B$35,F$30-1975),NA()))</f>
        <v>192.39659</v>
      </c>
      <c r="G51" s="212">
        <f ca="1">IF($CY$1=1,OFFSET(Historic!$F$193,$B51-$B$35,G$30-1975),IF($B51&gt;DATE(Input!$C$1,4,30),OFFSET(Historic!$F$193,$B51-$B$35,G$30-1975),NA()))</f>
        <v>377.75</v>
      </c>
      <c r="H51" s="212">
        <f t="shared" ca="1" si="16"/>
        <v>252.31684639999997</v>
      </c>
      <c r="I51" s="388">
        <f t="shared" ca="1" si="1"/>
        <v>0.51660415678895166</v>
      </c>
      <c r="J51" s="305">
        <f t="shared" ca="1" si="2"/>
        <v>168.51166596544073</v>
      </c>
      <c r="K51" s="305">
        <f t="shared" ca="1" si="3"/>
        <v>53.392413482094831</v>
      </c>
      <c r="L51" s="406" t="str">
        <f>IF(Computations!J26&lt;&gt;"",Computations!J26,"---")</f>
        <v>N</v>
      </c>
      <c r="M51" s="436">
        <f>IF(Computations!I26&lt;&gt;"",Computations!I26,"---")</f>
        <v>101.18612900176603</v>
      </c>
      <c r="N51" s="410">
        <f>IF(Computations!C26&lt;&gt;"",Computations!C26,"---")</f>
        <v>7734.6587037037034</v>
      </c>
      <c r="O51" s="407">
        <f>IF(Computations!D26&lt;&gt;"",Computations!D26,"---")</f>
        <v>74102.55</v>
      </c>
      <c r="P51" s="407">
        <f>IF(Computations!M26&lt;&gt;"",Computations!M26,"---")</f>
        <v>34.340000000000003</v>
      </c>
      <c r="Q51" s="407">
        <f>IF(Computations!P26&lt;&gt;"",Computations!P26,"---")</f>
        <v>0</v>
      </c>
      <c r="R51" s="407">
        <f>IF(Computations!V26&lt;&gt;"",Computations!V26,"---")</f>
        <v>0</v>
      </c>
      <c r="S51" s="407">
        <f>IF(Computations!X26&lt;&gt;"",Computations!X26,"---")</f>
        <v>0</v>
      </c>
      <c r="T51" s="407">
        <f>IF(Computations!AB26&lt;&gt;"",Computations!AB26,"---")</f>
        <v>1.40625</v>
      </c>
      <c r="U51" s="407">
        <f>IF(Computations!AG26&lt;&gt;"",Computations!AG26,"---")</f>
        <v>0</v>
      </c>
      <c r="V51" s="407">
        <f>IF(Computations!H26&lt;&gt;"",Computations!H26,"---")</f>
        <v>35.746250000000003</v>
      </c>
      <c r="W51" s="407">
        <f>IF(Computations!G26&lt;&gt;"",Computations!G26,"---")</f>
        <v>4.66</v>
      </c>
      <c r="X51" s="407">
        <f>IF(Computations!F26&lt;&gt;"",Computations!F26,"---")</f>
        <v>40.40625</v>
      </c>
      <c r="Y51" s="422">
        <f>IF(Computations!E26&lt;&gt;"",Computations!E26,"---")</f>
        <v>0</v>
      </c>
      <c r="Z51" s="409">
        <f>IF(AA51=O51,N51,interp(AA51,AreaCapacity!$A$3:$B$245,2))</f>
        <v>7734.6587037037034</v>
      </c>
      <c r="AA51" s="403">
        <f t="shared" si="17"/>
        <v>74102.55</v>
      </c>
      <c r="AB51" s="396">
        <f t="shared" si="4"/>
        <v>101.18612900176603</v>
      </c>
      <c r="AC51" s="396">
        <f>IF(P51&lt;&gt;"---",P51,IF(BH51="Y",AB51,MIN(Input!I26,AB51-AK51)))</f>
        <v>34.340000000000003</v>
      </c>
      <c r="AD51" s="396">
        <f t="shared" si="5"/>
        <v>0</v>
      </c>
      <c r="AE51" s="396">
        <f>IF(R51&lt;&gt;"---",R51,IF(BH51="Y",Input!M26,0))</f>
        <v>0</v>
      </c>
      <c r="AF51" s="396">
        <f t="shared" si="6"/>
        <v>0</v>
      </c>
      <c r="AG51" s="396">
        <f t="shared" si="18"/>
        <v>1.40625</v>
      </c>
      <c r="AH51" s="396">
        <f t="shared" si="19"/>
        <v>0</v>
      </c>
      <c r="AI51" s="396">
        <f t="shared" si="7"/>
        <v>40.40625</v>
      </c>
      <c r="AJ51" s="212">
        <f t="shared" si="20"/>
        <v>35.746250000000003</v>
      </c>
      <c r="AK51" s="432">
        <f>IF(Y51&lt;&gt;"---",Y51,interp(AA50,AreaCapacity!$A$3:$C$245,3)*StepInterp(B51,Evap!$A$3:$D$15,4)/1.9835)</f>
        <v>0</v>
      </c>
      <c r="AL51" s="396">
        <f t="shared" si="8"/>
        <v>4.66</v>
      </c>
      <c r="AM51" s="396">
        <f t="shared" si="21"/>
        <v>40.40625</v>
      </c>
      <c r="AN51" s="396">
        <f t="shared" si="22"/>
        <v>129.80000000000291</v>
      </c>
      <c r="AO51" s="396">
        <f t="shared" si="23"/>
        <v>0</v>
      </c>
      <c r="AP51" s="396">
        <f t="shared" si="24"/>
        <v>0</v>
      </c>
      <c r="AQ51" s="409">
        <f>IF(AR51=O51,N51,interp(AR51,AreaCapacity!$A$3:$B$245,2))</f>
        <v>7734.6587037037034</v>
      </c>
      <c r="AR51" s="403">
        <f t="shared" si="25"/>
        <v>74102.55</v>
      </c>
      <c r="AS51" s="396">
        <f t="shared" si="9"/>
        <v>101.18612900176603</v>
      </c>
      <c r="AT51" s="396">
        <f>IF(P51&lt;&gt;"---",P51,IF(BH51="Y",AS51,MIN(Input!I26,AS51-BB51)))</f>
        <v>34.340000000000003</v>
      </c>
      <c r="AU51" s="396">
        <f t="shared" si="10"/>
        <v>0</v>
      </c>
      <c r="AV51" s="396">
        <f>IF(R51&lt;&gt;"---",R51,IF(BH51="Y",Input!M26,0))</f>
        <v>0</v>
      </c>
      <c r="AW51" s="396">
        <f t="shared" si="11"/>
        <v>0</v>
      </c>
      <c r="AX51" s="396">
        <f t="shared" si="26"/>
        <v>1.40625</v>
      </c>
      <c r="AY51" s="396">
        <f t="shared" si="27"/>
        <v>0</v>
      </c>
      <c r="AZ51" s="396">
        <f t="shared" si="12"/>
        <v>40.40625</v>
      </c>
      <c r="BA51" s="212">
        <f t="shared" si="28"/>
        <v>35.746250000000003</v>
      </c>
      <c r="BB51" s="432">
        <f>IF(Y51&lt;&gt;"---",Y51,interp(AR50,AreaCapacity!$A$3:$C$245,3)*StepInterp(B51,Evap!$A$3:$D$15,4)/1.9835)</f>
        <v>0</v>
      </c>
      <c r="BC51" s="396">
        <f t="shared" si="13"/>
        <v>4.66</v>
      </c>
      <c r="BD51" s="212">
        <f t="shared" si="29"/>
        <v>40.40625</v>
      </c>
      <c r="BE51" s="212">
        <f t="shared" si="30"/>
        <v>129.80000000000291</v>
      </c>
      <c r="BF51" s="212">
        <f t="shared" si="31"/>
        <v>0</v>
      </c>
      <c r="BG51" s="445">
        <f t="shared" si="32"/>
        <v>0</v>
      </c>
      <c r="BH51" s="396" t="str">
        <f t="shared" si="14"/>
        <v>N</v>
      </c>
      <c r="BI51" s="396">
        <f t="shared" si="15"/>
        <v>39</v>
      </c>
      <c r="BJ51" s="396">
        <f t="shared" si="33"/>
        <v>66.84612900176603</v>
      </c>
      <c r="BK51" s="396">
        <f t="shared" si="34"/>
        <v>74818.485027343719</v>
      </c>
      <c r="BL51" s="396">
        <f t="shared" si="35"/>
        <v>74818.485027343719</v>
      </c>
      <c r="BM51" s="443">
        <f t="shared" si="36"/>
        <v>0</v>
      </c>
      <c r="BN51" s="460">
        <f t="shared" si="37"/>
        <v>0</v>
      </c>
      <c r="BO51" s="305">
        <f t="shared" si="38"/>
        <v>0</v>
      </c>
      <c r="BP51" s="445">
        <f t="shared" si="39"/>
        <v>0</v>
      </c>
      <c r="BQ51" s="305"/>
      <c r="BR51" s="12">
        <v>7704</v>
      </c>
      <c r="BS51" s="12">
        <v>52000</v>
      </c>
      <c r="BT51" s="12">
        <v>7747.5</v>
      </c>
      <c r="BU51" s="446">
        <v>85000</v>
      </c>
      <c r="BV51" s="6">
        <v>7766</v>
      </c>
      <c r="BW51" s="6">
        <v>102369</v>
      </c>
      <c r="CW51" s="436"/>
      <c r="CX51" s="436"/>
      <c r="CY51" s="436"/>
      <c r="CZ51" s="436"/>
      <c r="DA51" s="436"/>
      <c r="DB51" s="436"/>
      <c r="DC51" s="148"/>
    </row>
    <row r="52" spans="1:107">
      <c r="A52" s="6" t="str">
        <f ca="1">OFFSET('day lookup'!$A$1,WEEKDAY(B52,1)-1,0)</f>
        <v>WED</v>
      </c>
      <c r="B52" s="387">
        <f t="shared" si="41"/>
        <v>41017</v>
      </c>
      <c r="C52" s="394">
        <f ca="1">IF($CY$1=1,OFFSET(Historic!$F$193,$B52-$B$35,C$30-1975),IF($B52&gt;DATE(Input!$C$1,4,30),OFFSET(Historic!$F$193,$B52-$B$35,C$30-1975),NA()))</f>
        <v>273.6196865</v>
      </c>
      <c r="D52" s="212">
        <f ca="1">IF($CY$1=1,OFFSET(Historic!$F$193,$B52-$B$35,D$30-1975),IF($B52&gt;DATE(Input!$C$1,4,30),OFFSET(Historic!$F$193,$B52-$B$35,D$30-1975),NA()))</f>
        <v>142.80984000000001</v>
      </c>
      <c r="E52" s="212">
        <f ca="1">IF($CY$1=1,OFFSET(Historic!$F$193,$B52-$B$35,E$30-1975),IF($B52&gt;DATE(Input!$C$1,4,30),OFFSET(Historic!$F$193,$B52-$B$35,E$30-1975),NA()))</f>
        <v>307.69570110000001</v>
      </c>
      <c r="F52" s="212">
        <f ca="1">IF($CY$1=1,OFFSET(Historic!$F$193,$B52-$B$35,F$30-1975),IF($B52&gt;DATE(Input!$C$1,4,30),OFFSET(Historic!$F$193,$B52-$B$35,F$30-1975),NA()))</f>
        <v>214.21476000000001</v>
      </c>
      <c r="G52" s="212">
        <f ca="1">IF($CY$1=1,OFFSET(Historic!$F$193,$B52-$B$35,G$30-1975),IF($B52&gt;DATE(Input!$C$1,4,30),OFFSET(Historic!$F$193,$B52-$B$35,G$30-1975),NA()))</f>
        <v>399.61</v>
      </c>
      <c r="H52" s="212">
        <f t="shared" ca="1" si="16"/>
        <v>267.58999752</v>
      </c>
      <c r="I52" s="388">
        <f t="shared" ca="1" si="1"/>
        <v>0.54787505077971399</v>
      </c>
      <c r="J52" s="305">
        <f t="shared" ca="1" si="2"/>
        <v>178.71195253565665</v>
      </c>
      <c r="K52" s="305">
        <f t="shared" ca="1" si="3"/>
        <v>56.624343539118406</v>
      </c>
      <c r="L52" s="406" t="str">
        <f>IF(Computations!J27&lt;&gt;"",Computations!J27,"---")</f>
        <v>N</v>
      </c>
      <c r="M52" s="436">
        <f>IF(Computations!I27&lt;&gt;"",Computations!I27,"---")</f>
        <v>113.7742312226884</v>
      </c>
      <c r="N52" s="410">
        <f>IF(Computations!C27&lt;&gt;"",Computations!C27,"---")</f>
        <v>7734.8490123456786</v>
      </c>
      <c r="O52" s="407">
        <f>IF(Computations!D27&lt;&gt;"",Computations!D27,"---")</f>
        <v>74256.7</v>
      </c>
      <c r="P52" s="407">
        <f>IF(Computations!M27&lt;&gt;"",Computations!M27,"---")</f>
        <v>34.349739583333339</v>
      </c>
      <c r="Q52" s="407">
        <f>IF(Computations!P27&lt;&gt;"",Computations!P27,"---")</f>
        <v>0</v>
      </c>
      <c r="R52" s="407">
        <f>IF(Computations!V27&lt;&gt;"",Computations!V27,"---")</f>
        <v>0</v>
      </c>
      <c r="S52" s="407">
        <f>IF(Computations!X27&lt;&gt;"",Computations!X27,"---")</f>
        <v>0</v>
      </c>
      <c r="T52" s="407">
        <f>IF(Computations!AB27&lt;&gt;"",Computations!AB27,"---")</f>
        <v>1.7083333333333002</v>
      </c>
      <c r="U52" s="407">
        <f>IF(Computations!AG27&lt;&gt;"",Computations!AG27,"---")</f>
        <v>0</v>
      </c>
      <c r="V52" s="407">
        <f>IF(Computations!H27&lt;&gt;"",Computations!H27,"---")</f>
        <v>36.058072916666639</v>
      </c>
      <c r="W52" s="407">
        <f>IF(Computations!G27&lt;&gt;"",Computations!G27,"---")</f>
        <v>4.6502604166666597</v>
      </c>
      <c r="X52" s="407">
        <f>IF(Computations!F27&lt;&gt;"",Computations!F27,"---")</f>
        <v>40.7083333333333</v>
      </c>
      <c r="Y52" s="422">
        <f>IF(Computations!E27&lt;&gt;"",Computations!E27,"---")</f>
        <v>0</v>
      </c>
      <c r="Z52" s="409">
        <f>IF(AA52=O52,N52,interp(AA52,AreaCapacity!$A$3:$B$245,2))</f>
        <v>7734.8490123456786</v>
      </c>
      <c r="AA52" s="403">
        <f t="shared" si="17"/>
        <v>74256.7</v>
      </c>
      <c r="AB52" s="396">
        <f t="shared" si="4"/>
        <v>113.7742312226884</v>
      </c>
      <c r="AC52" s="396">
        <f>IF(P52&lt;&gt;"---",P52,IF(BH52="Y",AB52,MIN(Input!I27,AB52-AK52)))</f>
        <v>34.349739583333339</v>
      </c>
      <c r="AD52" s="396">
        <f t="shared" si="5"/>
        <v>0</v>
      </c>
      <c r="AE52" s="396">
        <f>IF(R52&lt;&gt;"---",R52,IF(BH52="Y",Input!M27,0))</f>
        <v>0</v>
      </c>
      <c r="AF52" s="396">
        <f t="shared" si="6"/>
        <v>0</v>
      </c>
      <c r="AG52" s="396">
        <f t="shared" si="18"/>
        <v>1.7083333333333002</v>
      </c>
      <c r="AH52" s="396">
        <f t="shared" si="19"/>
        <v>0</v>
      </c>
      <c r="AI52" s="396">
        <f t="shared" si="7"/>
        <v>40.7083333333333</v>
      </c>
      <c r="AJ52" s="212">
        <f t="shared" si="20"/>
        <v>36.058072916666639</v>
      </c>
      <c r="AK52" s="432">
        <f>IF(Y52&lt;&gt;"---",Y52,interp(AA51,AreaCapacity!$A$3:$C$245,3)*StepInterp(B52,Evap!$A$3:$D$15,4)/1.9835)</f>
        <v>0</v>
      </c>
      <c r="AL52" s="396">
        <f t="shared" si="8"/>
        <v>4.6502604166666597</v>
      </c>
      <c r="AM52" s="396">
        <f t="shared" si="21"/>
        <v>40.7083333333333</v>
      </c>
      <c r="AN52" s="396">
        <f t="shared" si="22"/>
        <v>154.14999999999418</v>
      </c>
      <c r="AO52" s="396">
        <f t="shared" si="23"/>
        <v>0</v>
      </c>
      <c r="AP52" s="396">
        <f t="shared" si="24"/>
        <v>0</v>
      </c>
      <c r="AQ52" s="409">
        <f>IF(AR52=O52,N52,interp(AR52,AreaCapacity!$A$3:$B$245,2))</f>
        <v>7734.8490123456786</v>
      </c>
      <c r="AR52" s="403">
        <f t="shared" si="25"/>
        <v>74256.7</v>
      </c>
      <c r="AS52" s="396">
        <f t="shared" si="9"/>
        <v>113.7742312226884</v>
      </c>
      <c r="AT52" s="396">
        <f>IF(P52&lt;&gt;"---",P52,IF(BH52="Y",AS52,MIN(Input!I27,AS52-BB52)))</f>
        <v>34.349739583333339</v>
      </c>
      <c r="AU52" s="396">
        <f t="shared" si="10"/>
        <v>0</v>
      </c>
      <c r="AV52" s="396">
        <f>IF(R52&lt;&gt;"---",R52,IF(BH52="Y",Input!M27,0))</f>
        <v>0</v>
      </c>
      <c r="AW52" s="396">
        <f t="shared" si="11"/>
        <v>0</v>
      </c>
      <c r="AX52" s="396">
        <f t="shared" si="26"/>
        <v>1.7083333333333002</v>
      </c>
      <c r="AY52" s="396">
        <f t="shared" si="27"/>
        <v>0</v>
      </c>
      <c r="AZ52" s="396">
        <f t="shared" si="12"/>
        <v>40.7083333333333</v>
      </c>
      <c r="BA52" s="212">
        <f t="shared" si="28"/>
        <v>36.058072916666639</v>
      </c>
      <c r="BB52" s="432">
        <f>IF(Y52&lt;&gt;"---",Y52,interp(AR51,AreaCapacity!$A$3:$C$245,3)*StepInterp(B52,Evap!$A$3:$D$15,4)/1.9835)</f>
        <v>0</v>
      </c>
      <c r="BC52" s="396">
        <f t="shared" si="13"/>
        <v>4.6502604166666597</v>
      </c>
      <c r="BD52" s="212">
        <f t="shared" si="29"/>
        <v>40.7083333333333</v>
      </c>
      <c r="BE52" s="212">
        <f t="shared" si="30"/>
        <v>154.14999999999418</v>
      </c>
      <c r="BF52" s="212">
        <f t="shared" si="31"/>
        <v>0</v>
      </c>
      <c r="BG52" s="445">
        <f t="shared" si="32"/>
        <v>0</v>
      </c>
      <c r="BH52" s="396" t="str">
        <f t="shared" si="14"/>
        <v>N</v>
      </c>
      <c r="BI52" s="396">
        <f t="shared" si="15"/>
        <v>39</v>
      </c>
      <c r="BJ52" s="396">
        <f t="shared" si="33"/>
        <v>79.424491639355068</v>
      </c>
      <c r="BK52" s="396">
        <f t="shared" si="34"/>
        <v>74976.023506510377</v>
      </c>
      <c r="BL52" s="396">
        <f t="shared" si="35"/>
        <v>74976.023506510377</v>
      </c>
      <c r="BM52" s="443">
        <f t="shared" si="36"/>
        <v>0</v>
      </c>
      <c r="BN52" s="460">
        <f t="shared" si="37"/>
        <v>0</v>
      </c>
      <c r="BO52" s="305">
        <f t="shared" si="38"/>
        <v>0</v>
      </c>
      <c r="BP52" s="445">
        <f t="shared" si="39"/>
        <v>0</v>
      </c>
      <c r="BQ52" s="305"/>
      <c r="BR52" s="12">
        <v>7704</v>
      </c>
      <c r="BS52" s="12">
        <v>52000</v>
      </c>
      <c r="BT52" s="12">
        <v>7747.5</v>
      </c>
      <c r="BU52" s="446">
        <v>85000</v>
      </c>
      <c r="BV52" s="6">
        <v>7766</v>
      </c>
      <c r="BW52" s="6">
        <v>102369</v>
      </c>
      <c r="CW52" s="436"/>
      <c r="CX52" s="436"/>
      <c r="CY52" s="436"/>
      <c r="CZ52" s="436"/>
      <c r="DA52" s="436"/>
      <c r="DB52" s="436"/>
      <c r="DC52" s="148"/>
    </row>
    <row r="53" spans="1:107">
      <c r="A53" s="6" t="str">
        <f ca="1">OFFSET('day lookup'!$A$1,WEEKDAY(B53,1)-1,0)</f>
        <v>THU</v>
      </c>
      <c r="B53" s="387">
        <f t="shared" si="41"/>
        <v>41018</v>
      </c>
      <c r="C53" s="394">
        <f ca="1">IF($CY$1=1,OFFSET(Historic!$F$193,$B53-$B$35,C$30-1975),IF($B53&gt;DATE(Input!$C$1,4,30),OFFSET(Historic!$F$193,$B53-$B$35,C$30-1975),NA()))</f>
        <v>292.38331269999998</v>
      </c>
      <c r="D53" s="212">
        <f ca="1">IF($CY$1=1,OFFSET(Historic!$F$193,$B53-$B$35,D$30-1975),IF($B53&gt;DATE(Input!$C$1,4,30),OFFSET(Historic!$F$193,$B53-$B$35,D$30-1975),NA()))</f>
        <v>180.49576999999999</v>
      </c>
      <c r="E53" s="212">
        <f ca="1">IF($CY$1=1,OFFSET(Historic!$F$193,$B53-$B$35,E$30-1975),IF($B53&gt;DATE(Input!$C$1,4,30),OFFSET(Historic!$F$193,$B53-$B$35,E$30-1975),NA()))</f>
        <v>285.63951470000001</v>
      </c>
      <c r="F53" s="212">
        <f ca="1">IF($CY$1=1,OFFSET(Historic!$F$193,$B53-$B$35,F$30-1975),IF($B53&gt;DATE(Input!$C$1,4,30),OFFSET(Historic!$F$193,$B53-$B$35,F$30-1975),NA()))</f>
        <v>281.65273999999999</v>
      </c>
      <c r="G53" s="212">
        <f ca="1">IF($CY$1=1,OFFSET(Historic!$F$193,$B53-$B$35,G$30-1975),IF($B53&gt;DATE(Input!$C$1,4,30),OFFSET(Historic!$F$193,$B53-$B$35,G$30-1975),NA()))</f>
        <v>466.93</v>
      </c>
      <c r="H53" s="212">
        <f t="shared" ca="1" si="16"/>
        <v>301.42026748000001</v>
      </c>
      <c r="I53" s="388">
        <f t="shared" ca="1" si="1"/>
        <v>0.61714057282465185</v>
      </c>
      <c r="J53" s="305">
        <f t="shared" ca="1" si="2"/>
        <v>201.30574772752698</v>
      </c>
      <c r="K53" s="305">
        <f t="shared" ca="1" si="3"/>
        <v>63.783119449989222</v>
      </c>
      <c r="L53" s="406" t="str">
        <f>IF(Computations!J28&lt;&gt;"",Computations!J28,"---")</f>
        <v>N</v>
      </c>
      <c r="M53" s="436">
        <f>IF(Computations!I28&lt;&gt;"",Computations!I28,"---")</f>
        <v>143.17016630693232</v>
      </c>
      <c r="N53" s="410">
        <f>IF(Computations!C28&lt;&gt;"",Computations!C28,"---")</f>
        <v>7735.1090184049081</v>
      </c>
      <c r="O53" s="407">
        <f>IF(Computations!D28&lt;&gt;"",Computations!D28,"---")</f>
        <v>74467.850000000006</v>
      </c>
      <c r="P53" s="407">
        <f>IF(Computations!M28&lt;&gt;"",Computations!M28,"---")</f>
        <v>34.120572916666667</v>
      </c>
      <c r="Q53" s="407">
        <f>IF(Computations!P28&lt;&gt;"",Computations!P28,"---")</f>
        <v>0</v>
      </c>
      <c r="R53" s="407">
        <f>IF(Computations!V28&lt;&gt;"",Computations!V28,"---")</f>
        <v>0</v>
      </c>
      <c r="S53" s="407">
        <f>IF(Computations!X28&lt;&gt;"",Computations!X28,"---")</f>
        <v>0</v>
      </c>
      <c r="T53" s="407">
        <f>IF(Computations!AB28&lt;&gt;"",Computations!AB28,"---")</f>
        <v>2.5963541666666003</v>
      </c>
      <c r="U53" s="407">
        <f>IF(Computations!AG28&lt;&gt;"",Computations!AG28,"---")</f>
        <v>0</v>
      </c>
      <c r="V53" s="407">
        <f>IF(Computations!H28&lt;&gt;"",Computations!H28,"---")</f>
        <v>36.716927083333267</v>
      </c>
      <c r="W53" s="407">
        <f>IF(Computations!G28&lt;&gt;"",Computations!G28,"---")</f>
        <v>4.8794270833333302</v>
      </c>
      <c r="X53" s="407">
        <f>IF(Computations!F28&lt;&gt;"",Computations!F28,"---")</f>
        <v>41.5963541666666</v>
      </c>
      <c r="Y53" s="422">
        <f>IF(Computations!E28&lt;&gt;"",Computations!E28,"---")</f>
        <v>0</v>
      </c>
      <c r="Z53" s="409">
        <f>IF(AA53=O53,N53,interp(AA53,AreaCapacity!$A$3:$B$245,2))</f>
        <v>7735.1090184049081</v>
      </c>
      <c r="AA53" s="403">
        <f t="shared" si="17"/>
        <v>74467.850000000006</v>
      </c>
      <c r="AB53" s="396">
        <f t="shared" si="4"/>
        <v>143.17016630693232</v>
      </c>
      <c r="AC53" s="396">
        <f>IF(P53&lt;&gt;"---",P53,IF(BH53="Y",AB53,MIN(Input!I28,AB53-AK53)))</f>
        <v>34.120572916666667</v>
      </c>
      <c r="AD53" s="396">
        <f t="shared" si="5"/>
        <v>0</v>
      </c>
      <c r="AE53" s="396">
        <f>IF(R53&lt;&gt;"---",R53,IF(BH53="Y",Input!M28,0))</f>
        <v>0</v>
      </c>
      <c r="AF53" s="396">
        <f t="shared" si="6"/>
        <v>0</v>
      </c>
      <c r="AG53" s="396">
        <f t="shared" si="18"/>
        <v>2.5963541666666003</v>
      </c>
      <c r="AH53" s="396">
        <f t="shared" si="19"/>
        <v>0</v>
      </c>
      <c r="AI53" s="396">
        <f t="shared" si="7"/>
        <v>41.5963541666666</v>
      </c>
      <c r="AJ53" s="212">
        <f t="shared" si="20"/>
        <v>36.716927083333267</v>
      </c>
      <c r="AK53" s="432">
        <f>IF(Y53&lt;&gt;"---",Y53,interp(AA52,AreaCapacity!$A$3:$C$245,3)*StepInterp(B53,Evap!$A$3:$D$15,4)/1.9835)</f>
        <v>0</v>
      </c>
      <c r="AL53" s="396">
        <f t="shared" si="8"/>
        <v>4.8794270833333302</v>
      </c>
      <c r="AM53" s="396">
        <f t="shared" si="21"/>
        <v>41.5963541666666</v>
      </c>
      <c r="AN53" s="396">
        <f t="shared" si="22"/>
        <v>211.15000000000873</v>
      </c>
      <c r="AO53" s="396">
        <f t="shared" si="23"/>
        <v>0</v>
      </c>
      <c r="AP53" s="396">
        <f t="shared" si="24"/>
        <v>0</v>
      </c>
      <c r="AQ53" s="409">
        <f>IF(AR53=O53,N53,interp(AR53,AreaCapacity!$A$3:$B$245,2))</f>
        <v>7735.1090184049081</v>
      </c>
      <c r="AR53" s="403">
        <f t="shared" si="25"/>
        <v>74467.850000000006</v>
      </c>
      <c r="AS53" s="396">
        <f t="shared" si="9"/>
        <v>143.17016630693232</v>
      </c>
      <c r="AT53" s="396">
        <f>IF(P53&lt;&gt;"---",P53,IF(BH53="Y",AS53,MIN(Input!I28,AS53-BB53)))</f>
        <v>34.120572916666667</v>
      </c>
      <c r="AU53" s="396">
        <f t="shared" si="10"/>
        <v>0</v>
      </c>
      <c r="AV53" s="396">
        <f>IF(R53&lt;&gt;"---",R53,IF(BH53="Y",Input!M28,0))</f>
        <v>0</v>
      </c>
      <c r="AW53" s="396">
        <f t="shared" si="11"/>
        <v>0</v>
      </c>
      <c r="AX53" s="396">
        <f t="shared" si="26"/>
        <v>2.5963541666666003</v>
      </c>
      <c r="AY53" s="396">
        <f t="shared" si="27"/>
        <v>0</v>
      </c>
      <c r="AZ53" s="396">
        <f t="shared" si="12"/>
        <v>41.5963541666666</v>
      </c>
      <c r="BA53" s="212">
        <f t="shared" si="28"/>
        <v>36.716927083333267</v>
      </c>
      <c r="BB53" s="432">
        <f>IF(Y53&lt;&gt;"---",Y53,interp(AR52,AreaCapacity!$A$3:$C$245,3)*StepInterp(B53,Evap!$A$3:$D$15,4)/1.9835)</f>
        <v>0</v>
      </c>
      <c r="BC53" s="396">
        <f t="shared" si="13"/>
        <v>4.8794270833333302</v>
      </c>
      <c r="BD53" s="212">
        <f t="shared" si="29"/>
        <v>41.5963541666666</v>
      </c>
      <c r="BE53" s="212">
        <f t="shared" si="30"/>
        <v>211.15000000000873</v>
      </c>
      <c r="BF53" s="212">
        <f t="shared" si="31"/>
        <v>0</v>
      </c>
      <c r="BG53" s="445">
        <f t="shared" si="32"/>
        <v>0</v>
      </c>
      <c r="BH53" s="396" t="str">
        <f t="shared" si="14"/>
        <v>N</v>
      </c>
      <c r="BI53" s="396">
        <f t="shared" si="15"/>
        <v>39</v>
      </c>
      <c r="BJ53" s="396">
        <f t="shared" si="33"/>
        <v>109.04959339026564</v>
      </c>
      <c r="BK53" s="396">
        <f t="shared" si="34"/>
        <v>75192.323374999964</v>
      </c>
      <c r="BL53" s="396">
        <f t="shared" si="35"/>
        <v>75192.323374999964</v>
      </c>
      <c r="BM53" s="443">
        <f t="shared" si="36"/>
        <v>0</v>
      </c>
      <c r="BN53" s="460">
        <f t="shared" si="37"/>
        <v>0</v>
      </c>
      <c r="BO53" s="305">
        <f t="shared" si="38"/>
        <v>0</v>
      </c>
      <c r="BP53" s="445">
        <f t="shared" si="39"/>
        <v>0</v>
      </c>
      <c r="BQ53" s="305"/>
      <c r="BR53" s="12">
        <v>7704</v>
      </c>
      <c r="BS53" s="12">
        <v>52000</v>
      </c>
      <c r="BT53" s="12">
        <v>7747.5</v>
      </c>
      <c r="BU53" s="446">
        <v>85000</v>
      </c>
      <c r="BV53" s="6">
        <v>7766</v>
      </c>
      <c r="BW53" s="6">
        <v>102369</v>
      </c>
      <c r="CW53" s="436"/>
      <c r="CX53" s="436"/>
      <c r="CY53" s="436"/>
      <c r="CZ53" s="436"/>
      <c r="DA53" s="436"/>
      <c r="DB53" s="436"/>
      <c r="DC53" s="148"/>
    </row>
    <row r="54" spans="1:107">
      <c r="A54" s="6" t="str">
        <f ca="1">OFFSET('day lookup'!$A$1,WEEKDAY(B54,1)-1,0)</f>
        <v>FRI</v>
      </c>
      <c r="B54" s="387">
        <f t="shared" si="41"/>
        <v>41019</v>
      </c>
      <c r="C54" s="394">
        <f ca="1">IF($CY$1=1,OFFSET(Historic!$F$193,$B54-$B$35,C$30-1975),IF($B54&gt;DATE(Input!$C$1,4,30),OFFSET(Historic!$F$193,$B54-$B$35,C$30-1975),NA()))</f>
        <v>335.64279340000002</v>
      </c>
      <c r="D54" s="212">
        <f ca="1">IF($CY$1=1,OFFSET(Historic!$F$193,$B54-$B$35,D$30-1975),IF($B54&gt;DATE(Input!$C$1,4,30),OFFSET(Historic!$F$193,$B54-$B$35,D$30-1975),NA()))</f>
        <v>218.18170000000001</v>
      </c>
      <c r="E54" s="212">
        <f ca="1">IF($CY$1=1,OFFSET(Historic!$F$193,$B54-$B$35,E$30-1975),IF($B54&gt;DATE(Input!$C$1,4,30),OFFSET(Historic!$F$193,$B54-$B$35,E$30-1975),NA()))</f>
        <v>279.47092300000003</v>
      </c>
      <c r="F54" s="212">
        <f ca="1">IF($CY$1=1,OFFSET(Historic!$F$193,$B54-$B$35,F$30-1975),IF($B54&gt;DATE(Input!$C$1,4,30),OFFSET(Historic!$F$193,$B54-$B$35,F$30-1975),NA()))</f>
        <v>277.68580000000003</v>
      </c>
      <c r="G54" s="212">
        <f ca="1">IF($CY$1=1,OFFSET(Historic!$F$193,$B54-$B$35,G$30-1975),IF($B54&gt;DATE(Input!$C$1,4,30),OFFSET(Historic!$F$193,$B54-$B$35,G$30-1975),NA()))</f>
        <v>529.67999999999995</v>
      </c>
      <c r="H54" s="212">
        <f t="shared" ca="1" si="16"/>
        <v>328.13224327999995</v>
      </c>
      <c r="I54" s="388">
        <f t="shared" ca="1" si="1"/>
        <v>0.67183179907931645</v>
      </c>
      <c r="J54" s="305">
        <f t="shared" ca="1" si="2"/>
        <v>219.14553768808557</v>
      </c>
      <c r="K54" s="305">
        <f t="shared" ca="1" si="3"/>
        <v>69.435603131464532</v>
      </c>
      <c r="L54" s="406" t="str">
        <f>IF(Computations!J29&lt;&gt;"",Computations!J29,"---")</f>
        <v>N</v>
      </c>
      <c r="M54" s="436">
        <f>IF(Computations!I29&lt;&gt;"",Computations!I29,"---")</f>
        <v>130.71808146373726</v>
      </c>
      <c r="N54" s="410">
        <f>IF(Computations!C29&lt;&gt;"",Computations!C29,"---")</f>
        <v>7735.3387975460118</v>
      </c>
      <c r="O54" s="407">
        <f>IF(Computations!D29&lt;&gt;"",Computations!D29,"---")</f>
        <v>74655.12</v>
      </c>
      <c r="P54" s="407">
        <f>IF(Computations!M29&lt;&gt;"",Computations!M29,"---")</f>
        <v>34.249479166666667</v>
      </c>
      <c r="Q54" s="407">
        <f>IF(Computations!P29&lt;&gt;"",Computations!P29,"---")</f>
        <v>0</v>
      </c>
      <c r="R54" s="407">
        <f>IF(Computations!V29&lt;&gt;"",Computations!V29,"---")</f>
        <v>0</v>
      </c>
      <c r="S54" s="407">
        <f>IF(Computations!X29&lt;&gt;"",Computations!X29,"---")</f>
        <v>0</v>
      </c>
      <c r="T54" s="407">
        <f>IF(Computations!AB29&lt;&gt;"",Computations!AB29,"---")</f>
        <v>2.0546875</v>
      </c>
      <c r="U54" s="407">
        <f>IF(Computations!AG29&lt;&gt;"",Computations!AG29,"---")</f>
        <v>0</v>
      </c>
      <c r="V54" s="407">
        <f>IF(Computations!H29&lt;&gt;"",Computations!H29,"---")</f>
        <v>36.304166666666667</v>
      </c>
      <c r="W54" s="407">
        <f>IF(Computations!G29&lt;&gt;"",Computations!G29,"---")</f>
        <v>4.7505208333333302</v>
      </c>
      <c r="X54" s="407">
        <f>IF(Computations!F29&lt;&gt;"",Computations!F29,"---")</f>
        <v>41.0546875</v>
      </c>
      <c r="Y54" s="422">
        <f>IF(Computations!E29&lt;&gt;"",Computations!E29,"---")</f>
        <v>0</v>
      </c>
      <c r="Z54" s="409">
        <f>IF(AA54=O54,N54,interp(AA54,AreaCapacity!$A$3:$B$245,2))</f>
        <v>7735.3387975460118</v>
      </c>
      <c r="AA54" s="403">
        <f t="shared" ref="AA54:AA117" si="42">IF(O54&lt;&gt;"---",O54,AA53+(AB54-AJ54-AK54)*1.9835)</f>
        <v>74655.12</v>
      </c>
      <c r="AB54" s="396">
        <f t="shared" si="4"/>
        <v>130.71808146373726</v>
      </c>
      <c r="AC54" s="396">
        <f>IF(P54&lt;&gt;"---",P54,IF(BH54="Y",AB54,MIN(Input!I29,AB54-AK54)))</f>
        <v>34.249479166666667</v>
      </c>
      <c r="AD54" s="396">
        <f t="shared" si="5"/>
        <v>0</v>
      </c>
      <c r="AE54" s="396">
        <f>IF(R54&lt;&gt;"---",R54,IF(BH54="Y",Input!M29,0))</f>
        <v>0</v>
      </c>
      <c r="AF54" s="396">
        <f t="shared" si="6"/>
        <v>0</v>
      </c>
      <c r="AG54" s="396">
        <f t="shared" si="18"/>
        <v>2.0546875</v>
      </c>
      <c r="AH54" s="396">
        <f t="shared" si="19"/>
        <v>0</v>
      </c>
      <c r="AI54" s="396">
        <f t="shared" si="7"/>
        <v>41.0546875</v>
      </c>
      <c r="AJ54" s="212">
        <f t="shared" si="20"/>
        <v>36.304166666666667</v>
      </c>
      <c r="AK54" s="432">
        <f>IF(Y54&lt;&gt;"---",Y54,interp(AA53,AreaCapacity!$A$3:$C$245,3)*StepInterp(B54,Evap!$A$3:$D$15,4)/1.9835)</f>
        <v>0</v>
      </c>
      <c r="AL54" s="396">
        <f t="shared" si="8"/>
        <v>4.7505208333333302</v>
      </c>
      <c r="AM54" s="396">
        <f t="shared" si="21"/>
        <v>41.0546875</v>
      </c>
      <c r="AN54" s="396">
        <f t="shared" ref="AN54:AN117" si="43">AA54-AA53</f>
        <v>187.26999999998952</v>
      </c>
      <c r="AO54" s="396">
        <f t="shared" si="23"/>
        <v>0</v>
      </c>
      <c r="AP54" s="396">
        <f t="shared" ref="AP54:AP117" si="44">AP53+AO54*1.9835</f>
        <v>0</v>
      </c>
      <c r="AQ54" s="409">
        <f>IF(AR54=O54,N54,interp(AR54,AreaCapacity!$A$3:$B$245,2))</f>
        <v>7735.3387975460118</v>
      </c>
      <c r="AR54" s="403">
        <f t="shared" si="25"/>
        <v>74655.12</v>
      </c>
      <c r="AS54" s="396">
        <f t="shared" si="9"/>
        <v>130.71808146373726</v>
      </c>
      <c r="AT54" s="396">
        <f>IF(P54&lt;&gt;"---",P54,IF(BH54="Y",AS54,MIN(Input!I29,AS54-BB54)))</f>
        <v>34.249479166666667</v>
      </c>
      <c r="AU54" s="396">
        <f t="shared" si="10"/>
        <v>0</v>
      </c>
      <c r="AV54" s="396">
        <f>IF(R54&lt;&gt;"---",R54,IF(BH54="Y",Input!M29,0))</f>
        <v>0</v>
      </c>
      <c r="AW54" s="396">
        <f t="shared" si="11"/>
        <v>0</v>
      </c>
      <c r="AX54" s="396">
        <f t="shared" si="26"/>
        <v>2.0546875</v>
      </c>
      <c r="AY54" s="396">
        <f t="shared" si="27"/>
        <v>0</v>
      </c>
      <c r="AZ54" s="396">
        <f t="shared" si="12"/>
        <v>41.0546875</v>
      </c>
      <c r="BA54" s="212">
        <f t="shared" si="28"/>
        <v>36.304166666666667</v>
      </c>
      <c r="BB54" s="432">
        <f>IF(Y54&lt;&gt;"---",Y54,interp(AR53,AreaCapacity!$A$3:$C$245,3)*StepInterp(B54,Evap!$A$3:$D$15,4)/1.9835)</f>
        <v>0</v>
      </c>
      <c r="BC54" s="396">
        <f t="shared" si="13"/>
        <v>4.7505208333333302</v>
      </c>
      <c r="BD54" s="212">
        <f t="shared" si="29"/>
        <v>41.0546875</v>
      </c>
      <c r="BE54" s="212">
        <f t="shared" si="30"/>
        <v>187.26999999998952</v>
      </c>
      <c r="BF54" s="212">
        <f t="shared" si="31"/>
        <v>0</v>
      </c>
      <c r="BG54" s="445">
        <f t="shared" si="32"/>
        <v>0</v>
      </c>
      <c r="BH54" s="396" t="str">
        <f t="shared" si="14"/>
        <v>N</v>
      </c>
      <c r="BI54" s="396">
        <f t="shared" si="15"/>
        <v>39</v>
      </c>
      <c r="BJ54" s="396">
        <f t="shared" si="33"/>
        <v>96.468602297070589</v>
      </c>
      <c r="BK54" s="396">
        <f t="shared" si="34"/>
        <v>75383.668847656198</v>
      </c>
      <c r="BL54" s="396">
        <f t="shared" si="35"/>
        <v>75383.668847656198</v>
      </c>
      <c r="BM54" s="443">
        <f t="shared" si="36"/>
        <v>0</v>
      </c>
      <c r="BN54" s="460">
        <f t="shared" si="37"/>
        <v>0</v>
      </c>
      <c r="BO54" s="305">
        <f t="shared" si="38"/>
        <v>0</v>
      </c>
      <c r="BP54" s="445">
        <f t="shared" si="39"/>
        <v>0</v>
      </c>
      <c r="BQ54" s="305"/>
      <c r="BR54" s="12">
        <v>7704</v>
      </c>
      <c r="BS54" s="12">
        <v>52000</v>
      </c>
      <c r="BT54" s="12">
        <v>7747.5</v>
      </c>
      <c r="BU54" s="446">
        <v>85000</v>
      </c>
      <c r="BV54" s="6">
        <v>7766</v>
      </c>
      <c r="BW54" s="6">
        <v>102369</v>
      </c>
      <c r="CW54" s="436"/>
      <c r="CX54" s="436"/>
      <c r="CY54" s="436"/>
      <c r="CZ54" s="436"/>
      <c r="DA54" s="436"/>
      <c r="DB54" s="436"/>
      <c r="DC54" s="148"/>
    </row>
    <row r="55" spans="1:107">
      <c r="A55" s="6" t="str">
        <f ca="1">OFFSET('day lookup'!$A$1,WEEKDAY(B55,1)-1,0)</f>
        <v>SAT</v>
      </c>
      <c r="B55" s="387">
        <f t="shared" si="41"/>
        <v>41020</v>
      </c>
      <c r="C55" s="394">
        <f ca="1">IF($CY$1=1,OFFSET(Historic!$F$193,$B55-$B$35,C$30-1975),IF($B55&gt;DATE(Input!$C$1,4,30),OFFSET(Historic!$F$193,$B55-$B$35,C$30-1975),NA()))</f>
        <v>259.83456999999999</v>
      </c>
      <c r="D55" s="212">
        <f ca="1">IF($CY$1=1,OFFSET(Historic!$F$193,$B55-$B$35,D$30-1975),IF($B55&gt;DATE(Input!$C$1,4,30),OFFSET(Historic!$F$193,$B55-$B$35,D$30-1975),NA()))</f>
        <v>172.56189000000001</v>
      </c>
      <c r="E55" s="212">
        <f ca="1">IF($CY$1=1,OFFSET(Historic!$F$193,$B55-$B$35,E$30-1975),IF($B55&gt;DATE(Input!$C$1,4,30),OFFSET(Historic!$F$193,$B55-$B$35,E$30-1975),NA()))</f>
        <v>281.39488890000001</v>
      </c>
      <c r="F55" s="212">
        <f ca="1">IF($CY$1=1,OFFSET(Historic!$F$193,$B55-$B$35,F$30-1975),IF($B55&gt;DATE(Input!$C$1,4,30),OFFSET(Historic!$F$193,$B55-$B$35,F$30-1975),NA()))</f>
        <v>245.95028000000002</v>
      </c>
      <c r="G55" s="212">
        <f ca="1">IF($CY$1=1,OFFSET(Historic!$F$193,$B55-$B$35,G$30-1975),IF($B55&gt;DATE(Input!$C$1,4,30),OFFSET(Historic!$F$193,$B55-$B$35,G$30-1975),NA()))</f>
        <v>636.91</v>
      </c>
      <c r="H55" s="212">
        <f t="shared" ca="1" si="16"/>
        <v>319.33032578000001</v>
      </c>
      <c r="I55" s="388">
        <f t="shared" ca="1" si="1"/>
        <v>0.65381038182917839</v>
      </c>
      <c r="J55" s="305">
        <f t="shared" ca="1" si="2"/>
        <v>213.26711219736748</v>
      </c>
      <c r="K55" s="305">
        <f t="shared" ca="1" si="3"/>
        <v>67.573041731777948</v>
      </c>
      <c r="L55" s="406" t="str">
        <f>IF(Computations!J30&lt;&gt;"",Computations!J30,"---")</f>
        <v>N</v>
      </c>
      <c r="M55" s="436">
        <f>IF(Computations!I30&lt;&gt;"",Computations!I30,"---")</f>
        <v>126.88151300310986</v>
      </c>
      <c r="N55" s="410">
        <f>IF(Computations!C30&lt;&gt;"",Computations!C30,"---")</f>
        <v>7735.5591411042942</v>
      </c>
      <c r="O55" s="407">
        <f>IF(Computations!D30&lt;&gt;"",Computations!D30,"---")</f>
        <v>74834.7</v>
      </c>
      <c r="P55" s="407">
        <f>IF(Computations!M30&lt;&gt;"",Computations!M30,"---")</f>
        <v>34.34458333333334</v>
      </c>
      <c r="Q55" s="407">
        <f>IF(Computations!P30&lt;&gt;"",Computations!P30,"---")</f>
        <v>0</v>
      </c>
      <c r="R55" s="407">
        <f>IF(Computations!V30&lt;&gt;"",Computations!V30,"---")</f>
        <v>0</v>
      </c>
      <c r="S55" s="407">
        <f>IF(Computations!X30&lt;&gt;"",Computations!X30,"---")</f>
        <v>0</v>
      </c>
      <c r="T55" s="407">
        <f>IF(Computations!AB30&lt;&gt;"",Computations!AB30,"---")</f>
        <v>2</v>
      </c>
      <c r="U55" s="407">
        <f>IF(Computations!AG30&lt;&gt;"",Computations!AG30,"---")</f>
        <v>0</v>
      </c>
      <c r="V55" s="407">
        <f>IF(Computations!H30&lt;&gt;"",Computations!H30,"---")</f>
        <v>36.34458333333334</v>
      </c>
      <c r="W55" s="407">
        <f>IF(Computations!G30&lt;&gt;"",Computations!G30,"---")</f>
        <v>4.6554166666666603</v>
      </c>
      <c r="X55" s="407">
        <f>IF(Computations!F30&lt;&gt;"",Computations!F30,"---")</f>
        <v>41</v>
      </c>
      <c r="Y55" s="422">
        <f>IF(Computations!E30&lt;&gt;"",Computations!E30,"---")</f>
        <v>0</v>
      </c>
      <c r="Z55" s="409">
        <f>IF(AA55=O55,N55,interp(AA55,AreaCapacity!$A$3:$B$245,2))</f>
        <v>7735.5591411042942</v>
      </c>
      <c r="AA55" s="403">
        <f t="shared" si="42"/>
        <v>74834.7</v>
      </c>
      <c r="AB55" s="396">
        <f t="shared" si="4"/>
        <v>126.88151300310986</v>
      </c>
      <c r="AC55" s="396">
        <f>IF(P55&lt;&gt;"---",P55,IF(BH55="Y",AB55,MIN(Input!I30,AB55-AK55)))</f>
        <v>34.34458333333334</v>
      </c>
      <c r="AD55" s="396">
        <f t="shared" si="5"/>
        <v>0</v>
      </c>
      <c r="AE55" s="396">
        <f>IF(R55&lt;&gt;"---",R55,IF(BH55="Y",Input!M30,0))</f>
        <v>0</v>
      </c>
      <c r="AF55" s="396">
        <f t="shared" si="6"/>
        <v>0</v>
      </c>
      <c r="AG55" s="396">
        <f t="shared" si="18"/>
        <v>2</v>
      </c>
      <c r="AH55" s="396">
        <f t="shared" si="19"/>
        <v>0</v>
      </c>
      <c r="AI55" s="396">
        <f t="shared" si="7"/>
        <v>41</v>
      </c>
      <c r="AJ55" s="212">
        <f t="shared" si="20"/>
        <v>36.34458333333334</v>
      </c>
      <c r="AK55" s="432">
        <f>IF(Y55&lt;&gt;"---",Y55,interp(AA54,AreaCapacity!$A$3:$C$245,3)*StepInterp(B55,Evap!$A$3:$D$15,4)/1.9835)</f>
        <v>0</v>
      </c>
      <c r="AL55" s="396">
        <f t="shared" si="8"/>
        <v>4.6554166666666603</v>
      </c>
      <c r="AM55" s="396">
        <f t="shared" si="21"/>
        <v>41</v>
      </c>
      <c r="AN55" s="396">
        <f t="shared" si="43"/>
        <v>179.58000000000175</v>
      </c>
      <c r="AO55" s="396">
        <f t="shared" si="23"/>
        <v>0</v>
      </c>
      <c r="AP55" s="396">
        <f t="shared" si="44"/>
        <v>0</v>
      </c>
      <c r="AQ55" s="409">
        <f>IF(AR55=O55,N55,interp(AR55,AreaCapacity!$A$3:$B$245,2))</f>
        <v>7735.5591411042942</v>
      </c>
      <c r="AR55" s="403">
        <f t="shared" si="25"/>
        <v>74834.7</v>
      </c>
      <c r="AS55" s="396">
        <f t="shared" si="9"/>
        <v>126.88151300310986</v>
      </c>
      <c r="AT55" s="396">
        <f>IF(P55&lt;&gt;"---",P55,IF(BH55="Y",AS55,MIN(Input!I30,AS55-BB55)))</f>
        <v>34.34458333333334</v>
      </c>
      <c r="AU55" s="396">
        <f t="shared" si="10"/>
        <v>0</v>
      </c>
      <c r="AV55" s="396">
        <f>IF(R55&lt;&gt;"---",R55,IF(BH55="Y",Input!M30,0))</f>
        <v>0</v>
      </c>
      <c r="AW55" s="396">
        <f t="shared" si="11"/>
        <v>0</v>
      </c>
      <c r="AX55" s="396">
        <f t="shared" si="26"/>
        <v>2</v>
      </c>
      <c r="AY55" s="396">
        <f t="shared" si="27"/>
        <v>0</v>
      </c>
      <c r="AZ55" s="396">
        <f t="shared" si="12"/>
        <v>41</v>
      </c>
      <c r="BA55" s="212">
        <f t="shared" si="28"/>
        <v>36.34458333333334</v>
      </c>
      <c r="BB55" s="432">
        <f>IF(Y55&lt;&gt;"---",Y55,interp(AR54,AreaCapacity!$A$3:$C$245,3)*StepInterp(B55,Evap!$A$3:$D$15,4)/1.9835)</f>
        <v>0</v>
      </c>
      <c r="BC55" s="396">
        <f t="shared" si="13"/>
        <v>4.6554166666666603</v>
      </c>
      <c r="BD55" s="212">
        <f t="shared" si="29"/>
        <v>41</v>
      </c>
      <c r="BE55" s="212">
        <f t="shared" si="30"/>
        <v>179.58000000000175</v>
      </c>
      <c r="BF55" s="212">
        <f t="shared" si="31"/>
        <v>0</v>
      </c>
      <c r="BG55" s="445">
        <f t="shared" si="32"/>
        <v>0</v>
      </c>
      <c r="BH55" s="396" t="str">
        <f t="shared" si="14"/>
        <v>N</v>
      </c>
      <c r="BI55" s="396">
        <f t="shared" si="15"/>
        <v>39</v>
      </c>
      <c r="BJ55" s="396">
        <f t="shared" si="33"/>
        <v>92.536929669776526</v>
      </c>
      <c r="BK55" s="396">
        <f t="shared" si="34"/>
        <v>75567.215847656204</v>
      </c>
      <c r="BL55" s="396">
        <f t="shared" si="35"/>
        <v>75567.215847656204</v>
      </c>
      <c r="BM55" s="443">
        <f t="shared" si="36"/>
        <v>0</v>
      </c>
      <c r="BN55" s="460">
        <f t="shared" si="37"/>
        <v>0</v>
      </c>
      <c r="BO55" s="305">
        <f t="shared" si="38"/>
        <v>0</v>
      </c>
      <c r="BP55" s="445">
        <f t="shared" si="39"/>
        <v>0</v>
      </c>
      <c r="BQ55" s="305"/>
      <c r="BR55" s="12">
        <v>7704</v>
      </c>
      <c r="BS55" s="12">
        <v>52000</v>
      </c>
      <c r="BT55" s="12">
        <v>7747.5</v>
      </c>
      <c r="BU55" s="446">
        <v>85000</v>
      </c>
      <c r="BV55" s="6">
        <v>7766</v>
      </c>
      <c r="BW55" s="6">
        <v>102369</v>
      </c>
      <c r="CW55" s="436"/>
      <c r="CX55" s="436"/>
      <c r="CY55" s="436"/>
      <c r="CZ55" s="436"/>
      <c r="DA55" s="436"/>
      <c r="DB55" s="436"/>
      <c r="DC55" s="148"/>
    </row>
    <row r="56" spans="1:107">
      <c r="A56" s="6" t="str">
        <f ca="1">OFFSET('day lookup'!$A$1,WEEKDAY(B56,1)-1,0)</f>
        <v>SUN</v>
      </c>
      <c r="B56" s="387">
        <f t="shared" si="41"/>
        <v>41021</v>
      </c>
      <c r="C56" s="394">
        <f ca="1">IF($CY$1=1,OFFSET(Historic!$F$193,$B56-$B$35,C$30-1975),IF($B56&gt;DATE(Input!$C$1,4,30),OFFSET(Historic!$F$193,$B56-$B$35,C$30-1975),NA()))</f>
        <v>225.02467150000001</v>
      </c>
      <c r="D56" s="212">
        <f ca="1">IF($CY$1=1,OFFSET(Historic!$F$193,$B56-$B$35,D$30-1975),IF($B56&gt;DATE(Input!$C$1,4,30),OFFSET(Historic!$F$193,$B56-$B$35,D$30-1975),NA()))</f>
        <v>134.87595999999999</v>
      </c>
      <c r="E56" s="212">
        <f ca="1">IF($CY$1=1,OFFSET(Historic!$F$193,$B56-$B$35,E$30-1975),IF($B56&gt;DATE(Input!$C$1,4,30),OFFSET(Historic!$F$193,$B56-$B$35,E$30-1975),NA()))</f>
        <v>237.20317730000002</v>
      </c>
      <c r="F56" s="212">
        <f ca="1">IF($CY$1=1,OFFSET(Historic!$F$193,$B56-$B$35,F$30-1975),IF($B56&gt;DATE(Input!$C$1,4,30),OFFSET(Historic!$F$193,$B56-$B$35,F$30-1975),NA()))</f>
        <v>234.04946000000001</v>
      </c>
      <c r="G56" s="212">
        <f ca="1">IF($CY$1=1,OFFSET(Historic!$F$193,$B56-$B$35,G$30-1975),IF($B56&gt;DATE(Input!$C$1,4,30),OFFSET(Historic!$F$193,$B56-$B$35,G$30-1975),NA()))</f>
        <v>639.41</v>
      </c>
      <c r="H56" s="212">
        <f t="shared" ca="1" si="16"/>
        <v>294.11265376</v>
      </c>
      <c r="I56" s="388">
        <f t="shared" ca="1" si="1"/>
        <v>0.60217865617967592</v>
      </c>
      <c r="J56" s="305">
        <f t="shared" ca="1" si="2"/>
        <v>196.4253040323924</v>
      </c>
      <c r="K56" s="305">
        <f t="shared" ca="1" si="3"/>
        <v>62.236765574405631</v>
      </c>
      <c r="L56" s="406" t="str">
        <f>IF(Computations!J31&lt;&gt;"",Computations!J31,"---")</f>
        <v>N</v>
      </c>
      <c r="M56" s="436">
        <f>IF(Computations!I31&lt;&gt;"",Computations!I31,"---")</f>
        <v>168.22784952420318</v>
      </c>
      <c r="N56" s="410">
        <f>IF(Computations!C31&lt;&gt;"",Computations!C31,"---")</f>
        <v>7735.8797791411043</v>
      </c>
      <c r="O56" s="407">
        <f>IF(Computations!D31&lt;&gt;"",Computations!D31,"---")</f>
        <v>75096.02</v>
      </c>
      <c r="P56" s="407">
        <f>IF(Computations!M31&lt;&gt;"",Computations!M31,"---")</f>
        <v>34.480937499999996</v>
      </c>
      <c r="Q56" s="407">
        <f>IF(Computations!P31&lt;&gt;"",Computations!P31,"---")</f>
        <v>0</v>
      </c>
      <c r="R56" s="407">
        <f>IF(Computations!V31&lt;&gt;"",Computations!V31,"---")</f>
        <v>0</v>
      </c>
      <c r="S56" s="407">
        <f>IF(Computations!X31&lt;&gt;"",Computations!X31,"---")</f>
        <v>0</v>
      </c>
      <c r="T56" s="407">
        <f>IF(Computations!AB31&lt;&gt;"",Computations!AB31,"---")</f>
        <v>2</v>
      </c>
      <c r="U56" s="407">
        <f>IF(Computations!AG31&lt;&gt;"",Computations!AG31,"---")</f>
        <v>0</v>
      </c>
      <c r="V56" s="407">
        <f>IF(Computations!H31&lt;&gt;"",Computations!H31,"---")</f>
        <v>36.480937499999996</v>
      </c>
      <c r="W56" s="407">
        <f>IF(Computations!G31&lt;&gt;"",Computations!G31,"---")</f>
        <v>4.5190625000000004</v>
      </c>
      <c r="X56" s="407">
        <f>IF(Computations!F31&lt;&gt;"",Computations!F31,"---")</f>
        <v>41</v>
      </c>
      <c r="Y56" s="422">
        <f>IF(Computations!E31&lt;&gt;"",Computations!E31,"---")</f>
        <v>0</v>
      </c>
      <c r="Z56" s="409">
        <f>IF(AA56=O56,N56,interp(AA56,AreaCapacity!$A$3:$B$245,2))</f>
        <v>7735.8797791411043</v>
      </c>
      <c r="AA56" s="403">
        <f t="shared" si="42"/>
        <v>75096.02</v>
      </c>
      <c r="AB56" s="396">
        <f t="shared" si="4"/>
        <v>168.22784952420318</v>
      </c>
      <c r="AC56" s="396">
        <f>IF(P56&lt;&gt;"---",P56,IF(BH56="Y",AB56,MIN(Input!I31,AB56-AK56)))</f>
        <v>34.480937499999996</v>
      </c>
      <c r="AD56" s="396">
        <f t="shared" si="5"/>
        <v>0</v>
      </c>
      <c r="AE56" s="396">
        <f>IF(R56&lt;&gt;"---",R56,IF(BH56="Y",Input!M31,0))</f>
        <v>0</v>
      </c>
      <c r="AF56" s="396">
        <f t="shared" si="6"/>
        <v>0</v>
      </c>
      <c r="AG56" s="396">
        <f t="shared" si="18"/>
        <v>2</v>
      </c>
      <c r="AH56" s="396">
        <f t="shared" si="19"/>
        <v>0</v>
      </c>
      <c r="AI56" s="396">
        <f t="shared" si="7"/>
        <v>41</v>
      </c>
      <c r="AJ56" s="212">
        <f t="shared" si="20"/>
        <v>36.480937499999996</v>
      </c>
      <c r="AK56" s="432">
        <f>IF(Y56&lt;&gt;"---",Y56,interp(AA55,AreaCapacity!$A$3:$C$245,3)*StepInterp(B56,Evap!$A$3:$D$15,4)/1.9835)</f>
        <v>0</v>
      </c>
      <c r="AL56" s="396">
        <f t="shared" si="8"/>
        <v>4.5190625000000004</v>
      </c>
      <c r="AM56" s="396">
        <f t="shared" si="21"/>
        <v>41</v>
      </c>
      <c r="AN56" s="396">
        <f t="shared" si="43"/>
        <v>261.32000000000698</v>
      </c>
      <c r="AO56" s="396">
        <f t="shared" si="23"/>
        <v>0</v>
      </c>
      <c r="AP56" s="396">
        <f t="shared" si="44"/>
        <v>0</v>
      </c>
      <c r="AQ56" s="409">
        <f>IF(AR56=O56,N56,interp(AR56,AreaCapacity!$A$3:$B$245,2))</f>
        <v>7735.8797791411043</v>
      </c>
      <c r="AR56" s="403">
        <f t="shared" si="25"/>
        <v>75096.02</v>
      </c>
      <c r="AS56" s="396">
        <f t="shared" si="9"/>
        <v>168.22784952420318</v>
      </c>
      <c r="AT56" s="396">
        <f>IF(P56&lt;&gt;"---",P56,IF(BH56="Y",AS56,MIN(Input!I31,AS56-BB56)))</f>
        <v>34.480937499999996</v>
      </c>
      <c r="AU56" s="396">
        <f t="shared" si="10"/>
        <v>0</v>
      </c>
      <c r="AV56" s="396">
        <f>IF(R56&lt;&gt;"---",R56,IF(BH56="Y",Input!M31,0))</f>
        <v>0</v>
      </c>
      <c r="AW56" s="396">
        <f t="shared" si="11"/>
        <v>0</v>
      </c>
      <c r="AX56" s="396">
        <f t="shared" si="26"/>
        <v>2</v>
      </c>
      <c r="AY56" s="396">
        <f t="shared" si="27"/>
        <v>0</v>
      </c>
      <c r="AZ56" s="396">
        <f t="shared" si="12"/>
        <v>41</v>
      </c>
      <c r="BA56" s="212">
        <f t="shared" si="28"/>
        <v>36.480937499999996</v>
      </c>
      <c r="BB56" s="432">
        <f>IF(Y56&lt;&gt;"---",Y56,interp(AR55,AreaCapacity!$A$3:$C$245,3)*StepInterp(B56,Evap!$A$3:$D$15,4)/1.9835)</f>
        <v>0</v>
      </c>
      <c r="BC56" s="396">
        <f t="shared" si="13"/>
        <v>4.5190625000000004</v>
      </c>
      <c r="BD56" s="212">
        <f t="shared" si="29"/>
        <v>41</v>
      </c>
      <c r="BE56" s="212">
        <f t="shared" si="30"/>
        <v>261.32000000000698</v>
      </c>
      <c r="BF56" s="212">
        <f t="shared" si="31"/>
        <v>0</v>
      </c>
      <c r="BG56" s="445">
        <f t="shared" si="32"/>
        <v>0</v>
      </c>
      <c r="BH56" s="396" t="str">
        <f t="shared" si="14"/>
        <v>N</v>
      </c>
      <c r="BI56" s="396">
        <f t="shared" si="15"/>
        <v>39</v>
      </c>
      <c r="BJ56" s="396">
        <f t="shared" si="33"/>
        <v>133.7469120242032</v>
      </c>
      <c r="BK56" s="396">
        <f t="shared" si="34"/>
        <v>75832.502847656215</v>
      </c>
      <c r="BL56" s="396">
        <f t="shared" si="35"/>
        <v>75832.502847656215</v>
      </c>
      <c r="BM56" s="443">
        <f t="shared" si="36"/>
        <v>0</v>
      </c>
      <c r="BN56" s="460">
        <f t="shared" si="37"/>
        <v>0</v>
      </c>
      <c r="BO56" s="305">
        <f t="shared" si="38"/>
        <v>0</v>
      </c>
      <c r="BP56" s="445">
        <f t="shared" si="39"/>
        <v>0</v>
      </c>
      <c r="BQ56" s="305"/>
      <c r="BR56" s="12">
        <v>7704</v>
      </c>
      <c r="BS56" s="12">
        <v>52000</v>
      </c>
      <c r="BT56" s="12">
        <v>7747.5</v>
      </c>
      <c r="BU56" s="446">
        <v>85000</v>
      </c>
      <c r="BV56" s="6">
        <v>7766</v>
      </c>
      <c r="BW56" s="6">
        <v>102369</v>
      </c>
      <c r="CW56" s="436"/>
      <c r="CX56" s="436"/>
      <c r="CY56" s="436"/>
      <c r="CZ56" s="436"/>
      <c r="DA56" s="436"/>
      <c r="DB56" s="436"/>
      <c r="DC56" s="148"/>
    </row>
    <row r="57" spans="1:107">
      <c r="A57" s="6" t="str">
        <f ca="1">OFFSET('day lookup'!$A$1,WEEKDAY(B57,1)-1,0)</f>
        <v>MON</v>
      </c>
      <c r="B57" s="387">
        <f>B56+1</f>
        <v>41022</v>
      </c>
      <c r="C57" s="394">
        <f ca="1">IF($CY$1=1,OFFSET(Historic!$F$193,$B57-$B$35,C$30-1975),IF($B57&gt;DATE(Input!$C$1,4,30),OFFSET(Historic!$F$193,$B57-$B$35,C$30-1975),NA()))</f>
        <v>227.4445049</v>
      </c>
      <c r="D57" s="212">
        <f ca="1">IF($CY$1=1,OFFSET(Historic!$F$193,$B57-$B$35,D$30-1975),IF($B57&gt;DATE(Input!$C$1,4,30),OFFSET(Historic!$F$193,$B57-$B$35,D$30-1975),NA()))</f>
        <v>158.67760000000001</v>
      </c>
      <c r="E57" s="212">
        <f ca="1">IF($CY$1=1,OFFSET(Historic!$F$193,$B57-$B$35,E$30-1975),IF($B57&gt;DATE(Input!$C$1,4,30),OFFSET(Historic!$F$193,$B57-$B$35,E$30-1975),NA()))</f>
        <v>214.86930509999999</v>
      </c>
      <c r="F57" s="212">
        <f ca="1">IF($CY$1=1,OFFSET(Historic!$F$193,$B57-$B$35,F$30-1975),IF($B57&gt;DATE(Input!$C$1,4,30),OFFSET(Historic!$F$193,$B57-$B$35,F$30-1975),NA()))</f>
        <v>214.21476000000001</v>
      </c>
      <c r="G57" s="212">
        <f ca="1">IF($CY$1=1,OFFSET(Historic!$F$193,$B57-$B$35,G$30-1975),IF($B57&gt;DATE(Input!$C$1,4,30),OFFSET(Historic!$F$193,$B57-$B$35,G$30-1975),NA()))</f>
        <v>627.76</v>
      </c>
      <c r="H57" s="212">
        <f t="shared" ca="1" si="16"/>
        <v>288.593234</v>
      </c>
      <c r="I57" s="388">
        <f t="shared" ca="1" si="1"/>
        <v>0.59087796329387954</v>
      </c>
      <c r="J57" s="305">
        <f t="shared" ca="1" si="2"/>
        <v>192.73911885613313</v>
      </c>
      <c r="K57" s="305">
        <f t="shared" ca="1" si="3"/>
        <v>61.068808911139548</v>
      </c>
      <c r="L57" s="406" t="str">
        <f>IF(Computations!J32&lt;&gt;"",Computations!J32,"---")</f>
        <v>N</v>
      </c>
      <c r="M57" s="436">
        <f>IF(Computations!I32&lt;&gt;"",Computations!I32,"---")</f>
        <v>189.42489643727441</v>
      </c>
      <c r="N57" s="410">
        <f>IF(Computations!C32&lt;&gt;"",Computations!C32,"---")</f>
        <v>7736.2498538367845</v>
      </c>
      <c r="O57" s="407">
        <f>IF(Computations!D32&lt;&gt;"",Computations!D32,"---")</f>
        <v>75399.13</v>
      </c>
      <c r="P57" s="407">
        <f>IF(Computations!M32&lt;&gt;"",Computations!M32,"---")</f>
        <v>34.619583333333338</v>
      </c>
      <c r="Q57" s="407">
        <f>IF(Computations!P32&lt;&gt;"",Computations!P32,"---")</f>
        <v>0</v>
      </c>
      <c r="R57" s="407">
        <f>IF(Computations!V32&lt;&gt;"",Computations!V32,"---")</f>
        <v>0</v>
      </c>
      <c r="S57" s="407">
        <f>IF(Computations!X32&lt;&gt;"",Computations!X32,"---")</f>
        <v>0</v>
      </c>
      <c r="T57" s="407">
        <f>IF(Computations!AB32&lt;&gt;"",Computations!AB32,"---")</f>
        <v>1.9895833333333002</v>
      </c>
      <c r="U57" s="407">
        <f>IF(Computations!AG32&lt;&gt;"",Computations!AG32,"---")</f>
        <v>0</v>
      </c>
      <c r="V57" s="407">
        <f>IF(Computations!H32&lt;&gt;"",Computations!H32,"---")</f>
        <v>36.609166666666638</v>
      </c>
      <c r="W57" s="407">
        <f>IF(Computations!G32&lt;&gt;"",Computations!G32,"---")</f>
        <v>4.38041666666666</v>
      </c>
      <c r="X57" s="407">
        <f>IF(Computations!F32&lt;&gt;"",Computations!F32,"---")</f>
        <v>40.9895833333333</v>
      </c>
      <c r="Y57" s="422">
        <f>IF(Computations!E32&lt;&gt;"",Computations!E32,"---")</f>
        <v>0</v>
      </c>
      <c r="Z57" s="409">
        <f>IF(AA57=O57,N57,interp(AA57,AreaCapacity!$A$3:$B$245,2))</f>
        <v>7736.2498538367845</v>
      </c>
      <c r="AA57" s="403">
        <f t="shared" si="42"/>
        <v>75399.13</v>
      </c>
      <c r="AB57" s="396">
        <f t="shared" si="4"/>
        <v>189.42489643727441</v>
      </c>
      <c r="AC57" s="396">
        <f>IF(P57&lt;&gt;"---",P57,IF(BH57="Y",AB57,MIN(Input!I32,AB57-AK57)))</f>
        <v>34.619583333333338</v>
      </c>
      <c r="AD57" s="396">
        <f t="shared" si="5"/>
        <v>0</v>
      </c>
      <c r="AE57" s="396">
        <f>IF(R57&lt;&gt;"---",R57,IF(BH57="Y",Input!M32,0))</f>
        <v>0</v>
      </c>
      <c r="AF57" s="396">
        <f t="shared" si="6"/>
        <v>0</v>
      </c>
      <c r="AG57" s="396">
        <f t="shared" si="18"/>
        <v>1.9895833333333002</v>
      </c>
      <c r="AH57" s="396">
        <f t="shared" si="19"/>
        <v>0</v>
      </c>
      <c r="AI57" s="396">
        <f t="shared" si="7"/>
        <v>40.9895833333333</v>
      </c>
      <c r="AJ57" s="212">
        <f t="shared" si="20"/>
        <v>36.609166666666638</v>
      </c>
      <c r="AK57" s="432">
        <f>IF(Y57&lt;&gt;"---",Y57,interp(AA56,AreaCapacity!$A$3:$C$245,3)*StepInterp(B57,Evap!$A$3:$D$15,4)/1.9835)</f>
        <v>0</v>
      </c>
      <c r="AL57" s="396">
        <f t="shared" si="8"/>
        <v>4.38041666666666</v>
      </c>
      <c r="AM57" s="396">
        <f t="shared" si="21"/>
        <v>40.9895833333333</v>
      </c>
      <c r="AN57" s="396">
        <f t="shared" si="43"/>
        <v>303.11000000000058</v>
      </c>
      <c r="AO57" s="396">
        <f t="shared" si="23"/>
        <v>0</v>
      </c>
      <c r="AP57" s="396">
        <f t="shared" si="44"/>
        <v>0</v>
      </c>
      <c r="AQ57" s="409">
        <f>IF(AR57=O57,N57,interp(AR57,AreaCapacity!$A$3:$B$245,2))</f>
        <v>7736.2498538367845</v>
      </c>
      <c r="AR57" s="403">
        <f t="shared" si="25"/>
        <v>75399.13</v>
      </c>
      <c r="AS57" s="396">
        <f t="shared" si="9"/>
        <v>189.42489643727441</v>
      </c>
      <c r="AT57" s="396">
        <f>IF(P57&lt;&gt;"---",P57,IF(BH57="Y",AS57,MIN(Input!I32,AS57-BB57)))</f>
        <v>34.619583333333338</v>
      </c>
      <c r="AU57" s="396">
        <f t="shared" si="10"/>
        <v>0</v>
      </c>
      <c r="AV57" s="396">
        <f>IF(R57&lt;&gt;"---",R57,IF(BH57="Y",Input!M32,0))</f>
        <v>0</v>
      </c>
      <c r="AW57" s="396">
        <f t="shared" si="11"/>
        <v>0</v>
      </c>
      <c r="AX57" s="396">
        <f t="shared" si="26"/>
        <v>1.9895833333333002</v>
      </c>
      <c r="AY57" s="396">
        <f t="shared" si="27"/>
        <v>0</v>
      </c>
      <c r="AZ57" s="396">
        <f t="shared" si="12"/>
        <v>40.9895833333333</v>
      </c>
      <c r="BA57" s="212">
        <f t="shared" si="28"/>
        <v>36.609166666666638</v>
      </c>
      <c r="BB57" s="432">
        <f>IF(Y57&lt;&gt;"---",Y57,interp(AR56,AreaCapacity!$A$3:$C$245,3)*StepInterp(B57,Evap!$A$3:$D$15,4)/1.9835)</f>
        <v>0</v>
      </c>
      <c r="BC57" s="396">
        <f t="shared" si="13"/>
        <v>4.38041666666666</v>
      </c>
      <c r="BD57" s="212">
        <f t="shared" si="29"/>
        <v>40.9895833333333</v>
      </c>
      <c r="BE57" s="212">
        <f t="shared" si="30"/>
        <v>303.11000000000058</v>
      </c>
      <c r="BF57" s="212">
        <f t="shared" si="31"/>
        <v>0</v>
      </c>
      <c r="BG57" s="445">
        <f t="shared" si="32"/>
        <v>0</v>
      </c>
      <c r="BH57" s="396" t="str">
        <f t="shared" si="14"/>
        <v>N</v>
      </c>
      <c r="BI57" s="396">
        <f t="shared" si="15"/>
        <v>39</v>
      </c>
      <c r="BJ57" s="396">
        <f t="shared" si="33"/>
        <v>154.80531310394107</v>
      </c>
      <c r="BK57" s="396">
        <f t="shared" si="34"/>
        <v>76139.559186197876</v>
      </c>
      <c r="BL57" s="396">
        <f t="shared" si="35"/>
        <v>76139.559186197876</v>
      </c>
      <c r="BM57" s="443">
        <f t="shared" si="36"/>
        <v>0</v>
      </c>
      <c r="BN57" s="460">
        <f t="shared" si="37"/>
        <v>0</v>
      </c>
      <c r="BO57" s="305">
        <f t="shared" si="38"/>
        <v>0</v>
      </c>
      <c r="BP57" s="445">
        <f t="shared" si="39"/>
        <v>0</v>
      </c>
      <c r="BQ57" s="305"/>
      <c r="BR57" s="12">
        <v>7704</v>
      </c>
      <c r="BS57" s="12">
        <v>52000</v>
      </c>
      <c r="BT57" s="12">
        <v>7747.5</v>
      </c>
      <c r="BU57" s="446">
        <v>85000</v>
      </c>
      <c r="BV57" s="6">
        <v>7766</v>
      </c>
      <c r="BW57" s="6">
        <v>102369</v>
      </c>
      <c r="CW57" s="436"/>
      <c r="CX57" s="436"/>
      <c r="CY57" s="436"/>
      <c r="CZ57" s="436"/>
      <c r="DA57" s="436"/>
      <c r="DB57" s="436"/>
      <c r="DC57" s="148"/>
    </row>
    <row r="58" spans="1:107">
      <c r="A58" s="6" t="str">
        <f ca="1">OFFSET('day lookup'!$A$1,WEEKDAY(B58,1)-1,0)</f>
        <v>TUE</v>
      </c>
      <c r="B58" s="387">
        <f t="shared" ref="B58:B121" si="45">B57+1</f>
        <v>41023</v>
      </c>
      <c r="C58" s="394">
        <f ca="1">IF($CY$1=1,OFFSET(Historic!$F$193,$B58-$B$35,C$30-1975),IF($B58&gt;DATE(Input!$C$1,4,30),OFFSET(Historic!$F$193,$B58-$B$35,C$30-1975),NA()))</f>
        <v>262.17506460000004</v>
      </c>
      <c r="D58" s="212">
        <f ca="1">IF($CY$1=1,OFFSET(Historic!$F$193,$B58-$B$35,D$30-1975),IF($B58&gt;DATE(Input!$C$1,4,30),OFFSET(Historic!$F$193,$B58-$B$35,D$30-1975),NA()))</f>
        <v>196.36353</v>
      </c>
      <c r="E58" s="212">
        <f ca="1">IF($CY$1=1,OFFSET(Historic!$F$193,$B58-$B$35,E$30-1975),IF($B58&gt;DATE(Input!$C$1,4,30),OFFSET(Historic!$F$193,$B58-$B$35,E$30-1975),NA()))</f>
        <v>200.0924536</v>
      </c>
      <c r="F58" s="212">
        <f ca="1">IF($CY$1=1,OFFSET(Historic!$F$193,$B58-$B$35,F$30-1975),IF($B58&gt;DATE(Input!$C$1,4,30),OFFSET(Historic!$F$193,$B58-$B$35,F$30-1975),NA()))</f>
        <v>249.91722000000001</v>
      </c>
      <c r="G58" s="212">
        <f ca="1">IF($CY$1=1,OFFSET(Historic!$F$193,$B58-$B$35,G$30-1975),IF($B58&gt;DATE(Input!$C$1,4,30),OFFSET(Historic!$F$193,$B58-$B$35,G$30-1975),NA()))</f>
        <v>688.38</v>
      </c>
      <c r="H58" s="212">
        <f t="shared" ca="1" si="16"/>
        <v>319.38565363999999</v>
      </c>
      <c r="I58" s="388">
        <f t="shared" ca="1" si="1"/>
        <v>0.6539236624240734</v>
      </c>
      <c r="J58" s="305">
        <f t="shared" ca="1" si="2"/>
        <v>213.30406331654925</v>
      </c>
      <c r="K58" s="305">
        <f t="shared" ca="1" si="3"/>
        <v>67.58474958252333</v>
      </c>
      <c r="L58" s="406" t="str">
        <f>IF(Computations!J33&lt;&gt;"",Computations!J33,"---")</f>
        <v>N</v>
      </c>
      <c r="M58" s="436">
        <f>IF(Computations!I33&lt;&gt;"",Computations!I33,"---")</f>
        <v>168.97715312788785</v>
      </c>
      <c r="N58" s="410">
        <f>IF(Computations!C33&lt;&gt;"",Computations!C33,"---")</f>
        <v>7736.5696224116928</v>
      </c>
      <c r="O58" s="407">
        <f>IF(Computations!D33&lt;&gt;"",Computations!D33,"---")</f>
        <v>75661.66</v>
      </c>
      <c r="P58" s="407">
        <f>IF(Computations!M33&lt;&gt;"",Computations!M33,"---")</f>
        <v>34.557708333333338</v>
      </c>
      <c r="Q58" s="407">
        <f>IF(Computations!P33&lt;&gt;"",Computations!P33,"---")</f>
        <v>0</v>
      </c>
      <c r="R58" s="407">
        <f>IF(Computations!V33&lt;&gt;"",Computations!V33,"---")</f>
        <v>0</v>
      </c>
      <c r="S58" s="407">
        <f>IF(Computations!X33&lt;&gt;"",Computations!X33,"---")</f>
        <v>0</v>
      </c>
      <c r="T58" s="407">
        <f>IF(Computations!AB33&lt;&gt;"",Computations!AB33,"---")</f>
        <v>2.0625</v>
      </c>
      <c r="U58" s="407">
        <f>IF(Computations!AG33&lt;&gt;"",Computations!AG33,"---")</f>
        <v>0</v>
      </c>
      <c r="V58" s="407">
        <f>IF(Computations!H33&lt;&gt;"",Computations!H33,"---")</f>
        <v>36.620208333333338</v>
      </c>
      <c r="W58" s="407">
        <f>IF(Computations!G33&lt;&gt;"",Computations!G33,"---")</f>
        <v>4.4422916666666596</v>
      </c>
      <c r="X58" s="407">
        <f>IF(Computations!F33&lt;&gt;"",Computations!F33,"---")</f>
        <v>41.0625</v>
      </c>
      <c r="Y58" s="422">
        <f>IF(Computations!E33&lt;&gt;"",Computations!E33,"---")</f>
        <v>0</v>
      </c>
      <c r="Z58" s="409">
        <f>IF(AA58=O58,N58,interp(AA58,AreaCapacity!$A$3:$B$245,2))</f>
        <v>7736.5696224116928</v>
      </c>
      <c r="AA58" s="403">
        <f t="shared" si="42"/>
        <v>75661.66</v>
      </c>
      <c r="AB58" s="396">
        <f t="shared" si="4"/>
        <v>168.97715312788785</v>
      </c>
      <c r="AC58" s="396">
        <f>IF(P58&lt;&gt;"---",P58,IF(BH58="Y",AB58,MIN(Input!I33,AB58-AK58)))</f>
        <v>34.557708333333338</v>
      </c>
      <c r="AD58" s="396">
        <f t="shared" si="5"/>
        <v>0</v>
      </c>
      <c r="AE58" s="396">
        <f>IF(R58&lt;&gt;"---",R58,IF(BH58="Y",Input!M33,0))</f>
        <v>0</v>
      </c>
      <c r="AF58" s="396">
        <f t="shared" si="6"/>
        <v>0</v>
      </c>
      <c r="AG58" s="396">
        <f t="shared" si="18"/>
        <v>2.0625</v>
      </c>
      <c r="AH58" s="396">
        <f t="shared" si="19"/>
        <v>0</v>
      </c>
      <c r="AI58" s="396">
        <f t="shared" si="7"/>
        <v>41.0625</v>
      </c>
      <c r="AJ58" s="212">
        <f t="shared" si="20"/>
        <v>36.620208333333338</v>
      </c>
      <c r="AK58" s="432">
        <f>IF(Y58&lt;&gt;"---",Y58,interp(AA57,AreaCapacity!$A$3:$C$245,3)*StepInterp(B58,Evap!$A$3:$D$15,4)/1.9835)</f>
        <v>0</v>
      </c>
      <c r="AL58" s="396">
        <f t="shared" si="8"/>
        <v>4.4422916666666596</v>
      </c>
      <c r="AM58" s="396">
        <f t="shared" si="21"/>
        <v>41.0625</v>
      </c>
      <c r="AN58" s="396">
        <f t="shared" si="43"/>
        <v>262.52999999999884</v>
      </c>
      <c r="AO58" s="396">
        <f t="shared" si="23"/>
        <v>0</v>
      </c>
      <c r="AP58" s="396">
        <f t="shared" si="44"/>
        <v>0</v>
      </c>
      <c r="AQ58" s="409">
        <f>IF(AR58=O58,N58,interp(AR58,AreaCapacity!$A$3:$B$245,2))</f>
        <v>7736.5696224116928</v>
      </c>
      <c r="AR58" s="403">
        <f t="shared" si="25"/>
        <v>75661.66</v>
      </c>
      <c r="AS58" s="396">
        <f t="shared" si="9"/>
        <v>168.97715312788785</v>
      </c>
      <c r="AT58" s="396">
        <f>IF(P58&lt;&gt;"---",P58,IF(BH58="Y",AS58,MIN(Input!I33,AS58-BB58)))</f>
        <v>34.557708333333338</v>
      </c>
      <c r="AU58" s="396">
        <f t="shared" si="10"/>
        <v>0</v>
      </c>
      <c r="AV58" s="396">
        <f>IF(R58&lt;&gt;"---",R58,IF(BH58="Y",Input!M33,0))</f>
        <v>0</v>
      </c>
      <c r="AW58" s="396">
        <f t="shared" si="11"/>
        <v>0</v>
      </c>
      <c r="AX58" s="396">
        <f t="shared" si="26"/>
        <v>2.0625</v>
      </c>
      <c r="AY58" s="396">
        <f t="shared" si="27"/>
        <v>0</v>
      </c>
      <c r="AZ58" s="396">
        <f t="shared" si="12"/>
        <v>41.0625</v>
      </c>
      <c r="BA58" s="212">
        <f t="shared" si="28"/>
        <v>36.620208333333338</v>
      </c>
      <c r="BB58" s="432">
        <f>IF(Y58&lt;&gt;"---",Y58,interp(AR57,AreaCapacity!$A$3:$C$245,3)*StepInterp(B58,Evap!$A$3:$D$15,4)/1.9835)</f>
        <v>0</v>
      </c>
      <c r="BC58" s="396">
        <f t="shared" si="13"/>
        <v>4.4422916666666596</v>
      </c>
      <c r="BD58" s="212">
        <f t="shared" si="29"/>
        <v>41.0625</v>
      </c>
      <c r="BE58" s="212">
        <f t="shared" si="30"/>
        <v>262.52999999999884</v>
      </c>
      <c r="BF58" s="212">
        <f t="shared" si="31"/>
        <v>0</v>
      </c>
      <c r="BG58" s="445">
        <f t="shared" si="32"/>
        <v>0</v>
      </c>
      <c r="BH58" s="396" t="str">
        <f t="shared" si="14"/>
        <v>N</v>
      </c>
      <c r="BI58" s="396">
        <f t="shared" si="15"/>
        <v>39</v>
      </c>
      <c r="BJ58" s="396">
        <f t="shared" si="33"/>
        <v>134.41944479455452</v>
      </c>
      <c r="BK58" s="396">
        <f t="shared" si="34"/>
        <v>76406.18015494787</v>
      </c>
      <c r="BL58" s="396">
        <f t="shared" si="35"/>
        <v>76406.18015494787</v>
      </c>
      <c r="BM58" s="443">
        <f t="shared" si="36"/>
        <v>0</v>
      </c>
      <c r="BN58" s="460">
        <f t="shared" si="37"/>
        <v>0</v>
      </c>
      <c r="BO58" s="305">
        <f t="shared" si="38"/>
        <v>0</v>
      </c>
      <c r="BP58" s="445">
        <f t="shared" si="39"/>
        <v>0</v>
      </c>
      <c r="BQ58" s="305"/>
      <c r="BR58" s="12">
        <v>7704</v>
      </c>
      <c r="BS58" s="12">
        <v>52000</v>
      </c>
      <c r="BT58" s="12">
        <v>7747.5</v>
      </c>
      <c r="BU58" s="446">
        <v>85000</v>
      </c>
      <c r="BV58" s="6">
        <v>7766</v>
      </c>
      <c r="BW58" s="6">
        <v>102369</v>
      </c>
      <c r="CW58" s="436"/>
      <c r="CX58" s="436"/>
      <c r="CY58" s="436"/>
      <c r="CZ58" s="436"/>
      <c r="DA58" s="436"/>
      <c r="DB58" s="436"/>
      <c r="DC58" s="148"/>
    </row>
    <row r="59" spans="1:107">
      <c r="A59" s="6" t="str">
        <f ca="1">OFFSET('day lookup'!$A$1,WEEKDAY(B59,1)-1,0)</f>
        <v>WED</v>
      </c>
      <c r="B59" s="387">
        <f t="shared" si="45"/>
        <v>41024</v>
      </c>
      <c r="C59" s="394">
        <f ca="1">IF($CY$1=1,OFFSET(Historic!$F$193,$B59-$B$35,C$30-1975),IF($B59&gt;DATE(Input!$C$1,4,30),OFFSET(Historic!$F$193,$B59-$B$35,C$30-1975),NA()))</f>
        <v>339.37171699999999</v>
      </c>
      <c r="D59" s="212">
        <f ca="1">IF($CY$1=1,OFFSET(Historic!$F$193,$B59-$B$35,D$30-1975),IF($B59&gt;DATE(Input!$C$1,4,30),OFFSET(Historic!$F$193,$B59-$B$35,D$30-1975),NA()))</f>
        <v>228.09905000000001</v>
      </c>
      <c r="E59" s="212">
        <f ca="1">IF($CY$1=1,OFFSET(Historic!$F$193,$B59-$B$35,E$30-1975),IF($B59&gt;DATE(Input!$C$1,4,30),OFFSET(Historic!$F$193,$B59-$B$35,E$30-1975),NA()))</f>
        <v>244.1056529</v>
      </c>
      <c r="F59" s="212">
        <f ca="1">IF($CY$1=1,OFFSET(Historic!$F$193,$B59-$B$35,F$30-1975),IF($B59&gt;DATE(Input!$C$1,4,30),OFFSET(Historic!$F$193,$B59-$B$35,F$30-1975),NA()))</f>
        <v>349.09072000000003</v>
      </c>
      <c r="G59" s="212">
        <f ca="1">IF($CY$1=1,OFFSET(Historic!$F$193,$B59-$B$35,G$30-1975),IF($B59&gt;DATE(Input!$C$1,4,30),OFFSET(Historic!$F$193,$B59-$B$35,G$30-1975),NA()))</f>
        <v>663.52</v>
      </c>
      <c r="H59" s="212">
        <f t="shared" ca="1" si="16"/>
        <v>364.83742798000003</v>
      </c>
      <c r="I59" s="388">
        <f t="shared" ca="1" si="1"/>
        <v>0.74698354285811097</v>
      </c>
      <c r="J59" s="305">
        <f t="shared" ca="1" si="2"/>
        <v>243.65936588313474</v>
      </c>
      <c r="K59" s="305">
        <f t="shared" ca="1" si="3"/>
        <v>77.202735712585195</v>
      </c>
      <c r="L59" s="406" t="str">
        <f>IF(Computations!J34&lt;&gt;"",Computations!J34,"---")</f>
        <v>N</v>
      </c>
      <c r="M59" s="436">
        <f>IF(Computations!I34&lt;&gt;"",Computations!I34,"---")</f>
        <v>181.85886125640576</v>
      </c>
      <c r="N59" s="410">
        <f>IF(Computations!C34&lt;&gt;"",Computations!C34,"---")</f>
        <v>7736.9204872107184</v>
      </c>
      <c r="O59" s="407">
        <f>IF(Computations!D34&lt;&gt;"",Computations!D34,"---")</f>
        <v>75949.72</v>
      </c>
      <c r="P59" s="407">
        <f>IF(Computations!M34&lt;&gt;"",Computations!M34,"---")</f>
        <v>34.432812499999997</v>
      </c>
      <c r="Q59" s="407">
        <f>IF(Computations!P34&lt;&gt;"",Computations!P34,"---")</f>
        <v>0</v>
      </c>
      <c r="R59" s="407">
        <f>IF(Computations!V34&lt;&gt;"",Computations!V34,"---")</f>
        <v>0</v>
      </c>
      <c r="S59" s="407">
        <f>IF(Computations!X34&lt;&gt;"",Computations!X34,"---")</f>
        <v>0</v>
      </c>
      <c r="T59" s="407">
        <f>IF(Computations!AB34&lt;&gt;"",Computations!AB34,"---")</f>
        <v>2.1979166666666003</v>
      </c>
      <c r="U59" s="407">
        <f>IF(Computations!AG34&lt;&gt;"",Computations!AG34,"---")</f>
        <v>0</v>
      </c>
      <c r="V59" s="407">
        <f>IF(Computations!H34&lt;&gt;"",Computations!H34,"---")</f>
        <v>36.630729166666598</v>
      </c>
      <c r="W59" s="407">
        <f>IF(Computations!G34&lt;&gt;"",Computations!G34,"---")</f>
        <v>4.5671875000000002</v>
      </c>
      <c r="X59" s="407">
        <f>IF(Computations!F34&lt;&gt;"",Computations!F34,"---")</f>
        <v>41.1979166666666</v>
      </c>
      <c r="Y59" s="422">
        <f>IF(Computations!E34&lt;&gt;"",Computations!E34,"---")</f>
        <v>0</v>
      </c>
      <c r="Z59" s="409">
        <f>IF(AA59=O59,N59,interp(AA59,AreaCapacity!$A$3:$B$245,2))</f>
        <v>7736.9204872107184</v>
      </c>
      <c r="AA59" s="403">
        <f t="shared" si="42"/>
        <v>75949.72</v>
      </c>
      <c r="AB59" s="396">
        <f t="shared" si="4"/>
        <v>181.85886125640576</v>
      </c>
      <c r="AC59" s="396">
        <f>IF(P59&lt;&gt;"---",P59,IF(BH59="Y",AB59,MIN(Input!I34,AB59-AK59)))</f>
        <v>34.432812499999997</v>
      </c>
      <c r="AD59" s="396">
        <f t="shared" si="5"/>
        <v>0</v>
      </c>
      <c r="AE59" s="396">
        <f>IF(R59&lt;&gt;"---",R59,IF(BH59="Y",Input!M34,0))</f>
        <v>0</v>
      </c>
      <c r="AF59" s="396">
        <f t="shared" si="6"/>
        <v>0</v>
      </c>
      <c r="AG59" s="396">
        <f t="shared" si="18"/>
        <v>2.1979166666666003</v>
      </c>
      <c r="AH59" s="396">
        <f t="shared" si="19"/>
        <v>0</v>
      </c>
      <c r="AI59" s="396">
        <f t="shared" si="7"/>
        <v>41.1979166666666</v>
      </c>
      <c r="AJ59" s="212">
        <f t="shared" si="20"/>
        <v>36.630729166666598</v>
      </c>
      <c r="AK59" s="432">
        <f>IF(Y59&lt;&gt;"---",Y59,interp(AA58,AreaCapacity!$A$3:$C$245,3)*StepInterp(B59,Evap!$A$3:$D$15,4)/1.9835)</f>
        <v>0</v>
      </c>
      <c r="AL59" s="396">
        <f t="shared" si="8"/>
        <v>4.5671875000000002</v>
      </c>
      <c r="AM59" s="396">
        <f t="shared" si="21"/>
        <v>41.1979166666666</v>
      </c>
      <c r="AN59" s="396">
        <f t="shared" si="43"/>
        <v>288.05999999999767</v>
      </c>
      <c r="AO59" s="396">
        <f t="shared" si="23"/>
        <v>0</v>
      </c>
      <c r="AP59" s="396">
        <f t="shared" si="44"/>
        <v>0</v>
      </c>
      <c r="AQ59" s="409">
        <f>IF(AR59=O59,N59,interp(AR59,AreaCapacity!$A$3:$B$245,2))</f>
        <v>7736.9204872107184</v>
      </c>
      <c r="AR59" s="403">
        <f t="shared" si="25"/>
        <v>75949.72</v>
      </c>
      <c r="AS59" s="396">
        <f t="shared" si="9"/>
        <v>181.85886125640576</v>
      </c>
      <c r="AT59" s="396">
        <f>IF(P59&lt;&gt;"---",P59,IF(BH59="Y",AS59,MIN(Input!I34,AS59-BB59)))</f>
        <v>34.432812499999997</v>
      </c>
      <c r="AU59" s="396">
        <f t="shared" si="10"/>
        <v>0</v>
      </c>
      <c r="AV59" s="396">
        <f>IF(R59&lt;&gt;"---",R59,IF(BH59="Y",Input!M34,0))</f>
        <v>0</v>
      </c>
      <c r="AW59" s="396">
        <f t="shared" si="11"/>
        <v>0</v>
      </c>
      <c r="AX59" s="396">
        <f t="shared" si="26"/>
        <v>2.1979166666666003</v>
      </c>
      <c r="AY59" s="396">
        <f t="shared" si="27"/>
        <v>0</v>
      </c>
      <c r="AZ59" s="396">
        <f t="shared" si="12"/>
        <v>41.1979166666666</v>
      </c>
      <c r="BA59" s="212">
        <f t="shared" si="28"/>
        <v>36.630729166666598</v>
      </c>
      <c r="BB59" s="432">
        <f>IF(Y59&lt;&gt;"---",Y59,interp(AR58,AreaCapacity!$A$3:$C$245,3)*StepInterp(B59,Evap!$A$3:$D$15,4)/1.9835)</f>
        <v>0</v>
      </c>
      <c r="BC59" s="396">
        <f t="shared" si="13"/>
        <v>4.5671875000000002</v>
      </c>
      <c r="BD59" s="212">
        <f t="shared" si="29"/>
        <v>41.1979166666666</v>
      </c>
      <c r="BE59" s="212">
        <f t="shared" si="30"/>
        <v>288.05999999999767</v>
      </c>
      <c r="BF59" s="212">
        <f t="shared" si="31"/>
        <v>0</v>
      </c>
      <c r="BG59" s="445">
        <f t="shared" si="32"/>
        <v>0</v>
      </c>
      <c r="BH59" s="396" t="str">
        <f t="shared" si="14"/>
        <v>N</v>
      </c>
      <c r="BI59" s="396">
        <f t="shared" si="15"/>
        <v>39</v>
      </c>
      <c r="BJ59" s="396">
        <f t="shared" si="33"/>
        <v>147.42604875640575</v>
      </c>
      <c r="BK59" s="396">
        <f t="shared" si="34"/>
        <v>76698.599722656203</v>
      </c>
      <c r="BL59" s="396">
        <f t="shared" si="35"/>
        <v>76698.599722656203</v>
      </c>
      <c r="BM59" s="443">
        <f t="shared" si="36"/>
        <v>0</v>
      </c>
      <c r="BN59" s="460">
        <f t="shared" si="37"/>
        <v>0</v>
      </c>
      <c r="BO59" s="305">
        <f t="shared" si="38"/>
        <v>0</v>
      </c>
      <c r="BP59" s="445">
        <f t="shared" si="39"/>
        <v>0</v>
      </c>
      <c r="BQ59" s="305"/>
      <c r="BR59" s="12">
        <v>7704</v>
      </c>
      <c r="BS59" s="12">
        <v>52000</v>
      </c>
      <c r="BT59" s="12">
        <v>7747.5</v>
      </c>
      <c r="BU59" s="446">
        <v>85000</v>
      </c>
      <c r="BV59" s="6">
        <v>7766</v>
      </c>
      <c r="BW59" s="6">
        <v>102369</v>
      </c>
      <c r="CW59" s="436"/>
      <c r="CX59" s="436"/>
      <c r="CY59" s="436"/>
      <c r="CZ59" s="436"/>
      <c r="DA59" s="436"/>
      <c r="DB59" s="436"/>
      <c r="DC59" s="148"/>
    </row>
    <row r="60" spans="1:107">
      <c r="A60" s="6" t="str">
        <f ca="1">OFFSET('day lookup'!$A$1,WEEKDAY(B60,1)-1,0)</f>
        <v>THU</v>
      </c>
      <c r="B60" s="387">
        <f t="shared" si="45"/>
        <v>41025</v>
      </c>
      <c r="C60" s="394">
        <f ca="1">IF($CY$1=1,OFFSET(Historic!$F$193,$B60-$B$35,C$30-1975),IF($B60&gt;DATE(Input!$C$1,4,30),OFFSET(Historic!$F$193,$B60-$B$35,C$30-1975),NA()))</f>
        <v>424.32373710000002</v>
      </c>
      <c r="D60" s="212">
        <f ca="1">IF($CY$1=1,OFFSET(Historic!$F$193,$B60-$B$35,D$30-1975),IF($B60&gt;DATE(Input!$C$1,4,30),OFFSET(Historic!$F$193,$B60-$B$35,D$30-1975),NA()))</f>
        <v>267.76845000000003</v>
      </c>
      <c r="E60" s="212">
        <f ca="1">IF($CY$1=1,OFFSET(Historic!$F$193,$B60-$B$35,E$30-1975),IF($B60&gt;DATE(Input!$C$1,4,30),OFFSET(Historic!$F$193,$B60-$B$35,E$30-1975),NA()))</f>
        <v>213.79823130000003</v>
      </c>
      <c r="F60" s="212">
        <f ca="1">IF($CY$1=1,OFFSET(Historic!$F$193,$B60-$B$35,F$30-1975),IF($B60&gt;DATE(Input!$C$1,4,30),OFFSET(Historic!$F$193,$B60-$B$35,F$30-1975),NA()))</f>
        <v>458.18157000000002</v>
      </c>
      <c r="G60" s="212">
        <f ca="1">IF($CY$1=1,OFFSET(Historic!$F$193,$B60-$B$35,G$30-1975),IF($B60&gt;DATE(Input!$C$1,4,30),OFFSET(Historic!$F$193,$B60-$B$35,G$30-1975),NA()))</f>
        <v>625.34</v>
      </c>
      <c r="H60" s="212">
        <f t="shared" ca="1" si="16"/>
        <v>397.88239768000005</v>
      </c>
      <c r="I60" s="388">
        <f t="shared" ca="1" si="1"/>
        <v>0.81464120801821649</v>
      </c>
      <c r="J60" s="305">
        <f t="shared" ca="1" si="2"/>
        <v>265.7286925070764</v>
      </c>
      <c r="K60" s="305">
        <f t="shared" ca="1" si="3"/>
        <v>84.195335338409066</v>
      </c>
      <c r="L60" s="406" t="str">
        <f>IF(Computations!J35&lt;&gt;"",Computations!J35,"---")</f>
        <v>N</v>
      </c>
      <c r="M60" s="436">
        <f>IF(Computations!I35&lt;&gt;"",Computations!I35,"---")</f>
        <v>203.19213718909941</v>
      </c>
      <c r="N60" s="410">
        <f>IF(Computations!C35&lt;&gt;"",Computations!C35,"---")</f>
        <v>7737.3199395405081</v>
      </c>
      <c r="O60" s="407">
        <f>IF(Computations!D35&lt;&gt;"",Computations!D35,"---")</f>
        <v>76279.59</v>
      </c>
      <c r="P60" s="407">
        <f>IF(Computations!M35&lt;&gt;"",Computations!M35,"---")</f>
        <v>33.994479166666672</v>
      </c>
      <c r="Q60" s="407">
        <f>IF(Computations!P35&lt;&gt;"",Computations!P35,"---")</f>
        <v>0</v>
      </c>
      <c r="R60" s="407">
        <f>IF(Computations!V35&lt;&gt;"",Computations!V35,"---")</f>
        <v>0</v>
      </c>
      <c r="S60" s="407">
        <f>IF(Computations!X35&lt;&gt;"",Computations!X35,"---")</f>
        <v>0</v>
      </c>
      <c r="T60" s="407">
        <f>IF(Computations!AB35&lt;&gt;"",Computations!AB35,"---")</f>
        <v>2.890625</v>
      </c>
      <c r="U60" s="407">
        <f>IF(Computations!AG35&lt;&gt;"",Computations!AG35,"---")</f>
        <v>0</v>
      </c>
      <c r="V60" s="407">
        <f>IF(Computations!H35&lt;&gt;"",Computations!H35,"---")</f>
        <v>36.885104166666672</v>
      </c>
      <c r="W60" s="407">
        <f>IF(Computations!G35&lt;&gt;"",Computations!G35,"---")</f>
        <v>5.0055208333333301</v>
      </c>
      <c r="X60" s="407">
        <f>IF(Computations!F35&lt;&gt;"",Computations!F35,"---")</f>
        <v>41.890625</v>
      </c>
      <c r="Y60" s="422">
        <f>IF(Computations!E35&lt;&gt;"",Computations!E35,"---")</f>
        <v>0</v>
      </c>
      <c r="Z60" s="409">
        <f>IF(AA60=O60,N60,interp(AA60,AreaCapacity!$A$3:$B$245,2))</f>
        <v>7737.3199395405081</v>
      </c>
      <c r="AA60" s="403">
        <f t="shared" si="42"/>
        <v>76279.59</v>
      </c>
      <c r="AB60" s="396">
        <f t="shared" si="4"/>
        <v>203.19213718909941</v>
      </c>
      <c r="AC60" s="396">
        <f>IF(P60&lt;&gt;"---",P60,IF(BH60="Y",AB60,MIN(Input!I35,AB60-AK60)))</f>
        <v>33.994479166666672</v>
      </c>
      <c r="AD60" s="396">
        <f t="shared" si="5"/>
        <v>0</v>
      </c>
      <c r="AE60" s="396">
        <f>IF(R60&lt;&gt;"---",R60,IF(BH60="Y",Input!M35,0))</f>
        <v>0</v>
      </c>
      <c r="AF60" s="396">
        <f t="shared" si="6"/>
        <v>0</v>
      </c>
      <c r="AG60" s="396">
        <f t="shared" si="18"/>
        <v>2.890625</v>
      </c>
      <c r="AH60" s="396">
        <f t="shared" si="19"/>
        <v>0</v>
      </c>
      <c r="AI60" s="396">
        <f t="shared" si="7"/>
        <v>41.890625</v>
      </c>
      <c r="AJ60" s="212">
        <f t="shared" si="20"/>
        <v>36.885104166666672</v>
      </c>
      <c r="AK60" s="432">
        <f>IF(Y60&lt;&gt;"---",Y60,interp(AA59,AreaCapacity!$A$3:$C$245,3)*StepInterp(B60,Evap!$A$3:$D$15,4)/1.9835)</f>
        <v>0</v>
      </c>
      <c r="AL60" s="396">
        <f t="shared" si="8"/>
        <v>5.0055208333333301</v>
      </c>
      <c r="AM60" s="396">
        <f t="shared" si="21"/>
        <v>41.890625</v>
      </c>
      <c r="AN60" s="396">
        <f t="shared" si="43"/>
        <v>329.86999999999534</v>
      </c>
      <c r="AO60" s="396">
        <f t="shared" si="23"/>
        <v>0</v>
      </c>
      <c r="AP60" s="396">
        <f t="shared" si="44"/>
        <v>0</v>
      </c>
      <c r="AQ60" s="409">
        <f>IF(AR60=O60,N60,interp(AR60,AreaCapacity!$A$3:$B$245,2))</f>
        <v>7737.3199395405081</v>
      </c>
      <c r="AR60" s="403">
        <f t="shared" si="25"/>
        <v>76279.59</v>
      </c>
      <c r="AS60" s="396">
        <f t="shared" si="9"/>
        <v>203.19213718909941</v>
      </c>
      <c r="AT60" s="396">
        <f>IF(P60&lt;&gt;"---",P60,IF(BH60="Y",AS60,MIN(Input!I35,AS60-BB60)))</f>
        <v>33.994479166666672</v>
      </c>
      <c r="AU60" s="396">
        <f t="shared" si="10"/>
        <v>0</v>
      </c>
      <c r="AV60" s="396">
        <f>IF(R60&lt;&gt;"---",R60,IF(BH60="Y",Input!M35,0))</f>
        <v>0</v>
      </c>
      <c r="AW60" s="396">
        <f t="shared" si="11"/>
        <v>0</v>
      </c>
      <c r="AX60" s="396">
        <f t="shared" si="26"/>
        <v>2.890625</v>
      </c>
      <c r="AY60" s="396">
        <f t="shared" si="27"/>
        <v>0</v>
      </c>
      <c r="AZ60" s="396">
        <f t="shared" si="12"/>
        <v>41.890625</v>
      </c>
      <c r="BA60" s="212">
        <f t="shared" si="28"/>
        <v>36.885104166666672</v>
      </c>
      <c r="BB60" s="432">
        <f>IF(Y60&lt;&gt;"---",Y60,interp(AR59,AreaCapacity!$A$3:$C$245,3)*StepInterp(B60,Evap!$A$3:$D$15,4)/1.9835)</f>
        <v>0</v>
      </c>
      <c r="BC60" s="396">
        <f t="shared" si="13"/>
        <v>5.0055208333333301</v>
      </c>
      <c r="BD60" s="212">
        <f t="shared" si="29"/>
        <v>41.890625</v>
      </c>
      <c r="BE60" s="212">
        <f t="shared" si="30"/>
        <v>329.86999999999534</v>
      </c>
      <c r="BF60" s="212">
        <f t="shared" si="31"/>
        <v>0</v>
      </c>
      <c r="BG60" s="445">
        <f t="shared" si="32"/>
        <v>0</v>
      </c>
      <c r="BH60" s="396" t="str">
        <f t="shared" si="14"/>
        <v>N</v>
      </c>
      <c r="BI60" s="396">
        <f t="shared" si="15"/>
        <v>39</v>
      </c>
      <c r="BJ60" s="396">
        <f t="shared" si="33"/>
        <v>169.19765802243273</v>
      </c>
      <c r="BK60" s="396">
        <f t="shared" si="34"/>
        <v>77034.203277343695</v>
      </c>
      <c r="BL60" s="396">
        <f t="shared" si="35"/>
        <v>77034.203277343695</v>
      </c>
      <c r="BM60" s="443">
        <f t="shared" si="36"/>
        <v>0</v>
      </c>
      <c r="BN60" s="460">
        <f t="shared" si="37"/>
        <v>0</v>
      </c>
      <c r="BO60" s="305">
        <f t="shared" si="38"/>
        <v>0</v>
      </c>
      <c r="BP60" s="445">
        <f t="shared" si="39"/>
        <v>0</v>
      </c>
      <c r="BQ60" s="305"/>
      <c r="BR60" s="12">
        <v>7704</v>
      </c>
      <c r="BS60" s="12">
        <v>52000</v>
      </c>
      <c r="BT60" s="12">
        <v>7747.5</v>
      </c>
      <c r="BU60" s="446">
        <v>85000</v>
      </c>
      <c r="BV60" s="6">
        <v>7766</v>
      </c>
      <c r="BW60" s="6">
        <v>102369</v>
      </c>
      <c r="CW60" s="436"/>
      <c r="CX60" s="436"/>
      <c r="CY60" s="436"/>
      <c r="CZ60" s="436"/>
      <c r="DA60" s="436"/>
      <c r="DB60" s="436"/>
      <c r="DC60" s="148"/>
    </row>
    <row r="61" spans="1:107">
      <c r="A61" s="6" t="str">
        <f ca="1">OFFSET('day lookup'!$A$1,WEEKDAY(B61,1)-1,0)</f>
        <v>FRI</v>
      </c>
      <c r="B61" s="387">
        <f t="shared" si="45"/>
        <v>41026</v>
      </c>
      <c r="C61" s="394">
        <f ca="1">IF($CY$1=1,OFFSET(Historic!$F$193,$B61-$B$35,C$30-1975),IF($B61&gt;DATE(Input!$C$1,4,30),OFFSET(Historic!$F$193,$B61-$B$35,C$30-1975),NA()))</f>
        <v>409.48738149999997</v>
      </c>
      <c r="D61" s="212">
        <f ca="1">IF($CY$1=1,OFFSET(Historic!$F$193,$B61-$B$35,D$30-1975),IF($B61&gt;DATE(Input!$C$1,4,30),OFFSET(Historic!$F$193,$B61-$B$35,D$30-1975),NA()))</f>
        <v>273.71886000000001</v>
      </c>
      <c r="E61" s="212">
        <f ca="1">IF($CY$1=1,OFFSET(Historic!$F$193,$B61-$B$35,E$30-1975),IF($B61&gt;DATE(Input!$C$1,4,30),OFFSET(Historic!$F$193,$B61-$B$35,E$30-1975),NA()))</f>
        <v>258.0296123</v>
      </c>
      <c r="F61" s="212">
        <f ca="1">IF($CY$1=1,OFFSET(Historic!$F$193,$B61-$B$35,F$30-1975),IF($B61&gt;DATE(Input!$C$1,4,30),OFFSET(Historic!$F$193,$B61-$B$35,F$30-1975),NA()))</f>
        <v>519.66913999999997</v>
      </c>
      <c r="G61" s="212">
        <f ca="1">IF($CY$1=1,OFFSET(Historic!$F$193,$B61-$B$35,G$30-1975),IF($B61&gt;DATE(Input!$C$1,4,30),OFFSET(Historic!$F$193,$B61-$B$35,G$30-1975),NA()))</f>
        <v>562.87</v>
      </c>
      <c r="H61" s="212">
        <f t="shared" ca="1" si="16"/>
        <v>404.75499876000003</v>
      </c>
      <c r="I61" s="388">
        <f t="shared" ca="1" si="1"/>
        <v>0.8287124614304906</v>
      </c>
      <c r="J61" s="305">
        <f t="shared" ca="1" si="2"/>
        <v>270.31860980364377</v>
      </c>
      <c r="K61" s="305">
        <f t="shared" ca="1" si="3"/>
        <v>85.649636800227142</v>
      </c>
      <c r="L61" s="406" t="str">
        <f>IF(Computations!J36&lt;&gt;"",Computations!J36,"---")</f>
        <v>N</v>
      </c>
      <c r="M61" s="436">
        <f>IF(Computations!I36&lt;&gt;"",Computations!I36,"---")</f>
        <v>241.0807158143252</v>
      </c>
      <c r="N61" s="410">
        <f>IF(Computations!C36&lt;&gt;"",Computations!C36,"---")</f>
        <v>7737.8103869407496</v>
      </c>
      <c r="O61" s="407">
        <f>IF(Computations!D36&lt;&gt;"",Computations!D36,"---")</f>
        <v>76685.19</v>
      </c>
      <c r="P61" s="407">
        <f>IF(Computations!M36&lt;&gt;"",Computations!M36,"---")</f>
        <v>33.130156249999999</v>
      </c>
      <c r="Q61" s="407">
        <f>IF(Computations!P36&lt;&gt;"",Computations!P36,"---")</f>
        <v>0</v>
      </c>
      <c r="R61" s="407">
        <f>IF(Computations!V36&lt;&gt;"",Computations!V36,"---")</f>
        <v>0</v>
      </c>
      <c r="S61" s="407">
        <f>IF(Computations!X36&lt;&gt;"",Computations!X36,"---")</f>
        <v>0</v>
      </c>
      <c r="T61" s="407">
        <f>IF(Computations!AB36&lt;&gt;"",Computations!AB36,"---")</f>
        <v>3.4635416666666003</v>
      </c>
      <c r="U61" s="407">
        <f>IF(Computations!AG36&lt;&gt;"",Computations!AG36,"---")</f>
        <v>0</v>
      </c>
      <c r="V61" s="407">
        <f>IF(Computations!H36&lt;&gt;"",Computations!H36,"---")</f>
        <v>36.593697916666599</v>
      </c>
      <c r="W61" s="407">
        <f>IF(Computations!G36&lt;&gt;"",Computations!G36,"---")</f>
        <v>5.8698437500000002</v>
      </c>
      <c r="X61" s="407">
        <f>IF(Computations!F36&lt;&gt;"",Computations!F36,"---")</f>
        <v>42.4635416666666</v>
      </c>
      <c r="Y61" s="422">
        <f>IF(Computations!E36&lt;&gt;"",Computations!E36,"---")</f>
        <v>0</v>
      </c>
      <c r="Z61" s="409">
        <f>IF(AA61=O61,N61,interp(AA61,AreaCapacity!$A$3:$B$245,2))</f>
        <v>7737.8103869407496</v>
      </c>
      <c r="AA61" s="403">
        <f t="shared" si="42"/>
        <v>76685.19</v>
      </c>
      <c r="AB61" s="396">
        <f t="shared" si="4"/>
        <v>241.0807158143252</v>
      </c>
      <c r="AC61" s="396">
        <f>IF(P61&lt;&gt;"---",P61,IF(BH61="Y",AB61,MIN(Input!I36,AB61-AK61)))</f>
        <v>33.130156249999999</v>
      </c>
      <c r="AD61" s="396">
        <f t="shared" si="5"/>
        <v>0</v>
      </c>
      <c r="AE61" s="396">
        <f>IF(R61&lt;&gt;"---",R61,IF(BH61="Y",Input!M36,0))</f>
        <v>0</v>
      </c>
      <c r="AF61" s="396">
        <f t="shared" si="6"/>
        <v>0</v>
      </c>
      <c r="AG61" s="396">
        <f t="shared" si="18"/>
        <v>3.4635416666666003</v>
      </c>
      <c r="AH61" s="396">
        <f t="shared" si="19"/>
        <v>0</v>
      </c>
      <c r="AI61" s="396">
        <f t="shared" si="7"/>
        <v>42.4635416666666</v>
      </c>
      <c r="AJ61" s="212">
        <f t="shared" si="20"/>
        <v>36.593697916666599</v>
      </c>
      <c r="AK61" s="432">
        <f>IF(Y61&lt;&gt;"---",Y61,interp(AA60,AreaCapacity!$A$3:$C$245,3)*StepInterp(B61,Evap!$A$3:$D$15,4)/1.9835)</f>
        <v>0</v>
      </c>
      <c r="AL61" s="396">
        <f t="shared" si="8"/>
        <v>5.8698437500000002</v>
      </c>
      <c r="AM61" s="396">
        <f t="shared" si="21"/>
        <v>42.4635416666666</v>
      </c>
      <c r="AN61" s="396">
        <f t="shared" si="43"/>
        <v>405.60000000000582</v>
      </c>
      <c r="AO61" s="396">
        <f t="shared" si="23"/>
        <v>0</v>
      </c>
      <c r="AP61" s="396">
        <f t="shared" si="44"/>
        <v>0</v>
      </c>
      <c r="AQ61" s="409">
        <f>IF(AR61=O61,N61,interp(AR61,AreaCapacity!$A$3:$B$245,2))</f>
        <v>7737.8103869407496</v>
      </c>
      <c r="AR61" s="403">
        <f t="shared" si="25"/>
        <v>76685.19</v>
      </c>
      <c r="AS61" s="396">
        <f t="shared" si="9"/>
        <v>241.0807158143252</v>
      </c>
      <c r="AT61" s="396">
        <f>IF(P61&lt;&gt;"---",P61,IF(BH61="Y",AS61,MIN(Input!I36,AS61-BB61)))</f>
        <v>33.130156249999999</v>
      </c>
      <c r="AU61" s="396">
        <f t="shared" si="10"/>
        <v>0</v>
      </c>
      <c r="AV61" s="396">
        <f>IF(R61&lt;&gt;"---",R61,IF(BH61="Y",Input!M36,0))</f>
        <v>0</v>
      </c>
      <c r="AW61" s="396">
        <f t="shared" si="11"/>
        <v>0</v>
      </c>
      <c r="AX61" s="396">
        <f t="shared" si="26"/>
        <v>3.4635416666666003</v>
      </c>
      <c r="AY61" s="396">
        <f t="shared" si="27"/>
        <v>0</v>
      </c>
      <c r="AZ61" s="396">
        <f t="shared" si="12"/>
        <v>42.4635416666666</v>
      </c>
      <c r="BA61" s="212">
        <f t="shared" si="28"/>
        <v>36.593697916666599</v>
      </c>
      <c r="BB61" s="432">
        <f>IF(Y61&lt;&gt;"---",Y61,interp(AR60,AreaCapacity!$A$3:$C$245,3)*StepInterp(B61,Evap!$A$3:$D$15,4)/1.9835)</f>
        <v>0</v>
      </c>
      <c r="BC61" s="396">
        <f t="shared" si="13"/>
        <v>5.8698437500000002</v>
      </c>
      <c r="BD61" s="212">
        <f t="shared" si="29"/>
        <v>42.4635416666666</v>
      </c>
      <c r="BE61" s="212">
        <f t="shared" si="30"/>
        <v>405.60000000000582</v>
      </c>
      <c r="BF61" s="212">
        <f t="shared" si="31"/>
        <v>0</v>
      </c>
      <c r="BG61" s="445">
        <f t="shared" si="32"/>
        <v>0</v>
      </c>
      <c r="BH61" s="396" t="str">
        <f t="shared" si="14"/>
        <v>N</v>
      </c>
      <c r="BI61" s="396">
        <f t="shared" si="15"/>
        <v>39</v>
      </c>
      <c r="BJ61" s="396">
        <f t="shared" si="33"/>
        <v>207.9505595643252</v>
      </c>
      <c r="BK61" s="396">
        <f t="shared" si="34"/>
        <v>77446.673212239533</v>
      </c>
      <c r="BL61" s="396">
        <f t="shared" si="35"/>
        <v>77446.673212239533</v>
      </c>
      <c r="BM61" s="443">
        <f t="shared" si="36"/>
        <v>0</v>
      </c>
      <c r="BN61" s="460">
        <f t="shared" si="37"/>
        <v>0</v>
      </c>
      <c r="BO61" s="305">
        <f t="shared" si="38"/>
        <v>0</v>
      </c>
      <c r="BP61" s="445">
        <f t="shared" si="39"/>
        <v>0</v>
      </c>
      <c r="BQ61" s="305"/>
      <c r="BR61" s="12">
        <v>7704</v>
      </c>
      <c r="BS61" s="12">
        <v>52000</v>
      </c>
      <c r="BT61" s="12">
        <v>7747.5</v>
      </c>
      <c r="BU61" s="446">
        <v>85000</v>
      </c>
      <c r="BV61" s="6">
        <v>7766</v>
      </c>
      <c r="BW61" s="6">
        <v>102369</v>
      </c>
      <c r="CW61" s="436"/>
      <c r="CX61" s="436"/>
      <c r="CY61" s="436"/>
      <c r="CZ61" s="436"/>
      <c r="DA61" s="436"/>
      <c r="DB61" s="436"/>
      <c r="DC61" s="148"/>
    </row>
    <row r="62" spans="1:107">
      <c r="A62" s="6" t="str">
        <f ca="1">OFFSET('day lookup'!$A$1,WEEKDAY(B62,1)-1,0)</f>
        <v>SAT</v>
      </c>
      <c r="B62" s="387">
        <f t="shared" si="45"/>
        <v>41027</v>
      </c>
      <c r="C62" s="394">
        <f ca="1">IF($CY$1=1,OFFSET(Historic!$F$193,$B62-$B$35,C$30-1975),IF($B62&gt;DATE(Input!$C$1,4,30),OFFSET(Historic!$F$193,$B62-$B$35,C$30-1975),NA()))</f>
        <v>311.10726949999997</v>
      </c>
      <c r="D62" s="212">
        <f ca="1">IF($CY$1=1,OFFSET(Historic!$F$193,$B62-$B$35,D$30-1975),IF($B62&gt;DATE(Input!$C$1,4,30),OFFSET(Historic!$F$193,$B62-$B$35,D$30-1975),NA()))</f>
        <v>299.50397000000004</v>
      </c>
      <c r="E62" s="212">
        <f ca="1">IF($CY$1=1,OFFSET(Historic!$F$193,$B62-$B$35,E$30-1975),IF($B62&gt;DATE(Input!$C$1,4,30),OFFSET(Historic!$F$193,$B62-$B$35,E$30-1975),NA()))</f>
        <v>311.30561649999999</v>
      </c>
      <c r="F62" s="212">
        <f ca="1">IF($CY$1=1,OFFSET(Historic!$F$193,$B62-$B$35,F$30-1975),IF($B62&gt;DATE(Input!$C$1,4,30),OFFSET(Historic!$F$193,$B62-$B$35,F$30-1975),NA()))</f>
        <v>470.08239000000003</v>
      </c>
      <c r="G62" s="212">
        <f ca="1">IF($CY$1=1,OFFSET(Historic!$F$193,$B62-$B$35,G$30-1975),IF($B62&gt;DATE(Input!$C$1,4,30),OFFSET(Historic!$F$193,$B62-$B$35,G$30-1975),NA()))</f>
        <v>444.71</v>
      </c>
      <c r="H62" s="212">
        <f t="shared" ca="1" si="16"/>
        <v>367.34184920000001</v>
      </c>
      <c r="I62" s="388">
        <f t="shared" ca="1" si="1"/>
        <v>0.75211120052767222</v>
      </c>
      <c r="J62" s="305">
        <f t="shared" ca="1" si="2"/>
        <v>245.33196205767777</v>
      </c>
      <c r="K62" s="305">
        <f t="shared" ca="1" si="3"/>
        <v>77.732692769434223</v>
      </c>
      <c r="L62" s="406" t="str">
        <f>IF(Computations!J37&lt;&gt;"",Computations!J37,"---")</f>
        <v>N</v>
      </c>
      <c r="M62" s="436">
        <f>IF(Computations!I37&lt;&gt;"",Computations!I37,"---")</f>
        <v>183.01793721378246</v>
      </c>
      <c r="N62" s="410">
        <f>IF(Computations!C37&lt;&gt;"",Computations!C37,"---")</f>
        <v>7738.160468187275</v>
      </c>
      <c r="O62" s="407">
        <f>IF(Computations!D37&lt;&gt;"",Computations!D37,"---")</f>
        <v>76975.67</v>
      </c>
      <c r="P62" s="407">
        <f>IF(Computations!M37&lt;&gt;"",Computations!M37,"---")</f>
        <v>32.220781250000002</v>
      </c>
      <c r="Q62" s="407">
        <f>IF(Computations!P37&lt;&gt;"",Computations!P37,"---")</f>
        <v>0</v>
      </c>
      <c r="R62" s="407">
        <f>IF(Computations!V37&lt;&gt;"",Computations!V37,"---")</f>
        <v>0</v>
      </c>
      <c r="S62" s="407">
        <f>IF(Computations!X37&lt;&gt;"",Computations!X37,"---")</f>
        <v>0</v>
      </c>
      <c r="T62" s="407">
        <f>IF(Computations!AB37&lt;&gt;"",Computations!AB37,"---")</f>
        <v>4.3489583333333002</v>
      </c>
      <c r="U62" s="407">
        <f>IF(Computations!AG37&lt;&gt;"",Computations!AG37,"---")</f>
        <v>0</v>
      </c>
      <c r="V62" s="407">
        <f>IF(Computations!H37&lt;&gt;"",Computations!H37,"---")</f>
        <v>36.569739583333302</v>
      </c>
      <c r="W62" s="407">
        <f>IF(Computations!G37&lt;&gt;"",Computations!G37,"---")</f>
        <v>6.7792187500000001</v>
      </c>
      <c r="X62" s="407">
        <f>IF(Computations!F37&lt;&gt;"",Computations!F37,"---")</f>
        <v>43.3489583333333</v>
      </c>
      <c r="Y62" s="422">
        <f>IF(Computations!E37&lt;&gt;"",Computations!E37,"---")</f>
        <v>0</v>
      </c>
      <c r="Z62" s="409">
        <f>IF(AA62=O62,N62,interp(AA62,AreaCapacity!$A$3:$B$245,2))</f>
        <v>7738.160468187275</v>
      </c>
      <c r="AA62" s="403">
        <f t="shared" si="42"/>
        <v>76975.67</v>
      </c>
      <c r="AB62" s="396">
        <f t="shared" si="4"/>
        <v>183.01793721378246</v>
      </c>
      <c r="AC62" s="396">
        <f>IF(P62&lt;&gt;"---",P62,IF(BH62="Y",AB62,MIN(Input!I37,AB62-AK62)))</f>
        <v>32.220781250000002</v>
      </c>
      <c r="AD62" s="396">
        <f t="shared" si="5"/>
        <v>0</v>
      </c>
      <c r="AE62" s="396">
        <f>IF(R62&lt;&gt;"---",R62,IF(BH62="Y",Input!M37,0))</f>
        <v>0</v>
      </c>
      <c r="AF62" s="396">
        <f t="shared" si="6"/>
        <v>0</v>
      </c>
      <c r="AG62" s="396">
        <f t="shared" si="18"/>
        <v>4.3489583333333002</v>
      </c>
      <c r="AH62" s="396">
        <f t="shared" si="19"/>
        <v>0</v>
      </c>
      <c r="AI62" s="396">
        <f t="shared" si="7"/>
        <v>43.3489583333333</v>
      </c>
      <c r="AJ62" s="212">
        <f t="shared" si="20"/>
        <v>36.569739583333302</v>
      </c>
      <c r="AK62" s="432">
        <f>IF(Y62&lt;&gt;"---",Y62,interp(AA61,AreaCapacity!$A$3:$C$245,3)*StepInterp(B62,Evap!$A$3:$D$15,4)/1.9835)</f>
        <v>0</v>
      </c>
      <c r="AL62" s="396">
        <f t="shared" si="8"/>
        <v>6.7792187500000001</v>
      </c>
      <c r="AM62" s="396">
        <f t="shared" si="21"/>
        <v>43.3489583333333</v>
      </c>
      <c r="AN62" s="396">
        <f t="shared" si="43"/>
        <v>290.47999999999593</v>
      </c>
      <c r="AO62" s="396">
        <f t="shared" si="23"/>
        <v>0</v>
      </c>
      <c r="AP62" s="396">
        <f t="shared" si="44"/>
        <v>0</v>
      </c>
      <c r="AQ62" s="409">
        <f>IF(AR62=O62,N62,interp(AR62,AreaCapacity!$A$3:$B$245,2))</f>
        <v>7738.160468187275</v>
      </c>
      <c r="AR62" s="403">
        <f t="shared" si="25"/>
        <v>76975.67</v>
      </c>
      <c r="AS62" s="396">
        <f t="shared" si="9"/>
        <v>183.01793721378246</v>
      </c>
      <c r="AT62" s="396">
        <f>IF(P62&lt;&gt;"---",P62,IF(BH62="Y",AS62,MIN(Input!I37,AS62-BB62)))</f>
        <v>32.220781250000002</v>
      </c>
      <c r="AU62" s="396">
        <f t="shared" si="10"/>
        <v>0</v>
      </c>
      <c r="AV62" s="396">
        <f>IF(R62&lt;&gt;"---",R62,IF(BH62="Y",Input!M37,0))</f>
        <v>0</v>
      </c>
      <c r="AW62" s="396">
        <f t="shared" si="11"/>
        <v>0</v>
      </c>
      <c r="AX62" s="396">
        <f t="shared" si="26"/>
        <v>4.3489583333333002</v>
      </c>
      <c r="AY62" s="396">
        <f t="shared" si="27"/>
        <v>0</v>
      </c>
      <c r="AZ62" s="396">
        <f t="shared" si="12"/>
        <v>43.3489583333333</v>
      </c>
      <c r="BA62" s="212">
        <f t="shared" si="28"/>
        <v>36.569739583333302</v>
      </c>
      <c r="BB62" s="432">
        <f>IF(Y62&lt;&gt;"---",Y62,interp(AR61,AreaCapacity!$A$3:$C$245,3)*StepInterp(B62,Evap!$A$3:$D$15,4)/1.9835)</f>
        <v>0</v>
      </c>
      <c r="BC62" s="396">
        <f t="shared" si="13"/>
        <v>6.7792187500000001</v>
      </c>
      <c r="BD62" s="212">
        <f t="shared" si="29"/>
        <v>43.3489583333333</v>
      </c>
      <c r="BE62" s="212">
        <f t="shared" si="30"/>
        <v>290.47999999999593</v>
      </c>
      <c r="BF62" s="212">
        <f t="shared" si="31"/>
        <v>0</v>
      </c>
      <c r="BG62" s="445">
        <f t="shared" si="32"/>
        <v>0</v>
      </c>
      <c r="BH62" s="396" t="str">
        <f t="shared" si="14"/>
        <v>N</v>
      </c>
      <c r="BI62" s="396">
        <f t="shared" si="15"/>
        <v>39</v>
      </c>
      <c r="BJ62" s="396">
        <f t="shared" si="33"/>
        <v>150.79715596378247</v>
      </c>
      <c r="BK62" s="396">
        <f t="shared" si="34"/>
        <v>77745.779371093697</v>
      </c>
      <c r="BL62" s="396">
        <f t="shared" si="35"/>
        <v>77745.779371093697</v>
      </c>
      <c r="BM62" s="443">
        <f t="shared" si="36"/>
        <v>0</v>
      </c>
      <c r="BN62" s="460">
        <f t="shared" si="37"/>
        <v>0</v>
      </c>
      <c r="BO62" s="305">
        <f t="shared" si="38"/>
        <v>0</v>
      </c>
      <c r="BP62" s="445">
        <f t="shared" si="39"/>
        <v>0</v>
      </c>
      <c r="BQ62" s="305"/>
      <c r="BR62" s="12">
        <v>7704</v>
      </c>
      <c r="BS62" s="12">
        <v>52000</v>
      </c>
      <c r="BT62" s="12">
        <v>7747.5</v>
      </c>
      <c r="BU62" s="446">
        <v>85000</v>
      </c>
      <c r="BV62" s="6">
        <v>7766</v>
      </c>
      <c r="BW62" s="6">
        <v>102369</v>
      </c>
      <c r="CW62" s="436"/>
      <c r="CX62" s="436"/>
      <c r="CY62" s="436"/>
      <c r="CZ62" s="436"/>
      <c r="DA62" s="436"/>
      <c r="DB62" s="436"/>
      <c r="DC62" s="148"/>
    </row>
    <row r="63" spans="1:107">
      <c r="A63" s="6" t="str">
        <f ca="1">OFFSET('day lookup'!$A$1,WEEKDAY(B63,1)-1,0)</f>
        <v>SUN</v>
      </c>
      <c r="B63" s="387">
        <f t="shared" si="45"/>
        <v>41028</v>
      </c>
      <c r="C63" s="394">
        <f ca="1">IF($CY$1=1,OFFSET(Historic!$F$193,$B63-$B$35,C$30-1975),IF($B63&gt;DATE(Input!$C$1,4,30),OFFSET(Historic!$F$193,$B63-$B$35,C$30-1975),NA()))</f>
        <v>341.81138510000005</v>
      </c>
      <c r="D63" s="212">
        <f ca="1">IF($CY$1=1,OFFSET(Historic!$F$193,$B63-$B$35,D$30-1975),IF($B63&gt;DATE(Input!$C$1,4,30),OFFSET(Historic!$F$193,$B63-$B$35,D$30-1975),NA()))</f>
        <v>319.33867000000004</v>
      </c>
      <c r="E63" s="212">
        <f ca="1">IF($CY$1=1,OFFSET(Historic!$F$193,$B63-$B$35,E$30-1975),IF($B63&gt;DATE(Input!$C$1,4,30),OFFSET(Historic!$F$193,$B63-$B$35,E$30-1975),NA()))</f>
        <v>326.93536010000003</v>
      </c>
      <c r="F63" s="212">
        <f ca="1">IF($CY$1=1,OFFSET(Historic!$F$193,$B63-$B$35,F$30-1975),IF($B63&gt;DATE(Input!$C$1,4,30),OFFSET(Historic!$F$193,$B63-$B$35,F$30-1975),NA()))</f>
        <v>523.63607999999999</v>
      </c>
      <c r="G63" s="212">
        <f ca="1">IF($CY$1=1,OFFSET(Historic!$F$193,$B63-$B$35,G$30-1975),IF($B63&gt;DATE(Input!$C$1,4,30),OFFSET(Historic!$F$193,$B63-$B$35,G$30-1975),NA()))</f>
        <v>410.59</v>
      </c>
      <c r="H63" s="212">
        <f t="shared" ca="1" si="16"/>
        <v>384.46229904</v>
      </c>
      <c r="I63" s="388">
        <f t="shared" ca="1" si="1"/>
        <v>0.7871643318569197</v>
      </c>
      <c r="J63" s="305">
        <f t="shared" ca="1" si="2"/>
        <v>256.76598069645928</v>
      </c>
      <c r="K63" s="305">
        <f t="shared" ca="1" si="3"/>
        <v>81.35552711402498</v>
      </c>
      <c r="L63" s="406" t="str">
        <f>IF(Computations!J38&lt;&gt;"",Computations!J38,"---")</f>
        <v>N</v>
      </c>
      <c r="M63" s="436">
        <f>IF(Computations!I38&lt;&gt;"",Computations!I38,"---")</f>
        <v>153.98294587902507</v>
      </c>
      <c r="N63" s="410">
        <f>IF(Computations!C38&lt;&gt;"",Computations!C38,"---")</f>
        <v>7738.4397358943579</v>
      </c>
      <c r="O63" s="407">
        <f>IF(Computations!D38&lt;&gt;"",Computations!D38,"---")</f>
        <v>77208.3</v>
      </c>
      <c r="P63" s="407">
        <f>IF(Computations!M38&lt;&gt;"",Computations!M38,"---")</f>
        <v>31.28890625</v>
      </c>
      <c r="Q63" s="407">
        <f>IF(Computations!P38&lt;&gt;"",Computations!P38,"---")</f>
        <v>0</v>
      </c>
      <c r="R63" s="407">
        <f>IF(Computations!V38&lt;&gt;"",Computations!V38,"---")</f>
        <v>0</v>
      </c>
      <c r="S63" s="407">
        <f>IF(Computations!X38&lt;&gt;"",Computations!X38,"---")</f>
        <v>0</v>
      </c>
      <c r="T63" s="407">
        <f>IF(Computations!AB38&lt;&gt;"",Computations!AB38,"---")</f>
        <v>5.4114583333332966</v>
      </c>
      <c r="U63" s="407">
        <f>IF(Computations!AG38&lt;&gt;"",Computations!AG38,"---")</f>
        <v>0</v>
      </c>
      <c r="V63" s="407">
        <f>IF(Computations!H38&lt;&gt;"",Computations!H38,"---")</f>
        <v>36.700364583333297</v>
      </c>
      <c r="W63" s="407">
        <f>IF(Computations!G38&lt;&gt;"",Computations!G38,"---")</f>
        <v>7.7110937499999999</v>
      </c>
      <c r="X63" s="407">
        <f>IF(Computations!F38&lt;&gt;"",Computations!F38,"---")</f>
        <v>44.4114583333333</v>
      </c>
      <c r="Y63" s="422">
        <f>IF(Computations!E38&lt;&gt;"",Computations!E38,"---")</f>
        <v>0</v>
      </c>
      <c r="Z63" s="409">
        <f>IF(AA63=O63,N63,interp(AA63,AreaCapacity!$A$3:$B$245,2))</f>
        <v>7738.4397358943579</v>
      </c>
      <c r="AA63" s="403">
        <f t="shared" si="42"/>
        <v>77208.3</v>
      </c>
      <c r="AB63" s="396">
        <f t="shared" si="4"/>
        <v>153.98294587902507</v>
      </c>
      <c r="AC63" s="396">
        <f>IF(P63&lt;&gt;"---",P63,IF(BH63="Y",AB63,MIN(Input!I38,AB63-AK63)))</f>
        <v>31.28890625</v>
      </c>
      <c r="AD63" s="396">
        <f t="shared" si="5"/>
        <v>0</v>
      </c>
      <c r="AE63" s="396">
        <f>IF(R63&lt;&gt;"---",R63,IF(BH63="Y",Input!M38,0))</f>
        <v>0</v>
      </c>
      <c r="AF63" s="396">
        <f t="shared" si="6"/>
        <v>0</v>
      </c>
      <c r="AG63" s="396">
        <f t="shared" si="18"/>
        <v>5.4114583333332966</v>
      </c>
      <c r="AH63" s="396">
        <f t="shared" si="19"/>
        <v>0</v>
      </c>
      <c r="AI63" s="396">
        <f t="shared" si="7"/>
        <v>44.4114583333333</v>
      </c>
      <c r="AJ63" s="212">
        <f t="shared" si="20"/>
        <v>36.700364583333297</v>
      </c>
      <c r="AK63" s="432">
        <f>IF(Y63&lt;&gt;"---",Y63,interp(AA62,AreaCapacity!$A$3:$C$245,3)*StepInterp(B63,Evap!$A$3:$D$15,4)/1.9835)</f>
        <v>0</v>
      </c>
      <c r="AL63" s="396">
        <f t="shared" si="8"/>
        <v>7.7110937499999999</v>
      </c>
      <c r="AM63" s="396">
        <f t="shared" si="21"/>
        <v>44.4114583333333</v>
      </c>
      <c r="AN63" s="396">
        <f t="shared" si="43"/>
        <v>232.63000000000466</v>
      </c>
      <c r="AO63" s="396">
        <f t="shared" si="23"/>
        <v>0</v>
      </c>
      <c r="AP63" s="396">
        <f t="shared" si="44"/>
        <v>0</v>
      </c>
      <c r="AQ63" s="409">
        <f>IF(AR63=O63,N63,interp(AR63,AreaCapacity!$A$3:$B$245,2))</f>
        <v>7738.4397358943579</v>
      </c>
      <c r="AR63" s="403">
        <f t="shared" si="25"/>
        <v>77208.3</v>
      </c>
      <c r="AS63" s="396">
        <f t="shared" si="9"/>
        <v>153.98294587902507</v>
      </c>
      <c r="AT63" s="396">
        <f>IF(P63&lt;&gt;"---",P63,IF(BH63="Y",AS63,MIN(Input!I38,AS63-BB63)))</f>
        <v>31.28890625</v>
      </c>
      <c r="AU63" s="396">
        <f t="shared" si="10"/>
        <v>0</v>
      </c>
      <c r="AV63" s="396">
        <f>IF(R63&lt;&gt;"---",R63,IF(BH63="Y",Input!M38,0))</f>
        <v>0</v>
      </c>
      <c r="AW63" s="396">
        <f t="shared" si="11"/>
        <v>0</v>
      </c>
      <c r="AX63" s="396">
        <f t="shared" si="26"/>
        <v>5.4114583333332966</v>
      </c>
      <c r="AY63" s="396">
        <f t="shared" si="27"/>
        <v>0</v>
      </c>
      <c r="AZ63" s="396">
        <f t="shared" si="12"/>
        <v>44.4114583333333</v>
      </c>
      <c r="BA63" s="212">
        <f t="shared" si="28"/>
        <v>36.700364583333297</v>
      </c>
      <c r="BB63" s="432">
        <f>IF(Y63&lt;&gt;"---",Y63,interp(AR62,AreaCapacity!$A$3:$C$245,3)*StepInterp(B63,Evap!$A$3:$D$15,4)/1.9835)</f>
        <v>0</v>
      </c>
      <c r="BC63" s="396">
        <f t="shared" si="13"/>
        <v>7.7110937499999999</v>
      </c>
      <c r="BD63" s="212">
        <f t="shared" si="29"/>
        <v>44.4114583333333</v>
      </c>
      <c r="BE63" s="212">
        <f t="shared" si="30"/>
        <v>232.63000000000466</v>
      </c>
      <c r="BF63" s="212">
        <f t="shared" si="31"/>
        <v>0</v>
      </c>
      <c r="BG63" s="445">
        <f t="shared" si="32"/>
        <v>0</v>
      </c>
      <c r="BH63" s="396" t="str">
        <f t="shared" si="14"/>
        <v>N</v>
      </c>
      <c r="BI63" s="396">
        <f t="shared" si="15"/>
        <v>39</v>
      </c>
      <c r="BJ63" s="396">
        <f t="shared" si="33"/>
        <v>122.69403962902507</v>
      </c>
      <c r="BK63" s="396">
        <f t="shared" si="34"/>
        <v>77989.142998697862</v>
      </c>
      <c r="BL63" s="396">
        <f t="shared" si="35"/>
        <v>77989.142998697862</v>
      </c>
      <c r="BM63" s="443">
        <f t="shared" si="36"/>
        <v>0</v>
      </c>
      <c r="BN63" s="460">
        <f t="shared" si="37"/>
        <v>0</v>
      </c>
      <c r="BO63" s="305">
        <f t="shared" si="38"/>
        <v>0</v>
      </c>
      <c r="BP63" s="445">
        <f t="shared" si="39"/>
        <v>0</v>
      </c>
      <c r="BQ63" s="305"/>
      <c r="BR63" s="12">
        <v>7704</v>
      </c>
      <c r="BS63" s="12">
        <v>52000</v>
      </c>
      <c r="BT63" s="12">
        <v>7747.5</v>
      </c>
      <c r="BU63" s="446">
        <v>85000</v>
      </c>
      <c r="BV63" s="6">
        <v>7766</v>
      </c>
      <c r="BW63" s="6">
        <v>102369</v>
      </c>
      <c r="CW63" s="436"/>
      <c r="CX63" s="436"/>
      <c r="CY63" s="436"/>
      <c r="CZ63" s="436"/>
      <c r="DA63" s="436"/>
      <c r="DB63" s="436"/>
      <c r="DC63" s="148"/>
    </row>
    <row r="64" spans="1:107">
      <c r="A64" s="6" t="str">
        <f ca="1">OFFSET('day lookup'!$A$1,WEEKDAY(B64,1)-1,0)</f>
        <v>MON</v>
      </c>
      <c r="B64" s="387">
        <f t="shared" si="45"/>
        <v>41029</v>
      </c>
      <c r="C64" s="394">
        <f ca="1">IF($CY$1=1,OFFSET(Historic!$F$193,$B64-$B$35,C$30-1975),IF($B64&gt;DATE(Input!$C$1,4,30),OFFSET(Historic!$F$193,$B64-$B$35,C$30-1975),NA()))</f>
        <v>388.08574020000003</v>
      </c>
      <c r="D64" s="212">
        <f ca="1">IF($CY$1=1,OFFSET(Historic!$F$193,$B64-$B$35,D$30-1975),IF($B64&gt;DATE(Input!$C$1,4,30),OFFSET(Historic!$F$193,$B64-$B$35,D$30-1975),NA()))</f>
        <v>295.53703000000002</v>
      </c>
      <c r="E64" s="212">
        <f ca="1">IF($CY$1=1,OFFSET(Historic!$F$193,$B64-$B$35,E$30-1975),IF($B64&gt;DATE(Input!$C$1,4,30),OFFSET(Historic!$F$193,$B64-$B$35,E$30-1975),NA()))</f>
        <v>327.53040110000001</v>
      </c>
      <c r="F64" s="212">
        <f ca="1">IF($CY$1=1,OFFSET(Historic!$F$193,$B64-$B$35,F$30-1975),IF($B64&gt;DATE(Input!$C$1,4,30),OFFSET(Historic!$F$193,$B64-$B$35,F$30-1975),NA()))</f>
        <v>505.78485000000001</v>
      </c>
      <c r="G64" s="212">
        <f ca="1">IF($CY$1=1,OFFSET(Historic!$F$193,$B64-$B$35,G$30-1975),IF($B64&gt;DATE(Input!$C$1,4,30),OFFSET(Historic!$F$193,$B64-$B$35,G$30-1975),NA()))</f>
        <v>373.21</v>
      </c>
      <c r="H64" s="212">
        <f t="shared" ca="1" si="16"/>
        <v>378.02960426000004</v>
      </c>
      <c r="I64" s="388">
        <f t="shared" ca="1" si="1"/>
        <v>0.7739937611632991</v>
      </c>
      <c r="J64" s="305">
        <f t="shared" ca="1" si="2"/>
        <v>252.46985806536651</v>
      </c>
      <c r="K64" s="305">
        <f t="shared" ca="1" si="3"/>
        <v>79.994313606491716</v>
      </c>
      <c r="L64" s="406" t="str">
        <f>IF(Computations!J39&lt;&gt;"",Computations!J39,"---")</f>
        <v>N</v>
      </c>
      <c r="M64" s="436">
        <f>IF(Computations!I39&lt;&gt;"",Computations!I39,"---")</f>
        <v>149.65841414324444</v>
      </c>
      <c r="N64" s="410">
        <f>IF(Computations!C39&lt;&gt;"",Computations!C39,"---")</f>
        <v>7738.6799639855944</v>
      </c>
      <c r="O64" s="407">
        <f>IF(Computations!D39&lt;&gt;"",Computations!D39,"---")</f>
        <v>77408.41</v>
      </c>
      <c r="P64" s="407">
        <f>IF(Computations!M39&lt;&gt;"",Computations!M39,"---")</f>
        <v>30.802343749999999</v>
      </c>
      <c r="Q64" s="407">
        <f>IF(Computations!P39&lt;&gt;"",Computations!P39,"---")</f>
        <v>0</v>
      </c>
      <c r="R64" s="407">
        <f>IF(Computations!V39&lt;&gt;"",Computations!V39,"---")</f>
        <v>0</v>
      </c>
      <c r="S64" s="407">
        <f>IF(Computations!X39&lt;&gt;"",Computations!X39,"---")</f>
        <v>0</v>
      </c>
      <c r="T64" s="407">
        <f>IF(Computations!AB39&lt;&gt;"",Computations!AB39,"---")</f>
        <v>17.968749999999901</v>
      </c>
      <c r="U64" s="407">
        <f>IF(Computations!AG39&lt;&gt;"",Computations!AG39,"---")</f>
        <v>0</v>
      </c>
      <c r="V64" s="407">
        <f>IF(Computations!H39&lt;&gt;"",Computations!H39,"---")</f>
        <v>48.771093749999899</v>
      </c>
      <c r="W64" s="407">
        <f>IF(Computations!G39&lt;&gt;"",Computations!G39,"---")</f>
        <v>8.1976562499999996</v>
      </c>
      <c r="X64" s="407">
        <f>IF(Computations!F39&lt;&gt;"",Computations!F39,"---")</f>
        <v>56.968749999999901</v>
      </c>
      <c r="Y64" s="422">
        <f>IF(Computations!E39&lt;&gt;"",Computations!E39,"---")</f>
        <v>0</v>
      </c>
      <c r="Z64" s="409">
        <f>IF(AA64=O64,N64,interp(AA64,AreaCapacity!$A$3:$B$245,2))</f>
        <v>7738.6799639855944</v>
      </c>
      <c r="AA64" s="403">
        <f t="shared" si="42"/>
        <v>77408.41</v>
      </c>
      <c r="AB64" s="396">
        <f t="shared" si="4"/>
        <v>149.65841414324444</v>
      </c>
      <c r="AC64" s="396">
        <f>IF(P64&lt;&gt;"---",P64,IF(BH64="Y",AB64,MIN(Input!I39,AB64-AK64)))</f>
        <v>30.802343749999999</v>
      </c>
      <c r="AD64" s="396">
        <f t="shared" si="5"/>
        <v>0</v>
      </c>
      <c r="AE64" s="396">
        <f>IF(R64&lt;&gt;"---",R64,IF(BH64="Y",Input!M39,0))</f>
        <v>0</v>
      </c>
      <c r="AF64" s="396">
        <f t="shared" si="6"/>
        <v>0</v>
      </c>
      <c r="AG64" s="396">
        <f t="shared" si="18"/>
        <v>17.968749999999901</v>
      </c>
      <c r="AH64" s="396">
        <f t="shared" si="19"/>
        <v>0</v>
      </c>
      <c r="AI64" s="396">
        <f t="shared" si="7"/>
        <v>56.968749999999901</v>
      </c>
      <c r="AJ64" s="212">
        <f t="shared" si="20"/>
        <v>48.771093749999899</v>
      </c>
      <c r="AK64" s="432">
        <f>IF(Y64&lt;&gt;"---",Y64,interp(AA63,AreaCapacity!$A$3:$C$245,3)*StepInterp(B64,Evap!$A$3:$D$15,4)/1.9835)</f>
        <v>0</v>
      </c>
      <c r="AL64" s="396">
        <f t="shared" si="8"/>
        <v>8.1976562499999996</v>
      </c>
      <c r="AM64" s="396">
        <f t="shared" si="21"/>
        <v>56.968749999999901</v>
      </c>
      <c r="AN64" s="396">
        <f t="shared" si="43"/>
        <v>200.11000000000058</v>
      </c>
      <c r="AO64" s="396">
        <f t="shared" si="23"/>
        <v>0</v>
      </c>
      <c r="AP64" s="396">
        <f t="shared" si="44"/>
        <v>0</v>
      </c>
      <c r="AQ64" s="409">
        <f>IF(AR64=O64,N64,interp(AR64,AreaCapacity!$A$3:$B$245,2))</f>
        <v>7738.6799639855944</v>
      </c>
      <c r="AR64" s="403">
        <f t="shared" si="25"/>
        <v>77408.41</v>
      </c>
      <c r="AS64" s="396">
        <f t="shared" si="9"/>
        <v>149.65841414324444</v>
      </c>
      <c r="AT64" s="396">
        <f>IF(P64&lt;&gt;"---",P64,IF(BH64="Y",AS64,MIN(Input!I39,AS64-BB64)))</f>
        <v>30.802343749999999</v>
      </c>
      <c r="AU64" s="396">
        <f t="shared" si="10"/>
        <v>0</v>
      </c>
      <c r="AV64" s="396">
        <f>IF(R64&lt;&gt;"---",R64,IF(BH64="Y",Input!M39,0))</f>
        <v>0</v>
      </c>
      <c r="AW64" s="396">
        <f t="shared" si="11"/>
        <v>0</v>
      </c>
      <c r="AX64" s="396">
        <f t="shared" si="26"/>
        <v>17.968749999999901</v>
      </c>
      <c r="AY64" s="396">
        <f t="shared" si="27"/>
        <v>0</v>
      </c>
      <c r="AZ64" s="396">
        <f t="shared" si="12"/>
        <v>56.968749999999901</v>
      </c>
      <c r="BA64" s="212">
        <f t="shared" si="28"/>
        <v>48.771093749999899</v>
      </c>
      <c r="BB64" s="432">
        <f>IF(Y64&lt;&gt;"---",Y64,interp(AR63,AreaCapacity!$A$3:$C$245,3)*StepInterp(B64,Evap!$A$3:$D$15,4)/1.9835)</f>
        <v>0</v>
      </c>
      <c r="BC64" s="396">
        <f t="shared" si="13"/>
        <v>8.1976562499999996</v>
      </c>
      <c r="BD64" s="212">
        <f t="shared" si="29"/>
        <v>56.968749999999901</v>
      </c>
      <c r="BE64" s="212">
        <f t="shared" si="30"/>
        <v>200.11000000000058</v>
      </c>
      <c r="BF64" s="212">
        <f t="shared" si="31"/>
        <v>0</v>
      </c>
      <c r="BG64" s="445">
        <f t="shared" si="32"/>
        <v>0</v>
      </c>
      <c r="BH64" s="396" t="str">
        <f t="shared" si="14"/>
        <v>N</v>
      </c>
      <c r="BI64" s="396">
        <f t="shared" si="15"/>
        <v>39</v>
      </c>
      <c r="BJ64" s="396">
        <f t="shared" si="33"/>
        <v>118.85607039324444</v>
      </c>
      <c r="BK64" s="396">
        <f t="shared" si="34"/>
        <v>78224.894014322868</v>
      </c>
      <c r="BL64" s="396">
        <f t="shared" si="35"/>
        <v>78224.894014322868</v>
      </c>
      <c r="BM64" s="443">
        <f t="shared" si="36"/>
        <v>0</v>
      </c>
      <c r="BN64" s="460">
        <f t="shared" si="37"/>
        <v>0</v>
      </c>
      <c r="BO64" s="305">
        <f t="shared" si="38"/>
        <v>0</v>
      </c>
      <c r="BP64" s="445">
        <f t="shared" si="39"/>
        <v>0</v>
      </c>
      <c r="BQ64" s="305"/>
      <c r="BR64" s="12">
        <v>7704</v>
      </c>
      <c r="BS64" s="12">
        <v>52000</v>
      </c>
      <c r="BT64" s="12">
        <v>7747.5</v>
      </c>
      <c r="BU64" s="446">
        <v>85000</v>
      </c>
      <c r="BV64" s="6">
        <v>7766</v>
      </c>
      <c r="BW64" s="6">
        <v>102369</v>
      </c>
      <c r="CW64" s="436"/>
      <c r="CX64" s="436"/>
      <c r="CY64" s="436"/>
      <c r="CZ64" s="436"/>
      <c r="DA64" s="436"/>
      <c r="DB64" s="436"/>
      <c r="DC64" s="148"/>
    </row>
    <row r="65" spans="1:107">
      <c r="A65" s="6" t="str">
        <f ca="1">OFFSET('day lookup'!$A$1,WEEKDAY(B65,1)-1,0)</f>
        <v>TUE</v>
      </c>
      <c r="B65" s="387">
        <f t="shared" si="45"/>
        <v>41030</v>
      </c>
      <c r="C65" s="394">
        <f ca="1">IF($CY$1=1,OFFSET(Historic!$F$193,$B65-$B$35,C$30-1975),IF($B65&gt;DATE(Input!$C$1,4,30),OFFSET(Historic!$F$193,$B65-$B$35,C$30-1975),NA()))</f>
        <v>380.03285199999999</v>
      </c>
      <c r="D65" s="212">
        <f ca="1">IF($CY$1=1,OFFSET(Historic!$F$193,$B65-$B$35,D$30-1975),IF($B65&gt;DATE(Input!$C$1,4,30),OFFSET(Historic!$F$193,$B65-$B$35,D$30-1975),NA()))</f>
        <v>287.60315000000003</v>
      </c>
      <c r="E65" s="212">
        <f ca="1">IF($CY$1=1,OFFSET(Historic!$F$193,$B65-$B$35,E$30-1975),IF($B65&gt;DATE(Input!$C$1,4,30),OFFSET(Historic!$F$193,$B65-$B$35,E$30-1975),NA()))</f>
        <v>273.69902530000002</v>
      </c>
      <c r="F65" s="212">
        <f ca="1">IF($CY$1=1,OFFSET(Historic!$F$193,$B65-$B$35,F$30-1975),IF($B65&gt;DATE(Input!$C$1,4,30),OFFSET(Historic!$F$193,$B65-$B$35,F$30-1975),NA()))</f>
        <v>448.26422000000002</v>
      </c>
      <c r="G65" s="212">
        <f ca="1">IF($CY$1=1,OFFSET(Historic!$F$193,$B65-$B$35,G$30-1975),IF($B65&gt;DATE(Input!$C$1,4,30),OFFSET(Historic!$F$193,$B65-$B$35,G$30-1975),NA()))</f>
        <v>335.63</v>
      </c>
      <c r="H65" s="212">
        <f t="shared" ca="1" si="16"/>
        <v>345.04584946000006</v>
      </c>
      <c r="I65" s="388">
        <f t="shared" ca="1" si="1"/>
        <v>0.70646142997216421</v>
      </c>
      <c r="J65" s="305">
        <f t="shared" ca="1" si="2"/>
        <v>230.44141426367042</v>
      </c>
      <c r="K65" s="305">
        <f t="shared" ca="1" si="3"/>
        <v>73.014667579679184</v>
      </c>
      <c r="L65" s="406" t="str">
        <f>IF(Computations!J40&lt;&gt;"",Computations!J40,"---")</f>
        <v>N</v>
      </c>
      <c r="M65" s="436">
        <f>IF(Computations!I40&lt;&gt;"",Computations!I40,"---")</f>
        <v>208.8842106692706</v>
      </c>
      <c r="N65" s="410">
        <f>IF(Computations!C40&lt;&gt;"",Computations!C40,"---")</f>
        <v>7738.9802881152464</v>
      </c>
      <c r="O65" s="407">
        <f>IF(Computations!D40&lt;&gt;"",Computations!D40,"---")</f>
        <v>77658.58</v>
      </c>
      <c r="P65" s="407">
        <f>IF(Computations!M40&lt;&gt;"",Computations!M40,"---")</f>
        <v>101.68843749999999</v>
      </c>
      <c r="Q65" s="407">
        <f>IF(Computations!P40&lt;&gt;"",Computations!P40,"---")</f>
        <v>0</v>
      </c>
      <c r="R65" s="407">
        <f>IF(Computations!V40&lt;&gt;"",Computations!V40,"---")</f>
        <v>0</v>
      </c>
      <c r="S65" s="407">
        <f>IF(Computations!X40&lt;&gt;"",Computations!X40,"---")</f>
        <v>0</v>
      </c>
      <c r="T65" s="407">
        <f>IF(Computations!AB40&lt;&gt;"",Computations!AB40,"---")</f>
        <v>0</v>
      </c>
      <c r="U65" s="407">
        <f>IF(Computations!AG40&lt;&gt;"",Computations!AG40,"---")</f>
        <v>22.5390625</v>
      </c>
      <c r="V65" s="407">
        <f>IF(Computations!H40&lt;&gt;"",Computations!H40,"---")</f>
        <v>79.149374999999992</v>
      </c>
      <c r="W65" s="407">
        <f>IF(Computations!G40&lt;&gt;"",Computations!G40,"---")</f>
        <v>8.3115625000000009</v>
      </c>
      <c r="X65" s="407">
        <f>IF(Computations!F40&lt;&gt;"",Computations!F40,"---")</f>
        <v>87.4609375</v>
      </c>
      <c r="Y65" s="422">
        <f>IF(Computations!E40&lt;&gt;"",Computations!E40,"---")</f>
        <v>3.6093000000000002</v>
      </c>
      <c r="Z65" s="409">
        <f>IF(AA65=O65,N65,interp(AA65,AreaCapacity!$A$3:$B$245,2))</f>
        <v>7738.9802881152464</v>
      </c>
      <c r="AA65" s="403">
        <f t="shared" si="42"/>
        <v>77658.58</v>
      </c>
      <c r="AB65" s="396">
        <f t="shared" si="4"/>
        <v>208.8842106692706</v>
      </c>
      <c r="AC65" s="396">
        <f>IF(P65&lt;&gt;"---",P65,IF(BH65="Y",AB65,MIN(Input!I40,AB65-AK65)))</f>
        <v>101.68843749999999</v>
      </c>
      <c r="AD65" s="396">
        <f t="shared" si="5"/>
        <v>0</v>
      </c>
      <c r="AE65" s="396">
        <f>IF(R65&lt;&gt;"---",R65,IF(BH65="Y",Input!M40,0))</f>
        <v>0</v>
      </c>
      <c r="AF65" s="396">
        <f t="shared" si="6"/>
        <v>0</v>
      </c>
      <c r="AG65" s="396">
        <f t="shared" si="18"/>
        <v>0</v>
      </c>
      <c r="AH65" s="396">
        <f t="shared" si="19"/>
        <v>22.5390625</v>
      </c>
      <c r="AI65" s="396">
        <f t="shared" si="7"/>
        <v>87.4609375</v>
      </c>
      <c r="AJ65" s="212">
        <f t="shared" si="20"/>
        <v>79.149374999999992</v>
      </c>
      <c r="AK65" s="432">
        <f>IF(Y65&lt;&gt;"---",Y65,interp(AA64,AreaCapacity!$A$3:$C$245,3)*StepInterp(B65,Evap!$A$3:$D$15,4)/1.9835)</f>
        <v>3.6093000000000002</v>
      </c>
      <c r="AL65" s="396">
        <f t="shared" si="8"/>
        <v>8.3115625000000009</v>
      </c>
      <c r="AM65" s="396">
        <f t="shared" si="21"/>
        <v>87.4609375</v>
      </c>
      <c r="AN65" s="396">
        <f>AA65-AA64</f>
        <v>250.16999999999825</v>
      </c>
      <c r="AO65" s="396">
        <f t="shared" si="23"/>
        <v>0</v>
      </c>
      <c r="AP65" s="396">
        <f t="shared" si="44"/>
        <v>0</v>
      </c>
      <c r="AQ65" s="409">
        <f>IF(AR65=O65,N65,interp(AR65,AreaCapacity!$A$3:$B$245,2))</f>
        <v>7738.9802881152464</v>
      </c>
      <c r="AR65" s="403">
        <f t="shared" si="25"/>
        <v>77658.58</v>
      </c>
      <c r="AS65" s="396">
        <f t="shared" si="9"/>
        <v>208.8842106692706</v>
      </c>
      <c r="AT65" s="396">
        <f>IF(P65&lt;&gt;"---",P65,IF(BH65="Y",AS65,MIN(Input!I40,AS65-BB65)))</f>
        <v>101.68843749999999</v>
      </c>
      <c r="AU65" s="396">
        <f t="shared" si="10"/>
        <v>0</v>
      </c>
      <c r="AV65" s="396">
        <f>IF(R65&lt;&gt;"---",R65,IF(BH65="Y",Input!M40,0))</f>
        <v>0</v>
      </c>
      <c r="AW65" s="396">
        <f t="shared" si="11"/>
        <v>0</v>
      </c>
      <c r="AX65" s="396">
        <f t="shared" si="26"/>
        <v>0</v>
      </c>
      <c r="AY65" s="396">
        <f t="shared" si="27"/>
        <v>22.5390625</v>
      </c>
      <c r="AZ65" s="396">
        <f t="shared" si="12"/>
        <v>87.4609375</v>
      </c>
      <c r="BA65" s="212">
        <f t="shared" si="28"/>
        <v>79.149374999999992</v>
      </c>
      <c r="BB65" s="432">
        <f>IF(Y65&lt;&gt;"---",Y65,interp(AR64,AreaCapacity!$A$3:$C$245,3)*StepInterp(B65,Evap!$A$3:$D$15,4)/1.9835)</f>
        <v>3.6093000000000002</v>
      </c>
      <c r="BC65" s="396">
        <f t="shared" si="13"/>
        <v>8.3115625000000009</v>
      </c>
      <c r="BD65" s="212">
        <f t="shared" si="29"/>
        <v>87.4609375</v>
      </c>
      <c r="BE65" s="212">
        <f t="shared" si="30"/>
        <v>250.16999999999825</v>
      </c>
      <c r="BF65" s="212">
        <f t="shared" si="31"/>
        <v>0</v>
      </c>
      <c r="BG65" s="445">
        <f t="shared" si="32"/>
        <v>0</v>
      </c>
      <c r="BH65" s="396" t="str">
        <f t="shared" si="14"/>
        <v>N</v>
      </c>
      <c r="BI65" s="396">
        <f t="shared" si="15"/>
        <v>110</v>
      </c>
      <c r="BJ65" s="396">
        <f t="shared" si="33"/>
        <v>103.58647316927062</v>
      </c>
      <c r="BK65" s="396">
        <f t="shared" si="34"/>
        <v>78430.35778385411</v>
      </c>
      <c r="BL65" s="396">
        <f t="shared" si="35"/>
        <v>78430.35778385411</v>
      </c>
      <c r="BM65" s="443">
        <f t="shared" si="36"/>
        <v>0</v>
      </c>
      <c r="BN65" s="460">
        <f t="shared" si="37"/>
        <v>0</v>
      </c>
      <c r="BO65" s="305">
        <f t="shared" si="38"/>
        <v>0</v>
      </c>
      <c r="BP65" s="445">
        <f t="shared" si="39"/>
        <v>0</v>
      </c>
      <c r="BQ65" s="305">
        <v>1000000</v>
      </c>
      <c r="BR65" s="12">
        <v>7704</v>
      </c>
      <c r="BS65" s="12">
        <v>52000</v>
      </c>
      <c r="BT65" s="12">
        <v>7747.5</v>
      </c>
      <c r="BU65" s="446">
        <v>85000</v>
      </c>
      <c r="BV65" s="6">
        <v>7766</v>
      </c>
      <c r="BW65" s="6">
        <v>102369</v>
      </c>
      <c r="CW65" s="436"/>
      <c r="CX65" s="436"/>
      <c r="CY65" s="436"/>
      <c r="CZ65" s="436"/>
      <c r="DA65" s="436"/>
      <c r="DB65" s="436"/>
      <c r="DC65" s="148"/>
    </row>
    <row r="66" spans="1:107">
      <c r="A66" s="6" t="str">
        <f ca="1">OFFSET('day lookup'!$A$1,WEEKDAY(B66,1)-1,0)</f>
        <v>WED</v>
      </c>
      <c r="B66" s="387">
        <f t="shared" si="45"/>
        <v>41031</v>
      </c>
      <c r="C66" s="394">
        <f ca="1">IF($CY$1=1,OFFSET(Historic!$F$193,$B66-$B$35,C$30-1975),IF($B66&gt;DATE(Input!$C$1,4,30),OFFSET(Historic!$F$193,$B66-$B$35,C$30-1975),NA()))</f>
        <v>356.76674890000004</v>
      </c>
      <c r="D66" s="212">
        <f ca="1">IF($CY$1=1,OFFSET(Historic!$F$193,$B66-$B$35,D$30-1975),IF($B66&gt;DATE(Input!$C$1,4,30),OFFSET(Historic!$F$193,$B66-$B$35,D$30-1975),NA()))</f>
        <v>341.15683999999999</v>
      </c>
      <c r="E66" s="212">
        <f ca="1">IF($CY$1=1,OFFSET(Historic!$F$193,$B66-$B$35,E$30-1975),IF($B66&gt;DATE(Input!$C$1,4,30),OFFSET(Historic!$F$193,$B66-$B$35,E$30-1975),NA()))</f>
        <v>289.5469506</v>
      </c>
      <c r="F66" s="212">
        <f ca="1">IF($CY$1=1,OFFSET(Historic!$F$193,$B66-$B$35,F$30-1975),IF($B66&gt;DATE(Input!$C$1,4,30),OFFSET(Historic!$F$193,$B66-$B$35,F$30-1975),NA()))</f>
        <v>535.53690000000006</v>
      </c>
      <c r="G66" s="212">
        <f ca="1">IF($CY$1=1,OFFSET(Historic!$F$193,$B66-$B$35,G$30-1975),IF($B66&gt;DATE(Input!$C$1,4,30),OFFSET(Historic!$F$193,$B66-$B$35,G$30-1975),NA()))</f>
        <v>349.79</v>
      </c>
      <c r="H66" s="212">
        <f t="shared" ca="1" si="16"/>
        <v>374.55948790000002</v>
      </c>
      <c r="I66" s="388">
        <f t="shared" ca="1" si="1"/>
        <v>0.76688889852057485</v>
      </c>
      <c r="J66" s="305">
        <f t="shared" ca="1" si="2"/>
        <v>250.15231527240329</v>
      </c>
      <c r="K66" s="305">
        <f t="shared" ca="1" si="3"/>
        <v>79.260007157407529</v>
      </c>
      <c r="L66" s="406" t="str">
        <f>IF(Computations!J41&lt;&gt;"",Computations!J41,"---")</f>
        <v>N</v>
      </c>
      <c r="M66" s="436">
        <f>IF(Computations!I41&lt;&gt;"",Computations!I41,"---")</f>
        <v>199.98352633392085</v>
      </c>
      <c r="N66" s="410">
        <f>IF(Computations!C41&lt;&gt;"",Computations!C41,"---")</f>
        <v>7739.1898329355608</v>
      </c>
      <c r="O66" s="407">
        <f>IF(Computations!D41&lt;&gt;"",Computations!D41,"---")</f>
        <v>77834.080000000002</v>
      </c>
      <c r="P66" s="407">
        <f>IF(Computations!M41&lt;&gt;"",Computations!M41,"---")</f>
        <v>101.7615625</v>
      </c>
      <c r="Q66" s="407">
        <f>IF(Computations!P41&lt;&gt;"",Computations!P41,"---")</f>
        <v>0</v>
      </c>
      <c r="R66" s="407">
        <f>IF(Computations!V41&lt;&gt;"",Computations!V41,"---")</f>
        <v>0</v>
      </c>
      <c r="S66" s="407">
        <f>IF(Computations!X41&lt;&gt;"",Computations!X41,"---")</f>
        <v>0</v>
      </c>
      <c r="T66" s="407">
        <f>IF(Computations!AB41&lt;&gt;"",Computations!AB41,"---")</f>
        <v>6.1276041666660035</v>
      </c>
      <c r="U66" s="407">
        <f>IF(Computations!AG41&lt;&gt;"",Computations!AG41,"---")</f>
        <v>0</v>
      </c>
      <c r="V66" s="407">
        <f>IF(Computations!H41&lt;&gt;"",Computations!H41,"---")</f>
        <v>107.889166666666</v>
      </c>
      <c r="W66" s="407">
        <f>IF(Computations!G41&lt;&gt;"",Computations!G41,"---")</f>
        <v>8.2384374999999999</v>
      </c>
      <c r="X66" s="407">
        <f>IF(Computations!F41&lt;&gt;"",Computations!F41,"---")</f>
        <v>116.127604166666</v>
      </c>
      <c r="Y66" s="422">
        <f>IF(Computations!E41&lt;&gt;"",Computations!E41,"---")</f>
        <v>3.6143999999999998</v>
      </c>
      <c r="Z66" s="409">
        <f>IF(AA66=O66,N66,interp(AA66,AreaCapacity!$A$3:$B$245,2))</f>
        <v>7739.1898329355608</v>
      </c>
      <c r="AA66" s="403">
        <f t="shared" si="42"/>
        <v>77834.080000000002</v>
      </c>
      <c r="AB66" s="396">
        <f t="shared" si="4"/>
        <v>199.98352633392085</v>
      </c>
      <c r="AC66" s="396">
        <f>IF(P66&lt;&gt;"---",P66,IF(BH66="Y",AB66,MIN(Input!I41,AB66-AK66)))</f>
        <v>101.7615625</v>
      </c>
      <c r="AD66" s="396">
        <f t="shared" si="5"/>
        <v>0</v>
      </c>
      <c r="AE66" s="396">
        <f>IF(R66&lt;&gt;"---",R66,IF(BH66="Y",Input!M41,0))</f>
        <v>0</v>
      </c>
      <c r="AF66" s="396">
        <f t="shared" si="6"/>
        <v>0</v>
      </c>
      <c r="AG66" s="396">
        <f t="shared" si="18"/>
        <v>6.1276041666660035</v>
      </c>
      <c r="AH66" s="396">
        <f t="shared" si="19"/>
        <v>0</v>
      </c>
      <c r="AI66" s="396">
        <f t="shared" si="7"/>
        <v>116.127604166666</v>
      </c>
      <c r="AJ66" s="212">
        <f t="shared" si="20"/>
        <v>107.889166666666</v>
      </c>
      <c r="AK66" s="432">
        <f>IF(Y66&lt;&gt;"---",Y66,interp(AA65,AreaCapacity!$A$3:$C$245,3)*StepInterp(B66,Evap!$A$3:$D$15,4)/1.9835)</f>
        <v>3.6143999999999998</v>
      </c>
      <c r="AL66" s="396">
        <f t="shared" si="8"/>
        <v>8.2384374999999999</v>
      </c>
      <c r="AM66" s="396">
        <f t="shared" si="21"/>
        <v>116.127604166666</v>
      </c>
      <c r="AN66" s="396">
        <f t="shared" si="43"/>
        <v>175.5</v>
      </c>
      <c r="AO66" s="396">
        <f t="shared" si="23"/>
        <v>0</v>
      </c>
      <c r="AP66" s="396">
        <f t="shared" si="44"/>
        <v>0</v>
      </c>
      <c r="AQ66" s="409">
        <f>IF(AR66=O66,N66,interp(AR66,AreaCapacity!$A$3:$B$245,2))</f>
        <v>7739.1898329355608</v>
      </c>
      <c r="AR66" s="403">
        <f t="shared" si="25"/>
        <v>77834.080000000002</v>
      </c>
      <c r="AS66" s="396">
        <f t="shared" si="9"/>
        <v>199.98352633392085</v>
      </c>
      <c r="AT66" s="396">
        <f>IF(P66&lt;&gt;"---",P66,IF(BH66="Y",AS66,MIN(Input!I41,AS66-BB66)))</f>
        <v>101.7615625</v>
      </c>
      <c r="AU66" s="396">
        <f t="shared" si="10"/>
        <v>0</v>
      </c>
      <c r="AV66" s="396">
        <f>IF(R66&lt;&gt;"---",R66,IF(BH66="Y",Input!M41,0))</f>
        <v>0</v>
      </c>
      <c r="AW66" s="396">
        <f t="shared" si="11"/>
        <v>0</v>
      </c>
      <c r="AX66" s="396">
        <f t="shared" si="26"/>
        <v>6.1276041666660035</v>
      </c>
      <c r="AY66" s="396">
        <f t="shared" si="27"/>
        <v>0</v>
      </c>
      <c r="AZ66" s="396">
        <f t="shared" si="12"/>
        <v>116.127604166666</v>
      </c>
      <c r="BA66" s="212">
        <f t="shared" si="28"/>
        <v>107.889166666666</v>
      </c>
      <c r="BB66" s="432">
        <f>IF(Y66&lt;&gt;"---",Y66,interp(AR65,AreaCapacity!$A$3:$C$245,3)*StepInterp(B66,Evap!$A$3:$D$15,4)/1.9835)</f>
        <v>3.6143999999999998</v>
      </c>
      <c r="BC66" s="396">
        <f t="shared" si="13"/>
        <v>8.2384374999999999</v>
      </c>
      <c r="BD66" s="212">
        <f t="shared" si="29"/>
        <v>116.127604166666</v>
      </c>
      <c r="BE66" s="212">
        <f t="shared" si="30"/>
        <v>175.5</v>
      </c>
      <c r="BF66" s="212">
        <f t="shared" si="31"/>
        <v>0</v>
      </c>
      <c r="BG66" s="445">
        <f t="shared" si="32"/>
        <v>0</v>
      </c>
      <c r="BH66" s="396" t="str">
        <f t="shared" si="14"/>
        <v>N</v>
      </c>
      <c r="BI66" s="396">
        <f t="shared" si="15"/>
        <v>110</v>
      </c>
      <c r="BJ66" s="396">
        <f t="shared" si="33"/>
        <v>94.607563833920864</v>
      </c>
      <c r="BK66" s="396">
        <f t="shared" si="34"/>
        <v>78618.011886718697</v>
      </c>
      <c r="BL66" s="396">
        <f t="shared" si="35"/>
        <v>78618.011886718697</v>
      </c>
      <c r="BM66" s="443">
        <f t="shared" si="36"/>
        <v>0</v>
      </c>
      <c r="BN66" s="460">
        <f t="shared" si="37"/>
        <v>0</v>
      </c>
      <c r="BO66" s="305">
        <f t="shared" si="38"/>
        <v>0</v>
      </c>
      <c r="BP66" s="445">
        <f t="shared" si="39"/>
        <v>0</v>
      </c>
      <c r="BQ66" s="305">
        <v>0</v>
      </c>
      <c r="BR66" s="12">
        <v>7704</v>
      </c>
      <c r="BS66" s="12">
        <v>52000</v>
      </c>
      <c r="BT66" s="12">
        <v>7747.5</v>
      </c>
      <c r="BU66" s="446">
        <v>85000</v>
      </c>
      <c r="BV66" s="6">
        <v>7766</v>
      </c>
      <c r="BW66" s="6">
        <v>102369</v>
      </c>
      <c r="CW66" s="436"/>
      <c r="CX66" s="436"/>
      <c r="CY66" s="436"/>
      <c r="CZ66" s="436"/>
      <c r="DA66" s="436"/>
      <c r="DB66" s="436"/>
      <c r="DC66" s="148"/>
    </row>
    <row r="67" spans="1:107">
      <c r="A67" s="6" t="str">
        <f ca="1">OFFSET('day lookup'!$A$1,WEEKDAY(B67,1)-1,0)</f>
        <v>THU</v>
      </c>
      <c r="B67" s="387">
        <f t="shared" si="45"/>
        <v>41032</v>
      </c>
      <c r="C67" s="394">
        <f ca="1">IF($CY$1=1,OFFSET(Historic!$F$193,$B67-$B$35,C$30-1975),IF($B67&gt;DATE(Input!$C$1,4,30),OFFSET(Historic!$F$193,$B67-$B$35,C$30-1975),NA()))</f>
        <v>340.00642740000001</v>
      </c>
      <c r="D67" s="212">
        <f ca="1">IF($CY$1=1,OFFSET(Historic!$F$193,$B67-$B$35,D$30-1975),IF($B67&gt;DATE(Input!$C$1,4,30),OFFSET(Historic!$F$193,$B67-$B$35,D$30-1975),NA()))</f>
        <v>368.92542000000003</v>
      </c>
      <c r="E67" s="212">
        <f ca="1">IF($CY$1=1,OFFSET(Historic!$F$193,$B67-$B$35,E$30-1975),IF($B67&gt;DATE(Input!$C$1,4,30),OFFSET(Historic!$F$193,$B67-$B$35,E$30-1975),NA()))</f>
        <v>372.11880670000005</v>
      </c>
      <c r="F67" s="212">
        <f ca="1">IF($CY$1=1,OFFSET(Historic!$F$193,$B67-$B$35,F$30-1975),IF($B67&gt;DATE(Input!$C$1,4,30),OFFSET(Historic!$F$193,$B67-$B$35,F$30-1975),NA()))</f>
        <v>837.02434000000005</v>
      </c>
      <c r="G67" s="212">
        <f ca="1">IF($CY$1=1,OFFSET(Historic!$F$193,$B67-$B$35,G$30-1975),IF($B67&gt;DATE(Input!$C$1,4,30),OFFSET(Historic!$F$193,$B67-$B$35,G$30-1975),NA()))</f>
        <v>327.99</v>
      </c>
      <c r="H67" s="212">
        <f t="shared" ca="1" si="16"/>
        <v>449.21299882000005</v>
      </c>
      <c r="I67" s="388">
        <f t="shared" ref="I67:I98" ca="1" si="46">IF(B67&lt;$B$157,IF($CY$1=1,H67/$H$220*100,IF(B67&gt;$B$64,H67/$H$221*100,NA())),H67/$H$222*100)</f>
        <v>0.91973764647544554</v>
      </c>
      <c r="J67" s="305">
        <f t="shared" ref="J67:J98" ca="1" si="47">IF(B67&lt;$B$157,IF($CY$1=1,$E$8,$F$8),$G$8)*1000*I67/100/1.9835</f>
        <v>300.01021289115869</v>
      </c>
      <c r="K67" s="305">
        <f t="shared" ref="K67:K98" ca="1" si="48">IF(B67&lt;$B$157,IF($CY$1=1,$E$9,$F$9),$G$9)*1000*I67/100/1.9835</f>
        <v>95.057331750676241</v>
      </c>
      <c r="L67" s="406" t="str">
        <f>IF(Computations!J42&lt;&gt;"",Computations!J42,"---")</f>
        <v>N</v>
      </c>
      <c r="M67" s="436">
        <f>IF(Computations!I42&lt;&gt;"",Computations!I42,"---")</f>
        <v>209.38474502089829</v>
      </c>
      <c r="N67" s="410">
        <f>IF(Computations!C42&lt;&gt;"",Computations!C42,"---")</f>
        <v>7739.4195584725539</v>
      </c>
      <c r="O67" s="407">
        <f>IF(Computations!D42&lt;&gt;"",Computations!D42,"---")</f>
        <v>78026.59</v>
      </c>
      <c r="P67" s="407">
        <f>IF(Computations!M42&lt;&gt;"",Computations!M42,"---")</f>
        <v>101.88671875</v>
      </c>
      <c r="Q67" s="407">
        <f>IF(Computations!P42&lt;&gt;"",Computations!P42,"---")</f>
        <v>0</v>
      </c>
      <c r="R67" s="407">
        <f>IF(Computations!V42&lt;&gt;"",Computations!V42,"---")</f>
        <v>0</v>
      </c>
      <c r="S67" s="407">
        <f>IF(Computations!X42&lt;&gt;"",Computations!X42,"---")</f>
        <v>0</v>
      </c>
      <c r="T67" s="407">
        <f>IF(Computations!AB42&lt;&gt;"",Computations!AB42,"---")</f>
        <v>6.8229166666660035</v>
      </c>
      <c r="U67" s="407">
        <f>IF(Computations!AG42&lt;&gt;"",Computations!AG42,"---")</f>
        <v>0</v>
      </c>
      <c r="V67" s="407">
        <f>IF(Computations!H42&lt;&gt;"",Computations!H42,"---")</f>
        <v>108.709635416666</v>
      </c>
      <c r="W67" s="407">
        <f>IF(Computations!G42&lt;&gt;"",Computations!G42,"---")</f>
        <v>8.11328125</v>
      </c>
      <c r="X67" s="407">
        <f>IF(Computations!F42&lt;&gt;"",Computations!F42,"---")</f>
        <v>116.822916666666</v>
      </c>
      <c r="Y67" s="422">
        <f>IF(Computations!E42&lt;&gt;"",Computations!E42,"---")</f>
        <v>3.6194000000000002</v>
      </c>
      <c r="Z67" s="409">
        <f>IF(AA67=O67,N67,interp(AA67,AreaCapacity!$A$3:$B$245,2))</f>
        <v>7739.4195584725539</v>
      </c>
      <c r="AA67" s="403">
        <f t="shared" si="42"/>
        <v>78026.59</v>
      </c>
      <c r="AB67" s="396">
        <f t="shared" ref="AB67:AB98" si="49">IF(M67&lt;&gt;"---",M67,J67)</f>
        <v>209.38474502089829</v>
      </c>
      <c r="AC67" s="396">
        <f>IF(P67&lt;&gt;"---",P67,IF(BH67="Y",AB67,MIN(Input!I42,AB67-AK67)))</f>
        <v>101.88671875</v>
      </c>
      <c r="AD67" s="396">
        <f t="shared" ref="AD67:AD98" si="50">IF(Q67&lt;&gt;"---",Q67,IF(BH67="Y",K67,0))</f>
        <v>0</v>
      </c>
      <c r="AE67" s="396">
        <f>IF(R67&lt;&gt;"---",R67,IF(BH67="Y",Input!M42,0))</f>
        <v>0</v>
      </c>
      <c r="AF67" s="396">
        <f t="shared" ref="AF67:AF98" si="51">IF(S67&lt;&gt;"---",S67,StepInterp(B67,$H$3:$L$26,5))</f>
        <v>0</v>
      </c>
      <c r="AG67" s="396">
        <f t="shared" si="18"/>
        <v>6.8229166666660035</v>
      </c>
      <c r="AH67" s="396">
        <f t="shared" si="19"/>
        <v>0</v>
      </c>
      <c r="AI67" s="396">
        <f t="shared" ref="AI67:AI98" si="52">IF(X67&lt;&gt;"---",X67,StepInterp(B67,$H$3:$K$26,3))</f>
        <v>116.822916666666</v>
      </c>
      <c r="AJ67" s="212">
        <f t="shared" si="20"/>
        <v>108.709635416666</v>
      </c>
      <c r="AK67" s="432">
        <f>IF(Y67&lt;&gt;"---",Y67,interp(AA66,AreaCapacity!$A$3:$C$245,3)*StepInterp(B67,Evap!$A$3:$D$15,4)/1.9835)</f>
        <v>3.6194000000000002</v>
      </c>
      <c r="AL67" s="396">
        <f t="shared" ref="AL67:AL98" si="53">IF(W67&lt;&gt;"---",W67,StepInterp(B67,$H$3:$M$26,6))</f>
        <v>8.11328125</v>
      </c>
      <c r="AM67" s="396">
        <f t="shared" si="21"/>
        <v>116.822916666666</v>
      </c>
      <c r="AN67" s="396">
        <f t="shared" si="43"/>
        <v>192.50999999999476</v>
      </c>
      <c r="AO67" s="396">
        <f t="shared" si="23"/>
        <v>0</v>
      </c>
      <c r="AP67" s="396">
        <f t="shared" si="44"/>
        <v>0</v>
      </c>
      <c r="AQ67" s="409">
        <f>IF(AR67=O67,N67,interp(AR67,AreaCapacity!$A$3:$B$245,2))</f>
        <v>7739.4195584725539</v>
      </c>
      <c r="AR67" s="403">
        <f t="shared" si="25"/>
        <v>78026.59</v>
      </c>
      <c r="AS67" s="396">
        <f t="shared" ref="AS67:AS98" si="54">IF(M67&lt;&gt;"---",M67,J67)</f>
        <v>209.38474502089829</v>
      </c>
      <c r="AT67" s="396">
        <f>IF(P67&lt;&gt;"---",P67,IF(BH67="Y",AS67,MIN(Input!I42,AS67-BB67)))</f>
        <v>101.88671875</v>
      </c>
      <c r="AU67" s="396">
        <f t="shared" ref="AU67:AU98" si="55">IF(Q67&lt;&gt;"---",Q67,IF(BH67="Y",K67,0))</f>
        <v>0</v>
      </c>
      <c r="AV67" s="396">
        <f>IF(R67&lt;&gt;"---",R67,IF(BH67="Y",Input!M42,0))</f>
        <v>0</v>
      </c>
      <c r="AW67" s="396">
        <f t="shared" ref="AW67:AW98" si="56">IF(S67&lt;&gt;"---",S67,StepInterp(B67,$H$3:$L$26,5))</f>
        <v>0</v>
      </c>
      <c r="AX67" s="396">
        <f t="shared" si="26"/>
        <v>6.8229166666660035</v>
      </c>
      <c r="AY67" s="396">
        <f t="shared" si="27"/>
        <v>0</v>
      </c>
      <c r="AZ67" s="396">
        <f t="shared" ref="AZ67:AZ98" si="57">IF(X67&lt;&gt;"---",X67,StepInterp(B67,$H$3:$K$26,4))</f>
        <v>116.822916666666</v>
      </c>
      <c r="BA67" s="212">
        <f t="shared" si="28"/>
        <v>108.709635416666</v>
      </c>
      <c r="BB67" s="432">
        <f>IF(Y67&lt;&gt;"---",Y67,interp(AR66,AreaCapacity!$A$3:$C$245,3)*StepInterp(B67,Evap!$A$3:$D$15,4)/1.9835)</f>
        <v>3.6194000000000002</v>
      </c>
      <c r="BC67" s="396">
        <f t="shared" ref="BC67:BC98" si="58">IF(W67&lt;&gt;"---",W67,StepInterp(B67,$H$3:$M$26,6))</f>
        <v>8.11328125</v>
      </c>
      <c r="BD67" s="212">
        <f t="shared" si="29"/>
        <v>116.822916666666</v>
      </c>
      <c r="BE67" s="212">
        <f t="shared" si="30"/>
        <v>192.50999999999476</v>
      </c>
      <c r="BF67" s="212">
        <f t="shared" si="31"/>
        <v>0</v>
      </c>
      <c r="BG67" s="445">
        <f t="shared" si="32"/>
        <v>0</v>
      </c>
      <c r="BH67" s="396" t="str">
        <f t="shared" ref="BH67:BH98" si="59">IF(L67&lt;&gt;"---",L67,StepInterp(B67,$B$13:$D$17,3))</f>
        <v>N</v>
      </c>
      <c r="BI67" s="396">
        <f t="shared" ref="BI67:BI98" si="60">StepInterp(B67,$E$13:$G$15,3)</f>
        <v>110</v>
      </c>
      <c r="BJ67" s="396">
        <f t="shared" si="33"/>
        <v>103.87862627089828</v>
      </c>
      <c r="BK67" s="396">
        <f t="shared" si="34"/>
        <v>78824.05514192702</v>
      </c>
      <c r="BL67" s="396">
        <f t="shared" si="35"/>
        <v>78824.05514192702</v>
      </c>
      <c r="BM67" s="443">
        <f t="shared" si="36"/>
        <v>0</v>
      </c>
      <c r="BN67" s="460">
        <f t="shared" si="37"/>
        <v>0</v>
      </c>
      <c r="BO67" s="305">
        <f t="shared" si="38"/>
        <v>0</v>
      </c>
      <c r="BP67" s="445">
        <f t="shared" si="39"/>
        <v>0</v>
      </c>
      <c r="BQ67" s="305"/>
      <c r="BR67" s="12">
        <v>7704</v>
      </c>
      <c r="BS67" s="12">
        <v>52000</v>
      </c>
      <c r="BT67" s="12">
        <v>7747.5</v>
      </c>
      <c r="BU67" s="446">
        <v>85000</v>
      </c>
      <c r="BV67" s="6">
        <v>7766</v>
      </c>
      <c r="BW67" s="6">
        <v>102369</v>
      </c>
      <c r="CW67" s="436"/>
      <c r="CX67" s="436"/>
      <c r="CY67" s="436"/>
      <c r="CZ67" s="436"/>
      <c r="DA67" s="436"/>
      <c r="DB67" s="436"/>
      <c r="DC67" s="148"/>
    </row>
    <row r="68" spans="1:107">
      <c r="A68" s="6" t="str">
        <f ca="1">OFFSET('day lookup'!$A$1,WEEKDAY(B68,1)-1,0)</f>
        <v>FRI</v>
      </c>
      <c r="B68" s="387">
        <f t="shared" si="45"/>
        <v>41033</v>
      </c>
      <c r="C68" s="394">
        <f ca="1">IF($CY$1=1,OFFSET(Historic!$F$193,$B68-$B$35,C$30-1975),IF($B68&gt;DATE(Input!$C$1,4,30),OFFSET(Historic!$F$193,$B68-$B$35,C$30-1975),NA()))</f>
        <v>342.4659302</v>
      </c>
      <c r="D68" s="212">
        <f ca="1">IF($CY$1=1,OFFSET(Historic!$F$193,$B68-$B$35,D$30-1975),IF($B68&gt;DATE(Input!$C$1,4,30),OFFSET(Historic!$F$193,$B68-$B$35,D$30-1975),NA()))</f>
        <v>470.08239000000003</v>
      </c>
      <c r="E68" s="212">
        <f ca="1">IF($CY$1=1,OFFSET(Historic!$F$193,$B68-$B$35,E$30-1975),IF($B68&gt;DATE(Input!$C$1,4,30),OFFSET(Historic!$F$193,$B68-$B$35,E$30-1975),NA()))</f>
        <v>515.42451420000009</v>
      </c>
      <c r="F68" s="212">
        <f ca="1">IF($CY$1=1,OFFSET(Historic!$F$193,$B68-$B$35,F$30-1975),IF($B68&gt;DATE(Input!$C$1,4,30),OFFSET(Historic!$F$193,$B68-$B$35,F$30-1975),NA()))</f>
        <v>751.73513000000003</v>
      </c>
      <c r="G68" s="212">
        <f ca="1">IF($CY$1=1,OFFSET(Historic!$F$193,$B68-$B$35,G$30-1975),IF($B68&gt;DATE(Input!$C$1,4,30),OFFSET(Historic!$F$193,$B68-$B$35,G$30-1975),NA()))</f>
        <v>329.52</v>
      </c>
      <c r="H68" s="212">
        <f t="shared" ca="1" si="16"/>
        <v>481.84559288000003</v>
      </c>
      <c r="I68" s="388">
        <f t="shared" ca="1" si="46"/>
        <v>0.98655099635172416</v>
      </c>
      <c r="J68" s="305">
        <f t="shared" ca="1" si="47"/>
        <v>321.80413140386463</v>
      </c>
      <c r="K68" s="305">
        <f t="shared" ca="1" si="48"/>
        <v>101.96266914651044</v>
      </c>
      <c r="L68" s="406" t="str">
        <f>IF(Computations!J43&lt;&gt;"",Computations!J43,"---")</f>
        <v>N</v>
      </c>
      <c r="M68" s="436">
        <f>IF(Computations!I43&lt;&gt;"",Computations!I43,"---")</f>
        <v>214.30163360484727</v>
      </c>
      <c r="N68" s="410">
        <f>IF(Computations!C43&lt;&gt;"",Computations!C43,"---")</f>
        <v>7739.6599284009544</v>
      </c>
      <c r="O68" s="407">
        <f>IF(Computations!D43&lt;&gt;"",Computations!D43,"---")</f>
        <v>78228.02</v>
      </c>
      <c r="P68" s="407">
        <f>IF(Computations!M43&lt;&gt;"",Computations!M43,"---")</f>
        <v>101.82765625</v>
      </c>
      <c r="Q68" s="407">
        <f>IF(Computations!P43&lt;&gt;"",Computations!P43,"---")</f>
        <v>0</v>
      </c>
      <c r="R68" s="407">
        <f>IF(Computations!V43&lt;&gt;"",Computations!V43,"---")</f>
        <v>0</v>
      </c>
      <c r="S68" s="407">
        <f>IF(Computations!X43&lt;&gt;"",Computations!X43,"---")</f>
        <v>0</v>
      </c>
      <c r="T68" s="407">
        <f>IF(Computations!AB43&lt;&gt;"",Computations!AB43,"---")</f>
        <v>7.2916666666660035</v>
      </c>
      <c r="U68" s="407">
        <f>IF(Computations!AG43&lt;&gt;"",Computations!AG43,"---")</f>
        <v>0</v>
      </c>
      <c r="V68" s="407">
        <f>IF(Computations!H43&lt;&gt;"",Computations!H43,"---")</f>
        <v>109.11932291666601</v>
      </c>
      <c r="W68" s="407">
        <f>IF(Computations!G43&lt;&gt;"",Computations!G43,"---")</f>
        <v>8.1723437499999996</v>
      </c>
      <c r="X68" s="407">
        <f>IF(Computations!F43&lt;&gt;"",Computations!F43,"---")</f>
        <v>117.291666666666</v>
      </c>
      <c r="Y68" s="422">
        <f>IF(Computations!E43&lt;&gt;"",Computations!E43,"---")</f>
        <v>3.6295000000000002</v>
      </c>
      <c r="Z68" s="409">
        <f>IF(AA68=O68,N68,interp(AA68,AreaCapacity!$A$3:$B$245,2))</f>
        <v>7739.6599284009544</v>
      </c>
      <c r="AA68" s="403">
        <f t="shared" si="42"/>
        <v>78228.02</v>
      </c>
      <c r="AB68" s="396">
        <f t="shared" si="49"/>
        <v>214.30163360484727</v>
      </c>
      <c r="AC68" s="396">
        <f>IF(P68&lt;&gt;"---",P68,IF(BH68="Y",AB68,MIN(Input!I43,AB68-AK68)))</f>
        <v>101.82765625</v>
      </c>
      <c r="AD68" s="396">
        <f t="shared" si="50"/>
        <v>0</v>
      </c>
      <c r="AE68" s="396">
        <f>IF(R68&lt;&gt;"---",R68,IF(BH68="Y",Input!M43,0))</f>
        <v>0</v>
      </c>
      <c r="AF68" s="396">
        <f t="shared" si="51"/>
        <v>0</v>
      </c>
      <c r="AG68" s="396">
        <f t="shared" si="18"/>
        <v>7.2916666666660035</v>
      </c>
      <c r="AH68" s="396">
        <f t="shared" si="19"/>
        <v>0</v>
      </c>
      <c r="AI68" s="396">
        <f t="shared" si="52"/>
        <v>117.291666666666</v>
      </c>
      <c r="AJ68" s="212">
        <f t="shared" si="20"/>
        <v>109.11932291666601</v>
      </c>
      <c r="AK68" s="432">
        <f>IF(Y68&lt;&gt;"---",Y68,interp(AA67,AreaCapacity!$A$3:$C$245,3)*StepInterp(B68,Evap!$A$3:$D$15,4)/1.9835)</f>
        <v>3.6295000000000002</v>
      </c>
      <c r="AL68" s="396">
        <f t="shared" si="53"/>
        <v>8.1723437499999996</v>
      </c>
      <c r="AM68" s="396">
        <f t="shared" si="21"/>
        <v>117.291666666666</v>
      </c>
      <c r="AN68" s="396">
        <f t="shared" si="43"/>
        <v>201.43000000000757</v>
      </c>
      <c r="AO68" s="396">
        <f t="shared" si="23"/>
        <v>0</v>
      </c>
      <c r="AP68" s="396">
        <f t="shared" si="44"/>
        <v>0</v>
      </c>
      <c r="AQ68" s="409">
        <f>IF(AR68=O68,N68,interp(AR68,AreaCapacity!$A$3:$B$245,2))</f>
        <v>7739.6599284009544</v>
      </c>
      <c r="AR68" s="403">
        <f t="shared" si="25"/>
        <v>78228.02</v>
      </c>
      <c r="AS68" s="396">
        <f t="shared" si="54"/>
        <v>214.30163360484727</v>
      </c>
      <c r="AT68" s="396">
        <f>IF(P68&lt;&gt;"---",P68,IF(BH68="Y",AS68,MIN(Input!I43,AS68-BB68)))</f>
        <v>101.82765625</v>
      </c>
      <c r="AU68" s="396">
        <f t="shared" si="55"/>
        <v>0</v>
      </c>
      <c r="AV68" s="396">
        <f>IF(R68&lt;&gt;"---",R68,IF(BH68="Y",Input!M43,0))</f>
        <v>0</v>
      </c>
      <c r="AW68" s="396">
        <f t="shared" si="56"/>
        <v>0</v>
      </c>
      <c r="AX68" s="396">
        <f t="shared" si="26"/>
        <v>7.2916666666660035</v>
      </c>
      <c r="AY68" s="396">
        <f t="shared" si="27"/>
        <v>0</v>
      </c>
      <c r="AZ68" s="396">
        <f t="shared" si="57"/>
        <v>117.291666666666</v>
      </c>
      <c r="BA68" s="212">
        <f t="shared" si="28"/>
        <v>109.11932291666601</v>
      </c>
      <c r="BB68" s="432">
        <f>IF(Y68&lt;&gt;"---",Y68,interp(AR67,AreaCapacity!$A$3:$C$245,3)*StepInterp(B68,Evap!$A$3:$D$15,4)/1.9835)</f>
        <v>3.6295000000000002</v>
      </c>
      <c r="BC68" s="396">
        <f t="shared" si="58"/>
        <v>8.1723437499999996</v>
      </c>
      <c r="BD68" s="212">
        <f t="shared" si="29"/>
        <v>117.291666666666</v>
      </c>
      <c r="BE68" s="212">
        <f t="shared" si="30"/>
        <v>201.43000000000757</v>
      </c>
      <c r="BF68" s="212">
        <f t="shared" si="31"/>
        <v>0</v>
      </c>
      <c r="BG68" s="445">
        <f t="shared" si="32"/>
        <v>0</v>
      </c>
      <c r="BH68" s="396" t="str">
        <f t="shared" si="59"/>
        <v>N</v>
      </c>
      <c r="BI68" s="396">
        <f t="shared" si="60"/>
        <v>110</v>
      </c>
      <c r="BJ68" s="396">
        <f t="shared" si="33"/>
        <v>108.84447735484726</v>
      </c>
      <c r="BK68" s="396">
        <f t="shared" si="34"/>
        <v>79039.948162760353</v>
      </c>
      <c r="BL68" s="396">
        <f t="shared" si="35"/>
        <v>79039.948162760353</v>
      </c>
      <c r="BM68" s="443">
        <f t="shared" si="36"/>
        <v>0</v>
      </c>
      <c r="BN68" s="460">
        <f t="shared" si="37"/>
        <v>0</v>
      </c>
      <c r="BO68" s="305">
        <f t="shared" si="38"/>
        <v>0</v>
      </c>
      <c r="BP68" s="445">
        <f t="shared" si="39"/>
        <v>0</v>
      </c>
      <c r="BQ68" s="305"/>
      <c r="BR68" s="12">
        <v>7704</v>
      </c>
      <c r="BS68" s="12">
        <v>52000</v>
      </c>
      <c r="BT68" s="12">
        <v>7747.5</v>
      </c>
      <c r="BU68" s="446">
        <v>85000</v>
      </c>
      <c r="BV68" s="6">
        <v>7766</v>
      </c>
      <c r="BW68" s="6">
        <v>102369</v>
      </c>
      <c r="CW68" s="436"/>
      <c r="CX68" s="436"/>
      <c r="CY68" s="436"/>
      <c r="CZ68" s="436"/>
      <c r="DA68" s="436"/>
      <c r="DB68" s="436"/>
      <c r="DC68" s="148"/>
    </row>
    <row r="69" spans="1:107">
      <c r="A69" s="6" t="str">
        <f ca="1">OFFSET('day lookup'!$A$1,WEEKDAY(B69,1)-1,0)</f>
        <v>SAT</v>
      </c>
      <c r="B69" s="387">
        <f t="shared" si="45"/>
        <v>41034</v>
      </c>
      <c r="C69" s="394">
        <f ca="1">IF($CY$1=1,OFFSET(Historic!$F$193,$B69-$B$35,C$30-1975),IF($B69&gt;DATE(Input!$C$1,4,30),OFFSET(Historic!$F$193,$B69-$B$35,C$30-1975),NA()))</f>
        <v>404.11217780000004</v>
      </c>
      <c r="D69" s="212">
        <f ca="1">IF($CY$1=1,OFFSET(Historic!$F$193,$B69-$B$35,D$30-1975),IF($B69&gt;DATE(Input!$C$1,4,30),OFFSET(Historic!$F$193,$B69-$B$35,D$30-1975),NA()))</f>
        <v>432.39645999999999</v>
      </c>
      <c r="E69" s="212">
        <f ca="1">IF($CY$1=1,OFFSET(Historic!$F$193,$B69-$B$35,E$30-1975),IF($B69&gt;DATE(Input!$C$1,4,30),OFFSET(Historic!$F$193,$B69-$B$35,E$30-1975),NA()))</f>
        <v>546.48565439999993</v>
      </c>
      <c r="F69" s="212">
        <f ca="1">IF($CY$1=1,OFFSET(Historic!$F$193,$B69-$B$35,F$30-1975),IF($B69&gt;DATE(Input!$C$1,4,30),OFFSET(Historic!$F$193,$B69-$B$35,F$30-1975),NA()))</f>
        <v>537.52037000000007</v>
      </c>
      <c r="G69" s="212">
        <f ca="1">IF($CY$1=1,OFFSET(Historic!$F$193,$B69-$B$35,G$30-1975),IF($B69&gt;DATE(Input!$C$1,4,30),OFFSET(Historic!$F$193,$B69-$B$35,G$30-1975),NA()))</f>
        <v>327.16000000000003</v>
      </c>
      <c r="H69" s="212">
        <f t="shared" ca="1" si="16"/>
        <v>449.53493244000003</v>
      </c>
      <c r="I69" s="388">
        <f t="shared" ca="1" si="46"/>
        <v>0.92039678695169602</v>
      </c>
      <c r="J69" s="305">
        <f t="shared" ca="1" si="47"/>
        <v>300.22521863259254</v>
      </c>
      <c r="K69" s="305">
        <f t="shared" ca="1" si="48"/>
        <v>95.125455671841522</v>
      </c>
      <c r="L69" s="406" t="str">
        <f>IF(Computations!J44&lt;&gt;"",Computations!J44,"---")</f>
        <v>N</v>
      </c>
      <c r="M69" s="436">
        <f>IF(Computations!I44&lt;&gt;"",Computations!I44,"---")</f>
        <v>232.36404318439321</v>
      </c>
      <c r="N69" s="410">
        <f>IF(Computations!C44&lt;&gt;"",Computations!C44,"---")</f>
        <v>7739.940334128878</v>
      </c>
      <c r="O69" s="407">
        <f>IF(Computations!D44&lt;&gt;"",Computations!D44,"---")</f>
        <v>78463</v>
      </c>
      <c r="P69" s="407">
        <f>IF(Computations!M44&lt;&gt;"",Computations!M44,"---")</f>
        <v>101.0434375</v>
      </c>
      <c r="Q69" s="407">
        <f>IF(Computations!P44&lt;&gt;"",Computations!P44,"---")</f>
        <v>0</v>
      </c>
      <c r="R69" s="407">
        <f>IF(Computations!V44&lt;&gt;"",Computations!V44,"---")</f>
        <v>0</v>
      </c>
      <c r="S69" s="407">
        <f>IF(Computations!X44&lt;&gt;"",Computations!X44,"---")</f>
        <v>0</v>
      </c>
      <c r="T69" s="407">
        <f>IF(Computations!AB44&lt;&gt;"",Computations!AB44,"---")</f>
        <v>9.2187499999990052</v>
      </c>
      <c r="U69" s="407">
        <f>IF(Computations!AG44&lt;&gt;"",Computations!AG44,"---")</f>
        <v>0</v>
      </c>
      <c r="V69" s="407">
        <f>IF(Computations!H44&lt;&gt;"",Computations!H44,"---")</f>
        <v>110.262187499999</v>
      </c>
      <c r="W69" s="407">
        <f>IF(Computations!G44&lt;&gt;"",Computations!G44,"---")</f>
        <v>8.9565625000000004</v>
      </c>
      <c r="X69" s="407">
        <f>IF(Computations!F44&lt;&gt;"",Computations!F44,"---")</f>
        <v>119.21874999999901</v>
      </c>
      <c r="Y69" s="422">
        <f>IF(Computations!E44&lt;&gt;"",Computations!E44,"---")</f>
        <v>3.6345000000000001</v>
      </c>
      <c r="Z69" s="409">
        <f>IF(AA69=O69,N69,interp(AA69,AreaCapacity!$A$3:$B$245,2))</f>
        <v>7739.940334128878</v>
      </c>
      <c r="AA69" s="403">
        <f t="shared" si="42"/>
        <v>78463</v>
      </c>
      <c r="AB69" s="396">
        <f t="shared" si="49"/>
        <v>232.36404318439321</v>
      </c>
      <c r="AC69" s="396">
        <f>IF(P69&lt;&gt;"---",P69,IF(BH69="Y",AB69,MIN(Input!I44,AB69-AK69)))</f>
        <v>101.0434375</v>
      </c>
      <c r="AD69" s="396">
        <f t="shared" si="50"/>
        <v>0</v>
      </c>
      <c r="AE69" s="396">
        <f>IF(R69&lt;&gt;"---",R69,IF(BH69="Y",Input!M44,0))</f>
        <v>0</v>
      </c>
      <c r="AF69" s="396">
        <f t="shared" si="51"/>
        <v>0</v>
      </c>
      <c r="AG69" s="396">
        <f t="shared" si="18"/>
        <v>9.2187499999990052</v>
      </c>
      <c r="AH69" s="396">
        <f t="shared" si="19"/>
        <v>0</v>
      </c>
      <c r="AI69" s="396">
        <f t="shared" si="52"/>
        <v>119.21874999999901</v>
      </c>
      <c r="AJ69" s="212">
        <f t="shared" si="20"/>
        <v>110.262187499999</v>
      </c>
      <c r="AK69" s="432">
        <f>IF(Y69&lt;&gt;"---",Y69,interp(AA68,AreaCapacity!$A$3:$C$245,3)*StepInterp(B69,Evap!$A$3:$D$15,4)/1.9835)</f>
        <v>3.6345000000000001</v>
      </c>
      <c r="AL69" s="396">
        <f t="shared" si="53"/>
        <v>8.9565625000000004</v>
      </c>
      <c r="AM69" s="396">
        <f t="shared" si="21"/>
        <v>119.21874999999901</v>
      </c>
      <c r="AN69" s="396">
        <f t="shared" si="43"/>
        <v>234.97999999999593</v>
      </c>
      <c r="AO69" s="396">
        <f t="shared" si="23"/>
        <v>0</v>
      </c>
      <c r="AP69" s="396">
        <f t="shared" si="44"/>
        <v>0</v>
      </c>
      <c r="AQ69" s="409">
        <f>IF(AR69=O69,N69,interp(AR69,AreaCapacity!$A$3:$B$245,2))</f>
        <v>7739.940334128878</v>
      </c>
      <c r="AR69" s="403">
        <f t="shared" si="25"/>
        <v>78463</v>
      </c>
      <c r="AS69" s="396">
        <f t="shared" si="54"/>
        <v>232.36404318439321</v>
      </c>
      <c r="AT69" s="396">
        <f>IF(P69&lt;&gt;"---",P69,IF(BH69="Y",AS69,MIN(Input!I44,AS69-BB69)))</f>
        <v>101.0434375</v>
      </c>
      <c r="AU69" s="396">
        <f t="shared" si="55"/>
        <v>0</v>
      </c>
      <c r="AV69" s="396">
        <f>IF(R69&lt;&gt;"---",R69,IF(BH69="Y",Input!M44,0))</f>
        <v>0</v>
      </c>
      <c r="AW69" s="396">
        <f t="shared" si="56"/>
        <v>0</v>
      </c>
      <c r="AX69" s="396">
        <f t="shared" si="26"/>
        <v>9.2187499999990052</v>
      </c>
      <c r="AY69" s="396">
        <f t="shared" si="27"/>
        <v>0</v>
      </c>
      <c r="AZ69" s="396">
        <f t="shared" si="57"/>
        <v>119.21874999999901</v>
      </c>
      <c r="BA69" s="212">
        <f t="shared" si="28"/>
        <v>110.262187499999</v>
      </c>
      <c r="BB69" s="432">
        <f>IF(Y69&lt;&gt;"---",Y69,interp(AR68,AreaCapacity!$A$3:$C$245,3)*StepInterp(B69,Evap!$A$3:$D$15,4)/1.9835)</f>
        <v>3.6345000000000001</v>
      </c>
      <c r="BC69" s="396">
        <f t="shared" si="58"/>
        <v>8.9565625000000004</v>
      </c>
      <c r="BD69" s="212">
        <f t="shared" si="29"/>
        <v>119.21874999999901</v>
      </c>
      <c r="BE69" s="212">
        <f t="shared" si="30"/>
        <v>234.97999999999593</v>
      </c>
      <c r="BF69" s="212">
        <f t="shared" si="31"/>
        <v>0</v>
      </c>
      <c r="BG69" s="445">
        <f t="shared" si="32"/>
        <v>0</v>
      </c>
      <c r="BH69" s="396" t="str">
        <f t="shared" si="59"/>
        <v>N</v>
      </c>
      <c r="BI69" s="396">
        <f t="shared" si="60"/>
        <v>110</v>
      </c>
      <c r="BJ69" s="396">
        <f t="shared" si="33"/>
        <v>127.68610568439321</v>
      </c>
      <c r="BK69" s="396">
        <f t="shared" si="34"/>
        <v>79293.213553385343</v>
      </c>
      <c r="BL69" s="396">
        <f t="shared" si="35"/>
        <v>79293.213553385343</v>
      </c>
      <c r="BM69" s="443">
        <f t="shared" si="36"/>
        <v>0</v>
      </c>
      <c r="BN69" s="460">
        <f t="shared" si="37"/>
        <v>0</v>
      </c>
      <c r="BO69" s="305">
        <f t="shared" si="38"/>
        <v>0</v>
      </c>
      <c r="BP69" s="445">
        <f t="shared" si="39"/>
        <v>0</v>
      </c>
      <c r="BQ69" s="305"/>
      <c r="BR69" s="12">
        <v>7704</v>
      </c>
      <c r="BS69" s="12">
        <v>52000</v>
      </c>
      <c r="BT69" s="12">
        <v>7747.5</v>
      </c>
      <c r="BU69" s="446">
        <v>85000</v>
      </c>
      <c r="BV69" s="6">
        <v>7766</v>
      </c>
      <c r="BW69" s="6">
        <v>102369</v>
      </c>
      <c r="CW69" s="436"/>
      <c r="CX69" s="436"/>
      <c r="CY69" s="436"/>
      <c r="CZ69" s="436"/>
      <c r="DA69" s="436"/>
      <c r="DB69" s="436"/>
      <c r="DC69" s="148"/>
    </row>
    <row r="70" spans="1:107">
      <c r="A70" s="6" t="str">
        <f ca="1">OFFSET('day lookup'!$A$1,WEEKDAY(B70,1)-1,0)</f>
        <v>SUN</v>
      </c>
      <c r="B70" s="387">
        <f t="shared" si="45"/>
        <v>41035</v>
      </c>
      <c r="C70" s="394">
        <f ca="1">IF($CY$1=1,OFFSET(Historic!$F$193,$B70-$B$35,C$30-1975),IF($B70&gt;DATE(Input!$C$1,4,30),OFFSET(Historic!$F$193,$B70-$B$35,C$30-1975),NA()))</f>
        <v>389.53367329999998</v>
      </c>
      <c r="D70" s="212">
        <f ca="1">IF($CY$1=1,OFFSET(Historic!$F$193,$B70-$B$35,D$30-1975),IF($B70&gt;DATE(Input!$C$1,4,30),OFFSET(Historic!$F$193,$B70-$B$35,D$30-1975),NA()))</f>
        <v>341.15683999999999</v>
      </c>
      <c r="E70" s="212">
        <f ca="1">IF($CY$1=1,OFFSET(Historic!$F$193,$B70-$B$35,E$30-1975),IF($B70&gt;DATE(Input!$C$1,4,30),OFFSET(Historic!$F$193,$B70-$B$35,E$30-1975),NA()))</f>
        <v>563.62283520000005</v>
      </c>
      <c r="F70" s="212">
        <f ca="1">IF($CY$1=1,OFFSET(Historic!$F$193,$B70-$B$35,F$30-1975),IF($B70&gt;DATE(Input!$C$1,4,30),OFFSET(Historic!$F$193,$B70-$B$35,F$30-1975),NA()))</f>
        <v>479.99974000000003</v>
      </c>
      <c r="G70" s="212">
        <f ca="1">IF($CY$1=1,OFFSET(Historic!$F$193,$B70-$B$35,G$30-1975),IF($B70&gt;DATE(Input!$C$1,4,30),OFFSET(Historic!$F$193,$B70-$B$35,G$30-1975),NA()))</f>
        <v>391.42</v>
      </c>
      <c r="H70" s="212">
        <f t="shared" ca="1" si="16"/>
        <v>433.14661770000004</v>
      </c>
      <c r="I70" s="388">
        <f t="shared" ca="1" si="46"/>
        <v>0.88684265991561206</v>
      </c>
      <c r="J70" s="305">
        <f t="shared" ca="1" si="47"/>
        <v>289.28016181769647</v>
      </c>
      <c r="K70" s="305">
        <f t="shared" ca="1" si="48"/>
        <v>91.657547407461806</v>
      </c>
      <c r="L70" s="406" t="str">
        <f>IF(Computations!J45&lt;&gt;"",Computations!J45,"---")</f>
        <v>N</v>
      </c>
      <c r="M70" s="436">
        <f>IF(Computations!I45&lt;&gt;"",Computations!I45,"---")</f>
        <v>241.42965866103978</v>
      </c>
      <c r="N70" s="410">
        <f>IF(Computations!C45&lt;&gt;"",Computations!C45,"---")</f>
        <v>7740.2398934911243</v>
      </c>
      <c r="O70" s="407">
        <f>IF(Computations!D45&lt;&gt;"",Computations!D45,"---")</f>
        <v>78715.710000000006</v>
      </c>
      <c r="P70" s="407">
        <f>IF(Computations!M45&lt;&gt;"",Computations!M45,"---")</f>
        <v>99.753749999999997</v>
      </c>
      <c r="Q70" s="407">
        <f>IF(Computations!P45&lt;&gt;"",Computations!P45,"---")</f>
        <v>0</v>
      </c>
      <c r="R70" s="407">
        <f>IF(Computations!V45&lt;&gt;"",Computations!V45,"---")</f>
        <v>0</v>
      </c>
      <c r="S70" s="407">
        <f>IF(Computations!X45&lt;&gt;"",Computations!X45,"---")</f>
        <v>0</v>
      </c>
      <c r="T70" s="407">
        <f>IF(Computations!AB45&lt;&gt;"",Computations!AB45,"---")</f>
        <v>10.630208333333002</v>
      </c>
      <c r="U70" s="407">
        <f>IF(Computations!AG45&lt;&gt;"",Computations!AG45,"---")</f>
        <v>0</v>
      </c>
      <c r="V70" s="407">
        <f>IF(Computations!H45&lt;&gt;"",Computations!H45,"---")</f>
        <v>110.383958333333</v>
      </c>
      <c r="W70" s="407">
        <f>IF(Computations!G45&lt;&gt;"",Computations!G45,"---")</f>
        <v>10.24625</v>
      </c>
      <c r="X70" s="407">
        <f>IF(Computations!F45&lt;&gt;"",Computations!F45,"---")</f>
        <v>120.630208333333</v>
      </c>
      <c r="Y70" s="422">
        <f>IF(Computations!E45&lt;&gt;"",Computations!E45,"---")</f>
        <v>3.6396000000000002</v>
      </c>
      <c r="Z70" s="409">
        <f>IF(AA70=O70,N70,interp(AA70,AreaCapacity!$A$3:$B$245,2))</f>
        <v>7740.2398934911243</v>
      </c>
      <c r="AA70" s="403">
        <f t="shared" si="42"/>
        <v>78715.710000000006</v>
      </c>
      <c r="AB70" s="396">
        <f t="shared" si="49"/>
        <v>241.42965866103978</v>
      </c>
      <c r="AC70" s="396">
        <f>IF(P70&lt;&gt;"---",P70,IF(BH70="Y",AB70,MIN(Input!I45,AB70-AK70)))</f>
        <v>99.753749999999997</v>
      </c>
      <c r="AD70" s="396">
        <f t="shared" si="50"/>
        <v>0</v>
      </c>
      <c r="AE70" s="396">
        <f>IF(R70&lt;&gt;"---",R70,IF(BH70="Y",Input!M45,0))</f>
        <v>0</v>
      </c>
      <c r="AF70" s="396">
        <f t="shared" si="51"/>
        <v>0</v>
      </c>
      <c r="AG70" s="396">
        <f t="shared" si="18"/>
        <v>10.630208333333002</v>
      </c>
      <c r="AH70" s="396">
        <f t="shared" si="19"/>
        <v>0</v>
      </c>
      <c r="AI70" s="396">
        <f t="shared" si="52"/>
        <v>120.630208333333</v>
      </c>
      <c r="AJ70" s="212">
        <f t="shared" si="20"/>
        <v>110.383958333333</v>
      </c>
      <c r="AK70" s="432">
        <f>IF(Y70&lt;&gt;"---",Y70,interp(AA69,AreaCapacity!$A$3:$C$245,3)*StepInterp(B70,Evap!$A$3:$D$15,4)/1.9835)</f>
        <v>3.6396000000000002</v>
      </c>
      <c r="AL70" s="396">
        <f t="shared" si="53"/>
        <v>10.24625</v>
      </c>
      <c r="AM70" s="396">
        <f t="shared" si="21"/>
        <v>120.630208333333</v>
      </c>
      <c r="AN70" s="396">
        <f t="shared" si="43"/>
        <v>252.7100000000064</v>
      </c>
      <c r="AO70" s="396">
        <f t="shared" si="23"/>
        <v>0</v>
      </c>
      <c r="AP70" s="396">
        <f t="shared" si="44"/>
        <v>0</v>
      </c>
      <c r="AQ70" s="409">
        <f>IF(AR70=O70,N70,interp(AR70,AreaCapacity!$A$3:$B$245,2))</f>
        <v>7740.2398934911243</v>
      </c>
      <c r="AR70" s="403">
        <f t="shared" si="25"/>
        <v>78715.710000000006</v>
      </c>
      <c r="AS70" s="396">
        <f t="shared" si="54"/>
        <v>241.42965866103978</v>
      </c>
      <c r="AT70" s="396">
        <f>IF(P70&lt;&gt;"---",P70,IF(BH70="Y",AS70,MIN(Input!I45,AS70-BB70)))</f>
        <v>99.753749999999997</v>
      </c>
      <c r="AU70" s="396">
        <f t="shared" si="55"/>
        <v>0</v>
      </c>
      <c r="AV70" s="396">
        <f>IF(R70&lt;&gt;"---",R70,IF(BH70="Y",Input!M45,0))</f>
        <v>0</v>
      </c>
      <c r="AW70" s="396">
        <f t="shared" si="56"/>
        <v>0</v>
      </c>
      <c r="AX70" s="396">
        <f t="shared" si="26"/>
        <v>10.630208333333002</v>
      </c>
      <c r="AY70" s="396">
        <f t="shared" si="27"/>
        <v>0</v>
      </c>
      <c r="AZ70" s="396">
        <f t="shared" si="57"/>
        <v>120.630208333333</v>
      </c>
      <c r="BA70" s="212">
        <f t="shared" si="28"/>
        <v>110.383958333333</v>
      </c>
      <c r="BB70" s="432">
        <f>IF(Y70&lt;&gt;"---",Y70,interp(AR69,AreaCapacity!$A$3:$C$245,3)*StepInterp(B70,Evap!$A$3:$D$15,4)/1.9835)</f>
        <v>3.6396000000000002</v>
      </c>
      <c r="BC70" s="396">
        <f t="shared" si="58"/>
        <v>10.24625</v>
      </c>
      <c r="BD70" s="212">
        <f t="shared" si="29"/>
        <v>120.630208333333</v>
      </c>
      <c r="BE70" s="212">
        <f t="shared" si="30"/>
        <v>252.7100000000064</v>
      </c>
      <c r="BF70" s="212">
        <f t="shared" si="31"/>
        <v>0</v>
      </c>
      <c r="BG70" s="445">
        <f t="shared" si="32"/>
        <v>0</v>
      </c>
      <c r="BH70" s="396" t="str">
        <f t="shared" si="59"/>
        <v>N</v>
      </c>
      <c r="BI70" s="396">
        <f t="shared" si="60"/>
        <v>110</v>
      </c>
      <c r="BJ70" s="396">
        <f t="shared" si="33"/>
        <v>138.03630866103978</v>
      </c>
      <c r="BK70" s="396">
        <f t="shared" si="34"/>
        <v>79567.008571614511</v>
      </c>
      <c r="BL70" s="396">
        <f t="shared" si="35"/>
        <v>79567.008571614511</v>
      </c>
      <c r="BM70" s="443">
        <f t="shared" si="36"/>
        <v>0</v>
      </c>
      <c r="BN70" s="460">
        <f t="shared" si="37"/>
        <v>0</v>
      </c>
      <c r="BO70" s="305">
        <f t="shared" si="38"/>
        <v>0</v>
      </c>
      <c r="BP70" s="445">
        <f t="shared" si="39"/>
        <v>0</v>
      </c>
      <c r="BQ70" s="305"/>
      <c r="BR70" s="12">
        <v>7704</v>
      </c>
      <c r="BS70" s="12">
        <v>52000</v>
      </c>
      <c r="BT70" s="12">
        <v>7747.5</v>
      </c>
      <c r="BU70" s="446">
        <v>85000</v>
      </c>
      <c r="BV70" s="6">
        <v>7766</v>
      </c>
      <c r="BW70" s="6">
        <v>102369</v>
      </c>
      <c r="CW70" s="436"/>
      <c r="CX70" s="436"/>
      <c r="CY70" s="436"/>
      <c r="CZ70" s="436"/>
      <c r="DA70" s="436"/>
      <c r="DB70" s="436"/>
      <c r="DC70" s="148"/>
    </row>
    <row r="71" spans="1:107">
      <c r="A71" s="6" t="str">
        <f ca="1">OFFSET('day lookup'!$A$1,WEEKDAY(B71,1)-1,0)</f>
        <v>MON</v>
      </c>
      <c r="B71" s="387">
        <f t="shared" si="45"/>
        <v>41036</v>
      </c>
      <c r="C71" s="394">
        <f ca="1">IF($CY$1=1,OFFSET(Historic!$F$193,$B71-$B$35,C$30-1975),IF($B71&gt;DATE(Input!$C$1,4,30),OFFSET(Historic!$F$193,$B71-$B$35,C$30-1975),NA()))</f>
        <v>422.04274660000004</v>
      </c>
      <c r="D71" s="212">
        <f ca="1">IF($CY$1=1,OFFSET(Historic!$F$193,$B71-$B$35,D$30-1975),IF($B71&gt;DATE(Input!$C$1,4,30),OFFSET(Historic!$F$193,$B71-$B$35,D$30-1975),NA()))</f>
        <v>380.82623999999998</v>
      </c>
      <c r="E71" s="212">
        <f ca="1">IF($CY$1=1,OFFSET(Historic!$F$193,$B71-$B$35,E$30-1975),IF($B71&gt;DATE(Input!$C$1,4,30),OFFSET(Historic!$F$193,$B71-$B$35,E$30-1975),NA()))</f>
        <v>642.10874310000008</v>
      </c>
      <c r="F71" s="212">
        <f ca="1">IF($CY$1=1,OFFSET(Historic!$F$193,$B71-$B$35,F$30-1975),IF($B71&gt;DATE(Input!$C$1,4,30),OFFSET(Historic!$F$193,$B71-$B$35,F$30-1975),NA()))</f>
        <v>372.89236</v>
      </c>
      <c r="G71" s="212">
        <f ca="1">IF($CY$1=1,OFFSET(Historic!$F$193,$B71-$B$35,G$30-1975),IF($B71&gt;DATE(Input!$C$1,4,30),OFFSET(Historic!$F$193,$B71-$B$35,G$30-1975),NA()))</f>
        <v>570.42999999999995</v>
      </c>
      <c r="H71" s="212">
        <f t="shared" ca="1" si="16"/>
        <v>477.66001794000005</v>
      </c>
      <c r="I71" s="388">
        <f t="shared" ca="1" si="46"/>
        <v>0.97798127362648135</v>
      </c>
      <c r="J71" s="305">
        <f t="shared" ca="1" si="47"/>
        <v>319.00876432383836</v>
      </c>
      <c r="K71" s="305">
        <f t="shared" ca="1" si="48"/>
        <v>101.0769655121899</v>
      </c>
      <c r="L71" s="406" t="str">
        <f>IF(Computations!J46&lt;&gt;"",Computations!J46,"---")</f>
        <v>N</v>
      </c>
      <c r="M71" s="436">
        <f>IF(Computations!I46&lt;&gt;"",Computations!I46,"---")</f>
        <v>245.52978045541718</v>
      </c>
      <c r="N71" s="410">
        <f>IF(Computations!C46&lt;&gt;"",Computations!C46,"---")</f>
        <v>7740.5488639053256</v>
      </c>
      <c r="O71" s="407">
        <f>IF(Computations!D46&lt;&gt;"",Computations!D46,"---")</f>
        <v>78976.789999999994</v>
      </c>
      <c r="P71" s="407">
        <f>IF(Computations!M46&lt;&gt;"",Computations!M46,"---")</f>
        <v>99.358333333333405</v>
      </c>
      <c r="Q71" s="407">
        <f>IF(Computations!P46&lt;&gt;"",Computations!P46,"---")</f>
        <v>0</v>
      </c>
      <c r="R71" s="407">
        <f>IF(Computations!V46&lt;&gt;"",Computations!V46,"---")</f>
        <v>0</v>
      </c>
      <c r="S71" s="407">
        <f>IF(Computations!X46&lt;&gt;"",Computations!X46,"---")</f>
        <v>0</v>
      </c>
      <c r="T71" s="407">
        <f>IF(Computations!AB46&lt;&gt;"",Computations!AB46,"---")</f>
        <v>10.895833333333002</v>
      </c>
      <c r="U71" s="407">
        <f>IF(Computations!AG46&lt;&gt;"",Computations!AG46,"---")</f>
        <v>0</v>
      </c>
      <c r="V71" s="407">
        <f>IF(Computations!H46&lt;&gt;"",Computations!H46,"---")</f>
        <v>110.25416666666641</v>
      </c>
      <c r="W71" s="407">
        <f>IF(Computations!G46&lt;&gt;"",Computations!G46,"---")</f>
        <v>10.6416666666666</v>
      </c>
      <c r="X71" s="407">
        <f>IF(Computations!F46&lt;&gt;"",Computations!F46,"---")</f>
        <v>120.895833333333</v>
      </c>
      <c r="Y71" s="422">
        <f>IF(Computations!E46&lt;&gt;"",Computations!E46,"---")</f>
        <v>3.6497000000000002</v>
      </c>
      <c r="Z71" s="409">
        <f>IF(AA71=O71,N71,interp(AA71,AreaCapacity!$A$3:$B$245,2))</f>
        <v>7740.5488639053256</v>
      </c>
      <c r="AA71" s="403">
        <f t="shared" si="42"/>
        <v>78976.789999999994</v>
      </c>
      <c r="AB71" s="396">
        <f t="shared" si="49"/>
        <v>245.52978045541718</v>
      </c>
      <c r="AC71" s="396">
        <f>IF(P71&lt;&gt;"---",P71,IF(BH71="Y",AB71,MIN(Input!I46,AB71-AK71)))</f>
        <v>99.358333333333405</v>
      </c>
      <c r="AD71" s="396">
        <f t="shared" si="50"/>
        <v>0</v>
      </c>
      <c r="AE71" s="396">
        <f>IF(R71&lt;&gt;"---",R71,IF(BH71="Y",Input!M46,0))</f>
        <v>0</v>
      </c>
      <c r="AF71" s="396">
        <f t="shared" si="51"/>
        <v>0</v>
      </c>
      <c r="AG71" s="396">
        <f t="shared" si="18"/>
        <v>10.895833333333002</v>
      </c>
      <c r="AH71" s="396">
        <f t="shared" si="19"/>
        <v>0</v>
      </c>
      <c r="AI71" s="396">
        <f t="shared" si="52"/>
        <v>120.895833333333</v>
      </c>
      <c r="AJ71" s="212">
        <f t="shared" si="20"/>
        <v>110.25416666666641</v>
      </c>
      <c r="AK71" s="432">
        <f>IF(Y71&lt;&gt;"---",Y71,interp(AA70,AreaCapacity!$A$3:$C$245,3)*StepInterp(B71,Evap!$A$3:$D$15,4)/1.9835)</f>
        <v>3.6497000000000002</v>
      </c>
      <c r="AL71" s="396">
        <f t="shared" si="53"/>
        <v>10.6416666666666</v>
      </c>
      <c r="AM71" s="396">
        <f t="shared" si="21"/>
        <v>120.895833333333</v>
      </c>
      <c r="AN71" s="396">
        <f t="shared" si="43"/>
        <v>261.07999999998719</v>
      </c>
      <c r="AO71" s="396">
        <f t="shared" si="23"/>
        <v>0</v>
      </c>
      <c r="AP71" s="396">
        <f t="shared" si="44"/>
        <v>0</v>
      </c>
      <c r="AQ71" s="409">
        <f>IF(AR71=O71,N71,interp(AR71,AreaCapacity!$A$3:$B$245,2))</f>
        <v>7740.5488639053256</v>
      </c>
      <c r="AR71" s="403">
        <f t="shared" si="25"/>
        <v>78976.789999999994</v>
      </c>
      <c r="AS71" s="396">
        <f t="shared" si="54"/>
        <v>245.52978045541718</v>
      </c>
      <c r="AT71" s="396">
        <f>IF(P71&lt;&gt;"---",P71,IF(BH71="Y",AS71,MIN(Input!I46,AS71-BB71)))</f>
        <v>99.358333333333405</v>
      </c>
      <c r="AU71" s="396">
        <f t="shared" si="55"/>
        <v>0</v>
      </c>
      <c r="AV71" s="396">
        <f>IF(R71&lt;&gt;"---",R71,IF(BH71="Y",Input!M46,0))</f>
        <v>0</v>
      </c>
      <c r="AW71" s="396">
        <f t="shared" si="56"/>
        <v>0</v>
      </c>
      <c r="AX71" s="396">
        <f t="shared" si="26"/>
        <v>10.895833333333002</v>
      </c>
      <c r="AY71" s="396">
        <f t="shared" si="27"/>
        <v>0</v>
      </c>
      <c r="AZ71" s="396">
        <f t="shared" si="57"/>
        <v>120.895833333333</v>
      </c>
      <c r="BA71" s="212">
        <f t="shared" si="28"/>
        <v>110.25416666666641</v>
      </c>
      <c r="BB71" s="432">
        <f>IF(Y71&lt;&gt;"---",Y71,interp(AR70,AreaCapacity!$A$3:$C$245,3)*StepInterp(B71,Evap!$A$3:$D$15,4)/1.9835)</f>
        <v>3.6497000000000002</v>
      </c>
      <c r="BC71" s="396">
        <f t="shared" si="58"/>
        <v>10.6416666666666</v>
      </c>
      <c r="BD71" s="212">
        <f t="shared" si="29"/>
        <v>120.895833333333</v>
      </c>
      <c r="BE71" s="212">
        <f t="shared" si="30"/>
        <v>261.07999999998719</v>
      </c>
      <c r="BF71" s="212">
        <f t="shared" si="31"/>
        <v>0</v>
      </c>
      <c r="BG71" s="445">
        <f t="shared" si="32"/>
        <v>0</v>
      </c>
      <c r="BH71" s="396" t="str">
        <f t="shared" si="59"/>
        <v>N</v>
      </c>
      <c r="BI71" s="396">
        <f t="shared" si="60"/>
        <v>110</v>
      </c>
      <c r="BJ71" s="396">
        <f t="shared" si="33"/>
        <v>142.52174712208378</v>
      </c>
      <c r="BK71" s="396">
        <f t="shared" si="34"/>
        <v>79849.700457031169</v>
      </c>
      <c r="BL71" s="396">
        <f t="shared" si="35"/>
        <v>79849.700457031169</v>
      </c>
      <c r="BM71" s="443">
        <f t="shared" si="36"/>
        <v>0</v>
      </c>
      <c r="BN71" s="460">
        <f t="shared" si="37"/>
        <v>0</v>
      </c>
      <c r="BO71" s="305">
        <f t="shared" si="38"/>
        <v>0</v>
      </c>
      <c r="BP71" s="445">
        <f t="shared" si="39"/>
        <v>0</v>
      </c>
      <c r="BQ71" s="305"/>
      <c r="BR71" s="12">
        <v>7704</v>
      </c>
      <c r="BS71" s="12">
        <v>52000</v>
      </c>
      <c r="BT71" s="12">
        <v>7747.5</v>
      </c>
      <c r="BU71" s="446">
        <v>85000</v>
      </c>
      <c r="BV71" s="6">
        <v>7766</v>
      </c>
      <c r="BW71" s="6">
        <v>102369</v>
      </c>
      <c r="CW71" s="436"/>
      <c r="CX71" s="436"/>
      <c r="CY71" s="436"/>
      <c r="CZ71" s="436"/>
      <c r="DA71" s="436"/>
      <c r="DB71" s="436"/>
      <c r="DC71" s="148"/>
    </row>
    <row r="72" spans="1:107">
      <c r="A72" s="6" t="str">
        <f ca="1">OFFSET('day lookup'!$A$1,WEEKDAY(B72,1)-1,0)</f>
        <v>TUE</v>
      </c>
      <c r="B72" s="387">
        <f t="shared" si="45"/>
        <v>41037</v>
      </c>
      <c r="C72" s="394">
        <f ca="1">IF($CY$1=1,OFFSET(Historic!$F$193,$B72-$B$35,C$30-1975),IF($B72&gt;DATE(Input!$C$1,4,30),OFFSET(Historic!$F$193,$B72-$B$35,C$30-1975),NA()))</f>
        <v>396.07912429999999</v>
      </c>
      <c r="D72" s="212">
        <f ca="1">IF($CY$1=1,OFFSET(Historic!$F$193,$B72-$B$35,D$30-1975),IF($B72&gt;DATE(Input!$C$1,4,30),OFFSET(Historic!$F$193,$B72-$B$35,D$30-1975),NA()))</f>
        <v>505.78485000000001</v>
      </c>
      <c r="E72" s="212">
        <f ca="1">IF($CY$1=1,OFFSET(Historic!$F$193,$B72-$B$35,E$30-1975),IF($B72&gt;DATE(Input!$C$1,4,30),OFFSET(Historic!$F$193,$B72-$B$35,E$30-1975),NA()))</f>
        <v>690.80293159999997</v>
      </c>
      <c r="F72" s="212">
        <f ca="1">IF($CY$1=1,OFFSET(Historic!$F$193,$B72-$B$35,F$30-1975),IF($B72&gt;DATE(Input!$C$1,4,30),OFFSET(Historic!$F$193,$B72-$B$35,F$30-1975),NA()))</f>
        <v>357.02460000000002</v>
      </c>
      <c r="G72" s="212">
        <f ca="1">IF($CY$1=1,OFFSET(Historic!$F$193,$B72-$B$35,G$30-1975),IF($B72&gt;DATE(Input!$C$1,4,30),OFFSET(Historic!$F$193,$B72-$B$35,G$30-1975),NA()))</f>
        <v>740.06</v>
      </c>
      <c r="H72" s="212">
        <f t="shared" ca="1" si="16"/>
        <v>537.95030118</v>
      </c>
      <c r="I72" s="388">
        <f t="shared" ca="1" si="46"/>
        <v>1.1014221432321156</v>
      </c>
      <c r="J72" s="305">
        <f t="shared" ca="1" si="47"/>
        <v>359.27407444980031</v>
      </c>
      <c r="K72" s="305">
        <f t="shared" ca="1" si="48"/>
        <v>113.83490766956577</v>
      </c>
      <c r="L72" s="406" t="str">
        <f>IF(Computations!J47&lt;&gt;"",Computations!J47,"---")</f>
        <v>N</v>
      </c>
      <c r="M72" s="436">
        <f>IF(Computations!I47&lt;&gt;"",Computations!I47,"---")</f>
        <v>224.76278084667371</v>
      </c>
      <c r="N72" s="410">
        <f>IF(Computations!C47&lt;&gt;"",Computations!C47,"---")</f>
        <v>7740.8091479289942</v>
      </c>
      <c r="O72" s="407">
        <f>IF(Computations!D47&lt;&gt;"",Computations!D47,"---")</f>
        <v>79196.73</v>
      </c>
      <c r="P72" s="407">
        <f>IF(Computations!M47&lt;&gt;"",Computations!M47,"---")</f>
        <v>99.527968749999999</v>
      </c>
      <c r="Q72" s="407">
        <f>IF(Computations!P47&lt;&gt;"",Computations!P47,"---")</f>
        <v>0</v>
      </c>
      <c r="R72" s="407">
        <f>IF(Computations!V47&lt;&gt;"",Computations!V47,"---")</f>
        <v>0</v>
      </c>
      <c r="S72" s="407">
        <f>IF(Computations!X47&lt;&gt;"",Computations!X47,"---")</f>
        <v>0</v>
      </c>
      <c r="T72" s="407">
        <f>IF(Computations!AB47&lt;&gt;"",Computations!AB47,"---")</f>
        <v>10.6953125</v>
      </c>
      <c r="U72" s="407">
        <f>IF(Computations!AG47&lt;&gt;"",Computations!AG47,"---")</f>
        <v>0</v>
      </c>
      <c r="V72" s="407">
        <f>IF(Computations!H47&lt;&gt;"",Computations!H47,"---")</f>
        <v>110.22328125</v>
      </c>
      <c r="W72" s="407">
        <f>IF(Computations!G47&lt;&gt;"",Computations!G47,"---")</f>
        <v>10.472031250000001</v>
      </c>
      <c r="X72" s="407">
        <f>IF(Computations!F47&lt;&gt;"",Computations!F47,"---")</f>
        <v>120.6953125</v>
      </c>
      <c r="Y72" s="422">
        <f>IF(Computations!E47&lt;&gt;"",Computations!E47,"---")</f>
        <v>3.6547000000000001</v>
      </c>
      <c r="Z72" s="409">
        <f>IF(AA72=O72,N72,interp(AA72,AreaCapacity!$A$3:$B$245,2))</f>
        <v>7740.8091479289942</v>
      </c>
      <c r="AA72" s="403">
        <f t="shared" si="42"/>
        <v>79196.73</v>
      </c>
      <c r="AB72" s="396">
        <f t="shared" si="49"/>
        <v>224.76278084667371</v>
      </c>
      <c r="AC72" s="396">
        <f>IF(P72&lt;&gt;"---",P72,IF(BH72="Y",AB72,MIN(Input!I47,AB72-AK72)))</f>
        <v>99.527968749999999</v>
      </c>
      <c r="AD72" s="396">
        <f t="shared" si="50"/>
        <v>0</v>
      </c>
      <c r="AE72" s="396">
        <f>IF(R72&lt;&gt;"---",R72,IF(BH72="Y",Input!M47,0))</f>
        <v>0</v>
      </c>
      <c r="AF72" s="396">
        <f t="shared" si="51"/>
        <v>0</v>
      </c>
      <c r="AG72" s="396">
        <f t="shared" si="18"/>
        <v>10.6953125</v>
      </c>
      <c r="AH72" s="396">
        <f t="shared" si="19"/>
        <v>0</v>
      </c>
      <c r="AI72" s="396">
        <f t="shared" si="52"/>
        <v>120.6953125</v>
      </c>
      <c r="AJ72" s="212">
        <f t="shared" si="20"/>
        <v>110.22328125</v>
      </c>
      <c r="AK72" s="432">
        <f>IF(Y72&lt;&gt;"---",Y72,interp(AA71,AreaCapacity!$A$3:$C$245,3)*StepInterp(B72,Evap!$A$3:$D$15,4)/1.9835)</f>
        <v>3.6547000000000001</v>
      </c>
      <c r="AL72" s="396">
        <f t="shared" si="53"/>
        <v>10.472031250000001</v>
      </c>
      <c r="AM72" s="396">
        <f t="shared" si="21"/>
        <v>120.6953125</v>
      </c>
      <c r="AN72" s="396">
        <f t="shared" si="43"/>
        <v>219.94000000000233</v>
      </c>
      <c r="AO72" s="396">
        <f t="shared" si="23"/>
        <v>0</v>
      </c>
      <c r="AP72" s="396">
        <f t="shared" si="44"/>
        <v>0</v>
      </c>
      <c r="AQ72" s="409">
        <f>IF(AR72=O72,N72,interp(AR72,AreaCapacity!$A$3:$B$245,2))</f>
        <v>7740.8091479289942</v>
      </c>
      <c r="AR72" s="403">
        <f t="shared" si="25"/>
        <v>79196.73</v>
      </c>
      <c r="AS72" s="396">
        <f t="shared" si="54"/>
        <v>224.76278084667371</v>
      </c>
      <c r="AT72" s="396">
        <f>IF(P72&lt;&gt;"---",P72,IF(BH72="Y",AS72,MIN(Input!I47,AS72-BB72)))</f>
        <v>99.527968749999999</v>
      </c>
      <c r="AU72" s="396">
        <f t="shared" si="55"/>
        <v>0</v>
      </c>
      <c r="AV72" s="396">
        <f>IF(R72&lt;&gt;"---",R72,IF(BH72="Y",Input!M47,0))</f>
        <v>0</v>
      </c>
      <c r="AW72" s="396">
        <f t="shared" si="56"/>
        <v>0</v>
      </c>
      <c r="AX72" s="396">
        <f t="shared" si="26"/>
        <v>10.6953125</v>
      </c>
      <c r="AY72" s="396">
        <f t="shared" si="27"/>
        <v>0</v>
      </c>
      <c r="AZ72" s="396">
        <f t="shared" si="57"/>
        <v>120.6953125</v>
      </c>
      <c r="BA72" s="212">
        <f t="shared" si="28"/>
        <v>110.22328125</v>
      </c>
      <c r="BB72" s="432">
        <f>IF(Y72&lt;&gt;"---",Y72,interp(AR71,AreaCapacity!$A$3:$C$245,3)*StepInterp(B72,Evap!$A$3:$D$15,4)/1.9835)</f>
        <v>3.6547000000000001</v>
      </c>
      <c r="BC72" s="396">
        <f t="shared" si="58"/>
        <v>10.472031250000001</v>
      </c>
      <c r="BD72" s="212">
        <f t="shared" si="29"/>
        <v>120.6953125</v>
      </c>
      <c r="BE72" s="212">
        <f t="shared" si="30"/>
        <v>219.94000000000233</v>
      </c>
      <c r="BF72" s="212">
        <f t="shared" si="31"/>
        <v>0</v>
      </c>
      <c r="BG72" s="445">
        <f t="shared" si="32"/>
        <v>0</v>
      </c>
      <c r="BH72" s="396" t="str">
        <f t="shared" si="59"/>
        <v>N</v>
      </c>
      <c r="BI72" s="396">
        <f t="shared" si="60"/>
        <v>110</v>
      </c>
      <c r="BJ72" s="396">
        <f t="shared" si="33"/>
        <v>121.58011209667372</v>
      </c>
      <c r="BK72" s="396">
        <f t="shared" si="34"/>
        <v>80090.854609374917</v>
      </c>
      <c r="BL72" s="396">
        <f t="shared" si="35"/>
        <v>80090.854609374917</v>
      </c>
      <c r="BM72" s="443">
        <f t="shared" si="36"/>
        <v>0</v>
      </c>
      <c r="BN72" s="460">
        <f t="shared" si="37"/>
        <v>0</v>
      </c>
      <c r="BO72" s="305">
        <f t="shared" si="38"/>
        <v>0</v>
      </c>
      <c r="BP72" s="445">
        <f t="shared" si="39"/>
        <v>0</v>
      </c>
      <c r="BQ72" s="305"/>
      <c r="BR72" s="12">
        <v>7704</v>
      </c>
      <c r="BS72" s="12">
        <v>52000</v>
      </c>
      <c r="BT72" s="12">
        <v>7747.5</v>
      </c>
      <c r="BU72" s="446">
        <v>85000</v>
      </c>
      <c r="BV72" s="6">
        <v>7766</v>
      </c>
      <c r="BW72" s="6">
        <v>102369</v>
      </c>
      <c r="CW72" s="436"/>
      <c r="CX72" s="436"/>
      <c r="CY72" s="436"/>
      <c r="CZ72" s="436"/>
      <c r="DA72" s="436"/>
      <c r="DB72" s="436"/>
      <c r="DC72" s="148"/>
    </row>
    <row r="73" spans="1:107">
      <c r="A73" s="6" t="str">
        <f ca="1">OFFSET('day lookup'!$A$1,WEEKDAY(B73,1)-1,0)</f>
        <v>WED</v>
      </c>
      <c r="B73" s="387">
        <f t="shared" si="45"/>
        <v>41038</v>
      </c>
      <c r="C73" s="394">
        <f ca="1">IF($CY$1=1,OFFSET(Historic!$F$193,$B73-$B$35,C$30-1975),IF($B73&gt;DATE(Input!$C$1,4,30),OFFSET(Historic!$F$193,$B73-$B$35,C$30-1975),NA()))</f>
        <v>378.84277000000003</v>
      </c>
      <c r="D73" s="212">
        <f ca="1">IF($CY$1=1,OFFSET(Historic!$F$193,$B73-$B$35,D$30-1975),IF($B73&gt;DATE(Input!$C$1,4,30),OFFSET(Historic!$F$193,$B73-$B$35,D$30-1975),NA()))</f>
        <v>569.25589000000002</v>
      </c>
      <c r="E73" s="212">
        <f ca="1">IF($CY$1=1,OFFSET(Historic!$F$193,$B73-$B$35,E$30-1975),IF($B73&gt;DATE(Input!$C$1,4,30),OFFSET(Historic!$F$193,$B73-$B$35,E$30-1975),NA()))</f>
        <v>693.42111200000011</v>
      </c>
      <c r="F73" s="212">
        <f ca="1">IF($CY$1=1,OFFSET(Historic!$F$193,$B73-$B$35,F$30-1975),IF($B73&gt;DATE(Input!$C$1,4,30),OFFSET(Historic!$F$193,$B73-$B$35,F$30-1975),NA()))</f>
        <v>392.72705999999999</v>
      </c>
      <c r="G73" s="212">
        <f ca="1">IF($CY$1=1,OFFSET(Historic!$F$193,$B73-$B$35,G$30-1975),IF($B73&gt;DATE(Input!$C$1,4,30),OFFSET(Historic!$F$193,$B73-$B$35,G$30-1975),NA()))</f>
        <v>686.01</v>
      </c>
      <c r="H73" s="212">
        <f t="shared" ca="1" si="16"/>
        <v>544.05136640000001</v>
      </c>
      <c r="I73" s="388">
        <f t="shared" ca="1" si="46"/>
        <v>1.1139137215728494</v>
      </c>
      <c r="J73" s="305">
        <f t="shared" ca="1" si="47"/>
        <v>363.34871583445096</v>
      </c>
      <c r="K73" s="305">
        <f t="shared" ca="1" si="48"/>
        <v>115.1259455116885</v>
      </c>
      <c r="L73" s="406" t="str">
        <f>IF(Computations!J48&lt;&gt;"",Computations!J48,"---")</f>
        <v>N</v>
      </c>
      <c r="M73" s="436">
        <f>IF(Computations!I48&lt;&gt;"",Computations!I48,"---")</f>
        <v>224.92575592019926</v>
      </c>
      <c r="N73" s="410">
        <f>IF(Computations!C48&lt;&gt;"",Computations!C48,"---")</f>
        <v>7741.0690117647055</v>
      </c>
      <c r="O73" s="407">
        <f>IF(Computations!D48&lt;&gt;"",Computations!D48,"---")</f>
        <v>79416.66</v>
      </c>
      <c r="P73" s="407">
        <f>IF(Computations!M48&lt;&gt;"",Computations!M48,"---")</f>
        <v>100.13380208333334</v>
      </c>
      <c r="Q73" s="407">
        <f>IF(Computations!P48&lt;&gt;"",Computations!P48,"---")</f>
        <v>0</v>
      </c>
      <c r="R73" s="407">
        <f>IF(Computations!V48&lt;&gt;"",Computations!V48,"---")</f>
        <v>0</v>
      </c>
      <c r="S73" s="407">
        <f>IF(Computations!X48&lt;&gt;"",Computations!X48,"---")</f>
        <v>0</v>
      </c>
      <c r="T73" s="407">
        <f>IF(Computations!AB48&lt;&gt;"",Computations!AB48,"---")</f>
        <v>10.247395833333002</v>
      </c>
      <c r="U73" s="407">
        <f>IF(Computations!AG48&lt;&gt;"",Computations!AG48,"---")</f>
        <v>0</v>
      </c>
      <c r="V73" s="407">
        <f>IF(Computations!H48&lt;&gt;"",Computations!H48,"---")</f>
        <v>110.38119791666634</v>
      </c>
      <c r="W73" s="407">
        <f>IF(Computations!G48&lt;&gt;"",Computations!G48,"---")</f>
        <v>9.8661979166666605</v>
      </c>
      <c r="X73" s="407">
        <f>IF(Computations!F48&lt;&gt;"",Computations!F48,"---")</f>
        <v>120.247395833333</v>
      </c>
      <c r="Y73" s="422">
        <f>IF(Computations!E48&lt;&gt;"",Computations!E48,"---")</f>
        <v>3.6648000000000001</v>
      </c>
      <c r="Z73" s="409">
        <f>IF(AA73=O73,N73,interp(AA73,AreaCapacity!$A$3:$B$245,2))</f>
        <v>7741.0690117647055</v>
      </c>
      <c r="AA73" s="403">
        <f t="shared" si="42"/>
        <v>79416.66</v>
      </c>
      <c r="AB73" s="396">
        <f t="shared" si="49"/>
        <v>224.92575592019926</v>
      </c>
      <c r="AC73" s="396">
        <f>IF(P73&lt;&gt;"---",P73,IF(BH73="Y",AB73,MIN(Input!I48,AB73-AK73)))</f>
        <v>100.13380208333334</v>
      </c>
      <c r="AD73" s="396">
        <f t="shared" si="50"/>
        <v>0</v>
      </c>
      <c r="AE73" s="396">
        <f>IF(R73&lt;&gt;"---",R73,IF(BH73="Y",Input!M48,0))</f>
        <v>0</v>
      </c>
      <c r="AF73" s="396">
        <f t="shared" si="51"/>
        <v>0</v>
      </c>
      <c r="AG73" s="396">
        <f t="shared" si="18"/>
        <v>10.247395833333002</v>
      </c>
      <c r="AH73" s="396">
        <f t="shared" si="19"/>
        <v>0</v>
      </c>
      <c r="AI73" s="396">
        <f t="shared" si="52"/>
        <v>120.247395833333</v>
      </c>
      <c r="AJ73" s="212">
        <f t="shared" si="20"/>
        <v>110.38119791666634</v>
      </c>
      <c r="AK73" s="432">
        <f>IF(Y73&lt;&gt;"---",Y73,interp(AA72,AreaCapacity!$A$3:$C$245,3)*StepInterp(B73,Evap!$A$3:$D$15,4)/1.9835)</f>
        <v>3.6648000000000001</v>
      </c>
      <c r="AL73" s="396">
        <f t="shared" si="53"/>
        <v>9.8661979166666605</v>
      </c>
      <c r="AM73" s="396">
        <f t="shared" si="21"/>
        <v>120.247395833333</v>
      </c>
      <c r="AN73" s="396">
        <f t="shared" si="43"/>
        <v>219.93000000000757</v>
      </c>
      <c r="AO73" s="396">
        <f t="shared" si="23"/>
        <v>0</v>
      </c>
      <c r="AP73" s="396">
        <f t="shared" si="44"/>
        <v>0</v>
      </c>
      <c r="AQ73" s="409">
        <f>IF(AR73=O73,N73,interp(AR73,AreaCapacity!$A$3:$B$245,2))</f>
        <v>7741.0690117647055</v>
      </c>
      <c r="AR73" s="403">
        <f t="shared" si="25"/>
        <v>79416.66</v>
      </c>
      <c r="AS73" s="396">
        <f t="shared" si="54"/>
        <v>224.92575592019926</v>
      </c>
      <c r="AT73" s="396">
        <f>IF(P73&lt;&gt;"---",P73,IF(BH73="Y",AS73,MIN(Input!I48,AS73-BB73)))</f>
        <v>100.13380208333334</v>
      </c>
      <c r="AU73" s="396">
        <f t="shared" si="55"/>
        <v>0</v>
      </c>
      <c r="AV73" s="396">
        <f>IF(R73&lt;&gt;"---",R73,IF(BH73="Y",Input!M48,0))</f>
        <v>0</v>
      </c>
      <c r="AW73" s="396">
        <f t="shared" si="56"/>
        <v>0</v>
      </c>
      <c r="AX73" s="396">
        <f t="shared" si="26"/>
        <v>10.247395833333002</v>
      </c>
      <c r="AY73" s="396">
        <f t="shared" si="27"/>
        <v>0</v>
      </c>
      <c r="AZ73" s="396">
        <f t="shared" si="57"/>
        <v>120.247395833333</v>
      </c>
      <c r="BA73" s="212">
        <f t="shared" si="28"/>
        <v>110.38119791666634</v>
      </c>
      <c r="BB73" s="432">
        <f>IF(Y73&lt;&gt;"---",Y73,interp(AR72,AreaCapacity!$A$3:$C$245,3)*StepInterp(B73,Evap!$A$3:$D$15,4)/1.9835)</f>
        <v>3.6648000000000001</v>
      </c>
      <c r="BC73" s="396">
        <f t="shared" si="58"/>
        <v>9.8661979166666605</v>
      </c>
      <c r="BD73" s="212">
        <f t="shared" si="29"/>
        <v>120.247395833333</v>
      </c>
      <c r="BE73" s="212">
        <f t="shared" si="30"/>
        <v>219.93000000000757</v>
      </c>
      <c r="BF73" s="212">
        <f t="shared" si="31"/>
        <v>0</v>
      </c>
      <c r="BG73" s="445">
        <f t="shared" si="32"/>
        <v>0</v>
      </c>
      <c r="BH73" s="396" t="str">
        <f t="shared" si="59"/>
        <v>N</v>
      </c>
      <c r="BI73" s="396">
        <f t="shared" si="60"/>
        <v>110</v>
      </c>
      <c r="BJ73" s="396">
        <f t="shared" si="33"/>
        <v>121.12715383686592</v>
      </c>
      <c r="BK73" s="396">
        <f t="shared" si="34"/>
        <v>80331.110319010346</v>
      </c>
      <c r="BL73" s="396">
        <f t="shared" si="35"/>
        <v>80331.110319010346</v>
      </c>
      <c r="BM73" s="443">
        <f t="shared" si="36"/>
        <v>0</v>
      </c>
      <c r="BN73" s="460">
        <f t="shared" si="37"/>
        <v>0</v>
      </c>
      <c r="BO73" s="305">
        <f t="shared" si="38"/>
        <v>0</v>
      </c>
      <c r="BP73" s="445">
        <f t="shared" si="39"/>
        <v>0</v>
      </c>
      <c r="BQ73" s="305"/>
      <c r="BR73" s="12">
        <v>7704</v>
      </c>
      <c r="BS73" s="12">
        <v>52000</v>
      </c>
      <c r="BT73" s="12">
        <v>7747.5</v>
      </c>
      <c r="BU73" s="446">
        <v>85000</v>
      </c>
      <c r="BV73" s="6">
        <v>7766</v>
      </c>
      <c r="BW73" s="6">
        <v>102369</v>
      </c>
      <c r="CW73" s="436"/>
      <c r="CX73" s="436"/>
      <c r="CY73" s="436"/>
      <c r="CZ73" s="436"/>
      <c r="DA73" s="436"/>
      <c r="DB73" s="436"/>
      <c r="DC73" s="148"/>
    </row>
    <row r="74" spans="1:107">
      <c r="A74" s="6" t="str">
        <f ca="1">OFFSET('day lookup'!$A$1,WEEKDAY(B74,1)-1,0)</f>
        <v>THU</v>
      </c>
      <c r="B74" s="387">
        <f t="shared" si="45"/>
        <v>41039</v>
      </c>
      <c r="C74" s="394">
        <f ca="1">IF($CY$1=1,OFFSET(Historic!$F$193,$B74-$B$35,C$30-1975),IF($B74&gt;DATE(Input!$C$1,4,30),OFFSET(Historic!$F$193,$B74-$B$35,C$30-1975),NA()))</f>
        <v>464.36999640000005</v>
      </c>
      <c r="D74" s="212">
        <f ca="1">IF($CY$1=1,OFFSET(Historic!$F$193,$B74-$B$35,D$30-1975),IF($B74&gt;DATE(Input!$C$1,4,30),OFFSET(Historic!$F$193,$B74-$B$35,D$30-1975),NA()))</f>
        <v>618.84264000000007</v>
      </c>
      <c r="E74" s="212">
        <f ca="1">IF($CY$1=1,OFFSET(Historic!$F$193,$B74-$B$35,E$30-1975),IF($B74&gt;DATE(Input!$C$1,4,30),OFFSET(Historic!$F$193,$B74-$B$35,E$30-1975),NA()))</f>
        <v>687.62937959999999</v>
      </c>
      <c r="F74" s="212">
        <f ca="1">IF($CY$1=1,OFFSET(Historic!$F$193,$B74-$B$35,F$30-1975),IF($B74&gt;DATE(Input!$C$1,4,30),OFFSET(Historic!$F$193,$B74-$B$35,F$30-1975),NA()))</f>
        <v>317.35520000000002</v>
      </c>
      <c r="G74" s="212">
        <f ca="1">IF($CY$1=1,OFFSET(Historic!$F$193,$B74-$B$35,G$30-1975),IF($B74&gt;DATE(Input!$C$1,4,30),OFFSET(Historic!$F$193,$B74-$B$35,G$30-1975),NA()))</f>
        <v>775.13</v>
      </c>
      <c r="H74" s="212">
        <f t="shared" ca="1" si="16"/>
        <v>572.66544320000003</v>
      </c>
      <c r="I74" s="388">
        <f t="shared" ca="1" si="46"/>
        <v>1.1724993896662279</v>
      </c>
      <c r="J74" s="305">
        <f t="shared" ca="1" si="47"/>
        <v>382.45883797027949</v>
      </c>
      <c r="K74" s="305">
        <f t="shared" ca="1" si="48"/>
        <v>121.18093011423076</v>
      </c>
      <c r="L74" s="406" t="str">
        <f>IF(Computations!J49&lt;&gt;"",Computations!J49,"---")</f>
        <v>N</v>
      </c>
      <c r="M74" s="436">
        <f>IF(Computations!I49&lt;&gt;"",Computations!I49,"---")</f>
        <v>238.23430353436297</v>
      </c>
      <c r="N74" s="410">
        <f>IF(Computations!C49&lt;&gt;"",Computations!C49,"---")</f>
        <v>7741.3584705882349</v>
      </c>
      <c r="O74" s="407">
        <f>IF(Computations!D49&lt;&gt;"",Computations!D49,"---")</f>
        <v>79662.7</v>
      </c>
      <c r="P74" s="407">
        <f>IF(Computations!M49&lt;&gt;"",Computations!M49,"---")</f>
        <v>100.26072916666666</v>
      </c>
      <c r="Q74" s="407">
        <f>IF(Computations!P49&lt;&gt;"",Computations!P49,"---")</f>
        <v>0</v>
      </c>
      <c r="R74" s="407">
        <f>IF(Computations!V49&lt;&gt;"",Computations!V49,"---")</f>
        <v>0</v>
      </c>
      <c r="S74" s="407">
        <f>IF(Computations!X49&lt;&gt;"",Computations!X49,"---")</f>
        <v>0</v>
      </c>
      <c r="T74" s="407">
        <f>IF(Computations!AB49&lt;&gt;"",Computations!AB49,"---")</f>
        <v>10.260416666666003</v>
      </c>
      <c r="U74" s="407">
        <f>IF(Computations!AG49&lt;&gt;"",Computations!AG49,"---")</f>
        <v>0</v>
      </c>
      <c r="V74" s="407">
        <f>IF(Computations!H49&lt;&gt;"",Computations!H49,"---")</f>
        <v>110.52114583333267</v>
      </c>
      <c r="W74" s="407">
        <f>IF(Computations!G49&lt;&gt;"",Computations!G49,"---")</f>
        <v>9.7392708333333307</v>
      </c>
      <c r="X74" s="407">
        <f>IF(Computations!F49&lt;&gt;"",Computations!F49,"---")</f>
        <v>120.260416666666</v>
      </c>
      <c r="Y74" s="422">
        <f>IF(Computations!E49&lt;&gt;"",Computations!E49,"---")</f>
        <v>3.6698</v>
      </c>
      <c r="Z74" s="409">
        <f>IF(AA74=O74,N74,interp(AA74,AreaCapacity!$A$3:$B$245,2))</f>
        <v>7741.3584705882349</v>
      </c>
      <c r="AA74" s="403">
        <f t="shared" si="42"/>
        <v>79662.7</v>
      </c>
      <c r="AB74" s="396">
        <f t="shared" si="49"/>
        <v>238.23430353436297</v>
      </c>
      <c r="AC74" s="396">
        <f>IF(P74&lt;&gt;"---",P74,IF(BH74="Y",AB74,MIN(Input!I49,AB74-AK74)))</f>
        <v>100.26072916666666</v>
      </c>
      <c r="AD74" s="396">
        <f t="shared" si="50"/>
        <v>0</v>
      </c>
      <c r="AE74" s="396">
        <f>IF(R74&lt;&gt;"---",R74,IF(BH74="Y",Input!M49,0))</f>
        <v>0</v>
      </c>
      <c r="AF74" s="396">
        <f t="shared" si="51"/>
        <v>0</v>
      </c>
      <c r="AG74" s="396">
        <f t="shared" si="18"/>
        <v>10.260416666666003</v>
      </c>
      <c r="AH74" s="396">
        <f t="shared" si="19"/>
        <v>0</v>
      </c>
      <c r="AI74" s="396">
        <f t="shared" si="52"/>
        <v>120.260416666666</v>
      </c>
      <c r="AJ74" s="212">
        <f t="shared" si="20"/>
        <v>110.52114583333267</v>
      </c>
      <c r="AK74" s="432">
        <f>IF(Y74&lt;&gt;"---",Y74,interp(AA73,AreaCapacity!$A$3:$C$245,3)*StepInterp(B74,Evap!$A$3:$D$15,4)/1.9835)</f>
        <v>3.6698</v>
      </c>
      <c r="AL74" s="396">
        <f t="shared" si="53"/>
        <v>9.7392708333333307</v>
      </c>
      <c r="AM74" s="396">
        <f t="shared" si="21"/>
        <v>120.260416666666</v>
      </c>
      <c r="AN74" s="396">
        <f t="shared" si="43"/>
        <v>246.0399999999936</v>
      </c>
      <c r="AO74" s="396">
        <f t="shared" si="23"/>
        <v>0</v>
      </c>
      <c r="AP74" s="396">
        <f t="shared" si="44"/>
        <v>0</v>
      </c>
      <c r="AQ74" s="409">
        <f>IF(AR74=O74,N74,interp(AR74,AreaCapacity!$A$3:$B$245,2))</f>
        <v>7741.3584705882349</v>
      </c>
      <c r="AR74" s="403">
        <f t="shared" si="25"/>
        <v>79662.7</v>
      </c>
      <c r="AS74" s="396">
        <f t="shared" si="54"/>
        <v>238.23430353436297</v>
      </c>
      <c r="AT74" s="396">
        <f>IF(P74&lt;&gt;"---",P74,IF(BH74="Y",AS74,MIN(Input!I49,AS74-BB74)))</f>
        <v>100.26072916666666</v>
      </c>
      <c r="AU74" s="396">
        <f t="shared" si="55"/>
        <v>0</v>
      </c>
      <c r="AV74" s="396">
        <f>IF(R74&lt;&gt;"---",R74,IF(BH74="Y",Input!M49,0))</f>
        <v>0</v>
      </c>
      <c r="AW74" s="396">
        <f t="shared" si="56"/>
        <v>0</v>
      </c>
      <c r="AX74" s="396">
        <f t="shared" si="26"/>
        <v>10.260416666666003</v>
      </c>
      <c r="AY74" s="396">
        <f t="shared" si="27"/>
        <v>0</v>
      </c>
      <c r="AZ74" s="396">
        <f t="shared" si="57"/>
        <v>120.260416666666</v>
      </c>
      <c r="BA74" s="212">
        <f t="shared" si="28"/>
        <v>110.52114583333267</v>
      </c>
      <c r="BB74" s="432">
        <f>IF(Y74&lt;&gt;"---",Y74,interp(AR73,AreaCapacity!$A$3:$C$245,3)*StepInterp(B74,Evap!$A$3:$D$15,4)/1.9835)</f>
        <v>3.6698</v>
      </c>
      <c r="BC74" s="396">
        <f t="shared" si="58"/>
        <v>9.7392708333333307</v>
      </c>
      <c r="BD74" s="212">
        <f t="shared" si="29"/>
        <v>120.260416666666</v>
      </c>
      <c r="BE74" s="212">
        <f t="shared" si="30"/>
        <v>246.0399999999936</v>
      </c>
      <c r="BF74" s="212">
        <f t="shared" si="31"/>
        <v>0</v>
      </c>
      <c r="BG74" s="445">
        <f t="shared" si="32"/>
        <v>0</v>
      </c>
      <c r="BH74" s="396" t="str">
        <f t="shared" si="59"/>
        <v>N</v>
      </c>
      <c r="BI74" s="396">
        <f t="shared" si="60"/>
        <v>110</v>
      </c>
      <c r="BJ74" s="396">
        <f t="shared" si="33"/>
        <v>134.30377436769629</v>
      </c>
      <c r="BK74" s="396">
        <f t="shared" si="34"/>
        <v>80597.501855468669</v>
      </c>
      <c r="BL74" s="396">
        <f t="shared" si="35"/>
        <v>80597.501855468669</v>
      </c>
      <c r="BM74" s="443">
        <f t="shared" si="36"/>
        <v>0</v>
      </c>
      <c r="BN74" s="460">
        <f t="shared" si="37"/>
        <v>0</v>
      </c>
      <c r="BO74" s="305">
        <f t="shared" si="38"/>
        <v>0</v>
      </c>
      <c r="BP74" s="445">
        <f t="shared" si="39"/>
        <v>0</v>
      </c>
      <c r="BQ74" s="305"/>
      <c r="BR74" s="12">
        <v>7704</v>
      </c>
      <c r="BS74" s="12">
        <v>52000</v>
      </c>
      <c r="BT74" s="12">
        <v>7747.5</v>
      </c>
      <c r="BU74" s="446">
        <v>85000</v>
      </c>
      <c r="BV74" s="6">
        <v>7766</v>
      </c>
      <c r="BW74" s="6">
        <v>102369</v>
      </c>
      <c r="CW74" s="436"/>
      <c r="CX74" s="436"/>
      <c r="CY74" s="436"/>
      <c r="CZ74" s="436"/>
      <c r="DA74" s="436"/>
      <c r="DB74" s="436"/>
      <c r="DC74" s="148"/>
    </row>
    <row r="75" spans="1:107">
      <c r="A75" s="6" t="str">
        <f ca="1">OFFSET('day lookup'!$A$1,WEEKDAY(B75,1)-1,0)</f>
        <v>FRI</v>
      </c>
      <c r="B75" s="387">
        <f t="shared" si="45"/>
        <v>41040</v>
      </c>
      <c r="C75" s="394">
        <f ca="1">IF($CY$1=1,OFFSET(Historic!$F$193,$B75-$B$35,C$30-1975),IF($B75&gt;DATE(Input!$C$1,4,30),OFFSET(Historic!$F$193,$B75-$B$35,C$30-1975),NA()))</f>
        <v>411.27250450000003</v>
      </c>
      <c r="D75" s="212">
        <f ca="1">IF($CY$1=1,OFFSET(Historic!$F$193,$B75-$B$35,D$30-1975),IF($B75&gt;DATE(Input!$C$1,4,30),OFFSET(Historic!$F$193,$B75-$B$35,D$30-1975),NA()))</f>
        <v>604.95835</v>
      </c>
      <c r="E75" s="212">
        <f ca="1">IF($CY$1=1,OFFSET(Historic!$F$193,$B75-$B$35,E$30-1975),IF($B75&gt;DATE(Input!$C$1,4,30),OFFSET(Historic!$F$193,$B75-$B$35,E$30-1975),NA()))</f>
        <v>707.26573259999998</v>
      </c>
      <c r="F75" s="212">
        <f ca="1">IF($CY$1=1,OFFSET(Historic!$F$193,$B75-$B$35,F$30-1975),IF($B75&gt;DATE(Input!$C$1,4,30),OFFSET(Historic!$F$193,$B75-$B$35,F$30-1975),NA()))</f>
        <v>366.94195000000002</v>
      </c>
      <c r="G75" s="212">
        <f ca="1">IF($CY$1=1,OFFSET(Historic!$F$193,$B75-$B$35,G$30-1975),IF($B75&gt;DATE(Input!$C$1,4,30),OFFSET(Historic!$F$193,$B75-$B$35,G$30-1975),NA()))</f>
        <v>745.58</v>
      </c>
      <c r="H75" s="212">
        <f t="shared" ca="1" si="16"/>
        <v>567.20370742</v>
      </c>
      <c r="I75" s="388">
        <f t="shared" ca="1" si="46"/>
        <v>1.161316801394821</v>
      </c>
      <c r="J75" s="305">
        <f t="shared" ca="1" si="47"/>
        <v>378.81117746531339</v>
      </c>
      <c r="K75" s="305">
        <f t="shared" ca="1" si="48"/>
        <v>120.02517987695401</v>
      </c>
      <c r="L75" s="406" t="str">
        <f>IF(Computations!J50&lt;&gt;"",Computations!J50,"---")</f>
        <v>N</v>
      </c>
      <c r="M75" s="436">
        <f>IF(Computations!I50&lt;&gt;"",Computations!I50,"---")</f>
        <v>238.5506082650605</v>
      </c>
      <c r="N75" s="410">
        <f>IF(Computations!C50&lt;&gt;"",Computations!C50,"---")</f>
        <v>7741.6485058823528</v>
      </c>
      <c r="O75" s="407">
        <f>IF(Computations!D50&lt;&gt;"",Computations!D50,"---")</f>
        <v>79909.23</v>
      </c>
      <c r="P75" s="407">
        <f>IF(Computations!M50&lt;&gt;"",Computations!M50,"---")</f>
        <v>100.30427083333333</v>
      </c>
      <c r="Q75" s="407">
        <f>IF(Computations!P50&lt;&gt;"",Computations!P50,"---")</f>
        <v>0</v>
      </c>
      <c r="R75" s="407">
        <f>IF(Computations!V50&lt;&gt;"",Computations!V50,"---")</f>
        <v>0</v>
      </c>
      <c r="S75" s="407">
        <f>IF(Computations!X50&lt;&gt;"",Computations!X50,"---")</f>
        <v>0</v>
      </c>
      <c r="T75" s="407">
        <f>IF(Computations!AB50&lt;&gt;"",Computations!AB50,"---")</f>
        <v>10.276041666666003</v>
      </c>
      <c r="U75" s="407">
        <f>IF(Computations!AG50&lt;&gt;"",Computations!AG50,"---")</f>
        <v>0</v>
      </c>
      <c r="V75" s="407">
        <f>IF(Computations!H50&lt;&gt;"",Computations!H50,"---")</f>
        <v>110.58031249999934</v>
      </c>
      <c r="W75" s="407">
        <f>IF(Computations!G50&lt;&gt;"",Computations!G50,"---")</f>
        <v>9.6957291666666698</v>
      </c>
      <c r="X75" s="407">
        <f>IF(Computations!F50&lt;&gt;"",Computations!F50,"---")</f>
        <v>120.276041666666</v>
      </c>
      <c r="Y75" s="422">
        <f>IF(Computations!E50&lt;&gt;"",Computations!E50,"---")</f>
        <v>3.6798999999999999</v>
      </c>
      <c r="Z75" s="409">
        <f>IF(AA75=O75,N75,interp(AA75,AreaCapacity!$A$3:$B$245,2))</f>
        <v>7741.6485058823528</v>
      </c>
      <c r="AA75" s="403">
        <f t="shared" si="42"/>
        <v>79909.23</v>
      </c>
      <c r="AB75" s="396">
        <f t="shared" si="49"/>
        <v>238.5506082650605</v>
      </c>
      <c r="AC75" s="396">
        <f>IF(P75&lt;&gt;"---",P75,IF(BH75="Y",AB75,MIN(Input!I50,AB75-AK75)))</f>
        <v>100.30427083333333</v>
      </c>
      <c r="AD75" s="396">
        <f t="shared" si="50"/>
        <v>0</v>
      </c>
      <c r="AE75" s="396">
        <f>IF(R75&lt;&gt;"---",R75,IF(BH75="Y",Input!M50,0))</f>
        <v>0</v>
      </c>
      <c r="AF75" s="396">
        <f t="shared" si="51"/>
        <v>0</v>
      </c>
      <c r="AG75" s="396">
        <f t="shared" si="18"/>
        <v>10.276041666666003</v>
      </c>
      <c r="AH75" s="396">
        <f t="shared" si="19"/>
        <v>0</v>
      </c>
      <c r="AI75" s="396">
        <f t="shared" si="52"/>
        <v>120.276041666666</v>
      </c>
      <c r="AJ75" s="212">
        <f t="shared" si="20"/>
        <v>110.58031249999934</v>
      </c>
      <c r="AK75" s="432">
        <f>IF(Y75&lt;&gt;"---",Y75,interp(AA74,AreaCapacity!$A$3:$C$245,3)*StepInterp(B75,Evap!$A$3:$D$15,4)/1.9835)</f>
        <v>3.6798999999999999</v>
      </c>
      <c r="AL75" s="396">
        <f t="shared" si="53"/>
        <v>9.6957291666666698</v>
      </c>
      <c r="AM75" s="396">
        <f t="shared" si="21"/>
        <v>120.276041666666</v>
      </c>
      <c r="AN75" s="396">
        <f t="shared" si="43"/>
        <v>246.52999999999884</v>
      </c>
      <c r="AO75" s="396">
        <f t="shared" si="23"/>
        <v>0</v>
      </c>
      <c r="AP75" s="396">
        <f t="shared" si="44"/>
        <v>0</v>
      </c>
      <c r="AQ75" s="409">
        <f>IF(AR75=O75,N75,interp(AR75,AreaCapacity!$A$3:$B$245,2))</f>
        <v>7741.6485058823528</v>
      </c>
      <c r="AR75" s="403">
        <f t="shared" si="25"/>
        <v>79909.23</v>
      </c>
      <c r="AS75" s="396">
        <f t="shared" si="54"/>
        <v>238.5506082650605</v>
      </c>
      <c r="AT75" s="396">
        <f>IF(P75&lt;&gt;"---",P75,IF(BH75="Y",AS75,MIN(Input!I50,AS75-BB75)))</f>
        <v>100.30427083333333</v>
      </c>
      <c r="AU75" s="396">
        <f t="shared" si="55"/>
        <v>0</v>
      </c>
      <c r="AV75" s="396">
        <f>IF(R75&lt;&gt;"---",R75,IF(BH75="Y",Input!M50,0))</f>
        <v>0</v>
      </c>
      <c r="AW75" s="396">
        <f t="shared" si="56"/>
        <v>0</v>
      </c>
      <c r="AX75" s="396">
        <f t="shared" si="26"/>
        <v>10.276041666666003</v>
      </c>
      <c r="AY75" s="396">
        <f t="shared" si="27"/>
        <v>0</v>
      </c>
      <c r="AZ75" s="396">
        <f t="shared" si="57"/>
        <v>120.276041666666</v>
      </c>
      <c r="BA75" s="212">
        <f t="shared" si="28"/>
        <v>110.58031249999934</v>
      </c>
      <c r="BB75" s="432">
        <f>IF(Y75&lt;&gt;"---",Y75,interp(AR74,AreaCapacity!$A$3:$C$245,3)*StepInterp(B75,Evap!$A$3:$D$15,4)/1.9835)</f>
        <v>3.6798999999999999</v>
      </c>
      <c r="BC75" s="396">
        <f t="shared" si="58"/>
        <v>9.6957291666666698</v>
      </c>
      <c r="BD75" s="212">
        <f t="shared" si="29"/>
        <v>120.276041666666</v>
      </c>
      <c r="BE75" s="212">
        <f t="shared" si="30"/>
        <v>246.52999999999884</v>
      </c>
      <c r="BF75" s="212">
        <f t="shared" si="31"/>
        <v>0</v>
      </c>
      <c r="BG75" s="445">
        <f t="shared" si="32"/>
        <v>0</v>
      </c>
      <c r="BH75" s="396" t="str">
        <f t="shared" si="59"/>
        <v>N</v>
      </c>
      <c r="BI75" s="396">
        <f t="shared" si="60"/>
        <v>110</v>
      </c>
      <c r="BJ75" s="396">
        <f t="shared" si="33"/>
        <v>134.56643743172717</v>
      </c>
      <c r="BK75" s="396">
        <f t="shared" si="34"/>
        <v>80864.414384114498</v>
      </c>
      <c r="BL75" s="396">
        <f t="shared" si="35"/>
        <v>80864.414384114498</v>
      </c>
      <c r="BM75" s="443">
        <f t="shared" si="36"/>
        <v>0</v>
      </c>
      <c r="BN75" s="460">
        <f t="shared" si="37"/>
        <v>0</v>
      </c>
      <c r="BO75" s="305">
        <f t="shared" si="38"/>
        <v>0</v>
      </c>
      <c r="BP75" s="445">
        <f t="shared" si="39"/>
        <v>0</v>
      </c>
      <c r="BQ75" s="305"/>
      <c r="BR75" s="12">
        <v>7704</v>
      </c>
      <c r="BS75" s="12">
        <v>52000</v>
      </c>
      <c r="BT75" s="12">
        <v>7747.5</v>
      </c>
      <c r="BU75" s="446">
        <v>85000</v>
      </c>
      <c r="BV75" s="6">
        <v>7766</v>
      </c>
      <c r="BW75" s="6">
        <v>102369</v>
      </c>
      <c r="CW75" s="436"/>
      <c r="CX75" s="436"/>
      <c r="CY75" s="436"/>
      <c r="CZ75" s="436"/>
      <c r="DA75" s="436"/>
      <c r="DB75" s="436"/>
      <c r="DC75" s="148"/>
    </row>
    <row r="76" spans="1:107">
      <c r="A76" s="6" t="str">
        <f ca="1">OFFSET('day lookup'!$A$1,WEEKDAY(B76,1)-1,0)</f>
        <v>SAT</v>
      </c>
      <c r="B76" s="387">
        <f t="shared" si="45"/>
        <v>41041</v>
      </c>
      <c r="C76" s="394">
        <f ca="1">IF($CY$1=1,OFFSET(Historic!$F$193,$B76-$B$35,C$30-1975),IF($B76&gt;DATE(Input!$C$1,4,30),OFFSET(Historic!$F$193,$B76-$B$35,C$30-1975),NA()))</f>
        <v>501.63939770000002</v>
      </c>
      <c r="D76" s="212">
        <f ca="1">IF($CY$1=1,OFFSET(Historic!$F$193,$B76-$B$35,D$30-1975),IF($B76&gt;DATE(Input!$C$1,4,30),OFFSET(Historic!$F$193,$B76-$B$35,D$30-1975),NA()))</f>
        <v>479.99974000000003</v>
      </c>
      <c r="E76" s="212">
        <f ca="1">IF($CY$1=1,OFFSET(Historic!$F$193,$B76-$B$35,E$30-1975),IF($B76&gt;DATE(Input!$C$1,4,30),OFFSET(Historic!$F$193,$B76-$B$35,E$30-1975),NA()))</f>
        <v>656.3103883</v>
      </c>
      <c r="F76" s="212">
        <f ca="1">IF($CY$1=1,OFFSET(Historic!$F$193,$B76-$B$35,F$30-1975),IF($B76&gt;DATE(Input!$C$1,4,30),OFFSET(Historic!$F$193,$B76-$B$35,F$30-1975),NA()))</f>
        <v>337.18990000000002</v>
      </c>
      <c r="G76" s="212">
        <f ca="1">IF($CY$1=1,OFFSET(Historic!$F$193,$B76-$B$35,G$30-1975),IF($B76&gt;DATE(Input!$C$1,4,30),OFFSET(Historic!$F$193,$B76-$B$35,G$30-1975),NA()))</f>
        <v>772.87</v>
      </c>
      <c r="H76" s="212">
        <f t="shared" ca="1" si="16"/>
        <v>549.60188519999997</v>
      </c>
      <c r="I76" s="388">
        <f t="shared" ca="1" si="46"/>
        <v>1.1252780879452378</v>
      </c>
      <c r="J76" s="305">
        <f t="shared" ca="1" si="47"/>
        <v>367.0556707338385</v>
      </c>
      <c r="K76" s="305">
        <f t="shared" ca="1" si="48"/>
        <v>116.30048299912968</v>
      </c>
      <c r="L76" s="406" t="str">
        <f>IF(Computations!J51&lt;&gt;"",Computations!J51,"---")</f>
        <v>N</v>
      </c>
      <c r="M76" s="436">
        <f>IF(Computations!I51&lt;&gt;"",Computations!I51,"---")</f>
        <v>238.87027110852077</v>
      </c>
      <c r="N76" s="410">
        <f>IF(Computations!C51&lt;&gt;"",Computations!C51,"---")</f>
        <v>7741.9391529411769</v>
      </c>
      <c r="O76" s="407">
        <f>IF(Computations!D51&lt;&gt;"",Computations!D51,"---")</f>
        <v>80156.28</v>
      </c>
      <c r="P76" s="407">
        <f>IF(Computations!M51&lt;&gt;"",Computations!M51,"---")</f>
        <v>100.1875</v>
      </c>
      <c r="Q76" s="407">
        <f>IF(Computations!P51&lt;&gt;"",Computations!P51,"---")</f>
        <v>0</v>
      </c>
      <c r="R76" s="407">
        <f>IF(Computations!V51&lt;&gt;"",Computations!V51,"---")</f>
        <v>0</v>
      </c>
      <c r="S76" s="407">
        <f>IF(Computations!X51&lt;&gt;"",Computations!X51,"---")</f>
        <v>0</v>
      </c>
      <c r="T76" s="407">
        <f>IF(Computations!AB51&lt;&gt;"",Computations!AB51,"---")</f>
        <v>10.445312499999005</v>
      </c>
      <c r="U76" s="407">
        <f>IF(Computations!AG51&lt;&gt;"",Computations!AG51,"---")</f>
        <v>0</v>
      </c>
      <c r="V76" s="407">
        <f>IF(Computations!H51&lt;&gt;"",Computations!H51,"---")</f>
        <v>110.63281249999901</v>
      </c>
      <c r="W76" s="407">
        <f>IF(Computations!G51&lt;&gt;"",Computations!G51,"---")</f>
        <v>9.8125</v>
      </c>
      <c r="X76" s="407">
        <f>IF(Computations!F51&lt;&gt;"",Computations!F51,"---")</f>
        <v>120.44531249999901</v>
      </c>
      <c r="Y76" s="422">
        <f>IF(Computations!E51&lt;&gt;"",Computations!E51,"---")</f>
        <v>3.6848999999999998</v>
      </c>
      <c r="Z76" s="409">
        <f>IF(AA76=O76,N76,interp(AA76,AreaCapacity!$A$3:$B$245,2))</f>
        <v>7741.9391529411769</v>
      </c>
      <c r="AA76" s="403">
        <f t="shared" si="42"/>
        <v>80156.28</v>
      </c>
      <c r="AB76" s="396">
        <f t="shared" si="49"/>
        <v>238.87027110852077</v>
      </c>
      <c r="AC76" s="396">
        <f>IF(P76&lt;&gt;"---",P76,IF(BH76="Y",AB76,MIN(Input!I51,AB76-AK76)))</f>
        <v>100.1875</v>
      </c>
      <c r="AD76" s="396">
        <f t="shared" si="50"/>
        <v>0</v>
      </c>
      <c r="AE76" s="396">
        <f>IF(R76&lt;&gt;"---",R76,IF(BH76="Y",Input!M51,0))</f>
        <v>0</v>
      </c>
      <c r="AF76" s="396">
        <f t="shared" si="51"/>
        <v>0</v>
      </c>
      <c r="AG76" s="396">
        <f t="shared" si="18"/>
        <v>10.445312499999005</v>
      </c>
      <c r="AH76" s="396">
        <f t="shared" si="19"/>
        <v>0</v>
      </c>
      <c r="AI76" s="396">
        <f t="shared" si="52"/>
        <v>120.44531249999901</v>
      </c>
      <c r="AJ76" s="212">
        <f t="shared" si="20"/>
        <v>110.63281249999901</v>
      </c>
      <c r="AK76" s="432">
        <f>IF(Y76&lt;&gt;"---",Y76,interp(AA75,AreaCapacity!$A$3:$C$245,3)*StepInterp(B76,Evap!$A$3:$D$15,4)/1.9835)</f>
        <v>3.6848999999999998</v>
      </c>
      <c r="AL76" s="396">
        <f t="shared" si="53"/>
        <v>9.8125</v>
      </c>
      <c r="AM76" s="396">
        <f t="shared" si="21"/>
        <v>120.44531249999901</v>
      </c>
      <c r="AN76" s="396">
        <f t="shared" si="43"/>
        <v>247.05000000000291</v>
      </c>
      <c r="AO76" s="396">
        <f t="shared" si="23"/>
        <v>0</v>
      </c>
      <c r="AP76" s="396">
        <f t="shared" si="44"/>
        <v>0</v>
      </c>
      <c r="AQ76" s="409">
        <f>IF(AR76=O76,N76,interp(AR76,AreaCapacity!$A$3:$B$245,2))</f>
        <v>7741.9391529411769</v>
      </c>
      <c r="AR76" s="403">
        <f t="shared" si="25"/>
        <v>80156.28</v>
      </c>
      <c r="AS76" s="396">
        <f t="shared" si="54"/>
        <v>238.87027110852077</v>
      </c>
      <c r="AT76" s="396">
        <f>IF(P76&lt;&gt;"---",P76,IF(BH76="Y",AS76,MIN(Input!I51,AS76-BB76)))</f>
        <v>100.1875</v>
      </c>
      <c r="AU76" s="396">
        <f t="shared" si="55"/>
        <v>0</v>
      </c>
      <c r="AV76" s="396">
        <f>IF(R76&lt;&gt;"---",R76,IF(BH76="Y",Input!M51,0))</f>
        <v>0</v>
      </c>
      <c r="AW76" s="396">
        <f t="shared" si="56"/>
        <v>0</v>
      </c>
      <c r="AX76" s="396">
        <f t="shared" si="26"/>
        <v>10.445312499999005</v>
      </c>
      <c r="AY76" s="396">
        <f t="shared" si="27"/>
        <v>0</v>
      </c>
      <c r="AZ76" s="396">
        <f t="shared" si="57"/>
        <v>120.44531249999901</v>
      </c>
      <c r="BA76" s="212">
        <f t="shared" si="28"/>
        <v>110.63281249999901</v>
      </c>
      <c r="BB76" s="432">
        <f>IF(Y76&lt;&gt;"---",Y76,interp(AR75,AreaCapacity!$A$3:$C$245,3)*StepInterp(B76,Evap!$A$3:$D$15,4)/1.9835)</f>
        <v>3.6848999999999998</v>
      </c>
      <c r="BC76" s="396">
        <f t="shared" si="58"/>
        <v>9.8125</v>
      </c>
      <c r="BD76" s="212">
        <f t="shared" si="29"/>
        <v>120.44531249999901</v>
      </c>
      <c r="BE76" s="212">
        <f t="shared" si="30"/>
        <v>247.05000000000291</v>
      </c>
      <c r="BF76" s="212">
        <f t="shared" si="31"/>
        <v>0</v>
      </c>
      <c r="BG76" s="445">
        <f t="shared" si="32"/>
        <v>0</v>
      </c>
      <c r="BH76" s="396" t="str">
        <f t="shared" si="59"/>
        <v>N</v>
      </c>
      <c r="BI76" s="396">
        <f t="shared" si="60"/>
        <v>110</v>
      </c>
      <c r="BJ76" s="396">
        <f t="shared" si="33"/>
        <v>134.99787110852077</v>
      </c>
      <c r="BK76" s="396">
        <f t="shared" si="34"/>
        <v>81132.182661458253</v>
      </c>
      <c r="BL76" s="396">
        <f t="shared" si="35"/>
        <v>81132.182661458253</v>
      </c>
      <c r="BM76" s="443">
        <f t="shared" si="36"/>
        <v>0</v>
      </c>
      <c r="BN76" s="460">
        <f t="shared" si="37"/>
        <v>0</v>
      </c>
      <c r="BO76" s="305">
        <f t="shared" si="38"/>
        <v>0</v>
      </c>
      <c r="BP76" s="445">
        <f t="shared" si="39"/>
        <v>0</v>
      </c>
      <c r="BQ76" s="305"/>
      <c r="BR76" s="12">
        <v>7704</v>
      </c>
      <c r="BS76" s="12">
        <v>52000</v>
      </c>
      <c r="BT76" s="12">
        <v>7747.5</v>
      </c>
      <c r="BU76" s="446">
        <v>85000</v>
      </c>
      <c r="BV76" s="6">
        <v>7766</v>
      </c>
      <c r="BW76" s="6">
        <v>102369</v>
      </c>
      <c r="CW76" s="436"/>
      <c r="CX76" s="436"/>
      <c r="CY76" s="436"/>
      <c r="CZ76" s="436"/>
      <c r="DA76" s="436"/>
      <c r="DB76" s="436"/>
      <c r="DC76" s="148"/>
    </row>
    <row r="77" spans="1:107">
      <c r="A77" s="6" t="str">
        <f ca="1">OFFSET('day lookup'!$A$1,WEEKDAY(B77,1)-1,0)</f>
        <v>SUN</v>
      </c>
      <c r="B77" s="387">
        <f t="shared" si="45"/>
        <v>41042</v>
      </c>
      <c r="C77" s="394">
        <f ca="1">IF($CY$1=1,OFFSET(Historic!$F$193,$B77-$B$35,C$30-1975),IF($B77&gt;DATE(Input!$C$1,4,30),OFFSET(Historic!$F$193,$B77-$B$35,C$30-1975),NA()))</f>
        <v>412.48242120000003</v>
      </c>
      <c r="D77" s="212">
        <f ca="1">IF($CY$1=1,OFFSET(Historic!$F$193,$B77-$B$35,D$30-1975),IF($B77&gt;DATE(Input!$C$1,4,30),OFFSET(Historic!$F$193,$B77-$B$35,D$30-1975),NA()))</f>
        <v>446.28075000000001</v>
      </c>
      <c r="E77" s="212">
        <f ca="1">IF($CY$1=1,OFFSET(Historic!$F$193,$B77-$B$35,E$30-1975),IF($B77&gt;DATE(Input!$C$1,4,30),OFFSET(Historic!$F$193,$B77-$B$35,E$30-1975),NA()))</f>
        <v>579.84761979999996</v>
      </c>
      <c r="F77" s="212">
        <f ca="1">IF($CY$1=1,OFFSET(Historic!$F$193,$B77-$B$35,F$30-1975),IF($B77&gt;DATE(Input!$C$1,4,30),OFFSET(Historic!$F$193,$B77-$B$35,F$30-1975),NA()))</f>
        <v>299.50397000000004</v>
      </c>
      <c r="G77" s="212">
        <f ca="1">IF($CY$1=1,OFFSET(Historic!$F$193,$B77-$B$35,G$30-1975),IF($B77&gt;DATE(Input!$C$1,4,30),OFFSET(Historic!$F$193,$B77-$B$35,G$30-1975),NA()))</f>
        <v>640.58000000000004</v>
      </c>
      <c r="H77" s="212">
        <f t="shared" ca="1" si="16"/>
        <v>475.73895220000003</v>
      </c>
      <c r="I77" s="388">
        <f t="shared" ca="1" si="46"/>
        <v>0.97404800257895274</v>
      </c>
      <c r="J77" s="305">
        <f t="shared" ca="1" si="47"/>
        <v>317.72576640715022</v>
      </c>
      <c r="K77" s="305">
        <f t="shared" ca="1" si="48"/>
        <v>100.67045148912796</v>
      </c>
      <c r="L77" s="406" t="str">
        <f>IF(Computations!J52&lt;&gt;"",Computations!J52,"---")</f>
        <v>N</v>
      </c>
      <c r="M77" s="436">
        <f>IF(Computations!I52&lt;&gt;"",Computations!I52,"---")</f>
        <v>226.35309614213088</v>
      </c>
      <c r="N77" s="410">
        <f>IF(Computations!C52&lt;&gt;"",Computations!C52,"---")</f>
        <v>7742.1990537383181</v>
      </c>
      <c r="O77" s="407">
        <f>IF(Computations!D52&lt;&gt;"",Computations!D52,"---")</f>
        <v>80378.39</v>
      </c>
      <c r="P77" s="407">
        <f>IF(Computations!M52&lt;&gt;"",Computations!M52,"---")</f>
        <v>100.14</v>
      </c>
      <c r="Q77" s="407">
        <f>IF(Computations!P52&lt;&gt;"",Computations!P52,"---")</f>
        <v>0</v>
      </c>
      <c r="R77" s="407">
        <f>IF(Computations!V52&lt;&gt;"",Computations!V52,"---")</f>
        <v>0</v>
      </c>
      <c r="S77" s="407">
        <f>IF(Computations!X52&lt;&gt;"",Computations!X52,"---")</f>
        <v>0</v>
      </c>
      <c r="T77" s="407">
        <f>IF(Computations!AB52&lt;&gt;"",Computations!AB52,"---")</f>
        <v>10.544270833333002</v>
      </c>
      <c r="U77" s="407">
        <f>IF(Computations!AG52&lt;&gt;"",Computations!AG52,"---")</f>
        <v>0</v>
      </c>
      <c r="V77" s="407">
        <f>IF(Computations!H52&lt;&gt;"",Computations!H52,"---")</f>
        <v>110.684270833333</v>
      </c>
      <c r="W77" s="407">
        <f>IF(Computations!G52&lt;&gt;"",Computations!G52,"---")</f>
        <v>9.86</v>
      </c>
      <c r="X77" s="407">
        <f>IF(Computations!F52&lt;&gt;"",Computations!F52,"---")</f>
        <v>120.544270833333</v>
      </c>
      <c r="Y77" s="422">
        <f>IF(Computations!E52&lt;&gt;"",Computations!E52,"---")</f>
        <v>3.69</v>
      </c>
      <c r="Z77" s="409">
        <f>IF(AA77=O77,N77,interp(AA77,AreaCapacity!$A$3:$B$245,2))</f>
        <v>7742.1990537383181</v>
      </c>
      <c r="AA77" s="403">
        <f t="shared" si="42"/>
        <v>80378.39</v>
      </c>
      <c r="AB77" s="396">
        <f t="shared" si="49"/>
        <v>226.35309614213088</v>
      </c>
      <c r="AC77" s="396">
        <f>IF(P77&lt;&gt;"---",P77,IF(BH77="Y",AB77,MIN(Input!I52,AB77-AK77)))</f>
        <v>100.14</v>
      </c>
      <c r="AD77" s="396">
        <f t="shared" si="50"/>
        <v>0</v>
      </c>
      <c r="AE77" s="396">
        <f>IF(R77&lt;&gt;"---",R77,IF(BH77="Y",Input!M52,0))</f>
        <v>0</v>
      </c>
      <c r="AF77" s="396">
        <f t="shared" si="51"/>
        <v>0</v>
      </c>
      <c r="AG77" s="396">
        <f t="shared" si="18"/>
        <v>10.544270833333002</v>
      </c>
      <c r="AH77" s="396">
        <f t="shared" si="19"/>
        <v>0</v>
      </c>
      <c r="AI77" s="396">
        <f t="shared" si="52"/>
        <v>120.544270833333</v>
      </c>
      <c r="AJ77" s="212">
        <f t="shared" si="20"/>
        <v>110.684270833333</v>
      </c>
      <c r="AK77" s="432">
        <f>IF(Y77&lt;&gt;"---",Y77,interp(AA76,AreaCapacity!$A$3:$C$245,3)*StepInterp(B77,Evap!$A$3:$D$15,4)/1.9835)</f>
        <v>3.69</v>
      </c>
      <c r="AL77" s="396">
        <f t="shared" si="53"/>
        <v>9.86</v>
      </c>
      <c r="AM77" s="396">
        <f t="shared" si="21"/>
        <v>120.544270833333</v>
      </c>
      <c r="AN77" s="396">
        <f t="shared" si="43"/>
        <v>222.11000000000058</v>
      </c>
      <c r="AO77" s="396">
        <f t="shared" si="23"/>
        <v>0</v>
      </c>
      <c r="AP77" s="396">
        <f t="shared" si="44"/>
        <v>0</v>
      </c>
      <c r="AQ77" s="409">
        <f>IF(AR77=O77,N77,interp(AR77,AreaCapacity!$A$3:$B$245,2))</f>
        <v>7742.1990537383181</v>
      </c>
      <c r="AR77" s="403">
        <f t="shared" si="25"/>
        <v>80378.39</v>
      </c>
      <c r="AS77" s="396">
        <f t="shared" si="54"/>
        <v>226.35309614213088</v>
      </c>
      <c r="AT77" s="396">
        <f>IF(P77&lt;&gt;"---",P77,IF(BH77="Y",AS77,MIN(Input!I52,AS77-BB77)))</f>
        <v>100.14</v>
      </c>
      <c r="AU77" s="396">
        <f t="shared" si="55"/>
        <v>0</v>
      </c>
      <c r="AV77" s="396">
        <f>IF(R77&lt;&gt;"---",R77,IF(BH77="Y",Input!M52,0))</f>
        <v>0</v>
      </c>
      <c r="AW77" s="396">
        <f t="shared" si="56"/>
        <v>0</v>
      </c>
      <c r="AX77" s="396">
        <f t="shared" si="26"/>
        <v>10.544270833333002</v>
      </c>
      <c r="AY77" s="396">
        <f t="shared" si="27"/>
        <v>0</v>
      </c>
      <c r="AZ77" s="396">
        <f t="shared" si="57"/>
        <v>120.544270833333</v>
      </c>
      <c r="BA77" s="212">
        <f t="shared" si="28"/>
        <v>110.684270833333</v>
      </c>
      <c r="BB77" s="432">
        <f>IF(Y77&lt;&gt;"---",Y77,interp(AR76,AreaCapacity!$A$3:$C$245,3)*StepInterp(B77,Evap!$A$3:$D$15,4)/1.9835)</f>
        <v>3.69</v>
      </c>
      <c r="BC77" s="396">
        <f t="shared" si="58"/>
        <v>9.86</v>
      </c>
      <c r="BD77" s="212">
        <f t="shared" si="29"/>
        <v>120.544270833333</v>
      </c>
      <c r="BE77" s="212">
        <f t="shared" si="30"/>
        <v>222.11000000000058</v>
      </c>
      <c r="BF77" s="212">
        <f t="shared" si="31"/>
        <v>0</v>
      </c>
      <c r="BG77" s="445">
        <f t="shared" si="32"/>
        <v>0</v>
      </c>
      <c r="BH77" s="396" t="str">
        <f t="shared" si="59"/>
        <v>N</v>
      </c>
      <c r="BI77" s="396">
        <f t="shared" si="60"/>
        <v>110</v>
      </c>
      <c r="BJ77" s="396">
        <f t="shared" si="33"/>
        <v>122.52309614213088</v>
      </c>
      <c r="BK77" s="396">
        <f t="shared" si="34"/>
        <v>81375.207222656172</v>
      </c>
      <c r="BL77" s="396">
        <f t="shared" si="35"/>
        <v>81375.207222656172</v>
      </c>
      <c r="BM77" s="443">
        <f t="shared" si="36"/>
        <v>0</v>
      </c>
      <c r="BN77" s="460">
        <f t="shared" si="37"/>
        <v>0</v>
      </c>
      <c r="BO77" s="305">
        <f t="shared" si="38"/>
        <v>0</v>
      </c>
      <c r="BP77" s="445">
        <f t="shared" si="39"/>
        <v>0</v>
      </c>
      <c r="BQ77" s="305"/>
      <c r="BR77" s="12">
        <v>7704</v>
      </c>
      <c r="BS77" s="12">
        <v>52000</v>
      </c>
      <c r="BT77" s="12">
        <v>7747.5</v>
      </c>
      <c r="BU77" s="446">
        <v>85000</v>
      </c>
      <c r="BV77" s="6">
        <v>7766</v>
      </c>
      <c r="BW77" s="6">
        <v>102369</v>
      </c>
      <c r="CW77" s="436"/>
      <c r="CX77" s="436"/>
      <c r="CY77" s="436"/>
      <c r="CZ77" s="436"/>
      <c r="DA77" s="436"/>
      <c r="DB77" s="436"/>
      <c r="DC77" s="148"/>
    </row>
    <row r="78" spans="1:107">
      <c r="A78" s="6" t="str">
        <f ca="1">OFFSET('day lookup'!$A$1,WEEKDAY(B78,1)-1,0)</f>
        <v>MON</v>
      </c>
      <c r="B78" s="387">
        <f t="shared" si="45"/>
        <v>41043</v>
      </c>
      <c r="C78" s="394">
        <f ca="1">IF($CY$1=1,OFFSET(Historic!$F$193,$B78-$B$35,C$30-1975),IF($B78&gt;DATE(Input!$C$1,4,30),OFFSET(Historic!$F$193,$B78-$B$35,C$30-1975),NA()))</f>
        <v>437.29563089999999</v>
      </c>
      <c r="D78" s="212">
        <f ca="1">IF($CY$1=1,OFFSET(Historic!$F$193,$B78-$B$35,D$30-1975),IF($B78&gt;DATE(Input!$C$1,4,30),OFFSET(Historic!$F$193,$B78-$B$35,D$30-1975),NA()))</f>
        <v>446.28075000000001</v>
      </c>
      <c r="E78" s="212">
        <f ca="1">IF($CY$1=1,OFFSET(Historic!$F$193,$B78-$B$35,E$30-1975),IF($B78&gt;DATE(Input!$C$1,4,30),OFFSET(Historic!$F$193,$B78-$B$35,E$30-1975),NA()))</f>
        <v>461.59313839999999</v>
      </c>
      <c r="F78" s="212">
        <f ca="1">IF($CY$1=1,OFFSET(Historic!$F$193,$B78-$B$35,F$30-1975),IF($B78&gt;DATE(Input!$C$1,4,30),OFFSET(Historic!$F$193,$B78-$B$35,F$30-1975),NA()))</f>
        <v>309.42132000000004</v>
      </c>
      <c r="G78" s="212">
        <f ca="1">IF($CY$1=1,OFFSET(Historic!$F$193,$B78-$B$35,G$30-1975),IF($B78&gt;DATE(Input!$C$1,4,30),OFFSET(Historic!$F$193,$B78-$B$35,G$30-1975),NA()))</f>
        <v>620.03</v>
      </c>
      <c r="H78" s="212">
        <f t="shared" ca="1" si="16"/>
        <v>454.92416785999995</v>
      </c>
      <c r="I78" s="388">
        <f t="shared" ca="1" si="46"/>
        <v>0.93143093492718454</v>
      </c>
      <c r="J78" s="305">
        <f t="shared" ca="1" si="47"/>
        <v>303.82445923765482</v>
      </c>
      <c r="K78" s="305">
        <f t="shared" ca="1" si="48"/>
        <v>96.265864209766988</v>
      </c>
      <c r="L78" s="406" t="str">
        <f>IF(Computations!J53&lt;&gt;"",Computations!J53,"---")</f>
        <v>N</v>
      </c>
      <c r="M78" s="436">
        <f>IF(Computations!I53&lt;&gt;"",Computations!I53,"---")</f>
        <v>213.59230036656811</v>
      </c>
      <c r="N78" s="410">
        <f>IF(Computations!C53&lt;&gt;"",Computations!C53,"---")</f>
        <v>7742.4287266355141</v>
      </c>
      <c r="O78" s="407">
        <f>IF(Computations!D53&lt;&gt;"",Computations!D53,"---")</f>
        <v>80574.990000000005</v>
      </c>
      <c r="P78" s="407">
        <f>IF(Computations!M53&lt;&gt;"",Computations!M53,"---")</f>
        <v>100.21718749999999</v>
      </c>
      <c r="Q78" s="407">
        <f>IF(Computations!P53&lt;&gt;"",Computations!P53,"---")</f>
        <v>0</v>
      </c>
      <c r="R78" s="407">
        <f>IF(Computations!V53&lt;&gt;"",Computations!V53,"---")</f>
        <v>0</v>
      </c>
      <c r="S78" s="407">
        <f>IF(Computations!X53&lt;&gt;"",Computations!X53,"---")</f>
        <v>0</v>
      </c>
      <c r="T78" s="407">
        <f>IF(Computations!AB53&lt;&gt;"",Computations!AB53,"---")</f>
        <v>10.557291666666003</v>
      </c>
      <c r="U78" s="407">
        <f>IF(Computations!AG53&lt;&gt;"",Computations!AG53,"---")</f>
        <v>0</v>
      </c>
      <c r="V78" s="407">
        <f>IF(Computations!H53&lt;&gt;"",Computations!H53,"---")</f>
        <v>110.774479166666</v>
      </c>
      <c r="W78" s="407">
        <f>IF(Computations!G53&lt;&gt;"",Computations!G53,"---")</f>
        <v>9.7828125000000004</v>
      </c>
      <c r="X78" s="407">
        <f>IF(Computations!F53&lt;&gt;"",Computations!F53,"---")</f>
        <v>120.557291666666</v>
      </c>
      <c r="Y78" s="422">
        <f>IF(Computations!E53&lt;&gt;"",Computations!E53,"---")</f>
        <v>3.7000999999999999</v>
      </c>
      <c r="Z78" s="409">
        <f>IF(AA78=O78,N78,interp(AA78,AreaCapacity!$A$3:$B$245,2))</f>
        <v>7742.4287266355141</v>
      </c>
      <c r="AA78" s="403">
        <f t="shared" si="42"/>
        <v>80574.990000000005</v>
      </c>
      <c r="AB78" s="396">
        <f t="shared" si="49"/>
        <v>213.59230036656811</v>
      </c>
      <c r="AC78" s="396">
        <f>IF(P78&lt;&gt;"---",P78,IF(BH78="Y",AB78,MIN(Input!I53,AB78-AK78)))</f>
        <v>100.21718749999999</v>
      </c>
      <c r="AD78" s="396">
        <f t="shared" si="50"/>
        <v>0</v>
      </c>
      <c r="AE78" s="396">
        <f>IF(R78&lt;&gt;"---",R78,IF(BH78="Y",Input!M53,0))</f>
        <v>0</v>
      </c>
      <c r="AF78" s="396">
        <f t="shared" si="51"/>
        <v>0</v>
      </c>
      <c r="AG78" s="396">
        <f t="shared" si="18"/>
        <v>10.557291666666003</v>
      </c>
      <c r="AH78" s="396">
        <f t="shared" si="19"/>
        <v>0</v>
      </c>
      <c r="AI78" s="396">
        <f t="shared" si="52"/>
        <v>120.557291666666</v>
      </c>
      <c r="AJ78" s="212">
        <f t="shared" si="20"/>
        <v>110.774479166666</v>
      </c>
      <c r="AK78" s="432">
        <f>IF(Y78&lt;&gt;"---",Y78,interp(AA77,AreaCapacity!$A$3:$C$245,3)*StepInterp(B78,Evap!$A$3:$D$15,4)/1.9835)</f>
        <v>3.7000999999999999</v>
      </c>
      <c r="AL78" s="396">
        <f t="shared" si="53"/>
        <v>9.7828125000000004</v>
      </c>
      <c r="AM78" s="396">
        <f t="shared" si="21"/>
        <v>120.557291666666</v>
      </c>
      <c r="AN78" s="396">
        <f t="shared" si="43"/>
        <v>196.60000000000582</v>
      </c>
      <c r="AO78" s="396">
        <f t="shared" si="23"/>
        <v>0</v>
      </c>
      <c r="AP78" s="396">
        <f t="shared" si="44"/>
        <v>0</v>
      </c>
      <c r="AQ78" s="409">
        <f>IF(AR78=O78,N78,interp(AR78,AreaCapacity!$A$3:$B$245,2))</f>
        <v>7742.4287266355141</v>
      </c>
      <c r="AR78" s="403">
        <f t="shared" si="25"/>
        <v>80574.990000000005</v>
      </c>
      <c r="AS78" s="396">
        <f t="shared" si="54"/>
        <v>213.59230036656811</v>
      </c>
      <c r="AT78" s="396">
        <f>IF(P78&lt;&gt;"---",P78,IF(BH78="Y",AS78,MIN(Input!I53,AS78-BB78)))</f>
        <v>100.21718749999999</v>
      </c>
      <c r="AU78" s="396">
        <f t="shared" si="55"/>
        <v>0</v>
      </c>
      <c r="AV78" s="396">
        <f>IF(R78&lt;&gt;"---",R78,IF(BH78="Y",Input!M53,0))</f>
        <v>0</v>
      </c>
      <c r="AW78" s="396">
        <f t="shared" si="56"/>
        <v>0</v>
      </c>
      <c r="AX78" s="396">
        <f t="shared" si="26"/>
        <v>10.557291666666003</v>
      </c>
      <c r="AY78" s="396">
        <f t="shared" si="27"/>
        <v>0</v>
      </c>
      <c r="AZ78" s="396">
        <f t="shared" si="57"/>
        <v>120.557291666666</v>
      </c>
      <c r="BA78" s="212">
        <f t="shared" si="28"/>
        <v>110.774479166666</v>
      </c>
      <c r="BB78" s="432">
        <f>IF(Y78&lt;&gt;"---",Y78,interp(AR77,AreaCapacity!$A$3:$C$245,3)*StepInterp(B78,Evap!$A$3:$D$15,4)/1.9835)</f>
        <v>3.7000999999999999</v>
      </c>
      <c r="BC78" s="396">
        <f t="shared" si="58"/>
        <v>9.7828125000000004</v>
      </c>
      <c r="BD78" s="212">
        <f t="shared" si="29"/>
        <v>120.557291666666</v>
      </c>
      <c r="BE78" s="212">
        <f t="shared" si="30"/>
        <v>196.60000000000582</v>
      </c>
      <c r="BF78" s="212">
        <f t="shared" si="31"/>
        <v>0</v>
      </c>
      <c r="BG78" s="445">
        <f t="shared" si="32"/>
        <v>0</v>
      </c>
      <c r="BH78" s="396" t="str">
        <f t="shared" si="59"/>
        <v>N</v>
      </c>
      <c r="BI78" s="396">
        <f t="shared" si="60"/>
        <v>110</v>
      </c>
      <c r="BJ78" s="396">
        <f t="shared" si="33"/>
        <v>109.67501286656812</v>
      </c>
      <c r="BK78" s="396">
        <f t="shared" si="34"/>
        <v>81592.747610677005</v>
      </c>
      <c r="BL78" s="396">
        <f t="shared" si="35"/>
        <v>81592.747610677005</v>
      </c>
      <c r="BM78" s="443">
        <f t="shared" si="36"/>
        <v>0</v>
      </c>
      <c r="BN78" s="460">
        <f t="shared" si="37"/>
        <v>0</v>
      </c>
      <c r="BO78" s="305">
        <f t="shared" si="38"/>
        <v>0</v>
      </c>
      <c r="BP78" s="445">
        <f t="shared" si="39"/>
        <v>0</v>
      </c>
      <c r="BQ78" s="305"/>
      <c r="BR78" s="12">
        <v>7704</v>
      </c>
      <c r="BS78" s="12">
        <v>52000</v>
      </c>
      <c r="BT78" s="12">
        <v>7747.5</v>
      </c>
      <c r="BU78" s="446">
        <v>85000</v>
      </c>
      <c r="BV78" s="6">
        <v>7766</v>
      </c>
      <c r="BW78" s="6">
        <v>102369</v>
      </c>
      <c r="CW78" s="436"/>
      <c r="CX78" s="436"/>
      <c r="CY78" s="436"/>
      <c r="CZ78" s="436"/>
      <c r="DA78" s="436"/>
      <c r="DB78" s="436"/>
      <c r="DC78" s="148"/>
    </row>
    <row r="79" spans="1:107">
      <c r="A79" s="6" t="str">
        <f ca="1">OFFSET('day lookup'!$A$1,WEEKDAY(B79,1)-1,0)</f>
        <v>TUE</v>
      </c>
      <c r="B79" s="387">
        <f t="shared" si="45"/>
        <v>41044</v>
      </c>
      <c r="C79" s="394">
        <f ca="1">IF($CY$1=1,OFFSET(Historic!$F$193,$B79-$B$35,C$30-1975),IF($B79&gt;DATE(Input!$C$1,4,30),OFFSET(Historic!$F$193,$B79-$B$35,C$30-1975),NA()))</f>
        <v>375.39153219999997</v>
      </c>
      <c r="D79" s="212">
        <f ca="1">IF($CY$1=1,OFFSET(Historic!$F$193,$B79-$B$35,D$30-1975),IF($B79&gt;DATE(Input!$C$1,4,30),OFFSET(Historic!$F$193,$B79-$B$35,D$30-1975),NA()))</f>
        <v>577.18977000000007</v>
      </c>
      <c r="E79" s="212">
        <f ca="1">IF($CY$1=1,OFFSET(Historic!$F$193,$B79-$B$35,E$30-1975),IF($B79&gt;DATE(Input!$C$1,4,30),OFFSET(Historic!$F$193,$B79-$B$35,E$30-1975),NA()))</f>
        <v>509.23608780000001</v>
      </c>
      <c r="F79" s="212">
        <f ca="1">IF($CY$1=1,OFFSET(Historic!$F$193,$B79-$B$35,F$30-1975),IF($B79&gt;DATE(Input!$C$1,4,30),OFFSET(Historic!$F$193,$B79-$B$35,F$30-1975),NA()))</f>
        <v>317.35520000000002</v>
      </c>
      <c r="G79" s="212">
        <f ca="1">IF($CY$1=1,OFFSET(Historic!$F$193,$B79-$B$35,G$30-1975),IF($B79&gt;DATE(Input!$C$1,4,30),OFFSET(Historic!$F$193,$B79-$B$35,G$30-1975),NA()))</f>
        <v>526.87</v>
      </c>
      <c r="H79" s="212">
        <f t="shared" ca="1" si="16"/>
        <v>461.20851800000003</v>
      </c>
      <c r="I79" s="388">
        <f t="shared" ca="1" si="46"/>
        <v>0.94429777854607833</v>
      </c>
      <c r="J79" s="305">
        <f t="shared" ca="1" si="47"/>
        <v>308.02150880731671</v>
      </c>
      <c r="K79" s="305">
        <f t="shared" ca="1" si="48"/>
        <v>97.595686716383184</v>
      </c>
      <c r="L79" s="406" t="str">
        <f>IF(Computations!J54&lt;&gt;"",Computations!J54,"---")</f>
        <v>N</v>
      </c>
      <c r="M79" s="436">
        <f>IF(Computations!I54&lt;&gt;"",Computations!I54,"---")</f>
        <v>218.07036140134696</v>
      </c>
      <c r="N79" s="410">
        <f>IF(Computations!C54&lt;&gt;"",Computations!C54,"---")</f>
        <v>7742.6685630841121</v>
      </c>
      <c r="O79" s="407">
        <f>IF(Computations!D54&lt;&gt;"",Computations!D54,"---")</f>
        <v>80780.289999999994</v>
      </c>
      <c r="P79" s="407">
        <f>IF(Computations!M54&lt;&gt;"",Computations!M54,"---")</f>
        <v>100.33791666666667</v>
      </c>
      <c r="Q79" s="407">
        <f>IF(Computations!P54&lt;&gt;"",Computations!P54,"---")</f>
        <v>0</v>
      </c>
      <c r="R79" s="407">
        <f>IF(Computations!V54&lt;&gt;"",Computations!V54,"---")</f>
        <v>0</v>
      </c>
      <c r="S79" s="407">
        <f>IF(Computations!X54&lt;&gt;"",Computations!X54,"---")</f>
        <v>0</v>
      </c>
      <c r="T79" s="407">
        <f>IF(Computations!AB54&lt;&gt;"",Computations!AB54,"---")</f>
        <v>10.5234375</v>
      </c>
      <c r="U79" s="407">
        <f>IF(Computations!AG54&lt;&gt;"",Computations!AG54,"---")</f>
        <v>0</v>
      </c>
      <c r="V79" s="407">
        <f>IF(Computations!H54&lt;&gt;"",Computations!H54,"---")</f>
        <v>110.86135416666667</v>
      </c>
      <c r="W79" s="407">
        <f>IF(Computations!G54&lt;&gt;"",Computations!G54,"---")</f>
        <v>9.6620833333333298</v>
      </c>
      <c r="X79" s="407">
        <f>IF(Computations!F54&lt;&gt;"",Computations!F54,"---")</f>
        <v>120.5234375</v>
      </c>
      <c r="Y79" s="422">
        <f>IF(Computations!E54&lt;&gt;"",Computations!E54,"---")</f>
        <v>3.7050999999999998</v>
      </c>
      <c r="Z79" s="409">
        <f>IF(AA79=O79,N79,interp(AA79,AreaCapacity!$A$3:$B$245,2))</f>
        <v>7742.6685630841121</v>
      </c>
      <c r="AA79" s="403">
        <f t="shared" si="42"/>
        <v>80780.289999999994</v>
      </c>
      <c r="AB79" s="396">
        <f t="shared" si="49"/>
        <v>218.07036140134696</v>
      </c>
      <c r="AC79" s="396">
        <f>IF(P79&lt;&gt;"---",P79,IF(BH79="Y",AB79,MIN(Input!I54,AB79-AK79)))</f>
        <v>100.33791666666667</v>
      </c>
      <c r="AD79" s="396">
        <f t="shared" si="50"/>
        <v>0</v>
      </c>
      <c r="AE79" s="396">
        <f>IF(R79&lt;&gt;"---",R79,IF(BH79="Y",Input!M54,0))</f>
        <v>0</v>
      </c>
      <c r="AF79" s="396">
        <f t="shared" si="51"/>
        <v>0</v>
      </c>
      <c r="AG79" s="396">
        <f t="shared" si="18"/>
        <v>10.5234375</v>
      </c>
      <c r="AH79" s="396">
        <f t="shared" si="19"/>
        <v>0</v>
      </c>
      <c r="AI79" s="396">
        <f t="shared" si="52"/>
        <v>120.5234375</v>
      </c>
      <c r="AJ79" s="212">
        <f t="shared" si="20"/>
        <v>110.86135416666667</v>
      </c>
      <c r="AK79" s="432">
        <f>IF(Y79&lt;&gt;"---",Y79,interp(AA78,AreaCapacity!$A$3:$C$245,3)*StepInterp(B79,Evap!$A$3:$D$15,4)/1.9835)</f>
        <v>3.7050999999999998</v>
      </c>
      <c r="AL79" s="396">
        <f t="shared" si="53"/>
        <v>9.6620833333333298</v>
      </c>
      <c r="AM79" s="396">
        <f t="shared" si="21"/>
        <v>120.5234375</v>
      </c>
      <c r="AN79" s="396">
        <f t="shared" si="43"/>
        <v>205.29999999998836</v>
      </c>
      <c r="AO79" s="396">
        <f t="shared" si="23"/>
        <v>0</v>
      </c>
      <c r="AP79" s="396">
        <f t="shared" si="44"/>
        <v>0</v>
      </c>
      <c r="AQ79" s="409">
        <f>IF(AR79=O79,N79,interp(AR79,AreaCapacity!$A$3:$B$245,2))</f>
        <v>7742.6685630841121</v>
      </c>
      <c r="AR79" s="403">
        <f t="shared" si="25"/>
        <v>80780.289999999994</v>
      </c>
      <c r="AS79" s="396">
        <f t="shared" si="54"/>
        <v>218.07036140134696</v>
      </c>
      <c r="AT79" s="396">
        <f>IF(P79&lt;&gt;"---",P79,IF(BH79="Y",AS79,MIN(Input!I54,AS79-BB79)))</f>
        <v>100.33791666666667</v>
      </c>
      <c r="AU79" s="396">
        <f t="shared" si="55"/>
        <v>0</v>
      </c>
      <c r="AV79" s="396">
        <f>IF(R79&lt;&gt;"---",R79,IF(BH79="Y",Input!M54,0))</f>
        <v>0</v>
      </c>
      <c r="AW79" s="396">
        <f t="shared" si="56"/>
        <v>0</v>
      </c>
      <c r="AX79" s="396">
        <f t="shared" si="26"/>
        <v>10.5234375</v>
      </c>
      <c r="AY79" s="396">
        <f t="shared" si="27"/>
        <v>0</v>
      </c>
      <c r="AZ79" s="396">
        <f t="shared" si="57"/>
        <v>120.5234375</v>
      </c>
      <c r="BA79" s="212">
        <f t="shared" si="28"/>
        <v>110.86135416666667</v>
      </c>
      <c r="BB79" s="432">
        <f>IF(Y79&lt;&gt;"---",Y79,interp(AR78,AreaCapacity!$A$3:$C$245,3)*StepInterp(B79,Evap!$A$3:$D$15,4)/1.9835)</f>
        <v>3.7050999999999998</v>
      </c>
      <c r="BC79" s="396">
        <f t="shared" si="58"/>
        <v>9.6620833333333298</v>
      </c>
      <c r="BD79" s="212">
        <f t="shared" si="29"/>
        <v>120.5234375</v>
      </c>
      <c r="BE79" s="212">
        <f t="shared" si="30"/>
        <v>205.29999999998836</v>
      </c>
      <c r="BF79" s="212">
        <f t="shared" si="31"/>
        <v>0</v>
      </c>
      <c r="BG79" s="445">
        <f t="shared" si="32"/>
        <v>0</v>
      </c>
      <c r="BH79" s="396" t="str">
        <f t="shared" si="59"/>
        <v>N</v>
      </c>
      <c r="BI79" s="396">
        <f t="shared" si="60"/>
        <v>110</v>
      </c>
      <c r="BJ79" s="396">
        <f t="shared" si="33"/>
        <v>114.0273447346803</v>
      </c>
      <c r="BK79" s="396">
        <f t="shared" si="34"/>
        <v>81818.920848958238</v>
      </c>
      <c r="BL79" s="396">
        <f t="shared" si="35"/>
        <v>81818.920848958238</v>
      </c>
      <c r="BM79" s="443">
        <f t="shared" si="36"/>
        <v>0</v>
      </c>
      <c r="BN79" s="460">
        <f t="shared" si="37"/>
        <v>0</v>
      </c>
      <c r="BO79" s="305">
        <f t="shared" si="38"/>
        <v>0</v>
      </c>
      <c r="BP79" s="445">
        <f t="shared" si="39"/>
        <v>0</v>
      </c>
      <c r="BQ79" s="305"/>
      <c r="BR79" s="12">
        <v>7704</v>
      </c>
      <c r="BS79" s="12">
        <v>52000</v>
      </c>
      <c r="BT79" s="12">
        <v>7747.5</v>
      </c>
      <c r="BU79" s="446">
        <v>85000</v>
      </c>
      <c r="BV79" s="6">
        <v>7766</v>
      </c>
      <c r="BW79" s="6">
        <v>102369</v>
      </c>
      <c r="CW79" s="436"/>
      <c r="CX79" s="436"/>
      <c r="CY79" s="436"/>
      <c r="CZ79" s="436"/>
      <c r="DA79" s="436"/>
      <c r="DB79" s="436"/>
      <c r="DC79" s="148"/>
    </row>
    <row r="80" spans="1:107">
      <c r="A80" s="6" t="str">
        <f ca="1">OFFSET('day lookup'!$A$1,WEEKDAY(B80,1)-1,0)</f>
        <v>WED</v>
      </c>
      <c r="B80" s="387">
        <f t="shared" si="45"/>
        <v>41045</v>
      </c>
      <c r="C80" s="394">
        <f ca="1">IF($CY$1=1,OFFSET(Historic!$F$193,$B80-$B$35,C$30-1975),IF($B80&gt;DATE(Input!$C$1,4,30),OFFSET(Historic!$F$193,$B80-$B$35,C$30-1975),NA()))</f>
        <v>467.34520140000001</v>
      </c>
      <c r="D80" s="212">
        <f ca="1">IF($CY$1=1,OFFSET(Historic!$F$193,$B80-$B$35,D$30-1975),IF($B80&gt;DATE(Input!$C$1,4,30),OFFSET(Historic!$F$193,$B80-$B$35,D$30-1975),NA()))</f>
        <v>345.12378000000001</v>
      </c>
      <c r="E80" s="212">
        <f ca="1">IF($CY$1=1,OFFSET(Historic!$F$193,$B80-$B$35,E$30-1975),IF($B80&gt;DATE(Input!$C$1,4,30),OFFSET(Historic!$F$193,$B80-$B$35,E$30-1975),NA()))</f>
        <v>455.2261997</v>
      </c>
      <c r="F80" s="212">
        <f ca="1">IF($CY$1=1,OFFSET(Historic!$F$193,$B80-$B$35,F$30-1975),IF($B80&gt;DATE(Input!$C$1,4,30),OFFSET(Historic!$F$193,$B80-$B$35,F$30-1975),NA()))</f>
        <v>317.35520000000002</v>
      </c>
      <c r="G80" s="212">
        <f ca="1">IF($CY$1=1,OFFSET(Historic!$F$193,$B80-$B$35,G$30-1975),IF($B80&gt;DATE(Input!$C$1,4,30),OFFSET(Historic!$F$193,$B80-$B$35,G$30-1975),NA()))</f>
        <v>551.45000000000005</v>
      </c>
      <c r="H80" s="212">
        <f t="shared" ca="1" si="16"/>
        <v>427.30007622000005</v>
      </c>
      <c r="I80" s="388">
        <f t="shared" ca="1" si="46"/>
        <v>0.87487220421873479</v>
      </c>
      <c r="J80" s="305">
        <f t="shared" ca="1" si="47"/>
        <v>285.37550598917136</v>
      </c>
      <c r="K80" s="305">
        <f t="shared" ca="1" si="48"/>
        <v>90.420368976476254</v>
      </c>
      <c r="L80" s="406" t="str">
        <f>IF(Computations!J55&lt;&gt;"",Computations!J55,"---")</f>
        <v>N</v>
      </c>
      <c r="M80" s="436">
        <f>IF(Computations!I55&lt;&gt;"",Computations!I55,"---")</f>
        <v>245.3940830949112</v>
      </c>
      <c r="N80" s="410">
        <f>IF(Computations!C55&lt;&gt;"",Computations!C55,"---")</f>
        <v>7742.959240654206</v>
      </c>
      <c r="O80" s="407">
        <f>IF(Computations!D55&lt;&gt;"",Computations!D55,"---")</f>
        <v>81029.11</v>
      </c>
      <c r="P80" s="407">
        <f>IF(Computations!M55&lt;&gt;"",Computations!M55,"---")</f>
        <v>100.29635416666667</v>
      </c>
      <c r="Q80" s="407">
        <f>IF(Computations!P55&lt;&gt;"",Computations!P55,"---")</f>
        <v>0</v>
      </c>
      <c r="R80" s="407">
        <f>IF(Computations!V55&lt;&gt;"",Computations!V55,"---")</f>
        <v>0</v>
      </c>
      <c r="S80" s="407">
        <f>IF(Computations!X55&lt;&gt;"",Computations!X55,"---")</f>
        <v>0</v>
      </c>
      <c r="T80" s="407">
        <f>IF(Computations!AB55&lt;&gt;"",Computations!AB55,"---")</f>
        <v>15.942708333333002</v>
      </c>
      <c r="U80" s="407">
        <f>IF(Computations!AG55&lt;&gt;"",Computations!AG55,"---")</f>
        <v>0</v>
      </c>
      <c r="V80" s="407">
        <f>IF(Computations!H55&lt;&gt;"",Computations!H55,"---")</f>
        <v>116.23906249999968</v>
      </c>
      <c r="W80" s="407">
        <f>IF(Computations!G55&lt;&gt;"",Computations!G55,"---")</f>
        <v>9.7036458333333293</v>
      </c>
      <c r="X80" s="407">
        <f>IF(Computations!F55&lt;&gt;"",Computations!F55,"---")</f>
        <v>125.942708333333</v>
      </c>
      <c r="Y80" s="422">
        <f>IF(Computations!E55&lt;&gt;"",Computations!E55,"---")</f>
        <v>3.7101000000000002</v>
      </c>
      <c r="Z80" s="409">
        <f>IF(AA80=O80,N80,interp(AA80,AreaCapacity!$A$3:$B$245,2))</f>
        <v>7742.959240654206</v>
      </c>
      <c r="AA80" s="403">
        <f t="shared" si="42"/>
        <v>81029.11</v>
      </c>
      <c r="AB80" s="396">
        <f t="shared" si="49"/>
        <v>245.3940830949112</v>
      </c>
      <c r="AC80" s="396">
        <f>IF(P80&lt;&gt;"---",P80,IF(BH80="Y",AB80,MIN(Input!I55,AB80-AK80)))</f>
        <v>100.29635416666667</v>
      </c>
      <c r="AD80" s="396">
        <f t="shared" si="50"/>
        <v>0</v>
      </c>
      <c r="AE80" s="396">
        <f>IF(R80&lt;&gt;"---",R80,IF(BH80="Y",Input!M55,0))</f>
        <v>0</v>
      </c>
      <c r="AF80" s="396">
        <f t="shared" si="51"/>
        <v>0</v>
      </c>
      <c r="AG80" s="396">
        <f t="shared" si="18"/>
        <v>15.942708333333002</v>
      </c>
      <c r="AH80" s="396">
        <f t="shared" si="19"/>
        <v>0</v>
      </c>
      <c r="AI80" s="396">
        <f t="shared" si="52"/>
        <v>125.942708333333</v>
      </c>
      <c r="AJ80" s="212">
        <f t="shared" si="20"/>
        <v>116.23906249999968</v>
      </c>
      <c r="AK80" s="432">
        <f>IF(Y80&lt;&gt;"---",Y80,interp(AA79,AreaCapacity!$A$3:$C$245,3)*StepInterp(B80,Evap!$A$3:$D$15,4)/1.9835)</f>
        <v>3.7101000000000002</v>
      </c>
      <c r="AL80" s="396">
        <f t="shared" si="53"/>
        <v>9.7036458333333293</v>
      </c>
      <c r="AM80" s="396">
        <f t="shared" si="21"/>
        <v>125.942708333333</v>
      </c>
      <c r="AN80" s="396">
        <f t="shared" si="43"/>
        <v>248.82000000000698</v>
      </c>
      <c r="AO80" s="396">
        <f t="shared" si="23"/>
        <v>0</v>
      </c>
      <c r="AP80" s="396">
        <f t="shared" si="44"/>
        <v>0</v>
      </c>
      <c r="AQ80" s="409">
        <f>IF(AR80=O80,N80,interp(AR80,AreaCapacity!$A$3:$B$245,2))</f>
        <v>7742.959240654206</v>
      </c>
      <c r="AR80" s="403">
        <f t="shared" si="25"/>
        <v>81029.11</v>
      </c>
      <c r="AS80" s="396">
        <f t="shared" si="54"/>
        <v>245.3940830949112</v>
      </c>
      <c r="AT80" s="396">
        <f>IF(P80&lt;&gt;"---",P80,IF(BH80="Y",AS80,MIN(Input!I55,AS80-BB80)))</f>
        <v>100.29635416666667</v>
      </c>
      <c r="AU80" s="396">
        <f t="shared" si="55"/>
        <v>0</v>
      </c>
      <c r="AV80" s="396">
        <f>IF(R80&lt;&gt;"---",R80,IF(BH80="Y",Input!M55,0))</f>
        <v>0</v>
      </c>
      <c r="AW80" s="396">
        <f t="shared" si="56"/>
        <v>0</v>
      </c>
      <c r="AX80" s="396">
        <f t="shared" si="26"/>
        <v>15.942708333333002</v>
      </c>
      <c r="AY80" s="396">
        <f t="shared" si="27"/>
        <v>0</v>
      </c>
      <c r="AZ80" s="396">
        <f t="shared" si="57"/>
        <v>125.942708333333</v>
      </c>
      <c r="BA80" s="212">
        <f t="shared" si="28"/>
        <v>116.23906249999968</v>
      </c>
      <c r="BB80" s="432">
        <f>IF(Y80&lt;&gt;"---",Y80,interp(AR79,AreaCapacity!$A$3:$C$245,3)*StepInterp(B80,Evap!$A$3:$D$15,4)/1.9835)</f>
        <v>3.7101000000000002</v>
      </c>
      <c r="BC80" s="396">
        <f t="shared" si="58"/>
        <v>9.7036458333333293</v>
      </c>
      <c r="BD80" s="212">
        <f t="shared" si="29"/>
        <v>125.942708333333</v>
      </c>
      <c r="BE80" s="212">
        <f t="shared" si="30"/>
        <v>248.82000000000698</v>
      </c>
      <c r="BF80" s="212">
        <f t="shared" si="31"/>
        <v>0</v>
      </c>
      <c r="BG80" s="445">
        <f t="shared" si="32"/>
        <v>0</v>
      </c>
      <c r="BH80" s="396" t="str">
        <f t="shared" si="59"/>
        <v>N</v>
      </c>
      <c r="BI80" s="396">
        <f t="shared" si="60"/>
        <v>110</v>
      </c>
      <c r="BJ80" s="396">
        <f t="shared" si="33"/>
        <v>141.38762892824451</v>
      </c>
      <c r="BK80" s="396">
        <f t="shared" si="34"/>
        <v>82099.363210937416</v>
      </c>
      <c r="BL80" s="396">
        <f t="shared" si="35"/>
        <v>82099.363210937416</v>
      </c>
      <c r="BM80" s="443">
        <f t="shared" si="36"/>
        <v>0</v>
      </c>
      <c r="BN80" s="460">
        <f t="shared" si="37"/>
        <v>0</v>
      </c>
      <c r="BO80" s="305">
        <f t="shared" si="38"/>
        <v>0</v>
      </c>
      <c r="BP80" s="445">
        <f t="shared" si="39"/>
        <v>0</v>
      </c>
      <c r="BQ80" s="305"/>
      <c r="BR80" s="12">
        <v>7704</v>
      </c>
      <c r="BS80" s="12">
        <v>52000</v>
      </c>
      <c r="BT80" s="12">
        <v>7747.5</v>
      </c>
      <c r="BU80" s="446">
        <v>85000</v>
      </c>
      <c r="BV80" s="6">
        <v>7766</v>
      </c>
      <c r="BW80" s="6">
        <v>102369</v>
      </c>
      <c r="CW80" s="436"/>
      <c r="CX80" s="436"/>
      <c r="CY80" s="436"/>
      <c r="CZ80" s="436"/>
      <c r="DA80" s="436"/>
      <c r="DB80" s="436"/>
      <c r="DC80" s="148"/>
    </row>
    <row r="81" spans="1:107">
      <c r="A81" s="6" t="str">
        <f ca="1">OFFSET('day lookup'!$A$1,WEEKDAY(B81,1)-1,0)</f>
        <v>THU</v>
      </c>
      <c r="B81" s="387">
        <f t="shared" si="45"/>
        <v>41046</v>
      </c>
      <c r="C81" s="394">
        <f ca="1">IF($CY$1=1,OFFSET(Historic!$F$193,$B81-$B$35,C$30-1975),IF($B81&gt;DATE(Input!$C$1,4,30),OFFSET(Historic!$F$193,$B81-$B$35,C$30-1975),NA()))</f>
        <v>398.39978420000006</v>
      </c>
      <c r="D81" s="212">
        <f ca="1">IF($CY$1=1,OFFSET(Historic!$F$193,$B81-$B$35,D$30-1975),IF($B81&gt;DATE(Input!$C$1,4,30),OFFSET(Historic!$F$193,$B81-$B$35,D$30-1975),NA()))</f>
        <v>351.07418999999999</v>
      </c>
      <c r="E81" s="212">
        <f ca="1">IF($CY$1=1,OFFSET(Historic!$F$193,$B81-$B$35,E$30-1975),IF($B81&gt;DATE(Input!$C$1,4,30),OFFSET(Historic!$F$193,$B81-$B$35,E$30-1975),NA()))</f>
        <v>493.84436060000002</v>
      </c>
      <c r="F81" s="212">
        <f ca="1">IF($CY$1=1,OFFSET(Historic!$F$193,$B81-$B$35,F$30-1975),IF($B81&gt;DATE(Input!$C$1,4,30),OFFSET(Historic!$F$193,$B81-$B$35,F$30-1975),NA()))</f>
        <v>378.84277000000003</v>
      </c>
      <c r="G81" s="212">
        <f ca="1">IF($CY$1=1,OFFSET(Historic!$F$193,$B81-$B$35,G$30-1975),IF($B81&gt;DATE(Input!$C$1,4,30),OFFSET(Historic!$F$193,$B81-$B$35,G$30-1975),NA()))</f>
        <v>432.94</v>
      </c>
      <c r="H81" s="212">
        <f t="shared" ca="1" si="16"/>
        <v>411.02022096000002</v>
      </c>
      <c r="I81" s="388">
        <f t="shared" ca="1" si="46"/>
        <v>0.84154014169800373</v>
      </c>
      <c r="J81" s="305">
        <f t="shared" ca="1" si="47"/>
        <v>274.50288463756408</v>
      </c>
      <c r="K81" s="305">
        <f t="shared" ca="1" si="48"/>
        <v>86.975411670325556</v>
      </c>
      <c r="L81" s="406" t="str">
        <f>IF(Computations!J56&lt;&gt;"",Computations!J56,"---")</f>
        <v>N</v>
      </c>
      <c r="M81" s="436">
        <f>IF(Computations!I56&lt;&gt;"",Computations!I56,"---")</f>
        <v>245.49453351188998</v>
      </c>
      <c r="N81" s="410">
        <f>IF(Computations!C56&lt;&gt;"",Computations!C56,"---")</f>
        <v>7743.2490592334498</v>
      </c>
      <c r="O81" s="407">
        <f>IF(Computations!D56&lt;&gt;"",Computations!D56,"---")</f>
        <v>81278.44</v>
      </c>
      <c r="P81" s="407">
        <f>IF(Computations!M56&lt;&gt;"",Computations!M56,"---")</f>
        <v>100.14</v>
      </c>
      <c r="Q81" s="407">
        <f>IF(Computations!P56&lt;&gt;"",Computations!P56,"---")</f>
        <v>0</v>
      </c>
      <c r="R81" s="407">
        <f>IF(Computations!V56&lt;&gt;"",Computations!V56,"---")</f>
        <v>0</v>
      </c>
      <c r="S81" s="407">
        <f>IF(Computations!X56&lt;&gt;"",Computations!X56,"---")</f>
        <v>0</v>
      </c>
      <c r="T81" s="407">
        <f>IF(Computations!AB56&lt;&gt;"",Computations!AB56,"---")</f>
        <v>15.932291666666003</v>
      </c>
      <c r="U81" s="407">
        <f>IF(Computations!AG56&lt;&gt;"",Computations!AG56,"---")</f>
        <v>0</v>
      </c>
      <c r="V81" s="407">
        <f>IF(Computations!H56&lt;&gt;"",Computations!H56,"---")</f>
        <v>116.072291666666</v>
      </c>
      <c r="W81" s="407">
        <f>IF(Computations!G56&lt;&gt;"",Computations!G56,"---")</f>
        <v>9.86</v>
      </c>
      <c r="X81" s="407">
        <f>IF(Computations!F56&lt;&gt;"",Computations!F56,"---")</f>
        <v>125.932291666666</v>
      </c>
      <c r="Y81" s="422">
        <f>IF(Computations!E56&lt;&gt;"",Computations!E56,"---")</f>
        <v>3.7202000000000002</v>
      </c>
      <c r="Z81" s="409">
        <f>IF(AA81=O81,N81,interp(AA81,AreaCapacity!$A$3:$B$245,2))</f>
        <v>7743.2490592334498</v>
      </c>
      <c r="AA81" s="403">
        <f t="shared" si="42"/>
        <v>81278.44</v>
      </c>
      <c r="AB81" s="396">
        <f t="shared" si="49"/>
        <v>245.49453351188998</v>
      </c>
      <c r="AC81" s="396">
        <f>IF(P81&lt;&gt;"---",P81,IF(BH81="Y",AB81,MIN(Input!I56,AB81-AK81)))</f>
        <v>100.14</v>
      </c>
      <c r="AD81" s="396">
        <f t="shared" si="50"/>
        <v>0</v>
      </c>
      <c r="AE81" s="396">
        <f>IF(R81&lt;&gt;"---",R81,IF(BH81="Y",Input!M56,0))</f>
        <v>0</v>
      </c>
      <c r="AF81" s="396">
        <f t="shared" si="51"/>
        <v>0</v>
      </c>
      <c r="AG81" s="396">
        <f t="shared" si="18"/>
        <v>15.932291666666003</v>
      </c>
      <c r="AH81" s="396">
        <f t="shared" si="19"/>
        <v>0</v>
      </c>
      <c r="AI81" s="396">
        <f t="shared" si="52"/>
        <v>125.932291666666</v>
      </c>
      <c r="AJ81" s="212">
        <f t="shared" si="20"/>
        <v>116.072291666666</v>
      </c>
      <c r="AK81" s="432">
        <f>IF(Y81&lt;&gt;"---",Y81,interp(AA80,AreaCapacity!$A$3:$C$245,3)*StepInterp(B81,Evap!$A$3:$D$15,4)/1.9835)</f>
        <v>3.7202000000000002</v>
      </c>
      <c r="AL81" s="396">
        <f t="shared" si="53"/>
        <v>9.86</v>
      </c>
      <c r="AM81" s="396">
        <f t="shared" si="21"/>
        <v>125.932291666666</v>
      </c>
      <c r="AN81" s="396">
        <f t="shared" si="43"/>
        <v>249.33000000000175</v>
      </c>
      <c r="AO81" s="396">
        <f t="shared" si="23"/>
        <v>0</v>
      </c>
      <c r="AP81" s="396">
        <f t="shared" si="44"/>
        <v>0</v>
      </c>
      <c r="AQ81" s="409">
        <f>IF(AR81=O81,N81,interp(AR81,AreaCapacity!$A$3:$B$245,2))</f>
        <v>7743.2490592334498</v>
      </c>
      <c r="AR81" s="403">
        <f t="shared" si="25"/>
        <v>81278.44</v>
      </c>
      <c r="AS81" s="396">
        <f t="shared" si="54"/>
        <v>245.49453351188998</v>
      </c>
      <c r="AT81" s="396">
        <f>IF(P81&lt;&gt;"---",P81,IF(BH81="Y",AS81,MIN(Input!I56,AS81-BB81)))</f>
        <v>100.14</v>
      </c>
      <c r="AU81" s="396">
        <f t="shared" si="55"/>
        <v>0</v>
      </c>
      <c r="AV81" s="396">
        <f>IF(R81&lt;&gt;"---",R81,IF(BH81="Y",Input!M56,0))</f>
        <v>0</v>
      </c>
      <c r="AW81" s="396">
        <f t="shared" si="56"/>
        <v>0</v>
      </c>
      <c r="AX81" s="396">
        <f t="shared" si="26"/>
        <v>15.932291666666003</v>
      </c>
      <c r="AY81" s="396">
        <f t="shared" si="27"/>
        <v>0</v>
      </c>
      <c r="AZ81" s="396">
        <f t="shared" si="57"/>
        <v>125.932291666666</v>
      </c>
      <c r="BA81" s="212">
        <f t="shared" si="28"/>
        <v>116.072291666666</v>
      </c>
      <c r="BB81" s="432">
        <f>IF(Y81&lt;&gt;"---",Y81,interp(AR80,AreaCapacity!$A$3:$C$245,3)*StepInterp(B81,Evap!$A$3:$D$15,4)/1.9835)</f>
        <v>3.7202000000000002</v>
      </c>
      <c r="BC81" s="396">
        <f t="shared" si="58"/>
        <v>9.86</v>
      </c>
      <c r="BD81" s="212">
        <f t="shared" si="29"/>
        <v>125.932291666666</v>
      </c>
      <c r="BE81" s="212">
        <f t="shared" si="30"/>
        <v>249.33000000000175</v>
      </c>
      <c r="BF81" s="212">
        <f t="shared" si="31"/>
        <v>0</v>
      </c>
      <c r="BG81" s="445">
        <f t="shared" si="32"/>
        <v>0</v>
      </c>
      <c r="BH81" s="396" t="str">
        <f t="shared" si="59"/>
        <v>N</v>
      </c>
      <c r="BI81" s="396">
        <f t="shared" si="60"/>
        <v>110</v>
      </c>
      <c r="BJ81" s="396">
        <f t="shared" si="33"/>
        <v>141.63433351188996</v>
      </c>
      <c r="BK81" s="396">
        <f t="shared" si="34"/>
        <v>82380.294911458244</v>
      </c>
      <c r="BL81" s="396">
        <f t="shared" si="35"/>
        <v>82380.294911458244</v>
      </c>
      <c r="BM81" s="443">
        <f t="shared" si="36"/>
        <v>0</v>
      </c>
      <c r="BN81" s="460">
        <f t="shared" si="37"/>
        <v>0</v>
      </c>
      <c r="BO81" s="305">
        <f t="shared" si="38"/>
        <v>0</v>
      </c>
      <c r="BP81" s="445">
        <f t="shared" si="39"/>
        <v>0</v>
      </c>
      <c r="BQ81" s="305"/>
      <c r="BR81" s="12">
        <v>7704</v>
      </c>
      <c r="BS81" s="12">
        <v>52000</v>
      </c>
      <c r="BT81" s="12">
        <v>7747.5</v>
      </c>
      <c r="BU81" s="446">
        <v>85000</v>
      </c>
      <c r="BV81" s="6">
        <v>7766</v>
      </c>
      <c r="BW81" s="6">
        <v>102369</v>
      </c>
      <c r="CW81" s="436"/>
      <c r="CX81" s="436"/>
      <c r="CY81" s="436"/>
      <c r="CZ81" s="436"/>
      <c r="DA81" s="436"/>
      <c r="DB81" s="436"/>
      <c r="DC81" s="148"/>
    </row>
    <row r="82" spans="1:107">
      <c r="A82" s="6" t="str">
        <f ca="1">OFFSET('day lookup'!$A$1,WEEKDAY(B82,1)-1,0)</f>
        <v>FRI</v>
      </c>
      <c r="B82" s="387">
        <f t="shared" si="45"/>
        <v>41047</v>
      </c>
      <c r="C82" s="394">
        <f ca="1">IF($CY$1=1,OFFSET(Historic!$F$193,$B82-$B$35,C$30-1975),IF($B82&gt;DATE(Input!$C$1,4,30),OFFSET(Historic!$F$193,$B82-$B$35,C$30-1975),NA()))</f>
        <v>543.5699535</v>
      </c>
      <c r="D82" s="212">
        <f ca="1">IF($CY$1=1,OFFSET(Historic!$F$193,$B82-$B$35,D$30-1975),IF($B82&gt;DATE(Input!$C$1,4,30),OFFSET(Historic!$F$193,$B82-$B$35,D$30-1975),NA()))</f>
        <v>341.15683999999999</v>
      </c>
      <c r="E82" s="212">
        <f ca="1">IF($CY$1=1,OFFSET(Historic!$F$193,$B82-$B$35,E$30-1975),IF($B82&gt;DATE(Input!$C$1,4,30),OFFSET(Historic!$F$193,$B82-$B$35,E$30-1975),NA()))</f>
        <v>526.31376450000005</v>
      </c>
      <c r="F82" s="212">
        <f ca="1">IF($CY$1=1,OFFSET(Historic!$F$193,$B82-$B$35,F$30-1975),IF($B82&gt;DATE(Input!$C$1,4,30),OFFSET(Historic!$F$193,$B82-$B$35,F$30-1975),NA()))</f>
        <v>335.20643000000001</v>
      </c>
      <c r="G82" s="212">
        <f ca="1">IF($CY$1=1,OFFSET(Historic!$F$193,$B82-$B$35,G$30-1975),IF($B82&gt;DATE(Input!$C$1,4,30),OFFSET(Historic!$F$193,$B82-$B$35,G$30-1975),NA()))</f>
        <v>528.29999999999995</v>
      </c>
      <c r="H82" s="212">
        <f t="shared" ca="1" si="16"/>
        <v>454.90939760000003</v>
      </c>
      <c r="I82" s="388">
        <f t="shared" ca="1" si="46"/>
        <v>0.93140069367369049</v>
      </c>
      <c r="J82" s="305">
        <f t="shared" ca="1" si="47"/>
        <v>303.81459481062655</v>
      </c>
      <c r="K82" s="305">
        <f t="shared" ca="1" si="48"/>
        <v>96.262738695793573</v>
      </c>
      <c r="L82" s="406" t="str">
        <f>IF(Computations!J57&lt;&gt;"",Computations!J57,"---")</f>
        <v>N</v>
      </c>
      <c r="M82" s="436">
        <f>IF(Computations!I57&lt;&gt;"",Computations!I57,"---")</f>
        <v>240.49666108572865</v>
      </c>
      <c r="N82" s="410">
        <f>IF(Computations!C57&lt;&gt;"",Computations!C57,"---")</f>
        <v>7743.5392218350753</v>
      </c>
      <c r="O82" s="407">
        <f>IF(Computations!D57&lt;&gt;"",Computations!D57,"---")</f>
        <v>81528.27</v>
      </c>
      <c r="P82" s="407">
        <f>IF(Computations!M57&lt;&gt;"",Computations!M57,"---")</f>
        <v>100.01515625</v>
      </c>
      <c r="Q82" s="407">
        <f>IF(Computations!P57&lt;&gt;"",Computations!P57,"---")</f>
        <v>0</v>
      </c>
      <c r="R82" s="407">
        <f>IF(Computations!V57&lt;&gt;"",Computations!V57,"---")</f>
        <v>0</v>
      </c>
      <c r="S82" s="407">
        <f>IF(Computations!X57&lt;&gt;"",Computations!X57,"---")</f>
        <v>0</v>
      </c>
      <c r="T82" s="407">
        <f>IF(Computations!AB57&lt;&gt;"",Computations!AB57,"---")</f>
        <v>10.802083333333002</v>
      </c>
      <c r="U82" s="407">
        <f>IF(Computations!AG57&lt;&gt;"",Computations!AG57,"---")</f>
        <v>0</v>
      </c>
      <c r="V82" s="407">
        <f>IF(Computations!H57&lt;&gt;"",Computations!H57,"---")</f>
        <v>110.81723958333301</v>
      </c>
      <c r="W82" s="407">
        <f>IF(Computations!G57&lt;&gt;"",Computations!G57,"---")</f>
        <v>9.9848437499999996</v>
      </c>
      <c r="X82" s="407">
        <f>IF(Computations!F57&lt;&gt;"",Computations!F57,"---")</f>
        <v>120.802083333333</v>
      </c>
      <c r="Y82" s="422">
        <f>IF(Computations!E57&lt;&gt;"",Computations!E57,"---")</f>
        <v>3.7252999999999998</v>
      </c>
      <c r="Z82" s="409">
        <f>IF(AA82=O82,N82,interp(AA82,AreaCapacity!$A$3:$B$245,2))</f>
        <v>7743.5392218350753</v>
      </c>
      <c r="AA82" s="403">
        <f t="shared" si="42"/>
        <v>81528.27</v>
      </c>
      <c r="AB82" s="396">
        <f t="shared" si="49"/>
        <v>240.49666108572865</v>
      </c>
      <c r="AC82" s="396">
        <f>IF(P82&lt;&gt;"---",P82,IF(BH82="Y",AB82,MIN(Input!I57,AB82-AK82)))</f>
        <v>100.01515625</v>
      </c>
      <c r="AD82" s="396">
        <f t="shared" si="50"/>
        <v>0</v>
      </c>
      <c r="AE82" s="396">
        <f>IF(R82&lt;&gt;"---",R82,IF(BH82="Y",Input!M57,0))</f>
        <v>0</v>
      </c>
      <c r="AF82" s="396">
        <f t="shared" si="51"/>
        <v>0</v>
      </c>
      <c r="AG82" s="396">
        <f t="shared" si="18"/>
        <v>10.802083333333002</v>
      </c>
      <c r="AH82" s="396">
        <f t="shared" si="19"/>
        <v>0</v>
      </c>
      <c r="AI82" s="396">
        <f t="shared" si="52"/>
        <v>120.802083333333</v>
      </c>
      <c r="AJ82" s="212">
        <f t="shared" si="20"/>
        <v>110.81723958333301</v>
      </c>
      <c r="AK82" s="432">
        <f>IF(Y82&lt;&gt;"---",Y82,interp(AA81,AreaCapacity!$A$3:$C$245,3)*StepInterp(B82,Evap!$A$3:$D$15,4)/1.9835)</f>
        <v>3.7252999999999998</v>
      </c>
      <c r="AL82" s="396">
        <f t="shared" si="53"/>
        <v>9.9848437499999996</v>
      </c>
      <c r="AM82" s="396">
        <f t="shared" si="21"/>
        <v>120.802083333333</v>
      </c>
      <c r="AN82" s="396">
        <f t="shared" si="43"/>
        <v>249.83000000000175</v>
      </c>
      <c r="AO82" s="396">
        <f t="shared" si="23"/>
        <v>0</v>
      </c>
      <c r="AP82" s="396">
        <f t="shared" si="44"/>
        <v>0</v>
      </c>
      <c r="AQ82" s="409">
        <f>IF(AR82=O82,N82,interp(AR82,AreaCapacity!$A$3:$B$245,2))</f>
        <v>7743.5392218350753</v>
      </c>
      <c r="AR82" s="403">
        <f t="shared" si="25"/>
        <v>81528.27</v>
      </c>
      <c r="AS82" s="396">
        <f t="shared" si="54"/>
        <v>240.49666108572865</v>
      </c>
      <c r="AT82" s="396">
        <f>IF(P82&lt;&gt;"---",P82,IF(BH82="Y",AS82,MIN(Input!I57,AS82-BB82)))</f>
        <v>100.01515625</v>
      </c>
      <c r="AU82" s="396">
        <f t="shared" si="55"/>
        <v>0</v>
      </c>
      <c r="AV82" s="396">
        <f>IF(R82&lt;&gt;"---",R82,IF(BH82="Y",Input!M57,0))</f>
        <v>0</v>
      </c>
      <c r="AW82" s="396">
        <f t="shared" si="56"/>
        <v>0</v>
      </c>
      <c r="AX82" s="396">
        <f t="shared" si="26"/>
        <v>10.802083333333002</v>
      </c>
      <c r="AY82" s="396">
        <f t="shared" si="27"/>
        <v>0</v>
      </c>
      <c r="AZ82" s="396">
        <f t="shared" si="57"/>
        <v>120.802083333333</v>
      </c>
      <c r="BA82" s="212">
        <f t="shared" si="28"/>
        <v>110.81723958333301</v>
      </c>
      <c r="BB82" s="432">
        <f>IF(Y82&lt;&gt;"---",Y82,interp(AR81,AreaCapacity!$A$3:$C$245,3)*StepInterp(B82,Evap!$A$3:$D$15,4)/1.9835)</f>
        <v>3.7252999999999998</v>
      </c>
      <c r="BC82" s="396">
        <f t="shared" si="58"/>
        <v>9.9848437499999996</v>
      </c>
      <c r="BD82" s="212">
        <f t="shared" si="29"/>
        <v>120.802083333333</v>
      </c>
      <c r="BE82" s="212">
        <f t="shared" si="30"/>
        <v>249.83000000000175</v>
      </c>
      <c r="BF82" s="212">
        <f t="shared" si="31"/>
        <v>0</v>
      </c>
      <c r="BG82" s="445">
        <f t="shared" si="32"/>
        <v>0</v>
      </c>
      <c r="BH82" s="396" t="str">
        <f t="shared" si="59"/>
        <v>N</v>
      </c>
      <c r="BI82" s="396">
        <f t="shared" si="60"/>
        <v>110</v>
      </c>
      <c r="BJ82" s="396">
        <f t="shared" si="33"/>
        <v>136.75620483572862</v>
      </c>
      <c r="BK82" s="396">
        <f t="shared" si="34"/>
        <v>82651.550843749908</v>
      </c>
      <c r="BL82" s="396">
        <f t="shared" si="35"/>
        <v>82651.550843749908</v>
      </c>
      <c r="BM82" s="443">
        <f t="shared" si="36"/>
        <v>0</v>
      </c>
      <c r="BN82" s="460">
        <f t="shared" si="37"/>
        <v>0</v>
      </c>
      <c r="BO82" s="305">
        <f t="shared" si="38"/>
        <v>0</v>
      </c>
      <c r="BP82" s="445">
        <f t="shared" si="39"/>
        <v>0</v>
      </c>
      <c r="BQ82" s="305"/>
      <c r="BR82" s="12">
        <v>7704</v>
      </c>
      <c r="BS82" s="12">
        <v>52000</v>
      </c>
      <c r="BT82" s="12">
        <v>7747.5</v>
      </c>
      <c r="BU82" s="446">
        <v>85000</v>
      </c>
      <c r="BV82" s="6">
        <v>7766</v>
      </c>
      <c r="BW82" s="6">
        <v>102369</v>
      </c>
      <c r="CW82" s="436"/>
      <c r="CX82" s="436"/>
      <c r="CY82" s="436"/>
      <c r="CZ82" s="436"/>
      <c r="DA82" s="436"/>
      <c r="DB82" s="436"/>
      <c r="DC82" s="148"/>
    </row>
    <row r="83" spans="1:107">
      <c r="A83" s="6" t="str">
        <f ca="1">OFFSET('day lookup'!$A$1,WEEKDAY(B83,1)-1,0)</f>
        <v>SAT</v>
      </c>
      <c r="B83" s="387">
        <f t="shared" si="45"/>
        <v>41048</v>
      </c>
      <c r="C83" s="394">
        <f ca="1">IF($CY$1=1,OFFSET(Historic!$F$193,$B83-$B$35,C$30-1975),IF($B83&gt;DATE(Input!$C$1,4,30),OFFSET(Historic!$F$193,$B83-$B$35,C$30-1975),NA()))</f>
        <v>463.47743489999999</v>
      </c>
      <c r="D83" s="212">
        <f ca="1">IF($CY$1=1,OFFSET(Historic!$F$193,$B83-$B$35,D$30-1975),IF($B83&gt;DATE(Input!$C$1,4,30),OFFSET(Historic!$F$193,$B83-$B$35,D$30-1975),NA()))</f>
        <v>347.10725000000002</v>
      </c>
      <c r="E83" s="212">
        <f ca="1">IF($CY$1=1,OFFSET(Historic!$F$193,$B83-$B$35,E$30-1975),IF($B83&gt;DATE(Input!$C$1,4,30),OFFSET(Historic!$F$193,$B83-$B$35,E$30-1975),NA()))</f>
        <v>559.16002770000011</v>
      </c>
      <c r="F83" s="212">
        <f ca="1">IF($CY$1=1,OFFSET(Historic!$F$193,$B83-$B$35,F$30-1975),IF($B83&gt;DATE(Input!$C$1,4,30),OFFSET(Historic!$F$193,$B83-$B$35,F$30-1975),NA()))</f>
        <v>396.69400000000002</v>
      </c>
      <c r="G83" s="212">
        <f ca="1">IF($CY$1=1,OFFSET(Historic!$F$193,$B83-$B$35,G$30-1975),IF($B83&gt;DATE(Input!$C$1,4,30),OFFSET(Historic!$F$193,$B83-$B$35,G$30-1975),NA()))</f>
        <v>570.88</v>
      </c>
      <c r="H83" s="212">
        <f t="shared" ca="1" si="16"/>
        <v>467.46374252000004</v>
      </c>
      <c r="I83" s="388">
        <f t="shared" ca="1" si="46"/>
        <v>0.95710498914174869</v>
      </c>
      <c r="J83" s="305">
        <f t="shared" ca="1" si="47"/>
        <v>312.19910661694553</v>
      </c>
      <c r="K83" s="305">
        <f t="shared" ca="1" si="48"/>
        <v>98.919345991458769</v>
      </c>
      <c r="L83" s="406" t="str">
        <f>IF(Computations!J58&lt;&gt;"",Computations!J58,"---")</f>
        <v>N</v>
      </c>
      <c r="M83" s="436">
        <f>IF(Computations!I58&lt;&gt;"",Computations!I58,"---")</f>
        <v>255.45058825045712</v>
      </c>
      <c r="N83" s="410">
        <f>IF(Computations!C58&lt;&gt;"",Computations!C58,"---")</f>
        <v>7743.8902555168406</v>
      </c>
      <c r="O83" s="407">
        <f>IF(Computations!D58&lt;&gt;"",Computations!D58,"---")</f>
        <v>81830.509999999995</v>
      </c>
      <c r="P83" s="407">
        <f>IF(Computations!M58&lt;&gt;"",Computations!M58,"---")</f>
        <v>99.887656249999992</v>
      </c>
      <c r="Q83" s="407">
        <f>IF(Computations!P58&lt;&gt;"",Computations!P58,"---")</f>
        <v>0</v>
      </c>
      <c r="R83" s="407">
        <f>IF(Computations!V58&lt;&gt;"",Computations!V58,"---")</f>
        <v>0</v>
      </c>
      <c r="S83" s="407">
        <f>IF(Computations!X58&lt;&gt;"",Computations!X58,"---")</f>
        <v>0</v>
      </c>
      <c r="T83" s="407">
        <f>IF(Computations!AB58&lt;&gt;"",Computations!AB58,"---")</f>
        <v>0</v>
      </c>
      <c r="U83" s="407">
        <f>IF(Computations!AG58&lt;&gt;"",Computations!AG58,"---")</f>
        <v>0.54947916666699825</v>
      </c>
      <c r="V83" s="407">
        <f>IF(Computations!H58&lt;&gt;"",Computations!H58,"---")</f>
        <v>99.338177083332994</v>
      </c>
      <c r="W83" s="407">
        <f>IF(Computations!G58&lt;&gt;"",Computations!G58,"---")</f>
        <v>10.112343750000001</v>
      </c>
      <c r="X83" s="407">
        <f>IF(Computations!F58&lt;&gt;"",Computations!F58,"---")</f>
        <v>109.450520833333</v>
      </c>
      <c r="Y83" s="422">
        <f>IF(Computations!E58&lt;&gt;"",Computations!E58,"---")</f>
        <v>3.7353000000000001</v>
      </c>
      <c r="Z83" s="409">
        <f>IF(AA83=O83,N83,interp(AA83,AreaCapacity!$A$3:$B$245,2))</f>
        <v>7743.8902555168406</v>
      </c>
      <c r="AA83" s="403">
        <f t="shared" si="42"/>
        <v>81830.509999999995</v>
      </c>
      <c r="AB83" s="396">
        <f t="shared" si="49"/>
        <v>255.45058825045712</v>
      </c>
      <c r="AC83" s="396">
        <f>IF(P83&lt;&gt;"---",P83,IF(BH83="Y",AB83,MIN(Input!I58,AB83-AK83)))</f>
        <v>99.887656249999992</v>
      </c>
      <c r="AD83" s="396">
        <f t="shared" si="50"/>
        <v>0</v>
      </c>
      <c r="AE83" s="396">
        <f>IF(R83&lt;&gt;"---",R83,IF(BH83="Y",Input!M58,0))</f>
        <v>0</v>
      </c>
      <c r="AF83" s="396">
        <f t="shared" si="51"/>
        <v>0</v>
      </c>
      <c r="AG83" s="396">
        <f t="shared" si="18"/>
        <v>0</v>
      </c>
      <c r="AH83" s="396">
        <f t="shared" si="19"/>
        <v>0.54947916666699825</v>
      </c>
      <c r="AI83" s="396">
        <f t="shared" si="52"/>
        <v>109.450520833333</v>
      </c>
      <c r="AJ83" s="212">
        <f t="shared" si="20"/>
        <v>99.338177083332994</v>
      </c>
      <c r="AK83" s="432">
        <f>IF(Y83&lt;&gt;"---",Y83,interp(AA82,AreaCapacity!$A$3:$C$245,3)*StepInterp(B83,Evap!$A$3:$D$15,4)/1.9835)</f>
        <v>3.7353000000000001</v>
      </c>
      <c r="AL83" s="396">
        <f t="shared" si="53"/>
        <v>10.112343750000001</v>
      </c>
      <c r="AM83" s="396">
        <f t="shared" si="21"/>
        <v>109.450520833333</v>
      </c>
      <c r="AN83" s="396">
        <f t="shared" si="43"/>
        <v>302.23999999999069</v>
      </c>
      <c r="AO83" s="396">
        <f t="shared" si="23"/>
        <v>0</v>
      </c>
      <c r="AP83" s="396">
        <f t="shared" si="44"/>
        <v>0</v>
      </c>
      <c r="AQ83" s="409">
        <f>IF(AR83=O83,N83,interp(AR83,AreaCapacity!$A$3:$B$245,2))</f>
        <v>7743.8902555168406</v>
      </c>
      <c r="AR83" s="403">
        <f t="shared" si="25"/>
        <v>81830.509999999995</v>
      </c>
      <c r="AS83" s="396">
        <f t="shared" si="54"/>
        <v>255.45058825045712</v>
      </c>
      <c r="AT83" s="396">
        <f>IF(P83&lt;&gt;"---",P83,IF(BH83="Y",AS83,MIN(Input!I58,AS83-BB83)))</f>
        <v>99.887656249999992</v>
      </c>
      <c r="AU83" s="396">
        <f t="shared" si="55"/>
        <v>0</v>
      </c>
      <c r="AV83" s="396">
        <f>IF(R83&lt;&gt;"---",R83,IF(BH83="Y",Input!M58,0))</f>
        <v>0</v>
      </c>
      <c r="AW83" s="396">
        <f t="shared" si="56"/>
        <v>0</v>
      </c>
      <c r="AX83" s="396">
        <f t="shared" si="26"/>
        <v>0</v>
      </c>
      <c r="AY83" s="396">
        <f t="shared" si="27"/>
        <v>0.54947916666699825</v>
      </c>
      <c r="AZ83" s="396">
        <f t="shared" si="57"/>
        <v>109.450520833333</v>
      </c>
      <c r="BA83" s="212">
        <f t="shared" si="28"/>
        <v>99.338177083332994</v>
      </c>
      <c r="BB83" s="432">
        <f>IF(Y83&lt;&gt;"---",Y83,interp(AR82,AreaCapacity!$A$3:$C$245,3)*StepInterp(B83,Evap!$A$3:$D$15,4)/1.9835)</f>
        <v>3.7353000000000001</v>
      </c>
      <c r="BC83" s="396">
        <f t="shared" si="58"/>
        <v>10.112343750000001</v>
      </c>
      <c r="BD83" s="212">
        <f t="shared" si="29"/>
        <v>109.450520833333</v>
      </c>
      <c r="BE83" s="212">
        <f t="shared" si="30"/>
        <v>302.23999999999069</v>
      </c>
      <c r="BF83" s="212">
        <f t="shared" si="31"/>
        <v>0</v>
      </c>
      <c r="BG83" s="445">
        <f t="shared" si="32"/>
        <v>0</v>
      </c>
      <c r="BH83" s="396" t="str">
        <f t="shared" si="59"/>
        <v>N</v>
      </c>
      <c r="BI83" s="396">
        <f t="shared" si="60"/>
        <v>110</v>
      </c>
      <c r="BJ83" s="396">
        <f t="shared" si="33"/>
        <v>151.82763200045713</v>
      </c>
      <c r="BK83" s="396">
        <f t="shared" si="34"/>
        <v>82952.700951822815</v>
      </c>
      <c r="BL83" s="396">
        <f t="shared" si="35"/>
        <v>82952.700951822815</v>
      </c>
      <c r="BM83" s="443">
        <f t="shared" si="36"/>
        <v>0</v>
      </c>
      <c r="BN83" s="460">
        <f t="shared" si="37"/>
        <v>0</v>
      </c>
      <c r="BO83" s="305">
        <f t="shared" si="38"/>
        <v>0</v>
      </c>
      <c r="BP83" s="445">
        <f t="shared" si="39"/>
        <v>0</v>
      </c>
      <c r="BQ83" s="305"/>
      <c r="BR83" s="12">
        <v>7704</v>
      </c>
      <c r="BS83" s="12">
        <v>52000</v>
      </c>
      <c r="BT83" s="12">
        <v>7747.5</v>
      </c>
      <c r="BU83" s="446">
        <v>85000</v>
      </c>
      <c r="BV83" s="6">
        <v>7766</v>
      </c>
      <c r="BW83" s="6">
        <v>102369</v>
      </c>
      <c r="CW83" s="436"/>
      <c r="CX83" s="436"/>
      <c r="CY83" s="436"/>
      <c r="CZ83" s="436"/>
      <c r="DA83" s="436"/>
      <c r="DB83" s="436"/>
      <c r="DC83" s="148"/>
    </row>
    <row r="84" spans="1:107">
      <c r="A84" s="6" t="str">
        <f ca="1">OFFSET('day lookup'!$A$1,WEEKDAY(B84,1)-1,0)</f>
        <v>SUN</v>
      </c>
      <c r="B84" s="387">
        <f t="shared" si="45"/>
        <v>41049</v>
      </c>
      <c r="C84" s="394">
        <f ca="1">IF($CY$1=1,OFFSET(Historic!$F$193,$B84-$B$35,C$30-1975),IF($B84&gt;DATE(Input!$C$1,4,30),OFFSET(Historic!$F$193,$B84-$B$35,C$30-1975),NA()))</f>
        <v>528.0790528</v>
      </c>
      <c r="D84" s="212">
        <f ca="1">IF($CY$1=1,OFFSET(Historic!$F$193,$B84-$B$35,D$30-1975),IF($B84&gt;DATE(Input!$C$1,4,30),OFFSET(Historic!$F$193,$B84-$B$35,D$30-1975),NA()))</f>
        <v>386.77665000000002</v>
      </c>
      <c r="E84" s="212">
        <f ca="1">IF($CY$1=1,OFFSET(Historic!$F$193,$B84-$B$35,E$30-1975),IF($B84&gt;DATE(Input!$C$1,4,30),OFFSET(Historic!$F$193,$B84-$B$35,E$30-1975),NA()))</f>
        <v>657.89716429999999</v>
      </c>
      <c r="F84" s="212">
        <f ca="1">IF($CY$1=1,OFFSET(Historic!$F$193,$B84-$B$35,F$30-1975),IF($B84&gt;DATE(Input!$C$1,4,30),OFFSET(Historic!$F$193,$B84-$B$35,F$30-1975),NA()))</f>
        <v>448.26422000000002</v>
      </c>
      <c r="G84" s="212">
        <f ca="1">IF($CY$1=1,OFFSET(Historic!$F$193,$B84-$B$35,G$30-1975),IF($B84&gt;DATE(Input!$C$1,4,30),OFFSET(Historic!$F$193,$B84-$B$35,G$30-1975),NA()))</f>
        <v>654.94000000000005</v>
      </c>
      <c r="H84" s="212">
        <f t="shared" ca="1" si="16"/>
        <v>535.19141741999999</v>
      </c>
      <c r="I84" s="388">
        <f t="shared" ca="1" si="46"/>
        <v>1.0957734882221601</v>
      </c>
      <c r="J84" s="305">
        <f t="shared" ca="1" si="47"/>
        <v>357.43153359200278</v>
      </c>
      <c r="K84" s="305">
        <f t="shared" ca="1" si="48"/>
        <v>113.25110415202563</v>
      </c>
      <c r="L84" s="406" t="str">
        <f>IF(Computations!J59&lt;&gt;"",Computations!J59,"---")</f>
        <v>N</v>
      </c>
      <c r="M84" s="436">
        <f>IF(Computations!I59&lt;&gt;"",Computations!I59,"---")</f>
        <v>234.03531572399783</v>
      </c>
      <c r="N84" s="410">
        <f>IF(Computations!C59&lt;&gt;"",Computations!C59,"---")</f>
        <v>7744.1899884792629</v>
      </c>
      <c r="O84" s="407">
        <f>IF(Computations!D59&lt;&gt;"",Computations!D59,"---")</f>
        <v>82089.91</v>
      </c>
      <c r="P84" s="407">
        <f>IF(Computations!M59&lt;&gt;"",Computations!M59,"---")</f>
        <v>99.802656249999998</v>
      </c>
      <c r="Q84" s="407">
        <f>IF(Computations!P59&lt;&gt;"",Computations!P59,"---")</f>
        <v>0</v>
      </c>
      <c r="R84" s="407">
        <f>IF(Computations!V59&lt;&gt;"",Computations!V59,"---")</f>
        <v>0</v>
      </c>
      <c r="S84" s="407">
        <f>IF(Computations!X59&lt;&gt;"",Computations!X59,"---")</f>
        <v>0</v>
      </c>
      <c r="T84" s="407">
        <f>IF(Computations!AB59&lt;&gt;"",Computations!AB59,"---")</f>
        <v>0</v>
      </c>
      <c r="U84" s="407">
        <f>IF(Computations!AG59&lt;&gt;"",Computations!AG59,"---")</f>
        <v>0.29166666666699825</v>
      </c>
      <c r="V84" s="407">
        <f>IF(Computations!H59&lt;&gt;"",Computations!H59,"---")</f>
        <v>99.510989583333</v>
      </c>
      <c r="W84" s="407">
        <f>IF(Computations!G59&lt;&gt;"",Computations!G59,"---")</f>
        <v>10.19734375</v>
      </c>
      <c r="X84" s="407">
        <f>IF(Computations!F59&lt;&gt;"",Computations!F59,"---")</f>
        <v>109.708333333333</v>
      </c>
      <c r="Y84" s="422">
        <f>IF(Computations!E59&lt;&gt;"",Computations!E59,"---")</f>
        <v>3.7454000000000001</v>
      </c>
      <c r="Z84" s="409">
        <f>IF(AA84=O84,N84,interp(AA84,AreaCapacity!$A$3:$B$245,2))</f>
        <v>7744.1899884792629</v>
      </c>
      <c r="AA84" s="403">
        <f t="shared" si="42"/>
        <v>82089.91</v>
      </c>
      <c r="AB84" s="396">
        <f t="shared" si="49"/>
        <v>234.03531572399783</v>
      </c>
      <c r="AC84" s="396">
        <f>IF(P84&lt;&gt;"---",P84,IF(BH84="Y",AB84,MIN(Input!I59,AB84-AK84)))</f>
        <v>99.802656249999998</v>
      </c>
      <c r="AD84" s="396">
        <f t="shared" si="50"/>
        <v>0</v>
      </c>
      <c r="AE84" s="396">
        <f>IF(R84&lt;&gt;"---",R84,IF(BH84="Y",Input!M59,0))</f>
        <v>0</v>
      </c>
      <c r="AF84" s="396">
        <f t="shared" si="51"/>
        <v>0</v>
      </c>
      <c r="AG84" s="396">
        <f t="shared" si="18"/>
        <v>0</v>
      </c>
      <c r="AH84" s="396">
        <f t="shared" si="19"/>
        <v>0.29166666666699825</v>
      </c>
      <c r="AI84" s="396">
        <f t="shared" si="52"/>
        <v>109.708333333333</v>
      </c>
      <c r="AJ84" s="212">
        <f t="shared" si="20"/>
        <v>99.510989583333</v>
      </c>
      <c r="AK84" s="432">
        <f>IF(Y84&lt;&gt;"---",Y84,interp(AA83,AreaCapacity!$A$3:$C$245,3)*StepInterp(B84,Evap!$A$3:$D$15,4)/1.9835)</f>
        <v>3.7454000000000001</v>
      </c>
      <c r="AL84" s="396">
        <f t="shared" si="53"/>
        <v>10.19734375</v>
      </c>
      <c r="AM84" s="396">
        <f t="shared" si="21"/>
        <v>109.708333333333</v>
      </c>
      <c r="AN84" s="396">
        <f t="shared" si="43"/>
        <v>259.40000000000873</v>
      </c>
      <c r="AO84" s="396">
        <f t="shared" si="23"/>
        <v>0</v>
      </c>
      <c r="AP84" s="396">
        <f t="shared" si="44"/>
        <v>0</v>
      </c>
      <c r="AQ84" s="409">
        <f>IF(AR84=O84,N84,interp(AR84,AreaCapacity!$A$3:$B$245,2))</f>
        <v>7744.1899884792629</v>
      </c>
      <c r="AR84" s="403">
        <f t="shared" si="25"/>
        <v>82089.91</v>
      </c>
      <c r="AS84" s="396">
        <f t="shared" si="54"/>
        <v>234.03531572399783</v>
      </c>
      <c r="AT84" s="396">
        <f>IF(P84&lt;&gt;"---",P84,IF(BH84="Y",AS84,MIN(Input!I59,AS84-BB84)))</f>
        <v>99.802656249999998</v>
      </c>
      <c r="AU84" s="396">
        <f t="shared" si="55"/>
        <v>0</v>
      </c>
      <c r="AV84" s="396">
        <f>IF(R84&lt;&gt;"---",R84,IF(BH84="Y",Input!M59,0))</f>
        <v>0</v>
      </c>
      <c r="AW84" s="396">
        <f t="shared" si="56"/>
        <v>0</v>
      </c>
      <c r="AX84" s="396">
        <f t="shared" si="26"/>
        <v>0</v>
      </c>
      <c r="AY84" s="396">
        <f t="shared" si="27"/>
        <v>0.29166666666699825</v>
      </c>
      <c r="AZ84" s="396">
        <f t="shared" si="57"/>
        <v>109.708333333333</v>
      </c>
      <c r="BA84" s="212">
        <f t="shared" si="28"/>
        <v>99.510989583333</v>
      </c>
      <c r="BB84" s="432">
        <f>IF(Y84&lt;&gt;"---",Y84,interp(AR83,AreaCapacity!$A$3:$C$245,3)*StepInterp(B84,Evap!$A$3:$D$15,4)/1.9835)</f>
        <v>3.7454000000000001</v>
      </c>
      <c r="BC84" s="396">
        <f t="shared" si="58"/>
        <v>10.19734375</v>
      </c>
      <c r="BD84" s="212">
        <f t="shared" si="29"/>
        <v>109.708333333333</v>
      </c>
      <c r="BE84" s="212">
        <f t="shared" si="30"/>
        <v>259.40000000000873</v>
      </c>
      <c r="BF84" s="212">
        <f t="shared" si="31"/>
        <v>0</v>
      </c>
      <c r="BG84" s="445">
        <f t="shared" si="32"/>
        <v>0</v>
      </c>
      <c r="BH84" s="396" t="str">
        <f t="shared" si="59"/>
        <v>N</v>
      </c>
      <c r="BI84" s="396">
        <f t="shared" si="60"/>
        <v>110</v>
      </c>
      <c r="BJ84" s="396">
        <f t="shared" si="33"/>
        <v>130.48725947399782</v>
      </c>
      <c r="BK84" s="396">
        <f t="shared" si="34"/>
        <v>83211.522430989484</v>
      </c>
      <c r="BL84" s="396">
        <f t="shared" si="35"/>
        <v>83211.522430989484</v>
      </c>
      <c r="BM84" s="443">
        <f t="shared" si="36"/>
        <v>0</v>
      </c>
      <c r="BN84" s="460">
        <f t="shared" si="37"/>
        <v>0</v>
      </c>
      <c r="BO84" s="305">
        <f t="shared" si="38"/>
        <v>0</v>
      </c>
      <c r="BP84" s="445">
        <f t="shared" si="39"/>
        <v>0</v>
      </c>
      <c r="BQ84" s="305"/>
      <c r="BR84" s="12">
        <v>7704</v>
      </c>
      <c r="BS84" s="12">
        <v>52000</v>
      </c>
      <c r="BT84" s="12">
        <v>7747.5</v>
      </c>
      <c r="BU84" s="446">
        <v>85000</v>
      </c>
      <c r="BV84" s="6">
        <v>7766</v>
      </c>
      <c r="BW84" s="6">
        <v>102369</v>
      </c>
      <c r="CW84" s="436"/>
      <c r="CX84" s="436"/>
      <c r="CY84" s="436"/>
      <c r="CZ84" s="436"/>
      <c r="DA84" s="436"/>
      <c r="DB84" s="436"/>
      <c r="DC84" s="148"/>
    </row>
    <row r="85" spans="1:107">
      <c r="A85" s="6" t="str">
        <f ca="1">OFFSET('day lookup'!$A$1,WEEKDAY(B85,1)-1,0)</f>
        <v>MON</v>
      </c>
      <c r="B85" s="387">
        <f t="shared" si="45"/>
        <v>41050</v>
      </c>
      <c r="C85" s="394">
        <f ca="1">IF($CY$1=1,OFFSET(Historic!$F$193,$B85-$B$35,C$30-1975),IF($B85&gt;DATE(Input!$C$1,4,30),OFFSET(Historic!$F$193,$B85-$B$35,C$30-1975),NA()))</f>
        <v>525.00467430000003</v>
      </c>
      <c r="D85" s="212">
        <f ca="1">IF($CY$1=1,OFFSET(Historic!$F$193,$B85-$B$35,D$30-1975),IF($B85&gt;DATE(Input!$C$1,4,30),OFFSET(Historic!$F$193,$B85-$B$35,D$30-1975),NA()))</f>
        <v>362.97501</v>
      </c>
      <c r="E85" s="212">
        <f ca="1">IF($CY$1=1,OFFSET(Historic!$F$193,$B85-$B$35,E$30-1975),IF($B85&gt;DATE(Input!$C$1,4,30),OFFSET(Historic!$F$193,$B85-$B$35,E$30-1975),NA()))</f>
        <v>677.03764979999994</v>
      </c>
      <c r="F85" s="212">
        <f ca="1">IF($CY$1=1,OFFSET(Historic!$F$193,$B85-$B$35,F$30-1975),IF($B85&gt;DATE(Input!$C$1,4,30),OFFSET(Historic!$F$193,$B85-$B$35,F$30-1975),NA()))</f>
        <v>406.61135000000002</v>
      </c>
      <c r="G85" s="212">
        <f ca="1">IF($CY$1=1,OFFSET(Historic!$F$193,$B85-$B$35,G$30-1975),IF($B85&gt;DATE(Input!$C$1,4,30),OFFSET(Historic!$F$193,$B85-$B$35,G$30-1975),NA()))</f>
        <v>747.09</v>
      </c>
      <c r="H85" s="212">
        <f t="shared" ca="1" si="16"/>
        <v>543.74373682000009</v>
      </c>
      <c r="I85" s="388">
        <f t="shared" ca="1" si="46"/>
        <v>1.113283867791595</v>
      </c>
      <c r="J85" s="305">
        <f t="shared" ca="1" si="47"/>
        <v>363.14326315158149</v>
      </c>
      <c r="K85" s="305">
        <f t="shared" ca="1" si="48"/>
        <v>115.06084844833725</v>
      </c>
      <c r="L85" s="406" t="str">
        <f>IF(Computations!J60&lt;&gt;"",Computations!J60,"---")</f>
        <v>N</v>
      </c>
      <c r="M85" s="436">
        <f>IF(Computations!I60&lt;&gt;"",Computations!I60,"---")</f>
        <v>226.02632804228134</v>
      </c>
      <c r="N85" s="410">
        <f>IF(Computations!C60&lt;&gt;"",Computations!C60,"---")</f>
        <v>7744.4699308755762</v>
      </c>
      <c r="O85" s="407">
        <f>IF(Computations!D60&lt;&gt;"",Computations!D60,"---")</f>
        <v>82332.899999999994</v>
      </c>
      <c r="P85" s="407">
        <f>IF(Computations!M60&lt;&gt;"",Computations!M60,"---")</f>
        <v>100.09307291666667</v>
      </c>
      <c r="Q85" s="407">
        <f>IF(Computations!P60&lt;&gt;"",Computations!P60,"---")</f>
        <v>0</v>
      </c>
      <c r="R85" s="407">
        <f>IF(Computations!V60&lt;&gt;"",Computations!V60,"---")</f>
        <v>0</v>
      </c>
      <c r="S85" s="407">
        <f>IF(Computations!X60&lt;&gt;"",Computations!X60,"---")</f>
        <v>0</v>
      </c>
      <c r="T85" s="407">
        <f>IF(Computations!AB60&lt;&gt;"",Computations!AB60,"---")</f>
        <v>0</v>
      </c>
      <c r="U85" s="407">
        <f>IF(Computations!AG60&lt;&gt;"",Computations!AG60,"---")</f>
        <v>0.32291666666699825</v>
      </c>
      <c r="V85" s="407">
        <f>IF(Computations!H60&lt;&gt;"",Computations!H60,"---")</f>
        <v>99.770156249999673</v>
      </c>
      <c r="W85" s="407">
        <f>IF(Computations!G60&lt;&gt;"",Computations!G60,"---")</f>
        <v>9.9069270833333292</v>
      </c>
      <c r="X85" s="407">
        <f>IF(Computations!F60&lt;&gt;"",Computations!F60,"---")</f>
        <v>109.677083333333</v>
      </c>
      <c r="Y85" s="422">
        <f>IF(Computations!E60&lt;&gt;"",Computations!E60,"---")</f>
        <v>3.7505000000000002</v>
      </c>
      <c r="Z85" s="409">
        <f>IF(AA85=O85,N85,interp(AA85,AreaCapacity!$A$3:$B$245,2))</f>
        <v>7744.4699308755762</v>
      </c>
      <c r="AA85" s="403">
        <f t="shared" si="42"/>
        <v>82332.899999999994</v>
      </c>
      <c r="AB85" s="396">
        <f t="shared" si="49"/>
        <v>226.02632804228134</v>
      </c>
      <c r="AC85" s="396">
        <f>IF(P85&lt;&gt;"---",P85,IF(BH85="Y",AB85,MIN(Input!I60,AB85-AK85)))</f>
        <v>100.09307291666667</v>
      </c>
      <c r="AD85" s="396">
        <f t="shared" si="50"/>
        <v>0</v>
      </c>
      <c r="AE85" s="396">
        <f>IF(R85&lt;&gt;"---",R85,IF(BH85="Y",Input!M60,0))</f>
        <v>0</v>
      </c>
      <c r="AF85" s="396">
        <f t="shared" si="51"/>
        <v>0</v>
      </c>
      <c r="AG85" s="396">
        <f t="shared" si="18"/>
        <v>0</v>
      </c>
      <c r="AH85" s="396">
        <f t="shared" si="19"/>
        <v>0.32291666666699825</v>
      </c>
      <c r="AI85" s="396">
        <f t="shared" si="52"/>
        <v>109.677083333333</v>
      </c>
      <c r="AJ85" s="212">
        <f t="shared" si="20"/>
        <v>99.770156249999673</v>
      </c>
      <c r="AK85" s="432">
        <f>IF(Y85&lt;&gt;"---",Y85,interp(AA84,AreaCapacity!$A$3:$C$245,3)*StepInterp(B85,Evap!$A$3:$D$15,4)/1.9835)</f>
        <v>3.7505000000000002</v>
      </c>
      <c r="AL85" s="396">
        <f t="shared" si="53"/>
        <v>9.9069270833333292</v>
      </c>
      <c r="AM85" s="396">
        <f t="shared" si="21"/>
        <v>109.677083333333</v>
      </c>
      <c r="AN85" s="396">
        <f t="shared" si="43"/>
        <v>242.98999999999069</v>
      </c>
      <c r="AO85" s="396">
        <f t="shared" si="23"/>
        <v>0</v>
      </c>
      <c r="AP85" s="396">
        <f t="shared" si="44"/>
        <v>0</v>
      </c>
      <c r="AQ85" s="409">
        <f>IF(AR85=O85,N85,interp(AR85,AreaCapacity!$A$3:$B$245,2))</f>
        <v>7744.4699308755762</v>
      </c>
      <c r="AR85" s="403">
        <f t="shared" si="25"/>
        <v>82332.899999999994</v>
      </c>
      <c r="AS85" s="396">
        <f t="shared" si="54"/>
        <v>226.02632804228134</v>
      </c>
      <c r="AT85" s="396">
        <f>IF(P85&lt;&gt;"---",P85,IF(BH85="Y",AS85,MIN(Input!I60,AS85-BB85)))</f>
        <v>100.09307291666667</v>
      </c>
      <c r="AU85" s="396">
        <f t="shared" si="55"/>
        <v>0</v>
      </c>
      <c r="AV85" s="396">
        <f>IF(R85&lt;&gt;"---",R85,IF(BH85="Y",Input!M60,0))</f>
        <v>0</v>
      </c>
      <c r="AW85" s="396">
        <f t="shared" si="56"/>
        <v>0</v>
      </c>
      <c r="AX85" s="396">
        <f t="shared" si="26"/>
        <v>0</v>
      </c>
      <c r="AY85" s="396">
        <f t="shared" si="27"/>
        <v>0.32291666666699825</v>
      </c>
      <c r="AZ85" s="396">
        <f t="shared" si="57"/>
        <v>109.677083333333</v>
      </c>
      <c r="BA85" s="212">
        <f t="shared" si="28"/>
        <v>99.770156249999673</v>
      </c>
      <c r="BB85" s="432">
        <f>IF(Y85&lt;&gt;"---",Y85,interp(AR84,AreaCapacity!$A$3:$C$245,3)*StepInterp(B85,Evap!$A$3:$D$15,4)/1.9835)</f>
        <v>3.7505000000000002</v>
      </c>
      <c r="BC85" s="396">
        <f t="shared" si="58"/>
        <v>9.9069270833333292</v>
      </c>
      <c r="BD85" s="212">
        <f t="shared" si="29"/>
        <v>109.677083333333</v>
      </c>
      <c r="BE85" s="212">
        <f t="shared" si="30"/>
        <v>242.98999999999069</v>
      </c>
      <c r="BF85" s="212">
        <f t="shared" si="31"/>
        <v>0</v>
      </c>
      <c r="BG85" s="445">
        <f t="shared" si="32"/>
        <v>0</v>
      </c>
      <c r="BH85" s="396" t="str">
        <f t="shared" si="59"/>
        <v>N</v>
      </c>
      <c r="BI85" s="396">
        <f t="shared" si="60"/>
        <v>110</v>
      </c>
      <c r="BJ85" s="396">
        <f t="shared" si="33"/>
        <v>122.18275512561468</v>
      </c>
      <c r="BK85" s="396">
        <f t="shared" si="34"/>
        <v>83453.871925781146</v>
      </c>
      <c r="BL85" s="396">
        <f t="shared" si="35"/>
        <v>83453.871925781146</v>
      </c>
      <c r="BM85" s="443">
        <f t="shared" si="36"/>
        <v>0</v>
      </c>
      <c r="BN85" s="460">
        <f t="shared" si="37"/>
        <v>0</v>
      </c>
      <c r="BO85" s="305">
        <f t="shared" si="38"/>
        <v>0</v>
      </c>
      <c r="BP85" s="445">
        <f t="shared" si="39"/>
        <v>0</v>
      </c>
      <c r="BQ85" s="305"/>
      <c r="BR85" s="12">
        <v>7704</v>
      </c>
      <c r="BS85" s="12">
        <v>52000</v>
      </c>
      <c r="BT85" s="12">
        <v>7747.5</v>
      </c>
      <c r="BU85" s="446">
        <v>85000</v>
      </c>
      <c r="BV85" s="6">
        <v>7766</v>
      </c>
      <c r="BW85" s="6">
        <v>102369</v>
      </c>
      <c r="CW85" s="436"/>
      <c r="CX85" s="436"/>
      <c r="CY85" s="436"/>
      <c r="CZ85" s="436"/>
      <c r="DA85" s="436"/>
      <c r="DB85" s="436"/>
      <c r="DC85" s="148"/>
    </row>
    <row r="86" spans="1:107">
      <c r="A86" s="6" t="str">
        <f ca="1">OFFSET('day lookup'!$A$1,WEEKDAY(B86,1)-1,0)</f>
        <v>TUE</v>
      </c>
      <c r="B86" s="387">
        <f t="shared" si="45"/>
        <v>41051</v>
      </c>
      <c r="C86" s="394">
        <f ca="1">IF($CY$1=1,OFFSET(Historic!$F$193,$B86-$B$35,C$30-1975),IF($B86&gt;DATE(Input!$C$1,4,30),OFFSET(Historic!$F$193,$B86-$B$35,C$30-1975),NA()))</f>
        <v>446.36008879999997</v>
      </c>
      <c r="D86" s="212">
        <f ca="1">IF($CY$1=1,OFFSET(Historic!$F$193,$B86-$B$35,D$30-1975),IF($B86&gt;DATE(Input!$C$1,4,30),OFFSET(Historic!$F$193,$B86-$B$35,D$30-1975),NA()))</f>
        <v>283.63621000000001</v>
      </c>
      <c r="E86" s="212">
        <f ca="1">IF($CY$1=1,OFFSET(Historic!$F$193,$B86-$B$35,E$30-1975),IF($B86&gt;DATE(Input!$C$1,4,30),OFFSET(Historic!$F$193,$B86-$B$35,E$30-1975),NA()))</f>
        <v>654.80295109999997</v>
      </c>
      <c r="F86" s="212">
        <f ca="1">IF($CY$1=1,OFFSET(Historic!$F$193,$B86-$B$35,F$30-1975),IF($B86&gt;DATE(Input!$C$1,4,30),OFFSET(Historic!$F$193,$B86-$B$35,F$30-1975),NA()))</f>
        <v>380.82623999999998</v>
      </c>
      <c r="G86" s="212">
        <f ca="1">IF($CY$1=1,OFFSET(Historic!$F$193,$B86-$B$35,G$30-1975),IF($B86&gt;DATE(Input!$C$1,4,30),OFFSET(Historic!$F$193,$B86-$B$35,G$30-1975),NA()))</f>
        <v>728.88</v>
      </c>
      <c r="H86" s="212">
        <f t="shared" ca="1" si="16"/>
        <v>498.90109798000003</v>
      </c>
      <c r="I86" s="388">
        <f t="shared" ca="1" si="46"/>
        <v>1.02147115708022</v>
      </c>
      <c r="J86" s="305">
        <f t="shared" ca="1" si="47"/>
        <v>333.19477621926006</v>
      </c>
      <c r="K86" s="305">
        <f t="shared" ca="1" si="48"/>
        <v>105.5717606258861</v>
      </c>
      <c r="L86" s="406" t="str">
        <f>IF(Computations!J61&lt;&gt;"",Computations!J61,"---")</f>
        <v>N</v>
      </c>
      <c r="M86" s="436">
        <f>IF(Computations!I61&lt;&gt;"",Computations!I61,"---")</f>
        <v>239.21066433283005</v>
      </c>
      <c r="N86" s="410">
        <f>IF(Computations!C61&lt;&gt;"",Computations!C61,"---")</f>
        <v>7744.7797695852532</v>
      </c>
      <c r="O86" s="407">
        <f>IF(Computations!D61&lt;&gt;"",Computations!D61,"---")</f>
        <v>82601.84</v>
      </c>
      <c r="P86" s="407">
        <f>IF(Computations!M61&lt;&gt;"",Computations!M61,"---")</f>
        <v>100.0125</v>
      </c>
      <c r="Q86" s="407">
        <f>IF(Computations!P61&lt;&gt;"",Computations!P61,"---")</f>
        <v>0</v>
      </c>
      <c r="R86" s="407">
        <f>IF(Computations!V61&lt;&gt;"",Computations!V61,"---")</f>
        <v>0</v>
      </c>
      <c r="S86" s="407">
        <f>IF(Computations!X61&lt;&gt;"",Computations!X61,"---")</f>
        <v>0</v>
      </c>
      <c r="T86" s="407">
        <f>IF(Computations!AB61&lt;&gt;"",Computations!AB61,"---")</f>
        <v>0</v>
      </c>
      <c r="U86" s="407">
        <f>IF(Computations!AG61&lt;&gt;"",Computations!AG61,"---")</f>
        <v>0.15104166666699825</v>
      </c>
      <c r="V86" s="407">
        <f>IF(Computations!H61&lt;&gt;"",Computations!H61,"---")</f>
        <v>99.861458333333005</v>
      </c>
      <c r="W86" s="407">
        <f>IF(Computations!G61&lt;&gt;"",Computations!G61,"---")</f>
        <v>9.9875000000000007</v>
      </c>
      <c r="X86" s="407">
        <f>IF(Computations!F61&lt;&gt;"",Computations!F61,"---")</f>
        <v>109.848958333333</v>
      </c>
      <c r="Y86" s="422">
        <f>IF(Computations!E61&lt;&gt;"",Computations!E61,"---")</f>
        <v>3.7606000000000002</v>
      </c>
      <c r="Z86" s="409">
        <f>IF(AA86=O86,N86,interp(AA86,AreaCapacity!$A$3:$B$245,2))</f>
        <v>7744.7797695852532</v>
      </c>
      <c r="AA86" s="403">
        <f t="shared" si="42"/>
        <v>82601.84</v>
      </c>
      <c r="AB86" s="396">
        <f t="shared" si="49"/>
        <v>239.21066433283005</v>
      </c>
      <c r="AC86" s="396">
        <f>IF(P86&lt;&gt;"---",P86,IF(BH86="Y",AB86,MIN(Input!I61,AB86-AK86)))</f>
        <v>100.0125</v>
      </c>
      <c r="AD86" s="396">
        <f t="shared" si="50"/>
        <v>0</v>
      </c>
      <c r="AE86" s="396">
        <f>IF(R86&lt;&gt;"---",R86,IF(BH86="Y",Input!M61,0))</f>
        <v>0</v>
      </c>
      <c r="AF86" s="396">
        <f t="shared" si="51"/>
        <v>0</v>
      </c>
      <c r="AG86" s="396">
        <f t="shared" si="18"/>
        <v>0</v>
      </c>
      <c r="AH86" s="396">
        <f t="shared" si="19"/>
        <v>0.15104166666699825</v>
      </c>
      <c r="AI86" s="396">
        <f t="shared" si="52"/>
        <v>109.848958333333</v>
      </c>
      <c r="AJ86" s="212">
        <f t="shared" si="20"/>
        <v>99.861458333333005</v>
      </c>
      <c r="AK86" s="432">
        <f>IF(Y86&lt;&gt;"---",Y86,interp(AA85,AreaCapacity!$A$3:$C$245,3)*StepInterp(B86,Evap!$A$3:$D$15,4)/1.9835)</f>
        <v>3.7606000000000002</v>
      </c>
      <c r="AL86" s="396">
        <f t="shared" si="53"/>
        <v>9.9875000000000007</v>
      </c>
      <c r="AM86" s="396">
        <f t="shared" si="21"/>
        <v>109.848958333333</v>
      </c>
      <c r="AN86" s="396">
        <f t="shared" si="43"/>
        <v>268.94000000000233</v>
      </c>
      <c r="AO86" s="396">
        <f t="shared" si="23"/>
        <v>0</v>
      </c>
      <c r="AP86" s="396">
        <f t="shared" si="44"/>
        <v>0</v>
      </c>
      <c r="AQ86" s="409">
        <f>IF(AR86=O86,N86,interp(AR86,AreaCapacity!$A$3:$B$245,2))</f>
        <v>7744.7797695852532</v>
      </c>
      <c r="AR86" s="403">
        <f t="shared" si="25"/>
        <v>82601.84</v>
      </c>
      <c r="AS86" s="396">
        <f t="shared" si="54"/>
        <v>239.21066433283005</v>
      </c>
      <c r="AT86" s="396">
        <f>IF(P86&lt;&gt;"---",P86,IF(BH86="Y",AS86,MIN(Input!I61,AS86-BB86)))</f>
        <v>100.0125</v>
      </c>
      <c r="AU86" s="396">
        <f t="shared" si="55"/>
        <v>0</v>
      </c>
      <c r="AV86" s="396">
        <f>IF(R86&lt;&gt;"---",R86,IF(BH86="Y",Input!M61,0))</f>
        <v>0</v>
      </c>
      <c r="AW86" s="396">
        <f t="shared" si="56"/>
        <v>0</v>
      </c>
      <c r="AX86" s="396">
        <f t="shared" si="26"/>
        <v>0</v>
      </c>
      <c r="AY86" s="396">
        <f t="shared" si="27"/>
        <v>0.15104166666699825</v>
      </c>
      <c r="AZ86" s="396">
        <f t="shared" si="57"/>
        <v>109.848958333333</v>
      </c>
      <c r="BA86" s="212">
        <f t="shared" si="28"/>
        <v>99.861458333333005</v>
      </c>
      <c r="BB86" s="432">
        <f>IF(Y86&lt;&gt;"---",Y86,interp(AR85,AreaCapacity!$A$3:$C$245,3)*StepInterp(B86,Evap!$A$3:$D$15,4)/1.9835)</f>
        <v>3.7606000000000002</v>
      </c>
      <c r="BC86" s="396">
        <f t="shared" si="58"/>
        <v>9.9875000000000007</v>
      </c>
      <c r="BD86" s="212">
        <f t="shared" si="29"/>
        <v>109.848958333333</v>
      </c>
      <c r="BE86" s="212">
        <f t="shared" si="30"/>
        <v>268.94000000000233</v>
      </c>
      <c r="BF86" s="212">
        <f t="shared" si="31"/>
        <v>0</v>
      </c>
      <c r="BG86" s="445">
        <f t="shared" si="32"/>
        <v>0</v>
      </c>
      <c r="BH86" s="396" t="str">
        <f t="shared" si="59"/>
        <v>N</v>
      </c>
      <c r="BI86" s="396">
        <f t="shared" si="60"/>
        <v>110</v>
      </c>
      <c r="BJ86" s="396">
        <f t="shared" si="33"/>
        <v>135.43756433283005</v>
      </c>
      <c r="BK86" s="396">
        <f t="shared" si="34"/>
        <v>83722.512334635321</v>
      </c>
      <c r="BL86" s="396">
        <f t="shared" si="35"/>
        <v>83722.512334635321</v>
      </c>
      <c r="BM86" s="443">
        <f t="shared" si="36"/>
        <v>0</v>
      </c>
      <c r="BN86" s="460">
        <f t="shared" si="37"/>
        <v>0</v>
      </c>
      <c r="BO86" s="305">
        <f t="shared" si="38"/>
        <v>0</v>
      </c>
      <c r="BP86" s="445">
        <f t="shared" si="39"/>
        <v>0</v>
      </c>
      <c r="BQ86" s="305"/>
      <c r="BR86" s="12">
        <v>7704</v>
      </c>
      <c r="BS86" s="12">
        <v>52000</v>
      </c>
      <c r="BT86" s="12">
        <v>7747.5</v>
      </c>
      <c r="BU86" s="446">
        <v>85000</v>
      </c>
      <c r="BV86" s="6">
        <v>7766</v>
      </c>
      <c r="BW86" s="6">
        <v>102369</v>
      </c>
      <c r="CW86" s="436"/>
      <c r="CX86" s="436"/>
      <c r="CY86" s="436"/>
      <c r="CZ86" s="436"/>
      <c r="DA86" s="436"/>
      <c r="DB86" s="436"/>
      <c r="DC86" s="148"/>
    </row>
    <row r="87" spans="1:107">
      <c r="A87" s="6" t="str">
        <f ca="1">OFFSET('day lookup'!$A$1,WEEKDAY(B87,1)-1,0)</f>
        <v>WED</v>
      </c>
      <c r="B87" s="387">
        <f t="shared" si="45"/>
        <v>41052</v>
      </c>
      <c r="C87" s="394">
        <f ca="1">IF($CY$1=1,OFFSET(Historic!$F$193,$B87-$B$35,C$30-1975),IF($B87&gt;DATE(Input!$C$1,4,30),OFFSET(Historic!$F$193,$B87-$B$35,C$30-1975),NA()))</f>
        <v>478.15511290000001</v>
      </c>
      <c r="D87" s="212">
        <f ca="1">IF($CY$1=1,OFFSET(Historic!$F$193,$B87-$B$35,D$30-1975),IF($B87&gt;DATE(Input!$C$1,4,30),OFFSET(Historic!$F$193,$B87-$B$35,D$30-1975),NA()))</f>
        <v>281.65273999999999</v>
      </c>
      <c r="E87" s="212">
        <f ca="1">IF($CY$1=1,OFFSET(Historic!$F$193,$B87-$B$35,E$30-1975),IF($B87&gt;DATE(Input!$C$1,4,30),OFFSET(Historic!$F$193,$B87-$B$35,E$30-1975),NA()))</f>
        <v>575.48398580000003</v>
      </c>
      <c r="F87" s="212">
        <f ca="1">IF($CY$1=1,OFFSET(Historic!$F$193,$B87-$B$35,F$30-1975),IF($B87&gt;DATE(Input!$C$1,4,30),OFFSET(Historic!$F$193,$B87-$B$35,F$30-1975),NA()))</f>
        <v>432.39645999999999</v>
      </c>
      <c r="G87" s="212">
        <f ca="1">IF($CY$1=1,OFFSET(Historic!$F$193,$B87-$B$35,G$30-1975),IF($B87&gt;DATE(Input!$C$1,4,30),OFFSET(Historic!$F$193,$B87-$B$35,G$30-1975),NA()))</f>
        <v>812.74</v>
      </c>
      <c r="H87" s="212">
        <f t="shared" ca="1" si="16"/>
        <v>516.08565973999998</v>
      </c>
      <c r="I87" s="388">
        <f t="shared" ca="1" si="46"/>
        <v>1.0566555538594136</v>
      </c>
      <c r="J87" s="305">
        <f t="shared" ca="1" si="47"/>
        <v>344.671612476451</v>
      </c>
      <c r="K87" s="305">
        <f t="shared" ca="1" si="48"/>
        <v>109.20816160382142</v>
      </c>
      <c r="L87" s="406" t="str">
        <f>IF(Computations!J62&lt;&gt;"",Computations!J62,"---")</f>
        <v>N</v>
      </c>
      <c r="M87" s="436">
        <f>IF(Computations!I62&lt;&gt;"",Computations!I62,"---")</f>
        <v>288.27838718700087</v>
      </c>
      <c r="N87" s="410">
        <f>IF(Computations!C62&lt;&gt;"",Computations!C62,"---")</f>
        <v>7745.2002059496572</v>
      </c>
      <c r="O87" s="407">
        <f>IF(Computations!D62&lt;&gt;"",Computations!D62,"---")</f>
        <v>82967.98</v>
      </c>
      <c r="P87" s="407">
        <f>IF(Computations!M62&lt;&gt;"",Computations!M62,"---")</f>
        <v>99.774270833333404</v>
      </c>
      <c r="Q87" s="407">
        <f>IF(Computations!P62&lt;&gt;"",Computations!P62,"---")</f>
        <v>0</v>
      </c>
      <c r="R87" s="407">
        <f>IF(Computations!V62&lt;&gt;"",Computations!V62,"---")</f>
        <v>0</v>
      </c>
      <c r="S87" s="407">
        <f>IF(Computations!X62&lt;&gt;"",Computations!X62,"---")</f>
        <v>0</v>
      </c>
      <c r="T87" s="407">
        <f>IF(Computations!AB62&lt;&gt;"",Computations!AB62,"---")</f>
        <v>0.140625</v>
      </c>
      <c r="U87" s="407">
        <f>IF(Computations!AG62&lt;&gt;"",Computations!AG62,"---")</f>
        <v>0</v>
      </c>
      <c r="V87" s="407">
        <f>IF(Computations!H62&lt;&gt;"",Computations!H62,"---")</f>
        <v>99.914895833333404</v>
      </c>
      <c r="W87" s="407">
        <f>IF(Computations!G62&lt;&gt;"",Computations!G62,"---")</f>
        <v>10.2257291666666</v>
      </c>
      <c r="X87" s="407">
        <f>IF(Computations!F62&lt;&gt;"",Computations!F62,"---")</f>
        <v>110.140625</v>
      </c>
      <c r="Y87" s="422">
        <f>IF(Computations!E62&lt;&gt;"",Computations!E62,"---")</f>
        <v>3.7706</v>
      </c>
      <c r="Z87" s="409">
        <f>IF(AA87=O87,N87,interp(AA87,AreaCapacity!$A$3:$B$245,2))</f>
        <v>7745.2002059496572</v>
      </c>
      <c r="AA87" s="403">
        <f t="shared" si="42"/>
        <v>82967.98</v>
      </c>
      <c r="AB87" s="396">
        <f t="shared" si="49"/>
        <v>288.27838718700087</v>
      </c>
      <c r="AC87" s="396">
        <f>IF(P87&lt;&gt;"---",P87,IF(BH87="Y",AB87,MIN(Input!I62,AB87-AK87)))</f>
        <v>99.774270833333404</v>
      </c>
      <c r="AD87" s="396">
        <f t="shared" si="50"/>
        <v>0</v>
      </c>
      <c r="AE87" s="396">
        <f>IF(R87&lt;&gt;"---",R87,IF(BH87="Y",Input!M62,0))</f>
        <v>0</v>
      </c>
      <c r="AF87" s="396">
        <f t="shared" si="51"/>
        <v>0</v>
      </c>
      <c r="AG87" s="396">
        <f t="shared" si="18"/>
        <v>0.140625</v>
      </c>
      <c r="AH87" s="396">
        <f t="shared" si="19"/>
        <v>0</v>
      </c>
      <c r="AI87" s="396">
        <f t="shared" si="52"/>
        <v>110.140625</v>
      </c>
      <c r="AJ87" s="212">
        <f t="shared" si="20"/>
        <v>99.914895833333404</v>
      </c>
      <c r="AK87" s="432">
        <f>IF(Y87&lt;&gt;"---",Y87,interp(AA86,AreaCapacity!$A$3:$C$245,3)*StepInterp(B87,Evap!$A$3:$D$15,4)/1.9835)</f>
        <v>3.7706</v>
      </c>
      <c r="AL87" s="396">
        <f t="shared" si="53"/>
        <v>10.2257291666666</v>
      </c>
      <c r="AM87" s="396">
        <f t="shared" si="21"/>
        <v>110.140625</v>
      </c>
      <c r="AN87" s="396">
        <f t="shared" si="43"/>
        <v>366.13999999999942</v>
      </c>
      <c r="AO87" s="396">
        <f t="shared" si="23"/>
        <v>0</v>
      </c>
      <c r="AP87" s="396">
        <f t="shared" si="44"/>
        <v>0</v>
      </c>
      <c r="AQ87" s="409">
        <f>IF(AR87=O87,N87,interp(AR87,AreaCapacity!$A$3:$B$245,2))</f>
        <v>7745.2002059496572</v>
      </c>
      <c r="AR87" s="403">
        <f t="shared" si="25"/>
        <v>82967.98</v>
      </c>
      <c r="AS87" s="396">
        <f t="shared" si="54"/>
        <v>288.27838718700087</v>
      </c>
      <c r="AT87" s="396">
        <f>IF(P87&lt;&gt;"---",P87,IF(BH87="Y",AS87,MIN(Input!I62,AS87-BB87)))</f>
        <v>99.774270833333404</v>
      </c>
      <c r="AU87" s="396">
        <f t="shared" si="55"/>
        <v>0</v>
      </c>
      <c r="AV87" s="396">
        <f>IF(R87&lt;&gt;"---",R87,IF(BH87="Y",Input!M62,0))</f>
        <v>0</v>
      </c>
      <c r="AW87" s="396">
        <f t="shared" si="56"/>
        <v>0</v>
      </c>
      <c r="AX87" s="396">
        <f t="shared" si="26"/>
        <v>0.140625</v>
      </c>
      <c r="AY87" s="396">
        <f t="shared" si="27"/>
        <v>0</v>
      </c>
      <c r="AZ87" s="396">
        <f t="shared" si="57"/>
        <v>110.140625</v>
      </c>
      <c r="BA87" s="212">
        <f t="shared" si="28"/>
        <v>99.914895833333404</v>
      </c>
      <c r="BB87" s="432">
        <f>IF(Y87&lt;&gt;"---",Y87,interp(AR86,AreaCapacity!$A$3:$C$245,3)*StepInterp(B87,Evap!$A$3:$D$15,4)/1.9835)</f>
        <v>3.7706</v>
      </c>
      <c r="BC87" s="396">
        <f t="shared" si="58"/>
        <v>10.2257291666666</v>
      </c>
      <c r="BD87" s="212">
        <f t="shared" si="29"/>
        <v>110.140625</v>
      </c>
      <c r="BE87" s="212">
        <f t="shared" si="30"/>
        <v>366.13999999999942</v>
      </c>
      <c r="BF87" s="212">
        <f t="shared" si="31"/>
        <v>0</v>
      </c>
      <c r="BG87" s="445">
        <f t="shared" si="32"/>
        <v>0</v>
      </c>
      <c r="BH87" s="396" t="str">
        <f t="shared" si="59"/>
        <v>N</v>
      </c>
      <c r="BI87" s="396">
        <f t="shared" si="60"/>
        <v>110</v>
      </c>
      <c r="BJ87" s="396">
        <f t="shared" si="33"/>
        <v>184.73351635366748</v>
      </c>
      <c r="BK87" s="396">
        <f t="shared" si="34"/>
        <v>84088.931264322819</v>
      </c>
      <c r="BL87" s="396">
        <f t="shared" si="35"/>
        <v>84088.931264322819</v>
      </c>
      <c r="BM87" s="443">
        <f t="shared" si="36"/>
        <v>0</v>
      </c>
      <c r="BN87" s="460">
        <f t="shared" si="37"/>
        <v>0</v>
      </c>
      <c r="BO87" s="305">
        <f t="shared" si="38"/>
        <v>0</v>
      </c>
      <c r="BP87" s="445">
        <f t="shared" si="39"/>
        <v>0</v>
      </c>
      <c r="BQ87" s="305"/>
      <c r="BR87" s="12">
        <v>7704</v>
      </c>
      <c r="BS87" s="12">
        <v>52000</v>
      </c>
      <c r="BT87" s="12">
        <v>7747.5</v>
      </c>
      <c r="BU87" s="446">
        <v>85000</v>
      </c>
      <c r="BV87" s="6">
        <v>7766</v>
      </c>
      <c r="BW87" s="6">
        <v>102369</v>
      </c>
      <c r="CW87" s="436"/>
      <c r="CX87" s="436"/>
      <c r="CY87" s="436"/>
      <c r="CZ87" s="436"/>
      <c r="DA87" s="436"/>
      <c r="DB87" s="436"/>
      <c r="DC87" s="148"/>
    </row>
    <row r="88" spans="1:107">
      <c r="A88" s="6" t="str">
        <f ca="1">OFFSET('day lookup'!$A$1,WEEKDAY(B88,1)-1,0)</f>
        <v>THU</v>
      </c>
      <c r="B88" s="387">
        <f t="shared" si="45"/>
        <v>41053</v>
      </c>
      <c r="C88" s="394">
        <f ca="1">IF($CY$1=1,OFFSET(Historic!$F$193,$B88-$B$35,C$30-1975),IF($B88&gt;DATE(Input!$C$1,4,30),OFFSET(Historic!$F$193,$B88-$B$35,C$30-1975),NA()))</f>
        <v>458.41958640000001</v>
      </c>
      <c r="D88" s="212">
        <f ca="1">IF($CY$1=1,OFFSET(Historic!$F$193,$B88-$B$35,D$30-1975),IF($B88&gt;DATE(Input!$C$1,4,30),OFFSET(Historic!$F$193,$B88-$B$35,D$30-1975),NA()))</f>
        <v>412.56175999999999</v>
      </c>
      <c r="E88" s="212">
        <f ca="1">IF($CY$1=1,OFFSET(Historic!$F$193,$B88-$B$35,E$30-1975),IF($B88&gt;DATE(Input!$C$1,4,30),OFFSET(Historic!$F$193,$B88-$B$35,E$30-1975),NA()))</f>
        <v>625.62610740000002</v>
      </c>
      <c r="F88" s="212">
        <f ca="1">IF($CY$1=1,OFFSET(Historic!$F$193,$B88-$B$35,F$30-1975),IF($B88&gt;DATE(Input!$C$1,4,30),OFFSET(Historic!$F$193,$B88-$B$35,F$30-1975),NA()))</f>
        <v>442.31380999999999</v>
      </c>
      <c r="G88" s="212">
        <f ca="1">IF($CY$1=1,OFFSET(Historic!$F$193,$B88-$B$35,G$30-1975),IF($B88&gt;DATE(Input!$C$1,4,30),OFFSET(Historic!$F$193,$B88-$B$35,G$30-1975),NA()))</f>
        <v>810.08</v>
      </c>
      <c r="H88" s="212">
        <f t="shared" ca="1" si="16"/>
        <v>549.80025275999992</v>
      </c>
      <c r="I88" s="388">
        <f t="shared" ca="1" si="46"/>
        <v>1.1256842340568833</v>
      </c>
      <c r="J88" s="305">
        <f t="shared" ca="1" si="47"/>
        <v>367.18815197116385</v>
      </c>
      <c r="K88" s="305">
        <f t="shared" ca="1" si="48"/>
        <v>116.34245927988962</v>
      </c>
      <c r="L88" s="406" t="str">
        <f>IF(Computations!J63&lt;&gt;"",Computations!J63,"---")</f>
        <v>N</v>
      </c>
      <c r="M88" s="436">
        <f>IF(Computations!I63&lt;&gt;"",Computations!I63,"---")</f>
        <v>279.55898688240802</v>
      </c>
      <c r="N88" s="410">
        <f>IF(Computations!C63&lt;&gt;"",Computations!C63,"---")</f>
        <v>7745.5997254004578</v>
      </c>
      <c r="O88" s="407">
        <f>IF(Computations!D63&lt;&gt;"",Computations!D63,"---")</f>
        <v>83317.16</v>
      </c>
      <c r="P88" s="407">
        <f>IF(Computations!M63&lt;&gt;"",Computations!M63,"---")</f>
        <v>99.014583333333405</v>
      </c>
      <c r="Q88" s="407">
        <f>IF(Computations!P63&lt;&gt;"",Computations!P63,"---")</f>
        <v>0</v>
      </c>
      <c r="R88" s="407">
        <f>IF(Computations!V63&lt;&gt;"",Computations!V63,"---")</f>
        <v>0</v>
      </c>
      <c r="S88" s="407">
        <f>IF(Computations!X63&lt;&gt;"",Computations!X63,"---")</f>
        <v>0</v>
      </c>
      <c r="T88" s="407">
        <f>IF(Computations!AB63&lt;&gt;"",Computations!AB63,"---")</f>
        <v>0.72135416666600349</v>
      </c>
      <c r="U88" s="407">
        <f>IF(Computations!AG63&lt;&gt;"",Computations!AG63,"---")</f>
        <v>0</v>
      </c>
      <c r="V88" s="407">
        <f>IF(Computations!H63&lt;&gt;"",Computations!H63,"---")</f>
        <v>99.735937499999409</v>
      </c>
      <c r="W88" s="407">
        <f>IF(Computations!G63&lt;&gt;"",Computations!G63,"---")</f>
        <v>10.9854166666666</v>
      </c>
      <c r="X88" s="407">
        <f>IF(Computations!F63&lt;&gt;"",Computations!F63,"---")</f>
        <v>110.721354166666</v>
      </c>
      <c r="Y88" s="422">
        <f>IF(Computations!E63&lt;&gt;"",Computations!E63,"---")</f>
        <v>3.7806999999999999</v>
      </c>
      <c r="Z88" s="409">
        <f>IF(AA88=O88,N88,interp(AA88,AreaCapacity!$A$3:$B$245,2))</f>
        <v>7745.5997254004578</v>
      </c>
      <c r="AA88" s="403">
        <f t="shared" si="42"/>
        <v>83317.16</v>
      </c>
      <c r="AB88" s="396">
        <f t="shared" si="49"/>
        <v>279.55898688240802</v>
      </c>
      <c r="AC88" s="396">
        <f>IF(P88&lt;&gt;"---",P88,IF(BH88="Y",AB88,MIN(Input!I63,AB88-AK88)))</f>
        <v>99.014583333333405</v>
      </c>
      <c r="AD88" s="396">
        <f t="shared" si="50"/>
        <v>0</v>
      </c>
      <c r="AE88" s="396">
        <f>IF(R88&lt;&gt;"---",R88,IF(BH88="Y",Input!M63,0))</f>
        <v>0</v>
      </c>
      <c r="AF88" s="396">
        <f t="shared" si="51"/>
        <v>0</v>
      </c>
      <c r="AG88" s="396">
        <f t="shared" si="18"/>
        <v>0.72135416666600349</v>
      </c>
      <c r="AH88" s="396">
        <f t="shared" si="19"/>
        <v>0</v>
      </c>
      <c r="AI88" s="396">
        <f t="shared" si="52"/>
        <v>110.721354166666</v>
      </c>
      <c r="AJ88" s="212">
        <f t="shared" si="20"/>
        <v>99.735937499999409</v>
      </c>
      <c r="AK88" s="432">
        <f>IF(Y88&lt;&gt;"---",Y88,interp(AA87,AreaCapacity!$A$3:$C$245,3)*StepInterp(B88,Evap!$A$3:$D$15,4)/1.9835)</f>
        <v>3.7806999999999999</v>
      </c>
      <c r="AL88" s="396">
        <f t="shared" si="53"/>
        <v>10.9854166666666</v>
      </c>
      <c r="AM88" s="396">
        <f t="shared" si="21"/>
        <v>110.721354166666</v>
      </c>
      <c r="AN88" s="396">
        <f t="shared" si="43"/>
        <v>349.18000000000757</v>
      </c>
      <c r="AO88" s="396">
        <f t="shared" si="23"/>
        <v>0</v>
      </c>
      <c r="AP88" s="396">
        <f t="shared" si="44"/>
        <v>0</v>
      </c>
      <c r="AQ88" s="409">
        <f>IF(AR88=O88,N88,interp(AR88,AreaCapacity!$A$3:$B$245,2))</f>
        <v>7745.5997254004578</v>
      </c>
      <c r="AR88" s="403">
        <f t="shared" si="25"/>
        <v>83317.16</v>
      </c>
      <c r="AS88" s="396">
        <f t="shared" si="54"/>
        <v>279.55898688240802</v>
      </c>
      <c r="AT88" s="396">
        <f>IF(P88&lt;&gt;"---",P88,IF(BH88="Y",AS88,MIN(Input!I63,AS88-BB88)))</f>
        <v>99.014583333333405</v>
      </c>
      <c r="AU88" s="396">
        <f t="shared" si="55"/>
        <v>0</v>
      </c>
      <c r="AV88" s="396">
        <f>IF(R88&lt;&gt;"---",R88,IF(BH88="Y",Input!M63,0))</f>
        <v>0</v>
      </c>
      <c r="AW88" s="396">
        <f t="shared" si="56"/>
        <v>0</v>
      </c>
      <c r="AX88" s="396">
        <f t="shared" si="26"/>
        <v>0.72135416666600349</v>
      </c>
      <c r="AY88" s="396">
        <f t="shared" si="27"/>
        <v>0</v>
      </c>
      <c r="AZ88" s="396">
        <f t="shared" si="57"/>
        <v>110.721354166666</v>
      </c>
      <c r="BA88" s="212">
        <f t="shared" si="28"/>
        <v>99.735937499999409</v>
      </c>
      <c r="BB88" s="432">
        <f>IF(Y88&lt;&gt;"---",Y88,interp(AR87,AreaCapacity!$A$3:$C$245,3)*StepInterp(B88,Evap!$A$3:$D$15,4)/1.9835)</f>
        <v>3.7806999999999999</v>
      </c>
      <c r="BC88" s="396">
        <f t="shared" si="58"/>
        <v>10.9854166666666</v>
      </c>
      <c r="BD88" s="212">
        <f t="shared" si="29"/>
        <v>110.721354166666</v>
      </c>
      <c r="BE88" s="212">
        <f t="shared" si="30"/>
        <v>349.18000000000757</v>
      </c>
      <c r="BF88" s="212">
        <f t="shared" si="31"/>
        <v>0</v>
      </c>
      <c r="BG88" s="445">
        <f t="shared" si="32"/>
        <v>0</v>
      </c>
      <c r="BH88" s="396" t="str">
        <f t="shared" si="59"/>
        <v>N</v>
      </c>
      <c r="BI88" s="396">
        <f t="shared" si="60"/>
        <v>110</v>
      </c>
      <c r="BJ88" s="396">
        <f t="shared" si="33"/>
        <v>176.76370354907459</v>
      </c>
      <c r="BK88" s="396">
        <f t="shared" si="34"/>
        <v>84439.542070312411</v>
      </c>
      <c r="BL88" s="396">
        <f t="shared" si="35"/>
        <v>84439.542070312411</v>
      </c>
      <c r="BM88" s="443">
        <f t="shared" si="36"/>
        <v>0</v>
      </c>
      <c r="BN88" s="460">
        <f t="shared" si="37"/>
        <v>0</v>
      </c>
      <c r="BO88" s="305">
        <f t="shared" si="38"/>
        <v>0</v>
      </c>
      <c r="BP88" s="445">
        <f t="shared" si="39"/>
        <v>0</v>
      </c>
      <c r="BQ88" s="305"/>
      <c r="BR88" s="12">
        <v>7704</v>
      </c>
      <c r="BS88" s="12">
        <v>52000</v>
      </c>
      <c r="BT88" s="12">
        <v>7747.5</v>
      </c>
      <c r="BU88" s="446">
        <v>85000</v>
      </c>
      <c r="BV88" s="6">
        <v>7766</v>
      </c>
      <c r="BW88" s="6">
        <v>102369</v>
      </c>
      <c r="CW88" s="436"/>
      <c r="CX88" s="436"/>
      <c r="CY88" s="436"/>
      <c r="CZ88" s="436"/>
      <c r="DA88" s="436"/>
      <c r="DB88" s="436"/>
      <c r="DC88" s="148"/>
    </row>
    <row r="89" spans="1:107">
      <c r="A89" s="6" t="str">
        <f ca="1">OFFSET('day lookup'!$A$1,WEEKDAY(B89,1)-1,0)</f>
        <v>FRI</v>
      </c>
      <c r="B89" s="387">
        <f t="shared" si="45"/>
        <v>41054</v>
      </c>
      <c r="C89" s="394">
        <f ca="1">IF($CY$1=1,OFFSET(Historic!$F$193,$B89-$B$35,C$30-1975),IF($B89&gt;DATE(Input!$C$1,4,30),OFFSET(Historic!$F$193,$B89-$B$35,C$30-1975),NA()))</f>
        <v>340.18493969999997</v>
      </c>
      <c r="D89" s="212">
        <f ca="1">IF($CY$1=1,OFFSET(Historic!$F$193,$B89-$B$35,D$30-1975),IF($B89&gt;DATE(Input!$C$1,4,30),OFFSET(Historic!$F$193,$B89-$B$35,D$30-1975),NA()))</f>
        <v>569.25589000000002</v>
      </c>
      <c r="E89" s="212">
        <f ca="1">IF($CY$1=1,OFFSET(Historic!$F$193,$B89-$B$35,E$30-1975),IF($B89&gt;DATE(Input!$C$1,4,30),OFFSET(Historic!$F$193,$B89-$B$35,E$30-1975),NA()))</f>
        <v>545.29557240000008</v>
      </c>
      <c r="F89" s="212">
        <f ca="1">IF($CY$1=1,OFFSET(Historic!$F$193,$B89-$B$35,F$30-1975),IF($B89&gt;DATE(Input!$C$1,4,30),OFFSET(Historic!$F$193,$B89-$B$35,F$30-1975),NA()))</f>
        <v>521.65260999999998</v>
      </c>
      <c r="G89" s="212">
        <f ca="1">IF($CY$1=1,OFFSET(Historic!$F$193,$B89-$B$35,G$30-1975),IF($B89&gt;DATE(Input!$C$1,4,30),OFFSET(Historic!$F$193,$B89-$B$35,G$30-1975),NA()))</f>
        <v>763.8</v>
      </c>
      <c r="H89" s="212">
        <f t="shared" ca="1" si="16"/>
        <v>548.03780241999993</v>
      </c>
      <c r="I89" s="388">
        <f t="shared" ca="1" si="46"/>
        <v>1.1220757188714379</v>
      </c>
      <c r="J89" s="305">
        <f t="shared" ca="1" si="47"/>
        <v>366.0110865186893</v>
      </c>
      <c r="K89" s="305">
        <f t="shared" ca="1" si="48"/>
        <v>115.96950963884284</v>
      </c>
      <c r="L89" s="406" t="str">
        <f>IF(Computations!J64&lt;&gt;"",Computations!J64,"---")</f>
        <v>N</v>
      </c>
      <c r="M89" s="436">
        <f>IF(Computations!I64&lt;&gt;"",Computations!I64,"---")</f>
        <v>244.95865889840701</v>
      </c>
      <c r="N89" s="410">
        <f>IF(Computations!C64&lt;&gt;"",Computations!C64,"---")</f>
        <v>7745.91995423341</v>
      </c>
      <c r="O89" s="407">
        <f>IF(Computations!D64&lt;&gt;"",Computations!D64,"---")</f>
        <v>83597.039999999994</v>
      </c>
      <c r="P89" s="407">
        <f>IF(Computations!M64&lt;&gt;"",Computations!M64,"---")</f>
        <v>98.631250000000094</v>
      </c>
      <c r="Q89" s="407">
        <f>IF(Computations!P64&lt;&gt;"",Computations!P64,"---")</f>
        <v>0</v>
      </c>
      <c r="R89" s="407">
        <f>IF(Computations!V64&lt;&gt;"",Computations!V64,"---")</f>
        <v>0</v>
      </c>
      <c r="S89" s="407">
        <f>IF(Computations!X64&lt;&gt;"",Computations!X64,"---")</f>
        <v>0</v>
      </c>
      <c r="T89" s="407">
        <f>IF(Computations!AB64&lt;&gt;"",Computations!AB64,"---")</f>
        <v>1.4375</v>
      </c>
      <c r="U89" s="407">
        <f>IF(Computations!AG64&lt;&gt;"",Computations!AG64,"---")</f>
        <v>0</v>
      </c>
      <c r="V89" s="407">
        <f>IF(Computations!H64&lt;&gt;"",Computations!H64,"---")</f>
        <v>100.06875000000009</v>
      </c>
      <c r="W89" s="407">
        <f>IF(Computations!G64&lt;&gt;"",Computations!G64,"---")</f>
        <v>11.368749999999901</v>
      </c>
      <c r="X89" s="407">
        <f>IF(Computations!F64&lt;&gt;"",Computations!F64,"---")</f>
        <v>111.4375</v>
      </c>
      <c r="Y89" s="422">
        <f>IF(Computations!E64&lt;&gt;"",Computations!E64,"---")</f>
        <v>3.7858000000000001</v>
      </c>
      <c r="Z89" s="409">
        <f>IF(AA89=O89,N89,interp(AA89,AreaCapacity!$A$3:$B$245,2))</f>
        <v>7745.91995423341</v>
      </c>
      <c r="AA89" s="403">
        <f t="shared" si="42"/>
        <v>83597.039999999994</v>
      </c>
      <c r="AB89" s="396">
        <f t="shared" si="49"/>
        <v>244.95865889840701</v>
      </c>
      <c r="AC89" s="396">
        <f>IF(P89&lt;&gt;"---",P89,IF(BH89="Y",AB89,MIN(Input!I64,AB89-AK89)))</f>
        <v>98.631250000000094</v>
      </c>
      <c r="AD89" s="396">
        <f t="shared" si="50"/>
        <v>0</v>
      </c>
      <c r="AE89" s="396">
        <f>IF(R89&lt;&gt;"---",R89,IF(BH89="Y",Input!M64,0))</f>
        <v>0</v>
      </c>
      <c r="AF89" s="396">
        <f t="shared" si="51"/>
        <v>0</v>
      </c>
      <c r="AG89" s="396">
        <f t="shared" si="18"/>
        <v>1.4375</v>
      </c>
      <c r="AH89" s="396">
        <f t="shared" si="19"/>
        <v>0</v>
      </c>
      <c r="AI89" s="396">
        <f t="shared" si="52"/>
        <v>111.4375</v>
      </c>
      <c r="AJ89" s="212">
        <f t="shared" si="20"/>
        <v>100.06875000000009</v>
      </c>
      <c r="AK89" s="432">
        <f>IF(Y89&lt;&gt;"---",Y89,interp(AA88,AreaCapacity!$A$3:$C$245,3)*StepInterp(B89,Evap!$A$3:$D$15,4)/1.9835)</f>
        <v>3.7858000000000001</v>
      </c>
      <c r="AL89" s="396">
        <f t="shared" si="53"/>
        <v>11.368749999999901</v>
      </c>
      <c r="AM89" s="396">
        <f t="shared" si="21"/>
        <v>111.4375</v>
      </c>
      <c r="AN89" s="396">
        <f t="shared" si="43"/>
        <v>279.8799999999901</v>
      </c>
      <c r="AO89" s="396">
        <f t="shared" si="23"/>
        <v>0</v>
      </c>
      <c r="AP89" s="396">
        <f t="shared" si="44"/>
        <v>0</v>
      </c>
      <c r="AQ89" s="409">
        <f>IF(AR89=O89,N89,interp(AR89,AreaCapacity!$A$3:$B$245,2))</f>
        <v>7745.91995423341</v>
      </c>
      <c r="AR89" s="403">
        <f t="shared" si="25"/>
        <v>83597.039999999994</v>
      </c>
      <c r="AS89" s="396">
        <f t="shared" si="54"/>
        <v>244.95865889840701</v>
      </c>
      <c r="AT89" s="396">
        <f>IF(P89&lt;&gt;"---",P89,IF(BH89="Y",AS89,MIN(Input!I64,AS89-BB89)))</f>
        <v>98.631250000000094</v>
      </c>
      <c r="AU89" s="396">
        <f t="shared" si="55"/>
        <v>0</v>
      </c>
      <c r="AV89" s="396">
        <f>IF(R89&lt;&gt;"---",R89,IF(BH89="Y",Input!M64,0))</f>
        <v>0</v>
      </c>
      <c r="AW89" s="396">
        <f t="shared" si="56"/>
        <v>0</v>
      </c>
      <c r="AX89" s="396">
        <f t="shared" si="26"/>
        <v>1.4375</v>
      </c>
      <c r="AY89" s="396">
        <f t="shared" si="27"/>
        <v>0</v>
      </c>
      <c r="AZ89" s="396">
        <f t="shared" si="57"/>
        <v>111.4375</v>
      </c>
      <c r="BA89" s="212">
        <f t="shared" si="28"/>
        <v>100.06875000000009</v>
      </c>
      <c r="BB89" s="432">
        <f>IF(Y89&lt;&gt;"---",Y89,interp(AR88,AreaCapacity!$A$3:$C$245,3)*StepInterp(B89,Evap!$A$3:$D$15,4)/1.9835)</f>
        <v>3.7858000000000001</v>
      </c>
      <c r="BC89" s="396">
        <f t="shared" si="58"/>
        <v>11.368749999999901</v>
      </c>
      <c r="BD89" s="212">
        <f t="shared" si="29"/>
        <v>111.4375</v>
      </c>
      <c r="BE89" s="212">
        <f t="shared" si="30"/>
        <v>279.8799999999901</v>
      </c>
      <c r="BF89" s="212">
        <f t="shared" si="31"/>
        <v>0</v>
      </c>
      <c r="BG89" s="445">
        <f t="shared" si="32"/>
        <v>0</v>
      </c>
      <c r="BH89" s="396" t="str">
        <f t="shared" si="59"/>
        <v>N</v>
      </c>
      <c r="BI89" s="396">
        <f t="shared" si="60"/>
        <v>110</v>
      </c>
      <c r="BJ89" s="396">
        <f t="shared" si="33"/>
        <v>142.54160889840693</v>
      </c>
      <c r="BK89" s="396">
        <f t="shared" si="34"/>
        <v>84722.273351562399</v>
      </c>
      <c r="BL89" s="396">
        <f t="shared" si="35"/>
        <v>84722.273351562399</v>
      </c>
      <c r="BM89" s="443">
        <f t="shared" si="36"/>
        <v>0</v>
      </c>
      <c r="BN89" s="460">
        <f t="shared" si="37"/>
        <v>0</v>
      </c>
      <c r="BO89" s="305">
        <f t="shared" si="38"/>
        <v>0</v>
      </c>
      <c r="BP89" s="445">
        <f t="shared" si="39"/>
        <v>0</v>
      </c>
      <c r="BQ89" s="305"/>
      <c r="BR89" s="12">
        <v>7704</v>
      </c>
      <c r="BS89" s="12">
        <v>52000</v>
      </c>
      <c r="BT89" s="12">
        <v>7747.5</v>
      </c>
      <c r="BU89" s="446">
        <v>85000</v>
      </c>
      <c r="BV89" s="6">
        <v>7766</v>
      </c>
      <c r="BW89" s="6">
        <v>102369</v>
      </c>
      <c r="CW89" s="436"/>
      <c r="CX89" s="436"/>
      <c r="CY89" s="436"/>
      <c r="CZ89" s="436"/>
      <c r="DA89" s="436"/>
      <c r="DB89" s="436"/>
      <c r="DC89" s="148"/>
    </row>
    <row r="90" spans="1:107">
      <c r="A90" s="6" t="str">
        <f ca="1">OFFSET('day lookup'!$A$1,WEEKDAY(B90,1)-1,0)</f>
        <v>SAT</v>
      </c>
      <c r="B90" s="387">
        <f t="shared" si="45"/>
        <v>41055</v>
      </c>
      <c r="C90" s="394">
        <f ca="1">IF($CY$1=1,OFFSET(Historic!$F$193,$B90-$B$35,C$30-1975),IF($B90&gt;DATE(Input!$C$1,4,30),OFFSET(Historic!$F$193,$B90-$B$35,C$30-1975),NA()))</f>
        <v>440.37000940000001</v>
      </c>
      <c r="D90" s="212">
        <f ca="1">IF($CY$1=1,OFFSET(Historic!$F$193,$B90-$B$35,D$30-1975),IF($B90&gt;DATE(Input!$C$1,4,30),OFFSET(Historic!$F$193,$B90-$B$35,D$30-1975),NA()))</f>
        <v>408.59482000000003</v>
      </c>
      <c r="E90" s="212">
        <f ca="1">IF($CY$1=1,OFFSET(Historic!$F$193,$B90-$B$35,E$30-1975),IF($B90&gt;DATE(Input!$C$1,4,30),OFFSET(Historic!$F$193,$B90-$B$35,E$30-1975),NA()))</f>
        <v>541.60631820000003</v>
      </c>
      <c r="F90" s="212">
        <f ca="1">IF($CY$1=1,OFFSET(Historic!$F$193,$B90-$B$35,F$30-1975),IF($B90&gt;DATE(Input!$C$1,4,30),OFFSET(Historic!$F$193,$B90-$B$35,F$30-1975),NA()))</f>
        <v>485.95015000000001</v>
      </c>
      <c r="G90" s="212">
        <f ca="1">IF($CY$1=1,OFFSET(Historic!$F$193,$B90-$B$35,G$30-1975),IF($B90&gt;DATE(Input!$C$1,4,30),OFFSET(Historic!$F$193,$B90-$B$35,G$30-1975),NA()))</f>
        <v>652.49</v>
      </c>
      <c r="H90" s="212">
        <f t="shared" ca="1" si="16"/>
        <v>505.80225952000001</v>
      </c>
      <c r="I90" s="388">
        <f t="shared" ca="1" si="46"/>
        <v>1.0356008863832888</v>
      </c>
      <c r="J90" s="305">
        <f t="shared" ca="1" si="47"/>
        <v>337.80376782958808</v>
      </c>
      <c r="K90" s="305">
        <f t="shared" ca="1" si="48"/>
        <v>107.03210572653099</v>
      </c>
      <c r="L90" s="406" t="str">
        <f>IF(Computations!J65&lt;&gt;"",Computations!J65,"---")</f>
        <v>N</v>
      </c>
      <c r="M90" s="436">
        <f>IF(Computations!I65&lt;&gt;"",Computations!I65,"---")</f>
        <v>232.01743037770282</v>
      </c>
      <c r="N90" s="410">
        <f>IF(Computations!C65&lt;&gt;"",Computations!C65,"---")</f>
        <v>7746.2097042093292</v>
      </c>
      <c r="O90" s="407">
        <f>IF(Computations!D65&lt;&gt;"",Computations!D65,"---")</f>
        <v>83851.33</v>
      </c>
      <c r="P90" s="407">
        <f>IF(Computations!M65&lt;&gt;"",Computations!M65,"---")</f>
        <v>98.497916666666697</v>
      </c>
      <c r="Q90" s="407">
        <f>IF(Computations!P65&lt;&gt;"",Computations!P65,"---")</f>
        <v>0</v>
      </c>
      <c r="R90" s="407">
        <f>IF(Computations!V65&lt;&gt;"",Computations!V65,"---")</f>
        <v>0</v>
      </c>
      <c r="S90" s="407">
        <f>IF(Computations!X65&lt;&gt;"",Computations!X65,"---")</f>
        <v>0</v>
      </c>
      <c r="T90" s="407">
        <f>IF(Computations!AB65&lt;&gt;"",Computations!AB65,"---")</f>
        <v>1.5260416666660035</v>
      </c>
      <c r="U90" s="407">
        <f>IF(Computations!AG65&lt;&gt;"",Computations!AG65,"---")</f>
        <v>0</v>
      </c>
      <c r="V90" s="407">
        <f>IF(Computations!H65&lt;&gt;"",Computations!H65,"---")</f>
        <v>100.0239583333327</v>
      </c>
      <c r="W90" s="407">
        <f>IF(Computations!G65&lt;&gt;"",Computations!G65,"---")</f>
        <v>11.502083333333299</v>
      </c>
      <c r="X90" s="407">
        <f>IF(Computations!F65&lt;&gt;"",Computations!F65,"---")</f>
        <v>111.526041666666</v>
      </c>
      <c r="Y90" s="422">
        <f>IF(Computations!E65&lt;&gt;"",Computations!E65,"---")</f>
        <v>3.7907999999999999</v>
      </c>
      <c r="Z90" s="409">
        <f>IF(AA90=O90,N90,interp(AA90,AreaCapacity!$A$3:$B$245,2))</f>
        <v>7746.2097042093292</v>
      </c>
      <c r="AA90" s="403">
        <f t="shared" si="42"/>
        <v>83851.33</v>
      </c>
      <c r="AB90" s="396">
        <f t="shared" si="49"/>
        <v>232.01743037770282</v>
      </c>
      <c r="AC90" s="396">
        <f>IF(P90&lt;&gt;"---",P90,IF(BH90="Y",AB90,MIN(Input!I65,AB90-AK90)))</f>
        <v>98.497916666666697</v>
      </c>
      <c r="AD90" s="396">
        <f t="shared" si="50"/>
        <v>0</v>
      </c>
      <c r="AE90" s="396">
        <f>IF(R90&lt;&gt;"---",R90,IF(BH90="Y",Input!M65,0))</f>
        <v>0</v>
      </c>
      <c r="AF90" s="396">
        <f t="shared" si="51"/>
        <v>0</v>
      </c>
      <c r="AG90" s="396">
        <f t="shared" si="18"/>
        <v>1.5260416666660035</v>
      </c>
      <c r="AH90" s="396">
        <f t="shared" si="19"/>
        <v>0</v>
      </c>
      <c r="AI90" s="396">
        <f t="shared" si="52"/>
        <v>111.526041666666</v>
      </c>
      <c r="AJ90" s="212">
        <f t="shared" si="20"/>
        <v>100.0239583333327</v>
      </c>
      <c r="AK90" s="432">
        <f>IF(Y90&lt;&gt;"---",Y90,interp(AA89,AreaCapacity!$A$3:$C$245,3)*StepInterp(B90,Evap!$A$3:$D$15,4)/1.9835)</f>
        <v>3.7907999999999999</v>
      </c>
      <c r="AL90" s="396">
        <f t="shared" si="53"/>
        <v>11.502083333333299</v>
      </c>
      <c r="AM90" s="396">
        <f t="shared" si="21"/>
        <v>111.526041666666</v>
      </c>
      <c r="AN90" s="396">
        <f t="shared" si="43"/>
        <v>254.29000000000815</v>
      </c>
      <c r="AO90" s="396">
        <f t="shared" si="23"/>
        <v>0</v>
      </c>
      <c r="AP90" s="396">
        <f t="shared" si="44"/>
        <v>0</v>
      </c>
      <c r="AQ90" s="409">
        <f>IF(AR90=O90,N90,interp(AR90,AreaCapacity!$A$3:$B$245,2))</f>
        <v>7746.2097042093292</v>
      </c>
      <c r="AR90" s="403">
        <f t="shared" si="25"/>
        <v>83851.33</v>
      </c>
      <c r="AS90" s="396">
        <f t="shared" si="54"/>
        <v>232.01743037770282</v>
      </c>
      <c r="AT90" s="396">
        <f>IF(P90&lt;&gt;"---",P90,IF(BH90="Y",AS90,MIN(Input!I65,AS90-BB90)))</f>
        <v>98.497916666666697</v>
      </c>
      <c r="AU90" s="396">
        <f t="shared" si="55"/>
        <v>0</v>
      </c>
      <c r="AV90" s="396">
        <f>IF(R90&lt;&gt;"---",R90,IF(BH90="Y",Input!M65,0))</f>
        <v>0</v>
      </c>
      <c r="AW90" s="396">
        <f t="shared" si="56"/>
        <v>0</v>
      </c>
      <c r="AX90" s="396">
        <f t="shared" si="26"/>
        <v>1.5260416666660035</v>
      </c>
      <c r="AY90" s="396">
        <f t="shared" si="27"/>
        <v>0</v>
      </c>
      <c r="AZ90" s="396">
        <f t="shared" si="57"/>
        <v>111.526041666666</v>
      </c>
      <c r="BA90" s="212">
        <f t="shared" si="28"/>
        <v>100.0239583333327</v>
      </c>
      <c r="BB90" s="432">
        <f>IF(Y90&lt;&gt;"---",Y90,interp(AR89,AreaCapacity!$A$3:$C$245,3)*StepInterp(B90,Evap!$A$3:$D$15,4)/1.9835)</f>
        <v>3.7907999999999999</v>
      </c>
      <c r="BC90" s="396">
        <f t="shared" si="58"/>
        <v>11.502083333333299</v>
      </c>
      <c r="BD90" s="212">
        <f t="shared" si="29"/>
        <v>111.526041666666</v>
      </c>
      <c r="BE90" s="212">
        <f t="shared" si="30"/>
        <v>254.29000000000815</v>
      </c>
      <c r="BF90" s="212">
        <f t="shared" si="31"/>
        <v>0</v>
      </c>
      <c r="BG90" s="445">
        <f t="shared" si="32"/>
        <v>0</v>
      </c>
      <c r="BH90" s="396" t="str">
        <f t="shared" si="59"/>
        <v>N</v>
      </c>
      <c r="BI90" s="396">
        <f t="shared" si="60"/>
        <v>110</v>
      </c>
      <c r="BJ90" s="396">
        <f t="shared" si="33"/>
        <v>129.72871371103614</v>
      </c>
      <c r="BK90" s="396">
        <f t="shared" si="34"/>
        <v>84979.590255208241</v>
      </c>
      <c r="BL90" s="396">
        <f t="shared" si="35"/>
        <v>84979.590255208241</v>
      </c>
      <c r="BM90" s="443">
        <f t="shared" si="36"/>
        <v>0</v>
      </c>
      <c r="BN90" s="460">
        <f t="shared" si="37"/>
        <v>0</v>
      </c>
      <c r="BO90" s="305">
        <f t="shared" si="38"/>
        <v>0</v>
      </c>
      <c r="BP90" s="445">
        <f t="shared" si="39"/>
        <v>0</v>
      </c>
      <c r="BQ90" s="305"/>
      <c r="BR90" s="12">
        <v>7704</v>
      </c>
      <c r="BS90" s="12">
        <v>52000</v>
      </c>
      <c r="BT90" s="12">
        <v>7747.5</v>
      </c>
      <c r="BU90" s="446">
        <v>85000</v>
      </c>
      <c r="BV90" s="6">
        <v>7766</v>
      </c>
      <c r="BW90" s="6">
        <v>102369</v>
      </c>
      <c r="CW90" s="436"/>
      <c r="CX90" s="436"/>
      <c r="CY90" s="436"/>
      <c r="CZ90" s="436"/>
      <c r="DA90" s="436"/>
      <c r="DB90" s="436"/>
      <c r="DC90" s="148"/>
    </row>
    <row r="91" spans="1:107">
      <c r="A91" s="6" t="str">
        <f ca="1">OFFSET('day lookup'!$A$1,WEEKDAY(B91,1)-1,0)</f>
        <v>SUN</v>
      </c>
      <c r="B91" s="387">
        <f t="shared" si="45"/>
        <v>41056</v>
      </c>
      <c r="C91" s="394">
        <f ca="1">IF($CY$1=1,OFFSET(Historic!$F$193,$B91-$B$35,C$30-1975),IF($B91&gt;DATE(Input!$C$1,4,30),OFFSET(Historic!$F$193,$B91-$B$35,C$30-1975),NA()))</f>
        <v>411.68903320000004</v>
      </c>
      <c r="D91" s="212">
        <f ca="1">IF($CY$1=1,OFFSET(Historic!$F$193,$B91-$B$35,D$30-1975),IF($B91&gt;DATE(Input!$C$1,4,30),OFFSET(Historic!$F$193,$B91-$B$35,D$30-1975),NA()))</f>
        <v>378.84277000000003</v>
      </c>
      <c r="E91" s="212">
        <f ca="1">IF($CY$1=1,OFFSET(Historic!$F$193,$B91-$B$35,E$30-1975),IF($B91&gt;DATE(Input!$C$1,4,30),OFFSET(Historic!$F$193,$B91-$B$35,E$30-1975),NA()))</f>
        <v>551.60300700000005</v>
      </c>
      <c r="F91" s="212">
        <f ca="1">IF($CY$1=1,OFFSET(Historic!$F$193,$B91-$B$35,F$30-1975),IF($B91&gt;DATE(Input!$C$1,4,30),OFFSET(Historic!$F$193,$B91-$B$35,F$30-1975),NA()))</f>
        <v>483.96668</v>
      </c>
      <c r="G91" s="212">
        <f ca="1">IF($CY$1=1,OFFSET(Historic!$F$193,$B91-$B$35,G$30-1975),IF($B91&gt;DATE(Input!$C$1,4,30),OFFSET(Historic!$F$193,$B91-$B$35,G$30-1975),NA()))</f>
        <v>631.34</v>
      </c>
      <c r="H91" s="212">
        <f t="shared" ca="1" si="16"/>
        <v>491.48829804000007</v>
      </c>
      <c r="I91" s="388">
        <f t="shared" ca="1" si="46"/>
        <v>1.006293877730517</v>
      </c>
      <c r="J91" s="305">
        <f t="shared" ca="1" si="47"/>
        <v>328.24408313165844</v>
      </c>
      <c r="K91" s="305">
        <f t="shared" ca="1" si="48"/>
        <v>104.00314844202471</v>
      </c>
      <c r="L91" s="406" t="str">
        <f>IF(Computations!J66&lt;&gt;"",Computations!J66,"---")</f>
        <v>N</v>
      </c>
      <c r="M91" s="436">
        <f>IF(Computations!I66&lt;&gt;"",Computations!I66,"---")</f>
        <v>245.18333451180229</v>
      </c>
      <c r="N91" s="410">
        <f>IF(Computations!C66&lt;&gt;"",Computations!C66,"---")</f>
        <v>7746.5293060295789</v>
      </c>
      <c r="O91" s="407">
        <f>IF(Computations!D66&lt;&gt;"",Computations!D66,"---")</f>
        <v>84132.26</v>
      </c>
      <c r="P91" s="407">
        <f>IF(Computations!M66&lt;&gt;"",Computations!M66,"---")</f>
        <v>98.561458333333405</v>
      </c>
      <c r="Q91" s="407">
        <f>IF(Computations!P66&lt;&gt;"",Computations!P66,"---")</f>
        <v>0</v>
      </c>
      <c r="R91" s="407">
        <f>IF(Computations!V66&lt;&gt;"",Computations!V66,"---")</f>
        <v>0</v>
      </c>
      <c r="S91" s="407">
        <f>IF(Computations!X66&lt;&gt;"",Computations!X66,"---")</f>
        <v>0</v>
      </c>
      <c r="T91" s="407">
        <f>IF(Computations!AB66&lt;&gt;"",Computations!AB66,"---")</f>
        <v>1.1875</v>
      </c>
      <c r="U91" s="407">
        <f>IF(Computations!AG66&lt;&gt;"",Computations!AG66,"---")</f>
        <v>0</v>
      </c>
      <c r="V91" s="407">
        <f>IF(Computations!H66&lt;&gt;"",Computations!H66,"---")</f>
        <v>99.748958333333405</v>
      </c>
      <c r="W91" s="407">
        <f>IF(Computations!G66&lt;&gt;"",Computations!G66,"---")</f>
        <v>11.4385416666666</v>
      </c>
      <c r="X91" s="407">
        <f>IF(Computations!F66&lt;&gt;"",Computations!F66,"---")</f>
        <v>111.1875</v>
      </c>
      <c r="Y91" s="422">
        <f>IF(Computations!E66&lt;&gt;"",Computations!E66,"---")</f>
        <v>3.8008999999999999</v>
      </c>
      <c r="Z91" s="409">
        <f>IF(AA91=O91,N91,interp(AA91,AreaCapacity!$A$3:$B$245,2))</f>
        <v>7746.5293060295789</v>
      </c>
      <c r="AA91" s="403">
        <f t="shared" si="42"/>
        <v>84132.26</v>
      </c>
      <c r="AB91" s="396">
        <f t="shared" si="49"/>
        <v>245.18333451180229</v>
      </c>
      <c r="AC91" s="396">
        <f>IF(P91&lt;&gt;"---",P91,IF(BH91="Y",AB91,MIN(Input!I66,AB91-AK91)))</f>
        <v>98.561458333333405</v>
      </c>
      <c r="AD91" s="396">
        <f t="shared" si="50"/>
        <v>0</v>
      </c>
      <c r="AE91" s="396">
        <f>IF(R91&lt;&gt;"---",R91,IF(BH91="Y",Input!M66,0))</f>
        <v>0</v>
      </c>
      <c r="AF91" s="396">
        <f t="shared" si="51"/>
        <v>0</v>
      </c>
      <c r="AG91" s="396">
        <f t="shared" si="18"/>
        <v>1.1875</v>
      </c>
      <c r="AH91" s="396">
        <f t="shared" si="19"/>
        <v>0</v>
      </c>
      <c r="AI91" s="396">
        <f t="shared" si="52"/>
        <v>111.1875</v>
      </c>
      <c r="AJ91" s="212">
        <f t="shared" si="20"/>
        <v>99.748958333333405</v>
      </c>
      <c r="AK91" s="432">
        <f>IF(Y91&lt;&gt;"---",Y91,interp(AA90,AreaCapacity!$A$3:$C$245,3)*StepInterp(B91,Evap!$A$3:$D$15,4)/1.9835)</f>
        <v>3.8008999999999999</v>
      </c>
      <c r="AL91" s="396">
        <f t="shared" si="53"/>
        <v>11.4385416666666</v>
      </c>
      <c r="AM91" s="396">
        <f t="shared" si="21"/>
        <v>111.1875</v>
      </c>
      <c r="AN91" s="396">
        <f t="shared" si="43"/>
        <v>280.92999999999302</v>
      </c>
      <c r="AO91" s="396">
        <f t="shared" si="23"/>
        <v>0</v>
      </c>
      <c r="AP91" s="396">
        <f t="shared" si="44"/>
        <v>0</v>
      </c>
      <c r="AQ91" s="409">
        <f>IF(AR91=O91,N91,interp(AR91,AreaCapacity!$A$3:$B$245,2))</f>
        <v>7746.5293060295789</v>
      </c>
      <c r="AR91" s="403">
        <f t="shared" si="25"/>
        <v>84132.26</v>
      </c>
      <c r="AS91" s="396">
        <f t="shared" si="54"/>
        <v>245.18333451180229</v>
      </c>
      <c r="AT91" s="396">
        <f>IF(P91&lt;&gt;"---",P91,IF(BH91="Y",AS91,MIN(Input!I66,AS91-BB91)))</f>
        <v>98.561458333333405</v>
      </c>
      <c r="AU91" s="396">
        <f t="shared" si="55"/>
        <v>0</v>
      </c>
      <c r="AV91" s="396">
        <f>IF(R91&lt;&gt;"---",R91,IF(BH91="Y",Input!M66,0))</f>
        <v>0</v>
      </c>
      <c r="AW91" s="396">
        <f t="shared" si="56"/>
        <v>0</v>
      </c>
      <c r="AX91" s="396">
        <f t="shared" si="26"/>
        <v>1.1875</v>
      </c>
      <c r="AY91" s="396">
        <f t="shared" si="27"/>
        <v>0</v>
      </c>
      <c r="AZ91" s="396">
        <f t="shared" si="57"/>
        <v>111.1875</v>
      </c>
      <c r="BA91" s="212">
        <f t="shared" si="28"/>
        <v>99.748958333333405</v>
      </c>
      <c r="BB91" s="432">
        <f>IF(Y91&lt;&gt;"---",Y91,interp(AR90,AreaCapacity!$A$3:$C$245,3)*StepInterp(B91,Evap!$A$3:$D$15,4)/1.9835)</f>
        <v>3.8008999999999999</v>
      </c>
      <c r="BC91" s="396">
        <f t="shared" si="58"/>
        <v>11.4385416666666</v>
      </c>
      <c r="BD91" s="212">
        <f t="shared" si="29"/>
        <v>111.1875</v>
      </c>
      <c r="BE91" s="212">
        <f t="shared" si="30"/>
        <v>280.92999999999302</v>
      </c>
      <c r="BF91" s="212">
        <f t="shared" si="31"/>
        <v>0</v>
      </c>
      <c r="BG91" s="445">
        <f t="shared" si="32"/>
        <v>0</v>
      </c>
      <c r="BH91" s="396" t="str">
        <f t="shared" si="59"/>
        <v>N</v>
      </c>
      <c r="BI91" s="396">
        <f t="shared" si="60"/>
        <v>110</v>
      </c>
      <c r="BJ91" s="396">
        <f t="shared" si="33"/>
        <v>142.82097617846887</v>
      </c>
      <c r="BK91" s="396">
        <f t="shared" si="34"/>
        <v>85262.875661458238</v>
      </c>
      <c r="BL91" s="396">
        <f t="shared" si="35"/>
        <v>85262.875661458238</v>
      </c>
      <c r="BM91" s="443">
        <f t="shared" si="36"/>
        <v>0</v>
      </c>
      <c r="BN91" s="460">
        <f t="shared" si="37"/>
        <v>0</v>
      </c>
      <c r="BO91" s="305">
        <f t="shared" si="38"/>
        <v>0</v>
      </c>
      <c r="BP91" s="445">
        <f t="shared" si="39"/>
        <v>0</v>
      </c>
      <c r="BQ91" s="305"/>
      <c r="BR91" s="12">
        <v>7704</v>
      </c>
      <c r="BS91" s="12">
        <v>52000</v>
      </c>
      <c r="BT91" s="12">
        <v>7747.5</v>
      </c>
      <c r="BU91" s="446">
        <v>85000</v>
      </c>
      <c r="BV91" s="6">
        <v>7766</v>
      </c>
      <c r="BW91" s="6">
        <v>102369</v>
      </c>
      <c r="CW91" s="436"/>
      <c r="CX91" s="436"/>
      <c r="CY91" s="436"/>
      <c r="CZ91" s="436"/>
      <c r="DA91" s="436"/>
      <c r="DB91" s="436"/>
      <c r="DC91" s="148"/>
    </row>
    <row r="92" spans="1:107">
      <c r="A92" s="6" t="str">
        <f ca="1">OFFSET('day lookup'!$A$1,WEEKDAY(B92,1)-1,0)</f>
        <v>MON</v>
      </c>
      <c r="B92" s="387">
        <f t="shared" si="45"/>
        <v>41057</v>
      </c>
      <c r="C92" s="394">
        <f ca="1">IF($CY$1=1,OFFSET(Historic!$F$193,$B92-$B$35,C$30-1975),IF($B92&gt;DATE(Input!$C$1,4,30),OFFSET(Historic!$F$193,$B92-$B$35,C$30-1975),NA()))</f>
        <v>464.40966579999997</v>
      </c>
      <c r="D92" s="212">
        <f ca="1">IF($CY$1=1,OFFSET(Historic!$F$193,$B92-$B$35,D$30-1975),IF($B92&gt;DATE(Input!$C$1,4,30),OFFSET(Historic!$F$193,$B92-$B$35,D$30-1975),NA()))</f>
        <v>347.10725000000002</v>
      </c>
      <c r="E92" s="212">
        <f ca="1">IF($CY$1=1,OFFSET(Historic!$F$193,$B92-$B$35,E$30-1975),IF($B92&gt;DATE(Input!$C$1,4,30),OFFSET(Historic!$F$193,$B92-$B$35,E$30-1975),NA()))</f>
        <v>544.81953959999998</v>
      </c>
      <c r="F92" s="212">
        <f ca="1">IF($CY$1=1,OFFSET(Historic!$F$193,$B92-$B$35,F$30-1975),IF($B92&gt;DATE(Input!$C$1,4,30),OFFSET(Historic!$F$193,$B92-$B$35,F$30-1975),NA()))</f>
        <v>662.47897999999998</v>
      </c>
      <c r="G92" s="212">
        <f ca="1">IF($CY$1=1,OFFSET(Historic!$F$193,$B92-$B$35,G$30-1975),IF($B92&gt;DATE(Input!$C$1,4,30),OFFSET(Historic!$F$193,$B92-$B$35,G$30-1975),NA()))</f>
        <v>661.26</v>
      </c>
      <c r="H92" s="212">
        <f t="shared" ca="1" si="16"/>
        <v>536.01508708000006</v>
      </c>
      <c r="I92" s="388">
        <f t="shared" ca="1" si="46"/>
        <v>1.0974599042353914</v>
      </c>
      <c r="J92" s="305">
        <f t="shared" ca="1" si="47"/>
        <v>357.98162744658345</v>
      </c>
      <c r="K92" s="305">
        <f t="shared" ca="1" si="48"/>
        <v>113.42539973191593</v>
      </c>
      <c r="L92" s="406" t="str">
        <f>IF(Computations!J67&lt;&gt;"",Computations!J67,"---")</f>
        <v>N</v>
      </c>
      <c r="M92" s="436">
        <f>IF(Computations!I67&lt;&gt;"",Computations!I67,"---")</f>
        <v>232.37850248613532</v>
      </c>
      <c r="N92" s="410">
        <f>IF(Computations!C67&lt;&gt;"",Computations!C67,"---")</f>
        <v>7746.8196928327643</v>
      </c>
      <c r="O92" s="407">
        <f>IF(Computations!D67&lt;&gt;"",Computations!D67,"---")</f>
        <v>84387.51</v>
      </c>
      <c r="P92" s="407">
        <f>IF(Computations!M67&lt;&gt;"",Computations!M67,"---")</f>
        <v>98.997916666666697</v>
      </c>
      <c r="Q92" s="407">
        <f>IF(Computations!P67&lt;&gt;"",Computations!P67,"---")</f>
        <v>0</v>
      </c>
      <c r="R92" s="407">
        <f>IF(Computations!V67&lt;&gt;"",Computations!V67,"---")</f>
        <v>0</v>
      </c>
      <c r="S92" s="407">
        <f>IF(Computations!X67&lt;&gt;"",Computations!X67,"---")</f>
        <v>0</v>
      </c>
      <c r="T92" s="407">
        <f>IF(Computations!AB67&lt;&gt;"",Computations!AB67,"---")</f>
        <v>0.88802083333300175</v>
      </c>
      <c r="U92" s="407">
        <f>IF(Computations!AG67&lt;&gt;"",Computations!AG67,"---")</f>
        <v>0</v>
      </c>
      <c r="V92" s="407">
        <f>IF(Computations!H67&lt;&gt;"",Computations!H67,"---")</f>
        <v>99.885937499999699</v>
      </c>
      <c r="W92" s="407">
        <f>IF(Computations!G67&lt;&gt;"",Computations!G67,"---")</f>
        <v>11.002083333333299</v>
      </c>
      <c r="X92" s="407">
        <f>IF(Computations!F67&lt;&gt;"",Computations!F67,"---")</f>
        <v>110.888020833333</v>
      </c>
      <c r="Y92" s="422">
        <f>IF(Computations!E67&lt;&gt;"",Computations!E67,"---")</f>
        <v>3.8058999999999998</v>
      </c>
      <c r="Z92" s="409">
        <f>IF(AA92=O92,N92,interp(AA92,AreaCapacity!$A$3:$B$245,2))</f>
        <v>7746.8196928327643</v>
      </c>
      <c r="AA92" s="403">
        <f t="shared" si="42"/>
        <v>84387.51</v>
      </c>
      <c r="AB92" s="396">
        <f t="shared" si="49"/>
        <v>232.37850248613532</v>
      </c>
      <c r="AC92" s="396">
        <f>IF(P92&lt;&gt;"---",P92,IF(BH92="Y",AB92,MIN(Input!I67,AB92-AK92)))</f>
        <v>98.997916666666697</v>
      </c>
      <c r="AD92" s="396">
        <f t="shared" si="50"/>
        <v>0</v>
      </c>
      <c r="AE92" s="396">
        <f>IF(R92&lt;&gt;"---",R92,IF(BH92="Y",Input!M67,0))</f>
        <v>0</v>
      </c>
      <c r="AF92" s="396">
        <f t="shared" si="51"/>
        <v>0</v>
      </c>
      <c r="AG92" s="396">
        <f t="shared" si="18"/>
        <v>0.88802083333300175</v>
      </c>
      <c r="AH92" s="396">
        <f t="shared" si="19"/>
        <v>0</v>
      </c>
      <c r="AI92" s="396">
        <f t="shared" si="52"/>
        <v>110.888020833333</v>
      </c>
      <c r="AJ92" s="212">
        <f t="shared" si="20"/>
        <v>99.885937499999699</v>
      </c>
      <c r="AK92" s="432">
        <f>IF(Y92&lt;&gt;"---",Y92,interp(AA91,AreaCapacity!$A$3:$C$245,3)*StepInterp(B92,Evap!$A$3:$D$15,4)/1.9835)</f>
        <v>3.8058999999999998</v>
      </c>
      <c r="AL92" s="396">
        <f t="shared" si="53"/>
        <v>11.002083333333299</v>
      </c>
      <c r="AM92" s="396">
        <f t="shared" si="21"/>
        <v>110.888020833333</v>
      </c>
      <c r="AN92" s="396">
        <f t="shared" si="43"/>
        <v>255.25</v>
      </c>
      <c r="AO92" s="396">
        <f t="shared" si="23"/>
        <v>0</v>
      </c>
      <c r="AP92" s="396">
        <f t="shared" si="44"/>
        <v>0</v>
      </c>
      <c r="AQ92" s="409">
        <f>IF(AR92=O92,N92,interp(AR92,AreaCapacity!$A$3:$B$245,2))</f>
        <v>7746.8196928327643</v>
      </c>
      <c r="AR92" s="403">
        <f t="shared" si="25"/>
        <v>84387.51</v>
      </c>
      <c r="AS92" s="396">
        <f t="shared" si="54"/>
        <v>232.37850248613532</v>
      </c>
      <c r="AT92" s="396">
        <f>IF(P92&lt;&gt;"---",P92,IF(BH92="Y",AS92,MIN(Input!I67,AS92-BB92)))</f>
        <v>98.997916666666697</v>
      </c>
      <c r="AU92" s="396">
        <f t="shared" si="55"/>
        <v>0</v>
      </c>
      <c r="AV92" s="396">
        <f>IF(R92&lt;&gt;"---",R92,IF(BH92="Y",Input!M67,0))</f>
        <v>0</v>
      </c>
      <c r="AW92" s="396">
        <f t="shared" si="56"/>
        <v>0</v>
      </c>
      <c r="AX92" s="396">
        <f t="shared" si="26"/>
        <v>0.88802083333300175</v>
      </c>
      <c r="AY92" s="396">
        <f t="shared" si="27"/>
        <v>0</v>
      </c>
      <c r="AZ92" s="396">
        <f t="shared" si="57"/>
        <v>110.888020833333</v>
      </c>
      <c r="BA92" s="212">
        <f t="shared" si="28"/>
        <v>99.885937499999699</v>
      </c>
      <c r="BB92" s="432">
        <f>IF(Y92&lt;&gt;"---",Y92,interp(AR91,AreaCapacity!$A$3:$C$245,3)*StepInterp(B92,Evap!$A$3:$D$15,4)/1.9835)</f>
        <v>3.8058999999999998</v>
      </c>
      <c r="BC92" s="396">
        <f t="shared" si="58"/>
        <v>11.002083333333299</v>
      </c>
      <c r="BD92" s="212">
        <f t="shared" si="29"/>
        <v>110.888020833333</v>
      </c>
      <c r="BE92" s="212">
        <f t="shared" si="30"/>
        <v>255.25</v>
      </c>
      <c r="BF92" s="212">
        <f t="shared" si="31"/>
        <v>0</v>
      </c>
      <c r="BG92" s="445">
        <f t="shared" si="32"/>
        <v>0</v>
      </c>
      <c r="BH92" s="396" t="str">
        <f t="shared" si="59"/>
        <v>N</v>
      </c>
      <c r="BI92" s="396">
        <f t="shared" si="60"/>
        <v>110</v>
      </c>
      <c r="BJ92" s="396">
        <f t="shared" si="33"/>
        <v>129.57468581946861</v>
      </c>
      <c r="BK92" s="396">
        <f t="shared" si="34"/>
        <v>85519.887050781152</v>
      </c>
      <c r="BL92" s="396">
        <f t="shared" si="35"/>
        <v>85519.887050781152</v>
      </c>
      <c r="BM92" s="443">
        <f t="shared" si="36"/>
        <v>0</v>
      </c>
      <c r="BN92" s="460">
        <f t="shared" si="37"/>
        <v>0</v>
      </c>
      <c r="BO92" s="305">
        <f t="shared" si="38"/>
        <v>0</v>
      </c>
      <c r="BP92" s="445">
        <f t="shared" si="39"/>
        <v>0</v>
      </c>
      <c r="BQ92" s="305"/>
      <c r="BR92" s="12">
        <v>7704</v>
      </c>
      <c r="BS92" s="12">
        <v>52000</v>
      </c>
      <c r="BT92" s="12">
        <v>7747.5</v>
      </c>
      <c r="BU92" s="446">
        <v>85000</v>
      </c>
      <c r="BV92" s="6">
        <v>7766</v>
      </c>
      <c r="BW92" s="6">
        <v>102369</v>
      </c>
      <c r="CW92" s="436"/>
      <c r="CX92" s="436"/>
      <c r="CY92" s="436"/>
      <c r="CZ92" s="436"/>
      <c r="DA92" s="436"/>
      <c r="DB92" s="436"/>
      <c r="DC92" s="148"/>
    </row>
    <row r="93" spans="1:107">
      <c r="A93" s="6" t="str">
        <f ca="1">OFFSET('day lookup'!$A$1,WEEKDAY(B93,1)-1,0)</f>
        <v>TUE</v>
      </c>
      <c r="B93" s="387">
        <f t="shared" si="45"/>
        <v>41058</v>
      </c>
      <c r="C93" s="394">
        <f ca="1">IF($CY$1=1,OFFSET(Historic!$F$193,$B93-$B$35,C$30-1975),IF($B93&gt;DATE(Input!$C$1,4,30),OFFSET(Historic!$F$193,$B93-$B$35,C$30-1975),NA()))</f>
        <v>426.82290929999999</v>
      </c>
      <c r="D93" s="212">
        <f ca="1">IF($CY$1=1,OFFSET(Historic!$F$193,$B93-$B$35,D$30-1975),IF($B93&gt;DATE(Input!$C$1,4,30),OFFSET(Historic!$F$193,$B93-$B$35,D$30-1975),NA()))</f>
        <v>398.67747000000003</v>
      </c>
      <c r="E93" s="212">
        <f ca="1">IF($CY$1=1,OFFSET(Historic!$F$193,$B93-$B$35,E$30-1975),IF($B93&gt;DATE(Input!$C$1,4,30),OFFSET(Historic!$F$193,$B93-$B$35,E$30-1975),NA()))</f>
        <v>712.54176280000001</v>
      </c>
      <c r="F93" s="212">
        <f ca="1">IF($CY$1=1,OFFSET(Historic!$F$193,$B93-$B$35,F$30-1975),IF($B93&gt;DATE(Input!$C$1,4,30),OFFSET(Historic!$F$193,$B93-$B$35,F$30-1975),NA()))</f>
        <v>797.35494000000006</v>
      </c>
      <c r="G93" s="212">
        <f ca="1">IF($CY$1=1,OFFSET(Historic!$F$193,$B93-$B$35,G$30-1975),IF($B93&gt;DATE(Input!$C$1,4,30),OFFSET(Historic!$F$193,$B93-$B$35,G$30-1975),NA()))</f>
        <v>711.17</v>
      </c>
      <c r="H93" s="212">
        <f t="shared" ca="1" si="16"/>
        <v>609.31341642000007</v>
      </c>
      <c r="I93" s="388">
        <f t="shared" ca="1" si="46"/>
        <v>1.2475339962470677</v>
      </c>
      <c r="J93" s="305">
        <f t="shared" ca="1" si="47"/>
        <v>406.93445705664374</v>
      </c>
      <c r="K93" s="305">
        <f t="shared" ca="1" si="48"/>
        <v>128.93595625442344</v>
      </c>
      <c r="L93" s="406" t="str">
        <f>IF(Computations!J68&lt;&gt;"",Computations!J68,"---")</f>
        <v>N</v>
      </c>
      <c r="M93" s="436">
        <f>IF(Computations!I68&lt;&gt;"",Computations!I68,"---")</f>
        <v>230.69724501092938</v>
      </c>
      <c r="N93" s="410">
        <f>IF(Computations!C68&lt;&gt;"",Computations!C68,"---")</f>
        <v>7747.10984180791</v>
      </c>
      <c r="O93" s="407">
        <f>IF(Computations!D68&lt;&gt;"",Computations!D68,"---")</f>
        <v>84643.21</v>
      </c>
      <c r="P93" s="407">
        <f>IF(Computations!M68&lt;&gt;"",Computations!M68,"---")</f>
        <v>99.436458333333405</v>
      </c>
      <c r="Q93" s="407">
        <f>IF(Computations!P68&lt;&gt;"",Computations!P68,"---")</f>
        <v>0</v>
      </c>
      <c r="R93" s="407">
        <f>IF(Computations!V68&lt;&gt;"",Computations!V68,"---")</f>
        <v>0</v>
      </c>
      <c r="S93" s="407">
        <f>IF(Computations!X68&lt;&gt;"",Computations!X68,"---")</f>
        <v>0</v>
      </c>
      <c r="T93" s="407">
        <f>IF(Computations!AB68&lt;&gt;"",Computations!AB68,"---")</f>
        <v>0</v>
      </c>
      <c r="U93" s="407">
        <f>IF(Computations!AG68&lt;&gt;"",Computations!AG68,"---")</f>
        <v>1.46875</v>
      </c>
      <c r="V93" s="407">
        <f>IF(Computations!H68&lt;&gt;"",Computations!H68,"---")</f>
        <v>97.967708333333405</v>
      </c>
      <c r="W93" s="407">
        <f>IF(Computations!G68&lt;&gt;"",Computations!G68,"---")</f>
        <v>10.5635416666666</v>
      </c>
      <c r="X93" s="407">
        <f>IF(Computations!F68&lt;&gt;"",Computations!F68,"---")</f>
        <v>108.53125</v>
      </c>
      <c r="Y93" s="422">
        <f>IF(Computations!E68&lt;&gt;"",Computations!E68,"---")</f>
        <v>3.8159999999999998</v>
      </c>
      <c r="Z93" s="409">
        <f>IF(AA93=O93,N93,interp(AA93,AreaCapacity!$A$3:$B$245,2))</f>
        <v>7747.10984180791</v>
      </c>
      <c r="AA93" s="403">
        <f t="shared" si="42"/>
        <v>84643.21</v>
      </c>
      <c r="AB93" s="396">
        <f t="shared" si="49"/>
        <v>230.69724501092938</v>
      </c>
      <c r="AC93" s="396">
        <f>IF(P93&lt;&gt;"---",P93,IF(BH93="Y",AB93,MIN(Input!I68,AB93-AK93)))</f>
        <v>99.436458333333405</v>
      </c>
      <c r="AD93" s="396">
        <f t="shared" si="50"/>
        <v>0</v>
      </c>
      <c r="AE93" s="396">
        <f>IF(R93&lt;&gt;"---",R93,IF(BH93="Y",Input!M68,0))</f>
        <v>0</v>
      </c>
      <c r="AF93" s="396">
        <f t="shared" si="51"/>
        <v>0</v>
      </c>
      <c r="AG93" s="396">
        <f t="shared" si="18"/>
        <v>0</v>
      </c>
      <c r="AH93" s="396">
        <f t="shared" si="19"/>
        <v>1.46875</v>
      </c>
      <c r="AI93" s="396">
        <f t="shared" si="52"/>
        <v>108.53125</v>
      </c>
      <c r="AJ93" s="212">
        <f t="shared" si="20"/>
        <v>97.967708333333405</v>
      </c>
      <c r="AK93" s="432">
        <f>IF(Y93&lt;&gt;"---",Y93,interp(AA92,AreaCapacity!$A$3:$C$245,3)*StepInterp(B93,Evap!$A$3:$D$15,4)/1.9835)</f>
        <v>3.8159999999999998</v>
      </c>
      <c r="AL93" s="396">
        <f t="shared" si="53"/>
        <v>10.5635416666666</v>
      </c>
      <c r="AM93" s="396">
        <f t="shared" si="21"/>
        <v>108.53125</v>
      </c>
      <c r="AN93" s="396">
        <f t="shared" si="43"/>
        <v>255.70000000001164</v>
      </c>
      <c r="AO93" s="396">
        <f t="shared" si="23"/>
        <v>0</v>
      </c>
      <c r="AP93" s="396">
        <f t="shared" si="44"/>
        <v>0</v>
      </c>
      <c r="AQ93" s="409">
        <f>IF(AR93=O93,N93,interp(AR93,AreaCapacity!$A$3:$B$245,2))</f>
        <v>7747.10984180791</v>
      </c>
      <c r="AR93" s="403">
        <f t="shared" si="25"/>
        <v>84643.21</v>
      </c>
      <c r="AS93" s="396">
        <f t="shared" si="54"/>
        <v>230.69724501092938</v>
      </c>
      <c r="AT93" s="396">
        <f>IF(P93&lt;&gt;"---",P93,IF(BH93="Y",AS93,MIN(Input!I68,AS93-BB93)))</f>
        <v>99.436458333333405</v>
      </c>
      <c r="AU93" s="396">
        <f t="shared" si="55"/>
        <v>0</v>
      </c>
      <c r="AV93" s="396">
        <f>IF(R93&lt;&gt;"---",R93,IF(BH93="Y",Input!M68,0))</f>
        <v>0</v>
      </c>
      <c r="AW93" s="396">
        <f t="shared" si="56"/>
        <v>0</v>
      </c>
      <c r="AX93" s="396">
        <f t="shared" si="26"/>
        <v>0</v>
      </c>
      <c r="AY93" s="396">
        <f t="shared" si="27"/>
        <v>1.46875</v>
      </c>
      <c r="AZ93" s="396">
        <f t="shared" si="57"/>
        <v>108.53125</v>
      </c>
      <c r="BA93" s="212">
        <f t="shared" si="28"/>
        <v>97.967708333333405</v>
      </c>
      <c r="BB93" s="432">
        <f>IF(Y93&lt;&gt;"---",Y93,interp(AR92,AreaCapacity!$A$3:$C$245,3)*StepInterp(B93,Evap!$A$3:$D$15,4)/1.9835)</f>
        <v>3.8159999999999998</v>
      </c>
      <c r="BC93" s="396">
        <f t="shared" si="58"/>
        <v>10.5635416666666</v>
      </c>
      <c r="BD93" s="212">
        <f t="shared" si="29"/>
        <v>108.53125</v>
      </c>
      <c r="BE93" s="212">
        <f t="shared" si="30"/>
        <v>255.70000000001164</v>
      </c>
      <c r="BF93" s="212">
        <f t="shared" si="31"/>
        <v>0</v>
      </c>
      <c r="BG93" s="445">
        <f t="shared" si="32"/>
        <v>0</v>
      </c>
      <c r="BH93" s="396" t="str">
        <f t="shared" si="59"/>
        <v>N</v>
      </c>
      <c r="BI93" s="396">
        <f t="shared" si="60"/>
        <v>110</v>
      </c>
      <c r="BJ93" s="396">
        <f t="shared" si="33"/>
        <v>127.44478667759597</v>
      </c>
      <c r="BK93" s="396">
        <f t="shared" si="34"/>
        <v>85772.673785156163</v>
      </c>
      <c r="BL93" s="396">
        <f t="shared" si="35"/>
        <v>85772.673785156163</v>
      </c>
      <c r="BM93" s="443">
        <f t="shared" si="36"/>
        <v>0</v>
      </c>
      <c r="BN93" s="460">
        <f t="shared" si="37"/>
        <v>0</v>
      </c>
      <c r="BO93" s="305">
        <f t="shared" si="38"/>
        <v>0</v>
      </c>
      <c r="BP93" s="445">
        <f t="shared" si="39"/>
        <v>0</v>
      </c>
      <c r="BQ93" s="305"/>
      <c r="BR93" s="12">
        <v>7704</v>
      </c>
      <c r="BS93" s="12">
        <v>52000</v>
      </c>
      <c r="BT93" s="12">
        <v>7747.5</v>
      </c>
      <c r="BU93" s="446">
        <v>85000</v>
      </c>
      <c r="BV93" s="6">
        <v>7766</v>
      </c>
      <c r="BW93" s="6">
        <v>102369</v>
      </c>
      <c r="CW93" s="436"/>
      <c r="CX93" s="436"/>
      <c r="CY93" s="436"/>
      <c r="CZ93" s="436"/>
      <c r="DA93" s="436"/>
      <c r="DB93" s="436"/>
      <c r="DC93" s="148"/>
    </row>
    <row r="94" spans="1:107">
      <c r="A94" s="6" t="str">
        <f ca="1">OFFSET('day lookup'!$A$1,WEEKDAY(B94,1)-1,0)</f>
        <v>WED</v>
      </c>
      <c r="B94" s="387">
        <f t="shared" si="45"/>
        <v>41059</v>
      </c>
      <c r="C94" s="394">
        <f ca="1">IF($CY$1=1,OFFSET(Historic!$F$193,$B94-$B$35,C$30-1975),IF($B94&gt;DATE(Input!$C$1,4,30),OFFSET(Historic!$F$193,$B94-$B$35,C$30-1975),NA()))</f>
        <v>488.58816510000003</v>
      </c>
      <c r="D94" s="212">
        <f ca="1">IF($CY$1=1,OFFSET(Historic!$F$193,$B94-$B$35,D$30-1975),IF($B94&gt;DATE(Input!$C$1,4,30),OFFSET(Historic!$F$193,$B94-$B$35,D$30-1975),NA()))</f>
        <v>412.56175999999999</v>
      </c>
      <c r="E94" s="212">
        <f ca="1">IF($CY$1=1,OFFSET(Historic!$F$193,$B94-$B$35,E$30-1975),IF($B94&gt;DATE(Input!$C$1,4,30),OFFSET(Historic!$F$193,$B94-$B$35,E$30-1975),NA()))</f>
        <v>599.54347689999997</v>
      </c>
      <c r="F94" s="212">
        <f ca="1">IF($CY$1=1,OFFSET(Historic!$F$193,$B94-$B$35,F$30-1975),IF($B94&gt;DATE(Input!$C$1,4,30),OFFSET(Historic!$F$193,$B94-$B$35,F$30-1975),NA()))</f>
        <v>735.86737000000005</v>
      </c>
      <c r="G94" s="212">
        <f ca="1">IF($CY$1=1,OFFSET(Historic!$F$193,$B94-$B$35,G$30-1975),IF($B94&gt;DATE(Input!$C$1,4,30),OFFSET(Historic!$F$193,$B94-$B$35,G$30-1975),NA()))</f>
        <v>774.4</v>
      </c>
      <c r="H94" s="212">
        <f t="shared" ca="1" si="16"/>
        <v>602.19215439999994</v>
      </c>
      <c r="I94" s="388">
        <f t="shared" ca="1" si="46"/>
        <v>1.2329536239350136</v>
      </c>
      <c r="J94" s="305">
        <f t="shared" ca="1" si="47"/>
        <v>402.17846971815163</v>
      </c>
      <c r="K94" s="305">
        <f t="shared" ca="1" si="48"/>
        <v>127.42903600034171</v>
      </c>
      <c r="L94" s="406" t="str">
        <f>IF(Computations!J69&lt;&gt;"",Computations!J69,"---")</f>
        <v>N</v>
      </c>
      <c r="M94" s="436">
        <f>IF(Computations!I69&lt;&gt;"",Computations!I69,"---")</f>
        <v>226.61863848625578</v>
      </c>
      <c r="N94" s="410">
        <f>IF(Computations!C69&lt;&gt;"",Computations!C69,"---")</f>
        <v>7747.3895254237286</v>
      </c>
      <c r="O94" s="407">
        <f>IF(Computations!D69&lt;&gt;"",Computations!D69,"---")</f>
        <v>84890.73</v>
      </c>
      <c r="P94" s="407">
        <f>IF(Computations!M69&lt;&gt;"",Computations!M69,"---")</f>
        <v>99.833645833333406</v>
      </c>
      <c r="Q94" s="407">
        <f>IF(Computations!P69&lt;&gt;"",Computations!P69,"---")</f>
        <v>0</v>
      </c>
      <c r="R94" s="407">
        <f>IF(Computations!V69&lt;&gt;"",Computations!V69,"---")</f>
        <v>0</v>
      </c>
      <c r="S94" s="407">
        <f>IF(Computations!X69&lt;&gt;"",Computations!X69,"---")</f>
        <v>0</v>
      </c>
      <c r="T94" s="407">
        <f>IF(Computations!AB69&lt;&gt;"",Computations!AB69,"---")</f>
        <v>0</v>
      </c>
      <c r="U94" s="407">
        <f>IF(Computations!AG69&lt;&gt;"",Computations!AG69,"---")</f>
        <v>1.8255208333339965</v>
      </c>
      <c r="V94" s="407">
        <f>IF(Computations!H69&lt;&gt;"",Computations!H69,"---")</f>
        <v>98.00812499999941</v>
      </c>
      <c r="W94" s="407">
        <f>IF(Computations!G69&lt;&gt;"",Computations!G69,"---")</f>
        <v>10.166354166666601</v>
      </c>
      <c r="X94" s="407">
        <f>IF(Computations!F69&lt;&gt;"",Computations!F69,"---")</f>
        <v>108.174479166666</v>
      </c>
      <c r="Y94" s="422">
        <f>IF(Computations!E69&lt;&gt;"",Computations!E69,"---")</f>
        <v>3.8210000000000002</v>
      </c>
      <c r="Z94" s="409">
        <f>IF(AA94=O94,N94,interp(AA94,AreaCapacity!$A$3:$B$245,2))</f>
        <v>7747.3895254237286</v>
      </c>
      <c r="AA94" s="403">
        <f t="shared" si="42"/>
        <v>84890.73</v>
      </c>
      <c r="AB94" s="396">
        <f t="shared" si="49"/>
        <v>226.61863848625578</v>
      </c>
      <c r="AC94" s="396">
        <f>IF(P94&lt;&gt;"---",P94,IF(BH94="Y",AB94,MIN(Input!I69,AB94-AK94)))</f>
        <v>99.833645833333406</v>
      </c>
      <c r="AD94" s="396">
        <f t="shared" si="50"/>
        <v>0</v>
      </c>
      <c r="AE94" s="396">
        <f>IF(R94&lt;&gt;"---",R94,IF(BH94="Y",Input!M69,0))</f>
        <v>0</v>
      </c>
      <c r="AF94" s="396">
        <f t="shared" si="51"/>
        <v>0</v>
      </c>
      <c r="AG94" s="396">
        <f t="shared" si="18"/>
        <v>0</v>
      </c>
      <c r="AH94" s="396">
        <f t="shared" si="19"/>
        <v>1.8255208333339965</v>
      </c>
      <c r="AI94" s="396">
        <f t="shared" si="52"/>
        <v>108.174479166666</v>
      </c>
      <c r="AJ94" s="212">
        <f t="shared" si="20"/>
        <v>98.00812499999941</v>
      </c>
      <c r="AK94" s="432">
        <f>IF(Y94&lt;&gt;"---",Y94,interp(AA93,AreaCapacity!$A$3:$C$245,3)*StepInterp(B94,Evap!$A$3:$D$15,4)/1.9835)</f>
        <v>3.8210000000000002</v>
      </c>
      <c r="AL94" s="396">
        <f t="shared" si="53"/>
        <v>10.166354166666601</v>
      </c>
      <c r="AM94" s="396">
        <f t="shared" si="21"/>
        <v>108.174479166666</v>
      </c>
      <c r="AN94" s="396">
        <f t="shared" si="43"/>
        <v>247.51999999998952</v>
      </c>
      <c r="AO94" s="396">
        <f t="shared" si="23"/>
        <v>0</v>
      </c>
      <c r="AP94" s="396">
        <f t="shared" si="44"/>
        <v>0</v>
      </c>
      <c r="AQ94" s="409">
        <f>IF(AR94=O94,N94,interp(AR94,AreaCapacity!$A$3:$B$245,2))</f>
        <v>7747.3895254237286</v>
      </c>
      <c r="AR94" s="403">
        <f t="shared" si="25"/>
        <v>84890.73</v>
      </c>
      <c r="AS94" s="396">
        <f t="shared" si="54"/>
        <v>226.61863848625578</v>
      </c>
      <c r="AT94" s="396">
        <f>IF(P94&lt;&gt;"---",P94,IF(BH94="Y",AS94,MIN(Input!I69,AS94-BB94)))</f>
        <v>99.833645833333406</v>
      </c>
      <c r="AU94" s="396">
        <f t="shared" si="55"/>
        <v>0</v>
      </c>
      <c r="AV94" s="396">
        <f>IF(R94&lt;&gt;"---",R94,IF(BH94="Y",Input!M69,0))</f>
        <v>0</v>
      </c>
      <c r="AW94" s="396">
        <f t="shared" si="56"/>
        <v>0</v>
      </c>
      <c r="AX94" s="396">
        <f t="shared" si="26"/>
        <v>0</v>
      </c>
      <c r="AY94" s="396">
        <f t="shared" si="27"/>
        <v>1.8255208333339965</v>
      </c>
      <c r="AZ94" s="396">
        <f t="shared" si="57"/>
        <v>108.174479166666</v>
      </c>
      <c r="BA94" s="212">
        <f t="shared" si="28"/>
        <v>98.00812499999941</v>
      </c>
      <c r="BB94" s="432">
        <f>IF(Y94&lt;&gt;"---",Y94,interp(AR93,AreaCapacity!$A$3:$C$245,3)*StepInterp(B94,Evap!$A$3:$D$15,4)/1.9835)</f>
        <v>3.8210000000000002</v>
      </c>
      <c r="BC94" s="396">
        <f t="shared" si="58"/>
        <v>10.166354166666601</v>
      </c>
      <c r="BD94" s="212">
        <f t="shared" si="29"/>
        <v>108.174479166666</v>
      </c>
      <c r="BE94" s="212">
        <f t="shared" si="30"/>
        <v>247.51999999998952</v>
      </c>
      <c r="BF94" s="212">
        <f t="shared" si="31"/>
        <v>0</v>
      </c>
      <c r="BG94" s="445">
        <f t="shared" si="32"/>
        <v>0</v>
      </c>
      <c r="BH94" s="396" t="str">
        <f t="shared" si="59"/>
        <v>N</v>
      </c>
      <c r="BI94" s="396">
        <f t="shared" si="60"/>
        <v>110</v>
      </c>
      <c r="BJ94" s="396">
        <f t="shared" si="33"/>
        <v>122.96399265292237</v>
      </c>
      <c r="BK94" s="396">
        <f t="shared" si="34"/>
        <v>86016.572864583228</v>
      </c>
      <c r="BL94" s="396">
        <f t="shared" si="35"/>
        <v>86016.572864583228</v>
      </c>
      <c r="BM94" s="443">
        <f t="shared" si="36"/>
        <v>0</v>
      </c>
      <c r="BN94" s="460">
        <f t="shared" si="37"/>
        <v>0</v>
      </c>
      <c r="BO94" s="305">
        <f t="shared" si="38"/>
        <v>0</v>
      </c>
      <c r="BP94" s="445">
        <f t="shared" si="39"/>
        <v>0</v>
      </c>
      <c r="BQ94" s="305">
        <v>0</v>
      </c>
      <c r="BR94" s="12">
        <v>7704</v>
      </c>
      <c r="BS94" s="12">
        <v>52000</v>
      </c>
      <c r="BT94" s="12">
        <v>7747.5</v>
      </c>
      <c r="BU94" s="446">
        <v>85000</v>
      </c>
      <c r="BV94" s="6">
        <v>7766</v>
      </c>
      <c r="BW94" s="6">
        <v>102369</v>
      </c>
      <c r="CW94" s="436"/>
      <c r="CX94" s="436"/>
      <c r="CY94" s="436"/>
      <c r="CZ94" s="436"/>
      <c r="DA94" s="436"/>
      <c r="DB94" s="436"/>
      <c r="DC94" s="148"/>
    </row>
    <row r="95" spans="1:107">
      <c r="A95" s="6" t="str">
        <f ca="1">OFFSET('day lookup'!$A$1,WEEKDAY(B95,1)-1,0)</f>
        <v>THU</v>
      </c>
      <c r="B95" s="387">
        <f t="shared" si="45"/>
        <v>41060</v>
      </c>
      <c r="C95" s="394">
        <f ca="1">IF($CY$1=1,OFFSET(Historic!$F$193,$B95-$B$35,C$30-1975),IF($B95&gt;DATE(Input!$C$1,4,30),OFFSET(Historic!$F$193,$B95-$B$35,C$30-1975),NA()))</f>
        <v>530.73690260000001</v>
      </c>
      <c r="D95" s="212">
        <f ca="1">IF($CY$1=1,OFFSET(Historic!$F$193,$B95-$B$35,D$30-1975),IF($B95&gt;DATE(Input!$C$1,4,30),OFFSET(Historic!$F$193,$B95-$B$35,D$30-1975),NA()))</f>
        <v>593.05753000000004</v>
      </c>
      <c r="E95" s="212">
        <f ca="1">IF($CY$1=1,OFFSET(Historic!$F$193,$B95-$B$35,E$30-1975),IF($B95&gt;DATE(Input!$C$1,4,30),OFFSET(Historic!$F$193,$B95-$B$35,E$30-1975),NA()))</f>
        <v>509.31542659999997</v>
      </c>
      <c r="F95" s="212">
        <f ca="1">IF($CY$1=1,OFFSET(Historic!$F$193,$B95-$B$35,F$30-1975),IF($B95&gt;DATE(Input!$C$1,4,30),OFFSET(Historic!$F$193,$B95-$B$35,F$30-1975),NA()))</f>
        <v>718.01614000000006</v>
      </c>
      <c r="G95" s="212">
        <f ca="1">IF($CY$1=1,OFFSET(Historic!$F$193,$B95-$B$35,G$30-1975),IF($B95&gt;DATE(Input!$C$1,4,30),OFFSET(Historic!$F$193,$B95-$B$35,G$30-1975),NA()))</f>
        <v>721.69</v>
      </c>
      <c r="H95" s="212">
        <f t="shared" ca="1" si="16"/>
        <v>614.56319984000004</v>
      </c>
      <c r="I95" s="388">
        <f t="shared" ca="1" si="46"/>
        <v>1.2582826243141538</v>
      </c>
      <c r="J95" s="305">
        <f t="shared" ca="1" si="47"/>
        <v>410.44056361545626</v>
      </c>
      <c r="K95" s="305">
        <f t="shared" ca="1" si="48"/>
        <v>130.04685555049235</v>
      </c>
      <c r="L95" s="406" t="str">
        <f>IF(Computations!J70&lt;&gt;"",Computations!J70,"---")</f>
        <v>N</v>
      </c>
      <c r="M95" s="436">
        <f>IF(Computations!I70&lt;&gt;"",Computations!I70,"---")</f>
        <v>238.19854144399983</v>
      </c>
      <c r="N95" s="410">
        <f>IF(Computations!C70&lt;&gt;"",Computations!C70,"---")</f>
        <v>7747.6994915254236</v>
      </c>
      <c r="O95" s="407">
        <f>IF(Computations!D70&lt;&gt;"",Computations!D70,"---")</f>
        <v>85165.05</v>
      </c>
      <c r="P95" s="407">
        <f>IF(Computations!M70&lt;&gt;"",Computations!M70,"---")</f>
        <v>100.42302083333333</v>
      </c>
      <c r="Q95" s="407">
        <f>IF(Computations!P70&lt;&gt;"",Computations!P70,"---")</f>
        <v>0</v>
      </c>
      <c r="R95" s="407">
        <f>IF(Computations!V70&lt;&gt;"",Computations!V70,"---")</f>
        <v>0</v>
      </c>
      <c r="S95" s="407">
        <f>IF(Computations!X70&lt;&gt;"",Computations!X70,"---")</f>
        <v>0</v>
      </c>
      <c r="T95" s="407">
        <f>IF(Computations!AB70&lt;&gt;"",Computations!AB70,"---")</f>
        <v>0</v>
      </c>
      <c r="U95" s="407">
        <f>IF(Computations!AG70&lt;&gt;"",Computations!AG70,"---")</f>
        <v>4.3515625</v>
      </c>
      <c r="V95" s="407">
        <f>IF(Computations!H70&lt;&gt;"",Computations!H70,"---")</f>
        <v>96.071458333333325</v>
      </c>
      <c r="W95" s="407">
        <f>IF(Computations!G70&lt;&gt;"",Computations!G70,"---")</f>
        <v>9.5769791666666695</v>
      </c>
      <c r="X95" s="407">
        <f>IF(Computations!F70&lt;&gt;"",Computations!F70,"---")</f>
        <v>105.6484375</v>
      </c>
      <c r="Y95" s="422">
        <f>IF(Computations!E70&lt;&gt;"",Computations!E70,"---")</f>
        <v>3.8260999999999998</v>
      </c>
      <c r="Z95" s="409">
        <f>IF(AA95=O95,N95,interp(AA95,AreaCapacity!$A$3:$B$245,2))</f>
        <v>7747.6994915254236</v>
      </c>
      <c r="AA95" s="403">
        <f t="shared" si="42"/>
        <v>85165.05</v>
      </c>
      <c r="AB95" s="396">
        <f t="shared" si="49"/>
        <v>238.19854144399983</v>
      </c>
      <c r="AC95" s="396">
        <f>IF(P95&lt;&gt;"---",P95,IF(BH95="Y",AB95,MIN(Input!I70,AB95-AK95)))</f>
        <v>100.42302083333333</v>
      </c>
      <c r="AD95" s="396">
        <f t="shared" si="50"/>
        <v>0</v>
      </c>
      <c r="AE95" s="396">
        <f>IF(R95&lt;&gt;"---",R95,IF(BH95="Y",Input!M70,0))</f>
        <v>0</v>
      </c>
      <c r="AF95" s="396">
        <f t="shared" si="51"/>
        <v>0</v>
      </c>
      <c r="AG95" s="396">
        <f t="shared" si="18"/>
        <v>0</v>
      </c>
      <c r="AH95" s="396">
        <f t="shared" si="19"/>
        <v>4.3515625</v>
      </c>
      <c r="AI95" s="396">
        <f t="shared" si="52"/>
        <v>105.6484375</v>
      </c>
      <c r="AJ95" s="212">
        <f t="shared" si="20"/>
        <v>96.071458333333325</v>
      </c>
      <c r="AK95" s="432">
        <f>IF(Y95&lt;&gt;"---",Y95,interp(AA94,AreaCapacity!$A$3:$C$245,3)*StepInterp(B95,Evap!$A$3:$D$15,4)/1.9835)</f>
        <v>3.8260999999999998</v>
      </c>
      <c r="AL95" s="396">
        <f t="shared" si="53"/>
        <v>9.5769791666666695</v>
      </c>
      <c r="AM95" s="396">
        <f t="shared" si="21"/>
        <v>105.6484375</v>
      </c>
      <c r="AN95" s="396">
        <f t="shared" si="43"/>
        <v>274.32000000000698</v>
      </c>
      <c r="AO95" s="396">
        <f t="shared" si="23"/>
        <v>0</v>
      </c>
      <c r="AP95" s="396">
        <f t="shared" si="44"/>
        <v>0</v>
      </c>
      <c r="AQ95" s="409">
        <f>IF(AR95=O95,N95,interp(AR95,AreaCapacity!$A$3:$B$245,2))</f>
        <v>7747.6994915254236</v>
      </c>
      <c r="AR95" s="403">
        <f t="shared" si="25"/>
        <v>85165.05</v>
      </c>
      <c r="AS95" s="396">
        <f t="shared" si="54"/>
        <v>238.19854144399983</v>
      </c>
      <c r="AT95" s="396">
        <f>IF(P95&lt;&gt;"---",P95,IF(BH95="Y",AS95,MIN(Input!I70,AS95-BB95)))</f>
        <v>100.42302083333333</v>
      </c>
      <c r="AU95" s="396">
        <f t="shared" si="55"/>
        <v>0</v>
      </c>
      <c r="AV95" s="396">
        <f>IF(R95&lt;&gt;"---",R95,IF(BH95="Y",Input!M70,0))</f>
        <v>0</v>
      </c>
      <c r="AW95" s="396">
        <f t="shared" si="56"/>
        <v>0</v>
      </c>
      <c r="AX95" s="396">
        <f t="shared" si="26"/>
        <v>0</v>
      </c>
      <c r="AY95" s="396">
        <f t="shared" si="27"/>
        <v>4.3515625</v>
      </c>
      <c r="AZ95" s="396">
        <f t="shared" si="57"/>
        <v>105.6484375</v>
      </c>
      <c r="BA95" s="212">
        <f t="shared" si="28"/>
        <v>96.071458333333325</v>
      </c>
      <c r="BB95" s="432">
        <f>IF(Y95&lt;&gt;"---",Y95,interp(AR94,AreaCapacity!$A$3:$C$245,3)*StepInterp(B95,Evap!$A$3:$D$15,4)/1.9835)</f>
        <v>3.8260999999999998</v>
      </c>
      <c r="BC95" s="396">
        <f t="shared" si="58"/>
        <v>9.5769791666666695</v>
      </c>
      <c r="BD95" s="212">
        <f t="shared" si="29"/>
        <v>105.6484375</v>
      </c>
      <c r="BE95" s="212">
        <f t="shared" si="30"/>
        <v>274.32000000000698</v>
      </c>
      <c r="BF95" s="212">
        <f t="shared" si="31"/>
        <v>0</v>
      </c>
      <c r="BG95" s="445">
        <f t="shared" si="32"/>
        <v>0</v>
      </c>
      <c r="BH95" s="396" t="str">
        <f t="shared" si="59"/>
        <v>N</v>
      </c>
      <c r="BI95" s="396">
        <f t="shared" si="60"/>
        <v>110</v>
      </c>
      <c r="BJ95" s="396">
        <f t="shared" si="33"/>
        <v>133.94942061066649</v>
      </c>
      <c r="BK95" s="396">
        <f t="shared" si="34"/>
        <v>86282.261540364489</v>
      </c>
      <c r="BL95" s="396">
        <f t="shared" si="35"/>
        <v>86282.261540364489</v>
      </c>
      <c r="BM95" s="443">
        <f t="shared" si="36"/>
        <v>0</v>
      </c>
      <c r="BN95" s="460">
        <f t="shared" si="37"/>
        <v>0</v>
      </c>
      <c r="BO95" s="305">
        <f t="shared" si="38"/>
        <v>0</v>
      </c>
      <c r="BP95" s="445">
        <f t="shared" si="39"/>
        <v>0</v>
      </c>
      <c r="BQ95" s="305">
        <v>1000000</v>
      </c>
      <c r="BR95" s="12">
        <v>7704</v>
      </c>
      <c r="BS95" s="12">
        <v>52000</v>
      </c>
      <c r="BT95" s="12">
        <v>7747.5</v>
      </c>
      <c r="BU95" s="446">
        <v>85000</v>
      </c>
      <c r="BV95" s="6">
        <v>7766</v>
      </c>
      <c r="BW95" s="6">
        <v>102369</v>
      </c>
      <c r="CW95" s="436"/>
      <c r="CX95" s="436"/>
      <c r="CY95" s="436"/>
      <c r="CZ95" s="436"/>
      <c r="DA95" s="436"/>
      <c r="DB95" s="436"/>
      <c r="DC95" s="148"/>
    </row>
    <row r="96" spans="1:107">
      <c r="A96" s="6" t="str">
        <f ca="1">OFFSET('day lookup'!$A$1,WEEKDAY(B96,1)-1,0)</f>
        <v>FRI</v>
      </c>
      <c r="B96" s="387">
        <f t="shared" si="45"/>
        <v>41061</v>
      </c>
      <c r="C96" s="394">
        <f ca="1">IF($CY$1=1,OFFSET(Historic!$F$193,$B96-$B$35,C$30-1975),IF($B96&gt;DATE(Input!$C$1,4,30),OFFSET(Historic!$F$193,$B96-$B$35,C$30-1975),NA()))</f>
        <v>579.96662800000001</v>
      </c>
      <c r="D96" s="212">
        <f ca="1">IF($CY$1=1,OFFSET(Historic!$F$193,$B96-$B$35,D$30-1975),IF($B96&gt;DATE(Input!$C$1,4,30),OFFSET(Historic!$F$193,$B96-$B$35,D$30-1975),NA()))</f>
        <v>640.66080999999997</v>
      </c>
      <c r="E96" s="212">
        <f ca="1">IF($CY$1=1,OFFSET(Historic!$F$193,$B96-$B$35,E$30-1975),IF($B96&gt;DATE(Input!$C$1,4,30),OFFSET(Historic!$F$193,$B96-$B$35,E$30-1975),NA()))</f>
        <v>550.55176789999996</v>
      </c>
      <c r="F96" s="212">
        <f ca="1">IF($CY$1=1,OFFSET(Historic!$F$193,$B96-$B$35,F$30-1975),IF($B96&gt;DATE(Input!$C$1,4,30),OFFSET(Historic!$F$193,$B96-$B$35,F$30-1975),NA()))</f>
        <v>674.37980000000005</v>
      </c>
      <c r="G96" s="212">
        <f ca="1">IF($CY$1=1,OFFSET(Historic!$F$193,$B96-$B$35,G$30-1975),IF($B96&gt;DATE(Input!$C$1,4,30),OFFSET(Historic!$F$193,$B96-$B$35,G$30-1975),NA()))</f>
        <v>617.35</v>
      </c>
      <c r="H96" s="212">
        <f t="shared" ca="1" si="16"/>
        <v>612.58180117999996</v>
      </c>
      <c r="I96" s="388">
        <f t="shared" ca="1" si="46"/>
        <v>1.2542258251007181</v>
      </c>
      <c r="J96" s="305">
        <f t="shared" ca="1" si="47"/>
        <v>409.11727191336757</v>
      </c>
      <c r="K96" s="305">
        <f t="shared" ca="1" si="48"/>
        <v>129.62757456296808</v>
      </c>
      <c r="L96" s="406" t="str">
        <f>IF(Computations!J71&lt;&gt;"",Computations!J71,"---")</f>
        <v>N</v>
      </c>
      <c r="M96" s="436">
        <f>IF(Computations!I71&lt;&gt;"",Computations!I71,"---")</f>
        <v>280.53137658599849</v>
      </c>
      <c r="N96" s="410">
        <f>IF(Computations!C71&lt;&gt;"",Computations!C71,"---")</f>
        <v>7748.0893595505622</v>
      </c>
      <c r="O96" s="407">
        <f>IF(Computations!D71&lt;&gt;"",Computations!D71,"---")</f>
        <v>85510.53</v>
      </c>
      <c r="P96" s="407">
        <f>IF(Computations!M71&lt;&gt;"",Computations!M71,"---")</f>
        <v>100.5809375</v>
      </c>
      <c r="Q96" s="407">
        <f>IF(Computations!P71&lt;&gt;"",Computations!P71,"---")</f>
        <v>0</v>
      </c>
      <c r="R96" s="407">
        <f>IF(Computations!V71&lt;&gt;"",Computations!V71,"---")</f>
        <v>0</v>
      </c>
      <c r="S96" s="407">
        <f>IF(Computations!X71&lt;&gt;"",Computations!X71,"---")</f>
        <v>0</v>
      </c>
      <c r="T96" s="407">
        <f>IF(Computations!AB71&lt;&gt;"",Computations!AB71,"---")</f>
        <v>0</v>
      </c>
      <c r="U96" s="407">
        <f>IF(Computations!AG71&lt;&gt;"",Computations!AG71,"---")</f>
        <v>3.6380208333339965</v>
      </c>
      <c r="V96" s="407">
        <f>IF(Computations!H71&lt;&gt;"",Computations!H71,"---")</f>
        <v>96.942916666666008</v>
      </c>
      <c r="W96" s="407">
        <f>IF(Computations!G71&lt;&gt;"",Computations!G71,"---")</f>
        <v>9.4190625000000008</v>
      </c>
      <c r="X96" s="407">
        <f>IF(Computations!F71&lt;&gt;"",Computations!F71,"---")</f>
        <v>106.361979166666</v>
      </c>
      <c r="Y96" s="422">
        <f>IF(Computations!E71&lt;&gt;"",Computations!E71,"---")</f>
        <v>9.4115000000000002</v>
      </c>
      <c r="Z96" s="409">
        <f>IF(AA96=O96,N96,interp(AA96,AreaCapacity!$A$3:$B$245,2))</f>
        <v>7748.0893595505622</v>
      </c>
      <c r="AA96" s="403">
        <f t="shared" si="42"/>
        <v>85510.53</v>
      </c>
      <c r="AB96" s="396">
        <f t="shared" si="49"/>
        <v>280.53137658599849</v>
      </c>
      <c r="AC96" s="396">
        <f>IF(P96&lt;&gt;"---",P96,IF(BH96="Y",AB96,MIN(Input!I71,AB96-AK96)))</f>
        <v>100.5809375</v>
      </c>
      <c r="AD96" s="396">
        <f t="shared" si="50"/>
        <v>0</v>
      </c>
      <c r="AE96" s="396">
        <f>IF(R96&lt;&gt;"---",R96,IF(BH96="Y",Input!M71,0))</f>
        <v>0</v>
      </c>
      <c r="AF96" s="396">
        <f t="shared" si="51"/>
        <v>0</v>
      </c>
      <c r="AG96" s="396">
        <f t="shared" si="18"/>
        <v>0</v>
      </c>
      <c r="AH96" s="396">
        <f t="shared" si="19"/>
        <v>3.6380208333339965</v>
      </c>
      <c r="AI96" s="396">
        <f t="shared" si="52"/>
        <v>106.361979166666</v>
      </c>
      <c r="AJ96" s="212">
        <f t="shared" si="20"/>
        <v>96.942916666666008</v>
      </c>
      <c r="AK96" s="432">
        <f>IF(Y96&lt;&gt;"---",Y96,interp(AA95,AreaCapacity!$A$3:$C$245,3)*StepInterp(B96,Evap!$A$3:$D$15,4)/1.9835)</f>
        <v>9.4115000000000002</v>
      </c>
      <c r="AL96" s="396">
        <f t="shared" si="53"/>
        <v>9.4190625000000008</v>
      </c>
      <c r="AM96" s="396">
        <f t="shared" si="21"/>
        <v>106.361979166666</v>
      </c>
      <c r="AN96" s="396">
        <f t="shared" si="43"/>
        <v>345.47999999999593</v>
      </c>
      <c r="AO96" s="396">
        <f t="shared" si="23"/>
        <v>0</v>
      </c>
      <c r="AP96" s="396">
        <f t="shared" si="44"/>
        <v>0</v>
      </c>
      <c r="AQ96" s="409">
        <f>IF(AR96=O96,N96,interp(AR96,AreaCapacity!$A$3:$B$245,2))</f>
        <v>7748.0893595505622</v>
      </c>
      <c r="AR96" s="403">
        <f t="shared" si="25"/>
        <v>85510.53</v>
      </c>
      <c r="AS96" s="396">
        <f t="shared" si="54"/>
        <v>280.53137658599849</v>
      </c>
      <c r="AT96" s="396">
        <f>IF(P96&lt;&gt;"---",P96,IF(BH96="Y",AS96,MIN(Input!I71,AS96-BB96)))</f>
        <v>100.5809375</v>
      </c>
      <c r="AU96" s="396">
        <f t="shared" si="55"/>
        <v>0</v>
      </c>
      <c r="AV96" s="396">
        <f>IF(R96&lt;&gt;"---",R96,IF(BH96="Y",Input!M71,0))</f>
        <v>0</v>
      </c>
      <c r="AW96" s="396">
        <f t="shared" si="56"/>
        <v>0</v>
      </c>
      <c r="AX96" s="396">
        <f t="shared" si="26"/>
        <v>0</v>
      </c>
      <c r="AY96" s="396">
        <f t="shared" si="27"/>
        <v>3.6380208333339965</v>
      </c>
      <c r="AZ96" s="396">
        <f t="shared" si="57"/>
        <v>106.361979166666</v>
      </c>
      <c r="BA96" s="212">
        <f t="shared" si="28"/>
        <v>96.942916666666008</v>
      </c>
      <c r="BB96" s="432">
        <f>IF(Y96&lt;&gt;"---",Y96,interp(AR95,AreaCapacity!$A$3:$C$245,3)*StepInterp(B96,Evap!$A$3:$D$15,4)/1.9835)</f>
        <v>9.4115000000000002</v>
      </c>
      <c r="BC96" s="396">
        <f t="shared" si="58"/>
        <v>9.4190625000000008</v>
      </c>
      <c r="BD96" s="212">
        <f t="shared" si="29"/>
        <v>106.361979166666</v>
      </c>
      <c r="BE96" s="212">
        <f t="shared" si="30"/>
        <v>345.47999999999593</v>
      </c>
      <c r="BF96" s="212">
        <f t="shared" si="31"/>
        <v>0</v>
      </c>
      <c r="BG96" s="445">
        <f t="shared" si="32"/>
        <v>0</v>
      </c>
      <c r="BH96" s="396" t="str">
        <f t="shared" si="59"/>
        <v>N</v>
      </c>
      <c r="BI96" s="396">
        <f t="shared" si="60"/>
        <v>110</v>
      </c>
      <c r="BJ96" s="396">
        <f t="shared" si="33"/>
        <v>170.53893908599849</v>
      </c>
      <c r="BK96" s="396">
        <f t="shared" si="34"/>
        <v>86620.525526041572</v>
      </c>
      <c r="BL96" s="396">
        <f t="shared" si="35"/>
        <v>86620.525526041572</v>
      </c>
      <c r="BM96" s="443">
        <f t="shared" si="36"/>
        <v>0</v>
      </c>
      <c r="BN96" s="460">
        <f t="shared" si="37"/>
        <v>0</v>
      </c>
      <c r="BO96" s="305">
        <f t="shared" si="38"/>
        <v>0</v>
      </c>
      <c r="BP96" s="445">
        <f t="shared" si="39"/>
        <v>0</v>
      </c>
      <c r="BQ96" s="305"/>
      <c r="BR96" s="12">
        <v>7704</v>
      </c>
      <c r="BS96" s="12">
        <v>52000</v>
      </c>
      <c r="BT96" s="12">
        <v>7747.5</v>
      </c>
      <c r="BU96" s="446">
        <v>85000</v>
      </c>
      <c r="BV96" s="6">
        <v>7766</v>
      </c>
      <c r="BW96" s="6">
        <v>102369</v>
      </c>
      <c r="CW96" s="436"/>
      <c r="CX96" s="436"/>
      <c r="CY96" s="436"/>
      <c r="CZ96" s="436"/>
      <c r="DA96" s="436"/>
      <c r="DB96" s="436"/>
      <c r="DC96" s="148"/>
    </row>
    <row r="97" spans="1:107">
      <c r="A97" s="6" t="str">
        <f ca="1">OFFSET('day lookup'!$A$1,WEEKDAY(B97,1)-1,0)</f>
        <v>SAT</v>
      </c>
      <c r="B97" s="387">
        <f t="shared" si="45"/>
        <v>41062</v>
      </c>
      <c r="C97" s="394">
        <f ca="1">IF($CY$1=1,OFFSET(Historic!$F$193,$B97-$B$35,C$30-1975),IF($B97&gt;DATE(Input!$C$1,4,30),OFFSET(Historic!$F$193,$B97-$B$35,C$30-1975),NA()))</f>
        <v>503.30551250000002</v>
      </c>
      <c r="D97" s="212">
        <f ca="1">IF($CY$1=1,OFFSET(Historic!$F$193,$B97-$B$35,D$30-1975),IF($B97&gt;DATE(Input!$C$1,4,30),OFFSET(Historic!$F$193,$B97-$B$35,D$30-1975),NA()))</f>
        <v>789.42106000000001</v>
      </c>
      <c r="E97" s="212">
        <f ca="1">IF($CY$1=1,OFFSET(Historic!$F$193,$B97-$B$35,E$30-1975),IF($B97&gt;DATE(Input!$C$1,4,30),OFFSET(Historic!$F$193,$B97-$B$35,E$30-1975),NA()))</f>
        <v>695.36491260000003</v>
      </c>
      <c r="F97" s="212">
        <f ca="1">IF($CY$1=1,OFFSET(Historic!$F$193,$B97-$B$35,F$30-1975),IF($B97&gt;DATE(Input!$C$1,4,30),OFFSET(Historic!$F$193,$B97-$B$35,F$30-1975),NA()))</f>
        <v>721.98307999999997</v>
      </c>
      <c r="G97" s="212">
        <f ca="1">IF($CY$1=1,OFFSET(Historic!$F$193,$B97-$B$35,G$30-1975),IF($B97&gt;DATE(Input!$C$1,4,30),OFFSET(Historic!$F$193,$B97-$B$35,G$30-1975),NA()))</f>
        <v>805.65</v>
      </c>
      <c r="H97" s="212">
        <f t="shared" ca="1" si="16"/>
        <v>703.14491301999999</v>
      </c>
      <c r="I97" s="388">
        <f t="shared" ca="1" si="46"/>
        <v>1.4396485612192476</v>
      </c>
      <c r="J97" s="305">
        <f t="shared" ca="1" si="47"/>
        <v>469.60051379322061</v>
      </c>
      <c r="K97" s="305">
        <f t="shared" ca="1" si="48"/>
        <v>148.7915074615305</v>
      </c>
      <c r="L97" s="406" t="str">
        <f>IF(Computations!J72&lt;&gt;"",Computations!J72,"---")</f>
        <v>N</v>
      </c>
      <c r="M97" s="436">
        <f>IF(Computations!I72&lt;&gt;"",Computations!I72,"---")</f>
        <v>302.04867001564992</v>
      </c>
      <c r="N97" s="410">
        <f>IF(Computations!C72&lt;&gt;"",Computations!C72,"---")</f>
        <v>7748.5189775280896</v>
      </c>
      <c r="O97" s="407">
        <f>IF(Computations!D72&lt;&gt;"",Computations!D72,"---")</f>
        <v>85892.89</v>
      </c>
      <c r="P97" s="407">
        <f>IF(Computations!M72&lt;&gt;"",Computations!M72,"---")</f>
        <v>100.87546875</v>
      </c>
      <c r="Q97" s="407">
        <f>IF(Computations!P72&lt;&gt;"",Computations!P72,"---")</f>
        <v>0</v>
      </c>
      <c r="R97" s="407">
        <f>IF(Computations!V72&lt;&gt;"",Computations!V72,"---")</f>
        <v>0</v>
      </c>
      <c r="S97" s="407">
        <f>IF(Computations!X72&lt;&gt;"",Computations!X72,"---")</f>
        <v>0</v>
      </c>
      <c r="T97" s="407">
        <f>IF(Computations!AB72&lt;&gt;"",Computations!AB72,"---")</f>
        <v>0</v>
      </c>
      <c r="U97" s="407">
        <f>IF(Computations!AG72&lt;&gt;"",Computations!AG72,"---")</f>
        <v>1.0338541666669983</v>
      </c>
      <c r="V97" s="407">
        <f>IF(Computations!H72&lt;&gt;"",Computations!H72,"---")</f>
        <v>99.841614583332998</v>
      </c>
      <c r="W97" s="407">
        <f>IF(Computations!G72&lt;&gt;"",Computations!G72,"---")</f>
        <v>9.1245312500000004</v>
      </c>
      <c r="X97" s="407">
        <f>IF(Computations!F72&lt;&gt;"",Computations!F72,"---")</f>
        <v>108.966145833333</v>
      </c>
      <c r="Y97" s="422">
        <f>IF(Computations!E72&lt;&gt;"",Computations!E72,"---")</f>
        <v>9.4367000000000001</v>
      </c>
      <c r="Z97" s="409">
        <f>IF(AA97=O97,N97,interp(AA97,AreaCapacity!$A$3:$B$245,2))</f>
        <v>7748.5189775280896</v>
      </c>
      <c r="AA97" s="403">
        <f t="shared" si="42"/>
        <v>85892.89</v>
      </c>
      <c r="AB97" s="396">
        <f t="shared" si="49"/>
        <v>302.04867001564992</v>
      </c>
      <c r="AC97" s="396">
        <f>IF(P97&lt;&gt;"---",P97,IF(BH97="Y",AB97,MIN(Input!I72,AB97-AK97)))</f>
        <v>100.87546875</v>
      </c>
      <c r="AD97" s="396">
        <f t="shared" si="50"/>
        <v>0</v>
      </c>
      <c r="AE97" s="396">
        <f>IF(R97&lt;&gt;"---",R97,IF(BH97="Y",Input!M72,0))</f>
        <v>0</v>
      </c>
      <c r="AF97" s="396">
        <f t="shared" si="51"/>
        <v>0</v>
      </c>
      <c r="AG97" s="396">
        <f t="shared" si="18"/>
        <v>0</v>
      </c>
      <c r="AH97" s="396">
        <f t="shared" si="19"/>
        <v>1.0338541666669983</v>
      </c>
      <c r="AI97" s="396">
        <f t="shared" si="52"/>
        <v>108.966145833333</v>
      </c>
      <c r="AJ97" s="212">
        <f t="shared" si="20"/>
        <v>99.841614583332998</v>
      </c>
      <c r="AK97" s="432">
        <f>IF(Y97&lt;&gt;"---",Y97,interp(AA96,AreaCapacity!$A$3:$C$245,3)*StepInterp(B97,Evap!$A$3:$D$15,4)/1.9835)</f>
        <v>9.4367000000000001</v>
      </c>
      <c r="AL97" s="396">
        <f t="shared" si="53"/>
        <v>9.1245312500000004</v>
      </c>
      <c r="AM97" s="396">
        <f t="shared" si="21"/>
        <v>108.966145833333</v>
      </c>
      <c r="AN97" s="396">
        <f t="shared" si="43"/>
        <v>382.36000000000058</v>
      </c>
      <c r="AO97" s="396">
        <f t="shared" si="23"/>
        <v>0</v>
      </c>
      <c r="AP97" s="396">
        <f t="shared" si="44"/>
        <v>0</v>
      </c>
      <c r="AQ97" s="409">
        <f>IF(AR97=O97,N97,interp(AR97,AreaCapacity!$A$3:$B$245,2))</f>
        <v>7748.5189775280896</v>
      </c>
      <c r="AR97" s="403">
        <f t="shared" si="25"/>
        <v>85892.89</v>
      </c>
      <c r="AS97" s="396">
        <f t="shared" si="54"/>
        <v>302.04867001564992</v>
      </c>
      <c r="AT97" s="396">
        <f>IF(P97&lt;&gt;"---",P97,IF(BH97="Y",AS97,MIN(Input!I72,AS97-BB97)))</f>
        <v>100.87546875</v>
      </c>
      <c r="AU97" s="396">
        <f t="shared" si="55"/>
        <v>0</v>
      </c>
      <c r="AV97" s="396">
        <f>IF(R97&lt;&gt;"---",R97,IF(BH97="Y",Input!M72,0))</f>
        <v>0</v>
      </c>
      <c r="AW97" s="396">
        <f t="shared" si="56"/>
        <v>0</v>
      </c>
      <c r="AX97" s="396">
        <f t="shared" si="26"/>
        <v>0</v>
      </c>
      <c r="AY97" s="396">
        <f t="shared" si="27"/>
        <v>1.0338541666669983</v>
      </c>
      <c r="AZ97" s="396">
        <f t="shared" si="57"/>
        <v>108.966145833333</v>
      </c>
      <c r="BA97" s="212">
        <f t="shared" si="28"/>
        <v>99.841614583332998</v>
      </c>
      <c r="BB97" s="432">
        <f>IF(Y97&lt;&gt;"---",Y97,interp(AR96,AreaCapacity!$A$3:$C$245,3)*StepInterp(B97,Evap!$A$3:$D$15,4)/1.9835)</f>
        <v>9.4367000000000001</v>
      </c>
      <c r="BC97" s="396">
        <f t="shared" si="58"/>
        <v>9.1245312500000004</v>
      </c>
      <c r="BD97" s="212">
        <f t="shared" si="29"/>
        <v>108.966145833333</v>
      </c>
      <c r="BE97" s="212">
        <f t="shared" si="30"/>
        <v>382.36000000000058</v>
      </c>
      <c r="BF97" s="212">
        <f t="shared" si="31"/>
        <v>0</v>
      </c>
      <c r="BG97" s="445">
        <f t="shared" si="32"/>
        <v>0</v>
      </c>
      <c r="BH97" s="396" t="str">
        <f t="shared" si="59"/>
        <v>N</v>
      </c>
      <c r="BI97" s="396">
        <f t="shared" si="60"/>
        <v>110</v>
      </c>
      <c r="BJ97" s="396">
        <f t="shared" si="33"/>
        <v>191.73650126564996</v>
      </c>
      <c r="BK97" s="396">
        <f t="shared" si="34"/>
        <v>87000.834876301989</v>
      </c>
      <c r="BL97" s="396">
        <f t="shared" si="35"/>
        <v>87000.834876301989</v>
      </c>
      <c r="BM97" s="443">
        <f t="shared" si="36"/>
        <v>0</v>
      </c>
      <c r="BN97" s="460">
        <f t="shared" si="37"/>
        <v>0</v>
      </c>
      <c r="BO97" s="305">
        <f t="shared" si="38"/>
        <v>0</v>
      </c>
      <c r="BP97" s="445">
        <f t="shared" si="39"/>
        <v>0</v>
      </c>
      <c r="BQ97" s="305"/>
      <c r="BR97" s="12">
        <v>7704</v>
      </c>
      <c r="BS97" s="12">
        <v>52000</v>
      </c>
      <c r="BT97" s="12">
        <v>7747.5</v>
      </c>
      <c r="BU97" s="446">
        <v>85000</v>
      </c>
      <c r="BV97" s="6">
        <v>7766</v>
      </c>
      <c r="BW97" s="6">
        <v>102369</v>
      </c>
      <c r="CW97" s="436"/>
      <c r="CX97" s="436"/>
      <c r="CY97" s="436"/>
      <c r="CZ97" s="436"/>
      <c r="DA97" s="436"/>
      <c r="DB97" s="436"/>
      <c r="DC97" s="148"/>
    </row>
    <row r="98" spans="1:107">
      <c r="A98" s="6" t="str">
        <f ca="1">OFFSET('day lookup'!$A$1,WEEKDAY(B98,1)-1,0)</f>
        <v>SUN</v>
      </c>
      <c r="B98" s="387">
        <f t="shared" si="45"/>
        <v>41063</v>
      </c>
      <c r="C98" s="394">
        <f ca="1">IF($CY$1=1,OFFSET(Historic!$F$193,$B98-$B$35,C$30-1975),IF($B98&gt;DATE(Input!$C$1,4,30),OFFSET(Historic!$F$193,$B98-$B$35,C$30-1975),NA()))</f>
        <v>439.93364600000001</v>
      </c>
      <c r="D98" s="212">
        <f ca="1">IF($CY$1=1,OFFSET(Historic!$F$193,$B98-$B$35,D$30-1975),IF($B98&gt;DATE(Input!$C$1,4,30),OFFSET(Historic!$F$193,$B98-$B$35,D$30-1975),NA()))</f>
        <v>775.53677000000005</v>
      </c>
      <c r="E98" s="212">
        <f ca="1">IF($CY$1=1,OFFSET(Historic!$F$193,$B98-$B$35,E$30-1975),IF($B98&gt;DATE(Input!$C$1,4,30),OFFSET(Historic!$F$193,$B98-$B$35,E$30-1975),NA()))</f>
        <v>640.52196709999998</v>
      </c>
      <c r="F98" s="212">
        <f ca="1">IF($CY$1=1,OFFSET(Historic!$F$193,$B98-$B$35,F$30-1975),IF($B98&gt;DATE(Input!$C$1,4,30),OFFSET(Historic!$F$193,$B98-$B$35,F$30-1975),NA()))</f>
        <v>829.09046000000001</v>
      </c>
      <c r="G98" s="212">
        <f ca="1">IF($CY$1=1,OFFSET(Historic!$F$193,$B98-$B$35,G$30-1975),IF($B98&gt;DATE(Input!$C$1,4,30),OFFSET(Historic!$F$193,$B98-$B$35,G$30-1975),NA()))</f>
        <v>703.08</v>
      </c>
      <c r="H98" s="212">
        <f t="shared" ca="1" si="16"/>
        <v>677.63256862000003</v>
      </c>
      <c r="I98" s="388">
        <f t="shared" ca="1" si="46"/>
        <v>1.3874135109064465</v>
      </c>
      <c r="J98" s="305">
        <f t="shared" ca="1" si="47"/>
        <v>452.56190650691752</v>
      </c>
      <c r="K98" s="305">
        <f t="shared" ca="1" si="48"/>
        <v>143.3928760957003</v>
      </c>
      <c r="L98" s="406" t="str">
        <f>IF(Computations!J73&lt;&gt;"",Computations!J73,"---")</f>
        <v>N</v>
      </c>
      <c r="M98" s="436">
        <f>IF(Computations!I73&lt;&gt;"",Computations!I73,"---")</f>
        <v>298.29398618708763</v>
      </c>
      <c r="N98" s="410">
        <f>IF(Computations!C73&lt;&gt;"",Computations!C73,"---")</f>
        <v>7748.9394382022474</v>
      </c>
      <c r="O98" s="407">
        <f>IF(Computations!D73&lt;&gt;"",Computations!D73,"---")</f>
        <v>86267.1</v>
      </c>
      <c r="P98" s="407">
        <f>IF(Computations!M73&lt;&gt;"",Computations!M73,"---")</f>
        <v>100.9465625</v>
      </c>
      <c r="Q98" s="407">
        <f>IF(Computations!P73&lt;&gt;"",Computations!P73,"---")</f>
        <v>0</v>
      </c>
      <c r="R98" s="407">
        <f>IF(Computations!V73&lt;&gt;"",Computations!V73,"---")</f>
        <v>0</v>
      </c>
      <c r="S98" s="407">
        <f>IF(Computations!X73&lt;&gt;"",Computations!X73,"---")</f>
        <v>0</v>
      </c>
      <c r="T98" s="407">
        <f>IF(Computations!AB73&lt;&gt;"",Computations!AB73,"---")</f>
        <v>0</v>
      </c>
      <c r="U98" s="407">
        <f>IF(Computations!AG73&lt;&gt;"",Computations!AG73,"---")</f>
        <v>0.77083333333399651</v>
      </c>
      <c r="V98" s="407">
        <f>IF(Computations!H73&lt;&gt;"",Computations!H73,"---")</f>
        <v>100.175729166666</v>
      </c>
      <c r="W98" s="407">
        <f>IF(Computations!G73&lt;&gt;"",Computations!G73,"---")</f>
        <v>9.0534374999999994</v>
      </c>
      <c r="X98" s="407">
        <f>IF(Computations!F73&lt;&gt;"",Computations!F73,"---")</f>
        <v>109.229166666666</v>
      </c>
      <c r="Y98" s="422">
        <f>IF(Computations!E73&lt;&gt;"",Computations!E73,"---")</f>
        <v>9.4567999999999994</v>
      </c>
      <c r="Z98" s="409">
        <f>IF(AA98=O98,N98,interp(AA98,AreaCapacity!$A$3:$B$245,2))</f>
        <v>7748.9394382022474</v>
      </c>
      <c r="AA98" s="403">
        <f t="shared" si="42"/>
        <v>86267.1</v>
      </c>
      <c r="AB98" s="396">
        <f t="shared" si="49"/>
        <v>298.29398618708763</v>
      </c>
      <c r="AC98" s="396">
        <f>IF(P98&lt;&gt;"---",P98,IF(BH98="Y",AB98,MIN(Input!I73,AB98-AK98)))</f>
        <v>100.9465625</v>
      </c>
      <c r="AD98" s="396">
        <f t="shared" si="50"/>
        <v>0</v>
      </c>
      <c r="AE98" s="396">
        <f>IF(R98&lt;&gt;"---",R98,IF(BH98="Y",Input!M73,0))</f>
        <v>0</v>
      </c>
      <c r="AF98" s="396">
        <f t="shared" si="51"/>
        <v>0</v>
      </c>
      <c r="AG98" s="396">
        <f t="shared" si="18"/>
        <v>0</v>
      </c>
      <c r="AH98" s="396">
        <f t="shared" si="19"/>
        <v>0.77083333333399651</v>
      </c>
      <c r="AI98" s="396">
        <f t="shared" si="52"/>
        <v>109.229166666666</v>
      </c>
      <c r="AJ98" s="212">
        <f t="shared" si="20"/>
        <v>100.175729166666</v>
      </c>
      <c r="AK98" s="432">
        <f>IF(Y98&lt;&gt;"---",Y98,interp(AA97,AreaCapacity!$A$3:$C$245,3)*StepInterp(B98,Evap!$A$3:$D$15,4)/1.9835)</f>
        <v>9.4567999999999994</v>
      </c>
      <c r="AL98" s="396">
        <f t="shared" si="53"/>
        <v>9.0534374999999994</v>
      </c>
      <c r="AM98" s="396">
        <f t="shared" si="21"/>
        <v>109.229166666666</v>
      </c>
      <c r="AN98" s="396">
        <f t="shared" si="43"/>
        <v>374.2100000000064</v>
      </c>
      <c r="AO98" s="396">
        <f t="shared" si="23"/>
        <v>0</v>
      </c>
      <c r="AP98" s="396">
        <f t="shared" si="44"/>
        <v>0</v>
      </c>
      <c r="AQ98" s="409">
        <f>IF(AR98=O98,N98,interp(AR98,AreaCapacity!$A$3:$B$245,2))</f>
        <v>7748.9394382022474</v>
      </c>
      <c r="AR98" s="403">
        <f t="shared" si="25"/>
        <v>86267.1</v>
      </c>
      <c r="AS98" s="396">
        <f t="shared" si="54"/>
        <v>298.29398618708763</v>
      </c>
      <c r="AT98" s="396">
        <f>IF(P98&lt;&gt;"---",P98,IF(BH98="Y",AS98,MIN(Input!I73,AS98-BB98)))</f>
        <v>100.9465625</v>
      </c>
      <c r="AU98" s="396">
        <f t="shared" si="55"/>
        <v>0</v>
      </c>
      <c r="AV98" s="396">
        <f>IF(R98&lt;&gt;"---",R98,IF(BH98="Y",Input!M73,0))</f>
        <v>0</v>
      </c>
      <c r="AW98" s="396">
        <f t="shared" si="56"/>
        <v>0</v>
      </c>
      <c r="AX98" s="396">
        <f t="shared" si="26"/>
        <v>0</v>
      </c>
      <c r="AY98" s="396">
        <f t="shared" si="27"/>
        <v>0.77083333333399651</v>
      </c>
      <c r="AZ98" s="396">
        <f t="shared" si="57"/>
        <v>109.229166666666</v>
      </c>
      <c r="BA98" s="212">
        <f t="shared" si="28"/>
        <v>100.175729166666</v>
      </c>
      <c r="BB98" s="432">
        <f>IF(Y98&lt;&gt;"---",Y98,interp(AR97,AreaCapacity!$A$3:$C$245,3)*StepInterp(B98,Evap!$A$3:$D$15,4)/1.9835)</f>
        <v>9.4567999999999994</v>
      </c>
      <c r="BC98" s="396">
        <f t="shared" si="58"/>
        <v>9.0534374999999994</v>
      </c>
      <c r="BD98" s="212">
        <f t="shared" si="29"/>
        <v>109.229166666666</v>
      </c>
      <c r="BE98" s="212">
        <f t="shared" si="30"/>
        <v>374.2100000000064</v>
      </c>
      <c r="BF98" s="212">
        <f t="shared" si="31"/>
        <v>0</v>
      </c>
      <c r="BG98" s="445">
        <f t="shared" si="32"/>
        <v>0</v>
      </c>
      <c r="BH98" s="396" t="str">
        <f t="shared" si="59"/>
        <v>N</v>
      </c>
      <c r="BI98" s="396">
        <f t="shared" si="60"/>
        <v>110</v>
      </c>
      <c r="BJ98" s="396">
        <f t="shared" si="33"/>
        <v>187.89062368708764</v>
      </c>
      <c r="BK98" s="396">
        <f t="shared" si="34"/>
        <v>87373.515928385328</v>
      </c>
      <c r="BL98" s="396">
        <f t="shared" si="35"/>
        <v>87373.515928385328</v>
      </c>
      <c r="BM98" s="443">
        <f t="shared" si="36"/>
        <v>0</v>
      </c>
      <c r="BN98" s="460">
        <f t="shared" si="37"/>
        <v>0</v>
      </c>
      <c r="BO98" s="305">
        <f t="shared" si="38"/>
        <v>0</v>
      </c>
      <c r="BP98" s="445">
        <f t="shared" si="39"/>
        <v>0</v>
      </c>
      <c r="BQ98" s="305"/>
      <c r="BR98" s="12">
        <v>7704</v>
      </c>
      <c r="BS98" s="12">
        <v>52000</v>
      </c>
      <c r="BT98" s="12">
        <v>7747.5</v>
      </c>
      <c r="BU98" s="446">
        <v>85000</v>
      </c>
      <c r="BV98" s="6">
        <v>7766</v>
      </c>
      <c r="BW98" s="6">
        <v>102369</v>
      </c>
      <c r="CW98" s="436"/>
      <c r="CX98" s="436"/>
      <c r="CY98" s="436"/>
      <c r="CZ98" s="436"/>
      <c r="DA98" s="436"/>
      <c r="DB98" s="436"/>
      <c r="DC98" s="148"/>
    </row>
    <row r="99" spans="1:107">
      <c r="A99" s="6" t="str">
        <f ca="1">OFFSET('day lookup'!$A$1,WEEKDAY(B99,1)-1,0)</f>
        <v>MON</v>
      </c>
      <c r="B99" s="387">
        <f t="shared" si="45"/>
        <v>41064</v>
      </c>
      <c r="C99" s="394">
        <f ca="1">IF($CY$1=1,OFFSET(Historic!$F$193,$B99-$B$35,C$30-1975),IF($B99&gt;DATE(Input!$C$1,4,30),OFFSET(Historic!$F$193,$B99-$B$35,C$30-1975),NA()))</f>
        <v>476.35015520000002</v>
      </c>
      <c r="D99" s="212">
        <f ca="1">IF($CY$1=1,OFFSET(Historic!$F$193,$B99-$B$35,D$30-1975),IF($B99&gt;DATE(Input!$C$1,4,30),OFFSET(Historic!$F$193,$B99-$B$35,D$30-1975),NA()))</f>
        <v>696.19797000000005</v>
      </c>
      <c r="E99" s="212">
        <f ca="1">IF($CY$1=1,OFFSET(Historic!$F$193,$B99-$B$35,E$30-1975),IF($B99&gt;DATE(Input!$C$1,4,30),OFFSET(Historic!$F$193,$B99-$B$35,E$30-1975),NA()))</f>
        <v>635.26577159999999</v>
      </c>
      <c r="F99" s="212">
        <f ca="1">IF($CY$1=1,OFFSET(Historic!$F$193,$B99-$B$35,F$30-1975),IF($B99&gt;DATE(Input!$C$1,4,30),OFFSET(Historic!$F$193,$B99-$B$35,F$30-1975),NA()))</f>
        <v>997.68541000000005</v>
      </c>
      <c r="G99" s="212">
        <f ca="1">IF($CY$1=1,OFFSET(Historic!$F$193,$B99-$B$35,G$30-1975),IF($B99&gt;DATE(Input!$C$1,4,30),OFFSET(Historic!$F$193,$B99-$B$35,G$30-1975),NA()))</f>
        <v>677.17</v>
      </c>
      <c r="H99" s="212">
        <f t="shared" ca="1" si="16"/>
        <v>696.53386135999995</v>
      </c>
      <c r="I99" s="388">
        <f t="shared" ref="I99:I130" ca="1" si="61">IF(B99&lt;$B$157,IF($CY$1=1,H99/$H$220*100,IF(B99&gt;$B$64,H99/$H$221*100,NA())),H99/$H$222*100)</f>
        <v>1.4261128151244815</v>
      </c>
      <c r="J99" s="305">
        <f t="shared" ref="J99:J130" ca="1" si="62">IF(B99&lt;$B$157,IF($CY$1=1,$E$8,$F$8),$G$8)*1000*I99/100/1.9835</f>
        <v>465.18527420496065</v>
      </c>
      <c r="K99" s="305">
        <f t="shared" ref="K99:K130" ca="1" si="63">IF(B99&lt;$B$157,IF($CY$1=1,$E$9,$F$9),$G$9)*1000*I99/100/1.9835</f>
        <v>147.39255210512667</v>
      </c>
      <c r="L99" s="406" t="str">
        <f>IF(Computations!J74&lt;&gt;"",Computations!J74,"---")</f>
        <v>N</v>
      </c>
      <c r="M99" s="436">
        <f>IF(Computations!I74&lt;&gt;"",Computations!I74,"---")</f>
        <v>298.89208537885315</v>
      </c>
      <c r="N99" s="410">
        <f>IF(Computations!C74&lt;&gt;"",Computations!C74,"---")</f>
        <v>7749.3589608938546</v>
      </c>
      <c r="O99" s="407">
        <f>IF(Computations!D74&lt;&gt;"",Computations!D74,"---")</f>
        <v>86642.27</v>
      </c>
      <c r="P99" s="407">
        <f>IF(Computations!M74&lt;&gt;"",Computations!M74,"---")</f>
        <v>101.17609375000001</v>
      </c>
      <c r="Q99" s="407">
        <f>IF(Computations!P74&lt;&gt;"",Computations!P74,"---")</f>
        <v>0</v>
      </c>
      <c r="R99" s="407">
        <f>IF(Computations!V74&lt;&gt;"",Computations!V74,"---")</f>
        <v>0</v>
      </c>
      <c r="S99" s="407">
        <f>IF(Computations!X74&lt;&gt;"",Computations!X74,"---")</f>
        <v>0</v>
      </c>
      <c r="T99" s="407">
        <f>IF(Computations!AB74&lt;&gt;"",Computations!AB74,"---")</f>
        <v>0</v>
      </c>
      <c r="U99" s="407">
        <f>IF(Computations!AG74&lt;&gt;"",Computations!AG74,"---")</f>
        <v>0.91145833333399651</v>
      </c>
      <c r="V99" s="407">
        <f>IF(Computations!H74&lt;&gt;"",Computations!H74,"---")</f>
        <v>100.26463541666601</v>
      </c>
      <c r="W99" s="407">
        <f>IF(Computations!G74&lt;&gt;"",Computations!G74,"---")</f>
        <v>8.8239062500000003</v>
      </c>
      <c r="X99" s="407">
        <f>IF(Computations!F74&lt;&gt;"",Computations!F74,"---")</f>
        <v>109.088541666666</v>
      </c>
      <c r="Y99" s="422">
        <f>IF(Computations!E74&lt;&gt;"",Computations!E74,"---")</f>
        <v>9.4819999999999993</v>
      </c>
      <c r="Z99" s="409">
        <f>IF(AA99=O99,N99,interp(AA99,AreaCapacity!$A$3:$B$245,2))</f>
        <v>7749.3589608938546</v>
      </c>
      <c r="AA99" s="403">
        <f t="shared" si="42"/>
        <v>86642.27</v>
      </c>
      <c r="AB99" s="396">
        <f t="shared" ref="AB99:AB130" si="64">IF(M99&lt;&gt;"---",M99,J99)</f>
        <v>298.89208537885315</v>
      </c>
      <c r="AC99" s="396">
        <f>IF(P99&lt;&gt;"---",P99,IF(BH99="Y",AB99,MIN(Input!I74,AB99-AK99)))</f>
        <v>101.17609375000001</v>
      </c>
      <c r="AD99" s="396">
        <f t="shared" ref="AD99:AD130" si="65">IF(Q99&lt;&gt;"---",Q99,IF(BH99="Y",K99,0))</f>
        <v>0</v>
      </c>
      <c r="AE99" s="396">
        <f>IF(R99&lt;&gt;"---",R99,IF(BH99="Y",Input!M74,0))</f>
        <v>0</v>
      </c>
      <c r="AF99" s="396">
        <f t="shared" ref="AF99:AF130" si="66">IF(S99&lt;&gt;"---",S99,StepInterp(B99,$H$3:$L$26,5))</f>
        <v>0</v>
      </c>
      <c r="AG99" s="396">
        <f t="shared" si="18"/>
        <v>0</v>
      </c>
      <c r="AH99" s="396">
        <f t="shared" si="19"/>
        <v>0.91145833333399651</v>
      </c>
      <c r="AI99" s="396">
        <f t="shared" ref="AI99:AI130" si="67">IF(X99&lt;&gt;"---",X99,StepInterp(B99,$H$3:$K$26,3))</f>
        <v>109.088541666666</v>
      </c>
      <c r="AJ99" s="212">
        <f t="shared" si="20"/>
        <v>100.26463541666601</v>
      </c>
      <c r="AK99" s="432">
        <f>IF(Y99&lt;&gt;"---",Y99,interp(AA98,AreaCapacity!$A$3:$C$245,3)*StepInterp(B99,Evap!$A$3:$D$15,4)/1.9835)</f>
        <v>9.4819999999999993</v>
      </c>
      <c r="AL99" s="396">
        <f t="shared" ref="AL99:AL130" si="68">IF(W99&lt;&gt;"---",W99,StepInterp(B99,$H$3:$M$26,6))</f>
        <v>8.8239062500000003</v>
      </c>
      <c r="AM99" s="396">
        <f t="shared" si="21"/>
        <v>109.088541666666</v>
      </c>
      <c r="AN99" s="396">
        <f t="shared" si="43"/>
        <v>375.16999999999825</v>
      </c>
      <c r="AO99" s="396">
        <f t="shared" si="23"/>
        <v>0</v>
      </c>
      <c r="AP99" s="396">
        <f t="shared" si="44"/>
        <v>0</v>
      </c>
      <c r="AQ99" s="409">
        <f>IF(AR99=O99,N99,interp(AR99,AreaCapacity!$A$3:$B$245,2))</f>
        <v>7749.3589608938546</v>
      </c>
      <c r="AR99" s="403">
        <f t="shared" si="25"/>
        <v>86642.27</v>
      </c>
      <c r="AS99" s="396">
        <f t="shared" ref="AS99:AS130" si="69">IF(M99&lt;&gt;"---",M99,J99)</f>
        <v>298.89208537885315</v>
      </c>
      <c r="AT99" s="396">
        <f>IF(P99&lt;&gt;"---",P99,IF(BH99="Y",AS99,MIN(Input!I74,AS99-BB99)))</f>
        <v>101.17609375000001</v>
      </c>
      <c r="AU99" s="396">
        <f t="shared" ref="AU99:AU130" si="70">IF(Q99&lt;&gt;"---",Q99,IF(BH99="Y",K99,0))</f>
        <v>0</v>
      </c>
      <c r="AV99" s="396">
        <f>IF(R99&lt;&gt;"---",R99,IF(BH99="Y",Input!M74,0))</f>
        <v>0</v>
      </c>
      <c r="AW99" s="396">
        <f t="shared" ref="AW99:AW130" si="71">IF(S99&lt;&gt;"---",S99,StepInterp(B99,$H$3:$L$26,5))</f>
        <v>0</v>
      </c>
      <c r="AX99" s="396">
        <f t="shared" si="26"/>
        <v>0</v>
      </c>
      <c r="AY99" s="396">
        <f t="shared" si="27"/>
        <v>0.91145833333399651</v>
      </c>
      <c r="AZ99" s="396">
        <f t="shared" ref="AZ99:AZ130" si="72">IF(X99&lt;&gt;"---",X99,StepInterp(B99,$H$3:$K$26,4))</f>
        <v>109.088541666666</v>
      </c>
      <c r="BA99" s="212">
        <f t="shared" si="28"/>
        <v>100.26463541666601</v>
      </c>
      <c r="BB99" s="432">
        <f>IF(Y99&lt;&gt;"---",Y99,interp(AR98,AreaCapacity!$A$3:$C$245,3)*StepInterp(B99,Evap!$A$3:$D$15,4)/1.9835)</f>
        <v>9.4819999999999993</v>
      </c>
      <c r="BC99" s="396">
        <f t="shared" ref="BC99:BC130" si="73">IF(W99&lt;&gt;"---",W99,StepInterp(B99,$H$3:$M$26,6))</f>
        <v>8.8239062500000003</v>
      </c>
      <c r="BD99" s="212">
        <f t="shared" si="29"/>
        <v>109.088541666666</v>
      </c>
      <c r="BE99" s="212">
        <f t="shared" si="30"/>
        <v>375.16999999999825</v>
      </c>
      <c r="BF99" s="212">
        <f t="shared" si="31"/>
        <v>0</v>
      </c>
      <c r="BG99" s="445">
        <f t="shared" si="32"/>
        <v>0</v>
      </c>
      <c r="BH99" s="396" t="str">
        <f t="shared" ref="BH99:BH130" si="74">IF(L99&lt;&gt;"---",L99,StepInterp(B99,$B$13:$D$17,3))</f>
        <v>N</v>
      </c>
      <c r="BI99" s="396">
        <f t="shared" ref="BI99:BI130" si="75">StepInterp(B99,$E$13:$G$15,3)</f>
        <v>110</v>
      </c>
      <c r="BJ99" s="396">
        <f t="shared" si="33"/>
        <v>188.23399162885318</v>
      </c>
      <c r="BK99" s="396">
        <f t="shared" si="34"/>
        <v>87746.878050781161</v>
      </c>
      <c r="BL99" s="396">
        <f t="shared" si="35"/>
        <v>87746.878050781161</v>
      </c>
      <c r="BM99" s="443">
        <f t="shared" si="36"/>
        <v>0</v>
      </c>
      <c r="BN99" s="460">
        <f t="shared" si="37"/>
        <v>0</v>
      </c>
      <c r="BO99" s="305">
        <f t="shared" si="38"/>
        <v>0</v>
      </c>
      <c r="BP99" s="445">
        <f t="shared" si="39"/>
        <v>0</v>
      </c>
      <c r="BQ99" s="305"/>
      <c r="BR99" s="12">
        <v>7704</v>
      </c>
      <c r="BS99" s="12">
        <v>52000</v>
      </c>
      <c r="BT99" s="12">
        <v>7747.5</v>
      </c>
      <c r="BU99" s="446">
        <v>85000</v>
      </c>
      <c r="BV99" s="6">
        <v>7766</v>
      </c>
      <c r="BW99" s="6">
        <v>102369</v>
      </c>
      <c r="CW99" s="436"/>
      <c r="CX99" s="436"/>
      <c r="CY99" s="436"/>
      <c r="CZ99" s="436"/>
      <c r="DA99" s="436"/>
      <c r="DB99" s="436"/>
      <c r="DC99" s="148"/>
    </row>
    <row r="100" spans="1:107">
      <c r="A100" s="6" t="str">
        <f ca="1">OFFSET('day lookup'!$A$1,WEEKDAY(B100,1)-1,0)</f>
        <v>TUE</v>
      </c>
      <c r="B100" s="387">
        <f t="shared" si="45"/>
        <v>41065</v>
      </c>
      <c r="C100" s="394">
        <f ca="1">IF($CY$1=1,OFFSET(Historic!$F$193,$B100-$B$35,C$30-1975),IF($B100&gt;DATE(Input!$C$1,4,30),OFFSET(Historic!$F$193,$B100-$B$35,C$30-1975),NA()))</f>
        <v>417.04440219999998</v>
      </c>
      <c r="D100" s="212">
        <f ca="1">IF($CY$1=1,OFFSET(Historic!$F$193,$B100-$B$35,D$30-1975),IF($B100&gt;DATE(Input!$C$1,4,30),OFFSET(Historic!$F$193,$B100-$B$35,D$30-1975),NA()))</f>
        <v>704.13184999999999</v>
      </c>
      <c r="E100" s="212">
        <f ca="1">IF($CY$1=1,OFFSET(Historic!$F$193,$B100-$B$35,E$30-1975),IF($B100&gt;DATE(Input!$C$1,4,30),OFFSET(Historic!$F$193,$B100-$B$35,E$30-1975),NA()))</f>
        <v>578.87571950000006</v>
      </c>
      <c r="F100" s="212">
        <f ca="1">IF($CY$1=1,OFFSET(Historic!$F$193,$B100-$B$35,F$30-1975),IF($B100&gt;DATE(Input!$C$1,4,30),OFFSET(Historic!$F$193,$B100-$B$35,F$30-1975),NA()))</f>
        <v>934.21437000000003</v>
      </c>
      <c r="G100" s="212">
        <f ca="1">IF($CY$1=1,OFFSET(Historic!$F$193,$B100-$B$35,G$30-1975),IF($B100&gt;DATE(Input!$C$1,4,30),OFFSET(Historic!$F$193,$B100-$B$35,G$30-1975),NA()))</f>
        <v>663.93</v>
      </c>
      <c r="H100" s="212">
        <f t="shared" ref="H100:H163" ca="1" si="76">AVERAGE(C100:G100)</f>
        <v>659.63926833999994</v>
      </c>
      <c r="I100" s="388">
        <f t="shared" ca="1" si="61"/>
        <v>1.3505732687600156</v>
      </c>
      <c r="J100" s="305">
        <f t="shared" ca="1" si="62"/>
        <v>440.54494826706838</v>
      </c>
      <c r="K100" s="305">
        <f t="shared" ca="1" si="63"/>
        <v>139.58533909543897</v>
      </c>
      <c r="L100" s="406" t="str">
        <f>IF(Computations!J75&lt;&gt;"",Computations!J75,"---")</f>
        <v>N</v>
      </c>
      <c r="M100" s="436">
        <f>IF(Computations!I75&lt;&gt;"",Computations!I75,"---")</f>
        <v>300.4109347176701</v>
      </c>
      <c r="N100" s="410">
        <f>IF(Computations!C75&lt;&gt;"",Computations!C75,"---")</f>
        <v>7749.7791955307266</v>
      </c>
      <c r="O100" s="407">
        <f>IF(Computations!D75&lt;&gt;"",Computations!D75,"---")</f>
        <v>87018.38</v>
      </c>
      <c r="P100" s="407">
        <f>IF(Computations!M75&lt;&gt;"",Computations!M75,"---")</f>
        <v>101.30000000000001</v>
      </c>
      <c r="Q100" s="407">
        <f>IF(Computations!P75&lt;&gt;"",Computations!P75,"---")</f>
        <v>0</v>
      </c>
      <c r="R100" s="407">
        <f>IF(Computations!V75&lt;&gt;"",Computations!V75,"---")</f>
        <v>0</v>
      </c>
      <c r="S100" s="407">
        <f>IF(Computations!X75&lt;&gt;"",Computations!X75,"---")</f>
        <v>0</v>
      </c>
      <c r="T100" s="407">
        <f>IF(Computations!AB75&lt;&gt;"",Computations!AB75,"---")</f>
        <v>0</v>
      </c>
      <c r="U100" s="407">
        <f>IF(Computations!AG75&lt;&gt;"",Computations!AG75,"---")</f>
        <v>1.562500000099476E-2</v>
      </c>
      <c r="V100" s="407">
        <f>IF(Computations!H75&lt;&gt;"",Computations!H75,"---")</f>
        <v>101.28437499999902</v>
      </c>
      <c r="W100" s="407">
        <f>IF(Computations!G75&lt;&gt;"",Computations!G75,"---")</f>
        <v>8.6999999999999904</v>
      </c>
      <c r="X100" s="407">
        <f>IF(Computations!F75&lt;&gt;"",Computations!F75,"---")</f>
        <v>109.98437499999901</v>
      </c>
      <c r="Y100" s="422">
        <f>IF(Computations!E75&lt;&gt;"",Computations!E75,"---")</f>
        <v>9.5071999999999992</v>
      </c>
      <c r="Z100" s="409">
        <f>IF(AA100=O100,N100,interp(AA100,AreaCapacity!$A$3:$B$245,2))</f>
        <v>7749.7791955307266</v>
      </c>
      <c r="AA100" s="403">
        <f t="shared" si="42"/>
        <v>87018.38</v>
      </c>
      <c r="AB100" s="396">
        <f t="shared" si="64"/>
        <v>300.4109347176701</v>
      </c>
      <c r="AC100" s="396">
        <f>IF(P100&lt;&gt;"---",P100,IF(BH100="Y",AB100,MIN(Input!I75,AB100-AK100)))</f>
        <v>101.30000000000001</v>
      </c>
      <c r="AD100" s="396">
        <f t="shared" si="65"/>
        <v>0</v>
      </c>
      <c r="AE100" s="396">
        <f>IF(R100&lt;&gt;"---",R100,IF(BH100="Y",Input!M75,0))</f>
        <v>0</v>
      </c>
      <c r="AF100" s="396">
        <f t="shared" si="66"/>
        <v>0</v>
      </c>
      <c r="AG100" s="396">
        <f t="shared" ref="AG100:AG163" si="77">IF(T100&lt;&gt;"---",T100,MAX(0,AI100-SUM(AC100:AF100)-AH100-AL100))</f>
        <v>0</v>
      </c>
      <c r="AH100" s="396">
        <f t="shared" ref="AH100:AH163" si="78">IF(U100&lt;&gt;"---",U100,0)</f>
        <v>1.562500000099476E-2</v>
      </c>
      <c r="AI100" s="396">
        <f t="shared" si="67"/>
        <v>109.98437499999901</v>
      </c>
      <c r="AJ100" s="212">
        <f t="shared" ref="AJ100:AJ163" si="79">IF(T100&lt;&gt;"---",SUM(AC100:AG100)-AH100,MAX(SUM(AC100:AF100)-AH100,AI100-AL100))</f>
        <v>101.28437499999902</v>
      </c>
      <c r="AK100" s="432">
        <f>IF(Y100&lt;&gt;"---",Y100,interp(AA99,AreaCapacity!$A$3:$C$245,3)*StepInterp(B100,Evap!$A$3:$D$15,4)/1.9835)</f>
        <v>9.5071999999999992</v>
      </c>
      <c r="AL100" s="396">
        <f t="shared" si="68"/>
        <v>8.6999999999999904</v>
      </c>
      <c r="AM100" s="396">
        <f t="shared" ref="AM100:AM163" si="80">AJ100+AL100</f>
        <v>109.98437499999901</v>
      </c>
      <c r="AN100" s="396">
        <f t="shared" si="43"/>
        <v>376.11000000000058</v>
      </c>
      <c r="AO100" s="396">
        <f t="shared" ref="AO100:AO163" si="81">MAX(0,AJ100-AB100)</f>
        <v>0</v>
      </c>
      <c r="AP100" s="396">
        <f t="shared" si="44"/>
        <v>0</v>
      </c>
      <c r="AQ100" s="409">
        <f>IF(AR100=O100,N100,interp(AR100,AreaCapacity!$A$3:$B$245,2))</f>
        <v>7749.7791955307266</v>
      </c>
      <c r="AR100" s="403">
        <f t="shared" ref="AR100:AR163" si="82">IF(O100&lt;&gt;"---",O100,AR99+(AS100-BA100-BB100)*1.9835)</f>
        <v>87018.38</v>
      </c>
      <c r="AS100" s="396">
        <f t="shared" si="69"/>
        <v>300.4109347176701</v>
      </c>
      <c r="AT100" s="396">
        <f>IF(P100&lt;&gt;"---",P100,IF(BH100="Y",AS100,MIN(Input!I75,AS100-BB100)))</f>
        <v>101.30000000000001</v>
      </c>
      <c r="AU100" s="396">
        <f t="shared" si="70"/>
        <v>0</v>
      </c>
      <c r="AV100" s="396">
        <f>IF(R100&lt;&gt;"---",R100,IF(BH100="Y",Input!M75,0))</f>
        <v>0</v>
      </c>
      <c r="AW100" s="396">
        <f t="shared" si="71"/>
        <v>0</v>
      </c>
      <c r="AX100" s="396">
        <f t="shared" ref="AX100:AX163" si="83">IF(T100&lt;&gt;"---",T100,MAX(0,BB100-SUM(AT100:AW100)-BA100-BE100))</f>
        <v>0</v>
      </c>
      <c r="AY100" s="396">
        <f t="shared" ref="AY100:AY163" si="84">IF(U100&lt;&gt;"---",U100,0)</f>
        <v>1.562500000099476E-2</v>
      </c>
      <c r="AZ100" s="396">
        <f t="shared" si="72"/>
        <v>109.98437499999901</v>
      </c>
      <c r="BA100" s="212">
        <f t="shared" ref="BA100:BA163" si="85">IF(T100&lt;&gt;"---",SUM(AT100:AX100)-AY100,MAX(SUM(AT100:AW100)-AY100,AZ100-BC100))</f>
        <v>101.28437499999902</v>
      </c>
      <c r="BB100" s="432">
        <f>IF(Y100&lt;&gt;"---",Y100,interp(AR99,AreaCapacity!$A$3:$C$245,3)*StepInterp(B100,Evap!$A$3:$D$15,4)/1.9835)</f>
        <v>9.5071999999999992</v>
      </c>
      <c r="BC100" s="396">
        <f t="shared" si="73"/>
        <v>8.6999999999999904</v>
      </c>
      <c r="BD100" s="212">
        <f t="shared" ref="BD100:BD163" si="86">BA100+BC100</f>
        <v>109.98437499999901</v>
      </c>
      <c r="BE100" s="212">
        <f t="shared" ref="BE100:BE163" si="87">AR100-AR99</f>
        <v>376.11000000000058</v>
      </c>
      <c r="BF100" s="212">
        <f t="shared" ref="BF100:BF163" si="88">MAX(0,BA100-AS100)</f>
        <v>0</v>
      </c>
      <c r="BG100" s="445">
        <f t="shared" ref="BG100:BG163" si="89">BG99+BF100*1.9835</f>
        <v>0</v>
      </c>
      <c r="BH100" s="396" t="str">
        <f t="shared" si="74"/>
        <v>N</v>
      </c>
      <c r="BI100" s="396">
        <f t="shared" si="75"/>
        <v>110</v>
      </c>
      <c r="BJ100" s="396">
        <f t="shared" ref="BJ100:BJ163" si="90">IF(BH100="Y",0,(AS100-BB100)-MIN(AS100-BB100,BI100-BC100))</f>
        <v>189.60373471767008</v>
      </c>
      <c r="BK100" s="396">
        <f t="shared" ref="BK100:BK163" si="91">BK99+BJ100*1.9835</f>
        <v>88122.95705859366</v>
      </c>
      <c r="BL100" s="396">
        <f t="shared" ref="BL100:BL163" si="92">MIN(BK100,102369)</f>
        <v>88122.95705859366</v>
      </c>
      <c r="BM100" s="443">
        <f t="shared" ref="BM100:BM163" si="93">MAX(0,BK100-102369)</f>
        <v>0</v>
      </c>
      <c r="BN100" s="460">
        <f t="shared" ref="BN100:BN163" si="94">MAX(BA100-AJ100,0)</f>
        <v>0</v>
      </c>
      <c r="BO100" s="305">
        <f t="shared" ref="BO100:BO163" si="95">BN100*1.9835</f>
        <v>0</v>
      </c>
      <c r="BP100" s="445">
        <f t="shared" ref="BP100:BP163" si="96">BP99+BO100</f>
        <v>0</v>
      </c>
      <c r="BQ100" s="305"/>
      <c r="BR100" s="12">
        <v>7704</v>
      </c>
      <c r="BS100" s="12">
        <v>52000</v>
      </c>
      <c r="BT100" s="12">
        <v>7747.5</v>
      </c>
      <c r="BU100" s="446">
        <v>85000</v>
      </c>
      <c r="BV100" s="6">
        <v>7766</v>
      </c>
      <c r="BW100" s="6">
        <v>102369</v>
      </c>
      <c r="CW100" s="436"/>
      <c r="CX100" s="436"/>
      <c r="CY100" s="436"/>
      <c r="CZ100" s="436"/>
      <c r="DA100" s="436"/>
      <c r="DB100" s="436"/>
      <c r="DC100" s="148"/>
    </row>
    <row r="101" spans="1:107">
      <c r="A101" s="6" t="str">
        <f ca="1">OFFSET('day lookup'!$A$1,WEEKDAY(B101,1)-1,0)</f>
        <v>WED</v>
      </c>
      <c r="B101" s="387">
        <f t="shared" si="45"/>
        <v>41066</v>
      </c>
      <c r="C101" s="394">
        <f ca="1">IF($CY$1=1,OFFSET(Historic!$F$193,$B101-$B$35,C$30-1975),IF($B101&gt;DATE(Input!$C$1,4,30),OFFSET(Historic!$F$193,$B101-$B$35,C$30-1975),NA()))</f>
        <v>547.93358750000004</v>
      </c>
      <c r="D101" s="212">
        <f ca="1">IF($CY$1=1,OFFSET(Historic!$F$193,$B101-$B$35,D$30-1975),IF($B101&gt;DATE(Input!$C$1,4,30),OFFSET(Historic!$F$193,$B101-$B$35,D$30-1975),NA()))</f>
        <v>733.88390000000004</v>
      </c>
      <c r="E101" s="212">
        <f ca="1">IF($CY$1=1,OFFSET(Historic!$F$193,$B101-$B$35,E$30-1975),IF($B101&gt;DATE(Input!$C$1,4,30),OFFSET(Historic!$F$193,$B101-$B$35,E$30-1975),NA()))</f>
        <v>750.52521330000002</v>
      </c>
      <c r="F101" s="212">
        <f ca="1">IF($CY$1=1,OFFSET(Historic!$F$193,$B101-$B$35,F$30-1975),IF($B101&gt;DATE(Input!$C$1,4,30),OFFSET(Historic!$F$193,$B101-$B$35,F$30-1975),NA()))</f>
        <v>985.78458999999998</v>
      </c>
      <c r="G101" s="212">
        <f ca="1">IF($CY$1=1,OFFSET(Historic!$F$193,$B101-$B$35,G$30-1975),IF($B101&gt;DATE(Input!$C$1,4,30),OFFSET(Historic!$F$193,$B101-$B$35,G$30-1975),NA()))</f>
        <v>671.93</v>
      </c>
      <c r="H101" s="212">
        <f t="shared" ca="1" si="76"/>
        <v>738.01145815999996</v>
      </c>
      <c r="I101" s="388">
        <f t="shared" ca="1" si="61"/>
        <v>1.5110357967890784</v>
      </c>
      <c r="J101" s="305">
        <f t="shared" ca="1" si="62"/>
        <v>492.88639300354612</v>
      </c>
      <c r="K101" s="305">
        <f t="shared" ca="1" si="63"/>
        <v>156.16956810776963</v>
      </c>
      <c r="L101" s="406" t="str">
        <f>IF(Computations!J76&lt;&gt;"",Computations!J76,"---")</f>
        <v>N</v>
      </c>
      <c r="M101" s="436">
        <f>IF(Computations!I76&lt;&gt;"",Computations!I76,"---")</f>
        <v>296.68579221283505</v>
      </c>
      <c r="N101" s="410">
        <f>IF(Computations!C76&lt;&gt;"",Computations!C76,"---")</f>
        <v>7750.1894228634847</v>
      </c>
      <c r="O101" s="407">
        <f>IF(Computations!D76&lt;&gt;"",Computations!D76,"---")</f>
        <v>87386.67</v>
      </c>
      <c r="P101" s="407">
        <f>IF(Computations!M76&lt;&gt;"",Computations!M76,"---")</f>
        <v>101.35145833333334</v>
      </c>
      <c r="Q101" s="407">
        <f>IF(Computations!P76&lt;&gt;"",Computations!P76,"---")</f>
        <v>0</v>
      </c>
      <c r="R101" s="407">
        <f>IF(Computations!V76&lt;&gt;"",Computations!V76,"---")</f>
        <v>0</v>
      </c>
      <c r="S101" s="407">
        <f>IF(Computations!X76&lt;&gt;"",Computations!X76,"---")</f>
        <v>0</v>
      </c>
      <c r="T101" s="407">
        <f>IF(Computations!AB76&lt;&gt;"",Computations!AB76,"---")</f>
        <v>0.12499999999900524</v>
      </c>
      <c r="U101" s="407">
        <f>IF(Computations!AG76&lt;&gt;"",Computations!AG76,"---")</f>
        <v>0</v>
      </c>
      <c r="V101" s="407">
        <f>IF(Computations!H76&lt;&gt;"",Computations!H76,"---")</f>
        <v>101.47645833333235</v>
      </c>
      <c r="W101" s="407">
        <f>IF(Computations!G76&lt;&gt;"",Computations!G76,"---")</f>
        <v>8.6485416666666595</v>
      </c>
      <c r="X101" s="407">
        <f>IF(Computations!F76&lt;&gt;"",Computations!F76,"---")</f>
        <v>110.12499999999901</v>
      </c>
      <c r="Y101" s="422">
        <f>IF(Computations!E76&lt;&gt;"",Computations!E76,"---")</f>
        <v>9.5325000000000006</v>
      </c>
      <c r="Z101" s="409">
        <f>IF(AA101=O101,N101,interp(AA101,AreaCapacity!$A$3:$B$245,2))</f>
        <v>7750.1894228634847</v>
      </c>
      <c r="AA101" s="403">
        <f t="shared" si="42"/>
        <v>87386.67</v>
      </c>
      <c r="AB101" s="396">
        <f t="shared" si="64"/>
        <v>296.68579221283505</v>
      </c>
      <c r="AC101" s="396">
        <f>IF(P101&lt;&gt;"---",P101,IF(BH101="Y",AB101,MIN(Input!I76,AB101-AK101)))</f>
        <v>101.35145833333334</v>
      </c>
      <c r="AD101" s="396">
        <f t="shared" si="65"/>
        <v>0</v>
      </c>
      <c r="AE101" s="396">
        <f>IF(R101&lt;&gt;"---",R101,IF(BH101="Y",Input!M76,0))</f>
        <v>0</v>
      </c>
      <c r="AF101" s="396">
        <f t="shared" si="66"/>
        <v>0</v>
      </c>
      <c r="AG101" s="396">
        <f t="shared" si="77"/>
        <v>0.12499999999900524</v>
      </c>
      <c r="AH101" s="396">
        <f t="shared" si="78"/>
        <v>0</v>
      </c>
      <c r="AI101" s="396">
        <f t="shared" si="67"/>
        <v>110.12499999999901</v>
      </c>
      <c r="AJ101" s="212">
        <f t="shared" si="79"/>
        <v>101.47645833333235</v>
      </c>
      <c r="AK101" s="432">
        <f>IF(Y101&lt;&gt;"---",Y101,interp(AA100,AreaCapacity!$A$3:$C$245,3)*StepInterp(B101,Evap!$A$3:$D$15,4)/1.9835)</f>
        <v>9.5325000000000006</v>
      </c>
      <c r="AL101" s="396">
        <f t="shared" si="68"/>
        <v>8.6485416666666595</v>
      </c>
      <c r="AM101" s="396">
        <f t="shared" si="80"/>
        <v>110.12499999999901</v>
      </c>
      <c r="AN101" s="396">
        <f t="shared" si="43"/>
        <v>368.2899999999936</v>
      </c>
      <c r="AO101" s="396">
        <f t="shared" si="81"/>
        <v>0</v>
      </c>
      <c r="AP101" s="396">
        <f t="shared" si="44"/>
        <v>0</v>
      </c>
      <c r="AQ101" s="409">
        <f>IF(AR101=O101,N101,interp(AR101,AreaCapacity!$A$3:$B$245,2))</f>
        <v>7750.1894228634847</v>
      </c>
      <c r="AR101" s="403">
        <f t="shared" si="82"/>
        <v>87386.67</v>
      </c>
      <c r="AS101" s="396">
        <f t="shared" si="69"/>
        <v>296.68579221283505</v>
      </c>
      <c r="AT101" s="396">
        <f>IF(P101&lt;&gt;"---",P101,IF(BH101="Y",AS101,MIN(Input!I76,AS101-BB101)))</f>
        <v>101.35145833333334</v>
      </c>
      <c r="AU101" s="396">
        <f t="shared" si="70"/>
        <v>0</v>
      </c>
      <c r="AV101" s="396">
        <f>IF(R101&lt;&gt;"---",R101,IF(BH101="Y",Input!M76,0))</f>
        <v>0</v>
      </c>
      <c r="AW101" s="396">
        <f t="shared" si="71"/>
        <v>0</v>
      </c>
      <c r="AX101" s="396">
        <f t="shared" si="83"/>
        <v>0.12499999999900524</v>
      </c>
      <c r="AY101" s="396">
        <f t="shared" si="84"/>
        <v>0</v>
      </c>
      <c r="AZ101" s="396">
        <f t="shared" si="72"/>
        <v>110.12499999999901</v>
      </c>
      <c r="BA101" s="212">
        <f t="shared" si="85"/>
        <v>101.47645833333235</v>
      </c>
      <c r="BB101" s="432">
        <f>IF(Y101&lt;&gt;"---",Y101,interp(AR100,AreaCapacity!$A$3:$C$245,3)*StepInterp(B101,Evap!$A$3:$D$15,4)/1.9835)</f>
        <v>9.5325000000000006</v>
      </c>
      <c r="BC101" s="396">
        <f t="shared" si="73"/>
        <v>8.6485416666666595</v>
      </c>
      <c r="BD101" s="212">
        <f t="shared" si="86"/>
        <v>110.12499999999901</v>
      </c>
      <c r="BE101" s="212">
        <f t="shared" si="87"/>
        <v>368.2899999999936</v>
      </c>
      <c r="BF101" s="212">
        <f t="shared" si="88"/>
        <v>0</v>
      </c>
      <c r="BG101" s="445">
        <f t="shared" si="89"/>
        <v>0</v>
      </c>
      <c r="BH101" s="396" t="str">
        <f t="shared" si="74"/>
        <v>N</v>
      </c>
      <c r="BI101" s="396">
        <f t="shared" si="75"/>
        <v>110</v>
      </c>
      <c r="BJ101" s="396">
        <f t="shared" si="90"/>
        <v>185.80183387950169</v>
      </c>
      <c r="BK101" s="396">
        <f t="shared" si="91"/>
        <v>88491.49499609365</v>
      </c>
      <c r="BL101" s="396">
        <f t="shared" si="92"/>
        <v>88491.49499609365</v>
      </c>
      <c r="BM101" s="443">
        <f t="shared" si="93"/>
        <v>0</v>
      </c>
      <c r="BN101" s="460">
        <f t="shared" si="94"/>
        <v>0</v>
      </c>
      <c r="BO101" s="305">
        <f t="shared" si="95"/>
        <v>0</v>
      </c>
      <c r="BP101" s="445">
        <f t="shared" si="96"/>
        <v>0</v>
      </c>
      <c r="BQ101" s="305"/>
      <c r="BR101" s="12">
        <v>7704</v>
      </c>
      <c r="BS101" s="12">
        <v>52000</v>
      </c>
      <c r="BT101" s="12">
        <v>7747.5</v>
      </c>
      <c r="BU101" s="446">
        <v>85000</v>
      </c>
      <c r="BV101" s="6">
        <v>7766</v>
      </c>
      <c r="BW101" s="6">
        <v>102369</v>
      </c>
      <c r="CW101" s="436"/>
      <c r="CX101" s="436"/>
      <c r="CY101" s="436"/>
      <c r="CZ101" s="436"/>
      <c r="DA101" s="436"/>
      <c r="DB101" s="436"/>
      <c r="DC101" s="148"/>
    </row>
    <row r="102" spans="1:107">
      <c r="A102" s="6" t="str">
        <f ca="1">OFFSET('day lookup'!$A$1,WEEKDAY(B102,1)-1,0)</f>
        <v>THU</v>
      </c>
      <c r="B102" s="387">
        <f t="shared" si="45"/>
        <v>41067</v>
      </c>
      <c r="C102" s="394">
        <f ca="1">IF($CY$1=1,OFFSET(Historic!$F$193,$B102-$B$35,C$30-1975),IF($B102&gt;DATE(Input!$C$1,4,30),OFFSET(Historic!$F$193,$B102-$B$35,C$30-1975),NA()))</f>
        <v>573.83770570000001</v>
      </c>
      <c r="D102" s="212">
        <f ca="1">IF($CY$1=1,OFFSET(Historic!$F$193,$B102-$B$35,D$30-1975),IF($B102&gt;DATE(Input!$C$1,4,30),OFFSET(Historic!$F$193,$B102-$B$35,D$30-1975),NA()))</f>
        <v>866.77638999999999</v>
      </c>
      <c r="E102" s="212">
        <f ca="1">IF($CY$1=1,OFFSET(Historic!$F$193,$B102-$B$35,E$30-1975),IF($B102&gt;DATE(Input!$C$1,4,30),OFFSET(Historic!$F$193,$B102-$B$35,E$30-1975),NA()))</f>
        <v>795.41113940000002</v>
      </c>
      <c r="F102" s="212">
        <f ca="1">IF($CY$1=1,OFFSET(Historic!$F$193,$B102-$B$35,F$30-1975),IF($B102&gt;DATE(Input!$C$1,4,30),OFFSET(Historic!$F$193,$B102-$B$35,F$30-1975),NA()))</f>
        <v>1166.28036</v>
      </c>
      <c r="G102" s="212">
        <f ca="1">IF($CY$1=1,OFFSET(Historic!$F$193,$B102-$B$35,G$30-1975),IF($B102&gt;DATE(Input!$C$1,4,30),OFFSET(Historic!$F$193,$B102-$B$35,G$30-1975),NA()))</f>
        <v>630.38</v>
      </c>
      <c r="H102" s="212">
        <f t="shared" ca="1" si="76"/>
        <v>806.53711901999998</v>
      </c>
      <c r="I102" s="388">
        <f t="shared" ca="1" si="61"/>
        <v>1.6513381259917235</v>
      </c>
      <c r="J102" s="305">
        <f t="shared" ca="1" si="62"/>
        <v>538.65176078479715</v>
      </c>
      <c r="K102" s="305">
        <f t="shared" ca="1" si="63"/>
        <v>170.67018695654315</v>
      </c>
      <c r="L102" s="406" t="str">
        <f>IF(Computations!J77&lt;&gt;"",Computations!J77,"---")</f>
        <v>N</v>
      </c>
      <c r="M102" s="436">
        <f>IF(Computations!I77&lt;&gt;"",Computations!I77,"---")</f>
        <v>301.84367008654931</v>
      </c>
      <c r="N102" s="410">
        <f>IF(Computations!C77&lt;&gt;"",Computations!C77,"---")</f>
        <v>7750.6090677025531</v>
      </c>
      <c r="O102" s="407">
        <f>IF(Computations!D77&lt;&gt;"",Computations!D77,"---")</f>
        <v>87764.77</v>
      </c>
      <c r="P102" s="407">
        <f>IF(Computations!M77&lt;&gt;"",Computations!M77,"---")</f>
        <v>101.53833333333334</v>
      </c>
      <c r="Q102" s="407">
        <f>IF(Computations!P77&lt;&gt;"",Computations!P77,"---")</f>
        <v>0</v>
      </c>
      <c r="R102" s="407">
        <f>IF(Computations!V77&lt;&gt;"",Computations!V77,"---")</f>
        <v>0</v>
      </c>
      <c r="S102" s="407">
        <f>IF(Computations!X77&lt;&gt;"",Computations!X77,"---")</f>
        <v>0</v>
      </c>
      <c r="T102" s="407">
        <f>IF(Computations!AB77&lt;&gt;"",Computations!AB77,"---")</f>
        <v>0.12499999999900524</v>
      </c>
      <c r="U102" s="407">
        <f>IF(Computations!AG77&lt;&gt;"",Computations!AG77,"---")</f>
        <v>0</v>
      </c>
      <c r="V102" s="407">
        <f>IF(Computations!H77&lt;&gt;"",Computations!H77,"---")</f>
        <v>101.66333333333235</v>
      </c>
      <c r="W102" s="407">
        <f>IF(Computations!G77&lt;&gt;"",Computations!G77,"---")</f>
        <v>8.4616666666666607</v>
      </c>
      <c r="X102" s="407">
        <f>IF(Computations!F77&lt;&gt;"",Computations!F77,"---")</f>
        <v>110.12499999999901</v>
      </c>
      <c r="Y102" s="422">
        <f>IF(Computations!E77&lt;&gt;"",Computations!E77,"---")</f>
        <v>9.5577000000000005</v>
      </c>
      <c r="Z102" s="409">
        <f>IF(AA102=O102,N102,interp(AA102,AreaCapacity!$A$3:$B$245,2))</f>
        <v>7750.6090677025531</v>
      </c>
      <c r="AA102" s="403">
        <f t="shared" si="42"/>
        <v>87764.77</v>
      </c>
      <c r="AB102" s="396">
        <f t="shared" si="64"/>
        <v>301.84367008654931</v>
      </c>
      <c r="AC102" s="396">
        <f>IF(P102&lt;&gt;"---",P102,IF(BH102="Y",AB102,MIN(Input!I77,AB102-AK102)))</f>
        <v>101.53833333333334</v>
      </c>
      <c r="AD102" s="396">
        <f t="shared" si="65"/>
        <v>0</v>
      </c>
      <c r="AE102" s="396">
        <f>IF(R102&lt;&gt;"---",R102,IF(BH102="Y",Input!M77,0))</f>
        <v>0</v>
      </c>
      <c r="AF102" s="396">
        <f t="shared" si="66"/>
        <v>0</v>
      </c>
      <c r="AG102" s="396">
        <f t="shared" si="77"/>
        <v>0.12499999999900524</v>
      </c>
      <c r="AH102" s="396">
        <f t="shared" si="78"/>
        <v>0</v>
      </c>
      <c r="AI102" s="396">
        <f t="shared" si="67"/>
        <v>110.12499999999901</v>
      </c>
      <c r="AJ102" s="212">
        <f t="shared" si="79"/>
        <v>101.66333333333235</v>
      </c>
      <c r="AK102" s="432">
        <f>IF(Y102&lt;&gt;"---",Y102,interp(AA101,AreaCapacity!$A$3:$C$245,3)*StepInterp(B102,Evap!$A$3:$D$15,4)/1.9835)</f>
        <v>9.5577000000000005</v>
      </c>
      <c r="AL102" s="396">
        <f t="shared" si="68"/>
        <v>8.4616666666666607</v>
      </c>
      <c r="AM102" s="396">
        <f t="shared" si="80"/>
        <v>110.12499999999901</v>
      </c>
      <c r="AN102" s="396">
        <f t="shared" si="43"/>
        <v>378.10000000000582</v>
      </c>
      <c r="AO102" s="396">
        <f t="shared" si="81"/>
        <v>0</v>
      </c>
      <c r="AP102" s="396">
        <f t="shared" si="44"/>
        <v>0</v>
      </c>
      <c r="AQ102" s="409">
        <f>IF(AR102=O102,N102,interp(AR102,AreaCapacity!$A$3:$B$245,2))</f>
        <v>7750.6090677025531</v>
      </c>
      <c r="AR102" s="403">
        <f t="shared" si="82"/>
        <v>87764.77</v>
      </c>
      <c r="AS102" s="396">
        <f t="shared" si="69"/>
        <v>301.84367008654931</v>
      </c>
      <c r="AT102" s="396">
        <f>IF(P102&lt;&gt;"---",P102,IF(BH102="Y",AS102,MIN(Input!I77,AS102-BB102)))</f>
        <v>101.53833333333334</v>
      </c>
      <c r="AU102" s="396">
        <f t="shared" si="70"/>
        <v>0</v>
      </c>
      <c r="AV102" s="396">
        <f>IF(R102&lt;&gt;"---",R102,IF(BH102="Y",Input!M77,0))</f>
        <v>0</v>
      </c>
      <c r="AW102" s="396">
        <f t="shared" si="71"/>
        <v>0</v>
      </c>
      <c r="AX102" s="396">
        <f t="shared" si="83"/>
        <v>0.12499999999900524</v>
      </c>
      <c r="AY102" s="396">
        <f t="shared" si="84"/>
        <v>0</v>
      </c>
      <c r="AZ102" s="396">
        <f t="shared" si="72"/>
        <v>110.12499999999901</v>
      </c>
      <c r="BA102" s="212">
        <f t="shared" si="85"/>
        <v>101.66333333333235</v>
      </c>
      <c r="BB102" s="432">
        <f>IF(Y102&lt;&gt;"---",Y102,interp(AR101,AreaCapacity!$A$3:$C$245,3)*StepInterp(B102,Evap!$A$3:$D$15,4)/1.9835)</f>
        <v>9.5577000000000005</v>
      </c>
      <c r="BC102" s="396">
        <f t="shared" si="73"/>
        <v>8.4616666666666607</v>
      </c>
      <c r="BD102" s="212">
        <f t="shared" si="86"/>
        <v>110.12499999999901</v>
      </c>
      <c r="BE102" s="212">
        <f t="shared" si="87"/>
        <v>378.10000000000582</v>
      </c>
      <c r="BF102" s="212">
        <f t="shared" si="88"/>
        <v>0</v>
      </c>
      <c r="BG102" s="445">
        <f t="shared" si="89"/>
        <v>0</v>
      </c>
      <c r="BH102" s="396" t="str">
        <f t="shared" si="74"/>
        <v>N</v>
      </c>
      <c r="BI102" s="396">
        <f t="shared" si="75"/>
        <v>110</v>
      </c>
      <c r="BJ102" s="396">
        <f t="shared" si="90"/>
        <v>190.74763675321594</v>
      </c>
      <c r="BK102" s="396">
        <f t="shared" si="91"/>
        <v>88869.842933593653</v>
      </c>
      <c r="BL102" s="396">
        <f t="shared" si="92"/>
        <v>88869.842933593653</v>
      </c>
      <c r="BM102" s="443">
        <f t="shared" si="93"/>
        <v>0</v>
      </c>
      <c r="BN102" s="460">
        <f t="shared" si="94"/>
        <v>0</v>
      </c>
      <c r="BO102" s="305">
        <f t="shared" si="95"/>
        <v>0</v>
      </c>
      <c r="BP102" s="445">
        <f t="shared" si="96"/>
        <v>0</v>
      </c>
      <c r="BQ102" s="305"/>
      <c r="BR102" s="12">
        <v>7704</v>
      </c>
      <c r="BS102" s="12">
        <v>52000</v>
      </c>
      <c r="BT102" s="12">
        <v>7747.5</v>
      </c>
      <c r="BU102" s="446">
        <v>85000</v>
      </c>
      <c r="BV102" s="6">
        <v>7766</v>
      </c>
      <c r="BW102" s="6">
        <v>102369</v>
      </c>
      <c r="CW102" s="436"/>
      <c r="CX102" s="436"/>
      <c r="CY102" s="436"/>
      <c r="CZ102" s="436"/>
      <c r="DA102" s="436"/>
      <c r="DB102" s="436"/>
      <c r="DC102" s="148"/>
    </row>
    <row r="103" spans="1:107">
      <c r="A103" s="6" t="str">
        <f ca="1">OFFSET('day lookup'!$A$1,WEEKDAY(B103,1)-1,0)</f>
        <v>FRI</v>
      </c>
      <c r="B103" s="387">
        <f t="shared" si="45"/>
        <v>41068</v>
      </c>
      <c r="C103" s="394">
        <f ca="1">IF($CY$1=1,OFFSET(Historic!$F$193,$B103-$B$35,C$30-1975),IF($B103&gt;DATE(Input!$C$1,4,30),OFFSET(Historic!$F$193,$B103-$B$35,C$30-1975),NA()))</f>
        <v>573.95671390000007</v>
      </c>
      <c r="D103" s="212">
        <f ca="1">IF($CY$1=1,OFFSET(Historic!$F$193,$B103-$B$35,D$30-1975),IF($B103&gt;DATE(Input!$C$1,4,30),OFFSET(Historic!$F$193,$B103-$B$35,D$30-1975),NA()))</f>
        <v>755.70207000000005</v>
      </c>
      <c r="E103" s="212">
        <f ca="1">IF($CY$1=1,OFFSET(Historic!$F$193,$B103-$B$35,E$30-1975),IF($B103&gt;DATE(Input!$C$1,4,30),OFFSET(Historic!$F$193,$B103-$B$35,E$30-1975),NA()))</f>
        <v>816.03922740000007</v>
      </c>
      <c r="F103" s="212">
        <f ca="1">IF($CY$1=1,OFFSET(Historic!$F$193,$B103-$B$35,F$30-1975),IF($B103&gt;DATE(Input!$C$1,4,30),OFFSET(Historic!$F$193,$B103-$B$35,F$30-1975),NA()))</f>
        <v>1188.09853</v>
      </c>
      <c r="G103" s="212">
        <f ca="1">IF($CY$1=1,OFFSET(Historic!$F$193,$B103-$B$35,G$30-1975),IF($B103&gt;DATE(Input!$C$1,4,30),OFFSET(Historic!$F$193,$B103-$B$35,G$30-1975),NA()))</f>
        <v>676.62</v>
      </c>
      <c r="H103" s="212">
        <f t="shared" ca="1" si="76"/>
        <v>802.08330825999997</v>
      </c>
      <c r="I103" s="388">
        <f t="shared" ca="1" si="61"/>
        <v>1.6422192059315073</v>
      </c>
      <c r="J103" s="305">
        <f t="shared" ca="1" si="62"/>
        <v>535.6772504349309</v>
      </c>
      <c r="K103" s="305">
        <f t="shared" ca="1" si="63"/>
        <v>169.72772231709556</v>
      </c>
      <c r="L103" s="406" t="str">
        <f>IF(Computations!J78&lt;&gt;"",Computations!J78,"---")</f>
        <v>N</v>
      </c>
      <c r="M103" s="436">
        <f>IF(Computations!I78&lt;&gt;"",Computations!I78,"---")</f>
        <v>289.34996654114894</v>
      </c>
      <c r="N103" s="410">
        <f>IF(Computations!C78&lt;&gt;"",Computations!C78,"---")</f>
        <v>7751</v>
      </c>
      <c r="O103" s="407">
        <f>IF(Computations!D78&lt;&gt;"",Computations!D78,"---")</f>
        <v>88117</v>
      </c>
      <c r="P103" s="407">
        <f>IF(Computations!M78&lt;&gt;"",Computations!M78,"---")</f>
        <v>101.82765625</v>
      </c>
      <c r="Q103" s="407">
        <f>IF(Computations!P78&lt;&gt;"",Computations!P78,"---")</f>
        <v>0</v>
      </c>
      <c r="R103" s="407">
        <f>IF(Computations!V78&lt;&gt;"",Computations!V78,"---")</f>
        <v>0</v>
      </c>
      <c r="S103" s="407">
        <f>IF(Computations!X78&lt;&gt;"",Computations!X78,"---")</f>
        <v>0</v>
      </c>
      <c r="T103" s="407">
        <f>IF(Computations!AB78&lt;&gt;"",Computations!AB78,"---")</f>
        <v>0.35937499999900524</v>
      </c>
      <c r="U103" s="407">
        <f>IF(Computations!AG78&lt;&gt;"",Computations!AG78,"---")</f>
        <v>0</v>
      </c>
      <c r="V103" s="407">
        <f>IF(Computations!H78&lt;&gt;"",Computations!H78,"---")</f>
        <v>102.18703124999901</v>
      </c>
      <c r="W103" s="407">
        <f>IF(Computations!G78&lt;&gt;"",Computations!G78,"---")</f>
        <v>8.1723437499999996</v>
      </c>
      <c r="X103" s="407">
        <f>IF(Computations!F78&lt;&gt;"",Computations!F78,"---")</f>
        <v>110.35937499999901</v>
      </c>
      <c r="Y103" s="422">
        <f>IF(Computations!E78&lt;&gt;"",Computations!E78,"---")</f>
        <v>9.5829000000000004</v>
      </c>
      <c r="Z103" s="409">
        <f>IF(AA103=O103,N103,interp(AA103,AreaCapacity!$A$3:$B$245,2))</f>
        <v>7751</v>
      </c>
      <c r="AA103" s="403">
        <f t="shared" si="42"/>
        <v>88117</v>
      </c>
      <c r="AB103" s="396">
        <f t="shared" si="64"/>
        <v>289.34996654114894</v>
      </c>
      <c r="AC103" s="396">
        <f>IF(P103&lt;&gt;"---",P103,IF(BH103="Y",AB103,MIN(Input!I78,AB103-AK103)))</f>
        <v>101.82765625</v>
      </c>
      <c r="AD103" s="396">
        <f t="shared" si="65"/>
        <v>0</v>
      </c>
      <c r="AE103" s="396">
        <f>IF(R103&lt;&gt;"---",R103,IF(BH103="Y",Input!M78,0))</f>
        <v>0</v>
      </c>
      <c r="AF103" s="396">
        <f t="shared" si="66"/>
        <v>0</v>
      </c>
      <c r="AG103" s="396">
        <f t="shared" si="77"/>
        <v>0.35937499999900524</v>
      </c>
      <c r="AH103" s="396">
        <f t="shared" si="78"/>
        <v>0</v>
      </c>
      <c r="AI103" s="396">
        <f t="shared" si="67"/>
        <v>110.35937499999901</v>
      </c>
      <c r="AJ103" s="212">
        <f t="shared" si="79"/>
        <v>102.18703124999901</v>
      </c>
      <c r="AK103" s="432">
        <f>IF(Y103&lt;&gt;"---",Y103,interp(AA102,AreaCapacity!$A$3:$C$245,3)*StepInterp(B103,Evap!$A$3:$D$15,4)/1.9835)</f>
        <v>9.5829000000000004</v>
      </c>
      <c r="AL103" s="396">
        <f t="shared" si="68"/>
        <v>8.1723437499999996</v>
      </c>
      <c r="AM103" s="396">
        <f t="shared" si="80"/>
        <v>110.35937499999901</v>
      </c>
      <c r="AN103" s="396">
        <f t="shared" si="43"/>
        <v>352.22999999999593</v>
      </c>
      <c r="AO103" s="396">
        <f t="shared" si="81"/>
        <v>0</v>
      </c>
      <c r="AP103" s="396">
        <f t="shared" si="44"/>
        <v>0</v>
      </c>
      <c r="AQ103" s="409">
        <f>IF(AR103=O103,N103,interp(AR103,AreaCapacity!$A$3:$B$245,2))</f>
        <v>7751</v>
      </c>
      <c r="AR103" s="403">
        <f t="shared" si="82"/>
        <v>88117</v>
      </c>
      <c r="AS103" s="396">
        <f t="shared" si="69"/>
        <v>289.34996654114894</v>
      </c>
      <c r="AT103" s="396">
        <f>IF(P103&lt;&gt;"---",P103,IF(BH103="Y",AS103,MIN(Input!I78,AS103-BB103)))</f>
        <v>101.82765625</v>
      </c>
      <c r="AU103" s="396">
        <f t="shared" si="70"/>
        <v>0</v>
      </c>
      <c r="AV103" s="396">
        <f>IF(R103&lt;&gt;"---",R103,IF(BH103="Y",Input!M78,0))</f>
        <v>0</v>
      </c>
      <c r="AW103" s="396">
        <f t="shared" si="71"/>
        <v>0</v>
      </c>
      <c r="AX103" s="396">
        <f t="shared" si="83"/>
        <v>0.35937499999900524</v>
      </c>
      <c r="AY103" s="396">
        <f t="shared" si="84"/>
        <v>0</v>
      </c>
      <c r="AZ103" s="396">
        <f t="shared" si="72"/>
        <v>110.35937499999901</v>
      </c>
      <c r="BA103" s="212">
        <f t="shared" si="85"/>
        <v>102.18703124999901</v>
      </c>
      <c r="BB103" s="432">
        <f>IF(Y103&lt;&gt;"---",Y103,interp(AR102,AreaCapacity!$A$3:$C$245,3)*StepInterp(B103,Evap!$A$3:$D$15,4)/1.9835)</f>
        <v>9.5829000000000004</v>
      </c>
      <c r="BC103" s="396">
        <f t="shared" si="73"/>
        <v>8.1723437499999996</v>
      </c>
      <c r="BD103" s="212">
        <f t="shared" si="86"/>
        <v>110.35937499999901</v>
      </c>
      <c r="BE103" s="212">
        <f t="shared" si="87"/>
        <v>352.22999999999593</v>
      </c>
      <c r="BF103" s="212">
        <f t="shared" si="88"/>
        <v>0</v>
      </c>
      <c r="BG103" s="445">
        <f t="shared" si="89"/>
        <v>0</v>
      </c>
      <c r="BH103" s="396" t="str">
        <f t="shared" si="74"/>
        <v>N</v>
      </c>
      <c r="BI103" s="396">
        <f t="shared" si="75"/>
        <v>110</v>
      </c>
      <c r="BJ103" s="396">
        <f t="shared" si="90"/>
        <v>177.93941029114893</v>
      </c>
      <c r="BK103" s="396">
        <f t="shared" si="91"/>
        <v>89222.785753906152</v>
      </c>
      <c r="BL103" s="396">
        <f t="shared" si="92"/>
        <v>89222.785753906152</v>
      </c>
      <c r="BM103" s="443">
        <f t="shared" si="93"/>
        <v>0</v>
      </c>
      <c r="BN103" s="460">
        <f t="shared" si="94"/>
        <v>0</v>
      </c>
      <c r="BO103" s="305">
        <f t="shared" si="95"/>
        <v>0</v>
      </c>
      <c r="BP103" s="445">
        <f t="shared" si="96"/>
        <v>0</v>
      </c>
      <c r="BQ103" s="305"/>
      <c r="BR103" s="12">
        <v>7704</v>
      </c>
      <c r="BS103" s="12">
        <v>52000</v>
      </c>
      <c r="BT103" s="12">
        <v>7747.5</v>
      </c>
      <c r="BU103" s="446">
        <v>85000</v>
      </c>
      <c r="BV103" s="6">
        <v>7766</v>
      </c>
      <c r="BW103" s="6">
        <v>102369</v>
      </c>
      <c r="CW103" s="436"/>
      <c r="CX103" s="436"/>
      <c r="CY103" s="436"/>
      <c r="CZ103" s="436"/>
      <c r="DA103" s="436"/>
      <c r="DB103" s="436"/>
      <c r="DC103" s="148"/>
    </row>
    <row r="104" spans="1:107">
      <c r="A104" s="6" t="str">
        <f ca="1">OFFSET('day lookup'!$A$1,WEEKDAY(B104,1)-1,0)</f>
        <v>SAT</v>
      </c>
      <c r="B104" s="387">
        <f t="shared" si="45"/>
        <v>41069</v>
      </c>
      <c r="C104" s="394">
        <f ca="1">IF($CY$1=1,OFFSET(Historic!$F$193,$B104-$B$35,C$30-1975),IF($B104&gt;DATE(Input!$C$1,4,30),OFFSET(Historic!$F$193,$B104-$B$35,C$30-1975),NA()))</f>
        <v>558.86250719999998</v>
      </c>
      <c r="D104" s="212">
        <f ca="1">IF($CY$1=1,OFFSET(Historic!$F$193,$B104-$B$35,D$30-1975),IF($B104&gt;DATE(Input!$C$1,4,30),OFFSET(Historic!$F$193,$B104-$B$35,D$30-1975),NA()))</f>
        <v>787.43759</v>
      </c>
      <c r="E104" s="212">
        <f ca="1">IF($CY$1=1,OFFSET(Historic!$F$193,$B104-$B$35,E$30-1975),IF($B104&gt;DATE(Input!$C$1,4,30),OFFSET(Historic!$F$193,$B104-$B$35,E$30-1975),NA()))</f>
        <v>785.65246700000012</v>
      </c>
      <c r="F104" s="212">
        <f ca="1">IF($CY$1=1,OFFSET(Historic!$F$193,$B104-$B$35,F$30-1975),IF($B104&gt;DATE(Input!$C$1,4,30),OFFSET(Historic!$F$193,$B104-$B$35,F$30-1975),NA()))</f>
        <v>1194.0489400000001</v>
      </c>
      <c r="G104" s="212">
        <f ca="1">IF($CY$1=1,OFFSET(Historic!$F$193,$B104-$B$35,G$30-1975),IF($B104&gt;DATE(Input!$C$1,4,30),OFFSET(Historic!$F$193,$B104-$B$35,G$30-1975),NA()))</f>
        <v>658.93</v>
      </c>
      <c r="H104" s="212">
        <f t="shared" ca="1" si="76"/>
        <v>796.98630084000001</v>
      </c>
      <c r="I104" s="388">
        <f t="shared" ca="1" si="61"/>
        <v>1.631783377892575</v>
      </c>
      <c r="J104" s="305">
        <f t="shared" ca="1" si="62"/>
        <v>532.27317645399341</v>
      </c>
      <c r="K104" s="305">
        <f t="shared" ca="1" si="63"/>
        <v>168.64915173580934</v>
      </c>
      <c r="L104" s="406" t="str">
        <f>IF(Computations!J79&lt;&gt;"",Computations!J79,"---")</f>
        <v>N</v>
      </c>
      <c r="M104" s="436">
        <f>IF(Computations!I79&lt;&gt;"",Computations!I79,"---")</f>
        <v>281.10105363834873</v>
      </c>
      <c r="N104" s="410">
        <f>IF(Computations!C79&lt;&gt;"",Computations!C79,"---")</f>
        <v>7751.3693495038588</v>
      </c>
      <c r="O104" s="407">
        <f>IF(Computations!D79&lt;&gt;"",Computations!D79,"---")</f>
        <v>88452</v>
      </c>
      <c r="P104" s="407">
        <f>IF(Computations!M79&lt;&gt;"",Computations!M79,"---")</f>
        <v>102.02145833333334</v>
      </c>
      <c r="Q104" s="407">
        <f>IF(Computations!P79&lt;&gt;"",Computations!P79,"---")</f>
        <v>0</v>
      </c>
      <c r="R104" s="407">
        <f>IF(Computations!V79&lt;&gt;"",Computations!V79,"---")</f>
        <v>0</v>
      </c>
      <c r="S104" s="407">
        <f>IF(Computations!X79&lt;&gt;"",Computations!X79,"---")</f>
        <v>0</v>
      </c>
      <c r="T104" s="407">
        <f>IF(Computations!AB79&lt;&gt;"",Computations!AB79,"---")</f>
        <v>0.57812499999900524</v>
      </c>
      <c r="U104" s="407">
        <f>IF(Computations!AG79&lt;&gt;"",Computations!AG79,"---")</f>
        <v>0</v>
      </c>
      <c r="V104" s="407">
        <f>IF(Computations!H79&lt;&gt;"",Computations!H79,"---")</f>
        <v>102.59958333333235</v>
      </c>
      <c r="W104" s="407">
        <f>IF(Computations!G79&lt;&gt;"",Computations!G79,"---")</f>
        <v>7.9785416666666604</v>
      </c>
      <c r="X104" s="407">
        <f>IF(Computations!F79&lt;&gt;"",Computations!F79,"---")</f>
        <v>110.57812499999901</v>
      </c>
      <c r="Y104" s="422">
        <f>IF(Computations!E79&lt;&gt;"",Computations!E79,"---")</f>
        <v>9.6081000000000003</v>
      </c>
      <c r="Z104" s="409">
        <f>IF(AA104=O104,N104,interp(AA104,AreaCapacity!$A$3:$B$245,2))</f>
        <v>7751.3693495038588</v>
      </c>
      <c r="AA104" s="403">
        <f t="shared" si="42"/>
        <v>88452</v>
      </c>
      <c r="AB104" s="396">
        <f t="shared" si="64"/>
        <v>281.10105363834873</v>
      </c>
      <c r="AC104" s="396">
        <f>IF(P104&lt;&gt;"---",P104,IF(BH104="Y",AB104,MIN(Input!I79,AB104-AK104)))</f>
        <v>102.02145833333334</v>
      </c>
      <c r="AD104" s="396">
        <f t="shared" si="65"/>
        <v>0</v>
      </c>
      <c r="AE104" s="396">
        <f>IF(R104&lt;&gt;"---",R104,IF(BH104="Y",Input!M79,0))</f>
        <v>0</v>
      </c>
      <c r="AF104" s="396">
        <f t="shared" si="66"/>
        <v>0</v>
      </c>
      <c r="AG104" s="396">
        <f t="shared" si="77"/>
        <v>0.57812499999900524</v>
      </c>
      <c r="AH104" s="396">
        <f t="shared" si="78"/>
        <v>0</v>
      </c>
      <c r="AI104" s="396">
        <f t="shared" si="67"/>
        <v>110.57812499999901</v>
      </c>
      <c r="AJ104" s="212">
        <f t="shared" si="79"/>
        <v>102.59958333333235</v>
      </c>
      <c r="AK104" s="432">
        <f>IF(Y104&lt;&gt;"---",Y104,interp(AA103,AreaCapacity!$A$3:$C$245,3)*StepInterp(B104,Evap!$A$3:$D$15,4)/1.9835)</f>
        <v>9.6081000000000003</v>
      </c>
      <c r="AL104" s="396">
        <f t="shared" si="68"/>
        <v>7.9785416666666604</v>
      </c>
      <c r="AM104" s="396">
        <f t="shared" si="80"/>
        <v>110.57812499999901</v>
      </c>
      <c r="AN104" s="396">
        <f t="shared" si="43"/>
        <v>335</v>
      </c>
      <c r="AO104" s="396">
        <f t="shared" si="81"/>
        <v>0</v>
      </c>
      <c r="AP104" s="396">
        <f t="shared" si="44"/>
        <v>0</v>
      </c>
      <c r="AQ104" s="409">
        <f>IF(AR104=O104,N104,interp(AR104,AreaCapacity!$A$3:$B$245,2))</f>
        <v>7751.3693495038588</v>
      </c>
      <c r="AR104" s="403">
        <f t="shared" si="82"/>
        <v>88452</v>
      </c>
      <c r="AS104" s="396">
        <f t="shared" si="69"/>
        <v>281.10105363834873</v>
      </c>
      <c r="AT104" s="396">
        <f>IF(P104&lt;&gt;"---",P104,IF(BH104="Y",AS104,MIN(Input!I79,AS104-BB104)))</f>
        <v>102.02145833333334</v>
      </c>
      <c r="AU104" s="396">
        <f t="shared" si="70"/>
        <v>0</v>
      </c>
      <c r="AV104" s="396">
        <f>IF(R104&lt;&gt;"---",R104,IF(BH104="Y",Input!M79,0))</f>
        <v>0</v>
      </c>
      <c r="AW104" s="396">
        <f t="shared" si="71"/>
        <v>0</v>
      </c>
      <c r="AX104" s="396">
        <f t="shared" si="83"/>
        <v>0.57812499999900524</v>
      </c>
      <c r="AY104" s="396">
        <f t="shared" si="84"/>
        <v>0</v>
      </c>
      <c r="AZ104" s="396">
        <f t="shared" si="72"/>
        <v>110.57812499999901</v>
      </c>
      <c r="BA104" s="212">
        <f t="shared" si="85"/>
        <v>102.59958333333235</v>
      </c>
      <c r="BB104" s="432">
        <f>IF(Y104&lt;&gt;"---",Y104,interp(AR103,AreaCapacity!$A$3:$C$245,3)*StepInterp(B104,Evap!$A$3:$D$15,4)/1.9835)</f>
        <v>9.6081000000000003</v>
      </c>
      <c r="BC104" s="396">
        <f t="shared" si="73"/>
        <v>7.9785416666666604</v>
      </c>
      <c r="BD104" s="212">
        <f t="shared" si="86"/>
        <v>110.57812499999901</v>
      </c>
      <c r="BE104" s="212">
        <f t="shared" si="87"/>
        <v>335</v>
      </c>
      <c r="BF104" s="212">
        <f t="shared" si="88"/>
        <v>0</v>
      </c>
      <c r="BG104" s="445">
        <f t="shared" si="89"/>
        <v>0</v>
      </c>
      <c r="BH104" s="396" t="str">
        <f t="shared" si="74"/>
        <v>N</v>
      </c>
      <c r="BI104" s="396">
        <f t="shared" si="75"/>
        <v>110</v>
      </c>
      <c r="BJ104" s="396">
        <f t="shared" si="90"/>
        <v>169.47149530501542</v>
      </c>
      <c r="BK104" s="396">
        <f t="shared" si="91"/>
        <v>89558.932464843645</v>
      </c>
      <c r="BL104" s="396">
        <f t="shared" si="92"/>
        <v>89558.932464843645</v>
      </c>
      <c r="BM104" s="443">
        <f t="shared" si="93"/>
        <v>0</v>
      </c>
      <c r="BN104" s="460">
        <f t="shared" si="94"/>
        <v>0</v>
      </c>
      <c r="BO104" s="305">
        <f t="shared" si="95"/>
        <v>0</v>
      </c>
      <c r="BP104" s="445">
        <f t="shared" si="96"/>
        <v>0</v>
      </c>
      <c r="BQ104" s="305"/>
      <c r="BR104" s="12">
        <v>7704</v>
      </c>
      <c r="BS104" s="12">
        <v>52000</v>
      </c>
      <c r="BT104" s="12">
        <v>7747.5</v>
      </c>
      <c r="BU104" s="446">
        <v>85000</v>
      </c>
      <c r="BV104" s="6">
        <v>7766</v>
      </c>
      <c r="BW104" s="6">
        <v>102369</v>
      </c>
      <c r="CW104" s="436"/>
      <c r="CX104" s="436"/>
      <c r="CY104" s="436"/>
      <c r="CZ104" s="436"/>
      <c r="DA104" s="436"/>
      <c r="DB104" s="436"/>
      <c r="DC104" s="148"/>
    </row>
    <row r="105" spans="1:107">
      <c r="A105" s="6" t="str">
        <f ca="1">OFFSET('day lookup'!$A$1,WEEKDAY(B105,1)-1,0)</f>
        <v>SUN</v>
      </c>
      <c r="B105" s="387">
        <f t="shared" si="45"/>
        <v>41070</v>
      </c>
      <c r="C105" s="394">
        <f ca="1">IF($CY$1=1,OFFSET(Historic!$F$193,$B105-$B$35,C$30-1975),IF($B105&gt;DATE(Input!$C$1,4,30),OFFSET(Historic!$F$193,$B105-$B$35,C$30-1975),NA()))</f>
        <v>508.12534460000001</v>
      </c>
      <c r="D105" s="212">
        <f ca="1">IF($CY$1=1,OFFSET(Historic!$F$193,$B105-$B$35,D$30-1975),IF($B105&gt;DATE(Input!$C$1,4,30),OFFSET(Historic!$F$193,$B105-$B$35,D$30-1975),NA()))</f>
        <v>727.93349000000001</v>
      </c>
      <c r="E105" s="212">
        <f ca="1">IF($CY$1=1,OFFSET(Historic!$F$193,$B105-$B$35,E$30-1975),IF($B105&gt;DATE(Input!$C$1,4,30),OFFSET(Historic!$F$193,$B105-$B$35,E$30-1975),NA()))</f>
        <v>655.89385960000004</v>
      </c>
      <c r="F105" s="212">
        <f ca="1">IF($CY$1=1,OFFSET(Historic!$F$193,$B105-$B$35,F$30-1975),IF($B105&gt;DATE(Input!$C$1,4,30),OFFSET(Historic!$F$193,$B105-$B$35,F$30-1975),NA()))</f>
        <v>1160.3299500000001</v>
      </c>
      <c r="G105" s="212">
        <f ca="1">IF($CY$1=1,OFFSET(Historic!$F$193,$B105-$B$35,G$30-1975),IF($B105&gt;DATE(Input!$C$1,4,30),OFFSET(Historic!$F$193,$B105-$B$35,G$30-1975),NA()))</f>
        <v>644.98</v>
      </c>
      <c r="H105" s="212">
        <f t="shared" ca="1" si="76"/>
        <v>739.45252884000001</v>
      </c>
      <c r="I105" s="388">
        <f t="shared" ca="1" si="61"/>
        <v>1.5139863056993494</v>
      </c>
      <c r="J105" s="305">
        <f t="shared" ca="1" si="62"/>
        <v>493.84882268085659</v>
      </c>
      <c r="K105" s="305">
        <f t="shared" ca="1" si="63"/>
        <v>156.47451105034867</v>
      </c>
      <c r="L105" s="406" t="str">
        <f>IF(Computations!J80&lt;&gt;"",Computations!J80,"---")</f>
        <v>N</v>
      </c>
      <c r="M105" s="436">
        <f>IF(Computations!I80&lt;&gt;"",Computations!I80,"---")</f>
        <v>249.14416928566681</v>
      </c>
      <c r="N105" s="410">
        <f>IF(Computations!C80&lt;&gt;"",Computations!C80,"---")</f>
        <v>7751.6691841234842</v>
      </c>
      <c r="O105" s="407">
        <f>IF(Computations!D80&lt;&gt;"",Computations!D80,"---")</f>
        <v>88723.95</v>
      </c>
      <c r="P105" s="407">
        <f>IF(Computations!M80&lt;&gt;"",Computations!M80,"---")</f>
        <v>102.35234375</v>
      </c>
      <c r="Q105" s="407">
        <f>IF(Computations!P80&lt;&gt;"",Computations!P80,"---")</f>
        <v>0</v>
      </c>
      <c r="R105" s="407">
        <f>IF(Computations!V80&lt;&gt;"",Computations!V80,"---")</f>
        <v>0</v>
      </c>
      <c r="S105" s="407">
        <f>IF(Computations!X80&lt;&gt;"",Computations!X80,"---")</f>
        <v>0</v>
      </c>
      <c r="T105" s="407">
        <f>IF(Computations!AB80&lt;&gt;"",Computations!AB80,"---")</f>
        <v>6.249999999900524E-2</v>
      </c>
      <c r="U105" s="407">
        <f>IF(Computations!AG80&lt;&gt;"",Computations!AG80,"---")</f>
        <v>0</v>
      </c>
      <c r="V105" s="407">
        <f>IF(Computations!H80&lt;&gt;"",Computations!H80,"---")</f>
        <v>102.41484374999901</v>
      </c>
      <c r="W105" s="407">
        <f>IF(Computations!G80&lt;&gt;"",Computations!G80,"---")</f>
        <v>7.6476562499999998</v>
      </c>
      <c r="X105" s="407">
        <f>IF(Computations!F80&lt;&gt;"",Computations!F80,"---")</f>
        <v>110.06249999999901</v>
      </c>
      <c r="Y105" s="422">
        <f>IF(Computations!E80&lt;&gt;"",Computations!E80,"---")</f>
        <v>9.6232000000000006</v>
      </c>
      <c r="Z105" s="409">
        <f>IF(AA105=O105,N105,interp(AA105,AreaCapacity!$A$3:$B$245,2))</f>
        <v>7751.6691841234842</v>
      </c>
      <c r="AA105" s="403">
        <f t="shared" si="42"/>
        <v>88723.95</v>
      </c>
      <c r="AB105" s="396">
        <f t="shared" si="64"/>
        <v>249.14416928566681</v>
      </c>
      <c r="AC105" s="396">
        <f>IF(P105&lt;&gt;"---",P105,IF(BH105="Y",AB105,MIN(Input!I80,AB105-AK105)))</f>
        <v>102.35234375</v>
      </c>
      <c r="AD105" s="396">
        <f t="shared" si="65"/>
        <v>0</v>
      </c>
      <c r="AE105" s="396">
        <f>IF(R105&lt;&gt;"---",R105,IF(BH105="Y",Input!M80,0))</f>
        <v>0</v>
      </c>
      <c r="AF105" s="396">
        <f t="shared" si="66"/>
        <v>0</v>
      </c>
      <c r="AG105" s="396">
        <f t="shared" si="77"/>
        <v>6.249999999900524E-2</v>
      </c>
      <c r="AH105" s="396">
        <f t="shared" si="78"/>
        <v>0</v>
      </c>
      <c r="AI105" s="396">
        <f t="shared" si="67"/>
        <v>110.06249999999901</v>
      </c>
      <c r="AJ105" s="212">
        <f t="shared" si="79"/>
        <v>102.41484374999901</v>
      </c>
      <c r="AK105" s="432">
        <f>IF(Y105&lt;&gt;"---",Y105,interp(AA104,AreaCapacity!$A$3:$C$245,3)*StepInterp(B105,Evap!$A$3:$D$15,4)/1.9835)</f>
        <v>9.6232000000000006</v>
      </c>
      <c r="AL105" s="396">
        <f t="shared" si="68"/>
        <v>7.6476562499999998</v>
      </c>
      <c r="AM105" s="396">
        <f t="shared" si="80"/>
        <v>110.06249999999901</v>
      </c>
      <c r="AN105" s="396">
        <f t="shared" si="43"/>
        <v>271.94999999999709</v>
      </c>
      <c r="AO105" s="396">
        <f t="shared" si="81"/>
        <v>0</v>
      </c>
      <c r="AP105" s="396">
        <f t="shared" si="44"/>
        <v>0</v>
      </c>
      <c r="AQ105" s="409">
        <f>IF(AR105=O105,N105,interp(AR105,AreaCapacity!$A$3:$B$245,2))</f>
        <v>7751.6691841234842</v>
      </c>
      <c r="AR105" s="403">
        <f t="shared" si="82"/>
        <v>88723.95</v>
      </c>
      <c r="AS105" s="396">
        <f t="shared" si="69"/>
        <v>249.14416928566681</v>
      </c>
      <c r="AT105" s="396">
        <f>IF(P105&lt;&gt;"---",P105,IF(BH105="Y",AS105,MIN(Input!I80,AS105-BB105)))</f>
        <v>102.35234375</v>
      </c>
      <c r="AU105" s="396">
        <f t="shared" si="70"/>
        <v>0</v>
      </c>
      <c r="AV105" s="396">
        <f>IF(R105&lt;&gt;"---",R105,IF(BH105="Y",Input!M80,0))</f>
        <v>0</v>
      </c>
      <c r="AW105" s="396">
        <f t="shared" si="71"/>
        <v>0</v>
      </c>
      <c r="AX105" s="396">
        <f t="shared" si="83"/>
        <v>6.249999999900524E-2</v>
      </c>
      <c r="AY105" s="396">
        <f t="shared" si="84"/>
        <v>0</v>
      </c>
      <c r="AZ105" s="396">
        <f t="shared" si="72"/>
        <v>110.06249999999901</v>
      </c>
      <c r="BA105" s="212">
        <f t="shared" si="85"/>
        <v>102.41484374999901</v>
      </c>
      <c r="BB105" s="432">
        <f>IF(Y105&lt;&gt;"---",Y105,interp(AR104,AreaCapacity!$A$3:$C$245,3)*StepInterp(B105,Evap!$A$3:$D$15,4)/1.9835)</f>
        <v>9.6232000000000006</v>
      </c>
      <c r="BC105" s="396">
        <f t="shared" si="73"/>
        <v>7.6476562499999998</v>
      </c>
      <c r="BD105" s="212">
        <f t="shared" si="86"/>
        <v>110.06249999999901</v>
      </c>
      <c r="BE105" s="212">
        <f t="shared" si="87"/>
        <v>271.94999999999709</v>
      </c>
      <c r="BF105" s="212">
        <f t="shared" si="88"/>
        <v>0</v>
      </c>
      <c r="BG105" s="445">
        <f t="shared" si="89"/>
        <v>0</v>
      </c>
      <c r="BH105" s="396" t="str">
        <f t="shared" si="74"/>
        <v>N</v>
      </c>
      <c r="BI105" s="396">
        <f t="shared" si="75"/>
        <v>110</v>
      </c>
      <c r="BJ105" s="396">
        <f t="shared" si="90"/>
        <v>137.16862553566682</v>
      </c>
      <c r="BK105" s="396">
        <f t="shared" si="91"/>
        <v>89831.006433593633</v>
      </c>
      <c r="BL105" s="396">
        <f t="shared" si="92"/>
        <v>89831.006433593633</v>
      </c>
      <c r="BM105" s="443">
        <f t="shared" si="93"/>
        <v>0</v>
      </c>
      <c r="BN105" s="460">
        <f t="shared" si="94"/>
        <v>0</v>
      </c>
      <c r="BO105" s="305">
        <f t="shared" si="95"/>
        <v>0</v>
      </c>
      <c r="BP105" s="445">
        <f t="shared" si="96"/>
        <v>0</v>
      </c>
      <c r="BQ105" s="305"/>
      <c r="BR105" s="12">
        <v>7704</v>
      </c>
      <c r="BS105" s="12">
        <v>52000</v>
      </c>
      <c r="BT105" s="12">
        <v>7747.5</v>
      </c>
      <c r="BU105" s="446">
        <v>85000</v>
      </c>
      <c r="BV105" s="6">
        <v>7766</v>
      </c>
      <c r="BW105" s="6">
        <v>102369</v>
      </c>
      <c r="CW105" s="436"/>
      <c r="CX105" s="436"/>
      <c r="CY105" s="436"/>
      <c r="CZ105" s="436"/>
      <c r="DA105" s="436"/>
      <c r="DB105" s="436"/>
      <c r="DC105" s="148"/>
    </row>
    <row r="106" spans="1:107">
      <c r="A106" s="6" t="str">
        <f ca="1">OFFSET('day lookup'!$A$1,WEEKDAY(B106,1)-1,0)</f>
        <v>MON</v>
      </c>
      <c r="B106" s="387">
        <f t="shared" si="45"/>
        <v>41071</v>
      </c>
      <c r="C106" s="394">
        <f ca="1">IF($CY$1=1,OFFSET(Historic!$F$193,$B106-$B$35,C$30-1975),IF($B106&gt;DATE(Input!$C$1,4,30),OFFSET(Historic!$F$193,$B106-$B$35,C$30-1975),NA()))</f>
        <v>517.6063312</v>
      </c>
      <c r="D106" s="212">
        <f ca="1">IF($CY$1=1,OFFSET(Historic!$F$193,$B106-$B$35,D$30-1975),IF($B106&gt;DATE(Input!$C$1,4,30),OFFSET(Historic!$F$193,$B106-$B$35,D$30-1975),NA()))</f>
        <v>591.07406000000003</v>
      </c>
      <c r="E106" s="212">
        <f ca="1">IF($CY$1=1,OFFSET(Historic!$F$193,$B106-$B$35,E$30-1975),IF($B106&gt;DATE(Input!$C$1,4,30),OFFSET(Historic!$F$193,$B106-$B$35,E$30-1975),NA()))</f>
        <v>743.54339890000006</v>
      </c>
      <c r="F106" s="212">
        <f ca="1">IF($CY$1=1,OFFSET(Historic!$F$193,$B106-$B$35,F$30-1975),IF($B106&gt;DATE(Input!$C$1,4,30),OFFSET(Historic!$F$193,$B106-$B$35,F$30-1975),NA()))</f>
        <v>969.91683</v>
      </c>
      <c r="G106" s="212">
        <f ca="1">IF($CY$1=1,OFFSET(Historic!$F$193,$B106-$B$35,G$30-1975),IF($B106&gt;DATE(Input!$C$1,4,30),OFFSET(Historic!$F$193,$B106-$B$35,G$30-1975),NA()))</f>
        <v>682.16</v>
      </c>
      <c r="H106" s="212">
        <f t="shared" ca="1" si="76"/>
        <v>700.86012401999994</v>
      </c>
      <c r="I106" s="388">
        <f t="shared" ca="1" si="61"/>
        <v>1.4349705878233909</v>
      </c>
      <c r="J106" s="305">
        <f t="shared" ca="1" si="62"/>
        <v>468.0746006159485</v>
      </c>
      <c r="K106" s="305">
        <f t="shared" ca="1" si="63"/>
        <v>148.30802647027735</v>
      </c>
      <c r="L106" s="406" t="str">
        <f>IF(Computations!J81&lt;&gt;"",Computations!J81,"---")</f>
        <v>N</v>
      </c>
      <c r="M106" s="436">
        <f>IF(Computations!I81&lt;&gt;"",Computations!I81,"---")</f>
        <v>235.86913733299801</v>
      </c>
      <c r="N106" s="410">
        <f>IF(Computations!C81&lt;&gt;"",Computations!C81,"---")</f>
        <v>7751.9397574421173</v>
      </c>
      <c r="O106" s="407">
        <f>IF(Computations!D81&lt;&gt;"",Computations!D81,"---")</f>
        <v>88969.36</v>
      </c>
      <c r="P106" s="407">
        <f>IF(Computations!M81&lt;&gt;"",Computations!M81,"---")</f>
        <v>102.5</v>
      </c>
      <c r="Q106" s="407">
        <f>IF(Computations!P81&lt;&gt;"",Computations!P81,"---")</f>
        <v>0</v>
      </c>
      <c r="R106" s="407">
        <f>IF(Computations!V81&lt;&gt;"",Computations!V81,"---")</f>
        <v>0</v>
      </c>
      <c r="S106" s="407">
        <f>IF(Computations!X81&lt;&gt;"",Computations!X81,"---")</f>
        <v>0</v>
      </c>
      <c r="T106" s="407">
        <f>IF(Computations!AB81&lt;&gt;"",Computations!AB81,"---")</f>
        <v>0</v>
      </c>
      <c r="U106" s="407">
        <f>IF(Computations!AG81&lt;&gt;"",Computations!AG81,"---")</f>
        <v>9.9475983006414026E-13</v>
      </c>
      <c r="V106" s="407">
        <f>IF(Computations!H81&lt;&gt;"",Computations!H81,"---")</f>
        <v>102.49999999999901</v>
      </c>
      <c r="W106" s="407">
        <f>IF(Computations!G81&lt;&gt;"",Computations!G81,"---")</f>
        <v>7.5</v>
      </c>
      <c r="X106" s="407">
        <f>IF(Computations!F81&lt;&gt;"",Computations!F81,"---")</f>
        <v>109.99999999999901</v>
      </c>
      <c r="Y106" s="422">
        <f>IF(Computations!E81&lt;&gt;"",Computations!E81,"---")</f>
        <v>9.6433999999999997</v>
      </c>
      <c r="Z106" s="409">
        <f>IF(AA106=O106,N106,interp(AA106,AreaCapacity!$A$3:$B$245,2))</f>
        <v>7751.9397574421173</v>
      </c>
      <c r="AA106" s="403">
        <f t="shared" si="42"/>
        <v>88969.36</v>
      </c>
      <c r="AB106" s="396">
        <f t="shared" si="64"/>
        <v>235.86913733299801</v>
      </c>
      <c r="AC106" s="396">
        <f>IF(P106&lt;&gt;"---",P106,IF(BH106="Y",AB106,MIN(Input!I81,AB106-AK106)))</f>
        <v>102.5</v>
      </c>
      <c r="AD106" s="396">
        <f t="shared" si="65"/>
        <v>0</v>
      </c>
      <c r="AE106" s="396">
        <f>IF(R106&lt;&gt;"---",R106,IF(BH106="Y",Input!M81,0))</f>
        <v>0</v>
      </c>
      <c r="AF106" s="396">
        <f t="shared" si="66"/>
        <v>0</v>
      </c>
      <c r="AG106" s="396">
        <f t="shared" si="77"/>
        <v>0</v>
      </c>
      <c r="AH106" s="396">
        <f t="shared" si="78"/>
        <v>9.9475983006414026E-13</v>
      </c>
      <c r="AI106" s="396">
        <f t="shared" si="67"/>
        <v>109.99999999999901</v>
      </c>
      <c r="AJ106" s="212">
        <f t="shared" si="79"/>
        <v>102.49999999999901</v>
      </c>
      <c r="AK106" s="432">
        <f>IF(Y106&lt;&gt;"---",Y106,interp(AA105,AreaCapacity!$A$3:$C$245,3)*StepInterp(B106,Evap!$A$3:$D$15,4)/1.9835)</f>
        <v>9.6433999999999997</v>
      </c>
      <c r="AL106" s="396">
        <f t="shared" si="68"/>
        <v>7.5</v>
      </c>
      <c r="AM106" s="396">
        <f t="shared" si="80"/>
        <v>109.99999999999901</v>
      </c>
      <c r="AN106" s="396">
        <f t="shared" si="43"/>
        <v>245.41000000000349</v>
      </c>
      <c r="AO106" s="396">
        <f t="shared" si="81"/>
        <v>0</v>
      </c>
      <c r="AP106" s="396">
        <f t="shared" si="44"/>
        <v>0</v>
      </c>
      <c r="AQ106" s="409">
        <f>IF(AR106=O106,N106,interp(AR106,AreaCapacity!$A$3:$B$245,2))</f>
        <v>7751.9397574421173</v>
      </c>
      <c r="AR106" s="403">
        <f t="shared" si="82"/>
        <v>88969.36</v>
      </c>
      <c r="AS106" s="396">
        <f t="shared" si="69"/>
        <v>235.86913733299801</v>
      </c>
      <c r="AT106" s="396">
        <f>IF(P106&lt;&gt;"---",P106,IF(BH106="Y",AS106,MIN(Input!I81,AS106-BB106)))</f>
        <v>102.5</v>
      </c>
      <c r="AU106" s="396">
        <f t="shared" si="70"/>
        <v>0</v>
      </c>
      <c r="AV106" s="396">
        <f>IF(R106&lt;&gt;"---",R106,IF(BH106="Y",Input!M81,0))</f>
        <v>0</v>
      </c>
      <c r="AW106" s="396">
        <f t="shared" si="71"/>
        <v>0</v>
      </c>
      <c r="AX106" s="396">
        <f t="shared" si="83"/>
        <v>0</v>
      </c>
      <c r="AY106" s="396">
        <f t="shared" si="84"/>
        <v>9.9475983006414026E-13</v>
      </c>
      <c r="AZ106" s="396">
        <f t="shared" si="72"/>
        <v>109.99999999999901</v>
      </c>
      <c r="BA106" s="212">
        <f t="shared" si="85"/>
        <v>102.49999999999901</v>
      </c>
      <c r="BB106" s="432">
        <f>IF(Y106&lt;&gt;"---",Y106,interp(AR105,AreaCapacity!$A$3:$C$245,3)*StepInterp(B106,Evap!$A$3:$D$15,4)/1.9835)</f>
        <v>9.6433999999999997</v>
      </c>
      <c r="BC106" s="396">
        <f t="shared" si="73"/>
        <v>7.5</v>
      </c>
      <c r="BD106" s="212">
        <f t="shared" si="86"/>
        <v>109.99999999999901</v>
      </c>
      <c r="BE106" s="212">
        <f t="shared" si="87"/>
        <v>245.41000000000349</v>
      </c>
      <c r="BF106" s="212">
        <f t="shared" si="88"/>
        <v>0</v>
      </c>
      <c r="BG106" s="445">
        <f t="shared" si="89"/>
        <v>0</v>
      </c>
      <c r="BH106" s="396" t="str">
        <f t="shared" si="74"/>
        <v>N</v>
      </c>
      <c r="BI106" s="396">
        <f t="shared" si="75"/>
        <v>110</v>
      </c>
      <c r="BJ106" s="396">
        <f t="shared" si="90"/>
        <v>123.72573733299799</v>
      </c>
      <c r="BK106" s="396">
        <f t="shared" si="91"/>
        <v>90076.416433593637</v>
      </c>
      <c r="BL106" s="396">
        <f t="shared" si="92"/>
        <v>90076.416433593637</v>
      </c>
      <c r="BM106" s="443">
        <f t="shared" si="93"/>
        <v>0</v>
      </c>
      <c r="BN106" s="460">
        <f t="shared" si="94"/>
        <v>0</v>
      </c>
      <c r="BO106" s="305">
        <f t="shared" si="95"/>
        <v>0</v>
      </c>
      <c r="BP106" s="445">
        <f t="shared" si="96"/>
        <v>0</v>
      </c>
      <c r="BQ106" s="305"/>
      <c r="BR106" s="12">
        <v>7704</v>
      </c>
      <c r="BS106" s="12">
        <v>52000</v>
      </c>
      <c r="BT106" s="12">
        <v>7747.5</v>
      </c>
      <c r="BU106" s="446">
        <v>85000</v>
      </c>
      <c r="BV106" s="6">
        <v>7766</v>
      </c>
      <c r="BW106" s="6">
        <v>102369</v>
      </c>
      <c r="CW106" s="436"/>
      <c r="CX106" s="436"/>
      <c r="CY106" s="436"/>
      <c r="CZ106" s="436"/>
      <c r="DA106" s="436"/>
      <c r="DB106" s="436"/>
      <c r="DC106" s="148"/>
    </row>
    <row r="107" spans="1:107">
      <c r="A107" s="6" t="str">
        <f ca="1">OFFSET('day lookup'!$A$1,WEEKDAY(B107,1)-1,0)</f>
        <v>TUE</v>
      </c>
      <c r="B107" s="387">
        <f t="shared" si="45"/>
        <v>41072</v>
      </c>
      <c r="C107" s="394">
        <f ca="1">IF($CY$1=1,OFFSET(Historic!$F$193,$B107-$B$35,C$30-1975),IF($B107&gt;DATE(Input!$C$1,4,30),OFFSET(Historic!$F$193,$B107-$B$35,C$30-1975),NA()))</f>
        <v>503.86088410000002</v>
      </c>
      <c r="D107" s="212">
        <f ca="1">IF($CY$1=1,OFFSET(Historic!$F$193,$B107-$B$35,D$30-1975),IF($B107&gt;DATE(Input!$C$1,4,30),OFFSET(Historic!$F$193,$B107-$B$35,D$30-1975),NA()))</f>
        <v>523.63607999999999</v>
      </c>
      <c r="E107" s="212">
        <f ca="1">IF($CY$1=1,OFFSET(Historic!$F$193,$B107-$B$35,E$30-1975),IF($B107&gt;DATE(Input!$C$1,4,30),OFFSET(Historic!$F$193,$B107-$B$35,E$30-1975),NA()))</f>
        <v>684.73351340000011</v>
      </c>
      <c r="F107" s="212">
        <f ca="1">IF($CY$1=1,OFFSET(Historic!$F$193,$B107-$B$35,F$30-1975),IF($B107&gt;DATE(Input!$C$1,4,30),OFFSET(Historic!$F$193,$B107-$B$35,F$30-1975),NA()))</f>
        <v>896.52844000000005</v>
      </c>
      <c r="G107" s="212">
        <f ca="1">IF($CY$1=1,OFFSET(Historic!$F$193,$B107-$B$35,G$30-1975),IF($B107&gt;DATE(Input!$C$1,4,30),OFFSET(Historic!$F$193,$B107-$B$35,G$30-1975),NA()))</f>
        <v>657.81</v>
      </c>
      <c r="H107" s="212">
        <f t="shared" ca="1" si="76"/>
        <v>653.3137835</v>
      </c>
      <c r="I107" s="388">
        <f t="shared" ca="1" si="61"/>
        <v>1.3376222042208328</v>
      </c>
      <c r="J107" s="305">
        <f t="shared" ca="1" si="62"/>
        <v>436.32042658476365</v>
      </c>
      <c r="K107" s="305">
        <f t="shared" ca="1" si="63"/>
        <v>138.24681213273038</v>
      </c>
      <c r="L107" s="406" t="str">
        <f>IF(Computations!J82&lt;&gt;"",Computations!J82,"---")</f>
        <v>N</v>
      </c>
      <c r="M107" s="436">
        <f>IF(Computations!I82&lt;&gt;"",Computations!I82,"---")</f>
        <v>213.33925531993333</v>
      </c>
      <c r="N107" s="410">
        <f>IF(Computations!C82&lt;&gt;"",Computations!C82,"---")</f>
        <v>7752.1597152245349</v>
      </c>
      <c r="O107" s="407">
        <f>IF(Computations!D82&lt;&gt;"",Computations!D82,"---")</f>
        <v>89169.82</v>
      </c>
      <c r="P107" s="407">
        <f>IF(Computations!M82&lt;&gt;"",Computations!M82,"---")</f>
        <v>102.71072916666667</v>
      </c>
      <c r="Q107" s="407">
        <f>IF(Computations!P82&lt;&gt;"",Computations!P82,"---")</f>
        <v>0</v>
      </c>
      <c r="R107" s="407">
        <f>IF(Computations!V82&lt;&gt;"",Computations!V82,"---")</f>
        <v>0</v>
      </c>
      <c r="S107" s="407">
        <f>IF(Computations!X82&lt;&gt;"",Computations!X82,"---")</f>
        <v>0</v>
      </c>
      <c r="T107" s="407">
        <f>IF(Computations!AB82&lt;&gt;"",Computations!AB82,"---")</f>
        <v>0</v>
      </c>
      <c r="U107" s="407">
        <f>IF(Computations!AG82&lt;&gt;"",Computations!AG82,"---")</f>
        <v>9.375000000099476E-2</v>
      </c>
      <c r="V107" s="407">
        <f>IF(Computations!H82&lt;&gt;"",Computations!H82,"---")</f>
        <v>102.61697916666567</v>
      </c>
      <c r="W107" s="407">
        <f>IF(Computations!G82&lt;&gt;"",Computations!G82,"---")</f>
        <v>7.2892708333333296</v>
      </c>
      <c r="X107" s="407">
        <f>IF(Computations!F82&lt;&gt;"",Computations!F82,"---")</f>
        <v>109.90624999999901</v>
      </c>
      <c r="Y107" s="422">
        <f>IF(Computations!E82&lt;&gt;"",Computations!E82,"---")</f>
        <v>9.6585000000000001</v>
      </c>
      <c r="Z107" s="409">
        <f>IF(AA107=O107,N107,interp(AA107,AreaCapacity!$A$3:$B$245,2))</f>
        <v>7752.1597152245349</v>
      </c>
      <c r="AA107" s="403">
        <f t="shared" si="42"/>
        <v>89169.82</v>
      </c>
      <c r="AB107" s="396">
        <f t="shared" si="64"/>
        <v>213.33925531993333</v>
      </c>
      <c r="AC107" s="396">
        <f>IF(P107&lt;&gt;"---",P107,IF(BH107="Y",AB107,MIN(Input!I82,AB107-AK107)))</f>
        <v>102.71072916666667</v>
      </c>
      <c r="AD107" s="396">
        <f t="shared" si="65"/>
        <v>0</v>
      </c>
      <c r="AE107" s="396">
        <f>IF(R107&lt;&gt;"---",R107,IF(BH107="Y",Input!M82,0))</f>
        <v>0</v>
      </c>
      <c r="AF107" s="396">
        <f t="shared" si="66"/>
        <v>0</v>
      </c>
      <c r="AG107" s="396">
        <f t="shared" si="77"/>
        <v>0</v>
      </c>
      <c r="AH107" s="396">
        <f t="shared" si="78"/>
        <v>9.375000000099476E-2</v>
      </c>
      <c r="AI107" s="396">
        <f t="shared" si="67"/>
        <v>109.90624999999901</v>
      </c>
      <c r="AJ107" s="212">
        <f t="shared" si="79"/>
        <v>102.61697916666567</v>
      </c>
      <c r="AK107" s="432">
        <f>IF(Y107&lt;&gt;"---",Y107,interp(AA106,AreaCapacity!$A$3:$C$245,3)*StepInterp(B107,Evap!$A$3:$D$15,4)/1.9835)</f>
        <v>9.6585000000000001</v>
      </c>
      <c r="AL107" s="396">
        <f t="shared" si="68"/>
        <v>7.2892708333333296</v>
      </c>
      <c r="AM107" s="396">
        <f t="shared" si="80"/>
        <v>109.90624999999901</v>
      </c>
      <c r="AN107" s="396">
        <f t="shared" si="43"/>
        <v>200.4600000000064</v>
      </c>
      <c r="AO107" s="396">
        <f t="shared" si="81"/>
        <v>0</v>
      </c>
      <c r="AP107" s="396">
        <f t="shared" si="44"/>
        <v>0</v>
      </c>
      <c r="AQ107" s="409">
        <f>IF(AR107=O107,N107,interp(AR107,AreaCapacity!$A$3:$B$245,2))</f>
        <v>7752.1597152245349</v>
      </c>
      <c r="AR107" s="403">
        <f t="shared" si="82"/>
        <v>89169.82</v>
      </c>
      <c r="AS107" s="396">
        <f t="shared" si="69"/>
        <v>213.33925531993333</v>
      </c>
      <c r="AT107" s="396">
        <f>IF(P107&lt;&gt;"---",P107,IF(BH107="Y",AS107,MIN(Input!I82,AS107-BB107)))</f>
        <v>102.71072916666667</v>
      </c>
      <c r="AU107" s="396">
        <f t="shared" si="70"/>
        <v>0</v>
      </c>
      <c r="AV107" s="396">
        <f>IF(R107&lt;&gt;"---",R107,IF(BH107="Y",Input!M82,0))</f>
        <v>0</v>
      </c>
      <c r="AW107" s="396">
        <f t="shared" si="71"/>
        <v>0</v>
      </c>
      <c r="AX107" s="396">
        <f t="shared" si="83"/>
        <v>0</v>
      </c>
      <c r="AY107" s="396">
        <f t="shared" si="84"/>
        <v>9.375000000099476E-2</v>
      </c>
      <c r="AZ107" s="396">
        <f t="shared" si="72"/>
        <v>109.90624999999901</v>
      </c>
      <c r="BA107" s="212">
        <f t="shared" si="85"/>
        <v>102.61697916666567</v>
      </c>
      <c r="BB107" s="432">
        <f>IF(Y107&lt;&gt;"---",Y107,interp(AR106,AreaCapacity!$A$3:$C$245,3)*StepInterp(B107,Evap!$A$3:$D$15,4)/1.9835)</f>
        <v>9.6585000000000001</v>
      </c>
      <c r="BC107" s="396">
        <f t="shared" si="73"/>
        <v>7.2892708333333296</v>
      </c>
      <c r="BD107" s="212">
        <f t="shared" si="86"/>
        <v>109.90624999999901</v>
      </c>
      <c r="BE107" s="212">
        <f t="shared" si="87"/>
        <v>200.4600000000064</v>
      </c>
      <c r="BF107" s="212">
        <f t="shared" si="88"/>
        <v>0</v>
      </c>
      <c r="BG107" s="445">
        <f t="shared" si="89"/>
        <v>0</v>
      </c>
      <c r="BH107" s="396" t="str">
        <f t="shared" si="74"/>
        <v>N</v>
      </c>
      <c r="BI107" s="396">
        <f t="shared" si="75"/>
        <v>110</v>
      </c>
      <c r="BJ107" s="396">
        <f t="shared" si="90"/>
        <v>100.97002615326666</v>
      </c>
      <c r="BK107" s="396">
        <f t="shared" si="91"/>
        <v>90276.690480468635</v>
      </c>
      <c r="BL107" s="396">
        <f t="shared" si="92"/>
        <v>90276.690480468635</v>
      </c>
      <c r="BM107" s="443">
        <f t="shared" si="93"/>
        <v>0</v>
      </c>
      <c r="BN107" s="460">
        <f t="shared" si="94"/>
        <v>0</v>
      </c>
      <c r="BO107" s="305">
        <f t="shared" si="95"/>
        <v>0</v>
      </c>
      <c r="BP107" s="445">
        <f t="shared" si="96"/>
        <v>0</v>
      </c>
      <c r="BQ107" s="305"/>
      <c r="BR107" s="12">
        <v>7704</v>
      </c>
      <c r="BS107" s="12">
        <v>52000</v>
      </c>
      <c r="BT107" s="12">
        <v>7747.5</v>
      </c>
      <c r="BU107" s="446">
        <v>85000</v>
      </c>
      <c r="BV107" s="6">
        <v>7766</v>
      </c>
      <c r="BW107" s="6">
        <v>102369</v>
      </c>
      <c r="CW107" s="436"/>
      <c r="CX107" s="436"/>
      <c r="CY107" s="436"/>
      <c r="CZ107" s="436"/>
      <c r="DA107" s="436"/>
      <c r="DB107" s="436"/>
      <c r="DC107" s="148"/>
    </row>
    <row r="108" spans="1:107">
      <c r="A108" s="6" t="str">
        <f ca="1">OFFSET('day lookup'!$A$1,WEEKDAY(B108,1)-1,0)</f>
        <v>WED</v>
      </c>
      <c r="B108" s="387">
        <f t="shared" si="45"/>
        <v>41073</v>
      </c>
      <c r="C108" s="394">
        <f ca="1">IF($CY$1=1,OFFSET(Historic!$F$193,$B108-$B$35,C$30-1975),IF($B108&gt;DATE(Input!$C$1,4,30),OFFSET(Historic!$F$193,$B108-$B$35,C$30-1975),NA()))</f>
        <v>465.87743360000002</v>
      </c>
      <c r="D108" s="212">
        <f ca="1">IF($CY$1=1,OFFSET(Historic!$F$193,$B108-$B$35,D$30-1975),IF($B108&gt;DATE(Input!$C$1,4,30),OFFSET(Historic!$F$193,$B108-$B$35,D$30-1975),NA()))</f>
        <v>446.28075000000001</v>
      </c>
      <c r="E108" s="212">
        <f ca="1">IF($CY$1=1,OFFSET(Historic!$F$193,$B108-$B$35,E$30-1975),IF($B108&gt;DATE(Input!$C$1,4,30),OFFSET(Historic!$F$193,$B108-$B$35,E$30-1975),NA()))</f>
        <v>738.20786459999999</v>
      </c>
      <c r="F108" s="212">
        <f ca="1">IF($CY$1=1,OFFSET(Historic!$F$193,$B108-$B$35,F$30-1975),IF($B108&gt;DATE(Input!$C$1,4,30),OFFSET(Historic!$F$193,$B108-$B$35,F$30-1975),NA()))</f>
        <v>692.23103000000003</v>
      </c>
      <c r="G108" s="212">
        <f ca="1">IF($CY$1=1,OFFSET(Historic!$F$193,$B108-$B$35,G$30-1975),IF($B108&gt;DATE(Input!$C$1,4,30),OFFSET(Historic!$F$193,$B108-$B$35,G$30-1975),NA()))</f>
        <v>659.31</v>
      </c>
      <c r="H108" s="212">
        <f t="shared" ca="1" si="76"/>
        <v>600.38141564</v>
      </c>
      <c r="I108" s="388">
        <f t="shared" ca="1" si="61"/>
        <v>1.2292462410011296</v>
      </c>
      <c r="J108" s="305">
        <f t="shared" ca="1" si="62"/>
        <v>400.96915448839462</v>
      </c>
      <c r="K108" s="305">
        <f t="shared" ca="1" si="63"/>
        <v>127.0458681145609</v>
      </c>
      <c r="L108" s="406" t="str">
        <f>IF(Computations!J83&lt;&gt;"",Computations!J83,"---")</f>
        <v>N</v>
      </c>
      <c r="M108" s="436">
        <f>IF(Computations!I83&lt;&gt;"",Computations!I83,"---")</f>
        <v>204.09064692619683</v>
      </c>
      <c r="N108" s="410">
        <f>IF(Computations!C83&lt;&gt;"",Computations!C83,"---")</f>
        <v>7752.3591128148955</v>
      </c>
      <c r="O108" s="407">
        <f>IF(Computations!D83&lt;&gt;"",Computations!D83,"---")</f>
        <v>89351.87</v>
      </c>
      <c r="P108" s="407">
        <f>IF(Computations!M83&lt;&gt;"",Computations!M83,"---")</f>
        <v>103.01484375</v>
      </c>
      <c r="Q108" s="407">
        <f>IF(Computations!P83&lt;&gt;"",Computations!P83,"---")</f>
        <v>0</v>
      </c>
      <c r="R108" s="407">
        <f>IF(Computations!V83&lt;&gt;"",Computations!V83,"---")</f>
        <v>0</v>
      </c>
      <c r="S108" s="407">
        <f>IF(Computations!X83&lt;&gt;"",Computations!X83,"---")</f>
        <v>0</v>
      </c>
      <c r="T108" s="407">
        <f>IF(Computations!AB83&lt;&gt;"",Computations!AB83,"---")</f>
        <v>0</v>
      </c>
      <c r="U108" s="407">
        <f>IF(Computations!AG83&lt;&gt;"",Computations!AG83,"---")</f>
        <v>0.37500000000099476</v>
      </c>
      <c r="V108" s="407">
        <f>IF(Computations!H83&lt;&gt;"",Computations!H83,"---")</f>
        <v>102.639843749999</v>
      </c>
      <c r="W108" s="407">
        <f>IF(Computations!G83&lt;&gt;"",Computations!G83,"---")</f>
        <v>6.9851562500000002</v>
      </c>
      <c r="X108" s="407">
        <f>IF(Computations!F83&lt;&gt;"",Computations!F83,"---")</f>
        <v>109.62499999999901</v>
      </c>
      <c r="Y108" s="422">
        <f>IF(Computations!E83&lt;&gt;"",Computations!E83,"---")</f>
        <v>9.6685999999999996</v>
      </c>
      <c r="Z108" s="409">
        <f>IF(AA108=O108,N108,interp(AA108,AreaCapacity!$A$3:$B$245,2))</f>
        <v>7752.3591128148955</v>
      </c>
      <c r="AA108" s="403">
        <f t="shared" si="42"/>
        <v>89351.87</v>
      </c>
      <c r="AB108" s="396">
        <f t="shared" si="64"/>
        <v>204.09064692619683</v>
      </c>
      <c r="AC108" s="396">
        <f>IF(P108&lt;&gt;"---",P108,IF(BH108="Y",AB108,MIN(Input!I83,AB108-AK108)))</f>
        <v>103.01484375</v>
      </c>
      <c r="AD108" s="396">
        <f t="shared" si="65"/>
        <v>0</v>
      </c>
      <c r="AE108" s="396">
        <f>IF(R108&lt;&gt;"---",R108,IF(BH108="Y",Input!M83,0))</f>
        <v>0</v>
      </c>
      <c r="AF108" s="396">
        <f t="shared" si="66"/>
        <v>0</v>
      </c>
      <c r="AG108" s="396">
        <f t="shared" si="77"/>
        <v>0</v>
      </c>
      <c r="AH108" s="396">
        <f t="shared" si="78"/>
        <v>0.37500000000099476</v>
      </c>
      <c r="AI108" s="396">
        <f t="shared" si="67"/>
        <v>109.62499999999901</v>
      </c>
      <c r="AJ108" s="212">
        <f t="shared" si="79"/>
        <v>102.639843749999</v>
      </c>
      <c r="AK108" s="432">
        <f>IF(Y108&lt;&gt;"---",Y108,interp(AA107,AreaCapacity!$A$3:$C$245,3)*StepInterp(B108,Evap!$A$3:$D$15,4)/1.9835)</f>
        <v>9.6685999999999996</v>
      </c>
      <c r="AL108" s="396">
        <f t="shared" si="68"/>
        <v>6.9851562500000002</v>
      </c>
      <c r="AM108" s="396">
        <f t="shared" si="80"/>
        <v>109.62499999999901</v>
      </c>
      <c r="AN108" s="396">
        <f t="shared" si="43"/>
        <v>182.04999999998836</v>
      </c>
      <c r="AO108" s="396">
        <f t="shared" si="81"/>
        <v>0</v>
      </c>
      <c r="AP108" s="396">
        <f t="shared" si="44"/>
        <v>0</v>
      </c>
      <c r="AQ108" s="409">
        <f>IF(AR108=O108,N108,interp(AR108,AreaCapacity!$A$3:$B$245,2))</f>
        <v>7752.3591128148955</v>
      </c>
      <c r="AR108" s="403">
        <f t="shared" si="82"/>
        <v>89351.87</v>
      </c>
      <c r="AS108" s="396">
        <f t="shared" si="69"/>
        <v>204.09064692619683</v>
      </c>
      <c r="AT108" s="396">
        <f>IF(P108&lt;&gt;"---",P108,IF(BH108="Y",AS108,MIN(Input!I83,AS108-BB108)))</f>
        <v>103.01484375</v>
      </c>
      <c r="AU108" s="396">
        <f t="shared" si="70"/>
        <v>0</v>
      </c>
      <c r="AV108" s="396">
        <f>IF(R108&lt;&gt;"---",R108,IF(BH108="Y",Input!M83,0))</f>
        <v>0</v>
      </c>
      <c r="AW108" s="396">
        <f t="shared" si="71"/>
        <v>0</v>
      </c>
      <c r="AX108" s="396">
        <f t="shared" si="83"/>
        <v>0</v>
      </c>
      <c r="AY108" s="396">
        <f t="shared" si="84"/>
        <v>0.37500000000099476</v>
      </c>
      <c r="AZ108" s="396">
        <f t="shared" si="72"/>
        <v>109.62499999999901</v>
      </c>
      <c r="BA108" s="212">
        <f t="shared" si="85"/>
        <v>102.639843749999</v>
      </c>
      <c r="BB108" s="432">
        <f>IF(Y108&lt;&gt;"---",Y108,interp(AR107,AreaCapacity!$A$3:$C$245,3)*StepInterp(B108,Evap!$A$3:$D$15,4)/1.9835)</f>
        <v>9.6685999999999996</v>
      </c>
      <c r="BC108" s="396">
        <f t="shared" si="73"/>
        <v>6.9851562500000002</v>
      </c>
      <c r="BD108" s="212">
        <f t="shared" si="86"/>
        <v>109.62499999999901</v>
      </c>
      <c r="BE108" s="212">
        <f t="shared" si="87"/>
        <v>182.04999999998836</v>
      </c>
      <c r="BF108" s="212">
        <f t="shared" si="88"/>
        <v>0</v>
      </c>
      <c r="BG108" s="445">
        <f t="shared" si="89"/>
        <v>0</v>
      </c>
      <c r="BH108" s="396" t="str">
        <f t="shared" si="74"/>
        <v>N</v>
      </c>
      <c r="BI108" s="396">
        <f t="shared" si="75"/>
        <v>110</v>
      </c>
      <c r="BJ108" s="396">
        <f t="shared" si="90"/>
        <v>91.40720317619683</v>
      </c>
      <c r="BK108" s="396">
        <f t="shared" si="91"/>
        <v>90457.996667968619</v>
      </c>
      <c r="BL108" s="396">
        <f t="shared" si="92"/>
        <v>90457.996667968619</v>
      </c>
      <c r="BM108" s="443">
        <f t="shared" si="93"/>
        <v>0</v>
      </c>
      <c r="BN108" s="460">
        <f t="shared" si="94"/>
        <v>0</v>
      </c>
      <c r="BO108" s="305">
        <f t="shared" si="95"/>
        <v>0</v>
      </c>
      <c r="BP108" s="445">
        <f t="shared" si="96"/>
        <v>0</v>
      </c>
      <c r="BQ108" s="305"/>
      <c r="BR108" s="12">
        <v>7704</v>
      </c>
      <c r="BS108" s="12">
        <v>52000</v>
      </c>
      <c r="BT108" s="12">
        <v>7747.5</v>
      </c>
      <c r="BU108" s="446">
        <v>85000</v>
      </c>
      <c r="BV108" s="6">
        <v>7766</v>
      </c>
      <c r="BW108" s="6">
        <v>102369</v>
      </c>
      <c r="CW108" s="436"/>
      <c r="CX108" s="436"/>
      <c r="CY108" s="436"/>
      <c r="CZ108" s="436"/>
      <c r="DA108" s="436"/>
      <c r="DB108" s="436"/>
      <c r="DC108" s="148"/>
    </row>
    <row r="109" spans="1:107">
      <c r="A109" s="6" t="str">
        <f ca="1">OFFSET('day lookup'!$A$1,WEEKDAY(B109,1)-1,0)</f>
        <v>THU</v>
      </c>
      <c r="B109" s="387">
        <f t="shared" si="45"/>
        <v>41074</v>
      </c>
      <c r="C109" s="394">
        <f ca="1">IF($CY$1=1,OFFSET(Historic!$F$193,$B109-$B$35,C$30-1975),IF($B109&gt;DATE(Input!$C$1,4,30),OFFSET(Historic!$F$193,$B109-$B$35,C$30-1975),NA()))</f>
        <v>434.18158300000005</v>
      </c>
      <c r="D109" s="212">
        <f ca="1">IF($CY$1=1,OFFSET(Historic!$F$193,$B109-$B$35,D$30-1975),IF($B109&gt;DATE(Input!$C$1,4,30),OFFSET(Historic!$F$193,$B109-$B$35,D$30-1975),NA()))</f>
        <v>585.12365</v>
      </c>
      <c r="E109" s="212">
        <f ca="1">IF($CY$1=1,OFFSET(Historic!$F$193,$B109-$B$35,E$30-1975),IF($B109&gt;DATE(Input!$C$1,4,30),OFFSET(Historic!$F$193,$B109-$B$35,E$30-1975),NA()))</f>
        <v>834.80285360000005</v>
      </c>
      <c r="F109" s="212">
        <f ca="1">IF($CY$1=1,OFFSET(Historic!$F$193,$B109-$B$35,F$30-1975),IF($B109&gt;DATE(Input!$C$1,4,30),OFFSET(Historic!$F$193,$B109-$B$35,F$30-1975),NA()))</f>
        <v>571.23936000000003</v>
      </c>
      <c r="G109" s="212">
        <f ca="1">IF($CY$1=1,OFFSET(Historic!$F$193,$B109-$B$35,G$30-1975),IF($B109&gt;DATE(Input!$C$1,4,30),OFFSET(Historic!$F$193,$B109-$B$35,G$30-1975),NA()))</f>
        <v>627.12</v>
      </c>
      <c r="H109" s="212">
        <f t="shared" ca="1" si="76"/>
        <v>610.49348931999998</v>
      </c>
      <c r="I109" s="388">
        <f t="shared" ca="1" si="61"/>
        <v>1.2499501272908407</v>
      </c>
      <c r="J109" s="305">
        <f t="shared" ca="1" si="62"/>
        <v>407.72257744248753</v>
      </c>
      <c r="K109" s="305">
        <f t="shared" ca="1" si="63"/>
        <v>129.18566982335381</v>
      </c>
      <c r="L109" s="406" t="str">
        <f>IF(Computations!J84&lt;&gt;"",Computations!J84,"---")</f>
        <v>N</v>
      </c>
      <c r="M109" s="436">
        <f>IF(Computations!I84&lt;&gt;"",Computations!I84,"---")</f>
        <v>204.72020033348065</v>
      </c>
      <c r="N109" s="410">
        <f>IF(Computations!C84&lt;&gt;"",Computations!C84,"---")</f>
        <v>7752.5592442497264</v>
      </c>
      <c r="O109" s="407">
        <f>IF(Computations!D84&lt;&gt;"",Computations!D84,"---")</f>
        <v>89534.59</v>
      </c>
      <c r="P109" s="407">
        <f>IF(Computations!M84&lt;&gt;"",Computations!M84,"---")</f>
        <v>103.27067708333334</v>
      </c>
      <c r="Q109" s="407">
        <f>IF(Computations!P84&lt;&gt;"",Computations!P84,"---")</f>
        <v>0</v>
      </c>
      <c r="R109" s="407">
        <f>IF(Computations!V84&lt;&gt;"",Computations!V84,"---")</f>
        <v>0</v>
      </c>
      <c r="S109" s="407">
        <f>IF(Computations!X84&lt;&gt;"",Computations!X84,"---")</f>
        <v>0</v>
      </c>
      <c r="T109" s="407">
        <f>IF(Computations!AB84&lt;&gt;"",Computations!AB84,"---")</f>
        <v>0</v>
      </c>
      <c r="U109" s="407">
        <f>IF(Computations!AG84&lt;&gt;"",Computations!AG84,"---")</f>
        <v>0.35416666666699825</v>
      </c>
      <c r="V109" s="407">
        <f>IF(Computations!H84&lt;&gt;"",Computations!H84,"---")</f>
        <v>102.91651041666634</v>
      </c>
      <c r="W109" s="407">
        <f>IF(Computations!G84&lt;&gt;"",Computations!G84,"---")</f>
        <v>6.7293229166666597</v>
      </c>
      <c r="X109" s="407">
        <f>IF(Computations!F84&lt;&gt;"",Computations!F84,"---")</f>
        <v>109.645833333333</v>
      </c>
      <c r="Y109" s="422">
        <f>IF(Computations!E84&lt;&gt;"",Computations!E84,"---")</f>
        <v>9.6837</v>
      </c>
      <c r="Z109" s="409">
        <f>IF(AA109=O109,N109,interp(AA109,AreaCapacity!$A$3:$B$245,2))</f>
        <v>7752.5592442497264</v>
      </c>
      <c r="AA109" s="403">
        <f t="shared" si="42"/>
        <v>89534.59</v>
      </c>
      <c r="AB109" s="396">
        <f t="shared" si="64"/>
        <v>204.72020033348065</v>
      </c>
      <c r="AC109" s="396">
        <f>IF(P109&lt;&gt;"---",P109,IF(BH109="Y",AB109,MIN(Input!I84,AB109-AK109)))</f>
        <v>103.27067708333334</v>
      </c>
      <c r="AD109" s="396">
        <f t="shared" si="65"/>
        <v>0</v>
      </c>
      <c r="AE109" s="396">
        <f>IF(R109&lt;&gt;"---",R109,IF(BH109="Y",Input!M84,0))</f>
        <v>0</v>
      </c>
      <c r="AF109" s="396">
        <f t="shared" si="66"/>
        <v>0</v>
      </c>
      <c r="AG109" s="396">
        <f t="shared" si="77"/>
        <v>0</v>
      </c>
      <c r="AH109" s="396">
        <f t="shared" si="78"/>
        <v>0.35416666666699825</v>
      </c>
      <c r="AI109" s="396">
        <f t="shared" si="67"/>
        <v>109.645833333333</v>
      </c>
      <c r="AJ109" s="212">
        <f t="shared" si="79"/>
        <v>102.91651041666634</v>
      </c>
      <c r="AK109" s="432">
        <f>IF(Y109&lt;&gt;"---",Y109,interp(AA108,AreaCapacity!$A$3:$C$245,3)*StepInterp(B109,Evap!$A$3:$D$15,4)/1.9835)</f>
        <v>9.6837</v>
      </c>
      <c r="AL109" s="396">
        <f t="shared" si="68"/>
        <v>6.7293229166666597</v>
      </c>
      <c r="AM109" s="396">
        <f t="shared" si="80"/>
        <v>109.645833333333</v>
      </c>
      <c r="AN109" s="396">
        <f t="shared" si="43"/>
        <v>182.72000000000116</v>
      </c>
      <c r="AO109" s="396">
        <f t="shared" si="81"/>
        <v>0</v>
      </c>
      <c r="AP109" s="396">
        <f t="shared" si="44"/>
        <v>0</v>
      </c>
      <c r="AQ109" s="409">
        <f>IF(AR109=O109,N109,interp(AR109,AreaCapacity!$A$3:$B$245,2))</f>
        <v>7752.5592442497264</v>
      </c>
      <c r="AR109" s="403">
        <f t="shared" si="82"/>
        <v>89534.59</v>
      </c>
      <c r="AS109" s="396">
        <f t="shared" si="69"/>
        <v>204.72020033348065</v>
      </c>
      <c r="AT109" s="396">
        <f>IF(P109&lt;&gt;"---",P109,IF(BH109="Y",AS109,MIN(Input!I84,AS109-BB109)))</f>
        <v>103.27067708333334</v>
      </c>
      <c r="AU109" s="396">
        <f t="shared" si="70"/>
        <v>0</v>
      </c>
      <c r="AV109" s="396">
        <f>IF(R109&lt;&gt;"---",R109,IF(BH109="Y",Input!M84,0))</f>
        <v>0</v>
      </c>
      <c r="AW109" s="396">
        <f t="shared" si="71"/>
        <v>0</v>
      </c>
      <c r="AX109" s="396">
        <f t="shared" si="83"/>
        <v>0</v>
      </c>
      <c r="AY109" s="396">
        <f t="shared" si="84"/>
        <v>0.35416666666699825</v>
      </c>
      <c r="AZ109" s="396">
        <f t="shared" si="72"/>
        <v>109.645833333333</v>
      </c>
      <c r="BA109" s="212">
        <f t="shared" si="85"/>
        <v>102.91651041666634</v>
      </c>
      <c r="BB109" s="432">
        <f>IF(Y109&lt;&gt;"---",Y109,interp(AR108,AreaCapacity!$A$3:$C$245,3)*StepInterp(B109,Evap!$A$3:$D$15,4)/1.9835)</f>
        <v>9.6837</v>
      </c>
      <c r="BC109" s="396">
        <f t="shared" si="73"/>
        <v>6.7293229166666597</v>
      </c>
      <c r="BD109" s="212">
        <f t="shared" si="86"/>
        <v>109.645833333333</v>
      </c>
      <c r="BE109" s="212">
        <f t="shared" si="87"/>
        <v>182.72000000000116</v>
      </c>
      <c r="BF109" s="212">
        <f t="shared" si="88"/>
        <v>0</v>
      </c>
      <c r="BG109" s="445">
        <f t="shared" si="89"/>
        <v>0</v>
      </c>
      <c r="BH109" s="396" t="str">
        <f t="shared" si="74"/>
        <v>N</v>
      </c>
      <c r="BI109" s="396">
        <f t="shared" si="75"/>
        <v>110</v>
      </c>
      <c r="BJ109" s="396">
        <f t="shared" si="90"/>
        <v>91.765823250147321</v>
      </c>
      <c r="BK109" s="396">
        <f t="shared" si="91"/>
        <v>90640.014178385289</v>
      </c>
      <c r="BL109" s="396">
        <f t="shared" si="92"/>
        <v>90640.014178385289</v>
      </c>
      <c r="BM109" s="443">
        <f t="shared" si="93"/>
        <v>0</v>
      </c>
      <c r="BN109" s="460">
        <f t="shared" si="94"/>
        <v>0</v>
      </c>
      <c r="BO109" s="305">
        <f t="shared" si="95"/>
        <v>0</v>
      </c>
      <c r="BP109" s="445">
        <f t="shared" si="96"/>
        <v>0</v>
      </c>
      <c r="BQ109" s="305"/>
      <c r="BR109" s="12">
        <v>7704</v>
      </c>
      <c r="BS109" s="12">
        <v>52000</v>
      </c>
      <c r="BT109" s="12">
        <v>7747.5</v>
      </c>
      <c r="BU109" s="446">
        <v>85000</v>
      </c>
      <c r="BV109" s="6">
        <v>7766</v>
      </c>
      <c r="BW109" s="6">
        <v>102369</v>
      </c>
      <c r="CW109" s="436"/>
      <c r="CX109" s="436"/>
      <c r="CY109" s="436"/>
      <c r="CZ109" s="436"/>
      <c r="DA109" s="436"/>
      <c r="DB109" s="436"/>
      <c r="DC109" s="148"/>
    </row>
    <row r="110" spans="1:107">
      <c r="A110" s="6" t="str">
        <f ca="1">OFFSET('day lookup'!$A$1,WEEKDAY(B110,1)-1,0)</f>
        <v>FRI</v>
      </c>
      <c r="B110" s="387">
        <f t="shared" si="45"/>
        <v>41075</v>
      </c>
      <c r="C110" s="394">
        <f ca="1">IF($CY$1=1,OFFSET(Historic!$F$193,$B110-$B$35,C$30-1975),IF($B110&gt;DATE(Input!$C$1,4,30),OFFSET(Historic!$F$193,$B110-$B$35,C$30-1975),NA()))</f>
        <v>410.41961240000001</v>
      </c>
      <c r="D110" s="212">
        <f ca="1">IF($CY$1=1,OFFSET(Historic!$F$193,$B110-$B$35,D$30-1975),IF($B110&gt;DATE(Input!$C$1,4,30),OFFSET(Historic!$F$193,$B110-$B$35,D$30-1975),NA()))</f>
        <v>517.68567000000007</v>
      </c>
      <c r="E110" s="212">
        <f ca="1">IF($CY$1=1,OFFSET(Historic!$F$193,$B110-$B$35,E$30-1975),IF($B110&gt;DATE(Input!$C$1,4,30),OFFSET(Historic!$F$193,$B110-$B$35,E$30-1975),NA()))</f>
        <v>695.20623499999999</v>
      </c>
      <c r="F110" s="212">
        <f ca="1">IF($CY$1=1,OFFSET(Historic!$F$193,$B110-$B$35,F$30-1975),IF($B110&gt;DATE(Input!$C$1,4,30),OFFSET(Historic!$F$193,$B110-$B$35,F$30-1975),NA()))</f>
        <v>561.32200999999998</v>
      </c>
      <c r="G110" s="212">
        <f ca="1">IF($CY$1=1,OFFSET(Historic!$F$193,$B110-$B$35,G$30-1975),IF($B110&gt;DATE(Input!$C$1,4,30),OFFSET(Historic!$F$193,$B110-$B$35,G$30-1975),NA()))</f>
        <v>642.05999999999995</v>
      </c>
      <c r="H110" s="212">
        <f t="shared" ca="1" si="76"/>
        <v>565.33870547999993</v>
      </c>
      <c r="I110" s="388">
        <f t="shared" ca="1" si="61"/>
        <v>1.1574983177367932</v>
      </c>
      <c r="J110" s="305">
        <f t="shared" ca="1" si="62"/>
        <v>377.56562217076146</v>
      </c>
      <c r="K110" s="305">
        <f t="shared" ca="1" si="63"/>
        <v>119.6305294358672</v>
      </c>
      <c r="L110" s="406" t="str">
        <f>IF(Computations!J85&lt;&gt;"",Computations!J85,"---")</f>
        <v>N</v>
      </c>
      <c r="M110" s="436">
        <f>IF(Computations!I85&lt;&gt;"",Computations!I85,"---")</f>
        <v>186.60609891395677</v>
      </c>
      <c r="N110" s="410">
        <f>IF(Computations!C85&lt;&gt;"",Computations!C85,"---")</f>
        <v>7752.7195509309968</v>
      </c>
      <c r="O110" s="407">
        <f>IF(Computations!D85&lt;&gt;"",Computations!D85,"---")</f>
        <v>89680.95</v>
      </c>
      <c r="P110" s="407">
        <f>IF(Computations!M85&lt;&gt;"",Computations!M85,"---")</f>
        <v>103.60270833333334</v>
      </c>
      <c r="Q110" s="407">
        <f>IF(Computations!P85&lt;&gt;"",Computations!P85,"---")</f>
        <v>0</v>
      </c>
      <c r="R110" s="407">
        <f>IF(Computations!V85&lt;&gt;"",Computations!V85,"---")</f>
        <v>0</v>
      </c>
      <c r="S110" s="407">
        <f>IF(Computations!X85&lt;&gt;"",Computations!X85,"---")</f>
        <v>0</v>
      </c>
      <c r="T110" s="407">
        <f>IF(Computations!AB85&lt;&gt;"",Computations!AB85,"---")</f>
        <v>0</v>
      </c>
      <c r="U110" s="407">
        <f>IF(Computations!AG85&lt;&gt;"",Computations!AG85,"---")</f>
        <v>0.47916666666699825</v>
      </c>
      <c r="V110" s="407">
        <f>IF(Computations!H85&lt;&gt;"",Computations!H85,"---")</f>
        <v>103.12354166666634</v>
      </c>
      <c r="W110" s="407">
        <f>IF(Computations!G85&lt;&gt;"",Computations!G85,"---")</f>
        <v>6.3972916666666597</v>
      </c>
      <c r="X110" s="407">
        <f>IF(Computations!F85&lt;&gt;"",Computations!F85,"---")</f>
        <v>109.520833333333</v>
      </c>
      <c r="Y110" s="422">
        <f>IF(Computations!E85&lt;&gt;"",Computations!E85,"---")</f>
        <v>9.6937999999999995</v>
      </c>
      <c r="Z110" s="409">
        <f>IF(AA110=O110,N110,interp(AA110,AreaCapacity!$A$3:$B$245,2))</f>
        <v>7752.7195509309968</v>
      </c>
      <c r="AA110" s="403">
        <f t="shared" si="42"/>
        <v>89680.95</v>
      </c>
      <c r="AB110" s="396">
        <f t="shared" si="64"/>
        <v>186.60609891395677</v>
      </c>
      <c r="AC110" s="396">
        <f>IF(P110&lt;&gt;"---",P110,IF(BH110="Y",AB110,MIN(Input!I85,AB110-AK110)))</f>
        <v>103.60270833333334</v>
      </c>
      <c r="AD110" s="396">
        <f t="shared" si="65"/>
        <v>0</v>
      </c>
      <c r="AE110" s="396">
        <f>IF(R110&lt;&gt;"---",R110,IF(BH110="Y",Input!M85,0))</f>
        <v>0</v>
      </c>
      <c r="AF110" s="396">
        <f t="shared" si="66"/>
        <v>0</v>
      </c>
      <c r="AG110" s="396">
        <f t="shared" si="77"/>
        <v>0</v>
      </c>
      <c r="AH110" s="396">
        <f t="shared" si="78"/>
        <v>0.47916666666699825</v>
      </c>
      <c r="AI110" s="396">
        <f t="shared" si="67"/>
        <v>109.520833333333</v>
      </c>
      <c r="AJ110" s="212">
        <f t="shared" si="79"/>
        <v>103.12354166666634</v>
      </c>
      <c r="AK110" s="432">
        <f>IF(Y110&lt;&gt;"---",Y110,interp(AA109,AreaCapacity!$A$3:$C$245,3)*StepInterp(B110,Evap!$A$3:$D$15,4)/1.9835)</f>
        <v>9.6937999999999995</v>
      </c>
      <c r="AL110" s="396">
        <f t="shared" si="68"/>
        <v>6.3972916666666597</v>
      </c>
      <c r="AM110" s="396">
        <f t="shared" si="80"/>
        <v>109.520833333333</v>
      </c>
      <c r="AN110" s="396">
        <f t="shared" si="43"/>
        <v>146.36000000000058</v>
      </c>
      <c r="AO110" s="396">
        <f t="shared" si="81"/>
        <v>0</v>
      </c>
      <c r="AP110" s="396">
        <f t="shared" si="44"/>
        <v>0</v>
      </c>
      <c r="AQ110" s="409">
        <f>IF(AR110=O110,N110,interp(AR110,AreaCapacity!$A$3:$B$245,2))</f>
        <v>7752.7195509309968</v>
      </c>
      <c r="AR110" s="403">
        <f t="shared" si="82"/>
        <v>89680.95</v>
      </c>
      <c r="AS110" s="396">
        <f t="shared" si="69"/>
        <v>186.60609891395677</v>
      </c>
      <c r="AT110" s="396">
        <f>IF(P110&lt;&gt;"---",P110,IF(BH110="Y",AS110,MIN(Input!I85,AS110-BB110)))</f>
        <v>103.60270833333334</v>
      </c>
      <c r="AU110" s="396">
        <f t="shared" si="70"/>
        <v>0</v>
      </c>
      <c r="AV110" s="396">
        <f>IF(R110&lt;&gt;"---",R110,IF(BH110="Y",Input!M85,0))</f>
        <v>0</v>
      </c>
      <c r="AW110" s="396">
        <f t="shared" si="71"/>
        <v>0</v>
      </c>
      <c r="AX110" s="396">
        <f t="shared" si="83"/>
        <v>0</v>
      </c>
      <c r="AY110" s="396">
        <f t="shared" si="84"/>
        <v>0.47916666666699825</v>
      </c>
      <c r="AZ110" s="396">
        <f t="shared" si="72"/>
        <v>109.520833333333</v>
      </c>
      <c r="BA110" s="212">
        <f t="shared" si="85"/>
        <v>103.12354166666634</v>
      </c>
      <c r="BB110" s="432">
        <f>IF(Y110&lt;&gt;"---",Y110,interp(AR109,AreaCapacity!$A$3:$C$245,3)*StepInterp(B110,Evap!$A$3:$D$15,4)/1.9835)</f>
        <v>9.6937999999999995</v>
      </c>
      <c r="BC110" s="396">
        <f t="shared" si="73"/>
        <v>6.3972916666666597</v>
      </c>
      <c r="BD110" s="212">
        <f t="shared" si="86"/>
        <v>109.520833333333</v>
      </c>
      <c r="BE110" s="212">
        <f t="shared" si="87"/>
        <v>146.36000000000058</v>
      </c>
      <c r="BF110" s="212">
        <f t="shared" si="88"/>
        <v>0</v>
      </c>
      <c r="BG110" s="445">
        <f t="shared" si="89"/>
        <v>0</v>
      </c>
      <c r="BH110" s="396" t="str">
        <f t="shared" si="74"/>
        <v>N</v>
      </c>
      <c r="BI110" s="396">
        <f t="shared" si="75"/>
        <v>110</v>
      </c>
      <c r="BJ110" s="396">
        <f t="shared" si="90"/>
        <v>73.309590580623421</v>
      </c>
      <c r="BK110" s="396">
        <f t="shared" si="91"/>
        <v>90785.423751301962</v>
      </c>
      <c r="BL110" s="396">
        <f t="shared" si="92"/>
        <v>90785.423751301962</v>
      </c>
      <c r="BM110" s="443">
        <f t="shared" si="93"/>
        <v>0</v>
      </c>
      <c r="BN110" s="460">
        <f t="shared" si="94"/>
        <v>0</v>
      </c>
      <c r="BO110" s="305">
        <f t="shared" si="95"/>
        <v>0</v>
      </c>
      <c r="BP110" s="445">
        <f t="shared" si="96"/>
        <v>0</v>
      </c>
      <c r="BQ110" s="305"/>
      <c r="BR110" s="12">
        <v>7704</v>
      </c>
      <c r="BS110" s="12">
        <v>52000</v>
      </c>
      <c r="BT110" s="12">
        <v>7747.5</v>
      </c>
      <c r="BU110" s="446">
        <v>85000</v>
      </c>
      <c r="BV110" s="6">
        <v>7766</v>
      </c>
      <c r="BW110" s="6">
        <v>102369</v>
      </c>
      <c r="CW110" s="436"/>
      <c r="CX110" s="436"/>
      <c r="CY110" s="436"/>
      <c r="CZ110" s="436"/>
      <c r="DA110" s="436"/>
      <c r="DB110" s="436"/>
      <c r="DC110" s="148"/>
    </row>
    <row r="111" spans="1:107">
      <c r="A111" s="6" t="str">
        <f ca="1">OFFSET('day lookup'!$A$1,WEEKDAY(B111,1)-1,0)</f>
        <v>SAT</v>
      </c>
      <c r="B111" s="387">
        <f t="shared" si="45"/>
        <v>41076</v>
      </c>
      <c r="C111" s="394">
        <f ca="1">IF($CY$1=1,OFFSET(Historic!$F$193,$B111-$B$35,C$30-1975),IF($B111&gt;DATE(Input!$C$1,4,30),OFFSET(Historic!$F$193,$B111-$B$35,C$30-1975),NA()))</f>
        <v>361.48740750000002</v>
      </c>
      <c r="D111" s="212">
        <f ca="1">IF($CY$1=1,OFFSET(Historic!$F$193,$B111-$B$35,D$30-1975),IF($B111&gt;DATE(Input!$C$1,4,30),OFFSET(Historic!$F$193,$B111-$B$35,D$30-1975),NA()))</f>
        <v>525.61955</v>
      </c>
      <c r="E111" s="212">
        <f ca="1">IF($CY$1=1,OFFSET(Historic!$F$193,$B111-$B$35,E$30-1975),IF($B111&gt;DATE(Input!$C$1,4,30),OFFSET(Historic!$F$193,$B111-$B$35,E$30-1975),NA()))</f>
        <v>641.33518979999997</v>
      </c>
      <c r="F111" s="212">
        <f ca="1">IF($CY$1=1,OFFSET(Historic!$F$193,$B111-$B$35,F$30-1975),IF($B111&gt;DATE(Input!$C$1,4,30),OFFSET(Historic!$F$193,$B111-$B$35,F$30-1975),NA()))</f>
        <v>563.30547999999999</v>
      </c>
      <c r="G111" s="212">
        <f ca="1">IF($CY$1=1,OFFSET(Historic!$F$193,$B111-$B$35,G$30-1975),IF($B111&gt;DATE(Input!$C$1,4,30),OFFSET(Historic!$F$193,$B111-$B$35,G$30-1975),NA()))</f>
        <v>688.82</v>
      </c>
      <c r="H111" s="212">
        <f t="shared" ca="1" si="76"/>
        <v>556.11352546000012</v>
      </c>
      <c r="I111" s="388">
        <f t="shared" ca="1" si="61"/>
        <v>1.1386102949453898</v>
      </c>
      <c r="J111" s="305">
        <f t="shared" ca="1" si="62"/>
        <v>371.40451768574098</v>
      </c>
      <c r="K111" s="305">
        <f t="shared" ca="1" si="63"/>
        <v>117.6784020488051</v>
      </c>
      <c r="L111" s="406" t="str">
        <f>IF(Computations!J86&lt;&gt;"",Computations!J86,"---")</f>
        <v>N</v>
      </c>
      <c r="M111" s="436">
        <f>IF(Computations!I86&lt;&gt;"",Computations!I86,"---")</f>
        <v>172.71713480379651</v>
      </c>
      <c r="N111" s="410">
        <f>IF(Computations!C86&lt;&gt;"",Computations!C86,"---")</f>
        <v>7752.849682365827</v>
      </c>
      <c r="O111" s="407">
        <f>IF(Computations!D86&lt;&gt;"",Computations!D86,"---")</f>
        <v>89799.76</v>
      </c>
      <c r="P111" s="407">
        <f>IF(Computations!M86&lt;&gt;"",Computations!M86,"---")</f>
        <v>103.89520833333334</v>
      </c>
      <c r="Q111" s="407">
        <f>IF(Computations!P86&lt;&gt;"",Computations!P86,"---")</f>
        <v>0</v>
      </c>
      <c r="R111" s="407">
        <f>IF(Computations!V86&lt;&gt;"",Computations!V86,"---")</f>
        <v>0</v>
      </c>
      <c r="S111" s="407">
        <f>IF(Computations!X86&lt;&gt;"",Computations!X86,"---")</f>
        <v>0</v>
      </c>
      <c r="T111" s="407">
        <f>IF(Computations!AB86&lt;&gt;"",Computations!AB86,"---")</f>
        <v>0</v>
      </c>
      <c r="U111" s="407">
        <f>IF(Computations!AG86&lt;&gt;"",Computations!AG86,"---")</f>
        <v>0.77604166666699825</v>
      </c>
      <c r="V111" s="407">
        <f>IF(Computations!H86&lt;&gt;"",Computations!H86,"---")</f>
        <v>103.11916666666635</v>
      </c>
      <c r="W111" s="407">
        <f>IF(Computations!G86&lt;&gt;"",Computations!G86,"---")</f>
        <v>6.1047916666666602</v>
      </c>
      <c r="X111" s="407">
        <f>IF(Computations!F86&lt;&gt;"",Computations!F86,"---")</f>
        <v>109.223958333333</v>
      </c>
      <c r="Y111" s="422">
        <f>IF(Computations!E86&lt;&gt;"",Computations!E86,"---")</f>
        <v>9.6988000000000003</v>
      </c>
      <c r="Z111" s="409">
        <f>IF(AA111=O111,N111,interp(AA111,AreaCapacity!$A$3:$B$245,2))</f>
        <v>7752.849682365827</v>
      </c>
      <c r="AA111" s="403">
        <f t="shared" si="42"/>
        <v>89799.76</v>
      </c>
      <c r="AB111" s="396">
        <f t="shared" si="64"/>
        <v>172.71713480379651</v>
      </c>
      <c r="AC111" s="396">
        <f>IF(P111&lt;&gt;"---",P111,IF(BH111="Y",AB111,MIN(Input!I86,AB111-AK111)))</f>
        <v>103.89520833333334</v>
      </c>
      <c r="AD111" s="396">
        <f t="shared" si="65"/>
        <v>0</v>
      </c>
      <c r="AE111" s="396">
        <f>IF(R111&lt;&gt;"---",R111,IF(BH111="Y",Input!M86,0))</f>
        <v>0</v>
      </c>
      <c r="AF111" s="396">
        <f t="shared" si="66"/>
        <v>0</v>
      </c>
      <c r="AG111" s="396">
        <f t="shared" si="77"/>
        <v>0</v>
      </c>
      <c r="AH111" s="396">
        <f t="shared" si="78"/>
        <v>0.77604166666699825</v>
      </c>
      <c r="AI111" s="396">
        <f t="shared" si="67"/>
        <v>109.223958333333</v>
      </c>
      <c r="AJ111" s="212">
        <f t="shared" si="79"/>
        <v>103.11916666666635</v>
      </c>
      <c r="AK111" s="432">
        <f>IF(Y111&lt;&gt;"---",Y111,interp(AA110,AreaCapacity!$A$3:$C$245,3)*StepInterp(B111,Evap!$A$3:$D$15,4)/1.9835)</f>
        <v>9.6988000000000003</v>
      </c>
      <c r="AL111" s="396">
        <f t="shared" si="68"/>
        <v>6.1047916666666602</v>
      </c>
      <c r="AM111" s="396">
        <f t="shared" si="80"/>
        <v>109.223958333333</v>
      </c>
      <c r="AN111" s="396">
        <f t="shared" si="43"/>
        <v>118.80999999999767</v>
      </c>
      <c r="AO111" s="396">
        <f t="shared" si="81"/>
        <v>0</v>
      </c>
      <c r="AP111" s="396">
        <f t="shared" si="44"/>
        <v>0</v>
      </c>
      <c r="AQ111" s="409">
        <f>IF(AR111=O111,N111,interp(AR111,AreaCapacity!$A$3:$B$245,2))</f>
        <v>7752.849682365827</v>
      </c>
      <c r="AR111" s="403">
        <f t="shared" si="82"/>
        <v>89799.76</v>
      </c>
      <c r="AS111" s="396">
        <f t="shared" si="69"/>
        <v>172.71713480379651</v>
      </c>
      <c r="AT111" s="396">
        <f>IF(P111&lt;&gt;"---",P111,IF(BH111="Y",AS111,MIN(Input!I86,AS111-BB111)))</f>
        <v>103.89520833333334</v>
      </c>
      <c r="AU111" s="396">
        <f t="shared" si="70"/>
        <v>0</v>
      </c>
      <c r="AV111" s="396">
        <f>IF(R111&lt;&gt;"---",R111,IF(BH111="Y",Input!M86,0))</f>
        <v>0</v>
      </c>
      <c r="AW111" s="396">
        <f t="shared" si="71"/>
        <v>0</v>
      </c>
      <c r="AX111" s="396">
        <f t="shared" si="83"/>
        <v>0</v>
      </c>
      <c r="AY111" s="396">
        <f t="shared" si="84"/>
        <v>0.77604166666699825</v>
      </c>
      <c r="AZ111" s="396">
        <f t="shared" si="72"/>
        <v>109.223958333333</v>
      </c>
      <c r="BA111" s="212">
        <f t="shared" si="85"/>
        <v>103.11916666666635</v>
      </c>
      <c r="BB111" s="432">
        <f>IF(Y111&lt;&gt;"---",Y111,interp(AR110,AreaCapacity!$A$3:$C$245,3)*StepInterp(B111,Evap!$A$3:$D$15,4)/1.9835)</f>
        <v>9.6988000000000003</v>
      </c>
      <c r="BC111" s="396">
        <f t="shared" si="73"/>
        <v>6.1047916666666602</v>
      </c>
      <c r="BD111" s="212">
        <f t="shared" si="86"/>
        <v>109.223958333333</v>
      </c>
      <c r="BE111" s="212">
        <f t="shared" si="87"/>
        <v>118.80999999999767</v>
      </c>
      <c r="BF111" s="212">
        <f t="shared" si="88"/>
        <v>0</v>
      </c>
      <c r="BG111" s="445">
        <f t="shared" si="89"/>
        <v>0</v>
      </c>
      <c r="BH111" s="396" t="str">
        <f t="shared" si="74"/>
        <v>N</v>
      </c>
      <c r="BI111" s="396">
        <f t="shared" si="75"/>
        <v>110</v>
      </c>
      <c r="BJ111" s="396">
        <f t="shared" si="90"/>
        <v>59.123126470463163</v>
      </c>
      <c r="BK111" s="396">
        <f t="shared" si="91"/>
        <v>90902.69447265612</v>
      </c>
      <c r="BL111" s="396">
        <f t="shared" si="92"/>
        <v>90902.69447265612</v>
      </c>
      <c r="BM111" s="443">
        <f t="shared" si="93"/>
        <v>0</v>
      </c>
      <c r="BN111" s="460">
        <f t="shared" si="94"/>
        <v>0</v>
      </c>
      <c r="BO111" s="305">
        <f t="shared" si="95"/>
        <v>0</v>
      </c>
      <c r="BP111" s="445">
        <f t="shared" si="96"/>
        <v>0</v>
      </c>
      <c r="BQ111" s="305"/>
      <c r="BR111" s="12">
        <v>7704</v>
      </c>
      <c r="BS111" s="12">
        <v>52000</v>
      </c>
      <c r="BT111" s="12">
        <v>7747.5</v>
      </c>
      <c r="BU111" s="446">
        <v>85000</v>
      </c>
      <c r="BV111" s="6">
        <v>7766</v>
      </c>
      <c r="BW111" s="6">
        <v>102369</v>
      </c>
      <c r="CW111" s="436"/>
      <c r="CX111" s="436"/>
      <c r="CY111" s="436"/>
      <c r="CZ111" s="436"/>
      <c r="DA111" s="436"/>
      <c r="DB111" s="436"/>
      <c r="DC111" s="148"/>
    </row>
    <row r="112" spans="1:107">
      <c r="A112" s="6" t="str">
        <f ca="1">OFFSET('day lookup'!$A$1,WEEKDAY(B112,1)-1,0)</f>
        <v>SUN</v>
      </c>
      <c r="B112" s="387">
        <f t="shared" si="45"/>
        <v>41077</v>
      </c>
      <c r="C112" s="394">
        <f ca="1">IF($CY$1=1,OFFSET(Historic!$F$193,$B112-$B$35,C$30-1975),IF($B112&gt;DATE(Input!$C$1,4,30),OFFSET(Historic!$F$193,$B112-$B$35,C$30-1975),NA()))</f>
        <v>371.50393100000002</v>
      </c>
      <c r="D112" s="212">
        <f ca="1">IF($CY$1=1,OFFSET(Historic!$F$193,$B112-$B$35,D$30-1975),IF($B112&gt;DATE(Input!$C$1,4,30),OFFSET(Historic!$F$193,$B112-$B$35,D$30-1975),NA()))</f>
        <v>517.68567000000007</v>
      </c>
      <c r="E112" s="212">
        <f ca="1">IF($CY$1=1,OFFSET(Historic!$F$193,$B112-$B$35,E$30-1975),IF($B112&gt;DATE(Input!$C$1,4,30),OFFSET(Historic!$F$193,$B112-$B$35,E$30-1975),NA()))</f>
        <v>687.41119790000005</v>
      </c>
      <c r="F112" s="212">
        <f ca="1">IF($CY$1=1,OFFSET(Historic!$F$193,$B112-$B$35,F$30-1975),IF($B112&gt;DATE(Input!$C$1,4,30),OFFSET(Historic!$F$193,$B112-$B$35,F$30-1975),NA()))</f>
        <v>539.50383999999997</v>
      </c>
      <c r="G112" s="212">
        <f ca="1">IF($CY$1=1,OFFSET(Historic!$F$193,$B112-$B$35,G$30-1975),IF($B112&gt;DATE(Input!$C$1,4,30),OFFSET(Historic!$F$193,$B112-$B$35,G$30-1975),NA()))</f>
        <v>653.21</v>
      </c>
      <c r="H112" s="212">
        <f t="shared" ca="1" si="76"/>
        <v>553.86292777999995</v>
      </c>
      <c r="I112" s="388">
        <f t="shared" ca="1" si="61"/>
        <v>1.1340023263006624</v>
      </c>
      <c r="J112" s="305">
        <f t="shared" ca="1" si="62"/>
        <v>369.90143943359141</v>
      </c>
      <c r="K112" s="305">
        <f t="shared" ca="1" si="63"/>
        <v>117.20215623475463</v>
      </c>
      <c r="L112" s="406" t="str">
        <f>IF(Computations!J87&lt;&gt;"",Computations!J87,"---")</f>
        <v>N</v>
      </c>
      <c r="M112" s="436">
        <f>IF(Computations!I87&lt;&gt;"",Computations!I87,"---")</f>
        <v>172.31385914209295</v>
      </c>
      <c r="N112" s="410">
        <f>IF(Computations!C87&lt;&gt;"",Computations!C87,"---")</f>
        <v>7752.9799123767798</v>
      </c>
      <c r="O112" s="407">
        <f>IF(Computations!D87&lt;&gt;"",Computations!D87,"---")</f>
        <v>89918.66</v>
      </c>
      <c r="P112" s="407">
        <f>IF(Computations!M87&lt;&gt;"",Computations!M87,"---")</f>
        <v>104.15520833333333</v>
      </c>
      <c r="Q112" s="407">
        <f>IF(Computations!P87&lt;&gt;"",Computations!P87,"---")</f>
        <v>0</v>
      </c>
      <c r="R112" s="407">
        <f>IF(Computations!V87&lt;&gt;"",Computations!V87,"---")</f>
        <v>0</v>
      </c>
      <c r="S112" s="407">
        <f>IF(Computations!X87&lt;&gt;"",Computations!X87,"---")</f>
        <v>0</v>
      </c>
      <c r="T112" s="407">
        <f>IF(Computations!AB87&lt;&gt;"",Computations!AB87,"---")</f>
        <v>0</v>
      </c>
      <c r="U112" s="407">
        <f>IF(Computations!AG87&lt;&gt;"",Computations!AG87,"---")</f>
        <v>1.4947916666669983</v>
      </c>
      <c r="V112" s="407">
        <f>IF(Computations!H87&lt;&gt;"",Computations!H87,"---")</f>
        <v>102.66041666666634</v>
      </c>
      <c r="W112" s="407">
        <f>IF(Computations!G87&lt;&gt;"",Computations!G87,"---")</f>
        <v>5.8447916666666604</v>
      </c>
      <c r="X112" s="407">
        <f>IF(Computations!F87&lt;&gt;"",Computations!F87,"---")</f>
        <v>108.505208333333</v>
      </c>
      <c r="Y112" s="422">
        <f>IF(Computations!E87&lt;&gt;"",Computations!E87,"---")</f>
        <v>9.7088999999999999</v>
      </c>
      <c r="Z112" s="409">
        <f>IF(AA112=O112,N112,interp(AA112,AreaCapacity!$A$3:$B$245,2))</f>
        <v>7752.9799123767798</v>
      </c>
      <c r="AA112" s="403">
        <f t="shared" si="42"/>
        <v>89918.66</v>
      </c>
      <c r="AB112" s="396">
        <f t="shared" si="64"/>
        <v>172.31385914209295</v>
      </c>
      <c r="AC112" s="396">
        <f>IF(P112&lt;&gt;"---",P112,IF(BH112="Y",AB112,MIN(Input!I87,AB112-AK112)))</f>
        <v>104.15520833333333</v>
      </c>
      <c r="AD112" s="396">
        <f t="shared" si="65"/>
        <v>0</v>
      </c>
      <c r="AE112" s="396">
        <f>IF(R112&lt;&gt;"---",R112,IF(BH112="Y",Input!M87,0))</f>
        <v>0</v>
      </c>
      <c r="AF112" s="396">
        <f t="shared" si="66"/>
        <v>0</v>
      </c>
      <c r="AG112" s="396">
        <f t="shared" si="77"/>
        <v>0</v>
      </c>
      <c r="AH112" s="396">
        <f t="shared" si="78"/>
        <v>1.4947916666669983</v>
      </c>
      <c r="AI112" s="396">
        <f t="shared" si="67"/>
        <v>108.505208333333</v>
      </c>
      <c r="AJ112" s="212">
        <f t="shared" si="79"/>
        <v>102.66041666666634</v>
      </c>
      <c r="AK112" s="432">
        <f>IF(Y112&lt;&gt;"---",Y112,interp(AA111,AreaCapacity!$A$3:$C$245,3)*StepInterp(B112,Evap!$A$3:$D$15,4)/1.9835)</f>
        <v>9.7088999999999999</v>
      </c>
      <c r="AL112" s="396">
        <f t="shared" si="68"/>
        <v>5.8447916666666604</v>
      </c>
      <c r="AM112" s="396">
        <f t="shared" si="80"/>
        <v>108.505208333333</v>
      </c>
      <c r="AN112" s="396">
        <f t="shared" si="43"/>
        <v>118.90000000000873</v>
      </c>
      <c r="AO112" s="396">
        <f t="shared" si="81"/>
        <v>0</v>
      </c>
      <c r="AP112" s="396">
        <f t="shared" si="44"/>
        <v>0</v>
      </c>
      <c r="AQ112" s="409">
        <f>IF(AR112=O112,N112,interp(AR112,AreaCapacity!$A$3:$B$245,2))</f>
        <v>7752.9799123767798</v>
      </c>
      <c r="AR112" s="403">
        <f t="shared" si="82"/>
        <v>89918.66</v>
      </c>
      <c r="AS112" s="396">
        <f t="shared" si="69"/>
        <v>172.31385914209295</v>
      </c>
      <c r="AT112" s="396">
        <f>IF(P112&lt;&gt;"---",P112,IF(BH112="Y",AS112,MIN(Input!I87,AS112-BB112)))</f>
        <v>104.15520833333333</v>
      </c>
      <c r="AU112" s="396">
        <f t="shared" si="70"/>
        <v>0</v>
      </c>
      <c r="AV112" s="396">
        <f>IF(R112&lt;&gt;"---",R112,IF(BH112="Y",Input!M87,0))</f>
        <v>0</v>
      </c>
      <c r="AW112" s="396">
        <f t="shared" si="71"/>
        <v>0</v>
      </c>
      <c r="AX112" s="396">
        <f t="shared" si="83"/>
        <v>0</v>
      </c>
      <c r="AY112" s="396">
        <f t="shared" si="84"/>
        <v>1.4947916666669983</v>
      </c>
      <c r="AZ112" s="396">
        <f t="shared" si="72"/>
        <v>108.505208333333</v>
      </c>
      <c r="BA112" s="212">
        <f t="shared" si="85"/>
        <v>102.66041666666634</v>
      </c>
      <c r="BB112" s="432">
        <f>IF(Y112&lt;&gt;"---",Y112,interp(AR111,AreaCapacity!$A$3:$C$245,3)*StepInterp(B112,Evap!$A$3:$D$15,4)/1.9835)</f>
        <v>9.7088999999999999</v>
      </c>
      <c r="BC112" s="396">
        <f t="shared" si="73"/>
        <v>5.8447916666666604</v>
      </c>
      <c r="BD112" s="212">
        <f t="shared" si="86"/>
        <v>108.505208333333</v>
      </c>
      <c r="BE112" s="212">
        <f t="shared" si="87"/>
        <v>118.90000000000873</v>
      </c>
      <c r="BF112" s="212">
        <f t="shared" si="88"/>
        <v>0</v>
      </c>
      <c r="BG112" s="445">
        <f t="shared" si="89"/>
        <v>0</v>
      </c>
      <c r="BH112" s="396" t="str">
        <f t="shared" si="74"/>
        <v>N</v>
      </c>
      <c r="BI112" s="396">
        <f t="shared" si="75"/>
        <v>110</v>
      </c>
      <c r="BJ112" s="396">
        <f t="shared" si="90"/>
        <v>58.449750808759617</v>
      </c>
      <c r="BK112" s="396">
        <f t="shared" si="91"/>
        <v>91018.629553385297</v>
      </c>
      <c r="BL112" s="396">
        <f t="shared" si="92"/>
        <v>91018.629553385297</v>
      </c>
      <c r="BM112" s="443">
        <f t="shared" si="93"/>
        <v>0</v>
      </c>
      <c r="BN112" s="460">
        <f t="shared" si="94"/>
        <v>0</v>
      </c>
      <c r="BO112" s="305">
        <f t="shared" si="95"/>
        <v>0</v>
      </c>
      <c r="BP112" s="445">
        <f t="shared" si="96"/>
        <v>0</v>
      </c>
      <c r="BQ112" s="305"/>
      <c r="BR112" s="12">
        <v>7704</v>
      </c>
      <c r="BS112" s="12">
        <v>52000</v>
      </c>
      <c r="BT112" s="12">
        <v>7747.5</v>
      </c>
      <c r="BU112" s="446">
        <v>85000</v>
      </c>
      <c r="BV112" s="6">
        <v>7766</v>
      </c>
      <c r="BW112" s="6">
        <v>102369</v>
      </c>
      <c r="CW112" s="436"/>
      <c r="CX112" s="436"/>
      <c r="CY112" s="436"/>
      <c r="CZ112" s="436"/>
      <c r="DA112" s="436"/>
      <c r="DB112" s="436"/>
      <c r="DC112" s="148"/>
    </row>
    <row r="113" spans="1:107">
      <c r="A113" s="6" t="str">
        <f ca="1">OFFSET('day lookup'!$A$1,WEEKDAY(B113,1)-1,0)</f>
        <v>MON</v>
      </c>
      <c r="B113" s="387">
        <f t="shared" si="45"/>
        <v>41078</v>
      </c>
      <c r="C113" s="394">
        <f ca="1">IF($CY$1=1,OFFSET(Historic!$F$193,$B113-$B$35,C$30-1975),IF($B113&gt;DATE(Input!$C$1,4,30),OFFSET(Historic!$F$193,$B113-$B$35,C$30-1975),NA()))</f>
        <v>345.6989863</v>
      </c>
      <c r="D113" s="212">
        <f ca="1">IF($CY$1=1,OFFSET(Historic!$F$193,$B113-$B$35,D$30-1975),IF($B113&gt;DATE(Input!$C$1,4,30),OFFSET(Historic!$F$193,$B113-$B$35,D$30-1975),NA()))</f>
        <v>513.71873000000005</v>
      </c>
      <c r="E113" s="212">
        <f ca="1">IF($CY$1=1,OFFSET(Historic!$F$193,$B113-$B$35,E$30-1975),IF($B113&gt;DATE(Input!$C$1,4,30),OFFSET(Historic!$F$193,$B113-$B$35,E$30-1975),NA()))</f>
        <v>697.90375420000009</v>
      </c>
      <c r="F113" s="212">
        <f ca="1">IF($CY$1=1,OFFSET(Historic!$F$193,$B113-$B$35,F$30-1975),IF($B113&gt;DATE(Input!$C$1,4,30),OFFSET(Historic!$F$193,$B113-$B$35,F$30-1975),NA()))</f>
        <v>505.78485000000001</v>
      </c>
      <c r="G113" s="212">
        <f ca="1">IF($CY$1=1,OFFSET(Historic!$F$193,$B113-$B$35,G$30-1975),IF($B113&gt;DATE(Input!$C$1,4,30),OFFSET(Historic!$F$193,$B113-$B$35,G$30-1975),NA()))</f>
        <v>645.80999999999995</v>
      </c>
      <c r="H113" s="212">
        <f t="shared" ca="1" si="76"/>
        <v>541.7832641</v>
      </c>
      <c r="I113" s="388">
        <f t="shared" ca="1" si="61"/>
        <v>1.1092699132305992</v>
      </c>
      <c r="J113" s="305">
        <f t="shared" ca="1" si="62"/>
        <v>361.83394699278938</v>
      </c>
      <c r="K113" s="305">
        <f t="shared" ca="1" si="63"/>
        <v>114.64599556958549</v>
      </c>
      <c r="L113" s="406" t="str">
        <f>IF(Computations!J88&lt;&gt;"",Computations!J88,"---")</f>
        <v>N</v>
      </c>
      <c r="M113" s="436">
        <f>IF(Computations!I88&lt;&gt;"",Computations!I88,"---")</f>
        <v>174.78462499999702</v>
      </c>
      <c r="N113" s="410">
        <f>IF(Computations!C88&lt;&gt;"",Computations!C88,"---")</f>
        <v>7753.1095429815014</v>
      </c>
      <c r="O113" s="407">
        <f>IF(Computations!D88&lt;&gt;"",Computations!D88,"---")</f>
        <v>90037.67</v>
      </c>
      <c r="P113" s="407">
        <f>IF(Computations!M88&lt;&gt;"",Computations!M88,"---")</f>
        <v>104.46666666666667</v>
      </c>
      <c r="Q113" s="407">
        <f>IF(Computations!P88&lt;&gt;"",Computations!P88,"---")</f>
        <v>0</v>
      </c>
      <c r="R113" s="407">
        <f>IF(Computations!V88&lt;&gt;"",Computations!V88,"---")</f>
        <v>0</v>
      </c>
      <c r="S113" s="407">
        <f>IF(Computations!X88&lt;&gt;"",Computations!X88,"---")</f>
        <v>0</v>
      </c>
      <c r="T113" s="407">
        <f>IF(Computations!AB88&lt;&gt;"",Computations!AB88,"---")</f>
        <v>0</v>
      </c>
      <c r="U113" s="407">
        <f>IF(Computations!AG88&lt;&gt;"",Computations!AG88,"---")</f>
        <v>-0.59895833333300175</v>
      </c>
      <c r="V113" s="407">
        <f>IF(Computations!H88&lt;&gt;"",Computations!H88,"---")</f>
        <v>105.06562499999967</v>
      </c>
      <c r="W113" s="407">
        <f>IF(Computations!G88&lt;&gt;"",Computations!G88,"---")</f>
        <v>5.5333333333333297</v>
      </c>
      <c r="X113" s="407">
        <f>IF(Computations!F88&lt;&gt;"",Computations!F88,"---")</f>
        <v>110.598958333333</v>
      </c>
      <c r="Y113" s="422">
        <f>IF(Computations!E88&lt;&gt;"",Computations!E88,"---")</f>
        <v>9.7189999999999994</v>
      </c>
      <c r="Z113" s="409">
        <f>IF(AA113=O113,N113,interp(AA113,AreaCapacity!$A$3:$B$245,2))</f>
        <v>7753.1095429815014</v>
      </c>
      <c r="AA113" s="403">
        <f t="shared" si="42"/>
        <v>90037.67</v>
      </c>
      <c r="AB113" s="396">
        <f t="shared" si="64"/>
        <v>174.78462499999702</v>
      </c>
      <c r="AC113" s="396">
        <f>IF(P113&lt;&gt;"---",P113,IF(BH113="Y",AB113,MIN(Input!I88,AB113-AK113)))</f>
        <v>104.46666666666667</v>
      </c>
      <c r="AD113" s="396">
        <f t="shared" si="65"/>
        <v>0</v>
      </c>
      <c r="AE113" s="396">
        <f>IF(R113&lt;&gt;"---",R113,IF(BH113="Y",Input!M88,0))</f>
        <v>0</v>
      </c>
      <c r="AF113" s="396">
        <f t="shared" si="66"/>
        <v>0</v>
      </c>
      <c r="AG113" s="396">
        <f t="shared" si="77"/>
        <v>0</v>
      </c>
      <c r="AH113" s="396">
        <f t="shared" si="78"/>
        <v>-0.59895833333300175</v>
      </c>
      <c r="AI113" s="396">
        <f t="shared" si="67"/>
        <v>110.598958333333</v>
      </c>
      <c r="AJ113" s="212">
        <f t="shared" si="79"/>
        <v>105.06562499999967</v>
      </c>
      <c r="AK113" s="432">
        <f>IF(Y113&lt;&gt;"---",Y113,interp(AA112,AreaCapacity!$A$3:$C$245,3)*StepInterp(B113,Evap!$A$3:$D$15,4)/1.9835)</f>
        <v>9.7189999999999994</v>
      </c>
      <c r="AL113" s="396">
        <f t="shared" si="68"/>
        <v>5.5333333333333297</v>
      </c>
      <c r="AM113" s="396">
        <f t="shared" si="80"/>
        <v>110.598958333333</v>
      </c>
      <c r="AN113" s="396">
        <f t="shared" si="43"/>
        <v>119.00999999999476</v>
      </c>
      <c r="AO113" s="396">
        <f t="shared" si="81"/>
        <v>0</v>
      </c>
      <c r="AP113" s="396">
        <f t="shared" si="44"/>
        <v>0</v>
      </c>
      <c r="AQ113" s="409">
        <f>IF(AR113=O113,N113,interp(AR113,AreaCapacity!$A$3:$B$245,2))</f>
        <v>7753.1095429815014</v>
      </c>
      <c r="AR113" s="403">
        <f t="shared" si="82"/>
        <v>90037.67</v>
      </c>
      <c r="AS113" s="396">
        <f t="shared" si="69"/>
        <v>174.78462499999702</v>
      </c>
      <c r="AT113" s="396">
        <f>IF(P113&lt;&gt;"---",P113,IF(BH113="Y",AS113,MIN(Input!I88,AS113-BB113)))</f>
        <v>104.46666666666667</v>
      </c>
      <c r="AU113" s="396">
        <f t="shared" si="70"/>
        <v>0</v>
      </c>
      <c r="AV113" s="396">
        <f>IF(R113&lt;&gt;"---",R113,IF(BH113="Y",Input!M88,0))</f>
        <v>0</v>
      </c>
      <c r="AW113" s="396">
        <f t="shared" si="71"/>
        <v>0</v>
      </c>
      <c r="AX113" s="396">
        <f t="shared" si="83"/>
        <v>0</v>
      </c>
      <c r="AY113" s="396">
        <f t="shared" si="84"/>
        <v>-0.59895833333300175</v>
      </c>
      <c r="AZ113" s="396">
        <f t="shared" si="72"/>
        <v>110.598958333333</v>
      </c>
      <c r="BA113" s="212">
        <f t="shared" si="85"/>
        <v>105.06562499999967</v>
      </c>
      <c r="BB113" s="432">
        <f>IF(Y113&lt;&gt;"---",Y113,interp(AR112,AreaCapacity!$A$3:$C$245,3)*StepInterp(B113,Evap!$A$3:$D$15,4)/1.9835)</f>
        <v>9.7189999999999994</v>
      </c>
      <c r="BC113" s="396">
        <f t="shared" si="73"/>
        <v>5.5333333333333297</v>
      </c>
      <c r="BD113" s="212">
        <f t="shared" si="86"/>
        <v>110.598958333333</v>
      </c>
      <c r="BE113" s="212">
        <f t="shared" si="87"/>
        <v>119.00999999999476</v>
      </c>
      <c r="BF113" s="212">
        <f t="shared" si="88"/>
        <v>0</v>
      </c>
      <c r="BG113" s="445">
        <f t="shared" si="89"/>
        <v>0</v>
      </c>
      <c r="BH113" s="396" t="str">
        <f t="shared" si="74"/>
        <v>N</v>
      </c>
      <c r="BI113" s="396">
        <f t="shared" si="75"/>
        <v>110</v>
      </c>
      <c r="BJ113" s="396">
        <f t="shared" si="90"/>
        <v>60.598958333330359</v>
      </c>
      <c r="BK113" s="396">
        <f t="shared" si="91"/>
        <v>91138.827587239459</v>
      </c>
      <c r="BL113" s="396">
        <f t="shared" si="92"/>
        <v>91138.827587239459</v>
      </c>
      <c r="BM113" s="443">
        <f t="shared" si="93"/>
        <v>0</v>
      </c>
      <c r="BN113" s="460">
        <f t="shared" si="94"/>
        <v>0</v>
      </c>
      <c r="BO113" s="305">
        <f t="shared" si="95"/>
        <v>0</v>
      </c>
      <c r="BP113" s="445">
        <f t="shared" si="96"/>
        <v>0</v>
      </c>
      <c r="BQ113" s="305"/>
      <c r="BR113" s="12">
        <v>7704</v>
      </c>
      <c r="BS113" s="12">
        <v>52000</v>
      </c>
      <c r="BT113" s="12">
        <v>7747.5</v>
      </c>
      <c r="BU113" s="446">
        <v>85000</v>
      </c>
      <c r="BV113" s="6">
        <v>7766</v>
      </c>
      <c r="BW113" s="6">
        <v>102369</v>
      </c>
      <c r="CW113" s="436"/>
      <c r="CX113" s="436"/>
      <c r="CY113" s="436"/>
      <c r="CZ113" s="436"/>
      <c r="DA113" s="436"/>
      <c r="DB113" s="436"/>
      <c r="DC113" s="148"/>
    </row>
    <row r="114" spans="1:107">
      <c r="A114" s="6" t="str">
        <f ca="1">OFFSET('day lookup'!$A$1,WEEKDAY(B114,1)-1,0)</f>
        <v>TUE</v>
      </c>
      <c r="B114" s="387">
        <f t="shared" si="45"/>
        <v>41079</v>
      </c>
      <c r="C114" s="394">
        <f ca="1">IF($CY$1=1,OFFSET(Historic!$F$193,$B114-$B$35,C$30-1975),IF($B114&gt;DATE(Input!$C$1,4,30),OFFSET(Historic!$F$193,$B114-$B$35,C$30-1975),NA()))</f>
        <v>333.81800100000004</v>
      </c>
      <c r="D114" s="212">
        <f ca="1">IF($CY$1=1,OFFSET(Historic!$F$193,$B114-$B$35,D$30-1975),IF($B114&gt;DATE(Input!$C$1,4,30),OFFSET(Historic!$F$193,$B114-$B$35,D$30-1975),NA()))</f>
        <v>460.16504000000003</v>
      </c>
      <c r="E114" s="212">
        <f ca="1">IF($CY$1=1,OFFSET(Historic!$F$193,$B114-$B$35,E$30-1975),IF($B114&gt;DATE(Input!$C$1,4,30),OFFSET(Historic!$F$193,$B114-$B$35,E$30-1975),NA()))</f>
        <v>645.46080740000002</v>
      </c>
      <c r="F114" s="212">
        <f ca="1">IF($CY$1=1,OFFSET(Historic!$F$193,$B114-$B$35,F$30-1975),IF($B114&gt;DATE(Input!$C$1,4,30),OFFSET(Historic!$F$193,$B114-$B$35,F$30-1975),NA()))</f>
        <v>503.80137999999999</v>
      </c>
      <c r="G114" s="212">
        <f ca="1">IF($CY$1=1,OFFSET(Historic!$F$193,$B114-$B$35,G$30-1975),IF($B114&gt;DATE(Input!$C$1,4,30),OFFSET(Historic!$F$193,$B114-$B$35,G$30-1975),NA()))</f>
        <v>658.43</v>
      </c>
      <c r="H114" s="212">
        <f t="shared" ca="1" si="76"/>
        <v>520.33504568000001</v>
      </c>
      <c r="I114" s="388">
        <f t="shared" ca="1" si="61"/>
        <v>1.0653559259182983</v>
      </c>
      <c r="J114" s="305">
        <f t="shared" ca="1" si="62"/>
        <v>347.5095962032463</v>
      </c>
      <c r="K114" s="305">
        <f t="shared" ca="1" si="63"/>
        <v>110.10736819422797</v>
      </c>
      <c r="L114" s="406" t="str">
        <f>IF(Computations!J89&lt;&gt;"",Computations!J89,"---")</f>
        <v>N</v>
      </c>
      <c r="M114" s="436">
        <f>IF(Computations!I89&lt;&gt;"",Computations!I89,"---")</f>
        <v>172.31152347492147</v>
      </c>
      <c r="N114" s="410">
        <f>IF(Computations!C89&lt;&gt;"",Computations!C89,"---")</f>
        <v>7753.2294015233947</v>
      </c>
      <c r="O114" s="407">
        <f>IF(Computations!D89&lt;&gt;"",Computations!D89,"---")</f>
        <v>90147.82</v>
      </c>
      <c r="P114" s="407">
        <f>IF(Computations!M89&lt;&gt;"",Computations!M89,"---")</f>
        <v>104.64812499999999</v>
      </c>
      <c r="Q114" s="407">
        <f>IF(Computations!P89&lt;&gt;"",Computations!P89,"---")</f>
        <v>0</v>
      </c>
      <c r="R114" s="407">
        <f>IF(Computations!V89&lt;&gt;"",Computations!V89,"---")</f>
        <v>0</v>
      </c>
      <c r="S114" s="407">
        <f>IF(Computations!X89&lt;&gt;"",Computations!X89,"---")</f>
        <v>0</v>
      </c>
      <c r="T114" s="407">
        <f>IF(Computations!AB89&lt;&gt;"",Computations!AB89,"---")</f>
        <v>0</v>
      </c>
      <c r="U114" s="407">
        <f>IF(Computations!AG89&lt;&gt;"",Computations!AG89,"---")</f>
        <v>-2.4062499999990052</v>
      </c>
      <c r="V114" s="407">
        <f>IF(Computations!H89&lt;&gt;"",Computations!H89,"---")</f>
        <v>107.054374999999</v>
      </c>
      <c r="W114" s="407">
        <f>IF(Computations!G89&lt;&gt;"",Computations!G89,"---")</f>
        <v>5.3518749999999997</v>
      </c>
      <c r="X114" s="407">
        <f>IF(Computations!F89&lt;&gt;"",Computations!F89,"---")</f>
        <v>112.40624999999901</v>
      </c>
      <c r="Y114" s="422">
        <f>IF(Computations!E89&lt;&gt;"",Computations!E89,"---")</f>
        <v>9.7240000000000002</v>
      </c>
      <c r="Z114" s="409">
        <f>IF(AA114=O114,N114,interp(AA114,AreaCapacity!$A$3:$B$245,2))</f>
        <v>7753.2294015233947</v>
      </c>
      <c r="AA114" s="403">
        <f t="shared" si="42"/>
        <v>90147.82</v>
      </c>
      <c r="AB114" s="396">
        <f t="shared" si="64"/>
        <v>172.31152347492147</v>
      </c>
      <c r="AC114" s="396">
        <f>IF(P114&lt;&gt;"---",P114,IF(BH114="Y",AB114,MIN(Input!I89,AB114-AK114)))</f>
        <v>104.64812499999999</v>
      </c>
      <c r="AD114" s="396">
        <f t="shared" si="65"/>
        <v>0</v>
      </c>
      <c r="AE114" s="396">
        <f>IF(R114&lt;&gt;"---",R114,IF(BH114="Y",Input!M89,0))</f>
        <v>0</v>
      </c>
      <c r="AF114" s="396">
        <f t="shared" si="66"/>
        <v>0</v>
      </c>
      <c r="AG114" s="396">
        <f t="shared" si="77"/>
        <v>0</v>
      </c>
      <c r="AH114" s="396">
        <f t="shared" si="78"/>
        <v>-2.4062499999990052</v>
      </c>
      <c r="AI114" s="396">
        <f t="shared" si="67"/>
        <v>112.40624999999901</v>
      </c>
      <c r="AJ114" s="212">
        <f t="shared" si="79"/>
        <v>107.054374999999</v>
      </c>
      <c r="AK114" s="432">
        <f>IF(Y114&lt;&gt;"---",Y114,interp(AA113,AreaCapacity!$A$3:$C$245,3)*StepInterp(B114,Evap!$A$3:$D$15,4)/1.9835)</f>
        <v>9.7240000000000002</v>
      </c>
      <c r="AL114" s="396">
        <f t="shared" si="68"/>
        <v>5.3518749999999997</v>
      </c>
      <c r="AM114" s="396">
        <f t="shared" si="80"/>
        <v>112.40624999999901</v>
      </c>
      <c r="AN114" s="396">
        <f t="shared" si="43"/>
        <v>110.15000000000873</v>
      </c>
      <c r="AO114" s="396">
        <f t="shared" si="81"/>
        <v>0</v>
      </c>
      <c r="AP114" s="396">
        <f t="shared" si="44"/>
        <v>0</v>
      </c>
      <c r="AQ114" s="409">
        <f>IF(AR114=O114,N114,interp(AR114,AreaCapacity!$A$3:$B$245,2))</f>
        <v>7753.2294015233947</v>
      </c>
      <c r="AR114" s="403">
        <f t="shared" si="82"/>
        <v>90147.82</v>
      </c>
      <c r="AS114" s="396">
        <f t="shared" si="69"/>
        <v>172.31152347492147</v>
      </c>
      <c r="AT114" s="396">
        <f>IF(P114&lt;&gt;"---",P114,IF(BH114="Y",AS114,MIN(Input!I89,AS114-BB114)))</f>
        <v>104.64812499999999</v>
      </c>
      <c r="AU114" s="396">
        <f t="shared" si="70"/>
        <v>0</v>
      </c>
      <c r="AV114" s="396">
        <f>IF(R114&lt;&gt;"---",R114,IF(BH114="Y",Input!M89,0))</f>
        <v>0</v>
      </c>
      <c r="AW114" s="396">
        <f t="shared" si="71"/>
        <v>0</v>
      </c>
      <c r="AX114" s="396">
        <f t="shared" si="83"/>
        <v>0</v>
      </c>
      <c r="AY114" s="396">
        <f t="shared" si="84"/>
        <v>-2.4062499999990052</v>
      </c>
      <c r="AZ114" s="396">
        <f t="shared" si="72"/>
        <v>112.40624999999901</v>
      </c>
      <c r="BA114" s="212">
        <f t="shared" si="85"/>
        <v>107.054374999999</v>
      </c>
      <c r="BB114" s="432">
        <f>IF(Y114&lt;&gt;"---",Y114,interp(AR113,AreaCapacity!$A$3:$C$245,3)*StepInterp(B114,Evap!$A$3:$D$15,4)/1.9835)</f>
        <v>9.7240000000000002</v>
      </c>
      <c r="BC114" s="396">
        <f t="shared" si="73"/>
        <v>5.3518749999999997</v>
      </c>
      <c r="BD114" s="212">
        <f t="shared" si="86"/>
        <v>112.40624999999901</v>
      </c>
      <c r="BE114" s="212">
        <f t="shared" si="87"/>
        <v>110.15000000000873</v>
      </c>
      <c r="BF114" s="212">
        <f t="shared" si="88"/>
        <v>0</v>
      </c>
      <c r="BG114" s="445">
        <f t="shared" si="89"/>
        <v>0</v>
      </c>
      <c r="BH114" s="396" t="str">
        <f t="shared" si="74"/>
        <v>N</v>
      </c>
      <c r="BI114" s="396">
        <f t="shared" si="75"/>
        <v>110</v>
      </c>
      <c r="BJ114" s="396">
        <f t="shared" si="90"/>
        <v>57.939398474921489</v>
      </c>
      <c r="BK114" s="396">
        <f t="shared" si="91"/>
        <v>91253.750384114464</v>
      </c>
      <c r="BL114" s="396">
        <f t="shared" si="92"/>
        <v>91253.750384114464</v>
      </c>
      <c r="BM114" s="443">
        <f t="shared" si="93"/>
        <v>0</v>
      </c>
      <c r="BN114" s="460">
        <f t="shared" si="94"/>
        <v>0</v>
      </c>
      <c r="BO114" s="305">
        <f t="shared" si="95"/>
        <v>0</v>
      </c>
      <c r="BP114" s="445">
        <f t="shared" si="96"/>
        <v>0</v>
      </c>
      <c r="BQ114" s="305"/>
      <c r="BR114" s="12">
        <v>7704</v>
      </c>
      <c r="BS114" s="12">
        <v>52000</v>
      </c>
      <c r="BT114" s="12">
        <v>7747.5</v>
      </c>
      <c r="BU114" s="446">
        <v>85000</v>
      </c>
      <c r="BV114" s="6">
        <v>7766</v>
      </c>
      <c r="BW114" s="6">
        <v>102369</v>
      </c>
      <c r="CW114" s="436"/>
      <c r="CX114" s="436"/>
      <c r="CY114" s="436"/>
      <c r="CZ114" s="436"/>
      <c r="DA114" s="436"/>
      <c r="DB114" s="436"/>
      <c r="DC114" s="148"/>
    </row>
    <row r="115" spans="1:107">
      <c r="A115" s="6" t="str">
        <f ca="1">OFFSET('day lookup'!$A$1,WEEKDAY(B115,1)-1,0)</f>
        <v>WED</v>
      </c>
      <c r="B115" s="387">
        <f t="shared" si="45"/>
        <v>41080</v>
      </c>
      <c r="C115" s="394">
        <f ca="1">IF($CY$1=1,OFFSET(Historic!$F$193,$B115-$B$35,C$30-1975),IF($B115&gt;DATE(Input!$C$1,4,30),OFFSET(Historic!$F$193,$B115-$B$35,C$30-1975),NA()))</f>
        <v>304.20479390000003</v>
      </c>
      <c r="D115" s="212">
        <f ca="1">IF($CY$1=1,OFFSET(Historic!$F$193,$B115-$B$35,D$30-1975),IF($B115&gt;DATE(Input!$C$1,4,30),OFFSET(Historic!$F$193,$B115-$B$35,D$30-1975),NA()))</f>
        <v>422.47910999999999</v>
      </c>
      <c r="E115" s="212">
        <f ca="1">IF($CY$1=1,OFFSET(Historic!$F$193,$B115-$B$35,E$30-1975),IF($B115&gt;DATE(Input!$C$1,4,30),OFFSET(Historic!$F$193,$B115-$B$35,E$30-1975),NA()))</f>
        <v>656.50873530000001</v>
      </c>
      <c r="F115" s="212">
        <f ca="1">IF($CY$1=1,OFFSET(Historic!$F$193,$B115-$B$35,F$30-1975),IF($B115&gt;DATE(Input!$C$1,4,30),OFFSET(Historic!$F$193,$B115-$B$35,F$30-1975),NA()))</f>
        <v>571.23936000000003</v>
      </c>
      <c r="G115" s="212">
        <f ca="1">IF($CY$1=1,OFFSET(Historic!$F$193,$B115-$B$35,G$30-1975),IF($B115&gt;DATE(Input!$C$1,4,30),OFFSET(Historic!$F$193,$B115-$B$35,G$30-1975),NA()))</f>
        <v>598.64</v>
      </c>
      <c r="H115" s="212">
        <f t="shared" ca="1" si="76"/>
        <v>510.61439983999998</v>
      </c>
      <c r="I115" s="388">
        <f t="shared" ca="1" si="61"/>
        <v>1.0454534655028878</v>
      </c>
      <c r="J115" s="305">
        <f t="shared" ca="1" si="62"/>
        <v>341.01759121773046</v>
      </c>
      <c r="K115" s="305">
        <f t="shared" ca="1" si="63"/>
        <v>108.05039598088831</v>
      </c>
      <c r="L115" s="406" t="str">
        <f>IF(Computations!J90&lt;&gt;"",Computations!J90,"---")</f>
        <v>N</v>
      </c>
      <c r="M115" s="436">
        <f>IF(Computations!I90&lt;&gt;"",Computations!I90,"---")</f>
        <v>153.91410558461169</v>
      </c>
      <c r="N115" s="410">
        <f>IF(Computations!C90&lt;&gt;"",Computations!C90,"---")</f>
        <v>7753.309357997824</v>
      </c>
      <c r="O115" s="407">
        <f>IF(Computations!D90&lt;&gt;"",Computations!D90,"---")</f>
        <v>90221.3</v>
      </c>
      <c r="P115" s="407">
        <f>IF(Computations!M90&lt;&gt;"",Computations!M90,"---")</f>
        <v>104.89729166666667</v>
      </c>
      <c r="Q115" s="407">
        <f>IF(Computations!P90&lt;&gt;"",Computations!P90,"---")</f>
        <v>0</v>
      </c>
      <c r="R115" s="407">
        <f>IF(Computations!V90&lt;&gt;"",Computations!V90,"---")</f>
        <v>0</v>
      </c>
      <c r="S115" s="407">
        <f>IF(Computations!X90&lt;&gt;"",Computations!X90,"---")</f>
        <v>0</v>
      </c>
      <c r="T115" s="407">
        <f>IF(Computations!AB90&lt;&gt;"",Computations!AB90,"---")</f>
        <v>0</v>
      </c>
      <c r="U115" s="407">
        <f>IF(Computations!AG90&lt;&gt;"",Computations!AG90,"---")</f>
        <v>-2.2421874999990052</v>
      </c>
      <c r="V115" s="407">
        <f>IF(Computations!H90&lt;&gt;"",Computations!H90,"---")</f>
        <v>107.13947916666568</v>
      </c>
      <c r="W115" s="407">
        <f>IF(Computations!G90&lt;&gt;"",Computations!G90,"---")</f>
        <v>5.1027083333333296</v>
      </c>
      <c r="X115" s="407">
        <f>IF(Computations!F90&lt;&gt;"",Computations!F90,"---")</f>
        <v>112.24218749999901</v>
      </c>
      <c r="Y115" s="422">
        <f>IF(Computations!E90&lt;&gt;"",Computations!E90,"---")</f>
        <v>9.7289999999999992</v>
      </c>
      <c r="Z115" s="409">
        <f>IF(AA115=O115,N115,interp(AA115,AreaCapacity!$A$3:$B$245,2))</f>
        <v>7753.309357997824</v>
      </c>
      <c r="AA115" s="403">
        <f t="shared" si="42"/>
        <v>90221.3</v>
      </c>
      <c r="AB115" s="396">
        <f t="shared" si="64"/>
        <v>153.91410558461169</v>
      </c>
      <c r="AC115" s="396">
        <f>IF(P115&lt;&gt;"---",P115,IF(BH115="Y",AB115,MIN(Input!I90,AB115-AK115)))</f>
        <v>104.89729166666667</v>
      </c>
      <c r="AD115" s="396">
        <f t="shared" si="65"/>
        <v>0</v>
      </c>
      <c r="AE115" s="396">
        <f>IF(R115&lt;&gt;"---",R115,IF(BH115="Y",Input!M90,0))</f>
        <v>0</v>
      </c>
      <c r="AF115" s="396">
        <f t="shared" si="66"/>
        <v>0</v>
      </c>
      <c r="AG115" s="396">
        <f t="shared" si="77"/>
        <v>0</v>
      </c>
      <c r="AH115" s="396">
        <f t="shared" si="78"/>
        <v>-2.2421874999990052</v>
      </c>
      <c r="AI115" s="396">
        <f t="shared" si="67"/>
        <v>112.24218749999901</v>
      </c>
      <c r="AJ115" s="212">
        <f t="shared" si="79"/>
        <v>107.13947916666568</v>
      </c>
      <c r="AK115" s="432">
        <f>IF(Y115&lt;&gt;"---",Y115,interp(AA114,AreaCapacity!$A$3:$C$245,3)*StepInterp(B115,Evap!$A$3:$D$15,4)/1.9835)</f>
        <v>9.7289999999999992</v>
      </c>
      <c r="AL115" s="396">
        <f t="shared" si="68"/>
        <v>5.1027083333333296</v>
      </c>
      <c r="AM115" s="396">
        <f t="shared" si="80"/>
        <v>112.24218749999901</v>
      </c>
      <c r="AN115" s="396">
        <f t="shared" si="43"/>
        <v>73.479999999995925</v>
      </c>
      <c r="AO115" s="396">
        <f t="shared" si="81"/>
        <v>0</v>
      </c>
      <c r="AP115" s="396">
        <f t="shared" si="44"/>
        <v>0</v>
      </c>
      <c r="AQ115" s="409">
        <f>IF(AR115=O115,N115,interp(AR115,AreaCapacity!$A$3:$B$245,2))</f>
        <v>7753.309357997824</v>
      </c>
      <c r="AR115" s="403">
        <f t="shared" si="82"/>
        <v>90221.3</v>
      </c>
      <c r="AS115" s="396">
        <f t="shared" si="69"/>
        <v>153.91410558461169</v>
      </c>
      <c r="AT115" s="396">
        <f>IF(P115&lt;&gt;"---",P115,IF(BH115="Y",AS115,MIN(Input!I90,AS115-BB115)))</f>
        <v>104.89729166666667</v>
      </c>
      <c r="AU115" s="396">
        <f t="shared" si="70"/>
        <v>0</v>
      </c>
      <c r="AV115" s="396">
        <f>IF(R115&lt;&gt;"---",R115,IF(BH115="Y",Input!M90,0))</f>
        <v>0</v>
      </c>
      <c r="AW115" s="396">
        <f t="shared" si="71"/>
        <v>0</v>
      </c>
      <c r="AX115" s="396">
        <f t="shared" si="83"/>
        <v>0</v>
      </c>
      <c r="AY115" s="396">
        <f t="shared" si="84"/>
        <v>-2.2421874999990052</v>
      </c>
      <c r="AZ115" s="396">
        <f t="shared" si="72"/>
        <v>112.24218749999901</v>
      </c>
      <c r="BA115" s="212">
        <f t="shared" si="85"/>
        <v>107.13947916666568</v>
      </c>
      <c r="BB115" s="432">
        <f>IF(Y115&lt;&gt;"---",Y115,interp(AR114,AreaCapacity!$A$3:$C$245,3)*StepInterp(B115,Evap!$A$3:$D$15,4)/1.9835)</f>
        <v>9.7289999999999992</v>
      </c>
      <c r="BC115" s="396">
        <f t="shared" si="73"/>
        <v>5.1027083333333296</v>
      </c>
      <c r="BD115" s="212">
        <f t="shared" si="86"/>
        <v>112.24218749999901</v>
      </c>
      <c r="BE115" s="212">
        <f t="shared" si="87"/>
        <v>73.479999999995925</v>
      </c>
      <c r="BF115" s="212">
        <f t="shared" si="88"/>
        <v>0</v>
      </c>
      <c r="BG115" s="445">
        <f t="shared" si="89"/>
        <v>0</v>
      </c>
      <c r="BH115" s="396" t="str">
        <f t="shared" si="74"/>
        <v>N</v>
      </c>
      <c r="BI115" s="396">
        <f t="shared" si="75"/>
        <v>110</v>
      </c>
      <c r="BJ115" s="396">
        <f t="shared" si="90"/>
        <v>39.287813917945002</v>
      </c>
      <c r="BK115" s="396">
        <f t="shared" si="91"/>
        <v>91331.677763020707</v>
      </c>
      <c r="BL115" s="396">
        <f t="shared" si="92"/>
        <v>91331.677763020707</v>
      </c>
      <c r="BM115" s="443">
        <f t="shared" si="93"/>
        <v>0</v>
      </c>
      <c r="BN115" s="460">
        <f t="shared" si="94"/>
        <v>0</v>
      </c>
      <c r="BO115" s="305">
        <f t="shared" si="95"/>
        <v>0</v>
      </c>
      <c r="BP115" s="445">
        <f t="shared" si="96"/>
        <v>0</v>
      </c>
      <c r="BQ115" s="305"/>
      <c r="BR115" s="12">
        <v>7704</v>
      </c>
      <c r="BS115" s="12">
        <v>52000</v>
      </c>
      <c r="BT115" s="12">
        <v>7747.5</v>
      </c>
      <c r="BU115" s="446">
        <v>85000</v>
      </c>
      <c r="BV115" s="6">
        <v>7766</v>
      </c>
      <c r="BW115" s="6">
        <v>102369</v>
      </c>
      <c r="CW115" s="436"/>
      <c r="CX115" s="436"/>
      <c r="CY115" s="436"/>
      <c r="CZ115" s="436"/>
      <c r="DA115" s="436"/>
      <c r="DB115" s="436"/>
      <c r="DC115" s="148"/>
    </row>
    <row r="116" spans="1:107">
      <c r="A116" s="6" t="str">
        <f ca="1">OFFSET('day lookup'!$A$1,WEEKDAY(B116,1)-1,0)</f>
        <v>THU</v>
      </c>
      <c r="B116" s="387">
        <f t="shared" si="45"/>
        <v>41081</v>
      </c>
      <c r="C116" s="394">
        <f ca="1">IF($CY$1=1,OFFSET(Historic!$F$193,$B116-$B$35,C$30-1975),IF($B116&gt;DATE(Input!$C$1,4,30),OFFSET(Historic!$F$193,$B116-$B$35,C$30-1975),NA()))</f>
        <v>289.98331400000001</v>
      </c>
      <c r="D116" s="212">
        <f ca="1">IF($CY$1=1,OFFSET(Historic!$F$193,$B116-$B$35,D$30-1975),IF($B116&gt;DATE(Input!$C$1,4,30),OFFSET(Historic!$F$193,$B116-$B$35,D$30-1975),NA()))</f>
        <v>400.66094000000004</v>
      </c>
      <c r="E116" s="212">
        <f ca="1">IF($CY$1=1,OFFSET(Historic!$F$193,$B116-$B$35,E$30-1975),IF($B116&gt;DATE(Input!$C$1,4,30),OFFSET(Historic!$F$193,$B116-$B$35,E$30-1975),NA()))</f>
        <v>684.33681939999997</v>
      </c>
      <c r="F116" s="212">
        <f ca="1">IF($CY$1=1,OFFSET(Historic!$F$193,$B116-$B$35,F$30-1975),IF($B116&gt;DATE(Input!$C$1,4,30),OFFSET(Historic!$F$193,$B116-$B$35,F$30-1975),NA()))</f>
        <v>600.99140999999997</v>
      </c>
      <c r="G116" s="212">
        <f ca="1">IF($CY$1=1,OFFSET(Historic!$F$193,$B116-$B$35,G$30-1975),IF($B116&gt;DATE(Input!$C$1,4,30),OFFSET(Historic!$F$193,$B116-$B$35,G$30-1975),NA()))</f>
        <v>590.07000000000005</v>
      </c>
      <c r="H116" s="212">
        <f t="shared" ca="1" si="76"/>
        <v>513.20849668000005</v>
      </c>
      <c r="I116" s="388">
        <f t="shared" ca="1" si="61"/>
        <v>1.0507647288203303</v>
      </c>
      <c r="J116" s="305">
        <f t="shared" ca="1" si="62"/>
        <v>342.75007791618538</v>
      </c>
      <c r="K116" s="305">
        <f t="shared" ca="1" si="63"/>
        <v>108.59932916973416</v>
      </c>
      <c r="L116" s="406" t="str">
        <f>IF(Computations!J91&lt;&gt;"",Computations!J91,"---")</f>
        <v>Y</v>
      </c>
      <c r="M116" s="436">
        <f>IF(Computations!I91&lt;&gt;"",Computations!I91,"---")</f>
        <v>162.77068023746057</v>
      </c>
      <c r="N116" s="410">
        <f>IF(Computations!C91&lt;&gt;"",Computations!C91,"---")</f>
        <v>7753.3391077257893</v>
      </c>
      <c r="O116" s="407">
        <f>IF(Computations!D91&lt;&gt;"",Computations!D91,"---")</f>
        <v>90248.639999999999</v>
      </c>
      <c r="P116" s="407">
        <f>IF(Computations!M91&lt;&gt;"",Computations!M91,"---")</f>
        <v>162.77068023746057</v>
      </c>
      <c r="Q116" s="407">
        <f>IF(Computations!P91&lt;&gt;"",Computations!P91,"---")</f>
        <v>2.21</v>
      </c>
      <c r="R116" s="407">
        <f>IF(Computations!V91&lt;&gt;"",Computations!V91,"---")</f>
        <v>9.7863172453662841</v>
      </c>
      <c r="S116" s="407">
        <f>IF(Computations!X91&lt;&gt;"",Computations!X91,"---")</f>
        <v>0</v>
      </c>
      <c r="T116" s="407">
        <f>IF(Computations!AB91&lt;&gt;"",Computations!AB91,"---")</f>
        <v>0</v>
      </c>
      <c r="U116" s="407">
        <f>IF(Computations!AG91&lt;&gt;"",Computations!AG91,"---")</f>
        <v>35.514132899511253</v>
      </c>
      <c r="V116" s="407">
        <f>IF(Computations!H91&lt;&gt;"",Computations!H91,"---")</f>
        <v>139.25286458331561</v>
      </c>
      <c r="W116" s="407">
        <f>IF(Computations!G91&lt;&gt;"",Computations!G91,"---")</f>
        <v>4.9997395833503999</v>
      </c>
      <c r="X116" s="407">
        <f>IF(Computations!F91&lt;&gt;"",Computations!F91,"---")</f>
        <v>144.252604166666</v>
      </c>
      <c r="Y116" s="422">
        <f>IF(Computations!E91&lt;&gt;"",Computations!E91,"---")</f>
        <v>9.7340999999999998</v>
      </c>
      <c r="Z116" s="409">
        <f>IF(AA116=O116,N116,interp(AA116,AreaCapacity!$A$3:$B$245,2))</f>
        <v>7753.3391077257893</v>
      </c>
      <c r="AA116" s="403">
        <f t="shared" si="42"/>
        <v>90248.639999999999</v>
      </c>
      <c r="AB116" s="396">
        <f t="shared" si="64"/>
        <v>162.77068023746057</v>
      </c>
      <c r="AC116" s="396">
        <f>IF(P116&lt;&gt;"---",P116,IF(BH116="Y",AB116,MIN(Input!I91,AB116-AK116)))</f>
        <v>162.77068023746057</v>
      </c>
      <c r="AD116" s="396">
        <f t="shared" si="65"/>
        <v>2.21</v>
      </c>
      <c r="AE116" s="396">
        <f>IF(R116&lt;&gt;"---",R116,IF(BH116="Y",Input!M91,0))</f>
        <v>9.7863172453662841</v>
      </c>
      <c r="AF116" s="396">
        <f t="shared" si="66"/>
        <v>0</v>
      </c>
      <c r="AG116" s="396">
        <f t="shared" si="77"/>
        <v>0</v>
      </c>
      <c r="AH116" s="396">
        <f t="shared" si="78"/>
        <v>35.514132899511253</v>
      </c>
      <c r="AI116" s="396">
        <f t="shared" si="67"/>
        <v>144.252604166666</v>
      </c>
      <c r="AJ116" s="212">
        <f t="shared" si="79"/>
        <v>139.25286458331561</v>
      </c>
      <c r="AK116" s="432">
        <f>IF(Y116&lt;&gt;"---",Y116,interp(AA115,AreaCapacity!$A$3:$C$245,3)*StepInterp(B116,Evap!$A$3:$D$15,4)/1.9835)</f>
        <v>9.7340999999999998</v>
      </c>
      <c r="AL116" s="396">
        <f t="shared" si="68"/>
        <v>4.9997395833503999</v>
      </c>
      <c r="AM116" s="396">
        <f t="shared" si="80"/>
        <v>144.252604166666</v>
      </c>
      <c r="AN116" s="396">
        <f t="shared" si="43"/>
        <v>27.339999999996508</v>
      </c>
      <c r="AO116" s="396">
        <f t="shared" si="81"/>
        <v>0</v>
      </c>
      <c r="AP116" s="396">
        <f t="shared" si="44"/>
        <v>0</v>
      </c>
      <c r="AQ116" s="409">
        <f>IF(AR116=O116,N116,interp(AR116,AreaCapacity!$A$3:$B$245,2))</f>
        <v>7753.3391077257893</v>
      </c>
      <c r="AR116" s="403">
        <f t="shared" si="82"/>
        <v>90248.639999999999</v>
      </c>
      <c r="AS116" s="396">
        <f t="shared" si="69"/>
        <v>162.77068023746057</v>
      </c>
      <c r="AT116" s="396">
        <f>IF(P116&lt;&gt;"---",P116,IF(BH116="Y",AS116,MIN(Input!I91,AS116-BB116)))</f>
        <v>162.77068023746057</v>
      </c>
      <c r="AU116" s="396">
        <f t="shared" si="70"/>
        <v>2.21</v>
      </c>
      <c r="AV116" s="396">
        <f>IF(R116&lt;&gt;"---",R116,IF(BH116="Y",Input!M91,0))</f>
        <v>9.7863172453662841</v>
      </c>
      <c r="AW116" s="396">
        <f t="shared" si="71"/>
        <v>0</v>
      </c>
      <c r="AX116" s="396">
        <f t="shared" si="83"/>
        <v>0</v>
      </c>
      <c r="AY116" s="396">
        <f t="shared" si="84"/>
        <v>35.514132899511253</v>
      </c>
      <c r="AZ116" s="396">
        <f t="shared" si="72"/>
        <v>144.252604166666</v>
      </c>
      <c r="BA116" s="212">
        <f t="shared" si="85"/>
        <v>139.25286458331561</v>
      </c>
      <c r="BB116" s="432">
        <f>IF(Y116&lt;&gt;"---",Y116,interp(AR115,AreaCapacity!$A$3:$C$245,3)*StepInterp(B116,Evap!$A$3:$D$15,4)/1.9835)</f>
        <v>9.7340999999999998</v>
      </c>
      <c r="BC116" s="396">
        <f t="shared" si="73"/>
        <v>4.9997395833503999</v>
      </c>
      <c r="BD116" s="212">
        <f t="shared" si="86"/>
        <v>144.252604166666</v>
      </c>
      <c r="BE116" s="212">
        <f t="shared" si="87"/>
        <v>27.339999999996508</v>
      </c>
      <c r="BF116" s="212">
        <f t="shared" si="88"/>
        <v>0</v>
      </c>
      <c r="BG116" s="445">
        <f t="shared" si="89"/>
        <v>0</v>
      </c>
      <c r="BH116" s="396" t="str">
        <f t="shared" si="74"/>
        <v>Y</v>
      </c>
      <c r="BI116" s="396">
        <f t="shared" si="75"/>
        <v>110</v>
      </c>
      <c r="BJ116" s="396">
        <f t="shared" si="90"/>
        <v>0</v>
      </c>
      <c r="BK116" s="396">
        <f t="shared" si="91"/>
        <v>91331.677763020707</v>
      </c>
      <c r="BL116" s="396">
        <f t="shared" si="92"/>
        <v>91331.677763020707</v>
      </c>
      <c r="BM116" s="443">
        <f t="shared" si="93"/>
        <v>0</v>
      </c>
      <c r="BN116" s="460">
        <f t="shared" si="94"/>
        <v>0</v>
      </c>
      <c r="BO116" s="305">
        <f t="shared" si="95"/>
        <v>0</v>
      </c>
      <c r="BP116" s="445">
        <f t="shared" si="96"/>
        <v>0</v>
      </c>
      <c r="BQ116" s="305"/>
      <c r="BR116" s="12">
        <v>7704</v>
      </c>
      <c r="BS116" s="12">
        <v>52000</v>
      </c>
      <c r="BT116" s="12">
        <v>7747.5</v>
      </c>
      <c r="BU116" s="446">
        <v>85000</v>
      </c>
      <c r="BV116" s="6">
        <v>7766</v>
      </c>
      <c r="BW116" s="6">
        <v>102369</v>
      </c>
      <c r="CW116" s="436"/>
      <c r="CX116" s="436"/>
      <c r="CY116" s="436"/>
      <c r="CZ116" s="436"/>
      <c r="DA116" s="436"/>
      <c r="DB116" s="436"/>
      <c r="DC116" s="148"/>
    </row>
    <row r="117" spans="1:107">
      <c r="A117" s="6" t="str">
        <f ca="1">OFFSET('day lookup'!$A$1,WEEKDAY(B117,1)-1,0)</f>
        <v>FRI</v>
      </c>
      <c r="B117" s="387">
        <f t="shared" si="45"/>
        <v>41082</v>
      </c>
      <c r="C117" s="394">
        <f ca="1">IF($CY$1=1,OFFSET(Historic!$F$193,$B117-$B$35,C$30-1975),IF($B117&gt;DATE(Input!$C$1,4,30),OFFSET(Historic!$F$193,$B117-$B$35,C$30-1975),NA()))</f>
        <v>288.59488500000003</v>
      </c>
      <c r="D117" s="212">
        <f ca="1">IF($CY$1=1,OFFSET(Historic!$F$193,$B117-$B$35,D$30-1975),IF($B117&gt;DATE(Input!$C$1,4,30),OFFSET(Historic!$F$193,$B117-$B$35,D$30-1975),NA()))</f>
        <v>372.89236</v>
      </c>
      <c r="E117" s="212">
        <f ca="1">IF($CY$1=1,OFFSET(Historic!$F$193,$B117-$B$35,E$30-1975),IF($B117&gt;DATE(Input!$C$1,4,30),OFFSET(Historic!$F$193,$B117-$B$35,E$30-1975),NA()))</f>
        <v>687.49053670000001</v>
      </c>
      <c r="F117" s="212">
        <f ca="1">IF($CY$1=1,OFFSET(Historic!$F$193,$B117-$B$35,F$30-1975),IF($B117&gt;DATE(Input!$C$1,4,30),OFFSET(Historic!$F$193,$B117-$B$35,F$30-1975),NA()))</f>
        <v>573.22283000000004</v>
      </c>
      <c r="G117" s="212">
        <f ca="1">IF($CY$1=1,OFFSET(Historic!$F$193,$B117-$B$35,G$30-1975),IF($B117&gt;DATE(Input!$C$1,4,30),OFFSET(Historic!$F$193,$B117-$B$35,G$30-1975),NA()))</f>
        <v>555.42999999999995</v>
      </c>
      <c r="H117" s="212">
        <f t="shared" ca="1" si="76"/>
        <v>495.52612233999997</v>
      </c>
      <c r="I117" s="388">
        <f t="shared" ca="1" si="61"/>
        <v>1.0145610895616941</v>
      </c>
      <c r="J117" s="305">
        <f t="shared" ca="1" si="62"/>
        <v>330.94077385753275</v>
      </c>
      <c r="K117" s="305">
        <f t="shared" ca="1" si="63"/>
        <v>104.85758677093384</v>
      </c>
      <c r="L117" s="406" t="str">
        <f>IF(Computations!J92&lt;&gt;"",Computations!J92,"---")</f>
        <v>Y</v>
      </c>
      <c r="M117" s="436">
        <f>IF(Computations!I92&lt;&gt;"",Computations!I92,"---")</f>
        <v>167.79684684585504</v>
      </c>
      <c r="N117" s="410">
        <f>IF(Computations!C92&lt;&gt;"",Computations!C92,"---")</f>
        <v>7753.309357997824</v>
      </c>
      <c r="O117" s="407">
        <f>IF(Computations!D92&lt;&gt;"",Computations!D92,"---")</f>
        <v>90221.3</v>
      </c>
      <c r="P117" s="407">
        <f>IF(Computations!M92&lt;&gt;"",Computations!M92,"---")</f>
        <v>167.79684684585504</v>
      </c>
      <c r="Q117" s="407">
        <f>IF(Computations!P92&lt;&gt;"",Computations!P92,"---")</f>
        <v>2.2158333333333302</v>
      </c>
      <c r="R117" s="407">
        <f>IF(Computations!V92&lt;&gt;"",Computations!V92,"---")</f>
        <v>9.7863172453662841</v>
      </c>
      <c r="S117" s="407">
        <f>IF(Computations!X92&lt;&gt;"",Computations!X92,"---")</f>
        <v>0</v>
      </c>
      <c r="T117" s="407">
        <f>IF(Computations!AB92&lt;&gt;"",Computations!AB92,"---")</f>
        <v>0</v>
      </c>
      <c r="U117" s="407">
        <f>IF(Computations!AG92&lt;&gt;"",Computations!AG92,"---")</f>
        <v>7.9474349245546705</v>
      </c>
      <c r="V117" s="407">
        <f>IF(Computations!H92&lt;&gt;"",Computations!H92,"---")</f>
        <v>171.8515625</v>
      </c>
      <c r="W117" s="407">
        <f>IF(Computations!G92&lt;&gt;"",Computations!G92,"---")</f>
        <v>4.9453125</v>
      </c>
      <c r="X117" s="407">
        <f>IF(Computations!F92&lt;&gt;"",Computations!F92,"---")</f>
        <v>176.796875</v>
      </c>
      <c r="Y117" s="422">
        <f>IF(Computations!E92&lt;&gt;"",Computations!E92,"---")</f>
        <v>9.7289999999999992</v>
      </c>
      <c r="Z117" s="409">
        <f>IF(AA117=O117,N117,interp(AA117,AreaCapacity!$A$3:$B$245,2))</f>
        <v>7753.309357997824</v>
      </c>
      <c r="AA117" s="403">
        <f t="shared" si="42"/>
        <v>90221.3</v>
      </c>
      <c r="AB117" s="396">
        <f t="shared" si="64"/>
        <v>167.79684684585504</v>
      </c>
      <c r="AC117" s="396">
        <f>IF(P117&lt;&gt;"---",P117,IF(BH117="Y",AB117,MIN(Input!I92,AB117-AK117)))</f>
        <v>167.79684684585504</v>
      </c>
      <c r="AD117" s="396">
        <f t="shared" si="65"/>
        <v>2.2158333333333302</v>
      </c>
      <c r="AE117" s="396">
        <f>IF(R117&lt;&gt;"---",R117,IF(BH117="Y",Input!M92,0))</f>
        <v>9.7863172453662841</v>
      </c>
      <c r="AF117" s="396">
        <f t="shared" si="66"/>
        <v>0</v>
      </c>
      <c r="AG117" s="396">
        <f t="shared" si="77"/>
        <v>0</v>
      </c>
      <c r="AH117" s="396">
        <f t="shared" si="78"/>
        <v>7.9474349245546705</v>
      </c>
      <c r="AI117" s="396">
        <f t="shared" si="67"/>
        <v>176.796875</v>
      </c>
      <c r="AJ117" s="212">
        <f t="shared" si="79"/>
        <v>171.8515625</v>
      </c>
      <c r="AK117" s="432">
        <f>IF(Y117&lt;&gt;"---",Y117,interp(AA116,AreaCapacity!$A$3:$C$245,3)*StepInterp(B117,Evap!$A$3:$D$15,4)/1.9835)</f>
        <v>9.7289999999999992</v>
      </c>
      <c r="AL117" s="396">
        <f t="shared" si="68"/>
        <v>4.9453125</v>
      </c>
      <c r="AM117" s="396">
        <f t="shared" si="80"/>
        <v>176.796875</v>
      </c>
      <c r="AN117" s="396">
        <f t="shared" si="43"/>
        <v>-27.339999999996508</v>
      </c>
      <c r="AO117" s="396">
        <f t="shared" si="81"/>
        <v>4.0547156541449567</v>
      </c>
      <c r="AP117" s="396">
        <f t="shared" si="44"/>
        <v>8.0425284999965214</v>
      </c>
      <c r="AQ117" s="409">
        <f>IF(AR117=O117,N117,interp(AR117,AreaCapacity!$A$3:$B$245,2))</f>
        <v>7753.309357997824</v>
      </c>
      <c r="AR117" s="403">
        <f t="shared" si="82"/>
        <v>90221.3</v>
      </c>
      <c r="AS117" s="396">
        <f t="shared" si="69"/>
        <v>167.79684684585504</v>
      </c>
      <c r="AT117" s="396">
        <f>IF(P117&lt;&gt;"---",P117,IF(BH117="Y",AS117,MIN(Input!I92,AS117-BB117)))</f>
        <v>167.79684684585504</v>
      </c>
      <c r="AU117" s="396">
        <f t="shared" si="70"/>
        <v>2.2158333333333302</v>
      </c>
      <c r="AV117" s="396">
        <f>IF(R117&lt;&gt;"---",R117,IF(BH117="Y",Input!M92,0))</f>
        <v>9.7863172453662841</v>
      </c>
      <c r="AW117" s="396">
        <f t="shared" si="71"/>
        <v>0</v>
      </c>
      <c r="AX117" s="396">
        <f t="shared" si="83"/>
        <v>0</v>
      </c>
      <c r="AY117" s="396">
        <f t="shared" si="84"/>
        <v>7.9474349245546705</v>
      </c>
      <c r="AZ117" s="396">
        <f t="shared" si="72"/>
        <v>176.796875</v>
      </c>
      <c r="BA117" s="212">
        <f t="shared" si="85"/>
        <v>171.8515625</v>
      </c>
      <c r="BB117" s="432">
        <f>IF(Y117&lt;&gt;"---",Y117,interp(AR116,AreaCapacity!$A$3:$C$245,3)*StepInterp(B117,Evap!$A$3:$D$15,4)/1.9835)</f>
        <v>9.7289999999999992</v>
      </c>
      <c r="BC117" s="396">
        <f t="shared" si="73"/>
        <v>4.9453125</v>
      </c>
      <c r="BD117" s="212">
        <f t="shared" si="86"/>
        <v>176.796875</v>
      </c>
      <c r="BE117" s="212">
        <f t="shared" si="87"/>
        <v>-27.339999999996508</v>
      </c>
      <c r="BF117" s="212">
        <f t="shared" si="88"/>
        <v>4.0547156541449567</v>
      </c>
      <c r="BG117" s="445">
        <f t="shared" si="89"/>
        <v>8.0425284999965214</v>
      </c>
      <c r="BH117" s="396" t="str">
        <f t="shared" si="74"/>
        <v>Y</v>
      </c>
      <c r="BI117" s="396">
        <f t="shared" si="75"/>
        <v>110</v>
      </c>
      <c r="BJ117" s="396">
        <f t="shared" si="90"/>
        <v>0</v>
      </c>
      <c r="BK117" s="396">
        <f t="shared" si="91"/>
        <v>91331.677763020707</v>
      </c>
      <c r="BL117" s="396">
        <f t="shared" si="92"/>
        <v>91331.677763020707</v>
      </c>
      <c r="BM117" s="443">
        <f t="shared" si="93"/>
        <v>0</v>
      </c>
      <c r="BN117" s="460">
        <f t="shared" si="94"/>
        <v>0</v>
      </c>
      <c r="BO117" s="305">
        <f t="shared" si="95"/>
        <v>0</v>
      </c>
      <c r="BP117" s="445">
        <f t="shared" si="96"/>
        <v>0</v>
      </c>
      <c r="BQ117" s="305"/>
      <c r="BR117" s="12">
        <v>7704</v>
      </c>
      <c r="BS117" s="12">
        <v>52000</v>
      </c>
      <c r="BT117" s="12">
        <v>7747.5</v>
      </c>
      <c r="BU117" s="446">
        <v>85000</v>
      </c>
      <c r="BV117" s="6">
        <v>7766</v>
      </c>
      <c r="BW117" s="6">
        <v>102369</v>
      </c>
      <c r="CW117" s="436"/>
      <c r="CX117" s="436"/>
      <c r="CY117" s="436"/>
      <c r="CZ117" s="436"/>
      <c r="DA117" s="436"/>
      <c r="DB117" s="436"/>
      <c r="DC117" s="148"/>
    </row>
    <row r="118" spans="1:107">
      <c r="A118" s="6" t="str">
        <f ca="1">OFFSET('day lookup'!$A$1,WEEKDAY(B118,1)-1,0)</f>
        <v>SAT</v>
      </c>
      <c r="B118" s="387">
        <f t="shared" si="45"/>
        <v>41083</v>
      </c>
      <c r="C118" s="394">
        <f ca="1">IF($CY$1=1,OFFSET(Historic!$F$193,$B118-$B$35,C$30-1975),IF($B118&gt;DATE(Input!$C$1,4,30),OFFSET(Historic!$F$193,$B118-$B$35,C$30-1975),NA()))</f>
        <v>270.02960579999996</v>
      </c>
      <c r="D118" s="212">
        <f ca="1">IF($CY$1=1,OFFSET(Historic!$F$193,$B118-$B$35,D$30-1975),IF($B118&gt;DATE(Input!$C$1,4,30),OFFSET(Historic!$F$193,$B118-$B$35,D$30-1975),NA()))</f>
        <v>323.30561</v>
      </c>
      <c r="E118" s="212">
        <f ca="1">IF($CY$1=1,OFFSET(Historic!$F$193,$B118-$B$35,E$30-1975),IF($B118&gt;DATE(Input!$C$1,4,30),OFFSET(Historic!$F$193,$B118-$B$35,E$30-1975),NA()))</f>
        <v>571.33853350000004</v>
      </c>
      <c r="F118" s="212">
        <f ca="1">IF($CY$1=1,OFFSET(Historic!$F$193,$B118-$B$35,F$30-1975),IF($B118&gt;DATE(Input!$C$1,4,30),OFFSET(Historic!$F$193,$B118-$B$35,F$30-1975),NA()))</f>
        <v>593.05753000000004</v>
      </c>
      <c r="G118" s="212">
        <f ca="1">IF($CY$1=1,OFFSET(Historic!$F$193,$B118-$B$35,G$30-1975),IF($B118&gt;DATE(Input!$C$1,4,30),OFFSET(Historic!$F$193,$B118-$B$35,G$30-1975),NA()))</f>
        <v>575.08000000000004</v>
      </c>
      <c r="H118" s="212">
        <f t="shared" ca="1" si="76"/>
        <v>466.56225585999999</v>
      </c>
      <c r="I118" s="388">
        <f t="shared" ca="1" si="61"/>
        <v>0.9552592473195497</v>
      </c>
      <c r="J118" s="305">
        <f t="shared" ca="1" si="62"/>
        <v>311.59704210524256</v>
      </c>
      <c r="K118" s="305">
        <f t="shared" ca="1" si="63"/>
        <v>98.72858366549417</v>
      </c>
      <c r="L118" s="406" t="str">
        <f>IF(Computations!J93&lt;&gt;"",Computations!J93,"---")</f>
        <v>Y</v>
      </c>
      <c r="M118" s="436">
        <f>IF(Computations!I93&lt;&gt;"",Computations!I93,"---")</f>
        <v>154.73095424754248</v>
      </c>
      <c r="N118" s="410">
        <f>IF(Computations!C93&lt;&gt;"",Computations!C93,"---")</f>
        <v>7753.2791294885747</v>
      </c>
      <c r="O118" s="407">
        <f>IF(Computations!D93&lt;&gt;"",Computations!D93,"---")</f>
        <v>90193.52</v>
      </c>
      <c r="P118" s="407">
        <f>IF(Computations!M93&lt;&gt;"",Computations!M93,"---")</f>
        <v>154.73095424754248</v>
      </c>
      <c r="Q118" s="407">
        <f>IF(Computations!P93&lt;&gt;"",Computations!P93,"---")</f>
        <v>2.38645833333333</v>
      </c>
      <c r="R118" s="407">
        <f>IF(Computations!V93&lt;&gt;"",Computations!V93,"---")</f>
        <v>9.7863172453662841</v>
      </c>
      <c r="S118" s="407">
        <f>IF(Computations!X93&lt;&gt;"",Computations!X93,"---")</f>
        <v>0</v>
      </c>
      <c r="T118" s="407">
        <f>IF(Computations!AB93&lt;&gt;"",Computations!AB93,"---")</f>
        <v>0</v>
      </c>
      <c r="U118" s="407">
        <f>IF(Computations!AG93&lt;&gt;"",Computations!AG93,"---")</f>
        <v>7.8962298262424326</v>
      </c>
      <c r="V118" s="407">
        <f>IF(Computations!H93&lt;&gt;"",Computations!H93,"---")</f>
        <v>159.00749999999968</v>
      </c>
      <c r="W118" s="407">
        <f>IF(Computations!G93&lt;&gt;"",Computations!G93,"---")</f>
        <v>4.8570833333333301</v>
      </c>
      <c r="X118" s="407">
        <f>IF(Computations!F93&lt;&gt;"",Computations!F93,"---")</f>
        <v>163.864583333333</v>
      </c>
      <c r="Y118" s="422">
        <f>IF(Computations!E93&lt;&gt;"",Computations!E93,"---")</f>
        <v>9.7289999999999992</v>
      </c>
      <c r="Z118" s="409">
        <f>IF(AA118=O118,N118,interp(AA118,AreaCapacity!$A$3:$B$245,2))</f>
        <v>7753.2791294885747</v>
      </c>
      <c r="AA118" s="403">
        <f t="shared" ref="AA118:AA181" si="97">IF(O118&lt;&gt;"---",O118,AA117+(AB118-AJ118-AK118)*1.9835)</f>
        <v>90193.52</v>
      </c>
      <c r="AB118" s="396">
        <f t="shared" si="64"/>
        <v>154.73095424754248</v>
      </c>
      <c r="AC118" s="396">
        <f>IF(P118&lt;&gt;"---",P118,IF(BH118="Y",AB118,MIN(Input!I93,AB118-AK118)))</f>
        <v>154.73095424754248</v>
      </c>
      <c r="AD118" s="396">
        <f t="shared" si="65"/>
        <v>2.38645833333333</v>
      </c>
      <c r="AE118" s="396">
        <f>IF(R118&lt;&gt;"---",R118,IF(BH118="Y",Input!M93,0))</f>
        <v>9.7863172453662841</v>
      </c>
      <c r="AF118" s="396">
        <f t="shared" si="66"/>
        <v>0</v>
      </c>
      <c r="AG118" s="396">
        <f t="shared" si="77"/>
        <v>0</v>
      </c>
      <c r="AH118" s="396">
        <f t="shared" si="78"/>
        <v>7.8962298262424326</v>
      </c>
      <c r="AI118" s="396">
        <f t="shared" si="67"/>
        <v>163.864583333333</v>
      </c>
      <c r="AJ118" s="212">
        <f t="shared" si="79"/>
        <v>159.00749999999968</v>
      </c>
      <c r="AK118" s="432">
        <f>IF(Y118&lt;&gt;"---",Y118,interp(AA117,AreaCapacity!$A$3:$C$245,3)*StepInterp(B118,Evap!$A$3:$D$15,4)/1.9835)</f>
        <v>9.7289999999999992</v>
      </c>
      <c r="AL118" s="396">
        <f t="shared" si="68"/>
        <v>4.8570833333333301</v>
      </c>
      <c r="AM118" s="396">
        <f t="shared" si="80"/>
        <v>163.864583333333</v>
      </c>
      <c r="AN118" s="396">
        <f t="shared" ref="AN118:AN181" si="98">AA118-AA117</f>
        <v>-27.779999999998836</v>
      </c>
      <c r="AO118" s="396">
        <f t="shared" si="81"/>
        <v>4.2765457524571957</v>
      </c>
      <c r="AP118" s="396">
        <f t="shared" ref="AP118:AP181" si="99">AP117+AO118*1.9835</f>
        <v>16.525056999995371</v>
      </c>
      <c r="AQ118" s="409">
        <f>IF(AR118=O118,N118,interp(AR118,AreaCapacity!$A$3:$B$245,2))</f>
        <v>7753.2791294885747</v>
      </c>
      <c r="AR118" s="403">
        <f t="shared" si="82"/>
        <v>90193.52</v>
      </c>
      <c r="AS118" s="396">
        <f t="shared" si="69"/>
        <v>154.73095424754248</v>
      </c>
      <c r="AT118" s="396">
        <f>IF(P118&lt;&gt;"---",P118,IF(BH118="Y",AS118,MIN(Input!I93,AS118-BB118)))</f>
        <v>154.73095424754248</v>
      </c>
      <c r="AU118" s="396">
        <f t="shared" si="70"/>
        <v>2.38645833333333</v>
      </c>
      <c r="AV118" s="396">
        <f>IF(R118&lt;&gt;"---",R118,IF(BH118="Y",Input!M93,0))</f>
        <v>9.7863172453662841</v>
      </c>
      <c r="AW118" s="396">
        <f t="shared" si="71"/>
        <v>0</v>
      </c>
      <c r="AX118" s="396">
        <f t="shared" si="83"/>
        <v>0</v>
      </c>
      <c r="AY118" s="396">
        <f t="shared" si="84"/>
        <v>7.8962298262424326</v>
      </c>
      <c r="AZ118" s="396">
        <f t="shared" si="72"/>
        <v>163.864583333333</v>
      </c>
      <c r="BA118" s="212">
        <f t="shared" si="85"/>
        <v>159.00749999999968</v>
      </c>
      <c r="BB118" s="432">
        <f>IF(Y118&lt;&gt;"---",Y118,interp(AR117,AreaCapacity!$A$3:$C$245,3)*StepInterp(B118,Evap!$A$3:$D$15,4)/1.9835)</f>
        <v>9.7289999999999992</v>
      </c>
      <c r="BC118" s="396">
        <f t="shared" si="73"/>
        <v>4.8570833333333301</v>
      </c>
      <c r="BD118" s="212">
        <f t="shared" si="86"/>
        <v>163.864583333333</v>
      </c>
      <c r="BE118" s="212">
        <f t="shared" si="87"/>
        <v>-27.779999999998836</v>
      </c>
      <c r="BF118" s="212">
        <f t="shared" si="88"/>
        <v>4.2765457524571957</v>
      </c>
      <c r="BG118" s="445">
        <f t="shared" si="89"/>
        <v>16.525056999995371</v>
      </c>
      <c r="BH118" s="396" t="str">
        <f t="shared" si="74"/>
        <v>Y</v>
      </c>
      <c r="BI118" s="396">
        <f t="shared" si="75"/>
        <v>110</v>
      </c>
      <c r="BJ118" s="396">
        <f t="shared" si="90"/>
        <v>0</v>
      </c>
      <c r="BK118" s="396">
        <f t="shared" si="91"/>
        <v>91331.677763020707</v>
      </c>
      <c r="BL118" s="396">
        <f t="shared" si="92"/>
        <v>91331.677763020707</v>
      </c>
      <c r="BM118" s="443">
        <f t="shared" si="93"/>
        <v>0</v>
      </c>
      <c r="BN118" s="460">
        <f t="shared" si="94"/>
        <v>0</v>
      </c>
      <c r="BO118" s="305">
        <f t="shared" si="95"/>
        <v>0</v>
      </c>
      <c r="BP118" s="445">
        <f t="shared" si="96"/>
        <v>0</v>
      </c>
      <c r="BQ118" s="305"/>
      <c r="BR118" s="12">
        <v>7704</v>
      </c>
      <c r="BS118" s="12">
        <v>52000</v>
      </c>
      <c r="BT118" s="12">
        <v>7747.5</v>
      </c>
      <c r="BU118" s="446">
        <v>85000</v>
      </c>
      <c r="BV118" s="6">
        <v>7766</v>
      </c>
      <c r="BW118" s="6">
        <v>102369</v>
      </c>
      <c r="CW118" s="436"/>
      <c r="CX118" s="436"/>
      <c r="CY118" s="436"/>
      <c r="CZ118" s="436"/>
      <c r="DA118" s="436"/>
      <c r="DB118" s="436"/>
      <c r="DC118" s="148"/>
    </row>
    <row r="119" spans="1:107">
      <c r="A119" s="6" t="str">
        <f ca="1">OFFSET('day lookup'!$A$1,WEEKDAY(B119,1)-1,0)</f>
        <v>SUN</v>
      </c>
      <c r="B119" s="387">
        <f t="shared" si="45"/>
        <v>41084</v>
      </c>
      <c r="C119" s="394">
        <f ca="1">IF($CY$1=1,OFFSET(Historic!$F$193,$B119-$B$35,C$30-1975),IF($B119&gt;DATE(Input!$C$1,4,30),OFFSET(Historic!$F$193,$B119-$B$35,C$30-1975),NA()))</f>
        <v>268.83952379999999</v>
      </c>
      <c r="D119" s="212">
        <f ca="1">IF($CY$1=1,OFFSET(Historic!$F$193,$B119-$B$35,D$30-1975),IF($B119&gt;DATE(Input!$C$1,4,30),OFFSET(Historic!$F$193,$B119-$B$35,D$30-1975),NA()))</f>
        <v>315.37173000000001</v>
      </c>
      <c r="E119" s="212">
        <f ca="1">IF($CY$1=1,OFFSET(Historic!$F$193,$B119-$B$35,E$30-1975),IF($B119&gt;DATE(Input!$C$1,4,30),OFFSET(Historic!$F$193,$B119-$B$35,E$30-1975),NA()))</f>
        <v>545.33524180000006</v>
      </c>
      <c r="F119" s="212">
        <f ca="1">IF($CY$1=1,OFFSET(Historic!$F$193,$B119-$B$35,F$30-1975),IF($B119&gt;DATE(Input!$C$1,4,30),OFFSET(Historic!$F$193,$B119-$B$35,F$30-1975),NA()))</f>
        <v>557.35507000000007</v>
      </c>
      <c r="G119" s="212">
        <f ca="1">IF($CY$1=1,OFFSET(Historic!$F$193,$B119-$B$35,G$30-1975),IF($B119&gt;DATE(Input!$C$1,4,30),OFFSET(Historic!$F$193,$B119-$B$35,G$30-1975),NA()))</f>
        <v>538.71</v>
      </c>
      <c r="H119" s="212">
        <f t="shared" ca="1" si="76"/>
        <v>445.12231312000006</v>
      </c>
      <c r="I119" s="388">
        <f t="shared" ca="1" si="61"/>
        <v>0.91136220398363932</v>
      </c>
      <c r="J119" s="305">
        <f t="shared" ca="1" si="62"/>
        <v>297.27821828959645</v>
      </c>
      <c r="K119" s="305">
        <f t="shared" ca="1" si="63"/>
        <v>94.191707495158084</v>
      </c>
      <c r="L119" s="406" t="str">
        <f>IF(Computations!J94&lt;&gt;"",Computations!J94,"---")</f>
        <v>Y</v>
      </c>
      <c r="M119" s="436">
        <f>IF(Computations!I94&lt;&gt;"",Computations!I94,"---")</f>
        <v>149.24978089550734</v>
      </c>
      <c r="N119" s="410">
        <f>IF(Computations!C94&lt;&gt;"",Computations!C94,"---")</f>
        <v>7753.2591403699671</v>
      </c>
      <c r="O119" s="407">
        <f>IF(Computations!D94&lt;&gt;"",Computations!D94,"---")</f>
        <v>90175.15</v>
      </c>
      <c r="P119" s="407">
        <f>IF(Computations!M94&lt;&gt;"",Computations!M94,"---")</f>
        <v>149.24978089550734</v>
      </c>
      <c r="Q119" s="407">
        <f>IF(Computations!P94&lt;&gt;"",Computations!P94,"---")</f>
        <v>2.48999999999999</v>
      </c>
      <c r="R119" s="407">
        <f>IF(Computations!V94&lt;&gt;"",Computations!V94,"---")</f>
        <v>9.7863172453662841</v>
      </c>
      <c r="S119" s="407">
        <f>IF(Computations!X94&lt;&gt;"",Computations!X94,"---")</f>
        <v>0</v>
      </c>
      <c r="T119" s="407">
        <f>IF(Computations!AB94&lt;&gt;"",Computations!AB94,"---")</f>
        <v>0</v>
      </c>
      <c r="U119" s="407">
        <f>IF(Computations!AG94&lt;&gt;"",Computations!AG94,"---")</f>
        <v>12.743910640874276</v>
      </c>
      <c r="V119" s="407">
        <f>IF(Computations!H94&lt;&gt;"",Computations!H94,"---")</f>
        <v>148.78218749999934</v>
      </c>
      <c r="W119" s="407">
        <f>IF(Computations!G94&lt;&gt;"",Computations!G94,"---")</f>
        <v>4.6657291666666598</v>
      </c>
      <c r="X119" s="407">
        <f>IF(Computations!F94&lt;&gt;"",Computations!F94,"---")</f>
        <v>153.447916666666</v>
      </c>
      <c r="Y119" s="422">
        <f>IF(Computations!E94&lt;&gt;"",Computations!E94,"---")</f>
        <v>9.7289999999999992</v>
      </c>
      <c r="Z119" s="409">
        <f>IF(AA119=O119,N119,interp(AA119,AreaCapacity!$A$3:$B$245,2))</f>
        <v>7753.2591403699671</v>
      </c>
      <c r="AA119" s="403">
        <f t="shared" si="97"/>
        <v>90175.15</v>
      </c>
      <c r="AB119" s="396">
        <f t="shared" si="64"/>
        <v>149.24978089550734</v>
      </c>
      <c r="AC119" s="396">
        <f>IF(P119&lt;&gt;"---",P119,IF(BH119="Y",AB119,MIN(Input!I94,AB119-AK119)))</f>
        <v>149.24978089550734</v>
      </c>
      <c r="AD119" s="396">
        <f t="shared" si="65"/>
        <v>2.48999999999999</v>
      </c>
      <c r="AE119" s="396">
        <f>IF(R119&lt;&gt;"---",R119,IF(BH119="Y",Input!M94,0))</f>
        <v>9.7863172453662841</v>
      </c>
      <c r="AF119" s="396">
        <f t="shared" si="66"/>
        <v>0</v>
      </c>
      <c r="AG119" s="396">
        <f t="shared" si="77"/>
        <v>0</v>
      </c>
      <c r="AH119" s="396">
        <f t="shared" si="78"/>
        <v>12.743910640874276</v>
      </c>
      <c r="AI119" s="396">
        <f t="shared" si="67"/>
        <v>153.447916666666</v>
      </c>
      <c r="AJ119" s="212">
        <f t="shared" si="79"/>
        <v>148.78218749999934</v>
      </c>
      <c r="AK119" s="432">
        <f>IF(Y119&lt;&gt;"---",Y119,interp(AA118,AreaCapacity!$A$3:$C$245,3)*StepInterp(B119,Evap!$A$3:$D$15,4)/1.9835)</f>
        <v>9.7289999999999992</v>
      </c>
      <c r="AL119" s="396">
        <f t="shared" si="68"/>
        <v>4.6657291666666598</v>
      </c>
      <c r="AM119" s="396">
        <f t="shared" si="80"/>
        <v>153.447916666666</v>
      </c>
      <c r="AN119" s="396">
        <f t="shared" si="98"/>
        <v>-18.370000000009895</v>
      </c>
      <c r="AO119" s="396">
        <f t="shared" si="81"/>
        <v>0</v>
      </c>
      <c r="AP119" s="396">
        <f t="shared" si="99"/>
        <v>16.525056999995371</v>
      </c>
      <c r="AQ119" s="409">
        <f>IF(AR119=O119,N119,interp(AR119,AreaCapacity!$A$3:$B$245,2))</f>
        <v>7753.2591403699671</v>
      </c>
      <c r="AR119" s="403">
        <f t="shared" si="82"/>
        <v>90175.15</v>
      </c>
      <c r="AS119" s="396">
        <f t="shared" si="69"/>
        <v>149.24978089550734</v>
      </c>
      <c r="AT119" s="396">
        <f>IF(P119&lt;&gt;"---",P119,IF(BH119="Y",AS119,MIN(Input!I94,AS119-BB119)))</f>
        <v>149.24978089550734</v>
      </c>
      <c r="AU119" s="396">
        <f t="shared" si="70"/>
        <v>2.48999999999999</v>
      </c>
      <c r="AV119" s="396">
        <f>IF(R119&lt;&gt;"---",R119,IF(BH119="Y",Input!M94,0))</f>
        <v>9.7863172453662841</v>
      </c>
      <c r="AW119" s="396">
        <f t="shared" si="71"/>
        <v>0</v>
      </c>
      <c r="AX119" s="396">
        <f t="shared" si="83"/>
        <v>0</v>
      </c>
      <c r="AY119" s="396">
        <f t="shared" si="84"/>
        <v>12.743910640874276</v>
      </c>
      <c r="AZ119" s="396">
        <f t="shared" si="72"/>
        <v>153.447916666666</v>
      </c>
      <c r="BA119" s="212">
        <f t="shared" si="85"/>
        <v>148.78218749999934</v>
      </c>
      <c r="BB119" s="432">
        <f>IF(Y119&lt;&gt;"---",Y119,interp(AR118,AreaCapacity!$A$3:$C$245,3)*StepInterp(B119,Evap!$A$3:$D$15,4)/1.9835)</f>
        <v>9.7289999999999992</v>
      </c>
      <c r="BC119" s="396">
        <f t="shared" si="73"/>
        <v>4.6657291666666598</v>
      </c>
      <c r="BD119" s="212">
        <f t="shared" si="86"/>
        <v>153.447916666666</v>
      </c>
      <c r="BE119" s="212">
        <f t="shared" si="87"/>
        <v>-18.370000000009895</v>
      </c>
      <c r="BF119" s="212">
        <f t="shared" si="88"/>
        <v>0</v>
      </c>
      <c r="BG119" s="445">
        <f t="shared" si="89"/>
        <v>16.525056999995371</v>
      </c>
      <c r="BH119" s="396" t="str">
        <f t="shared" si="74"/>
        <v>Y</v>
      </c>
      <c r="BI119" s="396">
        <f t="shared" si="75"/>
        <v>110</v>
      </c>
      <c r="BJ119" s="396">
        <f t="shared" si="90"/>
        <v>0</v>
      </c>
      <c r="BK119" s="396">
        <f t="shared" si="91"/>
        <v>91331.677763020707</v>
      </c>
      <c r="BL119" s="396">
        <f t="shared" si="92"/>
        <v>91331.677763020707</v>
      </c>
      <c r="BM119" s="443">
        <f t="shared" si="93"/>
        <v>0</v>
      </c>
      <c r="BN119" s="460">
        <f t="shared" si="94"/>
        <v>0</v>
      </c>
      <c r="BO119" s="305">
        <f t="shared" si="95"/>
        <v>0</v>
      </c>
      <c r="BP119" s="445">
        <f t="shared" si="96"/>
        <v>0</v>
      </c>
      <c r="BQ119" s="305"/>
      <c r="BR119" s="12">
        <v>7704</v>
      </c>
      <c r="BS119" s="12">
        <v>52000</v>
      </c>
      <c r="BT119" s="12">
        <v>7747.5</v>
      </c>
      <c r="BU119" s="446">
        <v>85000</v>
      </c>
      <c r="BV119" s="6">
        <v>7766</v>
      </c>
      <c r="BW119" s="6">
        <v>102369</v>
      </c>
      <c r="CW119" s="436"/>
      <c r="CX119" s="436"/>
      <c r="CY119" s="436"/>
      <c r="CZ119" s="436"/>
      <c r="DA119" s="436"/>
      <c r="DB119" s="436"/>
      <c r="DC119" s="148"/>
    </row>
    <row r="120" spans="1:107">
      <c r="A120" s="6" t="str">
        <f ca="1">OFFSET('day lookup'!$A$1,WEEKDAY(B120,1)-1,0)</f>
        <v>MON</v>
      </c>
      <c r="B120" s="387">
        <f t="shared" si="45"/>
        <v>41085</v>
      </c>
      <c r="C120" s="394">
        <f ca="1">IF($CY$1=1,OFFSET(Historic!$F$193,$B120-$B$35,C$30-1975),IF($B120&gt;DATE(Input!$C$1,4,30),OFFSET(Historic!$F$193,$B120-$B$35,C$30-1975),NA()))</f>
        <v>241.22962140000001</v>
      </c>
      <c r="D120" s="212">
        <f ca="1">IF($CY$1=1,OFFSET(Historic!$F$193,$B120-$B$35,D$30-1975),IF($B120&gt;DATE(Input!$C$1,4,30),OFFSET(Historic!$F$193,$B120-$B$35,D$30-1975),NA()))</f>
        <v>303.47091</v>
      </c>
      <c r="E120" s="212">
        <f ca="1">IF($CY$1=1,OFFSET(Historic!$F$193,$B120-$B$35,E$30-1975),IF($B120&gt;DATE(Input!$C$1,4,30),OFFSET(Historic!$F$193,$B120-$B$35,E$30-1975),NA()))</f>
        <v>554.81622840000011</v>
      </c>
      <c r="F120" s="212">
        <f ca="1">IF($CY$1=1,OFFSET(Historic!$F$193,$B120-$B$35,F$30-1975),IF($B120&gt;DATE(Input!$C$1,4,30),OFFSET(Historic!$F$193,$B120-$B$35,F$30-1975),NA()))</f>
        <v>511.73526000000004</v>
      </c>
      <c r="G120" s="212">
        <f ca="1">IF($CY$1=1,OFFSET(Historic!$F$193,$B120-$B$35,G$30-1975),IF($B120&gt;DATE(Input!$C$1,4,30),OFFSET(Historic!$F$193,$B120-$B$35,G$30-1975),NA()))</f>
        <v>595.19000000000005</v>
      </c>
      <c r="H120" s="212">
        <f t="shared" ca="1" si="76"/>
        <v>441.28840396000004</v>
      </c>
      <c r="I120" s="388">
        <f t="shared" ca="1" si="61"/>
        <v>0.90351249661345689</v>
      </c>
      <c r="J120" s="305">
        <f t="shared" ca="1" si="62"/>
        <v>294.71771379324758</v>
      </c>
      <c r="K120" s="305">
        <f t="shared" ca="1" si="63"/>
        <v>93.380419362620955</v>
      </c>
      <c r="L120" s="406" t="str">
        <f>IF(Computations!J95&lt;&gt;"",Computations!J95,"---")</f>
        <v>Y</v>
      </c>
      <c r="M120" s="436">
        <f>IF(Computations!I95&lt;&gt;"",Computations!I95,"---")</f>
        <v>139.50423183451085</v>
      </c>
      <c r="N120" s="410">
        <f>IF(Computations!C95&lt;&gt;"",Computations!C95,"---")</f>
        <v>7753.2094124047881</v>
      </c>
      <c r="O120" s="407">
        <f>IF(Computations!D95&lt;&gt;"",Computations!D95,"---")</f>
        <v>90129.45</v>
      </c>
      <c r="P120" s="407">
        <f>IF(Computations!M95&lt;&gt;"",Computations!M95,"---")</f>
        <v>139.50423183451085</v>
      </c>
      <c r="Q120" s="407">
        <f>IF(Computations!P95&lt;&gt;"",Computations!P95,"---")</f>
        <v>2.48999999999999</v>
      </c>
      <c r="R120" s="407">
        <f>IF(Computations!V95&lt;&gt;"",Computations!V95,"---")</f>
        <v>9.7863172453662841</v>
      </c>
      <c r="S120" s="407">
        <f>IF(Computations!X95&lt;&gt;"",Computations!X95,"---")</f>
        <v>0</v>
      </c>
      <c r="T120" s="407">
        <f>IF(Computations!AB95&lt;&gt;"",Computations!AB95,"---")</f>
        <v>0</v>
      </c>
      <c r="U120" s="407">
        <f>IF(Computations!AG95&lt;&gt;"",Computations!AG95,"---")</f>
        <v>-1.0397634201225401</v>
      </c>
      <c r="V120" s="407">
        <f>IF(Computations!H95&lt;&gt;"",Computations!H95,"---")</f>
        <v>152.82031249999966</v>
      </c>
      <c r="W120" s="407">
        <f>IF(Computations!G95&lt;&gt;"",Computations!G95,"---")</f>
        <v>4.5442708333333304</v>
      </c>
      <c r="X120" s="407">
        <f>IF(Computations!F95&lt;&gt;"",Computations!F95,"---")</f>
        <v>157.364583333333</v>
      </c>
      <c r="Y120" s="422">
        <f>IF(Computations!E95&lt;&gt;"",Computations!E95,"---")</f>
        <v>9.7240000000000002</v>
      </c>
      <c r="Z120" s="409">
        <f>IF(AA120=O120,N120,interp(AA120,AreaCapacity!$A$3:$B$245,2))</f>
        <v>7753.2094124047881</v>
      </c>
      <c r="AA120" s="403">
        <f t="shared" si="97"/>
        <v>90129.45</v>
      </c>
      <c r="AB120" s="396">
        <f t="shared" si="64"/>
        <v>139.50423183451085</v>
      </c>
      <c r="AC120" s="396">
        <f>IF(P120&lt;&gt;"---",P120,IF(BH120="Y",AB120,MIN(Input!I95,AB120-AK120)))</f>
        <v>139.50423183451085</v>
      </c>
      <c r="AD120" s="396">
        <f t="shared" si="65"/>
        <v>2.48999999999999</v>
      </c>
      <c r="AE120" s="396">
        <f>IF(R120&lt;&gt;"---",R120,IF(BH120="Y",Input!M95,0))</f>
        <v>9.7863172453662841</v>
      </c>
      <c r="AF120" s="396">
        <f t="shared" si="66"/>
        <v>0</v>
      </c>
      <c r="AG120" s="396">
        <f t="shared" si="77"/>
        <v>0</v>
      </c>
      <c r="AH120" s="396">
        <f t="shared" si="78"/>
        <v>-1.0397634201225401</v>
      </c>
      <c r="AI120" s="396">
        <f t="shared" si="67"/>
        <v>157.364583333333</v>
      </c>
      <c r="AJ120" s="212">
        <f t="shared" si="79"/>
        <v>152.82031249999966</v>
      </c>
      <c r="AK120" s="432">
        <f>IF(Y120&lt;&gt;"---",Y120,interp(AA119,AreaCapacity!$A$3:$C$245,3)*StepInterp(B120,Evap!$A$3:$D$15,4)/1.9835)</f>
        <v>9.7240000000000002</v>
      </c>
      <c r="AL120" s="396">
        <f t="shared" si="68"/>
        <v>4.5442708333333304</v>
      </c>
      <c r="AM120" s="396">
        <f t="shared" si="80"/>
        <v>157.364583333333</v>
      </c>
      <c r="AN120" s="396">
        <f t="shared" si="98"/>
        <v>-45.69999999999709</v>
      </c>
      <c r="AO120" s="396">
        <f t="shared" si="81"/>
        <v>13.316080665488812</v>
      </c>
      <c r="AP120" s="396">
        <f t="shared" si="99"/>
        <v>42.937502999992432</v>
      </c>
      <c r="AQ120" s="409">
        <f>IF(AR120=O120,N120,interp(AR120,AreaCapacity!$A$3:$B$245,2))</f>
        <v>7753.2094124047881</v>
      </c>
      <c r="AR120" s="403">
        <f t="shared" si="82"/>
        <v>90129.45</v>
      </c>
      <c r="AS120" s="396">
        <f t="shared" si="69"/>
        <v>139.50423183451085</v>
      </c>
      <c r="AT120" s="396">
        <f>IF(P120&lt;&gt;"---",P120,IF(BH120="Y",AS120,MIN(Input!I95,AS120-BB120)))</f>
        <v>139.50423183451085</v>
      </c>
      <c r="AU120" s="396">
        <f t="shared" si="70"/>
        <v>2.48999999999999</v>
      </c>
      <c r="AV120" s="396">
        <f>IF(R120&lt;&gt;"---",R120,IF(BH120="Y",Input!M95,0))</f>
        <v>9.7863172453662841</v>
      </c>
      <c r="AW120" s="396">
        <f t="shared" si="71"/>
        <v>0</v>
      </c>
      <c r="AX120" s="396">
        <f t="shared" si="83"/>
        <v>0</v>
      </c>
      <c r="AY120" s="396">
        <f t="shared" si="84"/>
        <v>-1.0397634201225401</v>
      </c>
      <c r="AZ120" s="396">
        <f t="shared" si="72"/>
        <v>157.364583333333</v>
      </c>
      <c r="BA120" s="212">
        <f t="shared" si="85"/>
        <v>152.82031249999966</v>
      </c>
      <c r="BB120" s="432">
        <f>IF(Y120&lt;&gt;"---",Y120,interp(AR119,AreaCapacity!$A$3:$C$245,3)*StepInterp(B120,Evap!$A$3:$D$15,4)/1.9835)</f>
        <v>9.7240000000000002</v>
      </c>
      <c r="BC120" s="396">
        <f t="shared" si="73"/>
        <v>4.5442708333333304</v>
      </c>
      <c r="BD120" s="212">
        <f t="shared" si="86"/>
        <v>157.364583333333</v>
      </c>
      <c r="BE120" s="212">
        <f t="shared" si="87"/>
        <v>-45.69999999999709</v>
      </c>
      <c r="BF120" s="212">
        <f t="shared" si="88"/>
        <v>13.316080665488812</v>
      </c>
      <c r="BG120" s="445">
        <f t="shared" si="89"/>
        <v>42.937502999992432</v>
      </c>
      <c r="BH120" s="396" t="str">
        <f t="shared" si="74"/>
        <v>Y</v>
      </c>
      <c r="BI120" s="396">
        <f t="shared" si="75"/>
        <v>110</v>
      </c>
      <c r="BJ120" s="396">
        <f t="shared" si="90"/>
        <v>0</v>
      </c>
      <c r="BK120" s="396">
        <f t="shared" si="91"/>
        <v>91331.677763020707</v>
      </c>
      <c r="BL120" s="396">
        <f t="shared" si="92"/>
        <v>91331.677763020707</v>
      </c>
      <c r="BM120" s="443">
        <f t="shared" si="93"/>
        <v>0</v>
      </c>
      <c r="BN120" s="460">
        <f t="shared" si="94"/>
        <v>0</v>
      </c>
      <c r="BO120" s="305">
        <f t="shared" si="95"/>
        <v>0</v>
      </c>
      <c r="BP120" s="445">
        <f t="shared" si="96"/>
        <v>0</v>
      </c>
      <c r="BQ120" s="305"/>
      <c r="BR120" s="12">
        <v>7704</v>
      </c>
      <c r="BS120" s="12">
        <v>52000</v>
      </c>
      <c r="BT120" s="12">
        <v>7747.5</v>
      </c>
      <c r="BU120" s="446">
        <v>85000</v>
      </c>
      <c r="BV120" s="6">
        <v>7766</v>
      </c>
      <c r="BW120" s="6">
        <v>102369</v>
      </c>
      <c r="CW120" s="436"/>
      <c r="CX120" s="436"/>
      <c r="CY120" s="436"/>
      <c r="CZ120" s="436"/>
      <c r="DA120" s="436"/>
      <c r="DB120" s="436"/>
      <c r="DC120" s="148"/>
    </row>
    <row r="121" spans="1:107">
      <c r="A121" s="6" t="str">
        <f ca="1">OFFSET('day lookup'!$A$1,WEEKDAY(B121,1)-1,0)</f>
        <v>TUE</v>
      </c>
      <c r="B121" s="387">
        <f t="shared" si="45"/>
        <v>41086</v>
      </c>
      <c r="C121" s="394">
        <f ca="1">IF($CY$1=1,OFFSET(Historic!$F$193,$B121-$B$35,C$30-1975),IF($B121&gt;DATE(Input!$C$1,4,30),OFFSET(Historic!$F$193,$B121-$B$35,C$30-1975),NA()))</f>
        <v>257.27589370000004</v>
      </c>
      <c r="D121" s="212">
        <f ca="1">IF($CY$1=1,OFFSET(Historic!$F$193,$B121-$B$35,D$30-1975),IF($B121&gt;DATE(Input!$C$1,4,30),OFFSET(Historic!$F$193,$B121-$B$35,D$30-1975),NA()))</f>
        <v>303.47091</v>
      </c>
      <c r="E121" s="212">
        <f ca="1">IF($CY$1=1,OFFSET(Historic!$F$193,$B121-$B$35,E$30-1975),IF($B121&gt;DATE(Input!$C$1,4,30),OFFSET(Historic!$F$193,$B121-$B$35,E$30-1975),NA()))</f>
        <v>590.67736600000001</v>
      </c>
      <c r="F121" s="212">
        <f ca="1">IF($CY$1=1,OFFSET(Historic!$F$193,$B121-$B$35,F$30-1975),IF($B121&gt;DATE(Input!$C$1,4,30),OFFSET(Historic!$F$193,$B121-$B$35,F$30-1975),NA()))</f>
        <v>630.74346000000003</v>
      </c>
      <c r="G121" s="212">
        <f ca="1">IF($CY$1=1,OFFSET(Historic!$F$193,$B121-$B$35,G$30-1975),IF($B121&gt;DATE(Input!$C$1,4,30),OFFSET(Historic!$F$193,$B121-$B$35,G$30-1975),NA()))</f>
        <v>576.29999999999995</v>
      </c>
      <c r="H121" s="212">
        <f t="shared" ca="1" si="76"/>
        <v>471.69352594000009</v>
      </c>
      <c r="I121" s="388">
        <f t="shared" ca="1" si="61"/>
        <v>0.96576522617413807</v>
      </c>
      <c r="J121" s="305">
        <f t="shared" ca="1" si="62"/>
        <v>315.02399865624773</v>
      </c>
      <c r="K121" s="305">
        <f t="shared" ca="1" si="63"/>
        <v>99.814404520140315</v>
      </c>
      <c r="L121" s="406" t="str">
        <f>IF(Computations!J96&lt;&gt;"",Computations!J96,"---")</f>
        <v>Y</v>
      </c>
      <c r="M121" s="436">
        <f>IF(Computations!I96&lt;&gt;"",Computations!I96,"---")</f>
        <v>126.80545654777163</v>
      </c>
      <c r="N121" s="410">
        <f>IF(Computations!C96&lt;&gt;"",Computations!C96,"---")</f>
        <v>7753.1295103373232</v>
      </c>
      <c r="O121" s="407">
        <f>IF(Computations!D96&lt;&gt;"",Computations!D96,"---")</f>
        <v>90056.02</v>
      </c>
      <c r="P121" s="407">
        <f>IF(Computations!M96&lt;&gt;"",Computations!M96,"---")</f>
        <v>126.80545654777163</v>
      </c>
      <c r="Q121" s="407">
        <f>IF(Computations!P96&lt;&gt;"",Computations!P96,"---")</f>
        <v>2.48999999999999</v>
      </c>
      <c r="R121" s="407">
        <f>IF(Computations!V96&lt;&gt;"",Computations!V96,"---")</f>
        <v>9.7863172453662841</v>
      </c>
      <c r="S121" s="407">
        <f>IF(Computations!X96&lt;&gt;"",Computations!X96,"---")</f>
        <v>0</v>
      </c>
      <c r="T121" s="407">
        <f>IF(Computations!AB96&lt;&gt;"",Computations!AB96,"---")</f>
        <v>0</v>
      </c>
      <c r="U121" s="407">
        <f>IF(Computations!AG96&lt;&gt;"",Computations!AG96,"---")</f>
        <v>-15.025101206861109</v>
      </c>
      <c r="V121" s="407">
        <f>IF(Computations!H96&lt;&gt;"",Computations!H96,"---")</f>
        <v>154.10687499999901</v>
      </c>
      <c r="W121" s="407">
        <f>IF(Computations!G96&lt;&gt;"",Computations!G96,"---")</f>
        <v>4.4400000000000004</v>
      </c>
      <c r="X121" s="407">
        <f>IF(Computations!F96&lt;&gt;"",Computations!F96,"---")</f>
        <v>158.54687499999901</v>
      </c>
      <c r="Y121" s="422">
        <f>IF(Computations!E96&lt;&gt;"",Computations!E96,"---")</f>
        <v>9.7189999999999994</v>
      </c>
      <c r="Z121" s="409">
        <f>IF(AA121=O121,N121,interp(AA121,AreaCapacity!$A$3:$B$245,2))</f>
        <v>7753.1295103373232</v>
      </c>
      <c r="AA121" s="403">
        <f t="shared" si="97"/>
        <v>90056.02</v>
      </c>
      <c r="AB121" s="396">
        <f t="shared" si="64"/>
        <v>126.80545654777163</v>
      </c>
      <c r="AC121" s="396">
        <f>IF(P121&lt;&gt;"---",P121,IF(BH121="Y",AB121,MIN(Input!I96,AB121-AK121)))</f>
        <v>126.80545654777163</v>
      </c>
      <c r="AD121" s="396">
        <f t="shared" si="65"/>
        <v>2.48999999999999</v>
      </c>
      <c r="AE121" s="396">
        <f>IF(R121&lt;&gt;"---",R121,IF(BH121="Y",Input!M96,0))</f>
        <v>9.7863172453662841</v>
      </c>
      <c r="AF121" s="396">
        <f t="shared" si="66"/>
        <v>0</v>
      </c>
      <c r="AG121" s="396">
        <f t="shared" si="77"/>
        <v>0</v>
      </c>
      <c r="AH121" s="396">
        <f t="shared" si="78"/>
        <v>-15.025101206861109</v>
      </c>
      <c r="AI121" s="396">
        <f t="shared" si="67"/>
        <v>158.54687499999901</v>
      </c>
      <c r="AJ121" s="212">
        <f t="shared" si="79"/>
        <v>154.10687499999901</v>
      </c>
      <c r="AK121" s="432">
        <f>IF(Y121&lt;&gt;"---",Y121,interp(AA120,AreaCapacity!$A$3:$C$245,3)*StepInterp(B121,Evap!$A$3:$D$15,4)/1.9835)</f>
        <v>9.7189999999999994</v>
      </c>
      <c r="AL121" s="396">
        <f t="shared" si="68"/>
        <v>4.4400000000000004</v>
      </c>
      <c r="AM121" s="396">
        <f t="shared" si="80"/>
        <v>158.54687499999901</v>
      </c>
      <c r="AN121" s="396">
        <f t="shared" si="98"/>
        <v>-73.429999999993015</v>
      </c>
      <c r="AO121" s="396">
        <f t="shared" si="81"/>
        <v>27.301418452227381</v>
      </c>
      <c r="AP121" s="396">
        <f t="shared" si="99"/>
        <v>97.089866499985447</v>
      </c>
      <c r="AQ121" s="409">
        <f>IF(AR121=O121,N121,interp(AR121,AreaCapacity!$A$3:$B$245,2))</f>
        <v>7753.1295103373232</v>
      </c>
      <c r="AR121" s="403">
        <f t="shared" si="82"/>
        <v>90056.02</v>
      </c>
      <c r="AS121" s="396">
        <f t="shared" si="69"/>
        <v>126.80545654777163</v>
      </c>
      <c r="AT121" s="396">
        <f>IF(P121&lt;&gt;"---",P121,IF(BH121="Y",AS121,MIN(Input!I96,AS121-BB121)))</f>
        <v>126.80545654777163</v>
      </c>
      <c r="AU121" s="396">
        <f t="shared" si="70"/>
        <v>2.48999999999999</v>
      </c>
      <c r="AV121" s="396">
        <f>IF(R121&lt;&gt;"---",R121,IF(BH121="Y",Input!M96,0))</f>
        <v>9.7863172453662841</v>
      </c>
      <c r="AW121" s="396">
        <f t="shared" si="71"/>
        <v>0</v>
      </c>
      <c r="AX121" s="396">
        <f t="shared" si="83"/>
        <v>0</v>
      </c>
      <c r="AY121" s="396">
        <f t="shared" si="84"/>
        <v>-15.025101206861109</v>
      </c>
      <c r="AZ121" s="396">
        <f t="shared" si="72"/>
        <v>158.54687499999901</v>
      </c>
      <c r="BA121" s="212">
        <f t="shared" si="85"/>
        <v>154.10687499999901</v>
      </c>
      <c r="BB121" s="432">
        <f>IF(Y121&lt;&gt;"---",Y121,interp(AR120,AreaCapacity!$A$3:$C$245,3)*StepInterp(B121,Evap!$A$3:$D$15,4)/1.9835)</f>
        <v>9.7189999999999994</v>
      </c>
      <c r="BC121" s="396">
        <f t="shared" si="73"/>
        <v>4.4400000000000004</v>
      </c>
      <c r="BD121" s="212">
        <f t="shared" si="86"/>
        <v>158.54687499999901</v>
      </c>
      <c r="BE121" s="212">
        <f t="shared" si="87"/>
        <v>-73.429999999993015</v>
      </c>
      <c r="BF121" s="212">
        <f t="shared" si="88"/>
        <v>27.301418452227381</v>
      </c>
      <c r="BG121" s="445">
        <f t="shared" si="89"/>
        <v>97.089866499985447</v>
      </c>
      <c r="BH121" s="396" t="str">
        <f t="shared" si="74"/>
        <v>Y</v>
      </c>
      <c r="BI121" s="396">
        <f t="shared" si="75"/>
        <v>110</v>
      </c>
      <c r="BJ121" s="396">
        <f t="shared" si="90"/>
        <v>0</v>
      </c>
      <c r="BK121" s="396">
        <f t="shared" si="91"/>
        <v>91331.677763020707</v>
      </c>
      <c r="BL121" s="396">
        <f t="shared" si="92"/>
        <v>91331.677763020707</v>
      </c>
      <c r="BM121" s="443">
        <f t="shared" si="93"/>
        <v>0</v>
      </c>
      <c r="BN121" s="460">
        <f t="shared" si="94"/>
        <v>0</v>
      </c>
      <c r="BO121" s="305">
        <f t="shared" si="95"/>
        <v>0</v>
      </c>
      <c r="BP121" s="445">
        <f t="shared" si="96"/>
        <v>0</v>
      </c>
      <c r="BQ121" s="305"/>
      <c r="BR121" s="12">
        <v>7704</v>
      </c>
      <c r="BS121" s="12">
        <v>52000</v>
      </c>
      <c r="BT121" s="12">
        <v>7747.5</v>
      </c>
      <c r="BU121" s="446">
        <v>85000</v>
      </c>
      <c r="BV121" s="6">
        <v>7766</v>
      </c>
      <c r="BW121" s="6">
        <v>102369</v>
      </c>
      <c r="CW121" s="436"/>
      <c r="CX121" s="436"/>
      <c r="CY121" s="436"/>
      <c r="CZ121" s="436"/>
      <c r="DA121" s="436"/>
      <c r="DB121" s="436"/>
      <c r="DC121" s="148"/>
    </row>
    <row r="122" spans="1:107">
      <c r="A122" s="6" t="str">
        <f ca="1">OFFSET('day lookup'!$A$1,WEEKDAY(B122,1)-1,0)</f>
        <v>WED</v>
      </c>
      <c r="B122" s="387">
        <f t="shared" ref="B122:B185" si="100">B121+1</f>
        <v>41087</v>
      </c>
      <c r="C122" s="394">
        <f ca="1">IF($CY$1=1,OFFSET(Historic!$F$193,$B122-$B$35,C$30-1975),IF($B122&gt;DATE(Input!$C$1,4,30),OFFSET(Historic!$F$193,$B122-$B$35,C$30-1975),NA()))</f>
        <v>186.2676677</v>
      </c>
      <c r="D122" s="212">
        <f ca="1">IF($CY$1=1,OFFSET(Historic!$F$193,$B122-$B$35,D$30-1975),IF($B122&gt;DATE(Input!$C$1,4,30),OFFSET(Historic!$F$193,$B122-$B$35,D$30-1975),NA()))</f>
        <v>303.47091</v>
      </c>
      <c r="E122" s="212">
        <f ca="1">IF($CY$1=1,OFFSET(Historic!$F$193,$B122-$B$35,E$30-1975),IF($B122&gt;DATE(Input!$C$1,4,30),OFFSET(Historic!$F$193,$B122-$B$35,E$30-1975),NA()))</f>
        <v>583.65588219999995</v>
      </c>
      <c r="F122" s="212">
        <f ca="1">IF($CY$1=1,OFFSET(Historic!$F$193,$B122-$B$35,F$30-1975),IF($B122&gt;DATE(Input!$C$1,4,30),OFFSET(Historic!$F$193,$B122-$B$35,F$30-1975),NA()))</f>
        <v>541.48730999999998</v>
      </c>
      <c r="G122" s="212">
        <f ca="1">IF($CY$1=1,OFFSET(Historic!$F$193,$B122-$B$35,G$30-1975),IF($B122&gt;DATE(Input!$C$1,4,30),OFFSET(Historic!$F$193,$B122-$B$35,G$30-1975),NA()))</f>
        <v>576.92999999999995</v>
      </c>
      <c r="H122" s="212">
        <f t="shared" ca="1" si="76"/>
        <v>438.36235397999997</v>
      </c>
      <c r="I122" s="388">
        <f t="shared" ca="1" si="61"/>
        <v>0.89752157843178348</v>
      </c>
      <c r="J122" s="305">
        <f t="shared" ca="1" si="62"/>
        <v>292.76352974306224</v>
      </c>
      <c r="K122" s="305">
        <f t="shared" ca="1" si="63"/>
        <v>92.761242036055265</v>
      </c>
      <c r="L122" s="406" t="str">
        <f>IF(Computations!J97&lt;&gt;"",Computations!J97,"---")</f>
        <v>Y</v>
      </c>
      <c r="M122" s="436">
        <f>IF(Computations!I97&lt;&gt;"",Computations!I97,"---")</f>
        <v>127.56031458700949</v>
      </c>
      <c r="N122" s="410">
        <f>IF(Computations!C97&lt;&gt;"",Computations!C97,"---")</f>
        <v>7753.0496517954298</v>
      </c>
      <c r="O122" s="407">
        <f>IF(Computations!D97&lt;&gt;"",Computations!D97,"---")</f>
        <v>89982.63</v>
      </c>
      <c r="P122" s="407">
        <f>IF(Computations!M97&lt;&gt;"",Computations!M97,"---")</f>
        <v>127.56031458700947</v>
      </c>
      <c r="Q122" s="407">
        <f>IF(Computations!P97&lt;&gt;"",Computations!P97,"---")</f>
        <v>2.48999999999999</v>
      </c>
      <c r="R122" s="407">
        <f>IF(Computations!V97&lt;&gt;"",Computations!V97,"---")</f>
        <v>9.7863172453662841</v>
      </c>
      <c r="S122" s="407">
        <f>IF(Computations!X97&lt;&gt;"",Computations!X97,"---")</f>
        <v>0</v>
      </c>
      <c r="T122" s="407">
        <f>IF(Computations!AB97&lt;&gt;"",Computations!AB97,"---")</f>
        <v>0</v>
      </c>
      <c r="U122" s="407">
        <f>IF(Computations!AG97&lt;&gt;"",Computations!AG97,"---")</f>
        <v>-15.010034834290593</v>
      </c>
      <c r="V122" s="407">
        <f>IF(Computations!H97&lt;&gt;"",Computations!H97,"---")</f>
        <v>154.84666666666635</v>
      </c>
      <c r="W122" s="407">
        <f>IF(Computations!G97&lt;&gt;"",Computations!G97,"---")</f>
        <v>4.2601041666666601</v>
      </c>
      <c r="X122" s="407">
        <f>IF(Computations!F97&lt;&gt;"",Computations!F97,"---")</f>
        <v>159.106770833333</v>
      </c>
      <c r="Y122" s="422">
        <f>IF(Computations!E97&lt;&gt;"",Computations!E97,"---")</f>
        <v>9.7139000000000006</v>
      </c>
      <c r="Z122" s="409">
        <f>IF(AA122=O122,N122,interp(AA122,AreaCapacity!$A$3:$B$245,2))</f>
        <v>7753.0496517954298</v>
      </c>
      <c r="AA122" s="403">
        <f t="shared" si="97"/>
        <v>89982.63</v>
      </c>
      <c r="AB122" s="396">
        <f t="shared" si="64"/>
        <v>127.56031458700949</v>
      </c>
      <c r="AC122" s="396">
        <f>IF(P122&lt;&gt;"---",P122,IF(BH122="Y",AB122,MIN(Input!I97,AB122-AK122)))</f>
        <v>127.56031458700947</v>
      </c>
      <c r="AD122" s="396">
        <f t="shared" si="65"/>
        <v>2.48999999999999</v>
      </c>
      <c r="AE122" s="396">
        <f>IF(R122&lt;&gt;"---",R122,IF(BH122="Y",Input!M97,0))</f>
        <v>9.7863172453662841</v>
      </c>
      <c r="AF122" s="396">
        <f t="shared" si="66"/>
        <v>0</v>
      </c>
      <c r="AG122" s="396">
        <f t="shared" si="77"/>
        <v>0</v>
      </c>
      <c r="AH122" s="396">
        <f t="shared" si="78"/>
        <v>-15.010034834290593</v>
      </c>
      <c r="AI122" s="396">
        <f t="shared" si="67"/>
        <v>159.106770833333</v>
      </c>
      <c r="AJ122" s="212">
        <f t="shared" si="79"/>
        <v>154.84666666666635</v>
      </c>
      <c r="AK122" s="432">
        <f>IF(Y122&lt;&gt;"---",Y122,interp(AA121,AreaCapacity!$A$3:$C$245,3)*StepInterp(B122,Evap!$A$3:$D$15,4)/1.9835)</f>
        <v>9.7139000000000006</v>
      </c>
      <c r="AL122" s="396">
        <f t="shared" si="68"/>
        <v>4.2601041666666601</v>
      </c>
      <c r="AM122" s="396">
        <f t="shared" si="80"/>
        <v>159.106770833333</v>
      </c>
      <c r="AN122" s="396">
        <f t="shared" si="98"/>
        <v>-73.389999999999418</v>
      </c>
      <c r="AO122" s="396">
        <f t="shared" si="81"/>
        <v>27.286352079656865</v>
      </c>
      <c r="AP122" s="396">
        <f t="shared" si="99"/>
        <v>151.21234584998484</v>
      </c>
      <c r="AQ122" s="409">
        <f>IF(AR122=O122,N122,interp(AR122,AreaCapacity!$A$3:$B$245,2))</f>
        <v>7753.0496517954298</v>
      </c>
      <c r="AR122" s="403">
        <f t="shared" si="82"/>
        <v>89982.63</v>
      </c>
      <c r="AS122" s="396">
        <f t="shared" si="69"/>
        <v>127.56031458700949</v>
      </c>
      <c r="AT122" s="396">
        <f>IF(P122&lt;&gt;"---",P122,IF(BH122="Y",AS122,MIN(Input!I97,AS122-BB122)))</f>
        <v>127.56031458700947</v>
      </c>
      <c r="AU122" s="396">
        <f t="shared" si="70"/>
        <v>2.48999999999999</v>
      </c>
      <c r="AV122" s="396">
        <f>IF(R122&lt;&gt;"---",R122,IF(BH122="Y",Input!M97,0))</f>
        <v>9.7863172453662841</v>
      </c>
      <c r="AW122" s="396">
        <f t="shared" si="71"/>
        <v>0</v>
      </c>
      <c r="AX122" s="396">
        <f t="shared" si="83"/>
        <v>0</v>
      </c>
      <c r="AY122" s="396">
        <f t="shared" si="84"/>
        <v>-15.010034834290593</v>
      </c>
      <c r="AZ122" s="396">
        <f t="shared" si="72"/>
        <v>159.106770833333</v>
      </c>
      <c r="BA122" s="212">
        <f t="shared" si="85"/>
        <v>154.84666666666635</v>
      </c>
      <c r="BB122" s="432">
        <f>IF(Y122&lt;&gt;"---",Y122,interp(AR121,AreaCapacity!$A$3:$C$245,3)*StepInterp(B122,Evap!$A$3:$D$15,4)/1.9835)</f>
        <v>9.7139000000000006</v>
      </c>
      <c r="BC122" s="396">
        <f t="shared" si="73"/>
        <v>4.2601041666666601</v>
      </c>
      <c r="BD122" s="212">
        <f t="shared" si="86"/>
        <v>159.106770833333</v>
      </c>
      <c r="BE122" s="212">
        <f t="shared" si="87"/>
        <v>-73.389999999999418</v>
      </c>
      <c r="BF122" s="212">
        <f t="shared" si="88"/>
        <v>27.286352079656865</v>
      </c>
      <c r="BG122" s="445">
        <f t="shared" si="89"/>
        <v>151.21234584998484</v>
      </c>
      <c r="BH122" s="396" t="str">
        <f t="shared" si="74"/>
        <v>Y</v>
      </c>
      <c r="BI122" s="396">
        <f t="shared" si="75"/>
        <v>110</v>
      </c>
      <c r="BJ122" s="396">
        <f t="shared" si="90"/>
        <v>0</v>
      </c>
      <c r="BK122" s="396">
        <f t="shared" si="91"/>
        <v>91331.677763020707</v>
      </c>
      <c r="BL122" s="396">
        <f t="shared" si="92"/>
        <v>91331.677763020707</v>
      </c>
      <c r="BM122" s="443">
        <f t="shared" si="93"/>
        <v>0</v>
      </c>
      <c r="BN122" s="460">
        <f t="shared" si="94"/>
        <v>0</v>
      </c>
      <c r="BO122" s="305">
        <f t="shared" si="95"/>
        <v>0</v>
      </c>
      <c r="BP122" s="445">
        <f t="shared" si="96"/>
        <v>0</v>
      </c>
      <c r="BQ122" s="305"/>
      <c r="BR122" s="12">
        <v>7704</v>
      </c>
      <c r="BS122" s="12">
        <v>52000</v>
      </c>
      <c r="BT122" s="12">
        <v>7747.5</v>
      </c>
      <c r="BU122" s="446">
        <v>85000</v>
      </c>
      <c r="BV122" s="6">
        <v>7766</v>
      </c>
      <c r="BW122" s="6">
        <v>102369</v>
      </c>
      <c r="CW122" s="436"/>
      <c r="CX122" s="436"/>
      <c r="CY122" s="436"/>
      <c r="CZ122" s="436"/>
      <c r="DA122" s="436"/>
      <c r="DB122" s="436"/>
      <c r="DC122" s="148"/>
    </row>
    <row r="123" spans="1:107">
      <c r="A123" s="6" t="str">
        <f ca="1">OFFSET('day lookup'!$A$1,WEEKDAY(B123,1)-1,0)</f>
        <v>THU</v>
      </c>
      <c r="B123" s="387">
        <f t="shared" si="100"/>
        <v>41088</v>
      </c>
      <c r="C123" s="394">
        <f ca="1">IF($CY$1=1,OFFSET(Historic!$F$193,$B123-$B$35,C$30-1975),IF($B123&gt;DATE(Input!$C$1,4,30),OFFSET(Historic!$F$193,$B123-$B$35,C$30-1975),NA()))</f>
        <v>213.56021490000001</v>
      </c>
      <c r="D123" s="212">
        <f ca="1">IF($CY$1=1,OFFSET(Historic!$F$193,$B123-$B$35,D$30-1975),IF($B123&gt;DATE(Input!$C$1,4,30),OFFSET(Historic!$F$193,$B123-$B$35,D$30-1975),NA()))</f>
        <v>287.60315000000003</v>
      </c>
      <c r="E123" s="212">
        <f ca="1">IF($CY$1=1,OFFSET(Historic!$F$193,$B123-$B$35,E$30-1975),IF($B123&gt;DATE(Input!$C$1,4,30),OFFSET(Historic!$F$193,$B123-$B$35,E$30-1975),NA()))</f>
        <v>511.55674770000007</v>
      </c>
      <c r="F123" s="212">
        <f ca="1">IF($CY$1=1,OFFSET(Historic!$F$193,$B123-$B$35,F$30-1975),IF($B123&gt;DATE(Input!$C$1,4,30),OFFSET(Historic!$F$193,$B123-$B$35,F$30-1975),NA()))</f>
        <v>640.66080999999997</v>
      </c>
      <c r="G123" s="212">
        <f ca="1">IF($CY$1=1,OFFSET(Historic!$F$193,$B123-$B$35,G$30-1975),IF($B123&gt;DATE(Input!$C$1,4,30),OFFSET(Historic!$F$193,$B123-$B$35,G$30-1975),NA()))</f>
        <v>556.12</v>
      </c>
      <c r="H123" s="212">
        <f t="shared" ca="1" si="76"/>
        <v>441.90018452000004</v>
      </c>
      <c r="I123" s="388">
        <f t="shared" ca="1" si="61"/>
        <v>0.90476508194356065</v>
      </c>
      <c r="J123" s="305">
        <f t="shared" ca="1" si="62"/>
        <v>295.12629595033206</v>
      </c>
      <c r="K123" s="305">
        <f t="shared" ca="1" si="63"/>
        <v>93.509877387663181</v>
      </c>
      <c r="L123" s="406" t="str">
        <f>IF(Computations!J98&lt;&gt;"",Computations!J98,"---")</f>
        <v>Y</v>
      </c>
      <c r="M123" s="436">
        <f>IF(Computations!I98&lt;&gt;"",Computations!I98,"---")</f>
        <v>136.47623218321542</v>
      </c>
      <c r="N123" s="410">
        <f>IF(Computations!C98&lt;&gt;"",Computations!C98,"---")</f>
        <v>7753.009738846572</v>
      </c>
      <c r="O123" s="407">
        <f>IF(Computations!D98&lt;&gt;"",Computations!D98,"---")</f>
        <v>89945.95</v>
      </c>
      <c r="P123" s="407">
        <f>IF(Computations!M98&lt;&gt;"",Computations!M98,"---")</f>
        <v>136.47623218321542</v>
      </c>
      <c r="Q123" s="407">
        <f>IF(Computations!P98&lt;&gt;"",Computations!P98,"---")</f>
        <v>2.48999999999999</v>
      </c>
      <c r="R123" s="407">
        <f>IF(Computations!V98&lt;&gt;"",Computations!V98,"---")</f>
        <v>9.7863172453662841</v>
      </c>
      <c r="S123" s="407">
        <f>IF(Computations!X98&lt;&gt;"",Computations!X98,"---")</f>
        <v>0</v>
      </c>
      <c r="T123" s="407">
        <f>IF(Computations!AB98&lt;&gt;"",Computations!AB98,"---")</f>
        <v>0</v>
      </c>
      <c r="U123" s="407">
        <f>IF(Computations!AG98&lt;&gt;"",Computations!AG98,"---")</f>
        <v>3.4926535952490099</v>
      </c>
      <c r="V123" s="407">
        <f>IF(Computations!H98&lt;&gt;"",Computations!H98,"---")</f>
        <v>145.25989583333268</v>
      </c>
      <c r="W123" s="407">
        <f>IF(Computations!G98&lt;&gt;"",Computations!G98,"---")</f>
        <v>4.4145833333333302</v>
      </c>
      <c r="X123" s="407">
        <f>IF(Computations!F98&lt;&gt;"",Computations!F98,"---")</f>
        <v>149.674479166666</v>
      </c>
      <c r="Y123" s="422">
        <f>IF(Computations!E98&lt;&gt;"",Computations!E98,"---")</f>
        <v>9.7088999999999999</v>
      </c>
      <c r="Z123" s="409">
        <f>IF(AA123=O123,N123,interp(AA123,AreaCapacity!$A$3:$B$245,2))</f>
        <v>7753.009738846572</v>
      </c>
      <c r="AA123" s="403">
        <f t="shared" si="97"/>
        <v>89945.95</v>
      </c>
      <c r="AB123" s="396">
        <f t="shared" si="64"/>
        <v>136.47623218321542</v>
      </c>
      <c r="AC123" s="396">
        <f>IF(P123&lt;&gt;"---",P123,IF(BH123="Y",AB123,MIN(Input!I98,AB123-AK123)))</f>
        <v>136.47623218321542</v>
      </c>
      <c r="AD123" s="396">
        <f t="shared" si="65"/>
        <v>2.48999999999999</v>
      </c>
      <c r="AE123" s="396">
        <f>IF(R123&lt;&gt;"---",R123,IF(BH123="Y",Input!M98,0))</f>
        <v>9.7863172453662841</v>
      </c>
      <c r="AF123" s="396">
        <f t="shared" si="66"/>
        <v>0</v>
      </c>
      <c r="AG123" s="396">
        <f t="shared" si="77"/>
        <v>0</v>
      </c>
      <c r="AH123" s="396">
        <f t="shared" si="78"/>
        <v>3.4926535952490099</v>
      </c>
      <c r="AI123" s="396">
        <f t="shared" si="67"/>
        <v>149.674479166666</v>
      </c>
      <c r="AJ123" s="212">
        <f t="shared" si="79"/>
        <v>145.25989583333268</v>
      </c>
      <c r="AK123" s="432">
        <f>IF(Y123&lt;&gt;"---",Y123,interp(AA122,AreaCapacity!$A$3:$C$245,3)*StepInterp(B123,Evap!$A$3:$D$15,4)/1.9835)</f>
        <v>9.7088999999999999</v>
      </c>
      <c r="AL123" s="396">
        <f t="shared" si="68"/>
        <v>4.4145833333333302</v>
      </c>
      <c r="AM123" s="396">
        <f t="shared" si="80"/>
        <v>149.674479166666</v>
      </c>
      <c r="AN123" s="396">
        <f t="shared" si="98"/>
        <v>-36.680000000007567</v>
      </c>
      <c r="AO123" s="396">
        <f t="shared" si="81"/>
        <v>8.783663650117262</v>
      </c>
      <c r="AP123" s="396">
        <f t="shared" si="99"/>
        <v>168.63474269999244</v>
      </c>
      <c r="AQ123" s="409">
        <f>IF(AR123=O123,N123,interp(AR123,AreaCapacity!$A$3:$B$245,2))</f>
        <v>7753.009738846572</v>
      </c>
      <c r="AR123" s="403">
        <f t="shared" si="82"/>
        <v>89945.95</v>
      </c>
      <c r="AS123" s="396">
        <f t="shared" si="69"/>
        <v>136.47623218321542</v>
      </c>
      <c r="AT123" s="396">
        <f>IF(P123&lt;&gt;"---",P123,IF(BH123="Y",AS123,MIN(Input!I98,AS123-BB123)))</f>
        <v>136.47623218321542</v>
      </c>
      <c r="AU123" s="396">
        <f t="shared" si="70"/>
        <v>2.48999999999999</v>
      </c>
      <c r="AV123" s="396">
        <f>IF(R123&lt;&gt;"---",R123,IF(BH123="Y",Input!M98,0))</f>
        <v>9.7863172453662841</v>
      </c>
      <c r="AW123" s="396">
        <f t="shared" si="71"/>
        <v>0</v>
      </c>
      <c r="AX123" s="396">
        <f t="shared" si="83"/>
        <v>0</v>
      </c>
      <c r="AY123" s="396">
        <f t="shared" si="84"/>
        <v>3.4926535952490099</v>
      </c>
      <c r="AZ123" s="396">
        <f t="shared" si="72"/>
        <v>149.674479166666</v>
      </c>
      <c r="BA123" s="212">
        <f t="shared" si="85"/>
        <v>145.25989583333268</v>
      </c>
      <c r="BB123" s="432">
        <f>IF(Y123&lt;&gt;"---",Y123,interp(AR122,AreaCapacity!$A$3:$C$245,3)*StepInterp(B123,Evap!$A$3:$D$15,4)/1.9835)</f>
        <v>9.7088999999999999</v>
      </c>
      <c r="BC123" s="396">
        <f t="shared" si="73"/>
        <v>4.4145833333333302</v>
      </c>
      <c r="BD123" s="212">
        <f t="shared" si="86"/>
        <v>149.674479166666</v>
      </c>
      <c r="BE123" s="212">
        <f t="shared" si="87"/>
        <v>-36.680000000007567</v>
      </c>
      <c r="BF123" s="212">
        <f t="shared" si="88"/>
        <v>8.783663650117262</v>
      </c>
      <c r="BG123" s="445">
        <f t="shared" si="89"/>
        <v>168.63474269999244</v>
      </c>
      <c r="BH123" s="396" t="str">
        <f t="shared" si="74"/>
        <v>Y</v>
      </c>
      <c r="BI123" s="396">
        <f t="shared" si="75"/>
        <v>110</v>
      </c>
      <c r="BJ123" s="396">
        <f t="shared" si="90"/>
        <v>0</v>
      </c>
      <c r="BK123" s="396">
        <f t="shared" si="91"/>
        <v>91331.677763020707</v>
      </c>
      <c r="BL123" s="396">
        <f t="shared" si="92"/>
        <v>91331.677763020707</v>
      </c>
      <c r="BM123" s="443">
        <f t="shared" si="93"/>
        <v>0</v>
      </c>
      <c r="BN123" s="460">
        <f t="shared" si="94"/>
        <v>0</v>
      </c>
      <c r="BO123" s="305">
        <f t="shared" si="95"/>
        <v>0</v>
      </c>
      <c r="BP123" s="445">
        <f t="shared" si="96"/>
        <v>0</v>
      </c>
      <c r="BQ123" s="305"/>
      <c r="BR123" s="12">
        <v>7704</v>
      </c>
      <c r="BS123" s="12">
        <v>52000</v>
      </c>
      <c r="BT123" s="12">
        <v>7747.5</v>
      </c>
      <c r="BU123" s="446">
        <v>85000</v>
      </c>
      <c r="BV123" s="6">
        <v>7766</v>
      </c>
      <c r="BW123" s="6">
        <v>102369</v>
      </c>
      <c r="CW123" s="436"/>
      <c r="CX123" s="436"/>
      <c r="CY123" s="436"/>
      <c r="CZ123" s="436"/>
      <c r="DA123" s="436"/>
      <c r="DB123" s="436"/>
      <c r="DC123" s="148"/>
    </row>
    <row r="124" spans="1:107">
      <c r="A124" s="6" t="str">
        <f ca="1">OFFSET('day lookup'!$A$1,WEEKDAY(B124,1)-1,0)</f>
        <v>FRI</v>
      </c>
      <c r="B124" s="387">
        <f t="shared" si="100"/>
        <v>41089</v>
      </c>
      <c r="C124" s="394">
        <f ca="1">IF($CY$1=1,OFFSET(Historic!$F$193,$B124-$B$35,C$30-1975),IF($B124&gt;DATE(Input!$C$1,4,30),OFFSET(Historic!$F$193,$B124-$B$35,C$30-1975),NA()))</f>
        <v>197.33543029999998</v>
      </c>
      <c r="D124" s="212">
        <f ca="1">IF($CY$1=1,OFFSET(Historic!$F$193,$B124-$B$35,D$30-1975),IF($B124&gt;DATE(Input!$C$1,4,30),OFFSET(Historic!$F$193,$B124-$B$35,D$30-1975),NA()))</f>
        <v>285.61968000000002</v>
      </c>
      <c r="E124" s="212">
        <f ca="1">IF($CY$1=1,OFFSET(Historic!$F$193,$B124-$B$35,E$30-1975),IF($B124&gt;DATE(Input!$C$1,4,30),OFFSET(Historic!$F$193,$B124-$B$35,E$30-1975),NA()))</f>
        <v>565.09060299999999</v>
      </c>
      <c r="F124" s="212">
        <f ca="1">IF($CY$1=1,OFFSET(Historic!$F$193,$B124-$B$35,F$30-1975),IF($B124&gt;DATE(Input!$C$1,4,30),OFFSET(Historic!$F$193,$B124-$B$35,F$30-1975),NA()))</f>
        <v>563.30547999999999</v>
      </c>
      <c r="G124" s="212">
        <f ca="1">IF($CY$1=1,OFFSET(Historic!$F$193,$B124-$B$35,G$30-1975),IF($B124&gt;DATE(Input!$C$1,4,30),OFFSET(Historic!$F$193,$B124-$B$35,G$30-1975),NA()))</f>
        <v>587.52</v>
      </c>
      <c r="H124" s="212">
        <f t="shared" ca="1" si="76"/>
        <v>439.77423865999998</v>
      </c>
      <c r="I124" s="388">
        <f t="shared" ca="1" si="61"/>
        <v>0.90041233069427151</v>
      </c>
      <c r="J124" s="305">
        <f t="shared" ca="1" si="62"/>
        <v>293.70646733511148</v>
      </c>
      <c r="K124" s="305">
        <f t="shared" ca="1" si="63"/>
        <v>93.060008970166692</v>
      </c>
      <c r="L124" s="406" t="str">
        <f>IF(Computations!J99&lt;&gt;"",Computations!J99,"---")</f>
        <v>Y</v>
      </c>
      <c r="M124" s="436">
        <f>IF(Computations!I99&lt;&gt;"",Computations!I99,"---")</f>
        <v>123.11484288295482</v>
      </c>
      <c r="N124" s="410">
        <f>IF(Computations!C99&lt;&gt;"",Computations!C99,"---")</f>
        <v>7752.9500328587073</v>
      </c>
      <c r="O124" s="407">
        <f>IF(Computations!D99&lt;&gt;"",Computations!D99,"---")</f>
        <v>89891.38</v>
      </c>
      <c r="P124" s="407">
        <f>IF(Computations!M99&lt;&gt;"",Computations!M99,"---")</f>
        <v>123.11484288295482</v>
      </c>
      <c r="Q124" s="407">
        <f>IF(Computations!P99&lt;&gt;"",Computations!P99,"---")</f>
        <v>2.48999999999999</v>
      </c>
      <c r="R124" s="407">
        <f>IF(Computations!V99&lt;&gt;"",Computations!V99,"---")</f>
        <v>9.7863172453662841</v>
      </c>
      <c r="S124" s="407">
        <f>IF(Computations!X99&lt;&gt;"",Computations!X99,"---")</f>
        <v>0</v>
      </c>
      <c r="T124" s="407">
        <f>IF(Computations!AB99&lt;&gt;"",Computations!AB99,"---")</f>
        <v>0</v>
      </c>
      <c r="U124" s="407">
        <f>IF(Computations!AG99&lt;&gt;"",Computations!AG99,"---")</f>
        <v>-5.5267565383455519</v>
      </c>
      <c r="V124" s="407">
        <f>IF(Computations!H99&lt;&gt;"",Computations!H99,"---")</f>
        <v>140.91791666666666</v>
      </c>
      <c r="W124" s="407">
        <f>IF(Computations!G99&lt;&gt;"",Computations!G99,"---")</f>
        <v>5.0977083333333297</v>
      </c>
      <c r="X124" s="407">
        <f>IF(Computations!F99&lt;&gt;"",Computations!F99,"---")</f>
        <v>146.015625</v>
      </c>
      <c r="Y124" s="422">
        <f>IF(Computations!E99&lt;&gt;"",Computations!E99,"---")</f>
        <v>9.7088999999999999</v>
      </c>
      <c r="Z124" s="409">
        <f>IF(AA124=O124,N124,interp(AA124,AreaCapacity!$A$3:$B$245,2))</f>
        <v>7752.9500328587073</v>
      </c>
      <c r="AA124" s="403">
        <f t="shared" si="97"/>
        <v>89891.38</v>
      </c>
      <c r="AB124" s="396">
        <f t="shared" si="64"/>
        <v>123.11484288295482</v>
      </c>
      <c r="AC124" s="396">
        <f>IF(P124&lt;&gt;"---",P124,IF(BH124="Y",AB124,MIN(Input!I99,AB124-AK124)))</f>
        <v>123.11484288295482</v>
      </c>
      <c r="AD124" s="396">
        <f t="shared" si="65"/>
        <v>2.48999999999999</v>
      </c>
      <c r="AE124" s="396">
        <f>IF(R124&lt;&gt;"---",R124,IF(BH124="Y",Input!M99,0))</f>
        <v>9.7863172453662841</v>
      </c>
      <c r="AF124" s="396">
        <f t="shared" si="66"/>
        <v>0</v>
      </c>
      <c r="AG124" s="396">
        <f t="shared" si="77"/>
        <v>0</v>
      </c>
      <c r="AH124" s="396">
        <f t="shared" si="78"/>
        <v>-5.5267565383455519</v>
      </c>
      <c r="AI124" s="396">
        <f t="shared" si="67"/>
        <v>146.015625</v>
      </c>
      <c r="AJ124" s="212">
        <f t="shared" si="79"/>
        <v>140.91791666666666</v>
      </c>
      <c r="AK124" s="432">
        <f>IF(Y124&lt;&gt;"---",Y124,interp(AA123,AreaCapacity!$A$3:$C$245,3)*StepInterp(B124,Evap!$A$3:$D$15,4)/1.9835)</f>
        <v>9.7088999999999999</v>
      </c>
      <c r="AL124" s="396">
        <f t="shared" si="68"/>
        <v>5.0977083333333297</v>
      </c>
      <c r="AM124" s="396">
        <f t="shared" si="80"/>
        <v>146.015625</v>
      </c>
      <c r="AN124" s="396">
        <f t="shared" si="98"/>
        <v>-54.569999999992433</v>
      </c>
      <c r="AO124" s="396">
        <f t="shared" si="81"/>
        <v>17.803073783711838</v>
      </c>
      <c r="AP124" s="396">
        <f t="shared" si="99"/>
        <v>203.94713954998488</v>
      </c>
      <c r="AQ124" s="409">
        <f>IF(AR124=O124,N124,interp(AR124,AreaCapacity!$A$3:$B$245,2))</f>
        <v>7752.9500328587073</v>
      </c>
      <c r="AR124" s="403">
        <f t="shared" si="82"/>
        <v>89891.38</v>
      </c>
      <c r="AS124" s="396">
        <f t="shared" si="69"/>
        <v>123.11484288295482</v>
      </c>
      <c r="AT124" s="396">
        <f>IF(P124&lt;&gt;"---",P124,IF(BH124="Y",AS124,MIN(Input!I99,AS124-BB124)))</f>
        <v>123.11484288295482</v>
      </c>
      <c r="AU124" s="396">
        <f t="shared" si="70"/>
        <v>2.48999999999999</v>
      </c>
      <c r="AV124" s="396">
        <f>IF(R124&lt;&gt;"---",R124,IF(BH124="Y",Input!M99,0))</f>
        <v>9.7863172453662841</v>
      </c>
      <c r="AW124" s="396">
        <f t="shared" si="71"/>
        <v>0</v>
      </c>
      <c r="AX124" s="396">
        <f t="shared" si="83"/>
        <v>0</v>
      </c>
      <c r="AY124" s="396">
        <f t="shared" si="84"/>
        <v>-5.5267565383455519</v>
      </c>
      <c r="AZ124" s="396">
        <f t="shared" si="72"/>
        <v>146.015625</v>
      </c>
      <c r="BA124" s="212">
        <f t="shared" si="85"/>
        <v>140.91791666666666</v>
      </c>
      <c r="BB124" s="432">
        <f>IF(Y124&lt;&gt;"---",Y124,interp(AR123,AreaCapacity!$A$3:$C$245,3)*StepInterp(B124,Evap!$A$3:$D$15,4)/1.9835)</f>
        <v>9.7088999999999999</v>
      </c>
      <c r="BC124" s="396">
        <f t="shared" si="73"/>
        <v>5.0977083333333297</v>
      </c>
      <c r="BD124" s="212">
        <f t="shared" si="86"/>
        <v>146.015625</v>
      </c>
      <c r="BE124" s="212">
        <f t="shared" si="87"/>
        <v>-54.569999999992433</v>
      </c>
      <c r="BF124" s="212">
        <f t="shared" si="88"/>
        <v>17.803073783711838</v>
      </c>
      <c r="BG124" s="445">
        <f t="shared" si="89"/>
        <v>203.94713954998488</v>
      </c>
      <c r="BH124" s="396" t="str">
        <f t="shared" si="74"/>
        <v>Y</v>
      </c>
      <c r="BI124" s="396">
        <f t="shared" si="75"/>
        <v>110</v>
      </c>
      <c r="BJ124" s="396">
        <f t="shared" si="90"/>
        <v>0</v>
      </c>
      <c r="BK124" s="396">
        <f t="shared" si="91"/>
        <v>91331.677763020707</v>
      </c>
      <c r="BL124" s="396">
        <f t="shared" si="92"/>
        <v>91331.677763020707</v>
      </c>
      <c r="BM124" s="443">
        <f t="shared" si="93"/>
        <v>0</v>
      </c>
      <c r="BN124" s="460">
        <f t="shared" si="94"/>
        <v>0</v>
      </c>
      <c r="BO124" s="305">
        <f t="shared" si="95"/>
        <v>0</v>
      </c>
      <c r="BP124" s="445">
        <f t="shared" si="96"/>
        <v>0</v>
      </c>
      <c r="BQ124" s="305"/>
      <c r="BR124" s="12">
        <v>7704</v>
      </c>
      <c r="BS124" s="12">
        <v>52000</v>
      </c>
      <c r="BT124" s="12">
        <v>7747.5</v>
      </c>
      <c r="BU124" s="446">
        <v>85000</v>
      </c>
      <c r="BV124" s="6">
        <v>7766</v>
      </c>
      <c r="BW124" s="6">
        <v>102369</v>
      </c>
      <c r="CW124" s="436"/>
      <c r="CX124" s="436"/>
      <c r="CY124" s="436"/>
      <c r="CZ124" s="436"/>
      <c r="DA124" s="436"/>
      <c r="DB124" s="436"/>
      <c r="DC124" s="148"/>
    </row>
    <row r="125" spans="1:107">
      <c r="A125" s="6" t="str">
        <f ca="1">OFFSET('day lookup'!$A$1,WEEKDAY(B125,1)-1,0)</f>
        <v>SAT</v>
      </c>
      <c r="B125" s="387">
        <f t="shared" si="100"/>
        <v>41090</v>
      </c>
      <c r="C125" s="394">
        <f ca="1">IF($CY$1=1,OFFSET(Historic!$F$193,$B125-$B$35,C$30-1975),IF($B125&gt;DATE(Input!$C$1,4,30),OFFSET(Historic!$F$193,$B125-$B$35,C$30-1975),NA()))</f>
        <v>196.7403893</v>
      </c>
      <c r="D125" s="212">
        <f ca="1">IF($CY$1=1,OFFSET(Historic!$F$193,$B125-$B$35,D$30-1975),IF($B125&gt;DATE(Input!$C$1,4,30),OFFSET(Historic!$F$193,$B125-$B$35,D$30-1975),NA()))</f>
        <v>249.91722000000001</v>
      </c>
      <c r="E125" s="212">
        <f ca="1">IF($CY$1=1,OFFSET(Historic!$F$193,$B125-$B$35,E$30-1975),IF($B125&gt;DATE(Input!$C$1,4,30),OFFSET(Historic!$F$193,$B125-$B$35,E$30-1975),NA()))</f>
        <v>754.75000439999997</v>
      </c>
      <c r="F125" s="212">
        <f ca="1">IF($CY$1=1,OFFSET(Historic!$F$193,$B125-$B$35,F$30-1975),IF($B125&gt;DATE(Input!$C$1,4,30),OFFSET(Historic!$F$193,$B125-$B$35,F$30-1975),NA()))</f>
        <v>495.86750000000001</v>
      </c>
      <c r="G125" s="212">
        <f ca="1">IF($CY$1=1,OFFSET(Historic!$F$193,$B125-$B$35,G$30-1975),IF($B125&gt;DATE(Input!$C$1,4,30),OFFSET(Historic!$F$193,$B125-$B$35,G$30-1975),NA()))</f>
        <v>544.91999999999996</v>
      </c>
      <c r="H125" s="212">
        <f t="shared" ca="1" si="76"/>
        <v>448.43902274000004</v>
      </c>
      <c r="I125" s="388">
        <f t="shared" ca="1" si="61"/>
        <v>0.91815297519452221</v>
      </c>
      <c r="J125" s="305">
        <f t="shared" ca="1" si="62"/>
        <v>299.49330726032565</v>
      </c>
      <c r="K125" s="305">
        <f t="shared" ca="1" si="63"/>
        <v>94.893551759454027</v>
      </c>
      <c r="L125" s="406" t="str">
        <f>IF(Computations!J100&lt;&gt;"",Computations!J100,"---")</f>
        <v>Y</v>
      </c>
      <c r="M125" s="436">
        <f>IF(Computations!I100&lt;&gt;"",Computations!I100,"---")</f>
        <v>118.18912736219551</v>
      </c>
      <c r="N125" s="410">
        <f>IF(Computations!C100&lt;&gt;"",Computations!C100,"---")</f>
        <v>7752.8795399780938</v>
      </c>
      <c r="O125" s="407">
        <f>IF(Computations!D100&lt;&gt;"",Computations!D100,"---")</f>
        <v>89827.02</v>
      </c>
      <c r="P125" s="407">
        <f>IF(Computations!M100&lt;&gt;"",Computations!M100,"---")</f>
        <v>118.18912736219551</v>
      </c>
      <c r="Q125" s="407">
        <f>IF(Computations!P100&lt;&gt;"",Computations!P100,"---")</f>
        <v>2.6123437499999902</v>
      </c>
      <c r="R125" s="407">
        <f>IF(Computations!V100&lt;&gt;"",Computations!V100,"---")</f>
        <v>9.7863172453662841</v>
      </c>
      <c r="S125" s="407">
        <f>IF(Computations!X100&lt;&gt;"",Computations!X100,"---")</f>
        <v>0</v>
      </c>
      <c r="T125" s="407">
        <f>IF(Computations!AB100&lt;&gt;"",Computations!AB100,"---")</f>
        <v>0</v>
      </c>
      <c r="U125" s="407">
        <f>IF(Computations!AG100&lt;&gt;"",Computations!AG100,"---")</f>
        <v>-10.345232475770899</v>
      </c>
      <c r="V125" s="407">
        <f>IF(Computations!H100&lt;&gt;"",Computations!H100,"---")</f>
        <v>140.93302083333268</v>
      </c>
      <c r="W125" s="407">
        <f>IF(Computations!G100&lt;&gt;"",Computations!G100,"---")</f>
        <v>5.0461458333333304</v>
      </c>
      <c r="X125" s="407">
        <f>IF(Computations!F100&lt;&gt;"",Computations!F100,"---")</f>
        <v>145.979166666666</v>
      </c>
      <c r="Y125" s="422">
        <f>IF(Computations!E100&lt;&gt;"",Computations!E100,"---")</f>
        <v>9.7037999999999993</v>
      </c>
      <c r="Z125" s="409">
        <f>IF(AA125=O125,N125,interp(AA125,AreaCapacity!$A$3:$B$245,2))</f>
        <v>7752.8795399780938</v>
      </c>
      <c r="AA125" s="403">
        <f t="shared" si="97"/>
        <v>89827.02</v>
      </c>
      <c r="AB125" s="396">
        <f t="shared" si="64"/>
        <v>118.18912736219551</v>
      </c>
      <c r="AC125" s="396">
        <f>IF(P125&lt;&gt;"---",P125,IF(BH125="Y",AB125,MIN(Input!I100,AB125-AK125)))</f>
        <v>118.18912736219551</v>
      </c>
      <c r="AD125" s="396">
        <f t="shared" si="65"/>
        <v>2.6123437499999902</v>
      </c>
      <c r="AE125" s="396">
        <f>IF(R125&lt;&gt;"---",R125,IF(BH125="Y",Input!M100,0))</f>
        <v>9.7863172453662841</v>
      </c>
      <c r="AF125" s="396">
        <f t="shared" si="66"/>
        <v>0</v>
      </c>
      <c r="AG125" s="396">
        <f t="shared" si="77"/>
        <v>0</v>
      </c>
      <c r="AH125" s="396">
        <f t="shared" si="78"/>
        <v>-10.345232475770899</v>
      </c>
      <c r="AI125" s="396">
        <f t="shared" si="67"/>
        <v>145.979166666666</v>
      </c>
      <c r="AJ125" s="212">
        <f t="shared" si="79"/>
        <v>140.93302083333268</v>
      </c>
      <c r="AK125" s="432">
        <f>IF(Y125&lt;&gt;"---",Y125,interp(AA124,AreaCapacity!$A$3:$C$245,3)*StepInterp(B125,Evap!$A$3:$D$15,4)/1.9835)</f>
        <v>9.7037999999999993</v>
      </c>
      <c r="AL125" s="396">
        <f t="shared" si="68"/>
        <v>5.0461458333333304</v>
      </c>
      <c r="AM125" s="396">
        <f t="shared" si="80"/>
        <v>145.979166666666</v>
      </c>
      <c r="AN125" s="396">
        <f t="shared" si="98"/>
        <v>-64.360000000000582</v>
      </c>
      <c r="AO125" s="396">
        <f t="shared" si="81"/>
        <v>22.74389347113717</v>
      </c>
      <c r="AP125" s="396">
        <f t="shared" si="99"/>
        <v>249.05965224998545</v>
      </c>
      <c r="AQ125" s="409">
        <f>IF(AR125=O125,N125,interp(AR125,AreaCapacity!$A$3:$B$245,2))</f>
        <v>7752.8795399780938</v>
      </c>
      <c r="AR125" s="403">
        <f t="shared" si="82"/>
        <v>89827.02</v>
      </c>
      <c r="AS125" s="396">
        <f t="shared" si="69"/>
        <v>118.18912736219551</v>
      </c>
      <c r="AT125" s="396">
        <f>IF(P125&lt;&gt;"---",P125,IF(BH125="Y",AS125,MIN(Input!I100,AS125-BB125)))</f>
        <v>118.18912736219551</v>
      </c>
      <c r="AU125" s="396">
        <f t="shared" si="70"/>
        <v>2.6123437499999902</v>
      </c>
      <c r="AV125" s="396">
        <f>IF(R125&lt;&gt;"---",R125,IF(BH125="Y",Input!M100,0))</f>
        <v>9.7863172453662841</v>
      </c>
      <c r="AW125" s="396">
        <f t="shared" si="71"/>
        <v>0</v>
      </c>
      <c r="AX125" s="396">
        <f t="shared" si="83"/>
        <v>0</v>
      </c>
      <c r="AY125" s="396">
        <f t="shared" si="84"/>
        <v>-10.345232475770899</v>
      </c>
      <c r="AZ125" s="396">
        <f t="shared" si="72"/>
        <v>145.979166666666</v>
      </c>
      <c r="BA125" s="212">
        <f t="shared" si="85"/>
        <v>140.93302083333268</v>
      </c>
      <c r="BB125" s="432">
        <f>IF(Y125&lt;&gt;"---",Y125,interp(AR124,AreaCapacity!$A$3:$C$245,3)*StepInterp(B125,Evap!$A$3:$D$15,4)/1.9835)</f>
        <v>9.7037999999999993</v>
      </c>
      <c r="BC125" s="396">
        <f t="shared" si="73"/>
        <v>5.0461458333333304</v>
      </c>
      <c r="BD125" s="212">
        <f t="shared" si="86"/>
        <v>145.979166666666</v>
      </c>
      <c r="BE125" s="212">
        <f t="shared" si="87"/>
        <v>-64.360000000000582</v>
      </c>
      <c r="BF125" s="212">
        <f t="shared" si="88"/>
        <v>22.74389347113717</v>
      </c>
      <c r="BG125" s="445">
        <f t="shared" si="89"/>
        <v>249.05965224998545</v>
      </c>
      <c r="BH125" s="396" t="str">
        <f t="shared" si="74"/>
        <v>Y</v>
      </c>
      <c r="BI125" s="396">
        <f t="shared" si="75"/>
        <v>110</v>
      </c>
      <c r="BJ125" s="396">
        <f t="shared" si="90"/>
        <v>0</v>
      </c>
      <c r="BK125" s="396">
        <f t="shared" si="91"/>
        <v>91331.677763020707</v>
      </c>
      <c r="BL125" s="396">
        <f t="shared" si="92"/>
        <v>91331.677763020707</v>
      </c>
      <c r="BM125" s="443">
        <f t="shared" si="93"/>
        <v>0</v>
      </c>
      <c r="BN125" s="460">
        <f t="shared" si="94"/>
        <v>0</v>
      </c>
      <c r="BO125" s="305">
        <f t="shared" si="95"/>
        <v>0</v>
      </c>
      <c r="BP125" s="445">
        <f t="shared" si="96"/>
        <v>0</v>
      </c>
      <c r="BQ125" s="305"/>
      <c r="BR125" s="12">
        <v>7704</v>
      </c>
      <c r="BS125" s="12">
        <v>52000</v>
      </c>
      <c r="BT125" s="12">
        <v>7747.5</v>
      </c>
      <c r="BU125" s="446">
        <v>85000</v>
      </c>
      <c r="BV125" s="6">
        <v>7766</v>
      </c>
      <c r="BW125" s="6">
        <v>102369</v>
      </c>
      <c r="CW125" s="436"/>
      <c r="CX125" s="436"/>
      <c r="CY125" s="436"/>
      <c r="CZ125" s="436"/>
      <c r="DA125" s="436"/>
      <c r="DB125" s="436"/>
      <c r="DC125" s="148"/>
    </row>
    <row r="126" spans="1:107">
      <c r="A126" s="6" t="str">
        <f ca="1">OFFSET('day lookup'!$A$1,WEEKDAY(B126,1)-1,0)</f>
        <v>SUN</v>
      </c>
      <c r="B126" s="387">
        <f t="shared" si="100"/>
        <v>41091</v>
      </c>
      <c r="C126" s="394">
        <f ca="1">IF($CY$1=1,OFFSET(Historic!$F$193,$B126-$B$35,C$30-1975),IF($B126&gt;DATE(Input!$C$1,4,30),OFFSET(Historic!$F$193,$B126-$B$35,C$30-1975),NA()))</f>
        <v>177.40155680000001</v>
      </c>
      <c r="D126" s="212">
        <f ca="1">IF($CY$1=1,OFFSET(Historic!$F$193,$B126-$B$35,D$30-1975),IF($B126&gt;DATE(Input!$C$1,4,30),OFFSET(Historic!$F$193,$B126-$B$35,D$30-1975),NA()))</f>
        <v>232.06599</v>
      </c>
      <c r="E126" s="212">
        <f ca="1">IF($CY$1=1,OFFSET(Historic!$F$193,$B126-$B$35,E$30-1975),IF($B126&gt;DATE(Input!$C$1,4,30),OFFSET(Historic!$F$193,$B126-$B$35,E$30-1975),NA()))</f>
        <v>693.10375680000004</v>
      </c>
      <c r="F126" s="212">
        <f ca="1">IF($CY$1=1,OFFSET(Historic!$F$193,$B126-$B$35,F$30-1975),IF($B126&gt;DATE(Input!$C$1,4,30),OFFSET(Historic!$F$193,$B126-$B$35,F$30-1975),NA()))</f>
        <v>543.47077999999999</v>
      </c>
      <c r="G126" s="212">
        <f ca="1">IF($CY$1=1,OFFSET(Historic!$F$193,$B126-$B$35,G$30-1975),IF($B126&gt;DATE(Input!$C$1,4,30),OFFSET(Historic!$F$193,$B126-$B$35,G$30-1975),NA()))</f>
        <v>441</v>
      </c>
      <c r="H126" s="212">
        <f t="shared" ca="1" si="76"/>
        <v>417.40841672000005</v>
      </c>
      <c r="I126" s="388">
        <f t="shared" ca="1" si="61"/>
        <v>0.85461960322062347</v>
      </c>
      <c r="J126" s="305">
        <f t="shared" ca="1" si="62"/>
        <v>278.76928827009999</v>
      </c>
      <c r="K126" s="305">
        <f t="shared" ca="1" si="63"/>
        <v>88.327208802736479</v>
      </c>
      <c r="L126" s="406" t="str">
        <f>IF(Computations!J101&lt;&gt;"",Computations!J101,"---")</f>
        <v>Y</v>
      </c>
      <c r="M126" s="436">
        <f>IF(Computations!I101&lt;&gt;"",Computations!I101,"---")</f>
        <v>108.32267117468994</v>
      </c>
      <c r="N126" s="410">
        <f>IF(Computations!C101&lt;&gt;"",Computations!C101,"---")</f>
        <v>7752.7894852135814</v>
      </c>
      <c r="O126" s="407">
        <f>IF(Computations!D101&lt;&gt;"",Computations!D101,"---")</f>
        <v>89744.8</v>
      </c>
      <c r="P126" s="407">
        <f>IF(Computations!M101&lt;&gt;"",Computations!M101,"---")</f>
        <v>108.32267117468994</v>
      </c>
      <c r="Q126" s="407">
        <f>IF(Computations!P101&lt;&gt;"",Computations!P101,"---")</f>
        <v>2.77999999999999</v>
      </c>
      <c r="R126" s="407">
        <f>IF(Computations!V101&lt;&gt;"",Computations!V101,"---")</f>
        <v>12.695818032815412</v>
      </c>
      <c r="S126" s="407">
        <f>IF(Computations!X101&lt;&gt;"",Computations!X101,"---")</f>
        <v>0</v>
      </c>
      <c r="T126" s="407">
        <f>IF(Computations!AB101&lt;&gt;"",Computations!AB101,"---")</f>
        <v>0</v>
      </c>
      <c r="U126" s="407">
        <f>IF(Computations!AG101&lt;&gt;"",Computations!AG101,"---")</f>
        <v>-17.250260792493989</v>
      </c>
      <c r="V126" s="407">
        <f>IF(Computations!H101&lt;&gt;"",Computations!H101,"---")</f>
        <v>141.04874999999933</v>
      </c>
      <c r="W126" s="407">
        <f>IF(Computations!G101&lt;&gt;"",Computations!G101,"---")</f>
        <v>4.9304166666666598</v>
      </c>
      <c r="X126" s="407">
        <f>IF(Computations!F101&lt;&gt;"",Computations!F101,"---")</f>
        <v>145.979166666666</v>
      </c>
      <c r="Y126" s="422">
        <f>IF(Computations!E101&lt;&gt;"",Computations!E101,"---")</f>
        <v>8.7258999999999993</v>
      </c>
      <c r="Z126" s="409">
        <f>IF(AA126=O126,N126,interp(AA126,AreaCapacity!$A$3:$B$245,2))</f>
        <v>7752.7894852135814</v>
      </c>
      <c r="AA126" s="403">
        <f t="shared" si="97"/>
        <v>89744.8</v>
      </c>
      <c r="AB126" s="396">
        <f t="shared" si="64"/>
        <v>108.32267117468994</v>
      </c>
      <c r="AC126" s="396">
        <f>IF(P126&lt;&gt;"---",P126,IF(BH126="Y",AB126,MIN(Input!I101,AB126-AK126)))</f>
        <v>108.32267117468994</v>
      </c>
      <c r="AD126" s="396">
        <f t="shared" si="65"/>
        <v>2.77999999999999</v>
      </c>
      <c r="AE126" s="396">
        <f>IF(R126&lt;&gt;"---",R126,IF(BH126="Y",Input!M101,0))</f>
        <v>12.695818032815412</v>
      </c>
      <c r="AF126" s="396">
        <f t="shared" si="66"/>
        <v>0</v>
      </c>
      <c r="AG126" s="396">
        <f t="shared" si="77"/>
        <v>0</v>
      </c>
      <c r="AH126" s="396">
        <f t="shared" si="78"/>
        <v>-17.250260792493989</v>
      </c>
      <c r="AI126" s="396">
        <f t="shared" si="67"/>
        <v>145.979166666666</v>
      </c>
      <c r="AJ126" s="212">
        <f t="shared" si="79"/>
        <v>141.04874999999933</v>
      </c>
      <c r="AK126" s="432">
        <f>IF(Y126&lt;&gt;"---",Y126,interp(AA125,AreaCapacity!$A$3:$C$245,3)*StepInterp(B126,Evap!$A$3:$D$15,4)/1.9835)</f>
        <v>8.7258999999999993</v>
      </c>
      <c r="AL126" s="396">
        <f t="shared" si="68"/>
        <v>4.9304166666666598</v>
      </c>
      <c r="AM126" s="396">
        <f t="shared" si="80"/>
        <v>145.979166666666</v>
      </c>
      <c r="AN126" s="396">
        <f t="shared" si="98"/>
        <v>-82.220000000001164</v>
      </c>
      <c r="AO126" s="396">
        <f t="shared" si="81"/>
        <v>32.726078825309386</v>
      </c>
      <c r="AP126" s="396">
        <f t="shared" si="99"/>
        <v>313.97182959998662</v>
      </c>
      <c r="AQ126" s="409">
        <f>IF(AR126=O126,N126,interp(AR126,AreaCapacity!$A$3:$B$245,2))</f>
        <v>7752.7894852135814</v>
      </c>
      <c r="AR126" s="403">
        <f t="shared" si="82"/>
        <v>89744.8</v>
      </c>
      <c r="AS126" s="396">
        <f t="shared" si="69"/>
        <v>108.32267117468994</v>
      </c>
      <c r="AT126" s="396">
        <f>IF(P126&lt;&gt;"---",P126,IF(BH126="Y",AS126,MIN(Input!I101,AS126-BB126)))</f>
        <v>108.32267117468994</v>
      </c>
      <c r="AU126" s="396">
        <f t="shared" si="70"/>
        <v>2.77999999999999</v>
      </c>
      <c r="AV126" s="396">
        <f>IF(R126&lt;&gt;"---",R126,IF(BH126="Y",Input!M101,0))</f>
        <v>12.695818032815412</v>
      </c>
      <c r="AW126" s="396">
        <f t="shared" si="71"/>
        <v>0</v>
      </c>
      <c r="AX126" s="396">
        <f t="shared" si="83"/>
        <v>0</v>
      </c>
      <c r="AY126" s="396">
        <f t="shared" si="84"/>
        <v>-17.250260792493989</v>
      </c>
      <c r="AZ126" s="396">
        <f t="shared" si="72"/>
        <v>145.979166666666</v>
      </c>
      <c r="BA126" s="212">
        <f t="shared" si="85"/>
        <v>141.04874999999933</v>
      </c>
      <c r="BB126" s="432">
        <f>IF(Y126&lt;&gt;"---",Y126,interp(AR125,AreaCapacity!$A$3:$C$245,3)*StepInterp(B126,Evap!$A$3:$D$15,4)/1.9835)</f>
        <v>8.7258999999999993</v>
      </c>
      <c r="BC126" s="396">
        <f t="shared" si="73"/>
        <v>4.9304166666666598</v>
      </c>
      <c r="BD126" s="212">
        <f t="shared" si="86"/>
        <v>145.979166666666</v>
      </c>
      <c r="BE126" s="212">
        <f t="shared" si="87"/>
        <v>-82.220000000001164</v>
      </c>
      <c r="BF126" s="212">
        <f t="shared" si="88"/>
        <v>32.726078825309386</v>
      </c>
      <c r="BG126" s="445">
        <f t="shared" si="89"/>
        <v>313.97182959998662</v>
      </c>
      <c r="BH126" s="396" t="str">
        <f t="shared" si="74"/>
        <v>Y</v>
      </c>
      <c r="BI126" s="396">
        <f t="shared" si="75"/>
        <v>110</v>
      </c>
      <c r="BJ126" s="396">
        <f t="shared" si="90"/>
        <v>0</v>
      </c>
      <c r="BK126" s="396">
        <f t="shared" si="91"/>
        <v>91331.677763020707</v>
      </c>
      <c r="BL126" s="396">
        <f t="shared" si="92"/>
        <v>91331.677763020707</v>
      </c>
      <c r="BM126" s="443">
        <f t="shared" si="93"/>
        <v>0</v>
      </c>
      <c r="BN126" s="460">
        <f t="shared" si="94"/>
        <v>0</v>
      </c>
      <c r="BO126" s="305">
        <f t="shared" si="95"/>
        <v>0</v>
      </c>
      <c r="BP126" s="445">
        <f t="shared" si="96"/>
        <v>0</v>
      </c>
      <c r="BQ126" s="305">
        <v>1000000</v>
      </c>
      <c r="BR126" s="12">
        <v>7704</v>
      </c>
      <c r="BS126" s="12">
        <v>52000</v>
      </c>
      <c r="BT126" s="12">
        <v>7747.5</v>
      </c>
      <c r="BU126" s="446">
        <v>85000</v>
      </c>
      <c r="BV126" s="6">
        <v>7766</v>
      </c>
      <c r="BW126" s="6">
        <v>102369</v>
      </c>
      <c r="CW126" s="436"/>
      <c r="CX126" s="436"/>
      <c r="CY126" s="436"/>
      <c r="CZ126" s="436"/>
      <c r="DA126" s="436"/>
      <c r="DB126" s="436"/>
      <c r="DC126" s="148"/>
    </row>
    <row r="127" spans="1:107">
      <c r="A127" s="6" t="str">
        <f ca="1">OFFSET('day lookup'!$A$1,WEEKDAY(B127,1)-1,0)</f>
        <v>MON</v>
      </c>
      <c r="B127" s="387">
        <f t="shared" si="100"/>
        <v>41092</v>
      </c>
      <c r="C127" s="394">
        <f ca="1">IF($CY$1=1,OFFSET(Historic!$F$193,$B127-$B$35,C$30-1975),IF($B127&gt;DATE(Input!$C$1,4,30),OFFSET(Historic!$F$193,$B127-$B$35,C$30-1975),NA()))</f>
        <v>158.18173250000001</v>
      </c>
      <c r="D127" s="212">
        <f ca="1">IF($CY$1=1,OFFSET(Historic!$F$193,$B127-$B$35,D$30-1975),IF($B127&gt;DATE(Input!$C$1,4,30),OFFSET(Historic!$F$193,$B127-$B$35,D$30-1975),NA()))</f>
        <v>206.28088</v>
      </c>
      <c r="E127" s="212">
        <f ca="1">IF($CY$1=1,OFFSET(Historic!$F$193,$B127-$B$35,E$30-1975),IF($B127&gt;DATE(Input!$C$1,4,30),OFFSET(Historic!$F$193,$B127-$B$35,E$30-1975),NA()))</f>
        <v>470.75676980000003</v>
      </c>
      <c r="F127" s="212">
        <f ca="1">IF($CY$1=1,OFFSET(Historic!$F$193,$B127-$B$35,F$30-1975),IF($B127&gt;DATE(Input!$C$1,4,30),OFFSET(Historic!$F$193,$B127-$B$35,F$30-1975),NA()))</f>
        <v>436.36340000000001</v>
      </c>
      <c r="G127" s="212">
        <f ca="1">IF($CY$1=1,OFFSET(Historic!$F$193,$B127-$B$35,G$30-1975),IF($B127&gt;DATE(Input!$C$1,4,30),OFFSET(Historic!$F$193,$B127-$B$35,G$30-1975),NA()))</f>
        <v>356.53</v>
      </c>
      <c r="H127" s="212">
        <f t="shared" ca="1" si="76"/>
        <v>325.62255646</v>
      </c>
      <c r="I127" s="388">
        <f t="shared" ca="1" si="61"/>
        <v>0.66669336039815508</v>
      </c>
      <c r="J127" s="305">
        <f t="shared" ca="1" si="62"/>
        <v>217.46942484376424</v>
      </c>
      <c r="K127" s="305">
        <f t="shared" ca="1" si="63"/>
        <v>68.904531828395164</v>
      </c>
      <c r="L127" s="406" t="str">
        <f>IF(Computations!J102&lt;&gt;"",Computations!J102,"---")</f>
        <v>Y</v>
      </c>
      <c r="M127" s="436">
        <f>IF(Computations!I102&lt;&gt;"",Computations!I102,"---")</f>
        <v>108.46587899335685</v>
      </c>
      <c r="N127" s="410">
        <f>IF(Computations!C102&lt;&gt;"",Computations!C102,"---")</f>
        <v>7752.6995071193869</v>
      </c>
      <c r="O127" s="407">
        <f>IF(Computations!D102&lt;&gt;"",Computations!D102,"---")</f>
        <v>89662.65</v>
      </c>
      <c r="P127" s="407">
        <f>IF(Computations!M102&lt;&gt;"",Computations!M102,"---")</f>
        <v>108.46587899335685</v>
      </c>
      <c r="Q127" s="407">
        <f>IF(Computations!P102&lt;&gt;"",Computations!P102,"---")</f>
        <v>2.77999999999999</v>
      </c>
      <c r="R127" s="407">
        <f>IF(Computations!V102&lt;&gt;"",Computations!V102,"---")</f>
        <v>12.695818032815412</v>
      </c>
      <c r="S127" s="407">
        <f>IF(Computations!X102&lt;&gt;"",Computations!X102,"---")</f>
        <v>0</v>
      </c>
      <c r="T127" s="407">
        <f>IF(Computations!AB102&lt;&gt;"",Computations!AB102,"---")</f>
        <v>0</v>
      </c>
      <c r="U127" s="407">
        <f>IF(Computations!AG102&lt;&gt;"",Computations!AG102,"---")</f>
        <v>-17.219969640493758</v>
      </c>
      <c r="V127" s="407">
        <f>IF(Computations!H102&lt;&gt;"",Computations!H102,"---")</f>
        <v>141.16166666666601</v>
      </c>
      <c r="W127" s="407">
        <f>IF(Computations!G102&lt;&gt;"",Computations!G102,"---")</f>
        <v>4.8799999999999901</v>
      </c>
      <c r="X127" s="407">
        <f>IF(Computations!F102&lt;&gt;"",Computations!F102,"---")</f>
        <v>146.041666666666</v>
      </c>
      <c r="Y127" s="422">
        <f>IF(Computations!E102&lt;&gt;"",Computations!E102,"---")</f>
        <v>8.7209000000000003</v>
      </c>
      <c r="Z127" s="409">
        <f>IF(AA127=O127,N127,interp(AA127,AreaCapacity!$A$3:$B$245,2))</f>
        <v>7752.6995071193869</v>
      </c>
      <c r="AA127" s="403">
        <f t="shared" si="97"/>
        <v>89662.65</v>
      </c>
      <c r="AB127" s="396">
        <f t="shared" si="64"/>
        <v>108.46587899335685</v>
      </c>
      <c r="AC127" s="396">
        <f>IF(P127&lt;&gt;"---",P127,IF(BH127="Y",AB127,MIN(Input!I102,AB127-AK127)))</f>
        <v>108.46587899335685</v>
      </c>
      <c r="AD127" s="396">
        <f t="shared" si="65"/>
        <v>2.77999999999999</v>
      </c>
      <c r="AE127" s="396">
        <f>IF(R127&lt;&gt;"---",R127,IF(BH127="Y",Input!M102,0))</f>
        <v>12.695818032815412</v>
      </c>
      <c r="AF127" s="396">
        <f t="shared" si="66"/>
        <v>0</v>
      </c>
      <c r="AG127" s="396">
        <f t="shared" si="77"/>
        <v>0</v>
      </c>
      <c r="AH127" s="396">
        <f t="shared" si="78"/>
        <v>-17.219969640493758</v>
      </c>
      <c r="AI127" s="396">
        <f t="shared" si="67"/>
        <v>146.041666666666</v>
      </c>
      <c r="AJ127" s="212">
        <f t="shared" si="79"/>
        <v>141.16166666666601</v>
      </c>
      <c r="AK127" s="432">
        <f>IF(Y127&lt;&gt;"---",Y127,interp(AA126,AreaCapacity!$A$3:$C$245,3)*StepInterp(B127,Evap!$A$3:$D$15,4)/1.9835)</f>
        <v>8.7209000000000003</v>
      </c>
      <c r="AL127" s="396">
        <f t="shared" si="68"/>
        <v>4.8799999999999901</v>
      </c>
      <c r="AM127" s="396">
        <f t="shared" si="80"/>
        <v>146.041666666666</v>
      </c>
      <c r="AN127" s="396">
        <f t="shared" si="98"/>
        <v>-82.150000000008731</v>
      </c>
      <c r="AO127" s="396">
        <f t="shared" si="81"/>
        <v>32.695787673309155</v>
      </c>
      <c r="AP127" s="396">
        <f t="shared" si="99"/>
        <v>378.82392444999533</v>
      </c>
      <c r="AQ127" s="409">
        <f>IF(AR127=O127,N127,interp(AR127,AreaCapacity!$A$3:$B$245,2))</f>
        <v>7752.6995071193869</v>
      </c>
      <c r="AR127" s="403">
        <f t="shared" si="82"/>
        <v>89662.65</v>
      </c>
      <c r="AS127" s="396">
        <f t="shared" si="69"/>
        <v>108.46587899335685</v>
      </c>
      <c r="AT127" s="396">
        <f>IF(P127&lt;&gt;"---",P127,IF(BH127="Y",AS127,MIN(Input!I102,AS127-BB127)))</f>
        <v>108.46587899335685</v>
      </c>
      <c r="AU127" s="396">
        <f t="shared" si="70"/>
        <v>2.77999999999999</v>
      </c>
      <c r="AV127" s="396">
        <f>IF(R127&lt;&gt;"---",R127,IF(BH127="Y",Input!M102,0))</f>
        <v>12.695818032815412</v>
      </c>
      <c r="AW127" s="396">
        <f t="shared" si="71"/>
        <v>0</v>
      </c>
      <c r="AX127" s="396">
        <f t="shared" si="83"/>
        <v>0</v>
      </c>
      <c r="AY127" s="396">
        <f t="shared" si="84"/>
        <v>-17.219969640493758</v>
      </c>
      <c r="AZ127" s="396">
        <f t="shared" si="72"/>
        <v>146.041666666666</v>
      </c>
      <c r="BA127" s="212">
        <f t="shared" si="85"/>
        <v>141.16166666666601</v>
      </c>
      <c r="BB127" s="432">
        <f>IF(Y127&lt;&gt;"---",Y127,interp(AR126,AreaCapacity!$A$3:$C$245,3)*StepInterp(B127,Evap!$A$3:$D$15,4)/1.9835)</f>
        <v>8.7209000000000003</v>
      </c>
      <c r="BC127" s="396">
        <f t="shared" si="73"/>
        <v>4.8799999999999901</v>
      </c>
      <c r="BD127" s="212">
        <f t="shared" si="86"/>
        <v>146.041666666666</v>
      </c>
      <c r="BE127" s="212">
        <f t="shared" si="87"/>
        <v>-82.150000000008731</v>
      </c>
      <c r="BF127" s="212">
        <f t="shared" si="88"/>
        <v>32.695787673309155</v>
      </c>
      <c r="BG127" s="445">
        <f t="shared" si="89"/>
        <v>378.82392444999533</v>
      </c>
      <c r="BH127" s="396" t="str">
        <f t="shared" si="74"/>
        <v>Y</v>
      </c>
      <c r="BI127" s="396">
        <f t="shared" si="75"/>
        <v>110</v>
      </c>
      <c r="BJ127" s="396">
        <f t="shared" si="90"/>
        <v>0</v>
      </c>
      <c r="BK127" s="396">
        <f t="shared" si="91"/>
        <v>91331.677763020707</v>
      </c>
      <c r="BL127" s="396">
        <f t="shared" si="92"/>
        <v>91331.677763020707</v>
      </c>
      <c r="BM127" s="443">
        <f t="shared" si="93"/>
        <v>0</v>
      </c>
      <c r="BN127" s="460">
        <f t="shared" si="94"/>
        <v>0</v>
      </c>
      <c r="BO127" s="305">
        <f t="shared" si="95"/>
        <v>0</v>
      </c>
      <c r="BP127" s="445">
        <f t="shared" si="96"/>
        <v>0</v>
      </c>
      <c r="BQ127" s="305">
        <v>0</v>
      </c>
      <c r="BR127" s="12">
        <v>7704</v>
      </c>
      <c r="BS127" s="12">
        <v>52000</v>
      </c>
      <c r="BT127" s="12">
        <v>7747.5</v>
      </c>
      <c r="BU127" s="446">
        <v>85000</v>
      </c>
      <c r="BV127" s="6">
        <v>7766</v>
      </c>
      <c r="BW127" s="6">
        <v>102369</v>
      </c>
      <c r="CW127" s="436"/>
      <c r="CX127" s="436"/>
      <c r="CY127" s="436"/>
      <c r="CZ127" s="436"/>
      <c r="DA127" s="436"/>
      <c r="DB127" s="436"/>
      <c r="DC127" s="148"/>
    </row>
    <row r="128" spans="1:107">
      <c r="A128" s="6" t="str">
        <f ca="1">OFFSET('day lookup'!$A$1,WEEKDAY(B128,1)-1,0)</f>
        <v>TUE</v>
      </c>
      <c r="B128" s="387">
        <f t="shared" si="100"/>
        <v>41093</v>
      </c>
      <c r="C128" s="394">
        <f ca="1">IF($CY$1=1,OFFSET(Historic!$F$193,$B128-$B$35,C$30-1975),IF($B128&gt;DATE(Input!$C$1,4,30),OFFSET(Historic!$F$193,$B128-$B$35,C$30-1975),NA()))</f>
        <v>166.4528024</v>
      </c>
      <c r="D128" s="212">
        <f ca="1">IF($CY$1=1,OFFSET(Historic!$F$193,$B128-$B$35,D$30-1975),IF($B128&gt;DATE(Input!$C$1,4,30),OFFSET(Historic!$F$193,$B128-$B$35,D$30-1975),NA()))</f>
        <v>200.33047000000002</v>
      </c>
      <c r="E128" s="212">
        <f ca="1">IF($CY$1=1,OFFSET(Historic!$F$193,$B128-$B$35,E$30-1975),IF($B128&gt;DATE(Input!$C$1,4,30),OFFSET(Historic!$F$193,$B128-$B$35,E$30-1975),NA()))</f>
        <v>413.79151140000005</v>
      </c>
      <c r="F128" s="212">
        <f ca="1">IF($CY$1=1,OFFSET(Historic!$F$193,$B128-$B$35,F$30-1975),IF($B128&gt;DATE(Input!$C$1,4,30),OFFSET(Historic!$F$193,$B128-$B$35,F$30-1975),NA()))</f>
        <v>434.37993</v>
      </c>
      <c r="G128" s="212">
        <f ca="1">IF($CY$1=1,OFFSET(Historic!$F$193,$B128-$B$35,G$30-1975),IF($B128&gt;DATE(Input!$C$1,4,30),OFFSET(Historic!$F$193,$B128-$B$35,G$30-1975),NA()))</f>
        <v>335.8</v>
      </c>
      <c r="H128" s="212">
        <f t="shared" ca="1" si="76"/>
        <v>310.15094276000002</v>
      </c>
      <c r="I128" s="388">
        <f t="shared" ca="1" si="61"/>
        <v>0.63501612574779009</v>
      </c>
      <c r="J128" s="305">
        <f t="shared" ca="1" si="62"/>
        <v>207.13659357641549</v>
      </c>
      <c r="K128" s="305">
        <f t="shared" ca="1" si="63"/>
        <v>65.630605383562866</v>
      </c>
      <c r="L128" s="406" t="str">
        <f>IF(Computations!J103&lt;&gt;"",Computations!J103,"---")</f>
        <v>Y</v>
      </c>
      <c r="M128" s="436">
        <f>IF(Computations!I103&lt;&gt;"",Computations!I103,"---")</f>
        <v>102.30905088228347</v>
      </c>
      <c r="N128" s="410">
        <f>IF(Computations!C103&lt;&gt;"",Computations!C103,"---")</f>
        <v>7752.5690251916758</v>
      </c>
      <c r="O128" s="407">
        <f>IF(Computations!D103&lt;&gt;"",Computations!D103,"---")</f>
        <v>89543.52</v>
      </c>
      <c r="P128" s="407">
        <f>IF(Computations!M103&lt;&gt;"",Computations!M103,"---")</f>
        <v>102.30905088228347</v>
      </c>
      <c r="Q128" s="407">
        <f>IF(Computations!P103&lt;&gt;"",Computations!P103,"---")</f>
        <v>2.77999999999999</v>
      </c>
      <c r="R128" s="407">
        <f>IF(Computations!V103&lt;&gt;"",Computations!V103,"---")</f>
        <v>12.695818032815412</v>
      </c>
      <c r="S128" s="407">
        <f>IF(Computations!X103&lt;&gt;"",Computations!X103,"---")</f>
        <v>12.5</v>
      </c>
      <c r="T128" s="407">
        <f>IF(Computations!AB103&lt;&gt;"",Computations!AB103,"---")</f>
        <v>0</v>
      </c>
      <c r="U128" s="407">
        <f>IF(Computations!AG103&lt;&gt;"",Computations!AG103,"---")</f>
        <v>-23.37388108490083</v>
      </c>
      <c r="V128" s="407">
        <f>IF(Computations!H103&lt;&gt;"",Computations!H103,"---")</f>
        <v>153.65874999999969</v>
      </c>
      <c r="W128" s="407">
        <f>IF(Computations!G103&lt;&gt;"",Computations!G103,"---")</f>
        <v>4.87770833333333</v>
      </c>
      <c r="X128" s="407">
        <f>IF(Computations!F103&lt;&gt;"",Computations!F103,"---")</f>
        <v>158.536458333333</v>
      </c>
      <c r="Y128" s="422">
        <f>IF(Computations!E103&lt;&gt;"",Computations!E103,"---")</f>
        <v>8.7108000000000008</v>
      </c>
      <c r="Z128" s="409">
        <f>IF(AA128=O128,N128,interp(AA128,AreaCapacity!$A$3:$B$245,2))</f>
        <v>7752.5690251916758</v>
      </c>
      <c r="AA128" s="403">
        <f t="shared" si="97"/>
        <v>89543.52</v>
      </c>
      <c r="AB128" s="396">
        <f t="shared" si="64"/>
        <v>102.30905088228347</v>
      </c>
      <c r="AC128" s="396">
        <f>IF(P128&lt;&gt;"---",P128,IF(BH128="Y",AB128,MIN(Input!I103,AB128-AK128)))</f>
        <v>102.30905088228347</v>
      </c>
      <c r="AD128" s="396">
        <f t="shared" si="65"/>
        <v>2.77999999999999</v>
      </c>
      <c r="AE128" s="396">
        <f>IF(R128&lt;&gt;"---",R128,IF(BH128="Y",Input!M103,0))</f>
        <v>12.695818032815412</v>
      </c>
      <c r="AF128" s="396">
        <f t="shared" si="66"/>
        <v>12.5</v>
      </c>
      <c r="AG128" s="396">
        <f t="shared" si="77"/>
        <v>0</v>
      </c>
      <c r="AH128" s="396">
        <f t="shared" si="78"/>
        <v>-23.37388108490083</v>
      </c>
      <c r="AI128" s="396">
        <f t="shared" si="67"/>
        <v>158.536458333333</v>
      </c>
      <c r="AJ128" s="212">
        <f t="shared" si="79"/>
        <v>153.65874999999969</v>
      </c>
      <c r="AK128" s="432">
        <f>IF(Y128&lt;&gt;"---",Y128,interp(AA127,AreaCapacity!$A$3:$C$245,3)*StepInterp(B128,Evap!$A$3:$D$15,4)/1.9835)</f>
        <v>8.7108000000000008</v>
      </c>
      <c r="AL128" s="396">
        <f t="shared" si="68"/>
        <v>4.87770833333333</v>
      </c>
      <c r="AM128" s="396">
        <f t="shared" si="80"/>
        <v>158.536458333333</v>
      </c>
      <c r="AN128" s="396">
        <f t="shared" si="98"/>
        <v>-119.1299999999901</v>
      </c>
      <c r="AO128" s="396">
        <f t="shared" si="81"/>
        <v>51.349699117716213</v>
      </c>
      <c r="AP128" s="396">
        <f t="shared" si="99"/>
        <v>480.67605264998542</v>
      </c>
      <c r="AQ128" s="409">
        <f>IF(AR128=O128,N128,interp(AR128,AreaCapacity!$A$3:$B$245,2))</f>
        <v>7752.5690251916758</v>
      </c>
      <c r="AR128" s="403">
        <f t="shared" si="82"/>
        <v>89543.52</v>
      </c>
      <c r="AS128" s="396">
        <f t="shared" si="69"/>
        <v>102.30905088228347</v>
      </c>
      <c r="AT128" s="396">
        <f>IF(P128&lt;&gt;"---",P128,IF(BH128="Y",AS128,MIN(Input!I103,AS128-BB128)))</f>
        <v>102.30905088228347</v>
      </c>
      <c r="AU128" s="396">
        <f t="shared" si="70"/>
        <v>2.77999999999999</v>
      </c>
      <c r="AV128" s="396">
        <f>IF(R128&lt;&gt;"---",R128,IF(BH128="Y",Input!M103,0))</f>
        <v>12.695818032815412</v>
      </c>
      <c r="AW128" s="396">
        <f t="shared" si="71"/>
        <v>12.5</v>
      </c>
      <c r="AX128" s="396">
        <f t="shared" si="83"/>
        <v>0</v>
      </c>
      <c r="AY128" s="396">
        <f t="shared" si="84"/>
        <v>-23.37388108490083</v>
      </c>
      <c r="AZ128" s="396">
        <f t="shared" si="72"/>
        <v>158.536458333333</v>
      </c>
      <c r="BA128" s="212">
        <f t="shared" si="85"/>
        <v>153.65874999999969</v>
      </c>
      <c r="BB128" s="432">
        <f>IF(Y128&lt;&gt;"---",Y128,interp(AR127,AreaCapacity!$A$3:$C$245,3)*StepInterp(B128,Evap!$A$3:$D$15,4)/1.9835)</f>
        <v>8.7108000000000008</v>
      </c>
      <c r="BC128" s="396">
        <f t="shared" si="73"/>
        <v>4.87770833333333</v>
      </c>
      <c r="BD128" s="212">
        <f t="shared" si="86"/>
        <v>158.536458333333</v>
      </c>
      <c r="BE128" s="212">
        <f t="shared" si="87"/>
        <v>-119.1299999999901</v>
      </c>
      <c r="BF128" s="212">
        <f t="shared" si="88"/>
        <v>51.349699117716213</v>
      </c>
      <c r="BG128" s="445">
        <f t="shared" si="89"/>
        <v>480.67605264998542</v>
      </c>
      <c r="BH128" s="396" t="str">
        <f t="shared" si="74"/>
        <v>Y</v>
      </c>
      <c r="BI128" s="396">
        <f t="shared" si="75"/>
        <v>110</v>
      </c>
      <c r="BJ128" s="396">
        <f t="shared" si="90"/>
        <v>0</v>
      </c>
      <c r="BK128" s="396">
        <f t="shared" si="91"/>
        <v>91331.677763020707</v>
      </c>
      <c r="BL128" s="396">
        <f t="shared" si="92"/>
        <v>91331.677763020707</v>
      </c>
      <c r="BM128" s="443">
        <f t="shared" si="93"/>
        <v>0</v>
      </c>
      <c r="BN128" s="460">
        <f t="shared" si="94"/>
        <v>0</v>
      </c>
      <c r="BO128" s="305">
        <f t="shared" si="95"/>
        <v>0</v>
      </c>
      <c r="BP128" s="445">
        <f t="shared" si="96"/>
        <v>0</v>
      </c>
      <c r="BQ128" s="305"/>
      <c r="BR128" s="12">
        <v>7704</v>
      </c>
      <c r="BS128" s="12">
        <v>52000</v>
      </c>
      <c r="BT128" s="12">
        <v>7747.5</v>
      </c>
      <c r="BU128" s="446">
        <v>85000</v>
      </c>
      <c r="BV128" s="6">
        <v>7766</v>
      </c>
      <c r="BW128" s="6">
        <v>102369</v>
      </c>
      <c r="CW128" s="436"/>
      <c r="CX128" s="436"/>
      <c r="CY128" s="436"/>
      <c r="CZ128" s="436"/>
      <c r="DA128" s="436"/>
      <c r="DB128" s="436"/>
      <c r="DC128" s="148"/>
    </row>
    <row r="129" spans="1:107">
      <c r="A129" s="6" t="str">
        <f ca="1">OFFSET('day lookup'!$A$1,WEEKDAY(B129,1)-1,0)</f>
        <v>WED</v>
      </c>
      <c r="B129" s="387">
        <f t="shared" si="100"/>
        <v>41094</v>
      </c>
      <c r="C129" s="394">
        <f ca="1">IF($CY$1=1,OFFSET(Historic!$F$193,$B129-$B$35,C$30-1975),IF($B129&gt;DATE(Input!$C$1,4,30),OFFSET(Historic!$F$193,$B129-$B$35,C$30-1975),NA()))</f>
        <v>200.0329495</v>
      </c>
      <c r="D129" s="212">
        <f ca="1">IF($CY$1=1,OFFSET(Historic!$F$193,$B129-$B$35,D$30-1975),IF($B129&gt;DATE(Input!$C$1,4,30),OFFSET(Historic!$F$193,$B129-$B$35,D$30-1975),NA()))</f>
        <v>200.33047000000002</v>
      </c>
      <c r="E129" s="212">
        <f ca="1">IF($CY$1=1,OFFSET(Historic!$F$193,$B129-$B$35,E$30-1975),IF($B129&gt;DATE(Input!$C$1,4,30),OFFSET(Historic!$F$193,$B129-$B$35,E$30-1975),NA()))</f>
        <v>424.54191880000002</v>
      </c>
      <c r="F129" s="212">
        <f ca="1">IF($CY$1=1,OFFSET(Historic!$F$193,$B129-$B$35,F$30-1975),IF($B129&gt;DATE(Input!$C$1,4,30),OFFSET(Historic!$F$193,$B129-$B$35,F$30-1975),NA()))</f>
        <v>364.95848000000001</v>
      </c>
      <c r="G129" s="212">
        <f ca="1">IF($CY$1=1,OFFSET(Historic!$F$193,$B129-$B$35,G$30-1975),IF($B129&gt;DATE(Input!$C$1,4,30),OFFSET(Historic!$F$193,$B129-$B$35,G$30-1975),NA()))</f>
        <v>346.55</v>
      </c>
      <c r="H129" s="212">
        <f t="shared" ca="1" si="76"/>
        <v>307.28276366</v>
      </c>
      <c r="I129" s="388">
        <f t="shared" ca="1" si="61"/>
        <v>0.62914369484745214</v>
      </c>
      <c r="J129" s="305">
        <f t="shared" ca="1" si="62"/>
        <v>205.22105902006632</v>
      </c>
      <c r="K129" s="305">
        <f t="shared" ca="1" si="63"/>
        <v>65.023674032633068</v>
      </c>
      <c r="L129" s="406" t="str">
        <f>IF(Computations!J104&lt;&gt;"",Computations!J104,"---")</f>
        <v>Y</v>
      </c>
      <c r="M129" s="436">
        <f>IF(Computations!I104&lt;&gt;"",Computations!I104,"---")</f>
        <v>111.26472481934321</v>
      </c>
      <c r="N129" s="410">
        <f>IF(Computations!C104&lt;&gt;"",Computations!C104,"---")</f>
        <v>7752.379112814896</v>
      </c>
      <c r="O129" s="407">
        <f>IF(Computations!D104&lt;&gt;"",Computations!D104,"---")</f>
        <v>89370.13</v>
      </c>
      <c r="P129" s="407">
        <f>IF(Computations!M104&lt;&gt;"",Computations!M104,"---")</f>
        <v>111.26472481934321</v>
      </c>
      <c r="Q129" s="407">
        <f>IF(Computations!P104&lt;&gt;"",Computations!P104,"---")</f>
        <v>2.77999999999999</v>
      </c>
      <c r="R129" s="407">
        <f>IF(Computations!V104&lt;&gt;"",Computations!V104,"---")</f>
        <v>12.695818032815412</v>
      </c>
      <c r="S129" s="407">
        <f>IF(Computations!X104&lt;&gt;"",Computations!X104,"---")</f>
        <v>50</v>
      </c>
      <c r="T129" s="407">
        <f>IF(Computations!AB104&lt;&gt;"",Computations!AB104,"---")</f>
        <v>0</v>
      </c>
      <c r="U129" s="407">
        <f>IF(Computations!AG104&lt;&gt;"",Computations!AG104,"---")</f>
        <v>-13.239665481174711</v>
      </c>
      <c r="V129" s="407">
        <f>IF(Computations!H104&lt;&gt;"",Computations!H104,"---")</f>
        <v>189.98020833333334</v>
      </c>
      <c r="W129" s="407">
        <f>IF(Computations!G104&lt;&gt;"",Computations!G104,"---")</f>
        <v>4.8479166666666602</v>
      </c>
      <c r="X129" s="407">
        <f>IF(Computations!F104&lt;&gt;"",Computations!F104,"---")</f>
        <v>194.828125</v>
      </c>
      <c r="Y129" s="422">
        <f>IF(Computations!E104&lt;&gt;"",Computations!E104,"---")</f>
        <v>8.7006999999999994</v>
      </c>
      <c r="Z129" s="409">
        <f>IF(AA129=O129,N129,interp(AA129,AreaCapacity!$A$3:$B$245,2))</f>
        <v>7752.379112814896</v>
      </c>
      <c r="AA129" s="403">
        <f t="shared" si="97"/>
        <v>89370.13</v>
      </c>
      <c r="AB129" s="396">
        <f t="shared" si="64"/>
        <v>111.26472481934321</v>
      </c>
      <c r="AC129" s="396">
        <f>IF(P129&lt;&gt;"---",P129,IF(BH129="Y",AB129,MIN(Input!I104,AB129-AK129)))</f>
        <v>111.26472481934321</v>
      </c>
      <c r="AD129" s="396">
        <f t="shared" si="65"/>
        <v>2.77999999999999</v>
      </c>
      <c r="AE129" s="396">
        <f>IF(R129&lt;&gt;"---",R129,IF(BH129="Y",Input!M104,0))</f>
        <v>12.695818032815412</v>
      </c>
      <c r="AF129" s="396">
        <f t="shared" si="66"/>
        <v>50</v>
      </c>
      <c r="AG129" s="396">
        <f t="shared" si="77"/>
        <v>0</v>
      </c>
      <c r="AH129" s="396">
        <f t="shared" si="78"/>
        <v>-13.239665481174711</v>
      </c>
      <c r="AI129" s="396">
        <f t="shared" si="67"/>
        <v>194.828125</v>
      </c>
      <c r="AJ129" s="212">
        <f t="shared" si="79"/>
        <v>189.98020833333334</v>
      </c>
      <c r="AK129" s="432">
        <f>IF(Y129&lt;&gt;"---",Y129,interp(AA128,AreaCapacity!$A$3:$C$245,3)*StepInterp(B129,Evap!$A$3:$D$15,4)/1.9835)</f>
        <v>8.7006999999999994</v>
      </c>
      <c r="AL129" s="396">
        <f t="shared" si="68"/>
        <v>4.8479166666666602</v>
      </c>
      <c r="AM129" s="396">
        <f t="shared" si="80"/>
        <v>194.828125</v>
      </c>
      <c r="AN129" s="396">
        <f t="shared" si="98"/>
        <v>-173.38999999999942</v>
      </c>
      <c r="AO129" s="396">
        <f t="shared" si="81"/>
        <v>78.715483513990122</v>
      </c>
      <c r="AP129" s="396">
        <f t="shared" si="99"/>
        <v>636.80821419998483</v>
      </c>
      <c r="AQ129" s="409">
        <f>IF(AR129=O129,N129,interp(AR129,AreaCapacity!$A$3:$B$245,2))</f>
        <v>7752.379112814896</v>
      </c>
      <c r="AR129" s="403">
        <f t="shared" si="82"/>
        <v>89370.13</v>
      </c>
      <c r="AS129" s="396">
        <f t="shared" si="69"/>
        <v>111.26472481934321</v>
      </c>
      <c r="AT129" s="396">
        <f>IF(P129&lt;&gt;"---",P129,IF(BH129="Y",AS129,MIN(Input!I104,AS129-BB129)))</f>
        <v>111.26472481934321</v>
      </c>
      <c r="AU129" s="396">
        <f t="shared" si="70"/>
        <v>2.77999999999999</v>
      </c>
      <c r="AV129" s="396">
        <f>IF(R129&lt;&gt;"---",R129,IF(BH129="Y",Input!M104,0))</f>
        <v>12.695818032815412</v>
      </c>
      <c r="AW129" s="396">
        <f t="shared" si="71"/>
        <v>50</v>
      </c>
      <c r="AX129" s="396">
        <f t="shared" si="83"/>
        <v>0</v>
      </c>
      <c r="AY129" s="396">
        <f t="shared" si="84"/>
        <v>-13.239665481174711</v>
      </c>
      <c r="AZ129" s="396">
        <f t="shared" si="72"/>
        <v>194.828125</v>
      </c>
      <c r="BA129" s="212">
        <f t="shared" si="85"/>
        <v>189.98020833333334</v>
      </c>
      <c r="BB129" s="432">
        <f>IF(Y129&lt;&gt;"---",Y129,interp(AR128,AreaCapacity!$A$3:$C$245,3)*StepInterp(B129,Evap!$A$3:$D$15,4)/1.9835)</f>
        <v>8.7006999999999994</v>
      </c>
      <c r="BC129" s="396">
        <f t="shared" si="73"/>
        <v>4.8479166666666602</v>
      </c>
      <c r="BD129" s="212">
        <f t="shared" si="86"/>
        <v>194.828125</v>
      </c>
      <c r="BE129" s="212">
        <f t="shared" si="87"/>
        <v>-173.38999999999942</v>
      </c>
      <c r="BF129" s="212">
        <f t="shared" si="88"/>
        <v>78.715483513990122</v>
      </c>
      <c r="BG129" s="445">
        <f t="shared" si="89"/>
        <v>636.80821419998483</v>
      </c>
      <c r="BH129" s="396" t="str">
        <f t="shared" si="74"/>
        <v>Y</v>
      </c>
      <c r="BI129" s="396">
        <f t="shared" si="75"/>
        <v>110</v>
      </c>
      <c r="BJ129" s="396">
        <f t="shared" si="90"/>
        <v>0</v>
      </c>
      <c r="BK129" s="396">
        <f t="shared" si="91"/>
        <v>91331.677763020707</v>
      </c>
      <c r="BL129" s="396">
        <f t="shared" si="92"/>
        <v>91331.677763020707</v>
      </c>
      <c r="BM129" s="443">
        <f t="shared" si="93"/>
        <v>0</v>
      </c>
      <c r="BN129" s="460">
        <f t="shared" si="94"/>
        <v>0</v>
      </c>
      <c r="BO129" s="305">
        <f t="shared" si="95"/>
        <v>0</v>
      </c>
      <c r="BP129" s="445">
        <f t="shared" si="96"/>
        <v>0</v>
      </c>
      <c r="BQ129" s="305"/>
      <c r="BR129" s="12">
        <v>7704</v>
      </c>
      <c r="BS129" s="12">
        <v>52000</v>
      </c>
      <c r="BT129" s="12">
        <v>7747.5</v>
      </c>
      <c r="BU129" s="446">
        <v>85000</v>
      </c>
      <c r="BV129" s="6">
        <v>7766</v>
      </c>
      <c r="BW129" s="6">
        <v>102369</v>
      </c>
      <c r="CW129" s="436"/>
      <c r="CX129" s="436"/>
      <c r="CY129" s="436"/>
      <c r="CZ129" s="436"/>
      <c r="DA129" s="436"/>
      <c r="DB129" s="436"/>
      <c r="DC129" s="148"/>
    </row>
    <row r="130" spans="1:107">
      <c r="A130" s="6" t="str">
        <f ca="1">OFFSET('day lookup'!$A$1,WEEKDAY(B130,1)-1,0)</f>
        <v>THU</v>
      </c>
      <c r="B130" s="387">
        <f t="shared" si="100"/>
        <v>41095</v>
      </c>
      <c r="C130" s="394">
        <f ca="1">IF($CY$1=1,OFFSET(Historic!$F$193,$B130-$B$35,C$30-1975),IF($B130&gt;DATE(Input!$C$1,4,30),OFFSET(Historic!$F$193,$B130-$B$35,C$30-1975),NA()))</f>
        <v>240.55524160000002</v>
      </c>
      <c r="D130" s="212">
        <f ca="1">IF($CY$1=1,OFFSET(Historic!$F$193,$B130-$B$35,D$30-1975),IF($B130&gt;DATE(Input!$C$1,4,30),OFFSET(Historic!$F$193,$B130-$B$35,D$30-1975),NA()))</f>
        <v>198.34700000000001</v>
      </c>
      <c r="E130" s="212">
        <f ca="1">IF($CY$1=1,OFFSET(Historic!$F$193,$B130-$B$35,E$30-1975),IF($B130&gt;DATE(Input!$C$1,4,30),OFFSET(Historic!$F$193,$B130-$B$35,E$30-1975),NA()))</f>
        <v>359.6229457</v>
      </c>
      <c r="F130" s="212">
        <f ca="1">IF($CY$1=1,OFFSET(Historic!$F$193,$B130-$B$35,F$30-1975),IF($B130&gt;DATE(Input!$C$1,4,30),OFFSET(Historic!$F$193,$B130-$B$35,F$30-1975),NA()))</f>
        <v>374.87583000000001</v>
      </c>
      <c r="G130" s="212">
        <f ca="1">IF($CY$1=1,OFFSET(Historic!$F$193,$B130-$B$35,G$30-1975),IF($B130&gt;DATE(Input!$C$1,4,30),OFFSET(Historic!$F$193,$B130-$B$35,G$30-1975),NA()))</f>
        <v>356.03</v>
      </c>
      <c r="H130" s="212">
        <f t="shared" ca="1" si="76"/>
        <v>305.88620345999999</v>
      </c>
      <c r="I130" s="388">
        <f t="shared" ca="1" si="61"/>
        <v>0.62628431857186939</v>
      </c>
      <c r="J130" s="305">
        <f t="shared" ca="1" si="62"/>
        <v>204.28835599495812</v>
      </c>
      <c r="K130" s="305">
        <f t="shared" ca="1" si="63"/>
        <v>64.728149890210844</v>
      </c>
      <c r="L130" s="406" t="str">
        <f>IF(Computations!J105&lt;&gt;"",Computations!J105,"---")</f>
        <v>Y</v>
      </c>
      <c r="M130" s="436">
        <f>IF(Computations!I105&lt;&gt;"",Computations!I105,"---")</f>
        <v>111.55247744201787</v>
      </c>
      <c r="N130" s="410">
        <f>IF(Computations!C105&lt;&gt;"",Computations!C105,"---")</f>
        <v>7752.1894304490688</v>
      </c>
      <c r="O130" s="407">
        <f>IF(Computations!D105&lt;&gt;"",Computations!D105,"---")</f>
        <v>89196.95</v>
      </c>
      <c r="P130" s="407">
        <f>IF(Computations!M105&lt;&gt;"",Computations!M105,"---")</f>
        <v>111.55247744201787</v>
      </c>
      <c r="Q130" s="407">
        <f>IF(Computations!P105&lt;&gt;"",Computations!P105,"---")</f>
        <v>2.8815624999999998</v>
      </c>
      <c r="R130" s="407">
        <f>IF(Computations!V105&lt;&gt;"",Computations!V105,"---")</f>
        <v>12.695818032815412</v>
      </c>
      <c r="S130" s="407">
        <f>IF(Computations!X105&lt;&gt;"",Computations!X105,"---")</f>
        <v>50</v>
      </c>
      <c r="T130" s="407">
        <f>IF(Computations!AB105&lt;&gt;"",Computations!AB105,"---")</f>
        <v>0</v>
      </c>
      <c r="U130" s="407">
        <f>IF(Computations!AG105&lt;&gt;"",Computations!AG105,"---")</f>
        <v>-13.042329525166735</v>
      </c>
      <c r="V130" s="407">
        <f>IF(Computations!H105&lt;&gt;"",Computations!H105,"---")</f>
        <v>190.17218750000001</v>
      </c>
      <c r="W130" s="407">
        <f>IF(Computations!G105&lt;&gt;"",Computations!G105,"---")</f>
        <v>4.7184375000000003</v>
      </c>
      <c r="X130" s="407">
        <f>IF(Computations!F105&lt;&gt;"",Computations!F105,"---")</f>
        <v>194.890625</v>
      </c>
      <c r="Y130" s="422">
        <f>IF(Computations!E105&lt;&gt;"",Computations!E105,"---")</f>
        <v>8.6905999999999999</v>
      </c>
      <c r="Z130" s="409">
        <f>IF(AA130=O130,N130,interp(AA130,AreaCapacity!$A$3:$B$245,2))</f>
        <v>7752.1894304490688</v>
      </c>
      <c r="AA130" s="403">
        <f t="shared" si="97"/>
        <v>89196.95</v>
      </c>
      <c r="AB130" s="396">
        <f t="shared" si="64"/>
        <v>111.55247744201787</v>
      </c>
      <c r="AC130" s="396">
        <f>IF(P130&lt;&gt;"---",P130,IF(BH130="Y",AB130,MIN(Input!I105,AB130-AK130)))</f>
        <v>111.55247744201787</v>
      </c>
      <c r="AD130" s="396">
        <f t="shared" si="65"/>
        <v>2.8815624999999998</v>
      </c>
      <c r="AE130" s="396">
        <f>IF(R130&lt;&gt;"---",R130,IF(BH130="Y",Input!M105,0))</f>
        <v>12.695818032815412</v>
      </c>
      <c r="AF130" s="396">
        <f t="shared" si="66"/>
        <v>50</v>
      </c>
      <c r="AG130" s="396">
        <f t="shared" si="77"/>
        <v>0</v>
      </c>
      <c r="AH130" s="396">
        <f t="shared" si="78"/>
        <v>-13.042329525166735</v>
      </c>
      <c r="AI130" s="396">
        <f t="shared" si="67"/>
        <v>194.890625</v>
      </c>
      <c r="AJ130" s="212">
        <f t="shared" si="79"/>
        <v>190.17218750000001</v>
      </c>
      <c r="AK130" s="432">
        <f>IF(Y130&lt;&gt;"---",Y130,interp(AA129,AreaCapacity!$A$3:$C$245,3)*StepInterp(B130,Evap!$A$3:$D$15,4)/1.9835)</f>
        <v>8.6905999999999999</v>
      </c>
      <c r="AL130" s="396">
        <f t="shared" si="68"/>
        <v>4.7184375000000003</v>
      </c>
      <c r="AM130" s="396">
        <f t="shared" si="80"/>
        <v>194.890625</v>
      </c>
      <c r="AN130" s="396">
        <f t="shared" si="98"/>
        <v>-173.18000000000757</v>
      </c>
      <c r="AO130" s="396">
        <f t="shared" si="81"/>
        <v>78.619710057982132</v>
      </c>
      <c r="AP130" s="396">
        <f t="shared" si="99"/>
        <v>792.75040909999234</v>
      </c>
      <c r="AQ130" s="409">
        <f>IF(AR130=O130,N130,interp(AR130,AreaCapacity!$A$3:$B$245,2))</f>
        <v>7752.1894304490688</v>
      </c>
      <c r="AR130" s="403">
        <f t="shared" si="82"/>
        <v>89196.95</v>
      </c>
      <c r="AS130" s="396">
        <f t="shared" si="69"/>
        <v>111.55247744201787</v>
      </c>
      <c r="AT130" s="396">
        <f>IF(P130&lt;&gt;"---",P130,IF(BH130="Y",AS130,MIN(Input!I105,AS130-BB130)))</f>
        <v>111.55247744201787</v>
      </c>
      <c r="AU130" s="396">
        <f t="shared" si="70"/>
        <v>2.8815624999999998</v>
      </c>
      <c r="AV130" s="396">
        <f>IF(R130&lt;&gt;"---",R130,IF(BH130="Y",Input!M105,0))</f>
        <v>12.695818032815412</v>
      </c>
      <c r="AW130" s="396">
        <f t="shared" si="71"/>
        <v>50</v>
      </c>
      <c r="AX130" s="396">
        <f t="shared" si="83"/>
        <v>0</v>
      </c>
      <c r="AY130" s="396">
        <f t="shared" si="84"/>
        <v>-13.042329525166735</v>
      </c>
      <c r="AZ130" s="396">
        <f t="shared" si="72"/>
        <v>194.890625</v>
      </c>
      <c r="BA130" s="212">
        <f t="shared" si="85"/>
        <v>190.17218750000001</v>
      </c>
      <c r="BB130" s="432">
        <f>IF(Y130&lt;&gt;"---",Y130,interp(AR129,AreaCapacity!$A$3:$C$245,3)*StepInterp(B130,Evap!$A$3:$D$15,4)/1.9835)</f>
        <v>8.6905999999999999</v>
      </c>
      <c r="BC130" s="396">
        <f t="shared" si="73"/>
        <v>4.7184375000000003</v>
      </c>
      <c r="BD130" s="212">
        <f t="shared" si="86"/>
        <v>194.890625</v>
      </c>
      <c r="BE130" s="212">
        <f t="shared" si="87"/>
        <v>-173.18000000000757</v>
      </c>
      <c r="BF130" s="212">
        <f t="shared" si="88"/>
        <v>78.619710057982132</v>
      </c>
      <c r="BG130" s="445">
        <f t="shared" si="89"/>
        <v>792.75040909999234</v>
      </c>
      <c r="BH130" s="396" t="str">
        <f t="shared" si="74"/>
        <v>Y</v>
      </c>
      <c r="BI130" s="396">
        <f t="shared" si="75"/>
        <v>110</v>
      </c>
      <c r="BJ130" s="396">
        <f t="shared" si="90"/>
        <v>0</v>
      </c>
      <c r="BK130" s="396">
        <f t="shared" si="91"/>
        <v>91331.677763020707</v>
      </c>
      <c r="BL130" s="396">
        <f t="shared" si="92"/>
        <v>91331.677763020707</v>
      </c>
      <c r="BM130" s="443">
        <f t="shared" si="93"/>
        <v>0</v>
      </c>
      <c r="BN130" s="460">
        <f t="shared" si="94"/>
        <v>0</v>
      </c>
      <c r="BO130" s="305">
        <f t="shared" si="95"/>
        <v>0</v>
      </c>
      <c r="BP130" s="445">
        <f t="shared" si="96"/>
        <v>0</v>
      </c>
      <c r="BQ130" s="305"/>
      <c r="BR130" s="12">
        <v>7704</v>
      </c>
      <c r="BS130" s="12">
        <v>52000</v>
      </c>
      <c r="BT130" s="12">
        <v>7747.5</v>
      </c>
      <c r="BU130" s="446">
        <v>85000</v>
      </c>
      <c r="BV130" s="6">
        <v>7766</v>
      </c>
      <c r="BW130" s="6">
        <v>102369</v>
      </c>
      <c r="CW130" s="436"/>
      <c r="CX130" s="436"/>
      <c r="CY130" s="436"/>
      <c r="CZ130" s="436"/>
      <c r="DA130" s="436"/>
      <c r="DB130" s="436"/>
      <c r="DC130" s="148"/>
    </row>
    <row r="131" spans="1:107">
      <c r="A131" s="6" t="str">
        <f ca="1">OFFSET('day lookup'!$A$1,WEEKDAY(B131,1)-1,0)</f>
        <v>FRI</v>
      </c>
      <c r="B131" s="387">
        <f t="shared" si="100"/>
        <v>41096</v>
      </c>
      <c r="C131" s="394">
        <f ca="1">IF($CY$1=1,OFFSET(Historic!$F$193,$B131-$B$35,C$30-1975),IF($B131&gt;DATE(Input!$C$1,4,30),OFFSET(Historic!$F$193,$B131-$B$35,C$30-1975),NA()))</f>
        <v>207.57013550000002</v>
      </c>
      <c r="D131" s="212">
        <f ca="1">IF($CY$1=1,OFFSET(Historic!$F$193,$B131-$B$35,D$30-1975),IF($B131&gt;DATE(Input!$C$1,4,30),OFFSET(Historic!$F$193,$B131-$B$35,D$30-1975),NA()))</f>
        <v>210.24782000000002</v>
      </c>
      <c r="E131" s="212">
        <f ca="1">IF($CY$1=1,OFFSET(Historic!$F$193,$B131-$B$35,E$30-1975),IF($B131&gt;DATE(Input!$C$1,4,30),OFFSET(Historic!$F$193,$B131-$B$35,E$30-1975),NA()))</f>
        <v>369.89732030000005</v>
      </c>
      <c r="F131" s="212">
        <f ca="1">IF($CY$1=1,OFFSET(Historic!$F$193,$B131-$B$35,F$30-1975),IF($B131&gt;DATE(Input!$C$1,4,30),OFFSET(Historic!$F$193,$B131-$B$35,F$30-1975),NA()))</f>
        <v>355.04113000000001</v>
      </c>
      <c r="G131" s="212">
        <f ca="1">IF($CY$1=1,OFFSET(Historic!$F$193,$B131-$B$35,G$30-1975),IF($B131&gt;DATE(Input!$C$1,4,30),OFFSET(Historic!$F$193,$B131-$B$35,G$30-1975),NA()))</f>
        <v>341.54</v>
      </c>
      <c r="H131" s="212">
        <f t="shared" ca="1" si="76"/>
        <v>296.85928116000002</v>
      </c>
      <c r="I131" s="388">
        <f t="shared" ref="I131:I162" ca="1" si="101">IF(B131&lt;$B$157,IF($CY$1=1,H131/$H$220*100,IF(B131&gt;$B$64,H131/$H$221*100,NA())),H131/$H$222*100)</f>
        <v>0.60780221700106096</v>
      </c>
      <c r="J131" s="305">
        <f t="shared" ref="J131:J162" ca="1" si="102">IF(B131&lt;$B$157,IF($CY$1=1,$E$8,$F$8),$G$8)*1000*I131/100/1.9835</f>
        <v>198.25965938980914</v>
      </c>
      <c r="K131" s="305">
        <f t="shared" ref="K131:K162" ca="1" si="103">IF(B131&lt;$B$157,IF($CY$1=1,$E$9,$F$9),$G$9)*1000*I131/100/1.9835</f>
        <v>62.81797554082052</v>
      </c>
      <c r="L131" s="406" t="str">
        <f>IF(Computations!J106&lt;&gt;"",Computations!J106,"---")</f>
        <v>Y</v>
      </c>
      <c r="M131" s="436">
        <f>IF(Computations!I106&lt;&gt;"",Computations!I106,"---")</f>
        <v>143.63619601084235</v>
      </c>
      <c r="N131" s="410">
        <f>IF(Computations!C106&lt;&gt;"",Computations!C106,"---")</f>
        <v>7752.0696056955094</v>
      </c>
      <c r="O131" s="407">
        <f>IF(Computations!D106&lt;&gt;"",Computations!D106,"---")</f>
        <v>89087.55</v>
      </c>
      <c r="P131" s="407">
        <f>IF(Computations!M106&lt;&gt;"",Computations!M106,"---")</f>
        <v>143.63619601084235</v>
      </c>
      <c r="Q131" s="407">
        <f>IF(Computations!P106&lt;&gt;"",Computations!P106,"---")</f>
        <v>3.08</v>
      </c>
      <c r="R131" s="407">
        <f>IF(Computations!V106&lt;&gt;"",Computations!V106,"---")</f>
        <v>12.695818032815412</v>
      </c>
      <c r="S131" s="407">
        <f>IF(Computations!X106&lt;&gt;"",Computations!X106,"---")</f>
        <v>50</v>
      </c>
      <c r="T131" s="407">
        <f>IF(Computations!AB106&lt;&gt;"",Computations!AB106,"---")</f>
        <v>0</v>
      </c>
      <c r="U131" s="407">
        <f>IF(Computations!AG106&lt;&gt;"",Computations!AG106,"---")</f>
        <v>19.306389043657788</v>
      </c>
      <c r="V131" s="407">
        <f>IF(Computations!H106&lt;&gt;"",Computations!H106,"---")</f>
        <v>190.105625</v>
      </c>
      <c r="W131" s="407">
        <f>IF(Computations!G106&lt;&gt;"",Computations!G106,"---")</f>
        <v>4.66</v>
      </c>
      <c r="X131" s="407">
        <f>IF(Computations!F106&lt;&gt;"",Computations!F106,"---")</f>
        <v>194.765625</v>
      </c>
      <c r="Y131" s="422">
        <f>IF(Computations!E106&lt;&gt;"",Computations!E106,"---")</f>
        <v>8.6856000000000009</v>
      </c>
      <c r="Z131" s="409">
        <f>IF(AA131=O131,N131,interp(AA131,AreaCapacity!$A$3:$B$245,2))</f>
        <v>7752.0696056955094</v>
      </c>
      <c r="AA131" s="403">
        <f t="shared" si="97"/>
        <v>89087.55</v>
      </c>
      <c r="AB131" s="396">
        <f t="shared" ref="AB131:AB162" si="104">IF(M131&lt;&gt;"---",M131,J131)</f>
        <v>143.63619601084235</v>
      </c>
      <c r="AC131" s="396">
        <f>IF(P131&lt;&gt;"---",P131,IF(BH131="Y",AB131,MIN(Input!I106,AB131-AK131)))</f>
        <v>143.63619601084235</v>
      </c>
      <c r="AD131" s="396">
        <f t="shared" ref="AD131:AD162" si="105">IF(Q131&lt;&gt;"---",Q131,IF(BH131="Y",K131,0))</f>
        <v>3.08</v>
      </c>
      <c r="AE131" s="396">
        <f>IF(R131&lt;&gt;"---",R131,IF(BH131="Y",Input!M106,0))</f>
        <v>12.695818032815412</v>
      </c>
      <c r="AF131" s="396">
        <f t="shared" ref="AF131:AF162" si="106">IF(S131&lt;&gt;"---",S131,StepInterp(B131,$H$3:$L$26,5))</f>
        <v>50</v>
      </c>
      <c r="AG131" s="396">
        <f t="shared" si="77"/>
        <v>0</v>
      </c>
      <c r="AH131" s="396">
        <f t="shared" si="78"/>
        <v>19.306389043657788</v>
      </c>
      <c r="AI131" s="396">
        <f t="shared" ref="AI131:AI162" si="107">IF(X131&lt;&gt;"---",X131,StepInterp(B131,$H$3:$K$26,3))</f>
        <v>194.765625</v>
      </c>
      <c r="AJ131" s="212">
        <f t="shared" si="79"/>
        <v>190.105625</v>
      </c>
      <c r="AK131" s="432">
        <f>IF(Y131&lt;&gt;"---",Y131,interp(AA130,AreaCapacity!$A$3:$C$245,3)*StepInterp(B131,Evap!$A$3:$D$15,4)/1.9835)</f>
        <v>8.6856000000000009</v>
      </c>
      <c r="AL131" s="396">
        <f t="shared" ref="AL131:AL162" si="108">IF(W131&lt;&gt;"---",W131,StepInterp(B131,$H$3:$M$26,6))</f>
        <v>4.66</v>
      </c>
      <c r="AM131" s="396">
        <f t="shared" si="80"/>
        <v>194.765625</v>
      </c>
      <c r="AN131" s="396">
        <f t="shared" si="98"/>
        <v>-109.39999999999418</v>
      </c>
      <c r="AO131" s="396">
        <f t="shared" si="81"/>
        <v>46.469428989157649</v>
      </c>
      <c r="AP131" s="396">
        <f t="shared" si="99"/>
        <v>884.92252149998649</v>
      </c>
      <c r="AQ131" s="409">
        <f>IF(AR131=O131,N131,interp(AR131,AreaCapacity!$A$3:$B$245,2))</f>
        <v>7752.0696056955094</v>
      </c>
      <c r="AR131" s="403">
        <f t="shared" si="82"/>
        <v>89087.55</v>
      </c>
      <c r="AS131" s="396">
        <f t="shared" ref="AS131:AS162" si="109">IF(M131&lt;&gt;"---",M131,J131)</f>
        <v>143.63619601084235</v>
      </c>
      <c r="AT131" s="396">
        <f>IF(P131&lt;&gt;"---",P131,IF(BH131="Y",AS131,MIN(Input!I106,AS131-BB131)))</f>
        <v>143.63619601084235</v>
      </c>
      <c r="AU131" s="396">
        <f t="shared" ref="AU131:AU162" si="110">IF(Q131&lt;&gt;"---",Q131,IF(BH131="Y",K131,0))</f>
        <v>3.08</v>
      </c>
      <c r="AV131" s="396">
        <f>IF(R131&lt;&gt;"---",R131,IF(BH131="Y",Input!M106,0))</f>
        <v>12.695818032815412</v>
      </c>
      <c r="AW131" s="396">
        <f t="shared" ref="AW131:AW162" si="111">IF(S131&lt;&gt;"---",S131,StepInterp(B131,$H$3:$L$26,5))</f>
        <v>50</v>
      </c>
      <c r="AX131" s="396">
        <f t="shared" si="83"/>
        <v>0</v>
      </c>
      <c r="AY131" s="396">
        <f t="shared" si="84"/>
        <v>19.306389043657788</v>
      </c>
      <c r="AZ131" s="396">
        <f t="shared" ref="AZ131:AZ162" si="112">IF(X131&lt;&gt;"---",X131,StepInterp(B131,$H$3:$K$26,4))</f>
        <v>194.765625</v>
      </c>
      <c r="BA131" s="212">
        <f t="shared" si="85"/>
        <v>190.105625</v>
      </c>
      <c r="BB131" s="432">
        <f>IF(Y131&lt;&gt;"---",Y131,interp(AR130,AreaCapacity!$A$3:$C$245,3)*StepInterp(B131,Evap!$A$3:$D$15,4)/1.9835)</f>
        <v>8.6856000000000009</v>
      </c>
      <c r="BC131" s="396">
        <f t="shared" ref="BC131:BC162" si="113">IF(W131&lt;&gt;"---",W131,StepInterp(B131,$H$3:$M$26,6))</f>
        <v>4.66</v>
      </c>
      <c r="BD131" s="212">
        <f t="shared" si="86"/>
        <v>194.765625</v>
      </c>
      <c r="BE131" s="212">
        <f t="shared" si="87"/>
        <v>-109.39999999999418</v>
      </c>
      <c r="BF131" s="212">
        <f t="shared" si="88"/>
        <v>46.469428989157649</v>
      </c>
      <c r="BG131" s="445">
        <f t="shared" si="89"/>
        <v>884.92252149998649</v>
      </c>
      <c r="BH131" s="396" t="str">
        <f t="shared" ref="BH131:BH162" si="114">IF(L131&lt;&gt;"---",L131,StepInterp(B131,$B$13:$D$17,3))</f>
        <v>Y</v>
      </c>
      <c r="BI131" s="396">
        <f t="shared" ref="BI131:BI162" si="115">StepInterp(B131,$E$13:$G$15,3)</f>
        <v>110</v>
      </c>
      <c r="BJ131" s="396">
        <f t="shared" si="90"/>
        <v>0</v>
      </c>
      <c r="BK131" s="396">
        <f t="shared" si="91"/>
        <v>91331.677763020707</v>
      </c>
      <c r="BL131" s="396">
        <f t="shared" si="92"/>
        <v>91331.677763020707</v>
      </c>
      <c r="BM131" s="443">
        <f t="shared" si="93"/>
        <v>0</v>
      </c>
      <c r="BN131" s="460">
        <f t="shared" si="94"/>
        <v>0</v>
      </c>
      <c r="BO131" s="305">
        <f t="shared" si="95"/>
        <v>0</v>
      </c>
      <c r="BP131" s="445">
        <f t="shared" si="96"/>
        <v>0</v>
      </c>
      <c r="BQ131" s="305"/>
      <c r="BR131" s="12">
        <v>7704</v>
      </c>
      <c r="BS131" s="12">
        <v>52000</v>
      </c>
      <c r="BT131" s="12">
        <v>7747.5</v>
      </c>
      <c r="BU131" s="446">
        <v>85000</v>
      </c>
      <c r="BV131" s="6">
        <v>7766</v>
      </c>
      <c r="BW131" s="6">
        <v>102369</v>
      </c>
      <c r="CW131" s="436"/>
      <c r="CX131" s="436"/>
      <c r="CY131" s="436"/>
      <c r="CZ131" s="436"/>
      <c r="DA131" s="436"/>
      <c r="DB131" s="436"/>
      <c r="DC131" s="148"/>
    </row>
    <row r="132" spans="1:107">
      <c r="A132" s="6" t="str">
        <f ca="1">OFFSET('day lookup'!$A$1,WEEKDAY(B132,1)-1,0)</f>
        <v>SAT</v>
      </c>
      <c r="B132" s="387">
        <f t="shared" si="100"/>
        <v>41097</v>
      </c>
      <c r="C132" s="394">
        <f ca="1">IF($CY$1=1,OFFSET(Historic!$F$193,$B132-$B$35,C$30-1975),IF($B132&gt;DATE(Input!$C$1,4,30),OFFSET(Historic!$F$193,$B132-$B$35,C$30-1975),NA()))</f>
        <v>177.89742430000001</v>
      </c>
      <c r="D132" s="212">
        <f ca="1">IF($CY$1=1,OFFSET(Historic!$F$193,$B132-$B$35,D$30-1975),IF($B132&gt;DATE(Input!$C$1,4,30),OFFSET(Historic!$F$193,$B132-$B$35,D$30-1975),NA()))</f>
        <v>210.24782000000002</v>
      </c>
      <c r="E132" s="212">
        <f ca="1">IF($CY$1=1,OFFSET(Historic!$F$193,$B132-$B$35,E$30-1975),IF($B132&gt;DATE(Input!$C$1,4,30),OFFSET(Historic!$F$193,$B132-$B$35,E$30-1975),NA()))</f>
        <v>351.07418999999999</v>
      </c>
      <c r="F132" s="212">
        <f ca="1">IF($CY$1=1,OFFSET(Historic!$F$193,$B132-$B$35,F$30-1975),IF($B132&gt;DATE(Input!$C$1,4,30),OFFSET(Historic!$F$193,$B132-$B$35,F$30-1975),NA()))</f>
        <v>353.05766</v>
      </c>
      <c r="G132" s="212">
        <f ca="1">IF($CY$1=1,OFFSET(Historic!$F$193,$B132-$B$35,G$30-1975),IF($B132&gt;DATE(Input!$C$1,4,30),OFFSET(Historic!$F$193,$B132-$B$35,G$30-1975),NA()))</f>
        <v>324</v>
      </c>
      <c r="H132" s="212">
        <f t="shared" ca="1" si="76"/>
        <v>283.25541886000002</v>
      </c>
      <c r="I132" s="388">
        <f t="shared" ca="1" si="101"/>
        <v>0.57994909536912975</v>
      </c>
      <c r="J132" s="305">
        <f t="shared" ca="1" si="102"/>
        <v>189.17421966414264</v>
      </c>
      <c r="K132" s="305">
        <f t="shared" ca="1" si="103"/>
        <v>59.939281346443963</v>
      </c>
      <c r="L132" s="406" t="str">
        <f>IF(Computations!J107&lt;&gt;"",Computations!J107,"---")</f>
        <v>Y</v>
      </c>
      <c r="M132" s="436">
        <f>IF(Computations!I107&lt;&gt;"",Computations!I107,"---")</f>
        <v>189.2879422926639</v>
      </c>
      <c r="N132" s="410">
        <f>IF(Computations!C107&lt;&gt;"",Computations!C107,"---")</f>
        <v>7752.0496495071193</v>
      </c>
      <c r="O132" s="407">
        <f>IF(Computations!D107&lt;&gt;"",Computations!D107,"---")</f>
        <v>89069.33</v>
      </c>
      <c r="P132" s="407">
        <f>IF(Computations!M107&lt;&gt;"",Computations!M107,"---")</f>
        <v>189.2879422926639</v>
      </c>
      <c r="Q132" s="407">
        <f>IF(Computations!P107&lt;&gt;"",Computations!P107,"---")</f>
        <v>3.08</v>
      </c>
      <c r="R132" s="407">
        <f>IF(Computations!V107&lt;&gt;"",Computations!V107,"---")</f>
        <v>12.695818032815412</v>
      </c>
      <c r="S132" s="407">
        <f>IF(Computations!X107&lt;&gt;"",Computations!X107,"---")</f>
        <v>50</v>
      </c>
      <c r="T132" s="407">
        <f>IF(Computations!AB107&lt;&gt;"",Computations!AB107,"---")</f>
        <v>0</v>
      </c>
      <c r="U132" s="407">
        <f>IF(Computations!AG107&lt;&gt;"",Computations!AG107,"---")</f>
        <v>65.275635325479328</v>
      </c>
      <c r="V132" s="407">
        <f>IF(Computations!H107&lt;&gt;"",Computations!H107,"---")</f>
        <v>189.78812500000001</v>
      </c>
      <c r="W132" s="407">
        <f>IF(Computations!G107&lt;&gt;"",Computations!G107,"---")</f>
        <v>4.680625</v>
      </c>
      <c r="X132" s="407">
        <f>IF(Computations!F107&lt;&gt;"",Computations!F107,"---")</f>
        <v>194.46875</v>
      </c>
      <c r="Y132" s="422">
        <f>IF(Computations!E107&lt;&gt;"",Computations!E107,"---")</f>
        <v>8.6856000000000009</v>
      </c>
      <c r="Z132" s="409">
        <f>IF(AA132=O132,N132,interp(AA132,AreaCapacity!$A$3:$B$245,2))</f>
        <v>7752.0496495071193</v>
      </c>
      <c r="AA132" s="403">
        <f t="shared" si="97"/>
        <v>89069.33</v>
      </c>
      <c r="AB132" s="396">
        <f t="shared" si="104"/>
        <v>189.2879422926639</v>
      </c>
      <c r="AC132" s="396">
        <f>IF(P132&lt;&gt;"---",P132,IF(BH132="Y",AB132,MIN(Input!I107,AB132-AK132)))</f>
        <v>189.2879422926639</v>
      </c>
      <c r="AD132" s="396">
        <f t="shared" si="105"/>
        <v>3.08</v>
      </c>
      <c r="AE132" s="396">
        <f>IF(R132&lt;&gt;"---",R132,IF(BH132="Y",Input!M107,0))</f>
        <v>12.695818032815412</v>
      </c>
      <c r="AF132" s="396">
        <f t="shared" si="106"/>
        <v>50</v>
      </c>
      <c r="AG132" s="396">
        <f t="shared" si="77"/>
        <v>0</v>
      </c>
      <c r="AH132" s="396">
        <f t="shared" si="78"/>
        <v>65.275635325479328</v>
      </c>
      <c r="AI132" s="396">
        <f t="shared" si="107"/>
        <v>194.46875</v>
      </c>
      <c r="AJ132" s="212">
        <f t="shared" si="79"/>
        <v>189.78812500000001</v>
      </c>
      <c r="AK132" s="432">
        <f>IF(Y132&lt;&gt;"---",Y132,interp(AA131,AreaCapacity!$A$3:$C$245,3)*StepInterp(B132,Evap!$A$3:$D$15,4)/1.9835)</f>
        <v>8.6856000000000009</v>
      </c>
      <c r="AL132" s="396">
        <f t="shared" si="108"/>
        <v>4.680625</v>
      </c>
      <c r="AM132" s="396">
        <f t="shared" si="80"/>
        <v>194.46875</v>
      </c>
      <c r="AN132" s="396">
        <f t="shared" si="98"/>
        <v>-18.220000000001164</v>
      </c>
      <c r="AO132" s="396">
        <f t="shared" si="81"/>
        <v>0.50018270733610848</v>
      </c>
      <c r="AP132" s="396">
        <f t="shared" si="99"/>
        <v>885.91463389998762</v>
      </c>
      <c r="AQ132" s="409">
        <f>IF(AR132=O132,N132,interp(AR132,AreaCapacity!$A$3:$B$245,2))</f>
        <v>7752.0496495071193</v>
      </c>
      <c r="AR132" s="403">
        <f t="shared" si="82"/>
        <v>89069.33</v>
      </c>
      <c r="AS132" s="396">
        <f t="shared" si="109"/>
        <v>189.2879422926639</v>
      </c>
      <c r="AT132" s="396">
        <f>IF(P132&lt;&gt;"---",P132,IF(BH132="Y",AS132,MIN(Input!I107,AS132-BB132)))</f>
        <v>189.2879422926639</v>
      </c>
      <c r="AU132" s="396">
        <f t="shared" si="110"/>
        <v>3.08</v>
      </c>
      <c r="AV132" s="396">
        <f>IF(R132&lt;&gt;"---",R132,IF(BH132="Y",Input!M107,0))</f>
        <v>12.695818032815412</v>
      </c>
      <c r="AW132" s="396">
        <f t="shared" si="111"/>
        <v>50</v>
      </c>
      <c r="AX132" s="396">
        <f t="shared" si="83"/>
        <v>0</v>
      </c>
      <c r="AY132" s="396">
        <f t="shared" si="84"/>
        <v>65.275635325479328</v>
      </c>
      <c r="AZ132" s="396">
        <f t="shared" si="112"/>
        <v>194.46875</v>
      </c>
      <c r="BA132" s="212">
        <f t="shared" si="85"/>
        <v>189.78812500000001</v>
      </c>
      <c r="BB132" s="432">
        <f>IF(Y132&lt;&gt;"---",Y132,interp(AR131,AreaCapacity!$A$3:$C$245,3)*StepInterp(B132,Evap!$A$3:$D$15,4)/1.9835)</f>
        <v>8.6856000000000009</v>
      </c>
      <c r="BC132" s="396">
        <f t="shared" si="113"/>
        <v>4.680625</v>
      </c>
      <c r="BD132" s="212">
        <f t="shared" si="86"/>
        <v>194.46875</v>
      </c>
      <c r="BE132" s="212">
        <f t="shared" si="87"/>
        <v>-18.220000000001164</v>
      </c>
      <c r="BF132" s="212">
        <f t="shared" si="88"/>
        <v>0.50018270733610848</v>
      </c>
      <c r="BG132" s="445">
        <f t="shared" si="89"/>
        <v>885.91463389998762</v>
      </c>
      <c r="BH132" s="396" t="str">
        <f t="shared" si="114"/>
        <v>Y</v>
      </c>
      <c r="BI132" s="396">
        <f t="shared" si="115"/>
        <v>110</v>
      </c>
      <c r="BJ132" s="396">
        <f t="shared" si="90"/>
        <v>0</v>
      </c>
      <c r="BK132" s="396">
        <f t="shared" si="91"/>
        <v>91331.677763020707</v>
      </c>
      <c r="BL132" s="396">
        <f t="shared" si="92"/>
        <v>91331.677763020707</v>
      </c>
      <c r="BM132" s="443">
        <f t="shared" si="93"/>
        <v>0</v>
      </c>
      <c r="BN132" s="460">
        <f t="shared" si="94"/>
        <v>0</v>
      </c>
      <c r="BO132" s="305">
        <f t="shared" si="95"/>
        <v>0</v>
      </c>
      <c r="BP132" s="445">
        <f t="shared" si="96"/>
        <v>0</v>
      </c>
      <c r="BQ132" s="305"/>
      <c r="BR132" s="12">
        <v>7704</v>
      </c>
      <c r="BS132" s="12">
        <v>52000</v>
      </c>
      <c r="BT132" s="12">
        <v>7747.5</v>
      </c>
      <c r="BU132" s="446">
        <v>85000</v>
      </c>
      <c r="BV132" s="6">
        <v>7766</v>
      </c>
      <c r="BW132" s="6">
        <v>102369</v>
      </c>
      <c r="CW132" s="436"/>
      <c r="CX132" s="436"/>
      <c r="CY132" s="436"/>
      <c r="CZ132" s="436"/>
      <c r="DA132" s="436"/>
      <c r="DB132" s="436"/>
      <c r="DC132" s="148"/>
    </row>
    <row r="133" spans="1:107">
      <c r="A133" s="6" t="str">
        <f ca="1">OFFSET('day lookup'!$A$1,WEEKDAY(B133,1)-1,0)</f>
        <v>SUN</v>
      </c>
      <c r="B133" s="387">
        <f t="shared" si="100"/>
        <v>41098</v>
      </c>
      <c r="C133" s="394">
        <f ca="1">IF($CY$1=1,OFFSET(Historic!$F$193,$B133-$B$35,C$30-1975),IF($B133&gt;DATE(Input!$C$1,4,30),OFFSET(Historic!$F$193,$B133-$B$35,C$30-1975),NA()))</f>
        <v>177.10403630000002</v>
      </c>
      <c r="D133" s="212">
        <f ca="1">IF($CY$1=1,OFFSET(Historic!$F$193,$B133-$B$35,D$30-1975),IF($B133&gt;DATE(Input!$C$1,4,30),OFFSET(Historic!$F$193,$B133-$B$35,D$30-1975),NA()))</f>
        <v>198.34700000000001</v>
      </c>
      <c r="E133" s="212">
        <f ca="1">IF($CY$1=1,OFFSET(Historic!$F$193,$B133-$B$35,E$30-1975),IF($B133&gt;DATE(Input!$C$1,4,30),OFFSET(Historic!$F$193,$B133-$B$35,E$30-1975),NA()))</f>
        <v>313.34859059999997</v>
      </c>
      <c r="F133" s="212">
        <f ca="1">IF($CY$1=1,OFFSET(Historic!$F$193,$B133-$B$35,F$30-1975),IF($B133&gt;DATE(Input!$C$1,4,30),OFFSET(Historic!$F$193,$B133-$B$35,F$30-1975),NA()))</f>
        <v>374.87583000000001</v>
      </c>
      <c r="G133" s="212">
        <f ca="1">IF($CY$1=1,OFFSET(Historic!$F$193,$B133-$B$35,G$30-1975),IF($B133&gt;DATE(Input!$C$1,4,30),OFFSET(Historic!$F$193,$B133-$B$35,G$30-1975),NA()))</f>
        <v>333.39</v>
      </c>
      <c r="H133" s="212">
        <f t="shared" ca="1" si="76"/>
        <v>279.41309137999997</v>
      </c>
      <c r="I133" s="388">
        <f t="shared" ca="1" si="101"/>
        <v>0.57208215197540302</v>
      </c>
      <c r="J133" s="305">
        <f t="shared" ca="1" si="102"/>
        <v>186.60809293072131</v>
      </c>
      <c r="K133" s="305">
        <f t="shared" ca="1" si="103"/>
        <v>59.126211825035355</v>
      </c>
      <c r="L133" s="406" t="str">
        <f>IF(Computations!J108&lt;&gt;"",Computations!J108,"---")</f>
        <v>Y</v>
      </c>
      <c r="M133" s="436">
        <f>IF(Computations!I108&lt;&gt;"",Computations!I108,"---")</f>
        <v>143.34921696705865</v>
      </c>
      <c r="N133" s="410">
        <f>IF(Computations!C108&lt;&gt;"",Computations!C108,"---")</f>
        <v>7751.9299669239253</v>
      </c>
      <c r="O133" s="407">
        <f>IF(Computations!D108&lt;&gt;"",Computations!D108,"---")</f>
        <v>88960.48</v>
      </c>
      <c r="P133" s="407">
        <f>IF(Computations!M108&lt;&gt;"",Computations!M108,"---")</f>
        <v>143.34921696705865</v>
      </c>
      <c r="Q133" s="407">
        <f>IF(Computations!P108&lt;&gt;"",Computations!P108,"---")</f>
        <v>3.08</v>
      </c>
      <c r="R133" s="407">
        <f>IF(Computations!V108&lt;&gt;"",Computations!V108,"---")</f>
        <v>12.695818032815412</v>
      </c>
      <c r="S133" s="407">
        <f>IF(Computations!X108&lt;&gt;"",Computations!X108,"---")</f>
        <v>50</v>
      </c>
      <c r="T133" s="407">
        <f>IF(Computations!AB108&lt;&gt;"",Computations!AB108,"---")</f>
        <v>0</v>
      </c>
      <c r="U133" s="407">
        <f>IF(Computations!AG108&lt;&gt;"",Computations!AG108,"---")</f>
        <v>19.57357666654076</v>
      </c>
      <c r="V133" s="407">
        <f>IF(Computations!H108&lt;&gt;"",Computations!H108,"---")</f>
        <v>189.55145833333333</v>
      </c>
      <c r="W133" s="407">
        <f>IF(Computations!G108&lt;&gt;"",Computations!G108,"---")</f>
        <v>4.8547916666666602</v>
      </c>
      <c r="X133" s="407">
        <f>IF(Computations!F108&lt;&gt;"",Computations!F108,"---")</f>
        <v>194.40625</v>
      </c>
      <c r="Y133" s="422">
        <f>IF(Computations!E108&lt;&gt;"",Computations!E108,"---")</f>
        <v>8.6754999999999995</v>
      </c>
      <c r="Z133" s="409">
        <f>IF(AA133=O133,N133,interp(AA133,AreaCapacity!$A$3:$B$245,2))</f>
        <v>7751.9299669239253</v>
      </c>
      <c r="AA133" s="403">
        <f t="shared" si="97"/>
        <v>88960.48</v>
      </c>
      <c r="AB133" s="396">
        <f t="shared" si="104"/>
        <v>143.34921696705865</v>
      </c>
      <c r="AC133" s="396">
        <f>IF(P133&lt;&gt;"---",P133,IF(BH133="Y",AB133,MIN(Input!I108,AB133-AK133)))</f>
        <v>143.34921696705865</v>
      </c>
      <c r="AD133" s="396">
        <f t="shared" si="105"/>
        <v>3.08</v>
      </c>
      <c r="AE133" s="396">
        <f>IF(R133&lt;&gt;"---",R133,IF(BH133="Y",Input!M108,0))</f>
        <v>12.695818032815412</v>
      </c>
      <c r="AF133" s="396">
        <f t="shared" si="106"/>
        <v>50</v>
      </c>
      <c r="AG133" s="396">
        <f t="shared" si="77"/>
        <v>0</v>
      </c>
      <c r="AH133" s="396">
        <f t="shared" si="78"/>
        <v>19.57357666654076</v>
      </c>
      <c r="AI133" s="396">
        <f t="shared" si="107"/>
        <v>194.40625</v>
      </c>
      <c r="AJ133" s="212">
        <f t="shared" si="79"/>
        <v>189.55145833333333</v>
      </c>
      <c r="AK133" s="432">
        <f>IF(Y133&lt;&gt;"---",Y133,interp(AA132,AreaCapacity!$A$3:$C$245,3)*StepInterp(B133,Evap!$A$3:$D$15,4)/1.9835)</f>
        <v>8.6754999999999995</v>
      </c>
      <c r="AL133" s="396">
        <f t="shared" si="108"/>
        <v>4.8547916666666602</v>
      </c>
      <c r="AM133" s="396">
        <f t="shared" si="80"/>
        <v>194.40625</v>
      </c>
      <c r="AN133" s="396">
        <f t="shared" si="98"/>
        <v>-108.85000000000582</v>
      </c>
      <c r="AO133" s="396">
        <f t="shared" si="81"/>
        <v>46.202241366274677</v>
      </c>
      <c r="AP133" s="396">
        <f t="shared" si="99"/>
        <v>977.55677964999347</v>
      </c>
      <c r="AQ133" s="409">
        <f>IF(AR133=O133,N133,interp(AR133,AreaCapacity!$A$3:$B$245,2))</f>
        <v>7751.9299669239253</v>
      </c>
      <c r="AR133" s="403">
        <f t="shared" si="82"/>
        <v>88960.48</v>
      </c>
      <c r="AS133" s="396">
        <f t="shared" si="109"/>
        <v>143.34921696705865</v>
      </c>
      <c r="AT133" s="396">
        <f>IF(P133&lt;&gt;"---",P133,IF(BH133="Y",AS133,MIN(Input!I108,AS133-BB133)))</f>
        <v>143.34921696705865</v>
      </c>
      <c r="AU133" s="396">
        <f t="shared" si="110"/>
        <v>3.08</v>
      </c>
      <c r="AV133" s="396">
        <f>IF(R133&lt;&gt;"---",R133,IF(BH133="Y",Input!M108,0))</f>
        <v>12.695818032815412</v>
      </c>
      <c r="AW133" s="396">
        <f t="shared" si="111"/>
        <v>50</v>
      </c>
      <c r="AX133" s="396">
        <f t="shared" si="83"/>
        <v>0</v>
      </c>
      <c r="AY133" s="396">
        <f t="shared" si="84"/>
        <v>19.57357666654076</v>
      </c>
      <c r="AZ133" s="396">
        <f t="shared" si="112"/>
        <v>194.40625</v>
      </c>
      <c r="BA133" s="212">
        <f t="shared" si="85"/>
        <v>189.55145833333333</v>
      </c>
      <c r="BB133" s="432">
        <f>IF(Y133&lt;&gt;"---",Y133,interp(AR132,AreaCapacity!$A$3:$C$245,3)*StepInterp(B133,Evap!$A$3:$D$15,4)/1.9835)</f>
        <v>8.6754999999999995</v>
      </c>
      <c r="BC133" s="396">
        <f t="shared" si="113"/>
        <v>4.8547916666666602</v>
      </c>
      <c r="BD133" s="212">
        <f t="shared" si="86"/>
        <v>194.40625</v>
      </c>
      <c r="BE133" s="212">
        <f t="shared" si="87"/>
        <v>-108.85000000000582</v>
      </c>
      <c r="BF133" s="212">
        <f t="shared" si="88"/>
        <v>46.202241366274677</v>
      </c>
      <c r="BG133" s="445">
        <f t="shared" si="89"/>
        <v>977.55677964999347</v>
      </c>
      <c r="BH133" s="396" t="str">
        <f t="shared" si="114"/>
        <v>Y</v>
      </c>
      <c r="BI133" s="396">
        <f t="shared" si="115"/>
        <v>110</v>
      </c>
      <c r="BJ133" s="396">
        <f t="shared" si="90"/>
        <v>0</v>
      </c>
      <c r="BK133" s="396">
        <f t="shared" si="91"/>
        <v>91331.677763020707</v>
      </c>
      <c r="BL133" s="396">
        <f t="shared" si="92"/>
        <v>91331.677763020707</v>
      </c>
      <c r="BM133" s="443">
        <f t="shared" si="93"/>
        <v>0</v>
      </c>
      <c r="BN133" s="460">
        <f t="shared" si="94"/>
        <v>0</v>
      </c>
      <c r="BO133" s="305">
        <f t="shared" si="95"/>
        <v>0</v>
      </c>
      <c r="BP133" s="445">
        <f t="shared" si="96"/>
        <v>0</v>
      </c>
      <c r="BQ133" s="305"/>
      <c r="BR133" s="12">
        <v>7704</v>
      </c>
      <c r="BS133" s="12">
        <v>52000</v>
      </c>
      <c r="BT133" s="12">
        <v>7747.5</v>
      </c>
      <c r="BU133" s="446">
        <v>85000</v>
      </c>
      <c r="BV133" s="6">
        <v>7766</v>
      </c>
      <c r="BW133" s="6">
        <v>102369</v>
      </c>
      <c r="CW133" s="436"/>
      <c r="CX133" s="436"/>
      <c r="CY133" s="436"/>
      <c r="CZ133" s="436"/>
      <c r="DA133" s="436"/>
      <c r="DB133" s="436"/>
      <c r="DC133" s="148"/>
    </row>
    <row r="134" spans="1:107">
      <c r="A134" s="6" t="str">
        <f ca="1">OFFSET('day lookup'!$A$1,WEEKDAY(B134,1)-1,0)</f>
        <v>MON</v>
      </c>
      <c r="B134" s="387">
        <f t="shared" si="100"/>
        <v>41099</v>
      </c>
      <c r="C134" s="394">
        <f ca="1">IF($CY$1=1,OFFSET(Historic!$F$193,$B134-$B$35,C$30-1975),IF($B134&gt;DATE(Input!$C$1,4,30),OFFSET(Historic!$F$193,$B134-$B$35,C$30-1975),NA()))</f>
        <v>154.5321477</v>
      </c>
      <c r="D134" s="212">
        <f ca="1">IF($CY$1=1,OFFSET(Historic!$F$193,$B134-$B$35,D$30-1975),IF($B134&gt;DATE(Input!$C$1,4,30),OFFSET(Historic!$F$193,$B134-$B$35,D$30-1975),NA()))</f>
        <v>138.84290000000001</v>
      </c>
      <c r="E134" s="212">
        <f ca="1">IF($CY$1=1,OFFSET(Historic!$F$193,$B134-$B$35,E$30-1975),IF($B134&gt;DATE(Input!$C$1,4,30),OFFSET(Historic!$F$193,$B134-$B$35,E$30-1975),NA()))</f>
        <v>323.2064365</v>
      </c>
      <c r="F134" s="212">
        <f ca="1">IF($CY$1=1,OFFSET(Historic!$F$193,$B134-$B$35,F$30-1975),IF($B134&gt;DATE(Input!$C$1,4,30),OFFSET(Historic!$F$193,$B134-$B$35,F$30-1975),NA()))</f>
        <v>404.62788</v>
      </c>
      <c r="G134" s="212">
        <f ca="1">IF($CY$1=1,OFFSET(Historic!$F$193,$B134-$B$35,G$30-1975),IF($B134&gt;DATE(Input!$C$1,4,30),OFFSET(Historic!$F$193,$B134-$B$35,G$30-1975),NA()))</f>
        <v>352.58</v>
      </c>
      <c r="H134" s="212">
        <f t="shared" ca="1" si="76"/>
        <v>274.75787284</v>
      </c>
      <c r="I134" s="388">
        <f t="shared" ca="1" si="101"/>
        <v>0.56255086112884389</v>
      </c>
      <c r="J134" s="305">
        <f t="shared" ca="1" si="102"/>
        <v>183.49907091019006</v>
      </c>
      <c r="K134" s="305">
        <f t="shared" ca="1" si="103"/>
        <v>58.141127568143681</v>
      </c>
      <c r="L134" s="406" t="str">
        <f>IF(Computations!J109&lt;&gt;"",Computations!J109,"---")</f>
        <v>Y</v>
      </c>
      <c r="M134" s="436">
        <f>IF(Computations!I109&lt;&gt;"",Computations!I109,"---")</f>
        <v>143.3593488540873</v>
      </c>
      <c r="N134" s="410">
        <f>IF(Computations!C109&lt;&gt;"",Computations!C109,"---")</f>
        <v>7751.8095479603089</v>
      </c>
      <c r="O134" s="407">
        <f>IF(Computations!D109&lt;&gt;"",Computations!D109,"---")</f>
        <v>88851.26</v>
      </c>
      <c r="P134" s="407">
        <f>IF(Computations!M109&lt;&gt;"",Computations!M109,"---")</f>
        <v>143.3593488540873</v>
      </c>
      <c r="Q134" s="407">
        <f>IF(Computations!P109&lt;&gt;"",Computations!P109,"---")</f>
        <v>3.08</v>
      </c>
      <c r="R134" s="407">
        <f>IF(Computations!V109&lt;&gt;"",Computations!V109,"---")</f>
        <v>12.695818032815412</v>
      </c>
      <c r="S134" s="407">
        <f>IF(Computations!X109&lt;&gt;"",Computations!X109,"---")</f>
        <v>50</v>
      </c>
      <c r="T134" s="407">
        <f>IF(Computations!AB109&lt;&gt;"",Computations!AB109,"---")</f>
        <v>0</v>
      </c>
      <c r="U134" s="407">
        <f>IF(Computations!AG109&lt;&gt;"",Computations!AG109,"---")</f>
        <v>19.381937720236067</v>
      </c>
      <c r="V134" s="407">
        <f>IF(Computations!H109&lt;&gt;"",Computations!H109,"---")</f>
        <v>189.75322916666667</v>
      </c>
      <c r="W134" s="407">
        <f>IF(Computations!G109&lt;&gt;"",Computations!G109,"---")</f>
        <v>5.2936458333333301</v>
      </c>
      <c r="X134" s="407">
        <f>IF(Computations!F109&lt;&gt;"",Computations!F109,"---")</f>
        <v>195.046875</v>
      </c>
      <c r="Y134" s="422">
        <f>IF(Computations!E109&lt;&gt;"",Computations!E109,"---")</f>
        <v>8.6704000000000008</v>
      </c>
      <c r="Z134" s="409">
        <f>IF(AA134=O134,N134,interp(AA134,AreaCapacity!$A$3:$B$245,2))</f>
        <v>7751.8095479603089</v>
      </c>
      <c r="AA134" s="403">
        <f t="shared" si="97"/>
        <v>88851.26</v>
      </c>
      <c r="AB134" s="396">
        <f t="shared" si="104"/>
        <v>143.3593488540873</v>
      </c>
      <c r="AC134" s="396">
        <f>IF(P134&lt;&gt;"---",P134,IF(BH134="Y",AB134,MIN(Input!I109,AB134-AK134)))</f>
        <v>143.3593488540873</v>
      </c>
      <c r="AD134" s="396">
        <f t="shared" si="105"/>
        <v>3.08</v>
      </c>
      <c r="AE134" s="396">
        <f>IF(R134&lt;&gt;"---",R134,IF(BH134="Y",Input!M109,0))</f>
        <v>12.695818032815412</v>
      </c>
      <c r="AF134" s="396">
        <f t="shared" si="106"/>
        <v>50</v>
      </c>
      <c r="AG134" s="396">
        <f t="shared" si="77"/>
        <v>0</v>
      </c>
      <c r="AH134" s="396">
        <f t="shared" si="78"/>
        <v>19.381937720236067</v>
      </c>
      <c r="AI134" s="396">
        <f t="shared" si="107"/>
        <v>195.046875</v>
      </c>
      <c r="AJ134" s="212">
        <f t="shared" si="79"/>
        <v>189.75322916666667</v>
      </c>
      <c r="AK134" s="432">
        <f>IF(Y134&lt;&gt;"---",Y134,interp(AA133,AreaCapacity!$A$3:$C$245,3)*StepInterp(B134,Evap!$A$3:$D$15,4)/1.9835)</f>
        <v>8.6704000000000008</v>
      </c>
      <c r="AL134" s="396">
        <f t="shared" si="108"/>
        <v>5.2936458333333301</v>
      </c>
      <c r="AM134" s="396">
        <f t="shared" si="80"/>
        <v>195.046875</v>
      </c>
      <c r="AN134" s="396">
        <f t="shared" si="98"/>
        <v>-109.22000000000116</v>
      </c>
      <c r="AO134" s="396">
        <f t="shared" si="81"/>
        <v>46.39388031257937</v>
      </c>
      <c r="AP134" s="396">
        <f t="shared" si="99"/>
        <v>1069.5790412499946</v>
      </c>
      <c r="AQ134" s="409">
        <f>IF(AR134=O134,N134,interp(AR134,AreaCapacity!$A$3:$B$245,2))</f>
        <v>7751.8095479603089</v>
      </c>
      <c r="AR134" s="403">
        <f t="shared" si="82"/>
        <v>88851.26</v>
      </c>
      <c r="AS134" s="396">
        <f t="shared" si="109"/>
        <v>143.3593488540873</v>
      </c>
      <c r="AT134" s="396">
        <f>IF(P134&lt;&gt;"---",P134,IF(BH134="Y",AS134,MIN(Input!I109,AS134-BB134)))</f>
        <v>143.3593488540873</v>
      </c>
      <c r="AU134" s="396">
        <f t="shared" si="110"/>
        <v>3.08</v>
      </c>
      <c r="AV134" s="396">
        <f>IF(R134&lt;&gt;"---",R134,IF(BH134="Y",Input!M109,0))</f>
        <v>12.695818032815412</v>
      </c>
      <c r="AW134" s="396">
        <f t="shared" si="111"/>
        <v>50</v>
      </c>
      <c r="AX134" s="396">
        <f t="shared" si="83"/>
        <v>0</v>
      </c>
      <c r="AY134" s="396">
        <f t="shared" si="84"/>
        <v>19.381937720236067</v>
      </c>
      <c r="AZ134" s="396">
        <f t="shared" si="112"/>
        <v>195.046875</v>
      </c>
      <c r="BA134" s="212">
        <f t="shared" si="85"/>
        <v>189.75322916666667</v>
      </c>
      <c r="BB134" s="432">
        <f>IF(Y134&lt;&gt;"---",Y134,interp(AR133,AreaCapacity!$A$3:$C$245,3)*StepInterp(B134,Evap!$A$3:$D$15,4)/1.9835)</f>
        <v>8.6704000000000008</v>
      </c>
      <c r="BC134" s="396">
        <f t="shared" si="113"/>
        <v>5.2936458333333301</v>
      </c>
      <c r="BD134" s="212">
        <f t="shared" si="86"/>
        <v>195.046875</v>
      </c>
      <c r="BE134" s="212">
        <f t="shared" si="87"/>
        <v>-109.22000000000116</v>
      </c>
      <c r="BF134" s="212">
        <f t="shared" si="88"/>
        <v>46.39388031257937</v>
      </c>
      <c r="BG134" s="445">
        <f t="shared" si="89"/>
        <v>1069.5790412499946</v>
      </c>
      <c r="BH134" s="396" t="str">
        <f t="shared" si="114"/>
        <v>Y</v>
      </c>
      <c r="BI134" s="396">
        <f t="shared" si="115"/>
        <v>110</v>
      </c>
      <c r="BJ134" s="396">
        <f t="shared" si="90"/>
        <v>0</v>
      </c>
      <c r="BK134" s="396">
        <f t="shared" si="91"/>
        <v>91331.677763020707</v>
      </c>
      <c r="BL134" s="396">
        <f t="shared" si="92"/>
        <v>91331.677763020707</v>
      </c>
      <c r="BM134" s="443">
        <f t="shared" si="93"/>
        <v>0</v>
      </c>
      <c r="BN134" s="460">
        <f t="shared" si="94"/>
        <v>0</v>
      </c>
      <c r="BO134" s="305">
        <f t="shared" si="95"/>
        <v>0</v>
      </c>
      <c r="BP134" s="445">
        <f t="shared" si="96"/>
        <v>0</v>
      </c>
      <c r="BQ134" s="305"/>
      <c r="BR134" s="12">
        <v>7704</v>
      </c>
      <c r="BS134" s="12">
        <v>52000</v>
      </c>
      <c r="BT134" s="12">
        <v>7747.5</v>
      </c>
      <c r="BU134" s="446">
        <v>85000</v>
      </c>
      <c r="BV134" s="6">
        <v>7766</v>
      </c>
      <c r="BW134" s="6">
        <v>102369</v>
      </c>
      <c r="CW134" s="436"/>
      <c r="CX134" s="436"/>
      <c r="CY134" s="436"/>
      <c r="CZ134" s="436"/>
      <c r="DA134" s="436"/>
      <c r="DB134" s="436"/>
      <c r="DC134" s="148"/>
    </row>
    <row r="135" spans="1:107">
      <c r="A135" s="6" t="str">
        <f ca="1">OFFSET('day lookup'!$A$1,WEEKDAY(B135,1)-1,0)</f>
        <v>TUE</v>
      </c>
      <c r="B135" s="387">
        <f t="shared" si="100"/>
        <v>41100</v>
      </c>
      <c r="C135" s="394">
        <f ca="1">IF($CY$1=1,OFFSET(Historic!$F$193,$B135-$B$35,C$30-1975),IF($B135&gt;DATE(Input!$C$1,4,30),OFFSET(Historic!$F$193,$B135-$B$35,C$30-1975),NA()))</f>
        <v>147.19330869999999</v>
      </c>
      <c r="D135" s="212">
        <f ca="1">IF($CY$1=1,OFFSET(Historic!$F$193,$B135-$B$35,D$30-1975),IF($B135&gt;DATE(Input!$C$1,4,30),OFFSET(Historic!$F$193,$B135-$B$35,D$30-1975),NA()))</f>
        <v>132.89249000000001</v>
      </c>
      <c r="E135" s="212">
        <f ca="1">IF($CY$1=1,OFFSET(Historic!$F$193,$B135-$B$35,E$30-1975),IF($B135&gt;DATE(Input!$C$1,4,30),OFFSET(Historic!$F$193,$B135-$B$35,E$30-1975),NA()))</f>
        <v>333.73866219999996</v>
      </c>
      <c r="F135" s="212">
        <f ca="1">IF($CY$1=1,OFFSET(Historic!$F$193,$B135-$B$35,F$30-1975),IF($B135&gt;DATE(Input!$C$1,4,30),OFFSET(Historic!$F$193,$B135-$B$35,F$30-1975),NA()))</f>
        <v>481.98321000000004</v>
      </c>
      <c r="G135" s="212">
        <f ca="1">IF($CY$1=1,OFFSET(Historic!$F$193,$B135-$B$35,G$30-1975),IF($B135&gt;DATE(Input!$C$1,4,30),OFFSET(Historic!$F$193,$B135-$B$35,G$30-1975),NA()))</f>
        <v>304.02999999999997</v>
      </c>
      <c r="H135" s="212">
        <f t="shared" ca="1" si="76"/>
        <v>279.96753417999997</v>
      </c>
      <c r="I135" s="388">
        <f t="shared" ca="1" si="101"/>
        <v>0.57321734155655213</v>
      </c>
      <c r="J135" s="305">
        <f t="shared" ca="1" si="102"/>
        <v>186.97838164209188</v>
      </c>
      <c r="K135" s="305">
        <f t="shared" ca="1" si="103"/>
        <v>59.243536687216121</v>
      </c>
      <c r="L135" s="406" t="str">
        <f>IF(Computations!J110&lt;&gt;"",Computations!J110,"---")</f>
        <v>Y</v>
      </c>
      <c r="M135" s="436">
        <f>IF(Computations!I110&lt;&gt;"",Computations!I110,"---")</f>
        <v>120.53309733111102</v>
      </c>
      <c r="N135" s="410">
        <f>IF(Computations!C110&lt;&gt;"",Computations!C110,"---")</f>
        <v>7751.6393715545755</v>
      </c>
      <c r="O135" s="407">
        <f>IF(Computations!D110&lt;&gt;"",Computations!D110,"---")</f>
        <v>88696.91</v>
      </c>
      <c r="P135" s="407">
        <f>IF(Computations!M110&lt;&gt;"",Computations!M110,"---")</f>
        <v>120.53309733111102</v>
      </c>
      <c r="Q135" s="407">
        <f>IF(Computations!P110&lt;&gt;"",Computations!P110,"---")</f>
        <v>3.2882812499999901</v>
      </c>
      <c r="R135" s="407">
        <f>IF(Computations!V110&lt;&gt;"",Computations!V110,"---")</f>
        <v>12.695818032815412</v>
      </c>
      <c r="S135" s="407">
        <f>IF(Computations!X110&lt;&gt;"",Computations!X110,"---")</f>
        <v>50</v>
      </c>
      <c r="T135" s="407">
        <f>IF(Computations!AB110&lt;&gt;"",Computations!AB110,"---")</f>
        <v>0</v>
      </c>
      <c r="U135" s="407">
        <f>IF(Computations!AG110&lt;&gt;"",Computations!AG110,"---")</f>
        <v>-3.1724908860735468</v>
      </c>
      <c r="V135" s="407">
        <f>IF(Computations!H110&lt;&gt;"",Computations!H110,"---")</f>
        <v>189.68968749999999</v>
      </c>
      <c r="W135" s="407">
        <f>IF(Computations!G110&lt;&gt;"",Computations!G110,"---")</f>
        <v>5.5915625000000002</v>
      </c>
      <c r="X135" s="407">
        <f>IF(Computations!F110&lt;&gt;"",Computations!F110,"---")</f>
        <v>195.28125</v>
      </c>
      <c r="Y135" s="422">
        <f>IF(Computations!E110&lt;&gt;"",Computations!E110,"---")</f>
        <v>8.6603999999999992</v>
      </c>
      <c r="Z135" s="409">
        <f>IF(AA135=O135,N135,interp(AA135,AreaCapacity!$A$3:$B$245,2))</f>
        <v>7751.6393715545755</v>
      </c>
      <c r="AA135" s="403">
        <f t="shared" si="97"/>
        <v>88696.91</v>
      </c>
      <c r="AB135" s="396">
        <f t="shared" si="104"/>
        <v>120.53309733111102</v>
      </c>
      <c r="AC135" s="396">
        <f>IF(P135&lt;&gt;"---",P135,IF(BH135="Y",AB135,MIN(Input!I110,AB135-AK135)))</f>
        <v>120.53309733111102</v>
      </c>
      <c r="AD135" s="396">
        <f t="shared" si="105"/>
        <v>3.2882812499999901</v>
      </c>
      <c r="AE135" s="396">
        <f>IF(R135&lt;&gt;"---",R135,IF(BH135="Y",Input!M110,0))</f>
        <v>12.695818032815412</v>
      </c>
      <c r="AF135" s="396">
        <f t="shared" si="106"/>
        <v>50</v>
      </c>
      <c r="AG135" s="396">
        <f t="shared" si="77"/>
        <v>0</v>
      </c>
      <c r="AH135" s="396">
        <f t="shared" si="78"/>
        <v>-3.1724908860735468</v>
      </c>
      <c r="AI135" s="396">
        <f t="shared" si="107"/>
        <v>195.28125</v>
      </c>
      <c r="AJ135" s="212">
        <f t="shared" si="79"/>
        <v>189.68968749999999</v>
      </c>
      <c r="AK135" s="432">
        <f>IF(Y135&lt;&gt;"---",Y135,interp(AA134,AreaCapacity!$A$3:$C$245,3)*StepInterp(B135,Evap!$A$3:$D$15,4)/1.9835)</f>
        <v>8.6603999999999992</v>
      </c>
      <c r="AL135" s="396">
        <f t="shared" si="108"/>
        <v>5.5915625000000002</v>
      </c>
      <c r="AM135" s="396">
        <f t="shared" si="80"/>
        <v>195.28125</v>
      </c>
      <c r="AN135" s="396">
        <f t="shared" si="98"/>
        <v>-154.34999999999127</v>
      </c>
      <c r="AO135" s="396">
        <f t="shared" si="81"/>
        <v>69.156590168888968</v>
      </c>
      <c r="AP135" s="396">
        <f t="shared" si="99"/>
        <v>1206.7511378499858</v>
      </c>
      <c r="AQ135" s="409">
        <f>IF(AR135=O135,N135,interp(AR135,AreaCapacity!$A$3:$B$245,2))</f>
        <v>7751.6393715545755</v>
      </c>
      <c r="AR135" s="403">
        <f t="shared" si="82"/>
        <v>88696.91</v>
      </c>
      <c r="AS135" s="396">
        <f t="shared" si="109"/>
        <v>120.53309733111102</v>
      </c>
      <c r="AT135" s="396">
        <f>IF(P135&lt;&gt;"---",P135,IF(BH135="Y",AS135,MIN(Input!I110,AS135-BB135)))</f>
        <v>120.53309733111102</v>
      </c>
      <c r="AU135" s="396">
        <f t="shared" si="110"/>
        <v>3.2882812499999901</v>
      </c>
      <c r="AV135" s="396">
        <f>IF(R135&lt;&gt;"---",R135,IF(BH135="Y",Input!M110,0))</f>
        <v>12.695818032815412</v>
      </c>
      <c r="AW135" s="396">
        <f t="shared" si="111"/>
        <v>50</v>
      </c>
      <c r="AX135" s="396">
        <f t="shared" si="83"/>
        <v>0</v>
      </c>
      <c r="AY135" s="396">
        <f t="shared" si="84"/>
        <v>-3.1724908860735468</v>
      </c>
      <c r="AZ135" s="396">
        <f t="shared" si="112"/>
        <v>195.28125</v>
      </c>
      <c r="BA135" s="212">
        <f t="shared" si="85"/>
        <v>189.68968749999999</v>
      </c>
      <c r="BB135" s="432">
        <f>IF(Y135&lt;&gt;"---",Y135,interp(AR134,AreaCapacity!$A$3:$C$245,3)*StepInterp(B135,Evap!$A$3:$D$15,4)/1.9835)</f>
        <v>8.6603999999999992</v>
      </c>
      <c r="BC135" s="396">
        <f t="shared" si="113"/>
        <v>5.5915625000000002</v>
      </c>
      <c r="BD135" s="212">
        <f t="shared" si="86"/>
        <v>195.28125</v>
      </c>
      <c r="BE135" s="212">
        <f t="shared" si="87"/>
        <v>-154.34999999999127</v>
      </c>
      <c r="BF135" s="212">
        <f t="shared" si="88"/>
        <v>69.156590168888968</v>
      </c>
      <c r="BG135" s="445">
        <f t="shared" si="89"/>
        <v>1206.7511378499858</v>
      </c>
      <c r="BH135" s="396" t="str">
        <f t="shared" si="114"/>
        <v>Y</v>
      </c>
      <c r="BI135" s="396">
        <f t="shared" si="115"/>
        <v>110</v>
      </c>
      <c r="BJ135" s="396">
        <f t="shared" si="90"/>
        <v>0</v>
      </c>
      <c r="BK135" s="396">
        <f t="shared" si="91"/>
        <v>91331.677763020707</v>
      </c>
      <c r="BL135" s="396">
        <f t="shared" si="92"/>
        <v>91331.677763020707</v>
      </c>
      <c r="BM135" s="443">
        <f t="shared" si="93"/>
        <v>0</v>
      </c>
      <c r="BN135" s="460">
        <f t="shared" si="94"/>
        <v>0</v>
      </c>
      <c r="BO135" s="305">
        <f t="shared" si="95"/>
        <v>0</v>
      </c>
      <c r="BP135" s="445">
        <f t="shared" si="96"/>
        <v>0</v>
      </c>
      <c r="BQ135" s="305"/>
      <c r="BR135" s="12">
        <v>7704</v>
      </c>
      <c r="BS135" s="12">
        <v>52000</v>
      </c>
      <c r="BT135" s="12">
        <v>7747.5</v>
      </c>
      <c r="BU135" s="446">
        <v>85000</v>
      </c>
      <c r="BV135" s="6">
        <v>7766</v>
      </c>
      <c r="BW135" s="6">
        <v>102369</v>
      </c>
      <c r="CW135" s="436"/>
      <c r="CX135" s="436"/>
      <c r="CY135" s="436"/>
      <c r="CZ135" s="436"/>
      <c r="DA135" s="436"/>
      <c r="DB135" s="436"/>
      <c r="DC135" s="148"/>
    </row>
    <row r="136" spans="1:107">
      <c r="A136" s="6" t="str">
        <f ca="1">OFFSET('day lookup'!$A$1,WEEKDAY(B136,1)-1,0)</f>
        <v>WED</v>
      </c>
      <c r="B136" s="387">
        <f t="shared" si="100"/>
        <v>41101</v>
      </c>
      <c r="C136" s="394">
        <f ca="1">IF($CY$1=1,OFFSET(Historic!$F$193,$B136-$B$35,C$30-1975),IF($B136&gt;DATE(Input!$C$1,4,30),OFFSET(Historic!$F$193,$B136-$B$35,C$30-1975),NA()))</f>
        <v>135.84786030000001</v>
      </c>
      <c r="D136" s="212">
        <f ca="1">IF($CY$1=1,OFFSET(Historic!$F$193,$B136-$B$35,D$30-1975),IF($B136&gt;DATE(Input!$C$1,4,30),OFFSET(Historic!$F$193,$B136-$B$35,D$30-1975),NA()))</f>
        <v>113.05779</v>
      </c>
      <c r="E136" s="212">
        <f ca="1">IF($CY$1=1,OFFSET(Historic!$F$193,$B136-$B$35,E$30-1975),IF($B136&gt;DATE(Input!$C$1,4,30),OFFSET(Historic!$F$193,$B136-$B$35,E$30-1975),NA()))</f>
        <v>317.79156340000003</v>
      </c>
      <c r="F136" s="212">
        <f ca="1">IF($CY$1=1,OFFSET(Historic!$F$193,$B136-$B$35,F$30-1975),IF($B136&gt;DATE(Input!$C$1,4,30),OFFSET(Historic!$F$193,$B136-$B$35,F$30-1975),NA()))</f>
        <v>428.42952000000002</v>
      </c>
      <c r="G136" s="212">
        <f ca="1">IF($CY$1=1,OFFSET(Historic!$F$193,$B136-$B$35,G$30-1975),IF($B136&gt;DATE(Input!$C$1,4,30),OFFSET(Historic!$F$193,$B136-$B$35,G$30-1975),NA()))</f>
        <v>384.11</v>
      </c>
      <c r="H136" s="212">
        <f t="shared" ca="1" si="76"/>
        <v>275.84734674000003</v>
      </c>
      <c r="I136" s="388">
        <f t="shared" ca="1" si="101"/>
        <v>0.56478149595756566</v>
      </c>
      <c r="J136" s="305">
        <f t="shared" ca="1" si="102"/>
        <v>184.22668408598184</v>
      </c>
      <c r="K136" s="305">
        <f t="shared" ca="1" si="103"/>
        <v>58.371669609932418</v>
      </c>
      <c r="L136" s="406" t="str">
        <f>IF(Computations!J111&lt;&gt;"",Computations!J111,"---")</f>
        <v>Y</v>
      </c>
      <c r="M136" s="436">
        <f>IF(Computations!I111&lt;&gt;"",Computations!I111,"---")</f>
        <v>106.92915616229229</v>
      </c>
      <c r="N136" s="410">
        <f>IF(Computations!C111&lt;&gt;"",Computations!C111,"---")</f>
        <v>7751.4391289966925</v>
      </c>
      <c r="O136" s="407">
        <f>IF(Computations!D111&lt;&gt;"",Computations!D111,"---")</f>
        <v>88515.29</v>
      </c>
      <c r="P136" s="407">
        <f>IF(Computations!M111&lt;&gt;"",Computations!M111,"---")</f>
        <v>106.92915616229229</v>
      </c>
      <c r="Q136" s="407">
        <f>IF(Computations!P111&lt;&gt;"",Computations!P111,"---")</f>
        <v>3.3899999999999899</v>
      </c>
      <c r="R136" s="407">
        <f>IF(Computations!V111&lt;&gt;"",Computations!V111,"---")</f>
        <v>12.695818032815412</v>
      </c>
      <c r="S136" s="407">
        <f>IF(Computations!X111&lt;&gt;"",Computations!X111,"---")</f>
        <v>50</v>
      </c>
      <c r="T136" s="407">
        <f>IF(Computations!AB111&lt;&gt;"",Computations!AB111,"---")</f>
        <v>0</v>
      </c>
      <c r="U136" s="407">
        <f>IF(Computations!AG111&lt;&gt;"",Computations!AG111,"---")</f>
        <v>-16.829296638225628</v>
      </c>
      <c r="V136" s="407">
        <f>IF(Computations!H111&lt;&gt;"",Computations!H111,"---")</f>
        <v>189.84427083333333</v>
      </c>
      <c r="W136" s="407">
        <f>IF(Computations!G111&lt;&gt;"",Computations!G111,"---")</f>
        <v>5.4994791666666698</v>
      </c>
      <c r="X136" s="407">
        <f>IF(Computations!F111&lt;&gt;"",Computations!F111,"---")</f>
        <v>195.34375</v>
      </c>
      <c r="Y136" s="422">
        <f>IF(Computations!E111&lt;&gt;"",Computations!E111,"---")</f>
        <v>8.6502999999999997</v>
      </c>
      <c r="Z136" s="409">
        <f>IF(AA136=O136,N136,interp(AA136,AreaCapacity!$A$3:$B$245,2))</f>
        <v>7751.4391289966925</v>
      </c>
      <c r="AA136" s="403">
        <f t="shared" si="97"/>
        <v>88515.29</v>
      </c>
      <c r="AB136" s="396">
        <f t="shared" si="104"/>
        <v>106.92915616229229</v>
      </c>
      <c r="AC136" s="396">
        <f>IF(P136&lt;&gt;"---",P136,IF(BH136="Y",AB136,MIN(Input!I111,AB136-AK136)))</f>
        <v>106.92915616229229</v>
      </c>
      <c r="AD136" s="396">
        <f t="shared" si="105"/>
        <v>3.3899999999999899</v>
      </c>
      <c r="AE136" s="396">
        <f>IF(R136&lt;&gt;"---",R136,IF(BH136="Y",Input!M111,0))</f>
        <v>12.695818032815412</v>
      </c>
      <c r="AF136" s="396">
        <f t="shared" si="106"/>
        <v>50</v>
      </c>
      <c r="AG136" s="396">
        <f t="shared" si="77"/>
        <v>0</v>
      </c>
      <c r="AH136" s="396">
        <f t="shared" si="78"/>
        <v>-16.829296638225628</v>
      </c>
      <c r="AI136" s="396">
        <f t="shared" si="107"/>
        <v>195.34375</v>
      </c>
      <c r="AJ136" s="212">
        <f t="shared" si="79"/>
        <v>189.84427083333333</v>
      </c>
      <c r="AK136" s="432">
        <f>IF(Y136&lt;&gt;"---",Y136,interp(AA135,AreaCapacity!$A$3:$C$245,3)*StepInterp(B136,Evap!$A$3:$D$15,4)/1.9835)</f>
        <v>8.6502999999999997</v>
      </c>
      <c r="AL136" s="396">
        <f t="shared" si="108"/>
        <v>5.4994791666666698</v>
      </c>
      <c r="AM136" s="396">
        <f t="shared" si="80"/>
        <v>195.34375</v>
      </c>
      <c r="AN136" s="396">
        <f t="shared" si="98"/>
        <v>-181.6200000000099</v>
      </c>
      <c r="AO136" s="396">
        <f t="shared" si="81"/>
        <v>82.915114671041039</v>
      </c>
      <c r="AP136" s="396">
        <f t="shared" si="99"/>
        <v>1371.2132677999957</v>
      </c>
      <c r="AQ136" s="409">
        <f>IF(AR136=O136,N136,interp(AR136,AreaCapacity!$A$3:$B$245,2))</f>
        <v>7751.4391289966925</v>
      </c>
      <c r="AR136" s="403">
        <f t="shared" si="82"/>
        <v>88515.29</v>
      </c>
      <c r="AS136" s="396">
        <f t="shared" si="109"/>
        <v>106.92915616229229</v>
      </c>
      <c r="AT136" s="396">
        <f>IF(P136&lt;&gt;"---",P136,IF(BH136="Y",AS136,MIN(Input!I111,AS136-BB136)))</f>
        <v>106.92915616229229</v>
      </c>
      <c r="AU136" s="396">
        <f t="shared" si="110"/>
        <v>3.3899999999999899</v>
      </c>
      <c r="AV136" s="396">
        <f>IF(R136&lt;&gt;"---",R136,IF(BH136="Y",Input!M111,0))</f>
        <v>12.695818032815412</v>
      </c>
      <c r="AW136" s="396">
        <f t="shared" si="111"/>
        <v>50</v>
      </c>
      <c r="AX136" s="396">
        <f t="shared" si="83"/>
        <v>0</v>
      </c>
      <c r="AY136" s="396">
        <f t="shared" si="84"/>
        <v>-16.829296638225628</v>
      </c>
      <c r="AZ136" s="396">
        <f t="shared" si="112"/>
        <v>195.34375</v>
      </c>
      <c r="BA136" s="212">
        <f t="shared" si="85"/>
        <v>189.84427083333333</v>
      </c>
      <c r="BB136" s="432">
        <f>IF(Y136&lt;&gt;"---",Y136,interp(AR135,AreaCapacity!$A$3:$C$245,3)*StepInterp(B136,Evap!$A$3:$D$15,4)/1.9835)</f>
        <v>8.6502999999999997</v>
      </c>
      <c r="BC136" s="396">
        <f t="shared" si="113"/>
        <v>5.4994791666666698</v>
      </c>
      <c r="BD136" s="212">
        <f t="shared" si="86"/>
        <v>195.34375</v>
      </c>
      <c r="BE136" s="212">
        <f t="shared" si="87"/>
        <v>-181.6200000000099</v>
      </c>
      <c r="BF136" s="212">
        <f t="shared" si="88"/>
        <v>82.915114671041039</v>
      </c>
      <c r="BG136" s="445">
        <f t="shared" si="89"/>
        <v>1371.2132677999957</v>
      </c>
      <c r="BH136" s="396" t="str">
        <f t="shared" si="114"/>
        <v>Y</v>
      </c>
      <c r="BI136" s="396">
        <f t="shared" si="115"/>
        <v>110</v>
      </c>
      <c r="BJ136" s="396">
        <f t="shared" si="90"/>
        <v>0</v>
      </c>
      <c r="BK136" s="396">
        <f t="shared" si="91"/>
        <v>91331.677763020707</v>
      </c>
      <c r="BL136" s="396">
        <f t="shared" si="92"/>
        <v>91331.677763020707</v>
      </c>
      <c r="BM136" s="443">
        <f t="shared" si="93"/>
        <v>0</v>
      </c>
      <c r="BN136" s="460">
        <f t="shared" si="94"/>
        <v>0</v>
      </c>
      <c r="BO136" s="305">
        <f t="shared" si="95"/>
        <v>0</v>
      </c>
      <c r="BP136" s="445">
        <f t="shared" si="96"/>
        <v>0</v>
      </c>
      <c r="BQ136" s="305"/>
      <c r="BR136" s="12">
        <v>7704</v>
      </c>
      <c r="BS136" s="12">
        <v>52000</v>
      </c>
      <c r="BT136" s="12">
        <v>7747.5</v>
      </c>
      <c r="BU136" s="446">
        <v>85000</v>
      </c>
      <c r="BV136" s="6">
        <v>7766</v>
      </c>
      <c r="BW136" s="6">
        <v>102369</v>
      </c>
      <c r="CW136" s="436"/>
      <c r="CX136" s="436"/>
      <c r="CY136" s="436"/>
      <c r="CZ136" s="436"/>
      <c r="DA136" s="436"/>
      <c r="DB136" s="436"/>
      <c r="DC136" s="148"/>
    </row>
    <row r="137" spans="1:107">
      <c r="A137" s="6" t="str">
        <f ca="1">OFFSET('day lookup'!$A$1,WEEKDAY(B137,1)-1,0)</f>
        <v>THU</v>
      </c>
      <c r="B137" s="387">
        <f t="shared" si="100"/>
        <v>41102</v>
      </c>
      <c r="C137" s="394">
        <f ca="1">IF($CY$1=1,OFFSET(Historic!$F$193,$B137-$B$35,C$30-1975),IF($B137&gt;DATE(Input!$C$1,4,30),OFFSET(Historic!$F$193,$B137-$B$35,C$30-1975),NA()))</f>
        <v>108.93217240000001</v>
      </c>
      <c r="D137" s="212">
        <f ca="1">IF($CY$1=1,OFFSET(Historic!$F$193,$B137-$B$35,D$30-1975),IF($B137&gt;DATE(Input!$C$1,4,30),OFFSET(Historic!$F$193,$B137-$B$35,D$30-1975),NA()))</f>
        <v>107.10738000000001</v>
      </c>
      <c r="E137" s="212">
        <f ca="1">IF($CY$1=1,OFFSET(Historic!$F$193,$B137-$B$35,E$30-1975),IF($B137&gt;DATE(Input!$C$1,4,30),OFFSET(Historic!$F$193,$B137-$B$35,E$30-1975),NA()))</f>
        <v>337.20973470000001</v>
      </c>
      <c r="F137" s="212">
        <f ca="1">IF($CY$1=1,OFFSET(Historic!$F$193,$B137-$B$35,F$30-1975),IF($B137&gt;DATE(Input!$C$1,4,30),OFFSET(Historic!$F$193,$B137-$B$35,F$30-1975),NA()))</f>
        <v>458.18157000000002</v>
      </c>
      <c r="G137" s="212">
        <f ca="1">IF($CY$1=1,OFFSET(Historic!$F$193,$B137-$B$35,G$30-1975),IF($B137&gt;DATE(Input!$C$1,4,30),OFFSET(Historic!$F$193,$B137-$B$35,G$30-1975),NA()))</f>
        <v>448.35</v>
      </c>
      <c r="H137" s="212">
        <f t="shared" ca="1" si="76"/>
        <v>291.95617142000003</v>
      </c>
      <c r="I137" s="388">
        <f t="shared" ca="1" si="101"/>
        <v>0.59776338325287404</v>
      </c>
      <c r="J137" s="305">
        <f t="shared" ca="1" si="102"/>
        <v>194.98508140388682</v>
      </c>
      <c r="K137" s="305">
        <f t="shared" ca="1" si="103"/>
        <v>61.780435375265526</v>
      </c>
      <c r="L137" s="406" t="str">
        <f>IF(Computations!J112&lt;&gt;"",Computations!J112,"---")</f>
        <v>Y</v>
      </c>
      <c r="M137" s="436">
        <f>IF(Computations!I112&lt;&gt;"",Computations!I112,"---")</f>
        <v>102.72293196580327</v>
      </c>
      <c r="N137" s="410">
        <f>IF(Computations!C112&lt;&gt;"",Computations!C112,"---")</f>
        <v>7751.229393605292</v>
      </c>
      <c r="O137" s="407">
        <f>IF(Computations!D112&lt;&gt;"",Computations!D112,"---")</f>
        <v>88325.06</v>
      </c>
      <c r="P137" s="407">
        <f>IF(Computations!M112&lt;&gt;"",Computations!M112,"---")</f>
        <v>102.72293196580327</v>
      </c>
      <c r="Q137" s="407">
        <f>IF(Computations!P112&lt;&gt;"",Computations!P112,"---")</f>
        <v>3.3899999999999899</v>
      </c>
      <c r="R137" s="407">
        <f>IF(Computations!V112&lt;&gt;"",Computations!V112,"---")</f>
        <v>12.695818032815412</v>
      </c>
      <c r="S137" s="407">
        <f>IF(Computations!X112&lt;&gt;"",Computations!X112,"---")</f>
        <v>50</v>
      </c>
      <c r="T137" s="407">
        <f>IF(Computations!AB112&lt;&gt;"",Computations!AB112,"---")</f>
        <v>0</v>
      </c>
      <c r="U137" s="407">
        <f>IF(Computations!AG112&lt;&gt;"",Computations!AG112,"---")</f>
        <v>-21.185208334714673</v>
      </c>
      <c r="V137" s="407">
        <f>IF(Computations!H112&lt;&gt;"",Computations!H112,"---")</f>
        <v>189.99395833333335</v>
      </c>
      <c r="W137" s="407">
        <f>IF(Computations!G112&lt;&gt;"",Computations!G112,"---")</f>
        <v>5.2638541666666603</v>
      </c>
      <c r="X137" s="407">
        <f>IF(Computations!F112&lt;&gt;"",Computations!F112,"---")</f>
        <v>195.2578125</v>
      </c>
      <c r="Y137" s="422">
        <f>IF(Computations!E112&lt;&gt;"",Computations!E112,"---")</f>
        <v>8.6351999999999993</v>
      </c>
      <c r="Z137" s="409">
        <f>IF(AA137=O137,N137,interp(AA137,AreaCapacity!$A$3:$B$245,2))</f>
        <v>7751.229393605292</v>
      </c>
      <c r="AA137" s="403">
        <f t="shared" si="97"/>
        <v>88325.06</v>
      </c>
      <c r="AB137" s="396">
        <f t="shared" si="104"/>
        <v>102.72293196580327</v>
      </c>
      <c r="AC137" s="396">
        <f>IF(P137&lt;&gt;"---",P137,IF(BH137="Y",AB137,MIN(Input!I112,AB137-AK137)))</f>
        <v>102.72293196580327</v>
      </c>
      <c r="AD137" s="396">
        <f t="shared" si="105"/>
        <v>3.3899999999999899</v>
      </c>
      <c r="AE137" s="396">
        <f>IF(R137&lt;&gt;"---",R137,IF(BH137="Y",Input!M112,0))</f>
        <v>12.695818032815412</v>
      </c>
      <c r="AF137" s="396">
        <f t="shared" si="106"/>
        <v>50</v>
      </c>
      <c r="AG137" s="396">
        <f t="shared" si="77"/>
        <v>0</v>
      </c>
      <c r="AH137" s="396">
        <f t="shared" si="78"/>
        <v>-21.185208334714673</v>
      </c>
      <c r="AI137" s="396">
        <f t="shared" si="107"/>
        <v>195.2578125</v>
      </c>
      <c r="AJ137" s="212">
        <f t="shared" si="79"/>
        <v>189.99395833333335</v>
      </c>
      <c r="AK137" s="432">
        <f>IF(Y137&lt;&gt;"---",Y137,interp(AA136,AreaCapacity!$A$3:$C$245,3)*StepInterp(B137,Evap!$A$3:$D$15,4)/1.9835)</f>
        <v>8.6351999999999993</v>
      </c>
      <c r="AL137" s="396">
        <f t="shared" si="108"/>
        <v>5.2638541666666603</v>
      </c>
      <c r="AM137" s="396">
        <f t="shared" si="80"/>
        <v>195.2578125</v>
      </c>
      <c r="AN137" s="396">
        <f t="shared" si="98"/>
        <v>-190.22999999999593</v>
      </c>
      <c r="AO137" s="396">
        <f t="shared" si="81"/>
        <v>87.271026367530084</v>
      </c>
      <c r="AP137" s="396">
        <f t="shared" si="99"/>
        <v>1544.3153485999917</v>
      </c>
      <c r="AQ137" s="409">
        <f>IF(AR137=O137,N137,interp(AR137,AreaCapacity!$A$3:$B$245,2))</f>
        <v>7751.229393605292</v>
      </c>
      <c r="AR137" s="403">
        <f t="shared" si="82"/>
        <v>88325.06</v>
      </c>
      <c r="AS137" s="396">
        <f t="shared" si="109"/>
        <v>102.72293196580327</v>
      </c>
      <c r="AT137" s="396">
        <f>IF(P137&lt;&gt;"---",P137,IF(BH137="Y",AS137,MIN(Input!I112,AS137-BB137)))</f>
        <v>102.72293196580327</v>
      </c>
      <c r="AU137" s="396">
        <f t="shared" si="110"/>
        <v>3.3899999999999899</v>
      </c>
      <c r="AV137" s="396">
        <f>IF(R137&lt;&gt;"---",R137,IF(BH137="Y",Input!M112,0))</f>
        <v>12.695818032815412</v>
      </c>
      <c r="AW137" s="396">
        <f t="shared" si="111"/>
        <v>50</v>
      </c>
      <c r="AX137" s="396">
        <f t="shared" si="83"/>
        <v>0</v>
      </c>
      <c r="AY137" s="396">
        <f t="shared" si="84"/>
        <v>-21.185208334714673</v>
      </c>
      <c r="AZ137" s="396">
        <f t="shared" si="112"/>
        <v>195.2578125</v>
      </c>
      <c r="BA137" s="212">
        <f t="shared" si="85"/>
        <v>189.99395833333335</v>
      </c>
      <c r="BB137" s="432">
        <f>IF(Y137&lt;&gt;"---",Y137,interp(AR136,AreaCapacity!$A$3:$C$245,3)*StepInterp(B137,Evap!$A$3:$D$15,4)/1.9835)</f>
        <v>8.6351999999999993</v>
      </c>
      <c r="BC137" s="396">
        <f t="shared" si="113"/>
        <v>5.2638541666666603</v>
      </c>
      <c r="BD137" s="212">
        <f t="shared" si="86"/>
        <v>195.2578125</v>
      </c>
      <c r="BE137" s="212">
        <f t="shared" si="87"/>
        <v>-190.22999999999593</v>
      </c>
      <c r="BF137" s="212">
        <f t="shared" si="88"/>
        <v>87.271026367530084</v>
      </c>
      <c r="BG137" s="445">
        <f t="shared" si="89"/>
        <v>1544.3153485999917</v>
      </c>
      <c r="BH137" s="396" t="str">
        <f t="shared" si="114"/>
        <v>Y</v>
      </c>
      <c r="BI137" s="396">
        <f t="shared" si="115"/>
        <v>110</v>
      </c>
      <c r="BJ137" s="396">
        <f t="shared" si="90"/>
        <v>0</v>
      </c>
      <c r="BK137" s="396">
        <f t="shared" si="91"/>
        <v>91331.677763020707</v>
      </c>
      <c r="BL137" s="396">
        <f t="shared" si="92"/>
        <v>91331.677763020707</v>
      </c>
      <c r="BM137" s="443">
        <f t="shared" si="93"/>
        <v>0</v>
      </c>
      <c r="BN137" s="460">
        <f t="shared" si="94"/>
        <v>0</v>
      </c>
      <c r="BO137" s="305">
        <f t="shared" si="95"/>
        <v>0</v>
      </c>
      <c r="BP137" s="445">
        <f t="shared" si="96"/>
        <v>0</v>
      </c>
      <c r="BQ137" s="305"/>
      <c r="BR137" s="12">
        <v>7704</v>
      </c>
      <c r="BS137" s="12">
        <v>52000</v>
      </c>
      <c r="BT137" s="12">
        <v>7747.5</v>
      </c>
      <c r="BU137" s="446">
        <v>85000</v>
      </c>
      <c r="BV137" s="6">
        <v>7766</v>
      </c>
      <c r="BW137" s="6">
        <v>102369</v>
      </c>
      <c r="CW137" s="436"/>
      <c r="CX137" s="436"/>
      <c r="CY137" s="436"/>
      <c r="CZ137" s="436"/>
      <c r="DA137" s="436"/>
      <c r="DB137" s="436"/>
      <c r="DC137" s="148"/>
    </row>
    <row r="138" spans="1:107">
      <c r="A138" s="6" t="str">
        <f ca="1">OFFSET('day lookup'!$A$1,WEEKDAY(B138,1)-1,0)</f>
        <v>FRI</v>
      </c>
      <c r="B138" s="387">
        <f t="shared" si="100"/>
        <v>41103</v>
      </c>
      <c r="C138" s="394">
        <f ca="1">IF($CY$1=1,OFFSET(Historic!$F$193,$B138-$B$35,C$30-1975),IF($B138&gt;DATE(Input!$C$1,4,30),OFFSET(Historic!$F$193,$B138-$B$35,C$30-1975),NA()))</f>
        <v>60.654512599999997</v>
      </c>
      <c r="D138" s="212">
        <f ca="1">IF($CY$1=1,OFFSET(Historic!$F$193,$B138-$B$35,D$30-1975),IF($B138&gt;DATE(Input!$C$1,4,30),OFFSET(Historic!$F$193,$B138-$B$35,D$30-1975),NA()))</f>
        <v>130.90902</v>
      </c>
      <c r="E138" s="212">
        <f ca="1">IF($CY$1=1,OFFSET(Historic!$F$193,$B138-$B$35,E$30-1975),IF($B138&gt;DATE(Input!$C$1,4,30),OFFSET(Historic!$F$193,$B138-$B$35,E$30-1975),NA()))</f>
        <v>303.39157120000004</v>
      </c>
      <c r="F138" s="212">
        <f ca="1">IF($CY$1=1,OFFSET(Historic!$F$193,$B138-$B$35,F$30-1975),IF($B138&gt;DATE(Input!$C$1,4,30),OFFSET(Historic!$F$193,$B138-$B$35,F$30-1975),NA()))</f>
        <v>666.44592</v>
      </c>
      <c r="G138" s="212">
        <f ca="1">IF($CY$1=1,OFFSET(Historic!$F$193,$B138-$B$35,G$30-1975),IF($B138&gt;DATE(Input!$C$1,4,30),OFFSET(Historic!$F$193,$B138-$B$35,G$30-1975),NA()))</f>
        <v>400.55</v>
      </c>
      <c r="H138" s="212">
        <f t="shared" ca="1" si="76"/>
        <v>312.39020476000002</v>
      </c>
      <c r="I138" s="388">
        <f t="shared" ca="1" si="101"/>
        <v>0.63960088524302272</v>
      </c>
      <c r="J138" s="305">
        <f t="shared" ca="1" si="102"/>
        <v>208.6321012111095</v>
      </c>
      <c r="K138" s="305">
        <f t="shared" ca="1" si="103"/>
        <v>66.104452470289715</v>
      </c>
      <c r="L138" s="406" t="str">
        <f>IF(Computations!J113&lt;&gt;"",Computations!J113,"---")</f>
        <v>Y</v>
      </c>
      <c r="M138" s="436">
        <f>IF(Computations!I113&lt;&gt;"",Computations!I113,"---")</f>
        <v>94.852525557727432</v>
      </c>
      <c r="N138" s="410">
        <f>IF(Computations!C113&lt;&gt;"",Computations!C113,"---")</f>
        <v>7751</v>
      </c>
      <c r="O138" s="407">
        <f>IF(Computations!D113&lt;&gt;"",Computations!D113,"---")</f>
        <v>88117</v>
      </c>
      <c r="P138" s="407">
        <f>IF(Computations!M113&lt;&gt;"",Computations!M113,"---")</f>
        <v>94.852525557727432</v>
      </c>
      <c r="Q138" s="407">
        <f>IF(Computations!P113&lt;&gt;"",Computations!P113,"---")</f>
        <v>3.3899999999999899</v>
      </c>
      <c r="R138" s="407">
        <f>IF(Computations!V113&lt;&gt;"",Computations!V113,"---")</f>
        <v>12.695818032815412</v>
      </c>
      <c r="S138" s="407">
        <f>IF(Computations!X113&lt;&gt;"",Computations!X113,"---")</f>
        <v>50</v>
      </c>
      <c r="T138" s="407">
        <f>IF(Computations!AB113&lt;&gt;"",Computations!AB113,"---")</f>
        <v>0</v>
      </c>
      <c r="U138" s="407">
        <f>IF(Computations!AG113&lt;&gt;"",Computations!AG113,"---")</f>
        <v>-30.184468909457166</v>
      </c>
      <c r="V138" s="407">
        <f>IF(Computations!H113&lt;&gt;"",Computations!H113,"---")</f>
        <v>191.12281250000001</v>
      </c>
      <c r="W138" s="407">
        <f>IF(Computations!G113&lt;&gt;"",Computations!G113,"---")</f>
        <v>4.98656249999999</v>
      </c>
      <c r="X138" s="407">
        <f>IF(Computations!F113&lt;&gt;"",Computations!F113,"---")</f>
        <v>196.109375</v>
      </c>
      <c r="Y138" s="422">
        <f>IF(Computations!E113&lt;&gt;"",Computations!E113,"---")</f>
        <v>8.6250999999999998</v>
      </c>
      <c r="Z138" s="409">
        <f>IF(AA138=O138,N138,interp(AA138,AreaCapacity!$A$3:$B$245,2))</f>
        <v>7751</v>
      </c>
      <c r="AA138" s="403">
        <f t="shared" si="97"/>
        <v>88117</v>
      </c>
      <c r="AB138" s="396">
        <f t="shared" si="104"/>
        <v>94.852525557727432</v>
      </c>
      <c r="AC138" s="396">
        <f>IF(P138&lt;&gt;"---",P138,IF(BH138="Y",AB138,MIN(Input!I113,AB138-AK138)))</f>
        <v>94.852525557727432</v>
      </c>
      <c r="AD138" s="396">
        <f t="shared" si="105"/>
        <v>3.3899999999999899</v>
      </c>
      <c r="AE138" s="396">
        <f>IF(R138&lt;&gt;"---",R138,IF(BH138="Y",Input!M113,0))</f>
        <v>12.695818032815412</v>
      </c>
      <c r="AF138" s="396">
        <f t="shared" si="106"/>
        <v>50</v>
      </c>
      <c r="AG138" s="396">
        <f t="shared" si="77"/>
        <v>0</v>
      </c>
      <c r="AH138" s="396">
        <f t="shared" si="78"/>
        <v>-30.184468909457166</v>
      </c>
      <c r="AI138" s="396">
        <f t="shared" si="107"/>
        <v>196.109375</v>
      </c>
      <c r="AJ138" s="212">
        <f t="shared" si="79"/>
        <v>191.12281250000001</v>
      </c>
      <c r="AK138" s="432">
        <f>IF(Y138&lt;&gt;"---",Y138,interp(AA137,AreaCapacity!$A$3:$C$245,3)*StepInterp(B138,Evap!$A$3:$D$15,4)/1.9835)</f>
        <v>8.6250999999999998</v>
      </c>
      <c r="AL138" s="396">
        <f t="shared" si="108"/>
        <v>4.98656249999999</v>
      </c>
      <c r="AM138" s="396">
        <f t="shared" si="80"/>
        <v>196.109375</v>
      </c>
      <c r="AN138" s="396">
        <f t="shared" si="98"/>
        <v>-208.05999999999767</v>
      </c>
      <c r="AO138" s="396">
        <f t="shared" si="81"/>
        <v>96.270286942272577</v>
      </c>
      <c r="AP138" s="396">
        <f t="shared" si="99"/>
        <v>1735.2674627499894</v>
      </c>
      <c r="AQ138" s="409">
        <f>IF(AR138=O138,N138,interp(AR138,AreaCapacity!$A$3:$B$245,2))</f>
        <v>7751</v>
      </c>
      <c r="AR138" s="403">
        <f t="shared" si="82"/>
        <v>88117</v>
      </c>
      <c r="AS138" s="396">
        <f t="shared" si="109"/>
        <v>94.852525557727432</v>
      </c>
      <c r="AT138" s="396">
        <f>IF(P138&lt;&gt;"---",P138,IF(BH138="Y",AS138,MIN(Input!I113,AS138-BB138)))</f>
        <v>94.852525557727432</v>
      </c>
      <c r="AU138" s="396">
        <f t="shared" si="110"/>
        <v>3.3899999999999899</v>
      </c>
      <c r="AV138" s="396">
        <f>IF(R138&lt;&gt;"---",R138,IF(BH138="Y",Input!M113,0))</f>
        <v>12.695818032815412</v>
      </c>
      <c r="AW138" s="396">
        <f t="shared" si="111"/>
        <v>50</v>
      </c>
      <c r="AX138" s="396">
        <f t="shared" si="83"/>
        <v>0</v>
      </c>
      <c r="AY138" s="396">
        <f t="shared" si="84"/>
        <v>-30.184468909457166</v>
      </c>
      <c r="AZ138" s="396">
        <f t="shared" si="112"/>
        <v>196.109375</v>
      </c>
      <c r="BA138" s="212">
        <f t="shared" si="85"/>
        <v>191.12281250000001</v>
      </c>
      <c r="BB138" s="432">
        <f>IF(Y138&lt;&gt;"---",Y138,interp(AR137,AreaCapacity!$A$3:$C$245,3)*StepInterp(B138,Evap!$A$3:$D$15,4)/1.9835)</f>
        <v>8.6250999999999998</v>
      </c>
      <c r="BC138" s="396">
        <f t="shared" si="113"/>
        <v>4.98656249999999</v>
      </c>
      <c r="BD138" s="212">
        <f t="shared" si="86"/>
        <v>196.109375</v>
      </c>
      <c r="BE138" s="212">
        <f t="shared" si="87"/>
        <v>-208.05999999999767</v>
      </c>
      <c r="BF138" s="212">
        <f t="shared" si="88"/>
        <v>96.270286942272577</v>
      </c>
      <c r="BG138" s="445">
        <f t="shared" si="89"/>
        <v>1735.2674627499894</v>
      </c>
      <c r="BH138" s="396" t="str">
        <f t="shared" si="114"/>
        <v>Y</v>
      </c>
      <c r="BI138" s="396">
        <f t="shared" si="115"/>
        <v>110</v>
      </c>
      <c r="BJ138" s="396">
        <f t="shared" si="90"/>
        <v>0</v>
      </c>
      <c r="BK138" s="396">
        <f t="shared" si="91"/>
        <v>91331.677763020707</v>
      </c>
      <c r="BL138" s="396">
        <f t="shared" si="92"/>
        <v>91331.677763020707</v>
      </c>
      <c r="BM138" s="443">
        <f t="shared" si="93"/>
        <v>0</v>
      </c>
      <c r="BN138" s="460">
        <f t="shared" si="94"/>
        <v>0</v>
      </c>
      <c r="BO138" s="305">
        <f t="shared" si="95"/>
        <v>0</v>
      </c>
      <c r="BP138" s="445">
        <f t="shared" si="96"/>
        <v>0</v>
      </c>
      <c r="BQ138" s="305"/>
      <c r="BR138" s="12">
        <v>7704</v>
      </c>
      <c r="BS138" s="12">
        <v>52000</v>
      </c>
      <c r="BT138" s="12">
        <v>7747.5</v>
      </c>
      <c r="BU138" s="446">
        <v>85000</v>
      </c>
      <c r="BV138" s="6">
        <v>7766</v>
      </c>
      <c r="BW138" s="6">
        <v>102369</v>
      </c>
      <c r="CW138" s="436"/>
      <c r="CX138" s="436"/>
      <c r="CY138" s="436"/>
      <c r="CZ138" s="436"/>
      <c r="DA138" s="436"/>
      <c r="DB138" s="436"/>
      <c r="DC138" s="148"/>
    </row>
    <row r="139" spans="1:107">
      <c r="A139" s="6" t="str">
        <f ca="1">OFFSET('day lookup'!$A$1,WEEKDAY(B139,1)-1,0)</f>
        <v>SAT</v>
      </c>
      <c r="B139" s="387">
        <f t="shared" si="100"/>
        <v>41104</v>
      </c>
      <c r="C139" s="394">
        <f ca="1">IF($CY$1=1,OFFSET(Historic!$F$193,$B139-$B$35,C$30-1975),IF($B139&gt;DATE(Input!$C$1,4,30),OFFSET(Historic!$F$193,$B139-$B$35,C$30-1975),NA()))</f>
        <v>121.72555389999999</v>
      </c>
      <c r="D139" s="212">
        <f ca="1">IF($CY$1=1,OFFSET(Historic!$F$193,$B139-$B$35,D$30-1975),IF($B139&gt;DATE(Input!$C$1,4,30),OFFSET(Historic!$F$193,$B139-$B$35,D$30-1975),NA()))</f>
        <v>119.0082</v>
      </c>
      <c r="E139" s="212">
        <f ca="1">IF($CY$1=1,OFFSET(Historic!$F$193,$B139-$B$35,E$30-1975),IF($B139&gt;DATE(Input!$C$1,4,30),OFFSET(Historic!$F$193,$B139-$B$35,E$30-1975),NA()))</f>
        <v>306.72380079999999</v>
      </c>
      <c r="F139" s="212">
        <f ca="1">IF($CY$1=1,OFFSET(Historic!$F$193,$B139-$B$35,F$30-1975),IF($B139&gt;DATE(Input!$C$1,4,30),OFFSET(Historic!$F$193,$B139-$B$35,F$30-1975),NA()))</f>
        <v>525.61955</v>
      </c>
      <c r="G139" s="212">
        <f ca="1">IF($CY$1=1,OFFSET(Historic!$F$193,$B139-$B$35,G$30-1975),IF($B139&gt;DATE(Input!$C$1,4,30),OFFSET(Historic!$F$193,$B139-$B$35,G$30-1975),NA()))</f>
        <v>358.84</v>
      </c>
      <c r="H139" s="212">
        <f t="shared" ca="1" si="76"/>
        <v>286.38342093999995</v>
      </c>
      <c r="I139" s="388">
        <f t="shared" ca="1" si="101"/>
        <v>0.5863534988008795</v>
      </c>
      <c r="J139" s="305">
        <f t="shared" ca="1" si="102"/>
        <v>191.26327891311774</v>
      </c>
      <c r="K139" s="305">
        <f t="shared" ca="1" si="103"/>
        <v>60.601193473244415</v>
      </c>
      <c r="L139" s="406" t="str">
        <f>IF(Computations!J114&lt;&gt;"",Computations!J114,"---")</f>
        <v>Y</v>
      </c>
      <c r="M139" s="436">
        <f>IF(Computations!I114&lt;&gt;"",Computations!I114,"---")</f>
        <v>99.262379264351068</v>
      </c>
      <c r="N139" s="410">
        <f>IF(Computations!C114&lt;&gt;"",Computations!C114,"---")</f>
        <v>7750.7792119866817</v>
      </c>
      <c r="O139" s="407">
        <f>IF(Computations!D114&lt;&gt;"",Computations!D114,"---")</f>
        <v>87918.07</v>
      </c>
      <c r="P139" s="407">
        <f>IF(Computations!M114&lt;&gt;"",Computations!M114,"---")</f>
        <v>99.262379264351068</v>
      </c>
      <c r="Q139" s="407">
        <f>IF(Computations!P114&lt;&gt;"",Computations!P114,"---")</f>
        <v>3.3968749999999899</v>
      </c>
      <c r="R139" s="407">
        <f>IF(Computations!V114&lt;&gt;"",Computations!V114,"---")</f>
        <v>12.695818032815412</v>
      </c>
      <c r="S139" s="407">
        <f>IF(Computations!X114&lt;&gt;"",Computations!X114,"---")</f>
        <v>50</v>
      </c>
      <c r="T139" s="407">
        <f>IF(Computations!AB114&lt;&gt;"",Computations!AB114,"---")</f>
        <v>0</v>
      </c>
      <c r="U139" s="407">
        <f>IF(Computations!AG114&lt;&gt;"",Computations!AG114,"---")</f>
        <v>-25.589719369500187</v>
      </c>
      <c r="V139" s="407">
        <f>IF(Computations!H114&lt;&gt;"",Computations!H114,"---")</f>
        <v>190.94479166666667</v>
      </c>
      <c r="W139" s="407">
        <f>IF(Computations!G114&lt;&gt;"",Computations!G114,"---")</f>
        <v>4.7505208333333302</v>
      </c>
      <c r="X139" s="407">
        <f>IF(Computations!F114&lt;&gt;"",Computations!F114,"---")</f>
        <v>195.6953125</v>
      </c>
      <c r="Y139" s="422">
        <f>IF(Computations!E114&lt;&gt;"",Computations!E114,"---")</f>
        <v>8.61</v>
      </c>
      <c r="Z139" s="409">
        <f>IF(AA139=O139,N139,interp(AA139,AreaCapacity!$A$3:$B$245,2))</f>
        <v>7750.7792119866817</v>
      </c>
      <c r="AA139" s="403">
        <f t="shared" si="97"/>
        <v>87918.07</v>
      </c>
      <c r="AB139" s="396">
        <f t="shared" si="104"/>
        <v>99.262379264351068</v>
      </c>
      <c r="AC139" s="396">
        <f>IF(P139&lt;&gt;"---",P139,IF(BH139="Y",AB139,MIN(Input!I114,AB139-AK139)))</f>
        <v>99.262379264351068</v>
      </c>
      <c r="AD139" s="396">
        <f t="shared" si="105"/>
        <v>3.3968749999999899</v>
      </c>
      <c r="AE139" s="396">
        <f>IF(R139&lt;&gt;"---",R139,IF(BH139="Y",Input!M114,0))</f>
        <v>12.695818032815412</v>
      </c>
      <c r="AF139" s="396">
        <f t="shared" si="106"/>
        <v>50</v>
      </c>
      <c r="AG139" s="396">
        <f t="shared" si="77"/>
        <v>0</v>
      </c>
      <c r="AH139" s="396">
        <f t="shared" si="78"/>
        <v>-25.589719369500187</v>
      </c>
      <c r="AI139" s="396">
        <f t="shared" si="107"/>
        <v>195.6953125</v>
      </c>
      <c r="AJ139" s="212">
        <f t="shared" si="79"/>
        <v>190.94479166666667</v>
      </c>
      <c r="AK139" s="432">
        <f>IF(Y139&lt;&gt;"---",Y139,interp(AA138,AreaCapacity!$A$3:$C$245,3)*StepInterp(B139,Evap!$A$3:$D$15,4)/1.9835)</f>
        <v>8.61</v>
      </c>
      <c r="AL139" s="396">
        <f t="shared" si="108"/>
        <v>4.7505208333333302</v>
      </c>
      <c r="AM139" s="396">
        <f t="shared" si="80"/>
        <v>195.6953125</v>
      </c>
      <c r="AN139" s="396">
        <f t="shared" si="98"/>
        <v>-198.92999999999302</v>
      </c>
      <c r="AO139" s="396">
        <f t="shared" si="81"/>
        <v>91.682412402315606</v>
      </c>
      <c r="AP139" s="396">
        <f t="shared" si="99"/>
        <v>1917.1195277499824</v>
      </c>
      <c r="AQ139" s="409">
        <f>IF(AR139=O139,N139,interp(AR139,AreaCapacity!$A$3:$B$245,2))</f>
        <v>7750.7792119866817</v>
      </c>
      <c r="AR139" s="403">
        <f t="shared" si="82"/>
        <v>87918.07</v>
      </c>
      <c r="AS139" s="396">
        <f t="shared" si="109"/>
        <v>99.262379264351068</v>
      </c>
      <c r="AT139" s="396">
        <f>IF(P139&lt;&gt;"---",P139,IF(BH139="Y",AS139,MIN(Input!I114,AS139-BB139)))</f>
        <v>99.262379264351068</v>
      </c>
      <c r="AU139" s="396">
        <f t="shared" si="110"/>
        <v>3.3968749999999899</v>
      </c>
      <c r="AV139" s="396">
        <f>IF(R139&lt;&gt;"---",R139,IF(BH139="Y",Input!M114,0))</f>
        <v>12.695818032815412</v>
      </c>
      <c r="AW139" s="396">
        <f t="shared" si="111"/>
        <v>50</v>
      </c>
      <c r="AX139" s="396">
        <f t="shared" si="83"/>
        <v>0</v>
      </c>
      <c r="AY139" s="396">
        <f t="shared" si="84"/>
        <v>-25.589719369500187</v>
      </c>
      <c r="AZ139" s="396">
        <f t="shared" si="112"/>
        <v>195.6953125</v>
      </c>
      <c r="BA139" s="212">
        <f t="shared" si="85"/>
        <v>190.94479166666667</v>
      </c>
      <c r="BB139" s="432">
        <f>IF(Y139&lt;&gt;"---",Y139,interp(AR138,AreaCapacity!$A$3:$C$245,3)*StepInterp(B139,Evap!$A$3:$D$15,4)/1.9835)</f>
        <v>8.61</v>
      </c>
      <c r="BC139" s="396">
        <f t="shared" si="113"/>
        <v>4.7505208333333302</v>
      </c>
      <c r="BD139" s="212">
        <f t="shared" si="86"/>
        <v>195.6953125</v>
      </c>
      <c r="BE139" s="212">
        <f t="shared" si="87"/>
        <v>-198.92999999999302</v>
      </c>
      <c r="BF139" s="212">
        <f t="shared" si="88"/>
        <v>91.682412402315606</v>
      </c>
      <c r="BG139" s="445">
        <f t="shared" si="89"/>
        <v>1917.1195277499824</v>
      </c>
      <c r="BH139" s="396" t="str">
        <f t="shared" si="114"/>
        <v>Y</v>
      </c>
      <c r="BI139" s="396">
        <f t="shared" si="115"/>
        <v>110</v>
      </c>
      <c r="BJ139" s="396">
        <f t="shared" si="90"/>
        <v>0</v>
      </c>
      <c r="BK139" s="396">
        <f t="shared" si="91"/>
        <v>91331.677763020707</v>
      </c>
      <c r="BL139" s="396">
        <f t="shared" si="92"/>
        <v>91331.677763020707</v>
      </c>
      <c r="BM139" s="443">
        <f t="shared" si="93"/>
        <v>0</v>
      </c>
      <c r="BN139" s="460">
        <f t="shared" si="94"/>
        <v>0</v>
      </c>
      <c r="BO139" s="305">
        <f t="shared" si="95"/>
        <v>0</v>
      </c>
      <c r="BP139" s="445">
        <f t="shared" si="96"/>
        <v>0</v>
      </c>
      <c r="BQ139" s="305"/>
      <c r="BR139" s="12">
        <v>7704</v>
      </c>
      <c r="BS139" s="12">
        <v>52000</v>
      </c>
      <c r="BT139" s="12">
        <v>7747.5</v>
      </c>
      <c r="BU139" s="446">
        <v>85000</v>
      </c>
      <c r="BV139" s="6">
        <v>7766</v>
      </c>
      <c r="BW139" s="6">
        <v>102369</v>
      </c>
      <c r="CW139" s="436"/>
      <c r="CX139" s="436"/>
      <c r="CY139" s="436"/>
      <c r="CZ139" s="436"/>
      <c r="DA139" s="436"/>
      <c r="DB139" s="436"/>
      <c r="DC139" s="148"/>
    </row>
    <row r="140" spans="1:107">
      <c r="A140" s="6" t="str">
        <f ca="1">OFFSET('day lookup'!$A$1,WEEKDAY(B140,1)-1,0)</f>
        <v>SUN</v>
      </c>
      <c r="B140" s="387">
        <f t="shared" si="100"/>
        <v>41105</v>
      </c>
      <c r="C140" s="394">
        <f ca="1">IF($CY$1=1,OFFSET(Historic!$F$193,$B140-$B$35,C$30-1975),IF($B140&gt;DATE(Input!$C$1,4,30),OFFSET(Historic!$F$193,$B140-$B$35,C$30-1975),NA()))</f>
        <v>90.981768899999992</v>
      </c>
      <c r="D140" s="212">
        <f ca="1">IF($CY$1=1,OFFSET(Historic!$F$193,$B140-$B$35,D$30-1975),IF($B140&gt;DATE(Input!$C$1,4,30),OFFSET(Historic!$F$193,$B140-$B$35,D$30-1975),NA()))</f>
        <v>130.90902</v>
      </c>
      <c r="E140" s="212">
        <f ca="1">IF($CY$1=1,OFFSET(Historic!$F$193,$B140-$B$35,E$30-1975),IF($B140&gt;DATE(Input!$C$1,4,30),OFFSET(Historic!$F$193,$B140-$B$35,E$30-1975),NA()))</f>
        <v>441.16339740000001</v>
      </c>
      <c r="F140" s="212">
        <f ca="1">IF($CY$1=1,OFFSET(Historic!$F$193,$B140-$B$35,F$30-1975),IF($B140&gt;DATE(Input!$C$1,4,30),OFFSET(Historic!$F$193,$B140-$B$35,F$30-1975),NA()))</f>
        <v>366.94195000000002</v>
      </c>
      <c r="G140" s="212">
        <f ca="1">IF($CY$1=1,OFFSET(Historic!$F$193,$B140-$B$35,G$30-1975),IF($B140&gt;DATE(Input!$C$1,4,30),OFFSET(Historic!$F$193,$B140-$B$35,G$30-1975),NA()))</f>
        <v>311.16000000000003</v>
      </c>
      <c r="H140" s="212">
        <f t="shared" ca="1" si="76"/>
        <v>268.23122726000003</v>
      </c>
      <c r="I140" s="388">
        <f t="shared" ca="1" si="101"/>
        <v>0.54918793160343649</v>
      </c>
      <c r="J140" s="305">
        <f t="shared" ca="1" si="102"/>
        <v>179.14020254470552</v>
      </c>
      <c r="K140" s="305">
        <f t="shared" ca="1" si="103"/>
        <v>56.760033263778404</v>
      </c>
      <c r="L140" s="406" t="str">
        <f>IF(Computations!J115&lt;&gt;"",Computations!J115,"---")</f>
        <v>Y</v>
      </c>
      <c r="M140" s="436">
        <f>IF(Computations!I115&lt;&gt;"",Computations!I115,"---")</f>
        <v>121.70300627783233</v>
      </c>
      <c r="N140" s="410">
        <f>IF(Computations!C115&lt;&gt;"",Computations!C115,"---")</f>
        <v>7750.6090677025531</v>
      </c>
      <c r="O140" s="407">
        <f>IF(Computations!D115&lt;&gt;"",Computations!D115,"---")</f>
        <v>87764.77</v>
      </c>
      <c r="P140" s="407">
        <f>IF(Computations!M115&lt;&gt;"",Computations!M115,"---")</f>
        <v>121.70300627783233</v>
      </c>
      <c r="Q140" s="407">
        <f>IF(Computations!P115&lt;&gt;"",Computations!P115,"---")</f>
        <v>3.5498437499999902</v>
      </c>
      <c r="R140" s="407">
        <f>IF(Computations!V115&lt;&gt;"",Computations!V115,"---")</f>
        <v>12.695818032815412</v>
      </c>
      <c r="S140" s="407">
        <f>IF(Computations!X115&lt;&gt;"",Computations!X115,"---")</f>
        <v>50</v>
      </c>
      <c r="T140" s="407">
        <f>IF(Computations!AB115&lt;&gt;"",Computations!AB115,"---")</f>
        <v>0</v>
      </c>
      <c r="U140" s="407">
        <f>IF(Computations!AG115&lt;&gt;"",Computations!AG115,"---")</f>
        <v>-2.4420611060189117</v>
      </c>
      <c r="V140" s="407">
        <f>IF(Computations!H115&lt;&gt;"",Computations!H115,"---")</f>
        <v>190.39072916666666</v>
      </c>
      <c r="W140" s="407">
        <f>IF(Computations!G115&lt;&gt;"",Computations!G115,"---")</f>
        <v>4.6405208333333299</v>
      </c>
      <c r="X140" s="407">
        <f>IF(Computations!F115&lt;&gt;"",Computations!F115,"---")</f>
        <v>195.03125</v>
      </c>
      <c r="Y140" s="422">
        <f>IF(Computations!E115&lt;&gt;"",Computations!E115,"---")</f>
        <v>8.5998999999999999</v>
      </c>
      <c r="Z140" s="409">
        <f>IF(AA140=O140,N140,interp(AA140,AreaCapacity!$A$3:$B$245,2))</f>
        <v>7750.6090677025531</v>
      </c>
      <c r="AA140" s="403">
        <f t="shared" si="97"/>
        <v>87764.77</v>
      </c>
      <c r="AB140" s="396">
        <f t="shared" si="104"/>
        <v>121.70300627783233</v>
      </c>
      <c r="AC140" s="396">
        <f>IF(P140&lt;&gt;"---",P140,IF(BH140="Y",AB140,MIN(Input!I115,AB140-AK140)))</f>
        <v>121.70300627783233</v>
      </c>
      <c r="AD140" s="396">
        <f t="shared" si="105"/>
        <v>3.5498437499999902</v>
      </c>
      <c r="AE140" s="396">
        <f>IF(R140&lt;&gt;"---",R140,IF(BH140="Y",Input!M115,0))</f>
        <v>12.695818032815412</v>
      </c>
      <c r="AF140" s="396">
        <f t="shared" si="106"/>
        <v>50</v>
      </c>
      <c r="AG140" s="396">
        <f t="shared" si="77"/>
        <v>0</v>
      </c>
      <c r="AH140" s="396">
        <f t="shared" si="78"/>
        <v>-2.4420611060189117</v>
      </c>
      <c r="AI140" s="396">
        <f t="shared" si="107"/>
        <v>195.03125</v>
      </c>
      <c r="AJ140" s="212">
        <f t="shared" si="79"/>
        <v>190.39072916666666</v>
      </c>
      <c r="AK140" s="432">
        <f>IF(Y140&lt;&gt;"---",Y140,interp(AA139,AreaCapacity!$A$3:$C$245,3)*StepInterp(B140,Evap!$A$3:$D$15,4)/1.9835)</f>
        <v>8.5998999999999999</v>
      </c>
      <c r="AL140" s="396">
        <f t="shared" si="108"/>
        <v>4.6405208333333299</v>
      </c>
      <c r="AM140" s="396">
        <f t="shared" si="80"/>
        <v>195.03125</v>
      </c>
      <c r="AN140" s="396">
        <f t="shared" si="98"/>
        <v>-153.30000000000291</v>
      </c>
      <c r="AO140" s="396">
        <f t="shared" si="81"/>
        <v>68.68772288883433</v>
      </c>
      <c r="AP140" s="396">
        <f t="shared" si="99"/>
        <v>2053.3616260999852</v>
      </c>
      <c r="AQ140" s="409">
        <f>IF(AR140=O140,N140,interp(AR140,AreaCapacity!$A$3:$B$245,2))</f>
        <v>7750.6090677025531</v>
      </c>
      <c r="AR140" s="403">
        <f t="shared" si="82"/>
        <v>87764.77</v>
      </c>
      <c r="AS140" s="396">
        <f t="shared" si="109"/>
        <v>121.70300627783233</v>
      </c>
      <c r="AT140" s="396">
        <f>IF(P140&lt;&gt;"---",P140,IF(BH140="Y",AS140,MIN(Input!I115,AS140-BB140)))</f>
        <v>121.70300627783233</v>
      </c>
      <c r="AU140" s="396">
        <f t="shared" si="110"/>
        <v>3.5498437499999902</v>
      </c>
      <c r="AV140" s="396">
        <f>IF(R140&lt;&gt;"---",R140,IF(BH140="Y",Input!M115,0))</f>
        <v>12.695818032815412</v>
      </c>
      <c r="AW140" s="396">
        <f t="shared" si="111"/>
        <v>50</v>
      </c>
      <c r="AX140" s="396">
        <f t="shared" si="83"/>
        <v>0</v>
      </c>
      <c r="AY140" s="396">
        <f t="shared" si="84"/>
        <v>-2.4420611060189117</v>
      </c>
      <c r="AZ140" s="396">
        <f t="shared" si="112"/>
        <v>195.03125</v>
      </c>
      <c r="BA140" s="212">
        <f t="shared" si="85"/>
        <v>190.39072916666666</v>
      </c>
      <c r="BB140" s="432">
        <f>IF(Y140&lt;&gt;"---",Y140,interp(AR139,AreaCapacity!$A$3:$C$245,3)*StepInterp(B140,Evap!$A$3:$D$15,4)/1.9835)</f>
        <v>8.5998999999999999</v>
      </c>
      <c r="BC140" s="396">
        <f t="shared" si="113"/>
        <v>4.6405208333333299</v>
      </c>
      <c r="BD140" s="212">
        <f t="shared" si="86"/>
        <v>195.03125</v>
      </c>
      <c r="BE140" s="212">
        <f t="shared" si="87"/>
        <v>-153.30000000000291</v>
      </c>
      <c r="BF140" s="212">
        <f t="shared" si="88"/>
        <v>68.68772288883433</v>
      </c>
      <c r="BG140" s="445">
        <f t="shared" si="89"/>
        <v>2053.3616260999852</v>
      </c>
      <c r="BH140" s="396" t="str">
        <f t="shared" si="114"/>
        <v>Y</v>
      </c>
      <c r="BI140" s="396">
        <f t="shared" si="115"/>
        <v>110</v>
      </c>
      <c r="BJ140" s="396">
        <f t="shared" si="90"/>
        <v>0</v>
      </c>
      <c r="BK140" s="396">
        <f t="shared" si="91"/>
        <v>91331.677763020707</v>
      </c>
      <c r="BL140" s="396">
        <f t="shared" si="92"/>
        <v>91331.677763020707</v>
      </c>
      <c r="BM140" s="443">
        <f t="shared" si="93"/>
        <v>0</v>
      </c>
      <c r="BN140" s="460">
        <f t="shared" si="94"/>
        <v>0</v>
      </c>
      <c r="BO140" s="305">
        <f t="shared" si="95"/>
        <v>0</v>
      </c>
      <c r="BP140" s="445">
        <f t="shared" si="96"/>
        <v>0</v>
      </c>
      <c r="BQ140" s="305"/>
      <c r="BR140" s="12">
        <v>7704</v>
      </c>
      <c r="BS140" s="12">
        <v>52000</v>
      </c>
      <c r="BT140" s="12">
        <v>7747.5</v>
      </c>
      <c r="BU140" s="446">
        <v>85000</v>
      </c>
      <c r="BV140" s="6">
        <v>7766</v>
      </c>
      <c r="BW140" s="6">
        <v>102369</v>
      </c>
      <c r="CW140" s="436"/>
      <c r="CX140" s="436"/>
      <c r="CY140" s="436"/>
      <c r="CZ140" s="436"/>
      <c r="DA140" s="436"/>
      <c r="DB140" s="436"/>
      <c r="DC140" s="148"/>
    </row>
    <row r="141" spans="1:107">
      <c r="A141" s="6" t="str">
        <f ca="1">OFFSET('day lookup'!$A$1,WEEKDAY(B141,1)-1,0)</f>
        <v>MON</v>
      </c>
      <c r="B141" s="387">
        <f t="shared" si="100"/>
        <v>41106</v>
      </c>
      <c r="C141" s="394">
        <f ca="1">IF($CY$1=1,OFFSET(Historic!$F$193,$B141-$B$35,C$30-1975),IF($B141&gt;DATE(Input!$C$1,4,30),OFFSET(Historic!$F$193,$B141-$B$35,C$30-1975),NA()))</f>
        <v>22.9289132</v>
      </c>
      <c r="D141" s="212">
        <f ca="1">IF($CY$1=1,OFFSET(Historic!$F$193,$B141-$B$35,D$30-1975),IF($B141&gt;DATE(Input!$C$1,4,30),OFFSET(Historic!$F$193,$B141-$B$35,D$30-1975),NA()))</f>
        <v>115.04126000000001</v>
      </c>
      <c r="E141" s="212">
        <f ca="1">IF($CY$1=1,OFFSET(Historic!$F$193,$B141-$B$35,E$30-1975),IF($B141&gt;DATE(Input!$C$1,4,30),OFFSET(Historic!$F$193,$B141-$B$35,E$30-1975),NA()))</f>
        <v>385.82458440000005</v>
      </c>
      <c r="F141" s="212">
        <f ca="1">IF($CY$1=1,OFFSET(Historic!$F$193,$B141-$B$35,F$30-1975),IF($B141&gt;DATE(Input!$C$1,4,30),OFFSET(Historic!$F$193,$B141-$B$35,F$30-1975),NA()))</f>
        <v>362.97501</v>
      </c>
      <c r="G141" s="212">
        <f ca="1">IF($CY$1=1,OFFSET(Historic!$F$193,$B141-$B$35,G$30-1975),IF($B141&gt;DATE(Input!$C$1,4,30),OFFSET(Historic!$F$193,$B141-$B$35,G$30-1975),NA()))</f>
        <v>291.52</v>
      </c>
      <c r="H141" s="212">
        <f t="shared" ca="1" si="76"/>
        <v>235.65795352000001</v>
      </c>
      <c r="I141" s="388">
        <f t="shared" ca="1" si="101"/>
        <v>0.48249603665310231</v>
      </c>
      <c r="J141" s="305">
        <f t="shared" ca="1" si="102"/>
        <v>157.38590154502506</v>
      </c>
      <c r="K141" s="305">
        <f t="shared" ca="1" si="103"/>
        <v>49.867248557542709</v>
      </c>
      <c r="L141" s="406" t="str">
        <f>IF(Computations!J116&lt;&gt;"",Computations!J116,"---")</f>
        <v>Y</v>
      </c>
      <c r="M141" s="436">
        <f>IF(Computations!I116&lt;&gt;"",Computations!I116,"---")</f>
        <v>131.07000155868698</v>
      </c>
      <c r="N141" s="410">
        <f>IF(Computations!C116&lt;&gt;"",Computations!C116,"---")</f>
        <v>7750.4591342952272</v>
      </c>
      <c r="O141" s="407">
        <f>IF(Computations!D116&lt;&gt;"",Computations!D116,"---")</f>
        <v>87629.68</v>
      </c>
      <c r="P141" s="407">
        <f>IF(Computations!M116&lt;&gt;"",Computations!M116,"---")</f>
        <v>131.07000155868698</v>
      </c>
      <c r="Q141" s="407">
        <f>IF(Computations!P116&lt;&gt;"",Computations!P116,"---")</f>
        <v>2.2837499999999999</v>
      </c>
      <c r="R141" s="407">
        <f>IF(Computations!V116&lt;&gt;"",Computations!V116,"---")</f>
        <v>12.695818032815412</v>
      </c>
      <c r="S141" s="407">
        <f>IF(Computations!X116&lt;&gt;"",Computations!X116,"---")</f>
        <v>50</v>
      </c>
      <c r="T141" s="407">
        <f>IF(Computations!AB116&lt;&gt;"",Computations!AB116,"---")</f>
        <v>0</v>
      </c>
      <c r="U141" s="407">
        <f>IF(Computations!AG116&lt;&gt;"",Computations!AG116,"---")</f>
        <v>5.4674862581690604</v>
      </c>
      <c r="V141" s="407">
        <f>IF(Computations!H116&lt;&gt;"",Computations!H116,"---")</f>
        <v>190.58208333333334</v>
      </c>
      <c r="W141" s="407">
        <f>IF(Computations!G116&lt;&gt;"",Computations!G116,"---")</f>
        <v>4.4491666666666596</v>
      </c>
      <c r="X141" s="407">
        <f>IF(Computations!F116&lt;&gt;"",Computations!F116,"---")</f>
        <v>195.03125</v>
      </c>
      <c r="Y141" s="422">
        <f>IF(Computations!E116&lt;&gt;"",Computations!E116,"---")</f>
        <v>8.5947999999999993</v>
      </c>
      <c r="Z141" s="409">
        <f>IF(AA141=O141,N141,interp(AA141,AreaCapacity!$A$3:$B$245,2))</f>
        <v>7750.4591342952272</v>
      </c>
      <c r="AA141" s="403">
        <f t="shared" si="97"/>
        <v>87629.68</v>
      </c>
      <c r="AB141" s="396">
        <f t="shared" si="104"/>
        <v>131.07000155868698</v>
      </c>
      <c r="AC141" s="396">
        <f>IF(P141&lt;&gt;"---",P141,IF(BH141="Y",AB141,MIN(Input!I116,AB141-AK141)))</f>
        <v>131.07000155868698</v>
      </c>
      <c r="AD141" s="396">
        <f t="shared" si="105"/>
        <v>2.2837499999999999</v>
      </c>
      <c r="AE141" s="396">
        <f>IF(R141&lt;&gt;"---",R141,IF(BH141="Y",Input!M116,0))</f>
        <v>12.695818032815412</v>
      </c>
      <c r="AF141" s="396">
        <f t="shared" si="106"/>
        <v>50</v>
      </c>
      <c r="AG141" s="396">
        <f t="shared" si="77"/>
        <v>0</v>
      </c>
      <c r="AH141" s="396">
        <f t="shared" si="78"/>
        <v>5.4674862581690604</v>
      </c>
      <c r="AI141" s="396">
        <f t="shared" si="107"/>
        <v>195.03125</v>
      </c>
      <c r="AJ141" s="212">
        <f t="shared" si="79"/>
        <v>190.58208333333334</v>
      </c>
      <c r="AK141" s="432">
        <f>IF(Y141&lt;&gt;"---",Y141,interp(AA140,AreaCapacity!$A$3:$C$245,3)*StepInterp(B141,Evap!$A$3:$D$15,4)/1.9835)</f>
        <v>8.5947999999999993</v>
      </c>
      <c r="AL141" s="396">
        <f t="shared" si="108"/>
        <v>4.4491666666666596</v>
      </c>
      <c r="AM141" s="396">
        <f t="shared" si="80"/>
        <v>195.03125</v>
      </c>
      <c r="AN141" s="396">
        <f t="shared" si="98"/>
        <v>-135.09000000001106</v>
      </c>
      <c r="AO141" s="396">
        <f t="shared" si="81"/>
        <v>59.512081774646362</v>
      </c>
      <c r="AP141" s="396">
        <f t="shared" si="99"/>
        <v>2171.4038402999963</v>
      </c>
      <c r="AQ141" s="409">
        <f>IF(AR141=O141,N141,interp(AR141,AreaCapacity!$A$3:$B$245,2))</f>
        <v>7750.4591342952272</v>
      </c>
      <c r="AR141" s="403">
        <f t="shared" si="82"/>
        <v>87629.68</v>
      </c>
      <c r="AS141" s="396">
        <f t="shared" si="109"/>
        <v>131.07000155868698</v>
      </c>
      <c r="AT141" s="396">
        <f>IF(P141&lt;&gt;"---",P141,IF(BH141="Y",AS141,MIN(Input!I116,AS141-BB141)))</f>
        <v>131.07000155868698</v>
      </c>
      <c r="AU141" s="396">
        <f t="shared" si="110"/>
        <v>2.2837499999999999</v>
      </c>
      <c r="AV141" s="396">
        <f>IF(R141&lt;&gt;"---",R141,IF(BH141="Y",Input!M116,0))</f>
        <v>12.695818032815412</v>
      </c>
      <c r="AW141" s="396">
        <f t="shared" si="111"/>
        <v>50</v>
      </c>
      <c r="AX141" s="396">
        <f t="shared" si="83"/>
        <v>0</v>
      </c>
      <c r="AY141" s="396">
        <f t="shared" si="84"/>
        <v>5.4674862581690604</v>
      </c>
      <c r="AZ141" s="396">
        <f t="shared" si="112"/>
        <v>195.03125</v>
      </c>
      <c r="BA141" s="212">
        <f t="shared" si="85"/>
        <v>190.58208333333334</v>
      </c>
      <c r="BB141" s="432">
        <f>IF(Y141&lt;&gt;"---",Y141,interp(AR140,AreaCapacity!$A$3:$C$245,3)*StepInterp(B141,Evap!$A$3:$D$15,4)/1.9835)</f>
        <v>8.5947999999999993</v>
      </c>
      <c r="BC141" s="396">
        <f t="shared" si="113"/>
        <v>4.4491666666666596</v>
      </c>
      <c r="BD141" s="212">
        <f t="shared" si="86"/>
        <v>195.03125</v>
      </c>
      <c r="BE141" s="212">
        <f t="shared" si="87"/>
        <v>-135.09000000001106</v>
      </c>
      <c r="BF141" s="212">
        <f t="shared" si="88"/>
        <v>59.512081774646362</v>
      </c>
      <c r="BG141" s="445">
        <f t="shared" si="89"/>
        <v>2171.4038402999963</v>
      </c>
      <c r="BH141" s="396" t="str">
        <f t="shared" si="114"/>
        <v>Y</v>
      </c>
      <c r="BI141" s="396">
        <f t="shared" si="115"/>
        <v>110</v>
      </c>
      <c r="BJ141" s="396">
        <f t="shared" si="90"/>
        <v>0</v>
      </c>
      <c r="BK141" s="396">
        <f t="shared" si="91"/>
        <v>91331.677763020707</v>
      </c>
      <c r="BL141" s="396">
        <f t="shared" si="92"/>
        <v>91331.677763020707</v>
      </c>
      <c r="BM141" s="443">
        <f t="shared" si="93"/>
        <v>0</v>
      </c>
      <c r="BN141" s="460">
        <f t="shared" si="94"/>
        <v>0</v>
      </c>
      <c r="BO141" s="305">
        <f t="shared" si="95"/>
        <v>0</v>
      </c>
      <c r="BP141" s="445">
        <f t="shared" si="96"/>
        <v>0</v>
      </c>
      <c r="BQ141" s="305"/>
      <c r="BR141" s="12">
        <v>7704</v>
      </c>
      <c r="BS141" s="12">
        <v>52000</v>
      </c>
      <c r="BT141" s="12">
        <v>7747.5</v>
      </c>
      <c r="BU141" s="446">
        <v>85000</v>
      </c>
      <c r="BV141" s="6">
        <v>7766</v>
      </c>
      <c r="BW141" s="6">
        <v>102369</v>
      </c>
      <c r="CW141" s="436"/>
      <c r="CX141" s="436"/>
      <c r="CY141" s="436"/>
      <c r="CZ141" s="436"/>
      <c r="DA141" s="436"/>
      <c r="DB141" s="436"/>
      <c r="DC141" s="148"/>
    </row>
    <row r="142" spans="1:107">
      <c r="A142" s="6" t="str">
        <f ca="1">OFFSET('day lookup'!$A$1,WEEKDAY(B142,1)-1,0)</f>
        <v>TUE</v>
      </c>
      <c r="B142" s="387">
        <f t="shared" si="100"/>
        <v>41107</v>
      </c>
      <c r="C142" s="394">
        <f ca="1">IF($CY$1=1,OFFSET(Historic!$F$193,$B142-$B$35,C$30-1975),IF($B142&gt;DATE(Input!$C$1,4,30),OFFSET(Historic!$F$193,$B142-$B$35,C$30-1975),NA()))</f>
        <v>119.72224920000001</v>
      </c>
      <c r="D142" s="212">
        <f ca="1">IF($CY$1=1,OFFSET(Historic!$F$193,$B142-$B$35,D$30-1975),IF($B142&gt;DATE(Input!$C$1,4,30),OFFSET(Historic!$F$193,$B142-$B$35,D$30-1975),NA()))</f>
        <v>105.12391000000001</v>
      </c>
      <c r="E142" s="212">
        <f ca="1">IF($CY$1=1,OFFSET(Historic!$F$193,$B142-$B$35,E$30-1975),IF($B142&gt;DATE(Input!$C$1,4,30),OFFSET(Historic!$F$193,$B142-$B$35,E$30-1975),NA()))</f>
        <v>419.1270457</v>
      </c>
      <c r="F142" s="212">
        <f ca="1">IF($CY$1=1,OFFSET(Historic!$F$193,$B142-$B$35,F$30-1975),IF($B142&gt;DATE(Input!$C$1,4,30),OFFSET(Historic!$F$193,$B142-$B$35,F$30-1975),NA()))</f>
        <v>394.71053000000001</v>
      </c>
      <c r="G142" s="212">
        <f ca="1">IF($CY$1=1,OFFSET(Historic!$F$193,$B142-$B$35,G$30-1975),IF($B142&gt;DATE(Input!$C$1,4,30),OFFSET(Historic!$F$193,$B142-$B$35,G$30-1975),NA()))</f>
        <v>308.41000000000003</v>
      </c>
      <c r="H142" s="212">
        <f t="shared" ca="1" si="76"/>
        <v>269.41874698000004</v>
      </c>
      <c r="I142" s="388">
        <f t="shared" ca="1" si="101"/>
        <v>0.55161930958066563</v>
      </c>
      <c r="J142" s="305">
        <f t="shared" ca="1" si="102"/>
        <v>179.93329634418484</v>
      </c>
      <c r="K142" s="305">
        <f t="shared" ca="1" si="103"/>
        <v>57.011322643829821</v>
      </c>
      <c r="L142" s="406" t="str">
        <f>IF(Computations!J117&lt;&gt;"",Computations!J117,"---")</f>
        <v>Y</v>
      </c>
      <c r="M142" s="436">
        <f>IF(Computations!I117&lt;&gt;"",Computations!I117,"---")</f>
        <v>167.52638731409624</v>
      </c>
      <c r="N142" s="410">
        <f>IF(Computations!C117&lt;&gt;"",Computations!C117,"---")</f>
        <v>7750.3893451720314</v>
      </c>
      <c r="O142" s="407">
        <f>IF(Computations!D117&lt;&gt;"",Computations!D117,"---")</f>
        <v>87566.8</v>
      </c>
      <c r="P142" s="407">
        <f>IF(Computations!M117&lt;&gt;"",Computations!M117,"---")</f>
        <v>167.52638731409624</v>
      </c>
      <c r="Q142" s="407">
        <f>IF(Computations!P117&lt;&gt;"",Computations!P117,"---")</f>
        <v>0.33999999999999903</v>
      </c>
      <c r="R142" s="407">
        <f>IF(Computations!V117&lt;&gt;"",Computations!V117,"---")</f>
        <v>12.695818032815412</v>
      </c>
      <c r="S142" s="407">
        <f>IF(Computations!X117&lt;&gt;"",Computations!X117,"---")</f>
        <v>50</v>
      </c>
      <c r="T142" s="407">
        <f>IF(Computations!AB117&lt;&gt;"",Computations!AB117,"---")</f>
        <v>0</v>
      </c>
      <c r="U142" s="407">
        <f>IF(Computations!AG117&lt;&gt;"",Computations!AG117,"---")</f>
        <v>39.924080346911666</v>
      </c>
      <c r="V142" s="407">
        <f>IF(Computations!H117&lt;&gt;"",Computations!H117,"---")</f>
        <v>190.638125</v>
      </c>
      <c r="W142" s="407">
        <f>IF(Computations!G117&lt;&gt;"",Computations!G117,"---")</f>
        <v>4.4400000000000004</v>
      </c>
      <c r="X142" s="407">
        <f>IF(Computations!F117&lt;&gt;"",Computations!F117,"---")</f>
        <v>195.078125</v>
      </c>
      <c r="Y142" s="422">
        <f>IF(Computations!E117&lt;&gt;"",Computations!E117,"---")</f>
        <v>8.5898000000000003</v>
      </c>
      <c r="Z142" s="409">
        <f>IF(AA142=O142,N142,interp(AA142,AreaCapacity!$A$3:$B$245,2))</f>
        <v>7750.3893451720314</v>
      </c>
      <c r="AA142" s="403">
        <f t="shared" si="97"/>
        <v>87566.8</v>
      </c>
      <c r="AB142" s="396">
        <f t="shared" si="104"/>
        <v>167.52638731409624</v>
      </c>
      <c r="AC142" s="396">
        <f>IF(P142&lt;&gt;"---",P142,IF(BH142="Y",AB142,MIN(Input!I117,AB142-AK142)))</f>
        <v>167.52638731409624</v>
      </c>
      <c r="AD142" s="396">
        <f t="shared" si="105"/>
        <v>0.33999999999999903</v>
      </c>
      <c r="AE142" s="396">
        <f>IF(R142&lt;&gt;"---",R142,IF(BH142="Y",Input!M117,0))</f>
        <v>12.695818032815412</v>
      </c>
      <c r="AF142" s="396">
        <f t="shared" si="106"/>
        <v>50</v>
      </c>
      <c r="AG142" s="396">
        <f t="shared" si="77"/>
        <v>0</v>
      </c>
      <c r="AH142" s="396">
        <f t="shared" si="78"/>
        <v>39.924080346911666</v>
      </c>
      <c r="AI142" s="396">
        <f t="shared" si="107"/>
        <v>195.078125</v>
      </c>
      <c r="AJ142" s="212">
        <f t="shared" si="79"/>
        <v>190.638125</v>
      </c>
      <c r="AK142" s="432">
        <f>IF(Y142&lt;&gt;"---",Y142,interp(AA141,AreaCapacity!$A$3:$C$245,3)*StepInterp(B142,Evap!$A$3:$D$15,4)/1.9835)</f>
        <v>8.5898000000000003</v>
      </c>
      <c r="AL142" s="396">
        <f t="shared" si="108"/>
        <v>4.4400000000000004</v>
      </c>
      <c r="AM142" s="396">
        <f t="shared" si="80"/>
        <v>195.078125</v>
      </c>
      <c r="AN142" s="396">
        <f t="shared" si="98"/>
        <v>-62.879999999990105</v>
      </c>
      <c r="AO142" s="396">
        <f t="shared" si="81"/>
        <v>23.111737685903762</v>
      </c>
      <c r="AP142" s="396">
        <f t="shared" si="99"/>
        <v>2217.2459719999865</v>
      </c>
      <c r="AQ142" s="409">
        <f>IF(AR142=O142,N142,interp(AR142,AreaCapacity!$A$3:$B$245,2))</f>
        <v>7750.3893451720314</v>
      </c>
      <c r="AR142" s="403">
        <f t="shared" si="82"/>
        <v>87566.8</v>
      </c>
      <c r="AS142" s="396">
        <f t="shared" si="109"/>
        <v>167.52638731409624</v>
      </c>
      <c r="AT142" s="396">
        <f>IF(P142&lt;&gt;"---",P142,IF(BH142="Y",AS142,MIN(Input!I117,AS142-BB142)))</f>
        <v>167.52638731409624</v>
      </c>
      <c r="AU142" s="396">
        <f t="shared" si="110"/>
        <v>0.33999999999999903</v>
      </c>
      <c r="AV142" s="396">
        <f>IF(R142&lt;&gt;"---",R142,IF(BH142="Y",Input!M117,0))</f>
        <v>12.695818032815412</v>
      </c>
      <c r="AW142" s="396">
        <f t="shared" si="111"/>
        <v>50</v>
      </c>
      <c r="AX142" s="396">
        <f t="shared" si="83"/>
        <v>0</v>
      </c>
      <c r="AY142" s="396">
        <f t="shared" si="84"/>
        <v>39.924080346911666</v>
      </c>
      <c r="AZ142" s="396">
        <f t="shared" si="112"/>
        <v>195.078125</v>
      </c>
      <c r="BA142" s="212">
        <f t="shared" si="85"/>
        <v>190.638125</v>
      </c>
      <c r="BB142" s="432">
        <f>IF(Y142&lt;&gt;"---",Y142,interp(AR141,AreaCapacity!$A$3:$C$245,3)*StepInterp(B142,Evap!$A$3:$D$15,4)/1.9835)</f>
        <v>8.5898000000000003</v>
      </c>
      <c r="BC142" s="396">
        <f t="shared" si="113"/>
        <v>4.4400000000000004</v>
      </c>
      <c r="BD142" s="212">
        <f t="shared" si="86"/>
        <v>195.078125</v>
      </c>
      <c r="BE142" s="212">
        <f t="shared" si="87"/>
        <v>-62.879999999990105</v>
      </c>
      <c r="BF142" s="212">
        <f t="shared" si="88"/>
        <v>23.111737685903762</v>
      </c>
      <c r="BG142" s="445">
        <f t="shared" si="89"/>
        <v>2217.2459719999865</v>
      </c>
      <c r="BH142" s="396" t="str">
        <f t="shared" si="114"/>
        <v>Y</v>
      </c>
      <c r="BI142" s="396">
        <f t="shared" si="115"/>
        <v>110</v>
      </c>
      <c r="BJ142" s="396">
        <f t="shared" si="90"/>
        <v>0</v>
      </c>
      <c r="BK142" s="396">
        <f t="shared" si="91"/>
        <v>91331.677763020707</v>
      </c>
      <c r="BL142" s="396">
        <f t="shared" si="92"/>
        <v>91331.677763020707</v>
      </c>
      <c r="BM142" s="443">
        <f t="shared" si="93"/>
        <v>0</v>
      </c>
      <c r="BN142" s="460">
        <f t="shared" si="94"/>
        <v>0</v>
      </c>
      <c r="BO142" s="305">
        <f t="shared" si="95"/>
        <v>0</v>
      </c>
      <c r="BP142" s="445">
        <f t="shared" si="96"/>
        <v>0</v>
      </c>
      <c r="BQ142" s="305"/>
      <c r="BR142" s="12">
        <v>7704</v>
      </c>
      <c r="BS142" s="12">
        <v>52000</v>
      </c>
      <c r="BT142" s="12">
        <v>7747.5</v>
      </c>
      <c r="BU142" s="446">
        <v>85000</v>
      </c>
      <c r="BV142" s="6">
        <v>7766</v>
      </c>
      <c r="BW142" s="6">
        <v>102369</v>
      </c>
      <c r="CW142" s="436"/>
      <c r="CX142" s="436"/>
      <c r="CY142" s="436"/>
      <c r="CZ142" s="436"/>
      <c r="DA142" s="436"/>
      <c r="DB142" s="436"/>
      <c r="DC142" s="148"/>
    </row>
    <row r="143" spans="1:107">
      <c r="A143" s="6" t="str">
        <f ca="1">OFFSET('day lookup'!$A$1,WEEKDAY(B143,1)-1,0)</f>
        <v>WED</v>
      </c>
      <c r="B143" s="387">
        <f t="shared" si="100"/>
        <v>41108</v>
      </c>
      <c r="C143" s="394">
        <f ca="1">IF($CY$1=1,OFFSET(Historic!$F$193,$B143-$B$35,C$30-1975),IF($B143&gt;DATE(Input!$C$1,4,30),OFFSET(Historic!$F$193,$B143-$B$35,C$30-1975),NA()))</f>
        <v>75.808223400000003</v>
      </c>
      <c r="D143" s="212">
        <f ca="1">IF($CY$1=1,OFFSET(Historic!$F$193,$B143-$B$35,D$30-1975),IF($B143&gt;DATE(Input!$C$1,4,30),OFFSET(Historic!$F$193,$B143-$B$35,D$30-1975),NA()))</f>
        <v>97.190030000000007</v>
      </c>
      <c r="E143" s="212">
        <f ca="1">IF($CY$1=1,OFFSET(Historic!$F$193,$B143-$B$35,E$30-1975),IF($B143&gt;DATE(Input!$C$1,4,30),OFFSET(Historic!$F$193,$B143-$B$35,E$30-1975),NA()))</f>
        <v>386.63780710000003</v>
      </c>
      <c r="F143" s="212">
        <f ca="1">IF($CY$1=1,OFFSET(Historic!$F$193,$B143-$B$35,F$30-1975),IF($B143&gt;DATE(Input!$C$1,4,30),OFFSET(Historic!$F$193,$B143-$B$35,F$30-1975),NA()))</f>
        <v>388.76012000000003</v>
      </c>
      <c r="G143" s="212">
        <f ca="1">IF($CY$1=1,OFFSET(Historic!$F$193,$B143-$B$35,G$30-1975),IF($B143&gt;DATE(Input!$C$1,4,30),OFFSET(Historic!$F$193,$B143-$B$35,G$30-1975),NA()))</f>
        <v>292.99</v>
      </c>
      <c r="H143" s="212">
        <f t="shared" ca="1" si="76"/>
        <v>248.27723610000004</v>
      </c>
      <c r="I143" s="388">
        <f t="shared" ca="1" si="101"/>
        <v>0.50833328822602153</v>
      </c>
      <c r="J143" s="305">
        <f t="shared" ca="1" si="102"/>
        <v>165.81378244629997</v>
      </c>
      <c r="K143" s="305">
        <f t="shared" ca="1" si="103"/>
        <v>52.53759722023414</v>
      </c>
      <c r="L143" s="406" t="str">
        <f>IF(Computations!J118&lt;&gt;"",Computations!J118,"---")</f>
        <v>Y</v>
      </c>
      <c r="M143" s="436">
        <f>IF(Computations!I118&lt;&gt;"",Computations!I118,"---")</f>
        <v>122.46301167023339</v>
      </c>
      <c r="N143" s="410">
        <f>IF(Computations!C118&lt;&gt;"",Computations!C118,"---")</f>
        <v>7750.2196448390678</v>
      </c>
      <c r="O143" s="407">
        <f>IF(Computations!D118&lt;&gt;"",Computations!D118,"---")</f>
        <v>87413.9</v>
      </c>
      <c r="P143" s="407">
        <f>IF(Computations!M118&lt;&gt;"",Computations!M118,"---")</f>
        <v>122.46301167023339</v>
      </c>
      <c r="Q143" s="407">
        <f>IF(Computations!P118&lt;&gt;"",Computations!P118,"---")</f>
        <v>0.33999999999999903</v>
      </c>
      <c r="R143" s="407">
        <f>IF(Computations!V118&lt;&gt;"",Computations!V118,"---")</f>
        <v>12.695818032815412</v>
      </c>
      <c r="S143" s="407">
        <f>IF(Computations!X118&lt;&gt;"",Computations!X118,"---")</f>
        <v>50</v>
      </c>
      <c r="T143" s="407">
        <f>IF(Computations!AB118&lt;&gt;"",Computations!AB118,"---")</f>
        <v>0</v>
      </c>
      <c r="U143" s="407">
        <f>IF(Computations!AG118&lt;&gt;"",Computations!AG118,"---")</f>
        <v>-5.4704411302845131</v>
      </c>
      <c r="V143" s="407">
        <f>IF(Computations!H118&lt;&gt;"",Computations!H118,"---")</f>
        <v>190.96927083333333</v>
      </c>
      <c r="W143" s="407">
        <f>IF(Computations!G118&lt;&gt;"",Computations!G118,"---")</f>
        <v>4.45260416666666</v>
      </c>
      <c r="X143" s="407">
        <f>IF(Computations!F118&lt;&gt;"",Computations!F118,"---")</f>
        <v>195.421875</v>
      </c>
      <c r="Y143" s="422">
        <f>IF(Computations!E118&lt;&gt;"",Computations!E118,"---")</f>
        <v>8.5797000000000008</v>
      </c>
      <c r="Z143" s="409">
        <f>IF(AA143=O143,N143,interp(AA143,AreaCapacity!$A$3:$B$245,2))</f>
        <v>7750.2196448390678</v>
      </c>
      <c r="AA143" s="403">
        <f t="shared" si="97"/>
        <v>87413.9</v>
      </c>
      <c r="AB143" s="396">
        <f t="shared" si="104"/>
        <v>122.46301167023339</v>
      </c>
      <c r="AC143" s="396">
        <f>IF(P143&lt;&gt;"---",P143,IF(BH143="Y",AB143,MIN(Input!I118,AB143-AK143)))</f>
        <v>122.46301167023339</v>
      </c>
      <c r="AD143" s="396">
        <f t="shared" si="105"/>
        <v>0.33999999999999903</v>
      </c>
      <c r="AE143" s="396">
        <f>IF(R143&lt;&gt;"---",R143,IF(BH143="Y",Input!M118,0))</f>
        <v>12.695818032815412</v>
      </c>
      <c r="AF143" s="396">
        <f t="shared" si="106"/>
        <v>50</v>
      </c>
      <c r="AG143" s="396">
        <f t="shared" si="77"/>
        <v>0</v>
      </c>
      <c r="AH143" s="396">
        <f t="shared" si="78"/>
        <v>-5.4704411302845131</v>
      </c>
      <c r="AI143" s="396">
        <f t="shared" si="107"/>
        <v>195.421875</v>
      </c>
      <c r="AJ143" s="212">
        <f t="shared" si="79"/>
        <v>190.96927083333333</v>
      </c>
      <c r="AK143" s="432">
        <f>IF(Y143&lt;&gt;"---",Y143,interp(AA142,AreaCapacity!$A$3:$C$245,3)*StepInterp(B143,Evap!$A$3:$D$15,4)/1.9835)</f>
        <v>8.5797000000000008</v>
      </c>
      <c r="AL143" s="396">
        <f t="shared" si="108"/>
        <v>4.45260416666666</v>
      </c>
      <c r="AM143" s="396">
        <f t="shared" si="80"/>
        <v>195.421875</v>
      </c>
      <c r="AN143" s="396">
        <f t="shared" si="98"/>
        <v>-152.90000000000873</v>
      </c>
      <c r="AO143" s="396">
        <f t="shared" si="81"/>
        <v>68.506259163099941</v>
      </c>
      <c r="AP143" s="396">
        <f t="shared" si="99"/>
        <v>2353.1281370499951</v>
      </c>
      <c r="AQ143" s="409">
        <f>IF(AR143=O143,N143,interp(AR143,AreaCapacity!$A$3:$B$245,2))</f>
        <v>7750.2196448390678</v>
      </c>
      <c r="AR143" s="403">
        <f t="shared" si="82"/>
        <v>87413.9</v>
      </c>
      <c r="AS143" s="396">
        <f t="shared" si="109"/>
        <v>122.46301167023339</v>
      </c>
      <c r="AT143" s="396">
        <f>IF(P143&lt;&gt;"---",P143,IF(BH143="Y",AS143,MIN(Input!I118,AS143-BB143)))</f>
        <v>122.46301167023339</v>
      </c>
      <c r="AU143" s="396">
        <f t="shared" si="110"/>
        <v>0.33999999999999903</v>
      </c>
      <c r="AV143" s="396">
        <f>IF(R143&lt;&gt;"---",R143,IF(BH143="Y",Input!M118,0))</f>
        <v>12.695818032815412</v>
      </c>
      <c r="AW143" s="396">
        <f t="shared" si="111"/>
        <v>50</v>
      </c>
      <c r="AX143" s="396">
        <f t="shared" si="83"/>
        <v>0</v>
      </c>
      <c r="AY143" s="396">
        <f t="shared" si="84"/>
        <v>-5.4704411302845131</v>
      </c>
      <c r="AZ143" s="396">
        <f t="shared" si="112"/>
        <v>195.421875</v>
      </c>
      <c r="BA143" s="212">
        <f t="shared" si="85"/>
        <v>190.96927083333333</v>
      </c>
      <c r="BB143" s="432">
        <f>IF(Y143&lt;&gt;"---",Y143,interp(AR142,AreaCapacity!$A$3:$C$245,3)*StepInterp(B143,Evap!$A$3:$D$15,4)/1.9835)</f>
        <v>8.5797000000000008</v>
      </c>
      <c r="BC143" s="396">
        <f t="shared" si="113"/>
        <v>4.45260416666666</v>
      </c>
      <c r="BD143" s="212">
        <f t="shared" si="86"/>
        <v>195.421875</v>
      </c>
      <c r="BE143" s="212">
        <f t="shared" si="87"/>
        <v>-152.90000000000873</v>
      </c>
      <c r="BF143" s="212">
        <f t="shared" si="88"/>
        <v>68.506259163099941</v>
      </c>
      <c r="BG143" s="445">
        <f t="shared" si="89"/>
        <v>2353.1281370499951</v>
      </c>
      <c r="BH143" s="396" t="str">
        <f t="shared" si="114"/>
        <v>Y</v>
      </c>
      <c r="BI143" s="396">
        <f t="shared" si="115"/>
        <v>110</v>
      </c>
      <c r="BJ143" s="396">
        <f t="shared" si="90"/>
        <v>0</v>
      </c>
      <c r="BK143" s="396">
        <f t="shared" si="91"/>
        <v>91331.677763020707</v>
      </c>
      <c r="BL143" s="396">
        <f t="shared" si="92"/>
        <v>91331.677763020707</v>
      </c>
      <c r="BM143" s="443">
        <f t="shared" si="93"/>
        <v>0</v>
      </c>
      <c r="BN143" s="460">
        <f t="shared" si="94"/>
        <v>0</v>
      </c>
      <c r="BO143" s="305">
        <f t="shared" si="95"/>
        <v>0</v>
      </c>
      <c r="BP143" s="445">
        <f t="shared" si="96"/>
        <v>0</v>
      </c>
      <c r="BQ143" s="305"/>
      <c r="BR143" s="12">
        <v>7704</v>
      </c>
      <c r="BS143" s="12">
        <v>52000</v>
      </c>
      <c r="BT143" s="12">
        <v>7747.5</v>
      </c>
      <c r="BU143" s="446">
        <v>85000</v>
      </c>
      <c r="BV143" s="6">
        <v>7766</v>
      </c>
      <c r="BW143" s="6">
        <v>102369</v>
      </c>
      <c r="CW143" s="436"/>
      <c r="CX143" s="436"/>
      <c r="CY143" s="436"/>
      <c r="CZ143" s="436"/>
      <c r="DA143" s="436"/>
      <c r="DB143" s="436"/>
      <c r="DC143" s="148"/>
    </row>
    <row r="144" spans="1:107">
      <c r="A144" s="6" t="str">
        <f ca="1">OFFSET('day lookup'!$A$1,WEEKDAY(B144,1)-1,0)</f>
        <v>THU</v>
      </c>
      <c r="B144" s="387">
        <f t="shared" si="100"/>
        <v>41109</v>
      </c>
      <c r="C144" s="394">
        <f ca="1">IF($CY$1=1,OFFSET(Historic!$F$193,$B144-$B$35,C$30-1975),IF($B144&gt;DATE(Input!$C$1,4,30),OFFSET(Historic!$F$193,$B144-$B$35,C$30-1975),NA()))</f>
        <v>70.631366700000001</v>
      </c>
      <c r="D144" s="212">
        <f ca="1">IF($CY$1=1,OFFSET(Historic!$F$193,$B144-$B$35,D$30-1975),IF($B144&gt;DATE(Input!$C$1,4,30),OFFSET(Historic!$F$193,$B144-$B$35,D$30-1975),NA()))</f>
        <v>95.206559999999996</v>
      </c>
      <c r="E144" s="212">
        <f ca="1">IF($CY$1=1,OFFSET(Historic!$F$193,$B144-$B$35,E$30-1975),IF($B144&gt;DATE(Input!$C$1,4,30),OFFSET(Historic!$F$193,$B144-$B$35,E$30-1975),NA()))</f>
        <v>424.34357180000001</v>
      </c>
      <c r="F144" s="212">
        <f ca="1">IF($CY$1=1,OFFSET(Historic!$F$193,$B144-$B$35,F$30-1975),IF($B144&gt;DATE(Input!$C$1,4,30),OFFSET(Historic!$F$193,$B144-$B$35,F$30-1975),NA()))</f>
        <v>319.33867000000004</v>
      </c>
      <c r="G144" s="212">
        <f ca="1">IF($CY$1=1,OFFSET(Historic!$F$193,$B144-$B$35,G$30-1975),IF($B144&gt;DATE(Input!$C$1,4,30),OFFSET(Historic!$F$193,$B144-$B$35,G$30-1975),NA()))</f>
        <v>253.25</v>
      </c>
      <c r="H144" s="212">
        <f t="shared" ca="1" si="76"/>
        <v>232.55403369999999</v>
      </c>
      <c r="I144" s="388">
        <f t="shared" ca="1" si="101"/>
        <v>0.47614094025652798</v>
      </c>
      <c r="J144" s="305">
        <f t="shared" ca="1" si="102"/>
        <v>155.31292581092697</v>
      </c>
      <c r="K144" s="305">
        <f t="shared" ca="1" si="103"/>
        <v>49.210432443956762</v>
      </c>
      <c r="L144" s="406" t="str">
        <f>IF(Computations!J119&lt;&gt;"",Computations!J119,"---")</f>
        <v>Y</v>
      </c>
      <c r="M144" s="436">
        <f>IF(Computations!I119&lt;&gt;"",Computations!I119,"---")</f>
        <v>131.25817722040517</v>
      </c>
      <c r="N144" s="410">
        <f>IF(Computations!C119&lt;&gt;"",Computations!C119,"---")</f>
        <v>7750.0696115427299</v>
      </c>
      <c r="O144" s="407">
        <f>IF(Computations!D119&lt;&gt;"",Computations!D119,"---")</f>
        <v>87278.720000000001</v>
      </c>
      <c r="P144" s="407">
        <f>IF(Computations!M119&lt;&gt;"",Computations!M119,"---")</f>
        <v>131.25817722040517</v>
      </c>
      <c r="Q144" s="407">
        <f>IF(Computations!P119&lt;&gt;"",Computations!P119,"---")</f>
        <v>0.33999999999999903</v>
      </c>
      <c r="R144" s="407">
        <f>IF(Computations!V119&lt;&gt;"",Computations!V119,"---")</f>
        <v>12.695818032815412</v>
      </c>
      <c r="S144" s="407">
        <f>IF(Computations!X119&lt;&gt;"",Computations!X119,"---")</f>
        <v>50</v>
      </c>
      <c r="T144" s="407">
        <f>IF(Computations!AB119&lt;&gt;"",Computations!AB119,"---")</f>
        <v>0</v>
      </c>
      <c r="U144" s="407">
        <f>IF(Computations!AG119&lt;&gt;"",Computations!AG119,"---")</f>
        <v>3.4531619198872647</v>
      </c>
      <c r="V144" s="407">
        <f>IF(Computations!H119&lt;&gt;"",Computations!H119,"---")</f>
        <v>190.84083333333334</v>
      </c>
      <c r="W144" s="407">
        <f>IF(Computations!G119&lt;&gt;"",Computations!G119,"---")</f>
        <v>4.6279166666666596</v>
      </c>
      <c r="X144" s="407">
        <f>IF(Computations!F119&lt;&gt;"",Computations!F119,"---")</f>
        <v>195.46875</v>
      </c>
      <c r="Y144" s="422">
        <f>IF(Computations!E119&lt;&gt;"",Computations!E119,"---")</f>
        <v>8.5695999999999994</v>
      </c>
      <c r="Z144" s="409">
        <f>IF(AA144=O144,N144,interp(AA144,AreaCapacity!$A$3:$B$245,2))</f>
        <v>7750.0696115427299</v>
      </c>
      <c r="AA144" s="403">
        <f t="shared" si="97"/>
        <v>87278.720000000001</v>
      </c>
      <c r="AB144" s="396">
        <f t="shared" si="104"/>
        <v>131.25817722040517</v>
      </c>
      <c r="AC144" s="396">
        <f>IF(P144&lt;&gt;"---",P144,IF(BH144="Y",AB144,MIN(Input!I119,AB144-AK144)))</f>
        <v>131.25817722040517</v>
      </c>
      <c r="AD144" s="396">
        <f t="shared" si="105"/>
        <v>0.33999999999999903</v>
      </c>
      <c r="AE144" s="396">
        <f>IF(R144&lt;&gt;"---",R144,IF(BH144="Y",Input!M119,0))</f>
        <v>12.695818032815412</v>
      </c>
      <c r="AF144" s="396">
        <f t="shared" si="106"/>
        <v>50</v>
      </c>
      <c r="AG144" s="396">
        <f t="shared" si="77"/>
        <v>0</v>
      </c>
      <c r="AH144" s="396">
        <f t="shared" si="78"/>
        <v>3.4531619198872647</v>
      </c>
      <c r="AI144" s="396">
        <f t="shared" si="107"/>
        <v>195.46875</v>
      </c>
      <c r="AJ144" s="212">
        <f t="shared" si="79"/>
        <v>190.84083333333334</v>
      </c>
      <c r="AK144" s="432">
        <f>IF(Y144&lt;&gt;"---",Y144,interp(AA143,AreaCapacity!$A$3:$C$245,3)*StepInterp(B144,Evap!$A$3:$D$15,4)/1.9835)</f>
        <v>8.5695999999999994</v>
      </c>
      <c r="AL144" s="396">
        <f t="shared" si="108"/>
        <v>4.6279166666666596</v>
      </c>
      <c r="AM144" s="396">
        <f t="shared" si="80"/>
        <v>195.46875</v>
      </c>
      <c r="AN144" s="396">
        <f t="shared" si="98"/>
        <v>-135.17999999999302</v>
      </c>
      <c r="AO144" s="396">
        <f t="shared" si="81"/>
        <v>59.582656112928163</v>
      </c>
      <c r="AP144" s="396">
        <f t="shared" si="99"/>
        <v>2471.3103354499881</v>
      </c>
      <c r="AQ144" s="409">
        <f>IF(AR144=O144,N144,interp(AR144,AreaCapacity!$A$3:$B$245,2))</f>
        <v>7750.0696115427299</v>
      </c>
      <c r="AR144" s="403">
        <f t="shared" si="82"/>
        <v>87278.720000000001</v>
      </c>
      <c r="AS144" s="396">
        <f t="shared" si="109"/>
        <v>131.25817722040517</v>
      </c>
      <c r="AT144" s="396">
        <f>IF(P144&lt;&gt;"---",P144,IF(BH144="Y",AS144,MIN(Input!I119,AS144-BB144)))</f>
        <v>131.25817722040517</v>
      </c>
      <c r="AU144" s="396">
        <f t="shared" si="110"/>
        <v>0.33999999999999903</v>
      </c>
      <c r="AV144" s="396">
        <f>IF(R144&lt;&gt;"---",R144,IF(BH144="Y",Input!M119,0))</f>
        <v>12.695818032815412</v>
      </c>
      <c r="AW144" s="396">
        <f t="shared" si="111"/>
        <v>50</v>
      </c>
      <c r="AX144" s="396">
        <f t="shared" si="83"/>
        <v>0</v>
      </c>
      <c r="AY144" s="396">
        <f t="shared" si="84"/>
        <v>3.4531619198872647</v>
      </c>
      <c r="AZ144" s="396">
        <f t="shared" si="112"/>
        <v>195.46875</v>
      </c>
      <c r="BA144" s="212">
        <f t="shared" si="85"/>
        <v>190.84083333333334</v>
      </c>
      <c r="BB144" s="432">
        <f>IF(Y144&lt;&gt;"---",Y144,interp(AR143,AreaCapacity!$A$3:$C$245,3)*StepInterp(B144,Evap!$A$3:$D$15,4)/1.9835)</f>
        <v>8.5695999999999994</v>
      </c>
      <c r="BC144" s="396">
        <f t="shared" si="113"/>
        <v>4.6279166666666596</v>
      </c>
      <c r="BD144" s="212">
        <f t="shared" si="86"/>
        <v>195.46875</v>
      </c>
      <c r="BE144" s="212">
        <f t="shared" si="87"/>
        <v>-135.17999999999302</v>
      </c>
      <c r="BF144" s="212">
        <f t="shared" si="88"/>
        <v>59.582656112928163</v>
      </c>
      <c r="BG144" s="445">
        <f t="shared" si="89"/>
        <v>2471.3103354499881</v>
      </c>
      <c r="BH144" s="396" t="str">
        <f t="shared" si="114"/>
        <v>Y</v>
      </c>
      <c r="BI144" s="396">
        <f t="shared" si="115"/>
        <v>110</v>
      </c>
      <c r="BJ144" s="396">
        <f t="shared" si="90"/>
        <v>0</v>
      </c>
      <c r="BK144" s="396">
        <f t="shared" si="91"/>
        <v>91331.677763020707</v>
      </c>
      <c r="BL144" s="396">
        <f t="shared" si="92"/>
        <v>91331.677763020707</v>
      </c>
      <c r="BM144" s="443">
        <f t="shared" si="93"/>
        <v>0</v>
      </c>
      <c r="BN144" s="460">
        <f t="shared" si="94"/>
        <v>0</v>
      </c>
      <c r="BO144" s="305">
        <f t="shared" si="95"/>
        <v>0</v>
      </c>
      <c r="BP144" s="445">
        <f t="shared" si="96"/>
        <v>0</v>
      </c>
      <c r="BQ144" s="305"/>
      <c r="BR144" s="12">
        <v>7704</v>
      </c>
      <c r="BS144" s="12">
        <v>52000</v>
      </c>
      <c r="BT144" s="12">
        <v>7747.5</v>
      </c>
      <c r="BU144" s="446">
        <v>85000</v>
      </c>
      <c r="BV144" s="6">
        <v>7766</v>
      </c>
      <c r="BW144" s="6">
        <v>102369</v>
      </c>
      <c r="CW144" s="436"/>
      <c r="CX144" s="436"/>
      <c r="CY144" s="436"/>
      <c r="CZ144" s="436"/>
      <c r="DA144" s="436"/>
      <c r="DB144" s="436"/>
      <c r="DC144" s="148"/>
    </row>
    <row r="145" spans="1:107">
      <c r="A145" s="6" t="str">
        <f ca="1">OFFSET('day lookup'!$A$1,WEEKDAY(B145,1)-1,0)</f>
        <v>FRI</v>
      </c>
      <c r="B145" s="387">
        <f t="shared" si="100"/>
        <v>41110</v>
      </c>
      <c r="C145" s="394">
        <f ca="1">IF($CY$1=1,OFFSET(Historic!$F$193,$B145-$B$35,C$30-1975),IF($B145&gt;DATE(Input!$C$1,4,30),OFFSET(Historic!$F$193,$B145-$B$35,C$30-1975),NA()))</f>
        <v>78.545411999999999</v>
      </c>
      <c r="D145" s="212">
        <f ca="1">IF($CY$1=1,OFFSET(Historic!$F$193,$B145-$B$35,D$30-1975),IF($B145&gt;DATE(Input!$C$1,4,30),OFFSET(Historic!$F$193,$B145-$B$35,D$30-1975),NA()))</f>
        <v>63.471040000000002</v>
      </c>
      <c r="E145" s="212">
        <f ca="1">IF($CY$1=1,OFFSET(Historic!$F$193,$B145-$B$35,E$30-1975),IF($B145&gt;DATE(Input!$C$1,4,30),OFFSET(Historic!$F$193,$B145-$B$35,E$30-1975),NA()))</f>
        <v>356.3898896</v>
      </c>
      <c r="F145" s="212">
        <f ca="1">IF($CY$1=1,OFFSET(Historic!$F$193,$B145-$B$35,F$30-1975),IF($B145&gt;DATE(Input!$C$1,4,30),OFFSET(Historic!$F$193,$B145-$B$35,F$30-1975),NA()))</f>
        <v>279.66926999999998</v>
      </c>
      <c r="G145" s="212">
        <f ca="1">IF($CY$1=1,OFFSET(Historic!$F$193,$B145-$B$35,G$30-1975),IF($B145&gt;DATE(Input!$C$1,4,30),OFFSET(Historic!$F$193,$B145-$B$35,G$30-1975),NA()))</f>
        <v>293.41000000000003</v>
      </c>
      <c r="H145" s="212">
        <f t="shared" ca="1" si="76"/>
        <v>214.29712232000003</v>
      </c>
      <c r="I145" s="388">
        <f t="shared" ca="1" si="101"/>
        <v>0.43876096962197308</v>
      </c>
      <c r="J145" s="305">
        <f t="shared" ca="1" si="102"/>
        <v>143.11991295458361</v>
      </c>
      <c r="K145" s="305">
        <f t="shared" ca="1" si="103"/>
        <v>45.347113069072087</v>
      </c>
      <c r="L145" s="406" t="str">
        <f>IF(Computations!J120&lt;&gt;"",Computations!J120,"---")</f>
        <v>Y</v>
      </c>
      <c r="M145" s="436">
        <f>IF(Computations!I120&lt;&gt;"",Computations!I120,"---")</f>
        <v>109.55733917843158</v>
      </c>
      <c r="N145" s="410">
        <f>IF(Computations!C120&lt;&gt;"",Computations!C120,"---")</f>
        <v>7749.8697318435752</v>
      </c>
      <c r="O145" s="407">
        <f>IF(Computations!D120&lt;&gt;"",Computations!D120,"---")</f>
        <v>87099.41</v>
      </c>
      <c r="P145" s="407">
        <f>IF(Computations!M120&lt;&gt;"",Computations!M120,"---")</f>
        <v>109.55733917843159</v>
      </c>
      <c r="Q145" s="407">
        <f>IF(Computations!P120&lt;&gt;"",Computations!P120,"---")</f>
        <v>0.33999999999999903</v>
      </c>
      <c r="R145" s="407">
        <f>IF(Computations!V120&lt;&gt;"",Computations!V120,"---")</f>
        <v>12.695818032815412</v>
      </c>
      <c r="S145" s="407">
        <f>IF(Computations!X120&lt;&gt;"",Computations!X120,"---")</f>
        <v>50</v>
      </c>
      <c r="T145" s="407">
        <f>IF(Computations!AB120&lt;&gt;"",Computations!AB120,"---")</f>
        <v>0</v>
      </c>
      <c r="U145" s="407">
        <f>IF(Computations!AG120&lt;&gt;"",Computations!AG120,"---")</f>
        <v>-18.805488622086358</v>
      </c>
      <c r="V145" s="407">
        <f>IF(Computations!H120&lt;&gt;"",Computations!H120,"---")</f>
        <v>191.39864583333335</v>
      </c>
      <c r="W145" s="407">
        <f>IF(Computations!G120&lt;&gt;"",Computations!G120,"---")</f>
        <v>4.1638541666666598</v>
      </c>
      <c r="X145" s="407">
        <f>IF(Computations!F120&lt;&gt;"",Computations!F120,"---")</f>
        <v>195.5625</v>
      </c>
      <c r="Y145" s="422">
        <f>IF(Computations!E120&lt;&gt;"",Computations!E120,"---")</f>
        <v>8.5594999999999999</v>
      </c>
      <c r="Z145" s="409">
        <f>IF(AA145=O145,N145,interp(AA145,AreaCapacity!$A$3:$B$245,2))</f>
        <v>7749.8697318435752</v>
      </c>
      <c r="AA145" s="403">
        <f t="shared" si="97"/>
        <v>87099.41</v>
      </c>
      <c r="AB145" s="396">
        <f t="shared" si="104"/>
        <v>109.55733917843158</v>
      </c>
      <c r="AC145" s="396">
        <f>IF(P145&lt;&gt;"---",P145,IF(BH145="Y",AB145,MIN(Input!I120,AB145-AK145)))</f>
        <v>109.55733917843159</v>
      </c>
      <c r="AD145" s="396">
        <f t="shared" si="105"/>
        <v>0.33999999999999903</v>
      </c>
      <c r="AE145" s="396">
        <f>IF(R145&lt;&gt;"---",R145,IF(BH145="Y",Input!M120,0))</f>
        <v>12.695818032815412</v>
      </c>
      <c r="AF145" s="396">
        <f t="shared" si="106"/>
        <v>50</v>
      </c>
      <c r="AG145" s="396">
        <f t="shared" si="77"/>
        <v>0</v>
      </c>
      <c r="AH145" s="396">
        <f t="shared" si="78"/>
        <v>-18.805488622086358</v>
      </c>
      <c r="AI145" s="396">
        <f t="shared" si="107"/>
        <v>195.5625</v>
      </c>
      <c r="AJ145" s="212">
        <f t="shared" si="79"/>
        <v>191.39864583333335</v>
      </c>
      <c r="AK145" s="432">
        <f>IF(Y145&lt;&gt;"---",Y145,interp(AA144,AreaCapacity!$A$3:$C$245,3)*StepInterp(B145,Evap!$A$3:$D$15,4)/1.9835)</f>
        <v>8.5594999999999999</v>
      </c>
      <c r="AL145" s="396">
        <f t="shared" si="108"/>
        <v>4.1638541666666598</v>
      </c>
      <c r="AM145" s="396">
        <f t="shared" si="80"/>
        <v>195.5625</v>
      </c>
      <c r="AN145" s="396">
        <f t="shared" si="98"/>
        <v>-179.30999999999767</v>
      </c>
      <c r="AO145" s="396">
        <f t="shared" si="81"/>
        <v>81.841306654901771</v>
      </c>
      <c r="AP145" s="396">
        <f t="shared" si="99"/>
        <v>2633.6425671999859</v>
      </c>
      <c r="AQ145" s="409">
        <f>IF(AR145=O145,N145,interp(AR145,AreaCapacity!$A$3:$B$245,2))</f>
        <v>7749.8697318435752</v>
      </c>
      <c r="AR145" s="403">
        <f t="shared" si="82"/>
        <v>87099.41</v>
      </c>
      <c r="AS145" s="396">
        <f t="shared" si="109"/>
        <v>109.55733917843158</v>
      </c>
      <c r="AT145" s="396">
        <f>IF(P145&lt;&gt;"---",P145,IF(BH145="Y",AS145,MIN(Input!I120,AS145-BB145)))</f>
        <v>109.55733917843159</v>
      </c>
      <c r="AU145" s="396">
        <f t="shared" si="110"/>
        <v>0.33999999999999903</v>
      </c>
      <c r="AV145" s="396">
        <f>IF(R145&lt;&gt;"---",R145,IF(BH145="Y",Input!M120,0))</f>
        <v>12.695818032815412</v>
      </c>
      <c r="AW145" s="396">
        <f t="shared" si="111"/>
        <v>50</v>
      </c>
      <c r="AX145" s="396">
        <f t="shared" si="83"/>
        <v>0</v>
      </c>
      <c r="AY145" s="396">
        <f t="shared" si="84"/>
        <v>-18.805488622086358</v>
      </c>
      <c r="AZ145" s="396">
        <f t="shared" si="112"/>
        <v>195.5625</v>
      </c>
      <c r="BA145" s="212">
        <f t="shared" si="85"/>
        <v>191.39864583333335</v>
      </c>
      <c r="BB145" s="432">
        <f>IF(Y145&lt;&gt;"---",Y145,interp(AR144,AreaCapacity!$A$3:$C$245,3)*StepInterp(B145,Evap!$A$3:$D$15,4)/1.9835)</f>
        <v>8.5594999999999999</v>
      </c>
      <c r="BC145" s="396">
        <f t="shared" si="113"/>
        <v>4.1638541666666598</v>
      </c>
      <c r="BD145" s="212">
        <f t="shared" si="86"/>
        <v>195.5625</v>
      </c>
      <c r="BE145" s="212">
        <f t="shared" si="87"/>
        <v>-179.30999999999767</v>
      </c>
      <c r="BF145" s="212">
        <f t="shared" si="88"/>
        <v>81.841306654901771</v>
      </c>
      <c r="BG145" s="445">
        <f t="shared" si="89"/>
        <v>2633.6425671999859</v>
      </c>
      <c r="BH145" s="396" t="str">
        <f t="shared" si="114"/>
        <v>Y</v>
      </c>
      <c r="BI145" s="396">
        <f t="shared" si="115"/>
        <v>110</v>
      </c>
      <c r="BJ145" s="396">
        <f t="shared" si="90"/>
        <v>0</v>
      </c>
      <c r="BK145" s="396">
        <f t="shared" si="91"/>
        <v>91331.677763020707</v>
      </c>
      <c r="BL145" s="396">
        <f t="shared" si="92"/>
        <v>91331.677763020707</v>
      </c>
      <c r="BM145" s="443">
        <f t="shared" si="93"/>
        <v>0</v>
      </c>
      <c r="BN145" s="460">
        <f t="shared" si="94"/>
        <v>0</v>
      </c>
      <c r="BO145" s="305">
        <f t="shared" si="95"/>
        <v>0</v>
      </c>
      <c r="BP145" s="445">
        <f t="shared" si="96"/>
        <v>0</v>
      </c>
      <c r="BQ145" s="305"/>
      <c r="BR145" s="12">
        <v>7704</v>
      </c>
      <c r="BS145" s="12">
        <v>52000</v>
      </c>
      <c r="BT145" s="12">
        <v>7747.5</v>
      </c>
      <c r="BU145" s="446">
        <v>85000</v>
      </c>
      <c r="BV145" s="6">
        <v>7766</v>
      </c>
      <c r="BW145" s="6">
        <v>102369</v>
      </c>
      <c r="CW145" s="436"/>
      <c r="CX145" s="436"/>
      <c r="CY145" s="436"/>
      <c r="CZ145" s="436"/>
      <c r="DA145" s="436"/>
      <c r="DB145" s="436"/>
      <c r="DC145" s="148"/>
    </row>
    <row r="146" spans="1:107">
      <c r="A146" s="6" t="str">
        <f ca="1">OFFSET('day lookup'!$A$1,WEEKDAY(B146,1)-1,0)</f>
        <v>SAT</v>
      </c>
      <c r="B146" s="387">
        <f t="shared" si="100"/>
        <v>41111</v>
      </c>
      <c r="C146" s="394">
        <f ca="1">IF($CY$1=1,OFFSET(Historic!$F$193,$B146-$B$35,C$30-1975),IF($B146&gt;DATE(Input!$C$1,4,30),OFFSET(Historic!$F$193,$B146-$B$35,C$30-1975),NA()))</f>
        <v>72.85285309999999</v>
      </c>
      <c r="D146" s="212">
        <f ca="1">IF($CY$1=1,OFFSET(Historic!$F$193,$B146-$B$35,D$30-1975),IF($B146&gt;DATE(Input!$C$1,4,30),OFFSET(Historic!$F$193,$B146-$B$35,D$30-1975),NA()))</f>
        <v>132.89249000000001</v>
      </c>
      <c r="E146" s="212">
        <f ca="1">IF($CY$1=1,OFFSET(Historic!$F$193,$B146-$B$35,E$30-1975),IF($B146&gt;DATE(Input!$C$1,4,30),OFFSET(Historic!$F$193,$B146-$B$35,E$30-1975),NA()))</f>
        <v>319.12048829999998</v>
      </c>
      <c r="F146" s="212">
        <f ca="1">IF($CY$1=1,OFFSET(Historic!$F$193,$B146-$B$35,F$30-1975),IF($B146&gt;DATE(Input!$C$1,4,30),OFFSET(Historic!$F$193,$B146-$B$35,F$30-1975),NA()))</f>
        <v>196.36353</v>
      </c>
      <c r="G146" s="212">
        <f ca="1">IF($CY$1=1,OFFSET(Historic!$F$193,$B146-$B$35,G$30-1975),IF($B146&gt;DATE(Input!$C$1,4,30),OFFSET(Historic!$F$193,$B146-$B$35,G$30-1975),NA()))</f>
        <v>274.08</v>
      </c>
      <c r="H146" s="212">
        <f t="shared" ca="1" si="76"/>
        <v>199.06187227999999</v>
      </c>
      <c r="I146" s="388">
        <f t="shared" ca="1" si="101"/>
        <v>0.40756767590148268</v>
      </c>
      <c r="J146" s="305">
        <f t="shared" ca="1" si="102"/>
        <v>132.94493890005509</v>
      </c>
      <c r="K146" s="305">
        <f t="shared" ca="1" si="103"/>
        <v>42.123203206354397</v>
      </c>
      <c r="L146" s="406" t="str">
        <f>IF(Computations!J121&lt;&gt;"",Computations!J121,"---")</f>
        <v>Y</v>
      </c>
      <c r="M146" s="436">
        <f>IF(Computations!I121&lt;&gt;"",Computations!I121,"---")</f>
        <v>110.25840329594212</v>
      </c>
      <c r="N146" s="410">
        <f>IF(Computations!C121&lt;&gt;"",Computations!C121,"---")</f>
        <v>7749.6691396648048</v>
      </c>
      <c r="O146" s="407">
        <f>IF(Computations!D121&lt;&gt;"",Computations!D121,"---")</f>
        <v>86919.88</v>
      </c>
      <c r="P146" s="407">
        <f>IF(Computations!M121&lt;&gt;"",Computations!M121,"---")</f>
        <v>110.25840329594212</v>
      </c>
      <c r="Q146" s="407">
        <f>IF(Computations!P121&lt;&gt;"",Computations!P121,"---")</f>
        <v>0.33999999999999903</v>
      </c>
      <c r="R146" s="407">
        <f>IF(Computations!V121&lt;&gt;"",Computations!V121,"---")</f>
        <v>12.695818032815412</v>
      </c>
      <c r="S146" s="407">
        <f>IF(Computations!X121&lt;&gt;"",Computations!X121,"---")</f>
        <v>50</v>
      </c>
      <c r="T146" s="407">
        <f>IF(Computations!AB121&lt;&gt;"",Computations!AB121,"---")</f>
        <v>0</v>
      </c>
      <c r="U146" s="407">
        <f>IF(Computations!AG121&lt;&gt;"",Computations!AG121,"---")</f>
        <v>-18.926403671242468</v>
      </c>
      <c r="V146" s="407">
        <f>IF(Computations!H121&lt;&gt;"",Computations!H121,"---")</f>
        <v>192.22062500000001</v>
      </c>
      <c r="W146" s="407">
        <f>IF(Computations!G121&lt;&gt;"",Computations!G121,"---")</f>
        <v>3.5528124999999999</v>
      </c>
      <c r="X146" s="407">
        <f>IF(Computations!F121&lt;&gt;"",Computations!F121,"---")</f>
        <v>195.7734375</v>
      </c>
      <c r="Y146" s="422">
        <f>IF(Computations!E121&lt;&gt;"",Computations!E121,"---")</f>
        <v>8.5495000000000001</v>
      </c>
      <c r="Z146" s="409">
        <f>IF(AA146=O146,N146,interp(AA146,AreaCapacity!$A$3:$B$245,2))</f>
        <v>7749.6691396648048</v>
      </c>
      <c r="AA146" s="403">
        <f t="shared" si="97"/>
        <v>86919.88</v>
      </c>
      <c r="AB146" s="396">
        <f t="shared" si="104"/>
        <v>110.25840329594212</v>
      </c>
      <c r="AC146" s="396">
        <f>IF(P146&lt;&gt;"---",P146,IF(BH146="Y",AB146,MIN(Input!I121,AB146-AK146)))</f>
        <v>110.25840329594212</v>
      </c>
      <c r="AD146" s="396">
        <f t="shared" si="105"/>
        <v>0.33999999999999903</v>
      </c>
      <c r="AE146" s="396">
        <f>IF(R146&lt;&gt;"---",R146,IF(BH146="Y",Input!M121,0))</f>
        <v>12.695818032815412</v>
      </c>
      <c r="AF146" s="396">
        <f t="shared" si="106"/>
        <v>50</v>
      </c>
      <c r="AG146" s="396">
        <f t="shared" si="77"/>
        <v>0</v>
      </c>
      <c r="AH146" s="396">
        <f t="shared" si="78"/>
        <v>-18.926403671242468</v>
      </c>
      <c r="AI146" s="396">
        <f t="shared" si="107"/>
        <v>195.7734375</v>
      </c>
      <c r="AJ146" s="212">
        <f t="shared" si="79"/>
        <v>192.22062500000001</v>
      </c>
      <c r="AK146" s="432">
        <f>IF(Y146&lt;&gt;"---",Y146,interp(AA145,AreaCapacity!$A$3:$C$245,3)*StepInterp(B146,Evap!$A$3:$D$15,4)/1.9835)</f>
        <v>8.5495000000000001</v>
      </c>
      <c r="AL146" s="396">
        <f t="shared" si="108"/>
        <v>3.5528124999999999</v>
      </c>
      <c r="AM146" s="396">
        <f t="shared" si="80"/>
        <v>195.7734375</v>
      </c>
      <c r="AN146" s="396">
        <f t="shared" si="98"/>
        <v>-179.52999999999884</v>
      </c>
      <c r="AO146" s="396">
        <f t="shared" si="81"/>
        <v>81.962221704057896</v>
      </c>
      <c r="AP146" s="396">
        <f t="shared" si="99"/>
        <v>2796.214633949985</v>
      </c>
      <c r="AQ146" s="409">
        <f>IF(AR146=O146,N146,interp(AR146,AreaCapacity!$A$3:$B$245,2))</f>
        <v>7749.6691396648048</v>
      </c>
      <c r="AR146" s="403">
        <f t="shared" si="82"/>
        <v>86919.88</v>
      </c>
      <c r="AS146" s="396">
        <f t="shared" si="109"/>
        <v>110.25840329594212</v>
      </c>
      <c r="AT146" s="396">
        <f>IF(P146&lt;&gt;"---",P146,IF(BH146="Y",AS146,MIN(Input!I121,AS146-BB146)))</f>
        <v>110.25840329594212</v>
      </c>
      <c r="AU146" s="396">
        <f t="shared" si="110"/>
        <v>0.33999999999999903</v>
      </c>
      <c r="AV146" s="396">
        <f>IF(R146&lt;&gt;"---",R146,IF(BH146="Y",Input!M121,0))</f>
        <v>12.695818032815412</v>
      </c>
      <c r="AW146" s="396">
        <f t="shared" si="111"/>
        <v>50</v>
      </c>
      <c r="AX146" s="396">
        <f t="shared" si="83"/>
        <v>0</v>
      </c>
      <c r="AY146" s="396">
        <f t="shared" si="84"/>
        <v>-18.926403671242468</v>
      </c>
      <c r="AZ146" s="396">
        <f t="shared" si="112"/>
        <v>195.7734375</v>
      </c>
      <c r="BA146" s="212">
        <f t="shared" si="85"/>
        <v>192.22062500000001</v>
      </c>
      <c r="BB146" s="432">
        <f>IF(Y146&lt;&gt;"---",Y146,interp(AR145,AreaCapacity!$A$3:$C$245,3)*StepInterp(B146,Evap!$A$3:$D$15,4)/1.9835)</f>
        <v>8.5495000000000001</v>
      </c>
      <c r="BC146" s="396">
        <f t="shared" si="113"/>
        <v>3.5528124999999999</v>
      </c>
      <c r="BD146" s="212">
        <f t="shared" si="86"/>
        <v>195.7734375</v>
      </c>
      <c r="BE146" s="212">
        <f t="shared" si="87"/>
        <v>-179.52999999999884</v>
      </c>
      <c r="BF146" s="212">
        <f t="shared" si="88"/>
        <v>81.962221704057896</v>
      </c>
      <c r="BG146" s="445">
        <f t="shared" si="89"/>
        <v>2796.214633949985</v>
      </c>
      <c r="BH146" s="396" t="str">
        <f t="shared" si="114"/>
        <v>Y</v>
      </c>
      <c r="BI146" s="396">
        <f t="shared" si="115"/>
        <v>110</v>
      </c>
      <c r="BJ146" s="396">
        <f t="shared" si="90"/>
        <v>0</v>
      </c>
      <c r="BK146" s="396">
        <f t="shared" si="91"/>
        <v>91331.677763020707</v>
      </c>
      <c r="BL146" s="396">
        <f t="shared" si="92"/>
        <v>91331.677763020707</v>
      </c>
      <c r="BM146" s="443">
        <f t="shared" si="93"/>
        <v>0</v>
      </c>
      <c r="BN146" s="460">
        <f t="shared" si="94"/>
        <v>0</v>
      </c>
      <c r="BO146" s="305">
        <f t="shared" si="95"/>
        <v>0</v>
      </c>
      <c r="BP146" s="445">
        <f t="shared" si="96"/>
        <v>0</v>
      </c>
      <c r="BQ146" s="305"/>
      <c r="BR146" s="12">
        <v>7704</v>
      </c>
      <c r="BS146" s="12">
        <v>52000</v>
      </c>
      <c r="BT146" s="12">
        <v>7747.5</v>
      </c>
      <c r="BU146" s="446">
        <v>85000</v>
      </c>
      <c r="BV146" s="6">
        <v>7766</v>
      </c>
      <c r="BW146" s="6">
        <v>102369</v>
      </c>
      <c r="CW146" s="436"/>
      <c r="CX146" s="436"/>
      <c r="CY146" s="436"/>
      <c r="CZ146" s="436"/>
      <c r="DA146" s="436"/>
      <c r="DB146" s="436"/>
      <c r="DC146" s="148"/>
    </row>
    <row r="147" spans="1:107">
      <c r="A147" s="6" t="str">
        <f ca="1">OFFSET('day lookup'!$A$1,WEEKDAY(B147,1)-1,0)</f>
        <v>SUN</v>
      </c>
      <c r="B147" s="387">
        <f t="shared" si="100"/>
        <v>41112</v>
      </c>
      <c r="C147" s="394">
        <f ca="1">IF($CY$1=1,OFFSET(Historic!$F$193,$B147-$B$35,C$30-1975),IF($B147&gt;DATE(Input!$C$1,4,30),OFFSET(Historic!$F$193,$B147-$B$35,C$30-1975),NA()))</f>
        <v>65.652857000000012</v>
      </c>
      <c r="D147" s="212">
        <f ca="1">IF($CY$1=1,OFFSET(Historic!$F$193,$B147-$B$35,D$30-1975),IF($B147&gt;DATE(Input!$C$1,4,30),OFFSET(Historic!$F$193,$B147-$B$35,D$30-1975),NA()))</f>
        <v>144.79330999999999</v>
      </c>
      <c r="E147" s="212">
        <f ca="1">IF($CY$1=1,OFFSET(Historic!$F$193,$B147-$B$35,E$30-1975),IF($B147&gt;DATE(Input!$C$1,4,30),OFFSET(Historic!$F$193,$B147-$B$35,E$30-1975),NA()))</f>
        <v>265.54696360000003</v>
      </c>
      <c r="F147" s="212">
        <f ca="1">IF($CY$1=1,OFFSET(Historic!$F$193,$B147-$B$35,F$30-1975),IF($B147&gt;DATE(Input!$C$1,4,30),OFFSET(Historic!$F$193,$B147-$B$35,F$30-1975),NA()))</f>
        <v>247.93375</v>
      </c>
      <c r="G147" s="212">
        <f ca="1">IF($CY$1=1,OFFSET(Historic!$F$193,$B147-$B$35,G$30-1975),IF($B147&gt;DATE(Input!$C$1,4,30),OFFSET(Historic!$F$193,$B147-$B$35,G$30-1975),NA()))</f>
        <v>228.16</v>
      </c>
      <c r="H147" s="212">
        <f t="shared" ca="1" si="76"/>
        <v>190.41737612</v>
      </c>
      <c r="I147" s="388">
        <f t="shared" ca="1" si="101"/>
        <v>0.38986856974460532</v>
      </c>
      <c r="J147" s="305">
        <f t="shared" ca="1" si="102"/>
        <v>127.17164841177697</v>
      </c>
      <c r="K147" s="305">
        <f t="shared" ca="1" si="103"/>
        <v>40.293953515323466</v>
      </c>
      <c r="L147" s="406" t="str">
        <f>IF(Computations!J122&lt;&gt;"",Computations!J122,"---")</f>
        <v>Y</v>
      </c>
      <c r="M147" s="436">
        <f>IF(Computations!I122&lt;&gt;"",Computations!I122,"---")</f>
        <v>124.67933159713149</v>
      </c>
      <c r="N147" s="410">
        <f>IF(Computations!C122&lt;&gt;"",Computations!C122,"---")</f>
        <v>7749.4990726256983</v>
      </c>
      <c r="O147" s="407">
        <f>IF(Computations!D122&lt;&gt;"",Computations!D122,"---")</f>
        <v>86767.67</v>
      </c>
      <c r="P147" s="407">
        <f>IF(Computations!M122&lt;&gt;"",Computations!M122,"---")</f>
        <v>124.67933159713148</v>
      </c>
      <c r="Q147" s="407">
        <f>IF(Computations!P122&lt;&gt;"",Computations!P122,"---")</f>
        <v>0.33999999999999903</v>
      </c>
      <c r="R147" s="407">
        <f>IF(Computations!V122&lt;&gt;"",Computations!V122,"---")</f>
        <v>12.695818032815412</v>
      </c>
      <c r="S147" s="407">
        <f>IF(Computations!X122&lt;&gt;"",Computations!X122,"---")</f>
        <v>50</v>
      </c>
      <c r="T147" s="407">
        <f>IF(Computations!AB122&lt;&gt;"",Computations!AB122,"---")</f>
        <v>0</v>
      </c>
      <c r="U147" s="407">
        <f>IF(Computations!AG122&lt;&gt;"",Computations!AG122,"---")</f>
        <v>-5.1628712033864588</v>
      </c>
      <c r="V147" s="407">
        <f>IF(Computations!H122&lt;&gt;"",Computations!H122,"---")</f>
        <v>192.87802083333335</v>
      </c>
      <c r="W147" s="407">
        <f>IF(Computations!G122&lt;&gt;"",Computations!G122,"---")</f>
        <v>3.5360416666666601</v>
      </c>
      <c r="X147" s="407">
        <f>IF(Computations!F122&lt;&gt;"",Computations!F122,"---")</f>
        <v>196.4140625</v>
      </c>
      <c r="Y147" s="422">
        <f>IF(Computations!E122&lt;&gt;"",Computations!E122,"---")</f>
        <v>8.5394000000000005</v>
      </c>
      <c r="Z147" s="409">
        <f>IF(AA147=O147,N147,interp(AA147,AreaCapacity!$A$3:$B$245,2))</f>
        <v>7749.4990726256983</v>
      </c>
      <c r="AA147" s="403">
        <f t="shared" si="97"/>
        <v>86767.67</v>
      </c>
      <c r="AB147" s="396">
        <f t="shared" si="104"/>
        <v>124.67933159713149</v>
      </c>
      <c r="AC147" s="396">
        <f>IF(P147&lt;&gt;"---",P147,IF(BH147="Y",AB147,MIN(Input!I122,AB147-AK147)))</f>
        <v>124.67933159713148</v>
      </c>
      <c r="AD147" s="396">
        <f t="shared" si="105"/>
        <v>0.33999999999999903</v>
      </c>
      <c r="AE147" s="396">
        <f>IF(R147&lt;&gt;"---",R147,IF(BH147="Y",Input!M122,0))</f>
        <v>12.695818032815412</v>
      </c>
      <c r="AF147" s="396">
        <f t="shared" si="106"/>
        <v>50</v>
      </c>
      <c r="AG147" s="396">
        <f t="shared" si="77"/>
        <v>0</v>
      </c>
      <c r="AH147" s="396">
        <f t="shared" si="78"/>
        <v>-5.1628712033864588</v>
      </c>
      <c r="AI147" s="396">
        <f t="shared" si="107"/>
        <v>196.4140625</v>
      </c>
      <c r="AJ147" s="212">
        <f t="shared" si="79"/>
        <v>192.87802083333335</v>
      </c>
      <c r="AK147" s="432">
        <f>IF(Y147&lt;&gt;"---",Y147,interp(AA146,AreaCapacity!$A$3:$C$245,3)*StepInterp(B147,Evap!$A$3:$D$15,4)/1.9835)</f>
        <v>8.5394000000000005</v>
      </c>
      <c r="AL147" s="396">
        <f t="shared" si="108"/>
        <v>3.5360416666666601</v>
      </c>
      <c r="AM147" s="396">
        <f t="shared" si="80"/>
        <v>196.4140625</v>
      </c>
      <c r="AN147" s="396">
        <f t="shared" si="98"/>
        <v>-152.2100000000064</v>
      </c>
      <c r="AO147" s="396">
        <f t="shared" si="81"/>
        <v>68.198689236201858</v>
      </c>
      <c r="AP147" s="396">
        <f t="shared" si="99"/>
        <v>2931.4867340499914</v>
      </c>
      <c r="AQ147" s="409">
        <f>IF(AR147=O147,N147,interp(AR147,AreaCapacity!$A$3:$B$245,2))</f>
        <v>7749.4990726256983</v>
      </c>
      <c r="AR147" s="403">
        <f t="shared" si="82"/>
        <v>86767.67</v>
      </c>
      <c r="AS147" s="396">
        <f t="shared" si="109"/>
        <v>124.67933159713149</v>
      </c>
      <c r="AT147" s="396">
        <f>IF(P147&lt;&gt;"---",P147,IF(BH147="Y",AS147,MIN(Input!I122,AS147-BB147)))</f>
        <v>124.67933159713148</v>
      </c>
      <c r="AU147" s="396">
        <f t="shared" si="110"/>
        <v>0.33999999999999903</v>
      </c>
      <c r="AV147" s="396">
        <f>IF(R147&lt;&gt;"---",R147,IF(BH147="Y",Input!M122,0))</f>
        <v>12.695818032815412</v>
      </c>
      <c r="AW147" s="396">
        <f t="shared" si="111"/>
        <v>50</v>
      </c>
      <c r="AX147" s="396">
        <f t="shared" si="83"/>
        <v>0</v>
      </c>
      <c r="AY147" s="396">
        <f t="shared" si="84"/>
        <v>-5.1628712033864588</v>
      </c>
      <c r="AZ147" s="396">
        <f t="shared" si="112"/>
        <v>196.4140625</v>
      </c>
      <c r="BA147" s="212">
        <f t="shared" si="85"/>
        <v>192.87802083333335</v>
      </c>
      <c r="BB147" s="432">
        <f>IF(Y147&lt;&gt;"---",Y147,interp(AR146,AreaCapacity!$A$3:$C$245,3)*StepInterp(B147,Evap!$A$3:$D$15,4)/1.9835)</f>
        <v>8.5394000000000005</v>
      </c>
      <c r="BC147" s="396">
        <f t="shared" si="113"/>
        <v>3.5360416666666601</v>
      </c>
      <c r="BD147" s="212">
        <f t="shared" si="86"/>
        <v>196.4140625</v>
      </c>
      <c r="BE147" s="212">
        <f t="shared" si="87"/>
        <v>-152.2100000000064</v>
      </c>
      <c r="BF147" s="212">
        <f t="shared" si="88"/>
        <v>68.198689236201858</v>
      </c>
      <c r="BG147" s="445">
        <f t="shared" si="89"/>
        <v>2931.4867340499914</v>
      </c>
      <c r="BH147" s="396" t="str">
        <f t="shared" si="114"/>
        <v>Y</v>
      </c>
      <c r="BI147" s="396">
        <f t="shared" si="115"/>
        <v>110</v>
      </c>
      <c r="BJ147" s="396">
        <f t="shared" si="90"/>
        <v>0</v>
      </c>
      <c r="BK147" s="396">
        <f t="shared" si="91"/>
        <v>91331.677763020707</v>
      </c>
      <c r="BL147" s="396">
        <f t="shared" si="92"/>
        <v>91331.677763020707</v>
      </c>
      <c r="BM147" s="443">
        <f t="shared" si="93"/>
        <v>0</v>
      </c>
      <c r="BN147" s="460">
        <f t="shared" si="94"/>
        <v>0</v>
      </c>
      <c r="BO147" s="305">
        <f t="shared" si="95"/>
        <v>0</v>
      </c>
      <c r="BP147" s="445">
        <f t="shared" si="96"/>
        <v>0</v>
      </c>
      <c r="BQ147" s="305"/>
      <c r="BR147" s="12">
        <v>7704</v>
      </c>
      <c r="BS147" s="12">
        <v>52000</v>
      </c>
      <c r="BT147" s="12">
        <v>7747.5</v>
      </c>
      <c r="BU147" s="446">
        <v>85000</v>
      </c>
      <c r="BV147" s="6">
        <v>7766</v>
      </c>
      <c r="BW147" s="6">
        <v>102369</v>
      </c>
      <c r="CW147" s="436"/>
      <c r="CX147" s="436"/>
      <c r="CY147" s="436"/>
      <c r="CZ147" s="436"/>
      <c r="DA147" s="436"/>
      <c r="DB147" s="436"/>
      <c r="DC147" s="148"/>
    </row>
    <row r="148" spans="1:107">
      <c r="A148" s="6" t="str">
        <f ca="1">OFFSET('day lookup'!$A$1,WEEKDAY(B148,1)-1,0)</f>
        <v>MON</v>
      </c>
      <c r="B148" s="387">
        <f t="shared" si="100"/>
        <v>41113</v>
      </c>
      <c r="C148" s="394">
        <f ca="1">IF($CY$1=1,OFFSET(Historic!$F$193,$B148-$B$35,C$30-1975),IF($B148&gt;DATE(Input!$C$1,4,30),OFFSET(Historic!$F$193,$B148-$B$35,C$30-1975),NA()))</f>
        <v>62.360296800000008</v>
      </c>
      <c r="D148" s="212">
        <f ca="1">IF($CY$1=1,OFFSET(Historic!$F$193,$B148-$B$35,D$30-1975),IF($B148&gt;DATE(Input!$C$1,4,30),OFFSET(Historic!$F$193,$B148-$B$35,D$30-1975),NA()))</f>
        <v>247.93375</v>
      </c>
      <c r="E148" s="212">
        <f ca="1">IF($CY$1=1,OFFSET(Historic!$F$193,$B148-$B$35,E$30-1975),IF($B148&gt;DATE(Input!$C$1,4,30),OFFSET(Historic!$F$193,$B148-$B$35,E$30-1975),NA()))</f>
        <v>224.13211000000001</v>
      </c>
      <c r="F148" s="212">
        <f ca="1">IF($CY$1=1,OFFSET(Historic!$F$193,$B148-$B$35,F$30-1975),IF($B148&gt;DATE(Input!$C$1,4,30),OFFSET(Historic!$F$193,$B148-$B$35,F$30-1975),NA()))</f>
        <v>212.23129</v>
      </c>
      <c r="G148" s="212">
        <f ca="1">IF($CY$1=1,OFFSET(Historic!$F$193,$B148-$B$35,G$30-1975),IF($B148&gt;DATE(Input!$C$1,4,30),OFFSET(Historic!$F$193,$B148-$B$35,G$30-1975),NA()))</f>
        <v>257.27</v>
      </c>
      <c r="H148" s="212">
        <f t="shared" ca="1" si="76"/>
        <v>200.78548935999999</v>
      </c>
      <c r="I148" s="388">
        <f t="shared" ca="1" si="101"/>
        <v>0.4110966822319948</v>
      </c>
      <c r="J148" s="305">
        <f t="shared" ca="1" si="102"/>
        <v>134.09606927355716</v>
      </c>
      <c r="K148" s="305">
        <f t="shared" ca="1" si="103"/>
        <v>42.487935395794779</v>
      </c>
      <c r="L148" s="406" t="str">
        <f>IF(Computations!J123&lt;&gt;"",Computations!J123,"---")</f>
        <v>Y</v>
      </c>
      <c r="M148" s="436">
        <f>IF(Computations!I123&lt;&gt;"",Computations!I123,"---")</f>
        <v>115.4749245273521</v>
      </c>
      <c r="N148" s="410">
        <f>IF(Computations!C123&lt;&gt;"",Computations!C123,"---")</f>
        <v>7749.3091843575421</v>
      </c>
      <c r="O148" s="407">
        <f>IF(Computations!D123&lt;&gt;"",Computations!D123,"---")</f>
        <v>86597.72</v>
      </c>
      <c r="P148" s="407">
        <f>IF(Computations!M123&lt;&gt;"",Computations!M123,"---")</f>
        <v>115.4749245273521</v>
      </c>
      <c r="Q148" s="407">
        <f>IF(Computations!P123&lt;&gt;"",Computations!P123,"---")</f>
        <v>0.33999999999999903</v>
      </c>
      <c r="R148" s="407">
        <f>IF(Computations!V123&lt;&gt;"",Computations!V123,"---")</f>
        <v>12.695818032815412</v>
      </c>
      <c r="S148" s="407">
        <f>IF(Computations!X123&lt;&gt;"",Computations!X123,"---")</f>
        <v>50</v>
      </c>
      <c r="T148" s="407">
        <f>IF(Computations!AB123&lt;&gt;"",Computations!AB123,"---")</f>
        <v>0</v>
      </c>
      <c r="U148" s="407">
        <f>IF(Computations!AG123&lt;&gt;"",Computations!AG123,"---")</f>
        <v>-14.116757439832469</v>
      </c>
      <c r="V148" s="407">
        <f>IF(Computations!H123&lt;&gt;"",Computations!H123,"---")</f>
        <v>192.6275</v>
      </c>
      <c r="W148" s="407">
        <f>IF(Computations!G123&lt;&gt;"",Computations!G123,"---")</f>
        <v>3.3568750000000001</v>
      </c>
      <c r="X148" s="407">
        <f>IF(Computations!F123&lt;&gt;"",Computations!F123,"---")</f>
        <v>195.984375</v>
      </c>
      <c r="Y148" s="422">
        <f>IF(Computations!E123&lt;&gt;"",Computations!E123,"---")</f>
        <v>8.5292999999999992</v>
      </c>
      <c r="Z148" s="409">
        <f>IF(AA148=O148,N148,interp(AA148,AreaCapacity!$A$3:$B$245,2))</f>
        <v>7749.3091843575421</v>
      </c>
      <c r="AA148" s="403">
        <f t="shared" si="97"/>
        <v>86597.72</v>
      </c>
      <c r="AB148" s="396">
        <f t="shared" si="104"/>
        <v>115.4749245273521</v>
      </c>
      <c r="AC148" s="396">
        <f>IF(P148&lt;&gt;"---",P148,IF(BH148="Y",AB148,MIN(Input!I123,AB148-AK148)))</f>
        <v>115.4749245273521</v>
      </c>
      <c r="AD148" s="396">
        <f t="shared" si="105"/>
        <v>0.33999999999999903</v>
      </c>
      <c r="AE148" s="396">
        <f>IF(R148&lt;&gt;"---",R148,IF(BH148="Y",Input!M123,0))</f>
        <v>12.695818032815412</v>
      </c>
      <c r="AF148" s="396">
        <f t="shared" si="106"/>
        <v>50</v>
      </c>
      <c r="AG148" s="396">
        <f t="shared" si="77"/>
        <v>0</v>
      </c>
      <c r="AH148" s="396">
        <f t="shared" si="78"/>
        <v>-14.116757439832469</v>
      </c>
      <c r="AI148" s="396">
        <f t="shared" si="107"/>
        <v>195.984375</v>
      </c>
      <c r="AJ148" s="212">
        <f t="shared" si="79"/>
        <v>192.6275</v>
      </c>
      <c r="AK148" s="432">
        <f>IF(Y148&lt;&gt;"---",Y148,interp(AA147,AreaCapacity!$A$3:$C$245,3)*StepInterp(B148,Evap!$A$3:$D$15,4)/1.9835)</f>
        <v>8.5292999999999992</v>
      </c>
      <c r="AL148" s="396">
        <f t="shared" si="108"/>
        <v>3.3568750000000001</v>
      </c>
      <c r="AM148" s="396">
        <f t="shared" si="80"/>
        <v>195.984375</v>
      </c>
      <c r="AN148" s="396">
        <f t="shared" si="98"/>
        <v>-169.94999999999709</v>
      </c>
      <c r="AO148" s="396">
        <f t="shared" si="81"/>
        <v>77.152575472647897</v>
      </c>
      <c r="AP148" s="396">
        <f t="shared" si="99"/>
        <v>3084.5188674999886</v>
      </c>
      <c r="AQ148" s="409">
        <f>IF(AR148=O148,N148,interp(AR148,AreaCapacity!$A$3:$B$245,2))</f>
        <v>7749.3091843575421</v>
      </c>
      <c r="AR148" s="403">
        <f t="shared" si="82"/>
        <v>86597.72</v>
      </c>
      <c r="AS148" s="396">
        <f t="shared" si="109"/>
        <v>115.4749245273521</v>
      </c>
      <c r="AT148" s="396">
        <f>IF(P148&lt;&gt;"---",P148,IF(BH148="Y",AS148,MIN(Input!I123,AS148-BB148)))</f>
        <v>115.4749245273521</v>
      </c>
      <c r="AU148" s="396">
        <f t="shared" si="110"/>
        <v>0.33999999999999903</v>
      </c>
      <c r="AV148" s="396">
        <f>IF(R148&lt;&gt;"---",R148,IF(BH148="Y",Input!M123,0))</f>
        <v>12.695818032815412</v>
      </c>
      <c r="AW148" s="396">
        <f t="shared" si="111"/>
        <v>50</v>
      </c>
      <c r="AX148" s="396">
        <f t="shared" si="83"/>
        <v>0</v>
      </c>
      <c r="AY148" s="396">
        <f t="shared" si="84"/>
        <v>-14.116757439832469</v>
      </c>
      <c r="AZ148" s="396">
        <f t="shared" si="112"/>
        <v>195.984375</v>
      </c>
      <c r="BA148" s="212">
        <f t="shared" si="85"/>
        <v>192.6275</v>
      </c>
      <c r="BB148" s="432">
        <f>IF(Y148&lt;&gt;"---",Y148,interp(AR147,AreaCapacity!$A$3:$C$245,3)*StepInterp(B148,Evap!$A$3:$D$15,4)/1.9835)</f>
        <v>8.5292999999999992</v>
      </c>
      <c r="BC148" s="396">
        <f t="shared" si="113"/>
        <v>3.3568750000000001</v>
      </c>
      <c r="BD148" s="212">
        <f t="shared" si="86"/>
        <v>195.984375</v>
      </c>
      <c r="BE148" s="212">
        <f t="shared" si="87"/>
        <v>-169.94999999999709</v>
      </c>
      <c r="BF148" s="212">
        <f t="shared" si="88"/>
        <v>77.152575472647897</v>
      </c>
      <c r="BG148" s="445">
        <f t="shared" si="89"/>
        <v>3084.5188674999886</v>
      </c>
      <c r="BH148" s="396" t="str">
        <f t="shared" si="114"/>
        <v>Y</v>
      </c>
      <c r="BI148" s="396">
        <f t="shared" si="115"/>
        <v>110</v>
      </c>
      <c r="BJ148" s="396">
        <f t="shared" si="90"/>
        <v>0</v>
      </c>
      <c r="BK148" s="396">
        <f t="shared" si="91"/>
        <v>91331.677763020707</v>
      </c>
      <c r="BL148" s="396">
        <f t="shared" si="92"/>
        <v>91331.677763020707</v>
      </c>
      <c r="BM148" s="443">
        <f t="shared" si="93"/>
        <v>0</v>
      </c>
      <c r="BN148" s="460">
        <f t="shared" si="94"/>
        <v>0</v>
      </c>
      <c r="BO148" s="305">
        <f t="shared" si="95"/>
        <v>0</v>
      </c>
      <c r="BP148" s="445">
        <f t="shared" si="96"/>
        <v>0</v>
      </c>
      <c r="BQ148" s="305"/>
      <c r="BR148" s="12">
        <v>7704</v>
      </c>
      <c r="BS148" s="12">
        <v>52000</v>
      </c>
      <c r="BT148" s="12">
        <v>7747.5</v>
      </c>
      <c r="BU148" s="446">
        <v>85000</v>
      </c>
      <c r="BV148" s="6">
        <v>7766</v>
      </c>
      <c r="BW148" s="6">
        <v>102369</v>
      </c>
      <c r="CW148" s="436"/>
      <c r="CX148" s="436"/>
      <c r="CY148" s="436"/>
      <c r="CZ148" s="436"/>
      <c r="DA148" s="436"/>
      <c r="DB148" s="436"/>
      <c r="DC148" s="148"/>
    </row>
    <row r="149" spans="1:107">
      <c r="A149" s="6" t="str">
        <f ca="1">OFFSET('day lookup'!$A$1,WEEKDAY(B149,1)-1,0)</f>
        <v>TUE</v>
      </c>
      <c r="B149" s="387">
        <f t="shared" si="100"/>
        <v>41114</v>
      </c>
      <c r="C149" s="394">
        <f ca="1">IF($CY$1=1,OFFSET(Historic!$F$193,$B149-$B$35,C$30-1975),IF($B149&gt;DATE(Input!$C$1,4,30),OFFSET(Historic!$F$193,$B149-$B$35,C$30-1975),NA()))</f>
        <v>81.064418899999993</v>
      </c>
      <c r="D149" s="212">
        <f ca="1">IF($CY$1=1,OFFSET(Historic!$F$193,$B149-$B$35,D$30-1975),IF($B149&gt;DATE(Input!$C$1,4,30),OFFSET(Historic!$F$193,$B149-$B$35,D$30-1975),NA()))</f>
        <v>194.38006000000001</v>
      </c>
      <c r="E149" s="212">
        <f ca="1">IF($CY$1=1,OFFSET(Historic!$F$193,$B149-$B$35,E$30-1975),IF($B149&gt;DATE(Input!$C$1,4,30),OFFSET(Historic!$F$193,$B149-$B$35,E$30-1975),NA()))</f>
        <v>286.17505160000002</v>
      </c>
      <c r="F149" s="212">
        <f ca="1">IF($CY$1=1,OFFSET(Historic!$F$193,$B149-$B$35,F$30-1975),IF($B149&gt;DATE(Input!$C$1,4,30),OFFSET(Historic!$F$193,$B149-$B$35,F$30-1975),NA()))</f>
        <v>204.29741000000001</v>
      </c>
      <c r="G149" s="212">
        <f ca="1">IF($CY$1=1,OFFSET(Historic!$F$193,$B149-$B$35,G$30-1975),IF($B149&gt;DATE(Input!$C$1,4,30),OFFSET(Historic!$F$193,$B149-$B$35,G$30-1975),NA()))</f>
        <v>286.35000000000002</v>
      </c>
      <c r="H149" s="212">
        <f t="shared" ca="1" si="76"/>
        <v>210.45338810000004</v>
      </c>
      <c r="I149" s="388">
        <f t="shared" ca="1" si="101"/>
        <v>0.43089114600941897</v>
      </c>
      <c r="J149" s="305">
        <f t="shared" ca="1" si="102"/>
        <v>140.55284671948274</v>
      </c>
      <c r="K149" s="305">
        <f t="shared" ca="1" si="103"/>
        <v>44.533745869387893</v>
      </c>
      <c r="L149" s="406" t="str">
        <f>IF(Computations!J124&lt;&gt;"",Computations!J124,"---")</f>
        <v>Y</v>
      </c>
      <c r="M149" s="436">
        <f>IF(Computations!I124&lt;&gt;"",Computations!I124,"---")</f>
        <v>147.57954782581061</v>
      </c>
      <c r="N149" s="410">
        <f>IF(Computations!C124&lt;&gt;"",Computations!C124,"---")</f>
        <v>7749.1892067039107</v>
      </c>
      <c r="O149" s="407">
        <f>IF(Computations!D124&lt;&gt;"",Computations!D124,"---")</f>
        <v>86490.34</v>
      </c>
      <c r="P149" s="407">
        <f>IF(Computations!M124&lt;&gt;"",Computations!M124,"---")</f>
        <v>147.57954782581061</v>
      </c>
      <c r="Q149" s="407">
        <f>IF(Computations!P124&lt;&gt;"",Computations!P124,"---")</f>
        <v>0.33999999999999903</v>
      </c>
      <c r="R149" s="407">
        <f>IF(Computations!V124&lt;&gt;"",Computations!V124,"---")</f>
        <v>12.695818032815412</v>
      </c>
      <c r="S149" s="407">
        <f>IF(Computations!X124&lt;&gt;"",Computations!X124,"---")</f>
        <v>50</v>
      </c>
      <c r="T149" s="407">
        <f>IF(Computations!AB124&lt;&gt;"",Computations!AB124,"---")</f>
        <v>0</v>
      </c>
      <c r="U149" s="407">
        <f>IF(Computations!AG124&lt;&gt;"",Computations!AG124,"---")</f>
        <v>17.423490858626025</v>
      </c>
      <c r="V149" s="407">
        <f>IF(Computations!H124&lt;&gt;"",Computations!H124,"---")</f>
        <v>193.19187500000001</v>
      </c>
      <c r="W149" s="407">
        <f>IF(Computations!G124&lt;&gt;"",Computations!G124,"---")</f>
        <v>2.933125</v>
      </c>
      <c r="X149" s="407">
        <f>IF(Computations!F124&lt;&gt;"",Computations!F124,"---")</f>
        <v>196.125</v>
      </c>
      <c r="Y149" s="422">
        <f>IF(Computations!E124&lt;&gt;"",Computations!E124,"---")</f>
        <v>8.5243000000000002</v>
      </c>
      <c r="Z149" s="409">
        <f>IF(AA149=O149,N149,interp(AA149,AreaCapacity!$A$3:$B$245,2))</f>
        <v>7749.1892067039107</v>
      </c>
      <c r="AA149" s="403">
        <f t="shared" si="97"/>
        <v>86490.34</v>
      </c>
      <c r="AB149" s="396">
        <f t="shared" si="104"/>
        <v>147.57954782581061</v>
      </c>
      <c r="AC149" s="396">
        <f>IF(P149&lt;&gt;"---",P149,IF(BH149="Y",AB149,MIN(Input!I124,AB149-AK149)))</f>
        <v>147.57954782581061</v>
      </c>
      <c r="AD149" s="396">
        <f t="shared" si="105"/>
        <v>0.33999999999999903</v>
      </c>
      <c r="AE149" s="396">
        <f>IF(R149&lt;&gt;"---",R149,IF(BH149="Y",Input!M124,0))</f>
        <v>12.695818032815412</v>
      </c>
      <c r="AF149" s="396">
        <f t="shared" si="106"/>
        <v>50</v>
      </c>
      <c r="AG149" s="396">
        <f t="shared" si="77"/>
        <v>0</v>
      </c>
      <c r="AH149" s="396">
        <f t="shared" si="78"/>
        <v>17.423490858626025</v>
      </c>
      <c r="AI149" s="396">
        <f t="shared" si="107"/>
        <v>196.125</v>
      </c>
      <c r="AJ149" s="212">
        <f t="shared" si="79"/>
        <v>193.19187500000001</v>
      </c>
      <c r="AK149" s="432">
        <f>IF(Y149&lt;&gt;"---",Y149,interp(AA148,AreaCapacity!$A$3:$C$245,3)*StepInterp(B149,Evap!$A$3:$D$15,4)/1.9835)</f>
        <v>8.5243000000000002</v>
      </c>
      <c r="AL149" s="396">
        <f t="shared" si="108"/>
        <v>2.933125</v>
      </c>
      <c r="AM149" s="396">
        <f t="shared" si="80"/>
        <v>196.125</v>
      </c>
      <c r="AN149" s="396">
        <f t="shared" si="98"/>
        <v>-107.38000000000466</v>
      </c>
      <c r="AO149" s="396">
        <f t="shared" si="81"/>
        <v>45.612327174189403</v>
      </c>
      <c r="AP149" s="396">
        <f t="shared" si="99"/>
        <v>3174.9909184499934</v>
      </c>
      <c r="AQ149" s="409">
        <f>IF(AR149=O149,N149,interp(AR149,AreaCapacity!$A$3:$B$245,2))</f>
        <v>7749.1892067039107</v>
      </c>
      <c r="AR149" s="403">
        <f t="shared" si="82"/>
        <v>86490.34</v>
      </c>
      <c r="AS149" s="396">
        <f t="shared" si="109"/>
        <v>147.57954782581061</v>
      </c>
      <c r="AT149" s="396">
        <f>IF(P149&lt;&gt;"---",P149,IF(BH149="Y",AS149,MIN(Input!I124,AS149-BB149)))</f>
        <v>147.57954782581061</v>
      </c>
      <c r="AU149" s="396">
        <f t="shared" si="110"/>
        <v>0.33999999999999903</v>
      </c>
      <c r="AV149" s="396">
        <f>IF(R149&lt;&gt;"---",R149,IF(BH149="Y",Input!M124,0))</f>
        <v>12.695818032815412</v>
      </c>
      <c r="AW149" s="396">
        <f t="shared" si="111"/>
        <v>50</v>
      </c>
      <c r="AX149" s="396">
        <f t="shared" si="83"/>
        <v>0</v>
      </c>
      <c r="AY149" s="396">
        <f t="shared" si="84"/>
        <v>17.423490858626025</v>
      </c>
      <c r="AZ149" s="396">
        <f t="shared" si="112"/>
        <v>196.125</v>
      </c>
      <c r="BA149" s="212">
        <f t="shared" si="85"/>
        <v>193.19187500000001</v>
      </c>
      <c r="BB149" s="432">
        <f>IF(Y149&lt;&gt;"---",Y149,interp(AR148,AreaCapacity!$A$3:$C$245,3)*StepInterp(B149,Evap!$A$3:$D$15,4)/1.9835)</f>
        <v>8.5243000000000002</v>
      </c>
      <c r="BC149" s="396">
        <f t="shared" si="113"/>
        <v>2.933125</v>
      </c>
      <c r="BD149" s="212">
        <f t="shared" si="86"/>
        <v>196.125</v>
      </c>
      <c r="BE149" s="212">
        <f t="shared" si="87"/>
        <v>-107.38000000000466</v>
      </c>
      <c r="BF149" s="212">
        <f t="shared" si="88"/>
        <v>45.612327174189403</v>
      </c>
      <c r="BG149" s="445">
        <f t="shared" si="89"/>
        <v>3174.9909184499934</v>
      </c>
      <c r="BH149" s="396" t="str">
        <f t="shared" si="114"/>
        <v>Y</v>
      </c>
      <c r="BI149" s="396">
        <f t="shared" si="115"/>
        <v>110</v>
      </c>
      <c r="BJ149" s="396">
        <f t="shared" si="90"/>
        <v>0</v>
      </c>
      <c r="BK149" s="396">
        <f t="shared" si="91"/>
        <v>91331.677763020707</v>
      </c>
      <c r="BL149" s="396">
        <f t="shared" si="92"/>
        <v>91331.677763020707</v>
      </c>
      <c r="BM149" s="443">
        <f t="shared" si="93"/>
        <v>0</v>
      </c>
      <c r="BN149" s="460">
        <f t="shared" si="94"/>
        <v>0</v>
      </c>
      <c r="BO149" s="305">
        <f t="shared" si="95"/>
        <v>0</v>
      </c>
      <c r="BP149" s="445">
        <f t="shared" si="96"/>
        <v>0</v>
      </c>
      <c r="BQ149" s="305"/>
      <c r="BR149" s="12">
        <v>7704</v>
      </c>
      <c r="BS149" s="12">
        <v>52000</v>
      </c>
      <c r="BT149" s="12">
        <v>7747.5</v>
      </c>
      <c r="BU149" s="446">
        <v>85000</v>
      </c>
      <c r="BV149" s="6">
        <v>7766</v>
      </c>
      <c r="BW149" s="6">
        <v>102369</v>
      </c>
      <c r="CW149" s="436"/>
      <c r="CX149" s="436"/>
      <c r="CY149" s="436"/>
      <c r="CZ149" s="436"/>
      <c r="DA149" s="436"/>
      <c r="DB149" s="436"/>
      <c r="DC149" s="148"/>
    </row>
    <row r="150" spans="1:107">
      <c r="A150" s="6" t="str">
        <f ca="1">OFFSET('day lookup'!$A$1,WEEKDAY(B150,1)-1,0)</f>
        <v>WED</v>
      </c>
      <c r="B150" s="387">
        <f t="shared" si="100"/>
        <v>41115</v>
      </c>
      <c r="C150" s="394">
        <f ca="1">IF($CY$1=1,OFFSET(Historic!$F$193,$B150-$B$35,C$30-1975),IF($B150&gt;DATE(Input!$C$1,4,30),OFFSET(Historic!$F$193,$B150-$B$35,C$30-1975),NA()))</f>
        <v>55.854515200000002</v>
      </c>
      <c r="D150" s="212">
        <f ca="1">IF($CY$1=1,OFFSET(Historic!$F$193,$B150-$B$35,D$30-1975),IF($B150&gt;DATE(Input!$C$1,4,30),OFFSET(Historic!$F$193,$B150-$B$35,D$30-1975),NA()))</f>
        <v>299.50397000000004</v>
      </c>
      <c r="E150" s="212">
        <f ca="1">IF($CY$1=1,OFFSET(Historic!$F$193,$B150-$B$35,E$30-1975),IF($B150&gt;DATE(Input!$C$1,4,30),OFFSET(Historic!$F$193,$B150-$B$35,E$30-1975),NA()))</f>
        <v>277.1899325</v>
      </c>
      <c r="F150" s="212">
        <f ca="1">IF($CY$1=1,OFFSET(Historic!$F$193,$B150-$B$35,F$30-1975),IF($B150&gt;DATE(Input!$C$1,4,30),OFFSET(Historic!$F$193,$B150-$B$35,F$30-1975),NA()))</f>
        <v>273.71886000000001</v>
      </c>
      <c r="G150" s="212">
        <f ca="1">IF($CY$1=1,OFFSET(Historic!$F$193,$B150-$B$35,G$30-1975),IF($B150&gt;DATE(Input!$C$1,4,30),OFFSET(Historic!$F$193,$B150-$B$35,G$30-1975),NA()))</f>
        <v>302.14</v>
      </c>
      <c r="H150" s="212">
        <f t="shared" ca="1" si="76"/>
        <v>241.68145554000003</v>
      </c>
      <c r="I150" s="388">
        <f t="shared" ca="1" si="101"/>
        <v>0.49482880882569652</v>
      </c>
      <c r="J150" s="305">
        <f t="shared" ca="1" si="102"/>
        <v>161.40874177475453</v>
      </c>
      <c r="K150" s="305">
        <f t="shared" ca="1" si="103"/>
        <v>51.141873359852674</v>
      </c>
      <c r="L150" s="406" t="str">
        <f>IF(Computations!J125&lt;&gt;"",Computations!J125,"---")</f>
        <v>Y</v>
      </c>
      <c r="M150" s="436">
        <f>IF(Computations!I125&lt;&gt;"",Computations!I125,"---")</f>
        <v>128.57056424985149</v>
      </c>
      <c r="N150" s="410">
        <f>IF(Computations!C125&lt;&gt;"",Computations!C125,"---")</f>
        <v>7749.0293743016764</v>
      </c>
      <c r="O150" s="407">
        <f>IF(Computations!D125&lt;&gt;"",Computations!D125,"---")</f>
        <v>86347.29</v>
      </c>
      <c r="P150" s="407">
        <f>IF(Computations!M125&lt;&gt;"",Computations!M125,"---")</f>
        <v>128.57056424985149</v>
      </c>
      <c r="Q150" s="407">
        <f>IF(Computations!P125&lt;&gt;"",Computations!P125,"---")</f>
        <v>0.33999999999999903</v>
      </c>
      <c r="R150" s="407">
        <f>IF(Computations!V125&lt;&gt;"",Computations!V125,"---")</f>
        <v>12.695818032815412</v>
      </c>
      <c r="S150" s="407">
        <f>IF(Computations!X125&lt;&gt;"",Computations!X125,"---")</f>
        <v>50</v>
      </c>
      <c r="T150" s="407">
        <f>IF(Computations!AB125&lt;&gt;"",Computations!AB125,"---")</f>
        <v>0</v>
      </c>
      <c r="U150" s="407">
        <f>IF(Computations!AG125&lt;&gt;"",Computations!AG125,"---")</f>
        <v>-0.56997188399975585</v>
      </c>
      <c r="V150" s="407">
        <f>IF(Computations!H125&lt;&gt;"",Computations!H125,"---")</f>
        <v>192.17635416666667</v>
      </c>
      <c r="W150" s="407">
        <f>IF(Computations!G125&lt;&gt;"",Computations!G125,"---")</f>
        <v>2.8236458333333299</v>
      </c>
      <c r="X150" s="407">
        <f>IF(Computations!F125&lt;&gt;"",Computations!F125,"---")</f>
        <v>195</v>
      </c>
      <c r="Y150" s="422">
        <f>IF(Computations!E125&lt;&gt;"",Computations!E125,"---")</f>
        <v>8.5142000000000007</v>
      </c>
      <c r="Z150" s="409">
        <f>IF(AA150=O150,N150,interp(AA150,AreaCapacity!$A$3:$B$245,2))</f>
        <v>7749.0293743016764</v>
      </c>
      <c r="AA150" s="403">
        <f t="shared" si="97"/>
        <v>86347.29</v>
      </c>
      <c r="AB150" s="396">
        <f t="shared" si="104"/>
        <v>128.57056424985149</v>
      </c>
      <c r="AC150" s="396">
        <f>IF(P150&lt;&gt;"---",P150,IF(BH150="Y",AB150,MIN(Input!I125,AB150-AK150)))</f>
        <v>128.57056424985149</v>
      </c>
      <c r="AD150" s="396">
        <f t="shared" si="105"/>
        <v>0.33999999999999903</v>
      </c>
      <c r="AE150" s="396">
        <f>IF(R150&lt;&gt;"---",R150,IF(BH150="Y",Input!M125,0))</f>
        <v>12.695818032815412</v>
      </c>
      <c r="AF150" s="396">
        <f t="shared" si="106"/>
        <v>50</v>
      </c>
      <c r="AG150" s="396">
        <f t="shared" si="77"/>
        <v>0</v>
      </c>
      <c r="AH150" s="396">
        <f t="shared" si="78"/>
        <v>-0.56997188399975585</v>
      </c>
      <c r="AI150" s="396">
        <f t="shared" si="107"/>
        <v>195</v>
      </c>
      <c r="AJ150" s="212">
        <f t="shared" si="79"/>
        <v>192.17635416666667</v>
      </c>
      <c r="AK150" s="432">
        <f>IF(Y150&lt;&gt;"---",Y150,interp(AA149,AreaCapacity!$A$3:$C$245,3)*StepInterp(B150,Evap!$A$3:$D$15,4)/1.9835)</f>
        <v>8.5142000000000007</v>
      </c>
      <c r="AL150" s="396">
        <f t="shared" si="108"/>
        <v>2.8236458333333299</v>
      </c>
      <c r="AM150" s="396">
        <f t="shared" si="80"/>
        <v>195</v>
      </c>
      <c r="AN150" s="396">
        <f t="shared" si="98"/>
        <v>-143.05000000000291</v>
      </c>
      <c r="AO150" s="396">
        <f t="shared" si="81"/>
        <v>63.605789916815183</v>
      </c>
      <c r="AP150" s="396">
        <f t="shared" si="99"/>
        <v>3301.1530027499962</v>
      </c>
      <c r="AQ150" s="409">
        <f>IF(AR150=O150,N150,interp(AR150,AreaCapacity!$A$3:$B$245,2))</f>
        <v>7749.0293743016764</v>
      </c>
      <c r="AR150" s="403">
        <f t="shared" si="82"/>
        <v>86347.29</v>
      </c>
      <c r="AS150" s="396">
        <f t="shared" si="109"/>
        <v>128.57056424985149</v>
      </c>
      <c r="AT150" s="396">
        <f>IF(P150&lt;&gt;"---",P150,IF(BH150="Y",AS150,MIN(Input!I125,AS150-BB150)))</f>
        <v>128.57056424985149</v>
      </c>
      <c r="AU150" s="396">
        <f t="shared" si="110"/>
        <v>0.33999999999999903</v>
      </c>
      <c r="AV150" s="396">
        <f>IF(R150&lt;&gt;"---",R150,IF(BH150="Y",Input!M125,0))</f>
        <v>12.695818032815412</v>
      </c>
      <c r="AW150" s="396">
        <f t="shared" si="111"/>
        <v>50</v>
      </c>
      <c r="AX150" s="396">
        <f t="shared" si="83"/>
        <v>0</v>
      </c>
      <c r="AY150" s="396">
        <f t="shared" si="84"/>
        <v>-0.56997188399975585</v>
      </c>
      <c r="AZ150" s="396">
        <f t="shared" si="112"/>
        <v>195</v>
      </c>
      <c r="BA150" s="212">
        <f t="shared" si="85"/>
        <v>192.17635416666667</v>
      </c>
      <c r="BB150" s="432">
        <f>IF(Y150&lt;&gt;"---",Y150,interp(AR149,AreaCapacity!$A$3:$C$245,3)*StepInterp(B150,Evap!$A$3:$D$15,4)/1.9835)</f>
        <v>8.5142000000000007</v>
      </c>
      <c r="BC150" s="396">
        <f t="shared" si="113"/>
        <v>2.8236458333333299</v>
      </c>
      <c r="BD150" s="212">
        <f t="shared" si="86"/>
        <v>195</v>
      </c>
      <c r="BE150" s="212">
        <f t="shared" si="87"/>
        <v>-143.05000000000291</v>
      </c>
      <c r="BF150" s="212">
        <f t="shared" si="88"/>
        <v>63.605789916815183</v>
      </c>
      <c r="BG150" s="445">
        <f t="shared" si="89"/>
        <v>3301.1530027499962</v>
      </c>
      <c r="BH150" s="396" t="str">
        <f t="shared" si="114"/>
        <v>Y</v>
      </c>
      <c r="BI150" s="396">
        <f t="shared" si="115"/>
        <v>110</v>
      </c>
      <c r="BJ150" s="396">
        <f t="shared" si="90"/>
        <v>0</v>
      </c>
      <c r="BK150" s="396">
        <f t="shared" si="91"/>
        <v>91331.677763020707</v>
      </c>
      <c r="BL150" s="396">
        <f t="shared" si="92"/>
        <v>91331.677763020707</v>
      </c>
      <c r="BM150" s="443">
        <f t="shared" si="93"/>
        <v>0</v>
      </c>
      <c r="BN150" s="460">
        <f t="shared" si="94"/>
        <v>0</v>
      </c>
      <c r="BO150" s="305">
        <f t="shared" si="95"/>
        <v>0</v>
      </c>
      <c r="BP150" s="445">
        <f t="shared" si="96"/>
        <v>0</v>
      </c>
      <c r="BQ150" s="305"/>
      <c r="BR150" s="12">
        <v>7704</v>
      </c>
      <c r="BS150" s="12">
        <v>52000</v>
      </c>
      <c r="BT150" s="12">
        <v>7747.5</v>
      </c>
      <c r="BU150" s="446">
        <v>85000</v>
      </c>
      <c r="BV150" s="6">
        <v>7766</v>
      </c>
      <c r="BW150" s="6">
        <v>102369</v>
      </c>
      <c r="CW150" s="436"/>
      <c r="CX150" s="436"/>
      <c r="CY150" s="436"/>
      <c r="CZ150" s="436"/>
      <c r="DA150" s="436"/>
      <c r="DB150" s="436"/>
      <c r="DC150" s="148"/>
    </row>
    <row r="151" spans="1:107">
      <c r="A151" s="6" t="str">
        <f ca="1">OFFSET('day lookup'!$A$1,WEEKDAY(B151,1)-1,0)</f>
        <v>THU</v>
      </c>
      <c r="B151" s="387">
        <f t="shared" si="100"/>
        <v>41116</v>
      </c>
      <c r="C151" s="394">
        <f ca="1">IF($CY$1=1,OFFSET(Historic!$F$193,$B151-$B$35,C$30-1975),IF($B151&gt;DATE(Input!$C$1,4,30),OFFSET(Historic!$F$193,$B151-$B$35,C$30-1975),NA()))</f>
        <v>132.61480420000001</v>
      </c>
      <c r="D151" s="212">
        <f ca="1">IF($CY$1=1,OFFSET(Historic!$F$193,$B151-$B$35,D$30-1975),IF($B151&gt;DATE(Input!$C$1,4,30),OFFSET(Historic!$F$193,$B151-$B$35,D$30-1975),NA()))</f>
        <v>462.14850999999999</v>
      </c>
      <c r="E151" s="212">
        <f ca="1">IF($CY$1=1,OFFSET(Historic!$F$193,$B151-$B$35,E$30-1975),IF($B151&gt;DATE(Input!$C$1,4,30),OFFSET(Historic!$F$193,$B151-$B$35,E$30-1975),NA()))</f>
        <v>223.55690369999999</v>
      </c>
      <c r="F151" s="212">
        <f ca="1">IF($CY$1=1,OFFSET(Historic!$F$193,$B151-$B$35,F$30-1975),IF($B151&gt;DATE(Input!$C$1,4,30),OFFSET(Historic!$F$193,$B151-$B$35,F$30-1975),NA()))</f>
        <v>382.80971</v>
      </c>
      <c r="G151" s="212">
        <f ca="1">IF($CY$1=1,OFFSET(Historic!$F$193,$B151-$B$35,G$30-1975),IF($B151&gt;DATE(Input!$C$1,4,30),OFFSET(Historic!$F$193,$B151-$B$35,G$30-1975),NA()))</f>
        <v>409.78</v>
      </c>
      <c r="H151" s="212">
        <f t="shared" ca="1" si="76"/>
        <v>322.18198558</v>
      </c>
      <c r="I151" s="388">
        <f t="shared" ca="1" si="101"/>
        <v>0.65964899041773251</v>
      </c>
      <c r="J151" s="305">
        <f t="shared" ca="1" si="102"/>
        <v>215.17161421743026</v>
      </c>
      <c r="K151" s="305">
        <f t="shared" ca="1" si="103"/>
        <v>68.17647745683648</v>
      </c>
      <c r="L151" s="406" t="str">
        <f>IF(Computations!J126&lt;&gt;"",Computations!J126,"---")</f>
        <v>Y</v>
      </c>
      <c r="M151" s="436">
        <f>IF(Computations!I126&lt;&gt;"",Computations!I126,"---")</f>
        <v>110.55611837030854</v>
      </c>
      <c r="N151" s="410">
        <f>IF(Computations!C126&lt;&gt;"",Computations!C126,"---")</f>
        <v>7748.8293370786514</v>
      </c>
      <c r="O151" s="407">
        <f>IF(Computations!D126&lt;&gt;"",Computations!D126,"---")</f>
        <v>86169.11</v>
      </c>
      <c r="P151" s="407">
        <f>IF(Computations!M126&lt;&gt;"",Computations!M126,"---")</f>
        <v>110.55611837030854</v>
      </c>
      <c r="Q151" s="407">
        <f>IF(Computations!P126&lt;&gt;"",Computations!P126,"---")</f>
        <v>0.33999999999999903</v>
      </c>
      <c r="R151" s="407">
        <f>IF(Computations!V126&lt;&gt;"",Computations!V126,"---")</f>
        <v>12.695818032815412</v>
      </c>
      <c r="S151" s="407">
        <f>IF(Computations!X126&lt;&gt;"",Computations!X126,"---")</f>
        <v>50</v>
      </c>
      <c r="T151" s="407">
        <f>IF(Computations!AB126&lt;&gt;"",Computations!AB126,"---")</f>
        <v>0</v>
      </c>
      <c r="U151" s="407">
        <f>IF(Computations!AG126&lt;&gt;"",Computations!AG126,"---")</f>
        <v>-18.291188596876054</v>
      </c>
      <c r="V151" s="407">
        <f>IF(Computations!H126&lt;&gt;"",Computations!H126,"---")</f>
        <v>191.88312500000001</v>
      </c>
      <c r="W151" s="407">
        <f>IF(Computations!G126&lt;&gt;"",Computations!G126,"---")</f>
        <v>2.82</v>
      </c>
      <c r="X151" s="407">
        <f>IF(Computations!F126&lt;&gt;"",Computations!F126,"---")</f>
        <v>194.703125</v>
      </c>
      <c r="Y151" s="422">
        <f>IF(Computations!E126&lt;&gt;"",Computations!E126,"---")</f>
        <v>8.5040999999999993</v>
      </c>
      <c r="Z151" s="409">
        <f>IF(AA151=O151,N151,interp(AA151,AreaCapacity!$A$3:$B$245,2))</f>
        <v>7748.8293370786514</v>
      </c>
      <c r="AA151" s="403">
        <f t="shared" si="97"/>
        <v>86169.11</v>
      </c>
      <c r="AB151" s="396">
        <f t="shared" si="104"/>
        <v>110.55611837030854</v>
      </c>
      <c r="AC151" s="396">
        <f>IF(P151&lt;&gt;"---",P151,IF(BH151="Y",AB151,MIN(Input!I126,AB151-AK151)))</f>
        <v>110.55611837030854</v>
      </c>
      <c r="AD151" s="396">
        <f t="shared" si="105"/>
        <v>0.33999999999999903</v>
      </c>
      <c r="AE151" s="396">
        <f>IF(R151&lt;&gt;"---",R151,IF(BH151="Y",Input!M126,0))</f>
        <v>12.695818032815412</v>
      </c>
      <c r="AF151" s="396">
        <f t="shared" si="106"/>
        <v>50</v>
      </c>
      <c r="AG151" s="396">
        <f t="shared" si="77"/>
        <v>0</v>
      </c>
      <c r="AH151" s="396">
        <f t="shared" si="78"/>
        <v>-18.291188596876054</v>
      </c>
      <c r="AI151" s="396">
        <f t="shared" si="107"/>
        <v>194.703125</v>
      </c>
      <c r="AJ151" s="212">
        <f t="shared" si="79"/>
        <v>191.88312500000001</v>
      </c>
      <c r="AK151" s="432">
        <f>IF(Y151&lt;&gt;"---",Y151,interp(AA150,AreaCapacity!$A$3:$C$245,3)*StepInterp(B151,Evap!$A$3:$D$15,4)/1.9835)</f>
        <v>8.5040999999999993</v>
      </c>
      <c r="AL151" s="396">
        <f t="shared" si="108"/>
        <v>2.82</v>
      </c>
      <c r="AM151" s="396">
        <f t="shared" si="80"/>
        <v>194.703125</v>
      </c>
      <c r="AN151" s="396">
        <f t="shared" si="98"/>
        <v>-178.17999999999302</v>
      </c>
      <c r="AO151" s="396">
        <f t="shared" si="81"/>
        <v>81.327006629691468</v>
      </c>
      <c r="AP151" s="396">
        <f t="shared" si="99"/>
        <v>3462.4651203999892</v>
      </c>
      <c r="AQ151" s="409">
        <f>IF(AR151=O151,N151,interp(AR151,AreaCapacity!$A$3:$B$245,2))</f>
        <v>7748.8293370786514</v>
      </c>
      <c r="AR151" s="403">
        <f t="shared" si="82"/>
        <v>86169.11</v>
      </c>
      <c r="AS151" s="396">
        <f t="shared" si="109"/>
        <v>110.55611837030854</v>
      </c>
      <c r="AT151" s="396">
        <f>IF(P151&lt;&gt;"---",P151,IF(BH151="Y",AS151,MIN(Input!I126,AS151-BB151)))</f>
        <v>110.55611837030854</v>
      </c>
      <c r="AU151" s="396">
        <f t="shared" si="110"/>
        <v>0.33999999999999903</v>
      </c>
      <c r="AV151" s="396">
        <f>IF(R151&lt;&gt;"---",R151,IF(BH151="Y",Input!M126,0))</f>
        <v>12.695818032815412</v>
      </c>
      <c r="AW151" s="396">
        <f t="shared" si="111"/>
        <v>50</v>
      </c>
      <c r="AX151" s="396">
        <f t="shared" si="83"/>
        <v>0</v>
      </c>
      <c r="AY151" s="396">
        <f t="shared" si="84"/>
        <v>-18.291188596876054</v>
      </c>
      <c r="AZ151" s="396">
        <f t="shared" si="112"/>
        <v>194.703125</v>
      </c>
      <c r="BA151" s="212">
        <f t="shared" si="85"/>
        <v>191.88312500000001</v>
      </c>
      <c r="BB151" s="432">
        <f>IF(Y151&lt;&gt;"---",Y151,interp(AR150,AreaCapacity!$A$3:$C$245,3)*StepInterp(B151,Evap!$A$3:$D$15,4)/1.9835)</f>
        <v>8.5040999999999993</v>
      </c>
      <c r="BC151" s="396">
        <f t="shared" si="113"/>
        <v>2.82</v>
      </c>
      <c r="BD151" s="212">
        <f t="shared" si="86"/>
        <v>194.703125</v>
      </c>
      <c r="BE151" s="212">
        <f t="shared" si="87"/>
        <v>-178.17999999999302</v>
      </c>
      <c r="BF151" s="212">
        <f t="shared" si="88"/>
        <v>81.327006629691468</v>
      </c>
      <c r="BG151" s="445">
        <f t="shared" si="89"/>
        <v>3462.4651203999892</v>
      </c>
      <c r="BH151" s="396" t="str">
        <f t="shared" si="114"/>
        <v>Y</v>
      </c>
      <c r="BI151" s="396">
        <f t="shared" si="115"/>
        <v>110</v>
      </c>
      <c r="BJ151" s="396">
        <f t="shared" si="90"/>
        <v>0</v>
      </c>
      <c r="BK151" s="396">
        <f t="shared" si="91"/>
        <v>91331.677763020707</v>
      </c>
      <c r="BL151" s="396">
        <f t="shared" si="92"/>
        <v>91331.677763020707</v>
      </c>
      <c r="BM151" s="443">
        <f t="shared" si="93"/>
        <v>0</v>
      </c>
      <c r="BN151" s="460">
        <f t="shared" si="94"/>
        <v>0</v>
      </c>
      <c r="BO151" s="305">
        <f t="shared" si="95"/>
        <v>0</v>
      </c>
      <c r="BP151" s="445">
        <f t="shared" si="96"/>
        <v>0</v>
      </c>
      <c r="BQ151" s="305"/>
      <c r="BR151" s="12">
        <v>7704</v>
      </c>
      <c r="BS151" s="12">
        <v>52000</v>
      </c>
      <c r="BT151" s="12">
        <v>7747.5</v>
      </c>
      <c r="BU151" s="446">
        <v>85000</v>
      </c>
      <c r="BV151" s="6">
        <v>7766</v>
      </c>
      <c r="BW151" s="6">
        <v>102369</v>
      </c>
      <c r="CW151" s="436"/>
      <c r="CX151" s="436"/>
      <c r="CY151" s="436"/>
      <c r="CZ151" s="436"/>
      <c r="DA151" s="436"/>
      <c r="DB151" s="436"/>
      <c r="DC151" s="148"/>
    </row>
    <row r="152" spans="1:107">
      <c r="A152" s="6" t="str">
        <f ca="1">OFFSET('day lookup'!$A$1,WEEKDAY(B152,1)-1,0)</f>
        <v>FRI</v>
      </c>
      <c r="B152" s="387">
        <f t="shared" si="100"/>
        <v>41117</v>
      </c>
      <c r="C152" s="394">
        <f ca="1">IF($CY$1=1,OFFSET(Historic!$F$193,$B152-$B$35,C$30-1975),IF($B152&gt;DATE(Input!$C$1,4,30),OFFSET(Historic!$F$193,$B152-$B$35,C$30-1975),NA()))</f>
        <v>78.842932500000003</v>
      </c>
      <c r="D152" s="212">
        <f ca="1">IF($CY$1=1,OFFSET(Historic!$F$193,$B152-$B$35,D$30-1975),IF($B152&gt;DATE(Input!$C$1,4,30),OFFSET(Historic!$F$193,$B152-$B$35,D$30-1975),NA()))</f>
        <v>245.95028000000002</v>
      </c>
      <c r="E152" s="212">
        <f ca="1">IF($CY$1=1,OFFSET(Historic!$F$193,$B152-$B$35,E$30-1975),IF($B152&gt;DATE(Input!$C$1,4,30),OFFSET(Historic!$F$193,$B152-$B$35,E$30-1975),NA()))</f>
        <v>291.98661870000001</v>
      </c>
      <c r="F152" s="212">
        <f ca="1">IF($CY$1=1,OFFSET(Historic!$F$193,$B152-$B$35,F$30-1975),IF($B152&gt;DATE(Input!$C$1,4,30),OFFSET(Historic!$F$193,$B152-$B$35,F$30-1975),NA()))</f>
        <v>402.64440999999999</v>
      </c>
      <c r="G152" s="212">
        <f ca="1">IF($CY$1=1,OFFSET(Historic!$F$193,$B152-$B$35,G$30-1975),IF($B152&gt;DATE(Input!$C$1,4,30),OFFSET(Historic!$F$193,$B152-$B$35,G$30-1975),NA()))</f>
        <v>320.07</v>
      </c>
      <c r="H152" s="212">
        <f t="shared" ca="1" si="76"/>
        <v>267.89884824000001</v>
      </c>
      <c r="I152" s="388">
        <f t="shared" ca="1" si="101"/>
        <v>0.54850740477452531</v>
      </c>
      <c r="J152" s="305">
        <f t="shared" ca="1" si="102"/>
        <v>178.91822076587744</v>
      </c>
      <c r="K152" s="305">
        <f t="shared" ca="1" si="103"/>
        <v>56.689699006189905</v>
      </c>
      <c r="L152" s="406" t="str">
        <f>IF(Computations!J127&lt;&gt;"",Computations!J127,"---")</f>
        <v>Y</v>
      </c>
      <c r="M152" s="436">
        <f>IF(Computations!I127&lt;&gt;"",Computations!I127,"---")</f>
        <v>105.78329228635957</v>
      </c>
      <c r="N152" s="410">
        <f>IF(Computations!C127&lt;&gt;"",Computations!C127,"---")</f>
        <v>7748.6191123595509</v>
      </c>
      <c r="O152" s="407">
        <f>IF(Computations!D127&lt;&gt;"",Computations!D127,"---")</f>
        <v>85982.01</v>
      </c>
      <c r="P152" s="407">
        <f>IF(Computations!M127&lt;&gt;"",Computations!M127,"---")</f>
        <v>105.78329228635957</v>
      </c>
      <c r="Q152" s="407">
        <f>IF(Computations!P127&lt;&gt;"",Computations!P127,"---")</f>
        <v>0.33999999999999903</v>
      </c>
      <c r="R152" s="407">
        <f>IF(Computations!V127&lt;&gt;"",Computations!V127,"---")</f>
        <v>12.695818032815412</v>
      </c>
      <c r="S152" s="407">
        <f>IF(Computations!X127&lt;&gt;"",Computations!X127,"---")</f>
        <v>50</v>
      </c>
      <c r="T152" s="407">
        <f>IF(Computations!AB127&lt;&gt;"",Computations!AB127,"---")</f>
        <v>0</v>
      </c>
      <c r="U152" s="407">
        <f>IF(Computations!AG127&lt;&gt;"",Computations!AG127,"---")</f>
        <v>-22.798389680825039</v>
      </c>
      <c r="V152" s="407">
        <f>IF(Computations!H127&lt;&gt;"",Computations!H127,"---")</f>
        <v>191.61750000000001</v>
      </c>
      <c r="W152" s="407">
        <f>IF(Computations!G127&lt;&gt;"",Computations!G127,"---")</f>
        <v>2.82</v>
      </c>
      <c r="X152" s="407">
        <f>IF(Computations!F127&lt;&gt;"",Computations!F127,"---")</f>
        <v>194.4375</v>
      </c>
      <c r="Y152" s="422">
        <f>IF(Computations!E127&lt;&gt;"",Computations!E127,"---")</f>
        <v>8.4939999999999998</v>
      </c>
      <c r="Z152" s="409">
        <f>IF(AA152=O152,N152,interp(AA152,AreaCapacity!$A$3:$B$245,2))</f>
        <v>7748.6191123595509</v>
      </c>
      <c r="AA152" s="403">
        <f t="shared" si="97"/>
        <v>85982.01</v>
      </c>
      <c r="AB152" s="396">
        <f t="shared" si="104"/>
        <v>105.78329228635957</v>
      </c>
      <c r="AC152" s="396">
        <f>IF(P152&lt;&gt;"---",P152,IF(BH152="Y",AB152,MIN(Input!I127,AB152-AK152)))</f>
        <v>105.78329228635957</v>
      </c>
      <c r="AD152" s="396">
        <f t="shared" si="105"/>
        <v>0.33999999999999903</v>
      </c>
      <c r="AE152" s="396">
        <f>IF(R152&lt;&gt;"---",R152,IF(BH152="Y",Input!M127,0))</f>
        <v>12.695818032815412</v>
      </c>
      <c r="AF152" s="396">
        <f t="shared" si="106"/>
        <v>50</v>
      </c>
      <c r="AG152" s="396">
        <f t="shared" si="77"/>
        <v>0</v>
      </c>
      <c r="AH152" s="396">
        <f t="shared" si="78"/>
        <v>-22.798389680825039</v>
      </c>
      <c r="AI152" s="396">
        <f t="shared" si="107"/>
        <v>194.4375</v>
      </c>
      <c r="AJ152" s="212">
        <f t="shared" si="79"/>
        <v>191.61750000000001</v>
      </c>
      <c r="AK152" s="432">
        <f>IF(Y152&lt;&gt;"---",Y152,interp(AA151,AreaCapacity!$A$3:$C$245,3)*StepInterp(B152,Evap!$A$3:$D$15,4)/1.9835)</f>
        <v>8.4939999999999998</v>
      </c>
      <c r="AL152" s="396">
        <f t="shared" si="108"/>
        <v>2.82</v>
      </c>
      <c r="AM152" s="396">
        <f t="shared" si="80"/>
        <v>194.4375</v>
      </c>
      <c r="AN152" s="396">
        <f t="shared" si="98"/>
        <v>-187.10000000000582</v>
      </c>
      <c r="AO152" s="396">
        <f t="shared" si="81"/>
        <v>85.834207713640438</v>
      </c>
      <c r="AP152" s="396">
        <f t="shared" si="99"/>
        <v>3632.7172713999953</v>
      </c>
      <c r="AQ152" s="409">
        <f>IF(AR152=O152,N152,interp(AR152,AreaCapacity!$A$3:$B$245,2))</f>
        <v>7748.6191123595509</v>
      </c>
      <c r="AR152" s="403">
        <f t="shared" si="82"/>
        <v>85982.01</v>
      </c>
      <c r="AS152" s="396">
        <f t="shared" si="109"/>
        <v>105.78329228635957</v>
      </c>
      <c r="AT152" s="396">
        <f>IF(P152&lt;&gt;"---",P152,IF(BH152="Y",AS152,MIN(Input!I127,AS152-BB152)))</f>
        <v>105.78329228635957</v>
      </c>
      <c r="AU152" s="396">
        <f t="shared" si="110"/>
        <v>0.33999999999999903</v>
      </c>
      <c r="AV152" s="396">
        <f>IF(R152&lt;&gt;"---",R152,IF(BH152="Y",Input!M127,0))</f>
        <v>12.695818032815412</v>
      </c>
      <c r="AW152" s="396">
        <f t="shared" si="111"/>
        <v>50</v>
      </c>
      <c r="AX152" s="396">
        <f t="shared" si="83"/>
        <v>0</v>
      </c>
      <c r="AY152" s="396">
        <f t="shared" si="84"/>
        <v>-22.798389680825039</v>
      </c>
      <c r="AZ152" s="396">
        <f t="shared" si="112"/>
        <v>194.4375</v>
      </c>
      <c r="BA152" s="212">
        <f t="shared" si="85"/>
        <v>191.61750000000001</v>
      </c>
      <c r="BB152" s="432">
        <f>IF(Y152&lt;&gt;"---",Y152,interp(AR151,AreaCapacity!$A$3:$C$245,3)*StepInterp(B152,Evap!$A$3:$D$15,4)/1.9835)</f>
        <v>8.4939999999999998</v>
      </c>
      <c r="BC152" s="396">
        <f t="shared" si="113"/>
        <v>2.82</v>
      </c>
      <c r="BD152" s="212">
        <f t="shared" si="86"/>
        <v>194.4375</v>
      </c>
      <c r="BE152" s="212">
        <f t="shared" si="87"/>
        <v>-187.10000000000582</v>
      </c>
      <c r="BF152" s="212">
        <f t="shared" si="88"/>
        <v>85.834207713640438</v>
      </c>
      <c r="BG152" s="445">
        <f t="shared" si="89"/>
        <v>3632.7172713999953</v>
      </c>
      <c r="BH152" s="396" t="str">
        <f t="shared" si="114"/>
        <v>Y</v>
      </c>
      <c r="BI152" s="396">
        <f t="shared" si="115"/>
        <v>110</v>
      </c>
      <c r="BJ152" s="396">
        <f t="shared" si="90"/>
        <v>0</v>
      </c>
      <c r="BK152" s="396">
        <f t="shared" si="91"/>
        <v>91331.677763020707</v>
      </c>
      <c r="BL152" s="396">
        <f t="shared" si="92"/>
        <v>91331.677763020707</v>
      </c>
      <c r="BM152" s="443">
        <f t="shared" si="93"/>
        <v>0</v>
      </c>
      <c r="BN152" s="460">
        <f t="shared" si="94"/>
        <v>0</v>
      </c>
      <c r="BO152" s="305">
        <f t="shared" si="95"/>
        <v>0</v>
      </c>
      <c r="BP152" s="445">
        <f t="shared" si="96"/>
        <v>0</v>
      </c>
      <c r="BQ152" s="305"/>
      <c r="BR152" s="12">
        <v>7704</v>
      </c>
      <c r="BS152" s="12">
        <v>52000</v>
      </c>
      <c r="BT152" s="12">
        <v>7747.5</v>
      </c>
      <c r="BU152" s="446">
        <v>85000</v>
      </c>
      <c r="BV152" s="6">
        <v>7766</v>
      </c>
      <c r="BW152" s="6">
        <v>102369</v>
      </c>
      <c r="CW152" s="436"/>
      <c r="CX152" s="436"/>
      <c r="CY152" s="436"/>
      <c r="CZ152" s="436"/>
      <c r="DA152" s="436"/>
      <c r="DB152" s="436"/>
      <c r="DC152" s="148"/>
    </row>
    <row r="153" spans="1:107">
      <c r="A153" s="6" t="str">
        <f ca="1">OFFSET('day lookup'!$A$1,WEEKDAY(B153,1)-1,0)</f>
        <v>SAT</v>
      </c>
      <c r="B153" s="387">
        <f t="shared" si="100"/>
        <v>41118</v>
      </c>
      <c r="C153" s="394">
        <f ca="1">IF($CY$1=1,OFFSET(Historic!$F$193,$B153-$B$35,C$30-1975),IF($B153&gt;DATE(Input!$C$1,4,30),OFFSET(Historic!$F$193,$B153-$B$35,C$30-1975),NA()))</f>
        <v>78.842932500000003</v>
      </c>
      <c r="D153" s="212">
        <f ca="1">IF($CY$1=1,OFFSET(Historic!$F$193,$B153-$B$35,D$30-1975),IF($B153&gt;DATE(Input!$C$1,4,30),OFFSET(Historic!$F$193,$B153-$B$35,D$30-1975),NA()))</f>
        <v>218.18170000000001</v>
      </c>
      <c r="E153" s="212">
        <f ca="1">IF($CY$1=1,OFFSET(Historic!$F$193,$B153-$B$35,E$30-1975),IF($B153&gt;DATE(Input!$C$1,4,30),OFFSET(Historic!$F$193,$B153-$B$35,E$30-1975),NA()))</f>
        <v>266.14200460000001</v>
      </c>
      <c r="F153" s="212">
        <f ca="1">IF($CY$1=1,OFFSET(Historic!$F$193,$B153-$B$35,F$30-1975),IF($B153&gt;DATE(Input!$C$1,4,30),OFFSET(Historic!$F$193,$B153-$B$35,F$30-1975),NA()))</f>
        <v>263.80151000000001</v>
      </c>
      <c r="G153" s="212">
        <f ca="1">IF($CY$1=1,OFFSET(Historic!$F$193,$B153-$B$35,G$30-1975),IF($B153&gt;DATE(Input!$C$1,4,30),OFFSET(Historic!$F$193,$B153-$B$35,G$30-1975),NA()))</f>
        <v>362.96</v>
      </c>
      <c r="H153" s="212">
        <f t="shared" ca="1" si="76"/>
        <v>237.98562941999998</v>
      </c>
      <c r="I153" s="388">
        <f t="shared" ca="1" si="101"/>
        <v>0.48726181849745498</v>
      </c>
      <c r="J153" s="305">
        <f t="shared" ca="1" si="102"/>
        <v>158.94045705462736</v>
      </c>
      <c r="K153" s="305">
        <f t="shared" ca="1" si="103"/>
        <v>50.359804785469258</v>
      </c>
      <c r="L153" s="406" t="str">
        <f>IF(Computations!J128&lt;&gt;"",Computations!J128,"---")</f>
        <v>Y</v>
      </c>
      <c r="M153" s="436">
        <f>IF(Computations!I128&lt;&gt;"",Computations!I128,"---")</f>
        <v>100.81465348185498</v>
      </c>
      <c r="N153" s="410">
        <f>IF(Computations!C128&lt;&gt;"",Computations!C128,"---")</f>
        <v>7748.3988988764049</v>
      </c>
      <c r="O153" s="407">
        <f>IF(Computations!D128&lt;&gt;"",Computations!D128,"---")</f>
        <v>85786.02</v>
      </c>
      <c r="P153" s="407">
        <f>IF(Computations!M128&lt;&gt;"",Computations!M128,"---")</f>
        <v>100.81465348185498</v>
      </c>
      <c r="Q153" s="407">
        <f>IF(Computations!P128&lt;&gt;"",Computations!P128,"---")</f>
        <v>0.33999999999999903</v>
      </c>
      <c r="R153" s="407">
        <f>IF(Computations!V128&lt;&gt;"",Computations!V128,"---")</f>
        <v>12.695818032815412</v>
      </c>
      <c r="S153" s="407">
        <f>IF(Computations!X128&lt;&gt;"",Computations!X128,"---")</f>
        <v>50</v>
      </c>
      <c r="T153" s="407">
        <f>IF(Computations!AB128&lt;&gt;"",Computations!AB128,"---")</f>
        <v>0</v>
      </c>
      <c r="U153" s="407">
        <f>IF(Computations!AG128&lt;&gt;"",Computations!AG128,"---")</f>
        <v>-27.290465985329604</v>
      </c>
      <c r="V153" s="407">
        <f>IF(Computations!H128&lt;&gt;"",Computations!H128,"---")</f>
        <v>191.14093750000001</v>
      </c>
      <c r="W153" s="407">
        <f>IF(Computations!G128&lt;&gt;"",Computations!G128,"---")</f>
        <v>2.82</v>
      </c>
      <c r="X153" s="407">
        <f>IF(Computations!F128&lt;&gt;"",Computations!F128,"---")</f>
        <v>193.9609375</v>
      </c>
      <c r="Y153" s="422">
        <f>IF(Computations!E128&lt;&gt;"",Computations!E128,"---")</f>
        <v>8.4839000000000002</v>
      </c>
      <c r="Z153" s="409">
        <f>IF(AA153=O153,N153,interp(AA153,AreaCapacity!$A$3:$B$245,2))</f>
        <v>7748.3988988764049</v>
      </c>
      <c r="AA153" s="403">
        <f t="shared" si="97"/>
        <v>85786.02</v>
      </c>
      <c r="AB153" s="396">
        <f t="shared" si="104"/>
        <v>100.81465348185498</v>
      </c>
      <c r="AC153" s="396">
        <f>IF(P153&lt;&gt;"---",P153,IF(BH153="Y",AB153,MIN(Input!I128,AB153-AK153)))</f>
        <v>100.81465348185498</v>
      </c>
      <c r="AD153" s="396">
        <f t="shared" si="105"/>
        <v>0.33999999999999903</v>
      </c>
      <c r="AE153" s="396">
        <f>IF(R153&lt;&gt;"---",R153,IF(BH153="Y",Input!M128,0))</f>
        <v>12.695818032815412</v>
      </c>
      <c r="AF153" s="396">
        <f t="shared" si="106"/>
        <v>50</v>
      </c>
      <c r="AG153" s="396">
        <f t="shared" si="77"/>
        <v>0</v>
      </c>
      <c r="AH153" s="396">
        <f t="shared" si="78"/>
        <v>-27.290465985329604</v>
      </c>
      <c r="AI153" s="396">
        <f t="shared" si="107"/>
        <v>193.9609375</v>
      </c>
      <c r="AJ153" s="212">
        <f t="shared" si="79"/>
        <v>191.14093750000001</v>
      </c>
      <c r="AK153" s="432">
        <f>IF(Y153&lt;&gt;"---",Y153,interp(AA152,AreaCapacity!$A$3:$C$245,3)*StepInterp(B153,Evap!$A$3:$D$15,4)/1.9835)</f>
        <v>8.4839000000000002</v>
      </c>
      <c r="AL153" s="396">
        <f t="shared" si="108"/>
        <v>2.82</v>
      </c>
      <c r="AM153" s="396">
        <f t="shared" si="80"/>
        <v>193.9609375</v>
      </c>
      <c r="AN153" s="396">
        <f t="shared" si="98"/>
        <v>-195.98999999999069</v>
      </c>
      <c r="AO153" s="396">
        <f t="shared" si="81"/>
        <v>90.326284018145031</v>
      </c>
      <c r="AP153" s="396">
        <f t="shared" si="99"/>
        <v>3811.8794557499859</v>
      </c>
      <c r="AQ153" s="409">
        <f>IF(AR153=O153,N153,interp(AR153,AreaCapacity!$A$3:$B$245,2))</f>
        <v>7748.3988988764049</v>
      </c>
      <c r="AR153" s="403">
        <f t="shared" si="82"/>
        <v>85786.02</v>
      </c>
      <c r="AS153" s="396">
        <f t="shared" si="109"/>
        <v>100.81465348185498</v>
      </c>
      <c r="AT153" s="396">
        <f>IF(P153&lt;&gt;"---",P153,IF(BH153="Y",AS153,MIN(Input!I128,AS153-BB153)))</f>
        <v>100.81465348185498</v>
      </c>
      <c r="AU153" s="396">
        <f t="shared" si="110"/>
        <v>0.33999999999999903</v>
      </c>
      <c r="AV153" s="396">
        <f>IF(R153&lt;&gt;"---",R153,IF(BH153="Y",Input!M128,0))</f>
        <v>12.695818032815412</v>
      </c>
      <c r="AW153" s="396">
        <f t="shared" si="111"/>
        <v>50</v>
      </c>
      <c r="AX153" s="396">
        <f t="shared" si="83"/>
        <v>0</v>
      </c>
      <c r="AY153" s="396">
        <f t="shared" si="84"/>
        <v>-27.290465985329604</v>
      </c>
      <c r="AZ153" s="396">
        <f t="shared" si="112"/>
        <v>193.9609375</v>
      </c>
      <c r="BA153" s="212">
        <f t="shared" si="85"/>
        <v>191.14093750000001</v>
      </c>
      <c r="BB153" s="432">
        <f>IF(Y153&lt;&gt;"---",Y153,interp(AR152,AreaCapacity!$A$3:$C$245,3)*StepInterp(B153,Evap!$A$3:$D$15,4)/1.9835)</f>
        <v>8.4839000000000002</v>
      </c>
      <c r="BC153" s="396">
        <f t="shared" si="113"/>
        <v>2.82</v>
      </c>
      <c r="BD153" s="212">
        <f t="shared" si="86"/>
        <v>193.9609375</v>
      </c>
      <c r="BE153" s="212">
        <f t="shared" si="87"/>
        <v>-195.98999999999069</v>
      </c>
      <c r="BF153" s="212">
        <f t="shared" si="88"/>
        <v>90.326284018145031</v>
      </c>
      <c r="BG153" s="445">
        <f t="shared" si="89"/>
        <v>3811.8794557499859</v>
      </c>
      <c r="BH153" s="396" t="str">
        <f t="shared" si="114"/>
        <v>Y</v>
      </c>
      <c r="BI153" s="396">
        <f t="shared" si="115"/>
        <v>110</v>
      </c>
      <c r="BJ153" s="396">
        <f t="shared" si="90"/>
        <v>0</v>
      </c>
      <c r="BK153" s="396">
        <f t="shared" si="91"/>
        <v>91331.677763020707</v>
      </c>
      <c r="BL153" s="396">
        <f t="shared" si="92"/>
        <v>91331.677763020707</v>
      </c>
      <c r="BM153" s="443">
        <f t="shared" si="93"/>
        <v>0</v>
      </c>
      <c r="BN153" s="460">
        <f t="shared" si="94"/>
        <v>0</v>
      </c>
      <c r="BO153" s="305">
        <f t="shared" si="95"/>
        <v>0</v>
      </c>
      <c r="BP153" s="445">
        <f t="shared" si="96"/>
        <v>0</v>
      </c>
      <c r="BQ153" s="305"/>
      <c r="BR153" s="12">
        <v>7704</v>
      </c>
      <c r="BS153" s="12">
        <v>52000</v>
      </c>
      <c r="BT153" s="12">
        <v>7747.5</v>
      </c>
      <c r="BU153" s="446">
        <v>85000</v>
      </c>
      <c r="BV153" s="6">
        <v>7766</v>
      </c>
      <c r="BW153" s="6">
        <v>102369</v>
      </c>
      <c r="CW153" s="436"/>
      <c r="CX153" s="436"/>
      <c r="CY153" s="436"/>
      <c r="CZ153" s="436"/>
      <c r="DA153" s="436"/>
      <c r="DB153" s="436"/>
      <c r="DC153" s="148"/>
    </row>
    <row r="154" spans="1:107">
      <c r="A154" s="6" t="str">
        <f ca="1">OFFSET('day lookup'!$A$1,WEEKDAY(B154,1)-1,0)</f>
        <v>SUN</v>
      </c>
      <c r="B154" s="387">
        <f t="shared" si="100"/>
        <v>41119</v>
      </c>
      <c r="C154" s="394">
        <f ca="1">IF($CY$1=1,OFFSET(Historic!$F$193,$B154-$B$35,C$30-1975),IF($B154&gt;DATE(Input!$C$1,4,30),OFFSET(Historic!$F$193,$B154-$B$35,C$30-1975),NA()))</f>
        <v>97.5668893</v>
      </c>
      <c r="D154" s="212">
        <f ca="1">IF($CY$1=1,OFFSET(Historic!$F$193,$B154-$B$35,D$30-1975),IF($B154&gt;DATE(Input!$C$1,4,30),OFFSET(Historic!$F$193,$B154-$B$35,D$30-1975),NA()))</f>
        <v>196.36353</v>
      </c>
      <c r="E154" s="212">
        <f ca="1">IF($CY$1=1,OFFSET(Historic!$F$193,$B154-$B$35,E$30-1975),IF($B154&gt;DATE(Input!$C$1,4,30),OFFSET(Historic!$F$193,$B154-$B$35,E$30-1975),NA()))</f>
        <v>233.49408840000001</v>
      </c>
      <c r="F154" s="212">
        <f ca="1">IF($CY$1=1,OFFSET(Historic!$F$193,$B154-$B$35,F$30-1975),IF($B154&gt;DATE(Input!$C$1,4,30),OFFSET(Historic!$F$193,$B154-$B$35,F$30-1975),NA()))</f>
        <v>273.71886000000001</v>
      </c>
      <c r="G154" s="212">
        <f ca="1">IF($CY$1=1,OFFSET(Historic!$F$193,$B154-$B$35,G$30-1975),IF($B154&gt;DATE(Input!$C$1,4,30),OFFSET(Historic!$F$193,$B154-$B$35,G$30-1975),NA()))</f>
        <v>401.58</v>
      </c>
      <c r="H154" s="212">
        <f t="shared" ca="1" si="76"/>
        <v>240.54467353999999</v>
      </c>
      <c r="I154" s="388">
        <f t="shared" ca="1" si="101"/>
        <v>0.49250131339706443</v>
      </c>
      <c r="J154" s="305">
        <f t="shared" ca="1" si="102"/>
        <v>160.64953353561921</v>
      </c>
      <c r="K154" s="305">
        <f t="shared" ca="1" si="103"/>
        <v>50.901320517468207</v>
      </c>
      <c r="L154" s="406" t="str">
        <f>IF(Computations!J129&lt;&gt;"",Computations!J129,"---")</f>
        <v>Y</v>
      </c>
      <c r="M154" s="436">
        <f>IF(Computations!I129&lt;&gt;"",Computations!I129,"---")</f>
        <v>105.22480847539045</v>
      </c>
      <c r="N154" s="410">
        <f>IF(Computations!C129&lt;&gt;"",Computations!C129,"---")</f>
        <v>7748.1892247191008</v>
      </c>
      <c r="O154" s="407">
        <f>IF(Computations!D129&lt;&gt;"",Computations!D129,"---")</f>
        <v>85599.41</v>
      </c>
      <c r="P154" s="407">
        <f>IF(Computations!M129&lt;&gt;"",Computations!M129,"---")</f>
        <v>105.22480847539045</v>
      </c>
      <c r="Q154" s="407">
        <f>IF(Computations!P129&lt;&gt;"",Computations!P129,"---")</f>
        <v>0.33999999999999903</v>
      </c>
      <c r="R154" s="407">
        <f>IF(Computations!V129&lt;&gt;"",Computations!V129,"---")</f>
        <v>12.695818032815412</v>
      </c>
      <c r="S154" s="407">
        <f>IF(Computations!X129&lt;&gt;"",Computations!X129,"---")</f>
        <v>50</v>
      </c>
      <c r="T154" s="407">
        <f>IF(Computations!AB129&lt;&gt;"",Computations!AB129,"---")</f>
        <v>0</v>
      </c>
      <c r="U154" s="407">
        <f>IF(Computations!AG129&lt;&gt;"",Computations!AG129,"---")</f>
        <v>-22.57145161679415</v>
      </c>
      <c r="V154" s="407">
        <f>IF(Computations!H129&lt;&gt;"",Computations!H129,"---")</f>
        <v>190.83207812500001</v>
      </c>
      <c r="W154" s="407">
        <f>IF(Computations!G129&lt;&gt;"",Computations!G129,"---")</f>
        <v>2.7226093750000002</v>
      </c>
      <c r="X154" s="407">
        <f>IF(Computations!F129&lt;&gt;"",Computations!F129,"---")</f>
        <v>193.5546875</v>
      </c>
      <c r="Y154" s="422">
        <f>IF(Computations!E129&lt;&gt;"",Computations!E129,"---")</f>
        <v>8.4739000000000004</v>
      </c>
      <c r="Z154" s="409">
        <f>IF(AA154=O154,N154,interp(AA154,AreaCapacity!$A$3:$B$245,2))</f>
        <v>7748.1892247191008</v>
      </c>
      <c r="AA154" s="403">
        <f t="shared" si="97"/>
        <v>85599.41</v>
      </c>
      <c r="AB154" s="396">
        <f t="shared" si="104"/>
        <v>105.22480847539045</v>
      </c>
      <c r="AC154" s="396">
        <f>IF(P154&lt;&gt;"---",P154,IF(BH154="Y",AB154,MIN(Input!I129,AB154-AK154)))</f>
        <v>105.22480847539045</v>
      </c>
      <c r="AD154" s="396">
        <f t="shared" si="105"/>
        <v>0.33999999999999903</v>
      </c>
      <c r="AE154" s="396">
        <f>IF(R154&lt;&gt;"---",R154,IF(BH154="Y",Input!M129,0))</f>
        <v>12.695818032815412</v>
      </c>
      <c r="AF154" s="396">
        <f t="shared" si="106"/>
        <v>50</v>
      </c>
      <c r="AG154" s="396">
        <f t="shared" si="77"/>
        <v>0</v>
      </c>
      <c r="AH154" s="396">
        <f t="shared" si="78"/>
        <v>-22.57145161679415</v>
      </c>
      <c r="AI154" s="396">
        <f t="shared" si="107"/>
        <v>193.5546875</v>
      </c>
      <c r="AJ154" s="212">
        <f t="shared" si="79"/>
        <v>190.83207812500001</v>
      </c>
      <c r="AK154" s="432">
        <f>IF(Y154&lt;&gt;"---",Y154,interp(AA153,AreaCapacity!$A$3:$C$245,3)*StepInterp(B154,Evap!$A$3:$D$15,4)/1.9835)</f>
        <v>8.4739000000000004</v>
      </c>
      <c r="AL154" s="396">
        <f t="shared" si="108"/>
        <v>2.7226093750000002</v>
      </c>
      <c r="AM154" s="396">
        <f t="shared" si="80"/>
        <v>193.5546875</v>
      </c>
      <c r="AN154" s="396">
        <f t="shared" si="98"/>
        <v>-186.61000000000058</v>
      </c>
      <c r="AO154" s="396">
        <f t="shared" si="81"/>
        <v>85.607269649609563</v>
      </c>
      <c r="AP154" s="396">
        <f t="shared" si="99"/>
        <v>3981.6814750999865</v>
      </c>
      <c r="AQ154" s="409">
        <f>IF(AR154=O154,N154,interp(AR154,AreaCapacity!$A$3:$B$245,2))</f>
        <v>7748.1892247191008</v>
      </c>
      <c r="AR154" s="403">
        <f t="shared" si="82"/>
        <v>85599.41</v>
      </c>
      <c r="AS154" s="396">
        <f t="shared" si="109"/>
        <v>105.22480847539045</v>
      </c>
      <c r="AT154" s="396">
        <f>IF(P154&lt;&gt;"---",P154,IF(BH154="Y",AS154,MIN(Input!I129,AS154-BB154)))</f>
        <v>105.22480847539045</v>
      </c>
      <c r="AU154" s="396">
        <f t="shared" si="110"/>
        <v>0.33999999999999903</v>
      </c>
      <c r="AV154" s="396">
        <f>IF(R154&lt;&gt;"---",R154,IF(BH154="Y",Input!M129,0))</f>
        <v>12.695818032815412</v>
      </c>
      <c r="AW154" s="396">
        <f t="shared" si="111"/>
        <v>50</v>
      </c>
      <c r="AX154" s="396">
        <f t="shared" si="83"/>
        <v>0</v>
      </c>
      <c r="AY154" s="396">
        <f t="shared" si="84"/>
        <v>-22.57145161679415</v>
      </c>
      <c r="AZ154" s="396">
        <f t="shared" si="112"/>
        <v>193.5546875</v>
      </c>
      <c r="BA154" s="212">
        <f t="shared" si="85"/>
        <v>190.83207812500001</v>
      </c>
      <c r="BB154" s="432">
        <f>IF(Y154&lt;&gt;"---",Y154,interp(AR153,AreaCapacity!$A$3:$C$245,3)*StepInterp(B154,Evap!$A$3:$D$15,4)/1.9835)</f>
        <v>8.4739000000000004</v>
      </c>
      <c r="BC154" s="396">
        <f t="shared" si="113"/>
        <v>2.7226093750000002</v>
      </c>
      <c r="BD154" s="212">
        <f t="shared" si="86"/>
        <v>193.5546875</v>
      </c>
      <c r="BE154" s="212">
        <f t="shared" si="87"/>
        <v>-186.61000000000058</v>
      </c>
      <c r="BF154" s="212">
        <f t="shared" si="88"/>
        <v>85.607269649609563</v>
      </c>
      <c r="BG154" s="445">
        <f t="shared" si="89"/>
        <v>3981.6814750999865</v>
      </c>
      <c r="BH154" s="396" t="str">
        <f t="shared" si="114"/>
        <v>Y</v>
      </c>
      <c r="BI154" s="396">
        <f t="shared" si="115"/>
        <v>110</v>
      </c>
      <c r="BJ154" s="396">
        <f t="shared" si="90"/>
        <v>0</v>
      </c>
      <c r="BK154" s="396">
        <f t="shared" si="91"/>
        <v>91331.677763020707</v>
      </c>
      <c r="BL154" s="396">
        <f t="shared" si="92"/>
        <v>91331.677763020707</v>
      </c>
      <c r="BM154" s="443">
        <f t="shared" si="93"/>
        <v>0</v>
      </c>
      <c r="BN154" s="460">
        <f t="shared" si="94"/>
        <v>0</v>
      </c>
      <c r="BO154" s="305">
        <f t="shared" si="95"/>
        <v>0</v>
      </c>
      <c r="BP154" s="445">
        <f t="shared" si="96"/>
        <v>0</v>
      </c>
      <c r="BQ154" s="305"/>
      <c r="BR154" s="12">
        <v>7704</v>
      </c>
      <c r="BS154" s="12">
        <v>52000</v>
      </c>
      <c r="BT154" s="12">
        <v>7747.5</v>
      </c>
      <c r="BU154" s="446">
        <v>85000</v>
      </c>
      <c r="BV154" s="6">
        <v>7766</v>
      </c>
      <c r="BW154" s="6">
        <v>102369</v>
      </c>
      <c r="CW154" s="436"/>
      <c r="CX154" s="436"/>
      <c r="CY154" s="436"/>
      <c r="CZ154" s="436"/>
      <c r="DA154" s="436"/>
      <c r="DB154" s="436"/>
      <c r="DC154" s="148"/>
    </row>
    <row r="155" spans="1:107">
      <c r="A155" s="6" t="str">
        <f ca="1">OFFSET('day lookup'!$A$1,WEEKDAY(B155,1)-1,0)</f>
        <v>MON</v>
      </c>
      <c r="B155" s="387">
        <f t="shared" si="100"/>
        <v>41120</v>
      </c>
      <c r="C155" s="394">
        <f ca="1">IF($CY$1=1,OFFSET(Historic!$F$193,$B155-$B$35,C$30-1975),IF($B155&gt;DATE(Input!$C$1,4,30),OFFSET(Historic!$F$193,$B155-$B$35,C$30-1975),NA()))</f>
        <v>76.899131900000015</v>
      </c>
      <c r="D155" s="212">
        <f ca="1">IF($CY$1=1,OFFSET(Historic!$F$193,$B155-$B$35,D$30-1975),IF($B155&gt;DATE(Input!$C$1,4,30),OFFSET(Historic!$F$193,$B155-$B$35,D$30-1975),NA()))</f>
        <v>152.72719000000001</v>
      </c>
      <c r="E155" s="212">
        <f ca="1">IF($CY$1=1,OFFSET(Historic!$F$193,$B155-$B$35,E$30-1975),IF($B155&gt;DATE(Input!$C$1,4,30),OFFSET(Historic!$F$193,$B155-$B$35,E$30-1975),NA()))</f>
        <v>233.97012119999999</v>
      </c>
      <c r="F155" s="212">
        <f ca="1">IF($CY$1=1,OFFSET(Historic!$F$193,$B155-$B$35,F$30-1975),IF($B155&gt;DATE(Input!$C$1,4,30),OFFSET(Historic!$F$193,$B155-$B$35,F$30-1975),NA()))</f>
        <v>214.21476000000001</v>
      </c>
      <c r="G155" s="212">
        <f ca="1">IF($CY$1=1,OFFSET(Historic!$F$193,$B155-$B$35,G$30-1975),IF($B155&gt;DATE(Input!$C$1,4,30),OFFSET(Historic!$F$193,$B155-$B$35,G$30-1975),NA()))</f>
        <v>450.18</v>
      </c>
      <c r="H155" s="212">
        <f t="shared" ca="1" si="76"/>
        <v>225.59824062000001</v>
      </c>
      <c r="I155" s="388">
        <f t="shared" ca="1" si="101"/>
        <v>0.4618993560335104</v>
      </c>
      <c r="J155" s="305">
        <f t="shared" ca="1" si="102"/>
        <v>150.66744812386247</v>
      </c>
      <c r="K155" s="305">
        <f t="shared" ca="1" si="103"/>
        <v>47.738526839863695</v>
      </c>
      <c r="L155" s="406" t="str">
        <f>IF(Computations!J130&lt;&gt;"",Computations!J130,"---")</f>
        <v>Y</v>
      </c>
      <c r="M155" s="436">
        <f>IF(Computations!I130&lt;&gt;"",Computations!I130,"---")</f>
        <v>102.3495516319538</v>
      </c>
      <c r="N155" s="410">
        <f>IF(Computations!C130&lt;&gt;"",Computations!C130,"---")</f>
        <v>7747.9699209039545</v>
      </c>
      <c r="O155" s="407">
        <f>IF(Computations!D130&lt;&gt;"",Computations!D130,"---")</f>
        <v>85404.38</v>
      </c>
      <c r="P155" s="407">
        <f>IF(Computations!M130&lt;&gt;"",Computations!M130,"---")</f>
        <v>102.3495516319538</v>
      </c>
      <c r="Q155" s="407">
        <f>IF(Computations!P130&lt;&gt;"",Computations!P130,"---")</f>
        <v>0.33999999999999903</v>
      </c>
      <c r="R155" s="407">
        <f>IF(Computations!V130&lt;&gt;"",Computations!V130,"---")</f>
        <v>12.695818032815412</v>
      </c>
      <c r="S155" s="407">
        <f>IF(Computations!X130&lt;&gt;"",Computations!X130,"---")</f>
        <v>50</v>
      </c>
      <c r="T155" s="407">
        <f>IF(Computations!AB130&lt;&gt;"",Computations!AB130,"---")</f>
        <v>0</v>
      </c>
      <c r="U155" s="407">
        <f>IF(Computations!AG130&lt;&gt;"",Computations!AG130,"---")</f>
        <v>-26.826573043564139</v>
      </c>
      <c r="V155" s="407">
        <f>IF(Computations!H130&lt;&gt;"",Computations!H130,"---")</f>
        <v>192.21194270833334</v>
      </c>
      <c r="W155" s="407">
        <f>IF(Computations!G130&lt;&gt;"",Computations!G130,"---")</f>
        <v>4.5869791666666597E-2</v>
      </c>
      <c r="X155" s="407">
        <f>IF(Computations!F130&lt;&gt;"",Computations!F130,"---")</f>
        <v>192.2578125</v>
      </c>
      <c r="Y155" s="422">
        <f>IF(Computations!E130&lt;&gt;"",Computations!E130,"---")</f>
        <v>8.4638000000000009</v>
      </c>
      <c r="Z155" s="409">
        <f>IF(AA155=O155,N155,interp(AA155,AreaCapacity!$A$3:$B$245,2))</f>
        <v>7747.9699209039545</v>
      </c>
      <c r="AA155" s="403">
        <f t="shared" si="97"/>
        <v>85404.38</v>
      </c>
      <c r="AB155" s="396">
        <f t="shared" si="104"/>
        <v>102.3495516319538</v>
      </c>
      <c r="AC155" s="396">
        <f>IF(P155&lt;&gt;"---",P155,IF(BH155="Y",AB155,MIN(Input!I130,AB155-AK155)))</f>
        <v>102.3495516319538</v>
      </c>
      <c r="AD155" s="396">
        <f t="shared" si="105"/>
        <v>0.33999999999999903</v>
      </c>
      <c r="AE155" s="396">
        <f>IF(R155&lt;&gt;"---",R155,IF(BH155="Y",Input!M130,0))</f>
        <v>12.695818032815412</v>
      </c>
      <c r="AF155" s="396">
        <f t="shared" si="106"/>
        <v>50</v>
      </c>
      <c r="AG155" s="396">
        <f t="shared" si="77"/>
        <v>0</v>
      </c>
      <c r="AH155" s="396">
        <f t="shared" si="78"/>
        <v>-26.826573043564139</v>
      </c>
      <c r="AI155" s="396">
        <f t="shared" si="107"/>
        <v>192.2578125</v>
      </c>
      <c r="AJ155" s="212">
        <f t="shared" si="79"/>
        <v>192.21194270833334</v>
      </c>
      <c r="AK155" s="432">
        <f>IF(Y155&lt;&gt;"---",Y155,interp(AA154,AreaCapacity!$A$3:$C$245,3)*StepInterp(B155,Evap!$A$3:$D$15,4)/1.9835)</f>
        <v>8.4638000000000009</v>
      </c>
      <c r="AL155" s="396">
        <f t="shared" si="108"/>
        <v>4.5869791666666597E-2</v>
      </c>
      <c r="AM155" s="396">
        <f t="shared" si="80"/>
        <v>192.2578125</v>
      </c>
      <c r="AN155" s="396">
        <f t="shared" si="98"/>
        <v>-195.02999999999884</v>
      </c>
      <c r="AO155" s="396">
        <f t="shared" si="81"/>
        <v>89.862391076379538</v>
      </c>
      <c r="AP155" s="396">
        <f t="shared" si="99"/>
        <v>4159.9235277999851</v>
      </c>
      <c r="AQ155" s="409">
        <f>IF(AR155=O155,N155,interp(AR155,AreaCapacity!$A$3:$B$245,2))</f>
        <v>7747.9699209039545</v>
      </c>
      <c r="AR155" s="403">
        <f t="shared" si="82"/>
        <v>85404.38</v>
      </c>
      <c r="AS155" s="396">
        <f t="shared" si="109"/>
        <v>102.3495516319538</v>
      </c>
      <c r="AT155" s="396">
        <f>IF(P155&lt;&gt;"---",P155,IF(BH155="Y",AS155,MIN(Input!I130,AS155-BB155)))</f>
        <v>102.3495516319538</v>
      </c>
      <c r="AU155" s="396">
        <f t="shared" si="110"/>
        <v>0.33999999999999903</v>
      </c>
      <c r="AV155" s="396">
        <f>IF(R155&lt;&gt;"---",R155,IF(BH155="Y",Input!M130,0))</f>
        <v>12.695818032815412</v>
      </c>
      <c r="AW155" s="396">
        <f t="shared" si="111"/>
        <v>50</v>
      </c>
      <c r="AX155" s="396">
        <f t="shared" si="83"/>
        <v>0</v>
      </c>
      <c r="AY155" s="396">
        <f t="shared" si="84"/>
        <v>-26.826573043564139</v>
      </c>
      <c r="AZ155" s="396">
        <f t="shared" si="112"/>
        <v>192.2578125</v>
      </c>
      <c r="BA155" s="212">
        <f t="shared" si="85"/>
        <v>192.21194270833334</v>
      </c>
      <c r="BB155" s="432">
        <f>IF(Y155&lt;&gt;"---",Y155,interp(AR154,AreaCapacity!$A$3:$C$245,3)*StepInterp(B155,Evap!$A$3:$D$15,4)/1.9835)</f>
        <v>8.4638000000000009</v>
      </c>
      <c r="BC155" s="396">
        <f t="shared" si="113"/>
        <v>4.5869791666666597E-2</v>
      </c>
      <c r="BD155" s="212">
        <f t="shared" si="86"/>
        <v>192.2578125</v>
      </c>
      <c r="BE155" s="212">
        <f t="shared" si="87"/>
        <v>-195.02999999999884</v>
      </c>
      <c r="BF155" s="212">
        <f t="shared" si="88"/>
        <v>89.862391076379538</v>
      </c>
      <c r="BG155" s="445">
        <f t="shared" si="89"/>
        <v>4159.9235277999851</v>
      </c>
      <c r="BH155" s="396" t="str">
        <f t="shared" si="114"/>
        <v>Y</v>
      </c>
      <c r="BI155" s="396">
        <f t="shared" si="115"/>
        <v>110</v>
      </c>
      <c r="BJ155" s="396">
        <f t="shared" si="90"/>
        <v>0</v>
      </c>
      <c r="BK155" s="396">
        <f t="shared" si="91"/>
        <v>91331.677763020707</v>
      </c>
      <c r="BL155" s="396">
        <f t="shared" si="92"/>
        <v>91331.677763020707</v>
      </c>
      <c r="BM155" s="443">
        <f t="shared" si="93"/>
        <v>0</v>
      </c>
      <c r="BN155" s="460">
        <f t="shared" si="94"/>
        <v>0</v>
      </c>
      <c r="BO155" s="305">
        <f t="shared" si="95"/>
        <v>0</v>
      </c>
      <c r="BP155" s="445">
        <f t="shared" si="96"/>
        <v>0</v>
      </c>
      <c r="BQ155" s="305"/>
      <c r="BR155" s="12">
        <v>7704</v>
      </c>
      <c r="BS155" s="12">
        <v>52000</v>
      </c>
      <c r="BT155" s="12">
        <v>7747.5</v>
      </c>
      <c r="BU155" s="446">
        <v>85000</v>
      </c>
      <c r="BV155" s="6">
        <v>7766</v>
      </c>
      <c r="BW155" s="6">
        <v>102369</v>
      </c>
      <c r="CW155" s="436"/>
      <c r="CX155" s="436"/>
      <c r="CY155" s="436"/>
      <c r="CZ155" s="436"/>
      <c r="DA155" s="436"/>
      <c r="DB155" s="436"/>
      <c r="DC155" s="148"/>
    </row>
    <row r="156" spans="1:107">
      <c r="A156" s="6" t="str">
        <f ca="1">OFFSET('day lookup'!$A$1,WEEKDAY(B156,1)-1,0)</f>
        <v>TUE</v>
      </c>
      <c r="B156" s="387">
        <f t="shared" si="100"/>
        <v>41121</v>
      </c>
      <c r="C156" s="394">
        <f ca="1">IF($CY$1=1,OFFSET(Historic!$F$193,$B156-$B$35,C$30-1975),IF($B156&gt;DATE(Input!$C$1,4,30),OFFSET(Historic!$F$193,$B156-$B$35,C$30-1975),NA()))</f>
        <v>68.60822730000001</v>
      </c>
      <c r="D156" s="212">
        <f ca="1">IF($CY$1=1,OFFSET(Historic!$F$193,$B156-$B$35,D$30-1975),IF($B156&gt;DATE(Input!$C$1,4,30),OFFSET(Historic!$F$193,$B156-$B$35,D$30-1975),NA()))</f>
        <v>148.76025000000001</v>
      </c>
      <c r="E156" s="212">
        <f ca="1">IF($CY$1=1,OFFSET(Historic!$F$193,$B156-$B$35,E$30-1975),IF($B156&gt;DATE(Input!$C$1,4,30),OFFSET(Historic!$F$193,$B156-$B$35,E$30-1975),NA()))</f>
        <v>215.7420319</v>
      </c>
      <c r="F156" s="212">
        <f ca="1">IF($CY$1=1,OFFSET(Historic!$F$193,$B156-$B$35,F$30-1975),IF($B156&gt;DATE(Input!$C$1,4,30),OFFSET(Historic!$F$193,$B156-$B$35,F$30-1975),NA()))</f>
        <v>174.54536000000002</v>
      </c>
      <c r="G156" s="212">
        <f ca="1">IF($CY$1=1,OFFSET(Historic!$F$193,$B156-$B$35,G$30-1975),IF($B156&gt;DATE(Input!$C$1,4,30),OFFSET(Historic!$F$193,$B156-$B$35,G$30-1975),NA()))</f>
        <v>349.9</v>
      </c>
      <c r="H156" s="212">
        <f t="shared" ca="1" si="76"/>
        <v>191.51117384000003</v>
      </c>
      <c r="I156" s="388">
        <f t="shared" ca="1" si="101"/>
        <v>0.39210805734482085</v>
      </c>
      <c r="J156" s="305">
        <f t="shared" ca="1" si="102"/>
        <v>127.90214928263126</v>
      </c>
      <c r="K156" s="305">
        <f t="shared" ca="1" si="103"/>
        <v>40.525410514589495</v>
      </c>
      <c r="L156" s="406" t="str">
        <f>IF(Computations!J131&lt;&gt;"",Computations!J131,"---")</f>
        <v>Y</v>
      </c>
      <c r="M156" s="436">
        <f>IF(Computations!I131&lt;&gt;"",Computations!I131,"---")</f>
        <v>102.20617477444173</v>
      </c>
      <c r="N156" s="410">
        <f>IF(Computations!C131&lt;&gt;"",Computations!C131,"---")</f>
        <v>7747.7591186440677</v>
      </c>
      <c r="O156" s="407">
        <f>IF(Computations!D131&lt;&gt;"",Computations!D131,"---")</f>
        <v>85217.82</v>
      </c>
      <c r="P156" s="407">
        <f>IF(Computations!M131&lt;&gt;"",Computations!M131,"---")</f>
        <v>102.20617477444173</v>
      </c>
      <c r="Q156" s="407">
        <f>IF(Computations!P131&lt;&gt;"",Computations!P131,"---")</f>
        <v>0.33999999999999903</v>
      </c>
      <c r="R156" s="407">
        <f>IF(Computations!V131&lt;&gt;"",Computations!V131,"---")</f>
        <v>12.695818032815412</v>
      </c>
      <c r="S156" s="407">
        <f>IF(Computations!X131&lt;&gt;"",Computations!X131,"---")</f>
        <v>75</v>
      </c>
      <c r="T156" s="407">
        <f>IF(Computations!AB131&lt;&gt;"",Computations!AB131,"---")</f>
        <v>0</v>
      </c>
      <c r="U156" s="407">
        <f>IF(Computations!AG131&lt;&gt;"",Computations!AG131,"---")</f>
        <v>2.4284563489244704</v>
      </c>
      <c r="V156" s="407">
        <f>IF(Computations!H131&lt;&gt;"",Computations!H131,"---")</f>
        <v>187.81353645833266</v>
      </c>
      <c r="W156" s="407">
        <f>IF(Computations!G131&lt;&gt;"",Computations!G131,"---")</f>
        <v>1.56770833333333E-3</v>
      </c>
      <c r="X156" s="407">
        <f>IF(Computations!F131&lt;&gt;"",Computations!F131,"---")</f>
        <v>187.815104166666</v>
      </c>
      <c r="Y156" s="422">
        <f>IF(Computations!E131&lt;&gt;"",Computations!E131,"---")</f>
        <v>8.4486000000000008</v>
      </c>
      <c r="Z156" s="409">
        <f>IF(AA156=O156,N156,interp(AA156,AreaCapacity!$A$3:$B$245,2))</f>
        <v>7747.7591186440677</v>
      </c>
      <c r="AA156" s="403">
        <f t="shared" si="97"/>
        <v>85217.82</v>
      </c>
      <c r="AB156" s="396">
        <f t="shared" si="104"/>
        <v>102.20617477444173</v>
      </c>
      <c r="AC156" s="396">
        <f>IF(P156&lt;&gt;"---",P156,IF(BH156="Y",AB156,MIN(Input!I131,AB156-AK156)))</f>
        <v>102.20617477444173</v>
      </c>
      <c r="AD156" s="396">
        <f t="shared" si="105"/>
        <v>0.33999999999999903</v>
      </c>
      <c r="AE156" s="396">
        <f>IF(R156&lt;&gt;"---",R156,IF(BH156="Y",Input!M131,0))</f>
        <v>12.695818032815412</v>
      </c>
      <c r="AF156" s="396">
        <f t="shared" si="106"/>
        <v>75</v>
      </c>
      <c r="AG156" s="396">
        <f t="shared" si="77"/>
        <v>0</v>
      </c>
      <c r="AH156" s="396">
        <f t="shared" si="78"/>
        <v>2.4284563489244704</v>
      </c>
      <c r="AI156" s="396">
        <f t="shared" si="107"/>
        <v>187.815104166666</v>
      </c>
      <c r="AJ156" s="212">
        <f t="shared" si="79"/>
        <v>187.81353645833266</v>
      </c>
      <c r="AK156" s="432">
        <f>IF(Y156&lt;&gt;"---",Y156,interp(AA155,AreaCapacity!$A$3:$C$245,3)*StepInterp(B156,Evap!$A$3:$D$15,4)/1.9835)</f>
        <v>8.4486000000000008</v>
      </c>
      <c r="AL156" s="396">
        <f t="shared" si="108"/>
        <v>1.56770833333333E-3</v>
      </c>
      <c r="AM156" s="396">
        <f t="shared" si="80"/>
        <v>187.815104166666</v>
      </c>
      <c r="AN156" s="396">
        <f t="shared" si="98"/>
        <v>-186.55999999999767</v>
      </c>
      <c r="AO156" s="396">
        <f t="shared" si="81"/>
        <v>85.607361683890929</v>
      </c>
      <c r="AP156" s="396">
        <f t="shared" si="99"/>
        <v>4329.7257296999824</v>
      </c>
      <c r="AQ156" s="409">
        <f>IF(AR156=O156,N156,interp(AR156,AreaCapacity!$A$3:$B$245,2))</f>
        <v>7747.7591186440677</v>
      </c>
      <c r="AR156" s="403">
        <f t="shared" si="82"/>
        <v>85217.82</v>
      </c>
      <c r="AS156" s="396">
        <f t="shared" si="109"/>
        <v>102.20617477444173</v>
      </c>
      <c r="AT156" s="396">
        <f>IF(P156&lt;&gt;"---",P156,IF(BH156="Y",AS156,MIN(Input!I131,AS156-BB156)))</f>
        <v>102.20617477444173</v>
      </c>
      <c r="AU156" s="396">
        <f t="shared" si="110"/>
        <v>0.33999999999999903</v>
      </c>
      <c r="AV156" s="396">
        <f>IF(R156&lt;&gt;"---",R156,IF(BH156="Y",Input!M131,0))</f>
        <v>12.695818032815412</v>
      </c>
      <c r="AW156" s="396">
        <f t="shared" si="111"/>
        <v>75</v>
      </c>
      <c r="AX156" s="396">
        <f t="shared" si="83"/>
        <v>0</v>
      </c>
      <c r="AY156" s="396">
        <f t="shared" si="84"/>
        <v>2.4284563489244704</v>
      </c>
      <c r="AZ156" s="396">
        <f t="shared" si="112"/>
        <v>187.815104166666</v>
      </c>
      <c r="BA156" s="212">
        <f t="shared" si="85"/>
        <v>187.81353645833266</v>
      </c>
      <c r="BB156" s="432">
        <f>IF(Y156&lt;&gt;"---",Y156,interp(AR155,AreaCapacity!$A$3:$C$245,3)*StepInterp(B156,Evap!$A$3:$D$15,4)/1.9835)</f>
        <v>8.4486000000000008</v>
      </c>
      <c r="BC156" s="396">
        <f t="shared" si="113"/>
        <v>1.56770833333333E-3</v>
      </c>
      <c r="BD156" s="212">
        <f t="shared" si="86"/>
        <v>187.815104166666</v>
      </c>
      <c r="BE156" s="212">
        <f t="shared" si="87"/>
        <v>-186.55999999999767</v>
      </c>
      <c r="BF156" s="212">
        <f t="shared" si="88"/>
        <v>85.607361683890929</v>
      </c>
      <c r="BG156" s="445">
        <f t="shared" si="89"/>
        <v>4329.7257296999824</v>
      </c>
      <c r="BH156" s="396" t="str">
        <f t="shared" si="114"/>
        <v>Y</v>
      </c>
      <c r="BI156" s="396">
        <f t="shared" si="115"/>
        <v>110</v>
      </c>
      <c r="BJ156" s="396">
        <f t="shared" si="90"/>
        <v>0</v>
      </c>
      <c r="BK156" s="396">
        <f t="shared" si="91"/>
        <v>91331.677763020707</v>
      </c>
      <c r="BL156" s="396">
        <f t="shared" si="92"/>
        <v>91331.677763020707</v>
      </c>
      <c r="BM156" s="443">
        <f t="shared" si="93"/>
        <v>0</v>
      </c>
      <c r="BN156" s="460">
        <f t="shared" si="94"/>
        <v>0</v>
      </c>
      <c r="BO156" s="305">
        <f t="shared" si="95"/>
        <v>0</v>
      </c>
      <c r="BP156" s="445">
        <f t="shared" si="96"/>
        <v>0</v>
      </c>
      <c r="BQ156" s="305"/>
      <c r="BR156" s="12">
        <v>7704</v>
      </c>
      <c r="BS156" s="12">
        <v>52000</v>
      </c>
      <c r="BT156" s="12">
        <v>7747.5</v>
      </c>
      <c r="BU156" s="446">
        <v>85000</v>
      </c>
      <c r="BV156" s="6">
        <v>7766</v>
      </c>
      <c r="BW156" s="6">
        <v>102369</v>
      </c>
      <c r="CW156" s="436"/>
      <c r="CX156" s="436"/>
      <c r="CY156" s="436"/>
      <c r="CZ156" s="436"/>
      <c r="DA156" s="436"/>
      <c r="DB156" s="436"/>
      <c r="DC156" s="148"/>
    </row>
    <row r="157" spans="1:107">
      <c r="A157" s="6" t="str">
        <f ca="1">OFFSET('day lookup'!$A$1,WEEKDAY(B157,1)-1,0)</f>
        <v>WED</v>
      </c>
      <c r="B157" s="387">
        <f t="shared" si="100"/>
        <v>41122</v>
      </c>
      <c r="C157" s="394">
        <f ca="1">IF($CY$1=1,OFFSET(Historic!$F$193,$B157-$B$35,C$30-1975),IF($B157&gt;DATE(Input!$C$1,4,30),OFFSET(Historic!$F$193,$B157-$B$35,C$30-1975),NA()))</f>
        <v>70.93563860000755</v>
      </c>
      <c r="D157" s="212">
        <f ca="1">IF($CY$1=1,OFFSET(Historic!$F$193,$B157-$B$35,D$30-1975),IF($B157&gt;DATE(Input!$C$1,4,30),OFFSET(Historic!$F$193,$B157-$B$35,D$30-1975),NA()))</f>
        <v>130.90902</v>
      </c>
      <c r="E157" s="212">
        <f ca="1">IF($CY$1=1,OFFSET(Historic!$F$193,$B157-$B$35,E$30-1975),IF($B157&gt;DATE(Input!$C$1,4,30),OFFSET(Historic!$F$193,$B157-$B$35,E$30-1975),NA()))</f>
        <v>214.73046220000001</v>
      </c>
      <c r="F157" s="212">
        <f ca="1">IF($CY$1=1,OFFSET(Historic!$F$193,$B157-$B$35,F$30-1975),IF($B157&gt;DATE(Input!$C$1,4,30),OFFSET(Historic!$F$193,$B157-$B$35,F$30-1975),NA()))</f>
        <v>194.38006000000001</v>
      </c>
      <c r="G157" s="212">
        <f ca="1">IF($CY$1=1,OFFSET(Historic!$F$193,$B157-$B$35,G$30-1975),IF($B157&gt;DATE(Input!$C$1,4,30),OFFSET(Historic!$F$193,$B157-$B$35,G$30-1975),NA()))</f>
        <v>334.06</v>
      </c>
      <c r="H157" s="212">
        <f t="shared" ca="1" si="76"/>
        <v>189.0030361600015</v>
      </c>
      <c r="I157" s="388">
        <f t="shared" ca="1" si="101"/>
        <v>2.6191062255999689</v>
      </c>
      <c r="J157" s="305">
        <f t="shared" ca="1" si="102"/>
        <v>157.13316906800918</v>
      </c>
      <c r="K157" s="305">
        <f t="shared" ca="1" si="103"/>
        <v>5.2817871955633358</v>
      </c>
      <c r="L157" s="406" t="str">
        <f>IF(Computations!J132&lt;&gt;"",Computations!J132,"---")</f>
        <v>Y</v>
      </c>
      <c r="M157" s="436">
        <f>IF(Computations!I132&lt;&gt;"",Computations!I132,"---")</f>
        <v>97.628395815207654</v>
      </c>
      <c r="N157" s="410">
        <f>IF(Computations!C132&lt;&gt;"",Computations!C132,"---")</f>
        <v>7747.5690960451975</v>
      </c>
      <c r="O157" s="407">
        <f>IF(Computations!D132&lt;&gt;"",Computations!D132,"---")</f>
        <v>85049.65</v>
      </c>
      <c r="P157" s="407">
        <f>IF(Computations!M132&lt;&gt;"",Computations!M132,"---")</f>
        <v>97.628395815207654</v>
      </c>
      <c r="Q157" s="407">
        <f>IF(Computations!P132&lt;&gt;"",Computations!P132,"---")</f>
        <v>0.33999999999999903</v>
      </c>
      <c r="R157" s="407">
        <f>IF(Computations!V132&lt;&gt;"",Computations!V132,"---")</f>
        <v>12.33302926103601</v>
      </c>
      <c r="S157" s="407">
        <f>IF(Computations!X132&lt;&gt;"",Computations!X132,"---")</f>
        <v>125</v>
      </c>
      <c r="T157" s="407">
        <f>IF(Computations!AB132&lt;&gt;"",Computations!AB132,"---")</f>
        <v>0</v>
      </c>
      <c r="U157" s="407">
        <f>IF(Computations!AG132&lt;&gt;"",Computations!AG132,"---")</f>
        <v>58.957857367911345</v>
      </c>
      <c r="V157" s="407">
        <f>IF(Computations!H132&lt;&gt;"",Computations!H132,"---")</f>
        <v>176.34356770833233</v>
      </c>
      <c r="W157" s="407">
        <f>IF(Computations!G132&lt;&gt;"",Computations!G132,"---")</f>
        <v>1.82291666666666E-4</v>
      </c>
      <c r="X157" s="407">
        <f>IF(Computations!F132&lt;&gt;"",Computations!F132,"---")</f>
        <v>176.34374999999901</v>
      </c>
      <c r="Y157" s="422">
        <f>IF(Computations!E132&lt;&gt;"",Computations!E132,"---")</f>
        <v>6.0693000000000001</v>
      </c>
      <c r="Z157" s="409">
        <f>IF(AA157=O157,N157,interp(AA157,AreaCapacity!$A$3:$B$245,2))</f>
        <v>7747.5690960451975</v>
      </c>
      <c r="AA157" s="403">
        <f t="shared" si="97"/>
        <v>85049.65</v>
      </c>
      <c r="AB157" s="396">
        <f t="shared" si="104"/>
        <v>97.628395815207654</v>
      </c>
      <c r="AC157" s="396">
        <f>IF(P157&lt;&gt;"---",P157,IF(BH157="Y",AB157,MIN(Input!I132,AB157-AK157)))</f>
        <v>97.628395815207654</v>
      </c>
      <c r="AD157" s="396">
        <f t="shared" si="105"/>
        <v>0.33999999999999903</v>
      </c>
      <c r="AE157" s="396">
        <f>IF(R157&lt;&gt;"---",R157,IF(BH157="Y",Input!M132,0))</f>
        <v>12.33302926103601</v>
      </c>
      <c r="AF157" s="396">
        <f t="shared" si="106"/>
        <v>125</v>
      </c>
      <c r="AG157" s="396">
        <f t="shared" si="77"/>
        <v>0</v>
      </c>
      <c r="AH157" s="396">
        <f t="shared" si="78"/>
        <v>58.957857367911345</v>
      </c>
      <c r="AI157" s="396">
        <f t="shared" si="107"/>
        <v>176.34374999999901</v>
      </c>
      <c r="AJ157" s="212">
        <f t="shared" si="79"/>
        <v>176.34356770833233</v>
      </c>
      <c r="AK157" s="432">
        <f>IF(Y157&lt;&gt;"---",Y157,interp(AA156,AreaCapacity!$A$3:$C$245,3)*StepInterp(B157,Evap!$A$3:$D$15,4)/1.9835)</f>
        <v>6.0693000000000001</v>
      </c>
      <c r="AL157" s="396">
        <f t="shared" si="108"/>
        <v>1.82291666666666E-4</v>
      </c>
      <c r="AM157" s="396">
        <f t="shared" si="80"/>
        <v>176.34374999999901</v>
      </c>
      <c r="AN157" s="396">
        <f t="shared" si="98"/>
        <v>-168.17000000001281</v>
      </c>
      <c r="AO157" s="396">
        <f t="shared" si="81"/>
        <v>78.715171893124676</v>
      </c>
      <c r="AP157" s="396">
        <f t="shared" si="99"/>
        <v>4485.8572731499953</v>
      </c>
      <c r="AQ157" s="409">
        <f>IF(AR157=O157,N157,interp(AR157,AreaCapacity!$A$3:$B$245,2))</f>
        <v>7747.5690960451975</v>
      </c>
      <c r="AR157" s="403">
        <f t="shared" si="82"/>
        <v>85049.65</v>
      </c>
      <c r="AS157" s="396">
        <f t="shared" si="109"/>
        <v>97.628395815207654</v>
      </c>
      <c r="AT157" s="396">
        <f>IF(P157&lt;&gt;"---",P157,IF(BH157="Y",AS157,MIN(Input!I132,AS157-BB157)))</f>
        <v>97.628395815207654</v>
      </c>
      <c r="AU157" s="396">
        <f t="shared" si="110"/>
        <v>0.33999999999999903</v>
      </c>
      <c r="AV157" s="396">
        <f>IF(R157&lt;&gt;"---",R157,IF(BH157="Y",Input!M132,0))</f>
        <v>12.33302926103601</v>
      </c>
      <c r="AW157" s="396">
        <f t="shared" si="111"/>
        <v>125</v>
      </c>
      <c r="AX157" s="396">
        <f t="shared" si="83"/>
        <v>0</v>
      </c>
      <c r="AY157" s="396">
        <f t="shared" si="84"/>
        <v>58.957857367911345</v>
      </c>
      <c r="AZ157" s="396">
        <f t="shared" si="112"/>
        <v>176.34374999999901</v>
      </c>
      <c r="BA157" s="212">
        <f t="shared" si="85"/>
        <v>176.34356770833233</v>
      </c>
      <c r="BB157" s="432">
        <f>IF(Y157&lt;&gt;"---",Y157,interp(AR156,AreaCapacity!$A$3:$C$245,3)*StepInterp(B157,Evap!$A$3:$D$15,4)/1.9835)</f>
        <v>6.0693000000000001</v>
      </c>
      <c r="BC157" s="396">
        <f t="shared" si="113"/>
        <v>1.82291666666666E-4</v>
      </c>
      <c r="BD157" s="212">
        <f t="shared" si="86"/>
        <v>176.34374999999901</v>
      </c>
      <c r="BE157" s="212">
        <f t="shared" si="87"/>
        <v>-168.17000000001281</v>
      </c>
      <c r="BF157" s="212">
        <f t="shared" si="88"/>
        <v>78.715171893124676</v>
      </c>
      <c r="BG157" s="445">
        <f t="shared" si="89"/>
        <v>4485.8572731499953</v>
      </c>
      <c r="BH157" s="396" t="str">
        <f t="shared" si="114"/>
        <v>Y</v>
      </c>
      <c r="BI157" s="396">
        <f t="shared" si="115"/>
        <v>110</v>
      </c>
      <c r="BJ157" s="396">
        <f t="shared" si="90"/>
        <v>0</v>
      </c>
      <c r="BK157" s="396">
        <f t="shared" si="91"/>
        <v>91331.677763020707</v>
      </c>
      <c r="BL157" s="396">
        <f t="shared" si="92"/>
        <v>91331.677763020707</v>
      </c>
      <c r="BM157" s="443">
        <f t="shared" si="93"/>
        <v>0</v>
      </c>
      <c r="BN157" s="460">
        <f t="shared" si="94"/>
        <v>0</v>
      </c>
      <c r="BO157" s="305">
        <f t="shared" si="95"/>
        <v>0</v>
      </c>
      <c r="BP157" s="445">
        <f t="shared" si="96"/>
        <v>0</v>
      </c>
      <c r="BQ157" s="305">
        <v>0</v>
      </c>
      <c r="BR157" s="12">
        <v>7704</v>
      </c>
      <c r="BS157" s="12">
        <v>52000</v>
      </c>
      <c r="BT157" s="12">
        <v>7747.5</v>
      </c>
      <c r="BU157" s="446">
        <v>85000</v>
      </c>
      <c r="BV157" s="6">
        <v>7766</v>
      </c>
      <c r="BW157" s="6">
        <v>102369</v>
      </c>
      <c r="CW157" s="436"/>
      <c r="CX157" s="436"/>
      <c r="CY157" s="436"/>
      <c r="CZ157" s="436"/>
      <c r="DA157" s="436"/>
      <c r="DB157" s="436"/>
      <c r="DC157" s="148"/>
    </row>
    <row r="158" spans="1:107">
      <c r="A158" s="6" t="str">
        <f ca="1">OFFSET('day lookup'!$A$1,WEEKDAY(B158,1)-1,0)</f>
        <v>THU</v>
      </c>
      <c r="B158" s="387">
        <f t="shared" si="100"/>
        <v>41123</v>
      </c>
      <c r="C158" s="394">
        <f ca="1">IF($CY$1=1,OFFSET(Historic!$F$193,$B158-$B$35,C$30-1975),IF($B158&gt;DATE(Input!$C$1,4,30),OFFSET(Historic!$F$193,$B158-$B$35,C$30-1975),NA()))</f>
        <v>22.817986699991259</v>
      </c>
      <c r="D158" s="212">
        <f ca="1">IF($CY$1=1,OFFSET(Historic!$F$193,$B158-$B$35,D$30-1975),IF($B158&gt;DATE(Input!$C$1,4,30),OFFSET(Historic!$F$193,$B158-$B$35,D$30-1975),NA()))</f>
        <v>101.15697</v>
      </c>
      <c r="E158" s="212">
        <f ca="1">IF($CY$1=1,OFFSET(Historic!$F$193,$B158-$B$35,E$30-1975),IF($B158&gt;DATE(Input!$C$1,4,30),OFFSET(Historic!$F$193,$B158-$B$35,E$30-1975),NA()))</f>
        <v>179.40486150000001</v>
      </c>
      <c r="F158" s="212">
        <f ca="1">IF($CY$1=1,OFFSET(Historic!$F$193,$B158-$B$35,F$30-1975),IF($B158&gt;DATE(Input!$C$1,4,30),OFFSET(Historic!$F$193,$B158-$B$35,F$30-1975),NA()))</f>
        <v>184.46271000000002</v>
      </c>
      <c r="G158" s="212">
        <f ca="1">IF($CY$1=1,OFFSET(Historic!$F$193,$B158-$B$35,G$30-1975),IF($B158&gt;DATE(Input!$C$1,4,30),OFFSET(Historic!$F$193,$B158-$B$35,G$30-1975),NA()))</f>
        <v>315.75</v>
      </c>
      <c r="H158" s="212">
        <f t="shared" ca="1" si="76"/>
        <v>160.71850563999826</v>
      </c>
      <c r="I158" s="388">
        <f t="shared" ca="1" si="101"/>
        <v>2.227153844949322</v>
      </c>
      <c r="J158" s="305">
        <f t="shared" ca="1" si="102"/>
        <v>133.61800229340523</v>
      </c>
      <c r="K158" s="305">
        <f t="shared" ca="1" si="103"/>
        <v>4.491361421627067</v>
      </c>
      <c r="L158" s="406" t="str">
        <f>IF(Computations!J133&lt;&gt;"",Computations!J133,"---")</f>
        <v>Y</v>
      </c>
      <c r="M158" s="436">
        <f>IF(Computations!I133&lt;&gt;"",Computations!I133,"---")</f>
        <v>99.178191129948246</v>
      </c>
      <c r="N158" s="410">
        <f>IF(Computations!C133&lt;&gt;"",Computations!C133,"---")</f>
        <v>7747.3495367231635</v>
      </c>
      <c r="O158" s="407">
        <f>IF(Computations!D133&lt;&gt;"",Computations!D133,"---")</f>
        <v>84855.34</v>
      </c>
      <c r="P158" s="407">
        <f>IF(Computations!M133&lt;&gt;"",Computations!M133,"---")</f>
        <v>99.178191129948246</v>
      </c>
      <c r="Q158" s="407">
        <f>IF(Computations!P133&lt;&gt;"",Computations!P133,"---")</f>
        <v>0.33999999999999903</v>
      </c>
      <c r="R158" s="407">
        <f>IF(Computations!V133&lt;&gt;"",Computations!V133,"---")</f>
        <v>12.33302926103601</v>
      </c>
      <c r="S158" s="407">
        <f>IF(Computations!X133&lt;&gt;"",Computations!X133,"---")</f>
        <v>125</v>
      </c>
      <c r="T158" s="407">
        <f>IF(Computations!AB133&lt;&gt;"",Computations!AB133,"---")</f>
        <v>0</v>
      </c>
      <c r="U158" s="407">
        <f>IF(Computations!AG133&lt;&gt;"",Computations!AG133,"---")</f>
        <v>45.769032890984249</v>
      </c>
      <c r="V158" s="407">
        <f>IF(Computations!H133&lt;&gt;"",Computations!H133,"---")</f>
        <v>191.0821875</v>
      </c>
      <c r="W158" s="407">
        <f>IF(Computations!G133&lt;&gt;"",Computations!G133,"---")</f>
        <v>1.0428124999999899</v>
      </c>
      <c r="X158" s="407">
        <f>IF(Computations!F133&lt;&gt;"",Computations!F133,"---")</f>
        <v>192.125</v>
      </c>
      <c r="Y158" s="422">
        <f>IF(Computations!E133&lt;&gt;"",Computations!E133,"---")</f>
        <v>6.0591999999999997</v>
      </c>
      <c r="Z158" s="409">
        <f>IF(AA158=O158,N158,interp(AA158,AreaCapacity!$A$3:$B$245,2))</f>
        <v>7747.3495367231635</v>
      </c>
      <c r="AA158" s="403">
        <f t="shared" si="97"/>
        <v>84855.34</v>
      </c>
      <c r="AB158" s="396">
        <f t="shared" si="104"/>
        <v>99.178191129948246</v>
      </c>
      <c r="AC158" s="396">
        <f>IF(P158&lt;&gt;"---",P158,IF(BH158="Y",AB158,MIN(Input!I133,AB158-AK158)))</f>
        <v>99.178191129948246</v>
      </c>
      <c r="AD158" s="396">
        <f t="shared" si="105"/>
        <v>0.33999999999999903</v>
      </c>
      <c r="AE158" s="396">
        <f>IF(R158&lt;&gt;"---",R158,IF(BH158="Y",Input!M133,0))</f>
        <v>12.33302926103601</v>
      </c>
      <c r="AF158" s="396">
        <f t="shared" si="106"/>
        <v>125</v>
      </c>
      <c r="AG158" s="396">
        <f t="shared" si="77"/>
        <v>0</v>
      </c>
      <c r="AH158" s="396">
        <f t="shared" si="78"/>
        <v>45.769032890984249</v>
      </c>
      <c r="AI158" s="396">
        <f t="shared" si="107"/>
        <v>192.125</v>
      </c>
      <c r="AJ158" s="212">
        <f t="shared" si="79"/>
        <v>191.0821875</v>
      </c>
      <c r="AK158" s="432">
        <f>IF(Y158&lt;&gt;"---",Y158,interp(AA157,AreaCapacity!$A$3:$C$245,3)*StepInterp(B158,Evap!$A$3:$D$15,4)/1.9835)</f>
        <v>6.0591999999999997</v>
      </c>
      <c r="AL158" s="396">
        <f t="shared" si="108"/>
        <v>1.0428124999999899</v>
      </c>
      <c r="AM158" s="396">
        <f t="shared" si="80"/>
        <v>192.125</v>
      </c>
      <c r="AN158" s="396">
        <f t="shared" si="98"/>
        <v>-194.30999999999767</v>
      </c>
      <c r="AO158" s="396">
        <f t="shared" si="81"/>
        <v>91.903996370051757</v>
      </c>
      <c r="AP158" s="396">
        <f t="shared" si="99"/>
        <v>4668.1488499499928</v>
      </c>
      <c r="AQ158" s="409">
        <f>IF(AR158=O158,N158,interp(AR158,AreaCapacity!$A$3:$B$245,2))</f>
        <v>7747.3495367231635</v>
      </c>
      <c r="AR158" s="403">
        <f t="shared" si="82"/>
        <v>84855.34</v>
      </c>
      <c r="AS158" s="396">
        <f t="shared" si="109"/>
        <v>99.178191129948246</v>
      </c>
      <c r="AT158" s="396">
        <f>IF(P158&lt;&gt;"---",P158,IF(BH158="Y",AS158,MIN(Input!I133,AS158-BB158)))</f>
        <v>99.178191129948246</v>
      </c>
      <c r="AU158" s="396">
        <f t="shared" si="110"/>
        <v>0.33999999999999903</v>
      </c>
      <c r="AV158" s="396">
        <f>IF(R158&lt;&gt;"---",R158,IF(BH158="Y",Input!M133,0))</f>
        <v>12.33302926103601</v>
      </c>
      <c r="AW158" s="396">
        <f t="shared" si="111"/>
        <v>125</v>
      </c>
      <c r="AX158" s="396">
        <f t="shared" si="83"/>
        <v>0</v>
      </c>
      <c r="AY158" s="396">
        <f t="shared" si="84"/>
        <v>45.769032890984249</v>
      </c>
      <c r="AZ158" s="396">
        <f t="shared" si="112"/>
        <v>192.125</v>
      </c>
      <c r="BA158" s="212">
        <f t="shared" si="85"/>
        <v>191.0821875</v>
      </c>
      <c r="BB158" s="432">
        <f>IF(Y158&lt;&gt;"---",Y158,interp(AR157,AreaCapacity!$A$3:$C$245,3)*StepInterp(B158,Evap!$A$3:$D$15,4)/1.9835)</f>
        <v>6.0591999999999997</v>
      </c>
      <c r="BC158" s="396">
        <f t="shared" si="113"/>
        <v>1.0428124999999899</v>
      </c>
      <c r="BD158" s="212">
        <f t="shared" si="86"/>
        <v>192.125</v>
      </c>
      <c r="BE158" s="212">
        <f t="shared" si="87"/>
        <v>-194.30999999999767</v>
      </c>
      <c r="BF158" s="212">
        <f t="shared" si="88"/>
        <v>91.903996370051757</v>
      </c>
      <c r="BG158" s="445">
        <f t="shared" si="89"/>
        <v>4668.1488499499928</v>
      </c>
      <c r="BH158" s="396" t="str">
        <f t="shared" si="114"/>
        <v>Y</v>
      </c>
      <c r="BI158" s="396">
        <f t="shared" si="115"/>
        <v>110</v>
      </c>
      <c r="BJ158" s="396">
        <f t="shared" si="90"/>
        <v>0</v>
      </c>
      <c r="BK158" s="396">
        <f t="shared" si="91"/>
        <v>91331.677763020707</v>
      </c>
      <c r="BL158" s="396">
        <f t="shared" si="92"/>
        <v>91331.677763020707</v>
      </c>
      <c r="BM158" s="443">
        <f t="shared" si="93"/>
        <v>0</v>
      </c>
      <c r="BN158" s="460">
        <f t="shared" si="94"/>
        <v>0</v>
      </c>
      <c r="BO158" s="305">
        <f t="shared" si="95"/>
        <v>0</v>
      </c>
      <c r="BP158" s="445">
        <f t="shared" si="96"/>
        <v>0</v>
      </c>
      <c r="BQ158" s="305">
        <v>1000000</v>
      </c>
      <c r="BR158" s="12">
        <v>7704</v>
      </c>
      <c r="BS158" s="12">
        <v>52000</v>
      </c>
      <c r="BT158" s="12">
        <v>7747.5</v>
      </c>
      <c r="BU158" s="446">
        <v>85000</v>
      </c>
      <c r="BV158" s="6">
        <v>7766</v>
      </c>
      <c r="BW158" s="6">
        <v>102369</v>
      </c>
      <c r="CW158" s="436"/>
      <c r="CX158" s="436"/>
      <c r="CY158" s="436"/>
      <c r="CZ158" s="436"/>
      <c r="DA158" s="436"/>
      <c r="DB158" s="436"/>
      <c r="DC158" s="148"/>
    </row>
    <row r="159" spans="1:107">
      <c r="A159" s="6" t="str">
        <f ca="1">OFFSET('day lookup'!$A$1,WEEKDAY(B159,1)-1,0)</f>
        <v>FRI</v>
      </c>
      <c r="B159" s="387">
        <f t="shared" si="100"/>
        <v>41124</v>
      </c>
      <c r="C159" s="394">
        <f ca="1">IF($CY$1=1,OFFSET(Historic!$F$193,$B159-$B$35,C$30-1975),IF($B159&gt;DATE(Input!$C$1,4,30),OFFSET(Historic!$F$193,$B159-$B$35,C$30-1975),NA()))</f>
        <v>95.224816100007587</v>
      </c>
      <c r="D159" s="212">
        <f ca="1">IF($CY$1=1,OFFSET(Historic!$F$193,$B159-$B$35,D$30-1975),IF($B159&gt;DATE(Input!$C$1,4,30),OFFSET(Historic!$F$193,$B159-$B$35,D$30-1975),NA()))</f>
        <v>103.14044</v>
      </c>
      <c r="E159" s="212">
        <f ca="1">IF($CY$1=1,OFFSET(Historic!$F$193,$B159-$B$35,E$30-1975),IF($B159&gt;DATE(Input!$C$1,4,30),OFFSET(Historic!$F$193,$B159-$B$35,E$30-1975),NA()))</f>
        <v>197.355265</v>
      </c>
      <c r="F159" s="212">
        <f ca="1">IF($CY$1=1,OFFSET(Historic!$F$193,$B159-$B$35,F$30-1975),IF($B159&gt;DATE(Input!$C$1,4,30),OFFSET(Historic!$F$193,$B159-$B$35,F$30-1975),NA()))</f>
        <v>176.52883</v>
      </c>
      <c r="G159" s="212">
        <f ca="1">IF($CY$1=1,OFFSET(Historic!$F$193,$B159-$B$35,G$30-1975),IF($B159&gt;DATE(Input!$C$1,4,30),OFFSET(Historic!$F$193,$B159-$B$35,G$30-1975),NA()))</f>
        <v>256.18</v>
      </c>
      <c r="H159" s="212">
        <f t="shared" ca="1" si="76"/>
        <v>165.6858702200015</v>
      </c>
      <c r="I159" s="388">
        <f t="shared" ca="1" si="101"/>
        <v>2.2959890116251507</v>
      </c>
      <c r="J159" s="305">
        <f t="shared" ca="1" si="102"/>
        <v>137.74776525505061</v>
      </c>
      <c r="K159" s="305">
        <f t="shared" ca="1" si="103"/>
        <v>4.6301769833630466</v>
      </c>
      <c r="L159" s="406" t="str">
        <f>IF(Computations!J134&lt;&gt;"",Computations!J134,"---")</f>
        <v>Y</v>
      </c>
      <c r="M159" s="436">
        <f>IF(Computations!I134&lt;&gt;"",Computations!I134,"---")</f>
        <v>87.750534648353877</v>
      </c>
      <c r="N159" s="410">
        <f>IF(Computations!C134&lt;&gt;"",Computations!C134,"---")</f>
        <v>7747.10984180791</v>
      </c>
      <c r="O159" s="407">
        <f>IF(Computations!D134&lt;&gt;"",Computations!D134,"---")</f>
        <v>84643.21</v>
      </c>
      <c r="P159" s="407">
        <f>IF(Computations!M134&lt;&gt;"",Computations!M134,"---")</f>
        <v>87.750534648353877</v>
      </c>
      <c r="Q159" s="407">
        <f>IF(Computations!P134&lt;&gt;"",Computations!P134,"---")</f>
        <v>0.33999999999999903</v>
      </c>
      <c r="R159" s="407">
        <f>IF(Computations!V134&lt;&gt;"",Computations!V134,"---")</f>
        <v>12.33302926103601</v>
      </c>
      <c r="S159" s="407">
        <f>IF(Computations!X134&lt;&gt;"",Computations!X134,"---")</f>
        <v>125</v>
      </c>
      <c r="T159" s="407">
        <f>IF(Computations!AB134&lt;&gt;"",Computations!AB134,"---")</f>
        <v>0</v>
      </c>
      <c r="U159" s="407">
        <f>IF(Computations!AG134&lt;&gt;"",Computations!AG134,"---")</f>
        <v>36.774813909389877</v>
      </c>
      <c r="V159" s="407">
        <f>IF(Computations!H134&lt;&gt;"",Computations!H134,"---")</f>
        <v>188.64875000000001</v>
      </c>
      <c r="W159" s="407">
        <f>IF(Computations!G134&lt;&gt;"",Computations!G134,"---")</f>
        <v>2.82</v>
      </c>
      <c r="X159" s="407">
        <f>IF(Computations!F134&lt;&gt;"",Computations!F134,"---")</f>
        <v>191.46875</v>
      </c>
      <c r="Y159" s="422">
        <f>IF(Computations!E134&lt;&gt;"",Computations!E134,"---")</f>
        <v>6.0491000000000001</v>
      </c>
      <c r="Z159" s="409">
        <f>IF(AA159=O159,N159,interp(AA159,AreaCapacity!$A$3:$B$245,2))</f>
        <v>7747.10984180791</v>
      </c>
      <c r="AA159" s="403">
        <f t="shared" si="97"/>
        <v>84643.21</v>
      </c>
      <c r="AB159" s="396">
        <f t="shared" si="104"/>
        <v>87.750534648353877</v>
      </c>
      <c r="AC159" s="396">
        <f>IF(P159&lt;&gt;"---",P159,IF(BH159="Y",AB159,MIN(Input!I134,AB159-AK159)))</f>
        <v>87.750534648353877</v>
      </c>
      <c r="AD159" s="396">
        <f t="shared" si="105"/>
        <v>0.33999999999999903</v>
      </c>
      <c r="AE159" s="396">
        <f>IF(R159&lt;&gt;"---",R159,IF(BH159="Y",Input!M134,0))</f>
        <v>12.33302926103601</v>
      </c>
      <c r="AF159" s="396">
        <f t="shared" si="106"/>
        <v>125</v>
      </c>
      <c r="AG159" s="396">
        <f t="shared" si="77"/>
        <v>0</v>
      </c>
      <c r="AH159" s="396">
        <f t="shared" si="78"/>
        <v>36.774813909389877</v>
      </c>
      <c r="AI159" s="396">
        <f t="shared" si="107"/>
        <v>191.46875</v>
      </c>
      <c r="AJ159" s="212">
        <f t="shared" si="79"/>
        <v>188.64875000000001</v>
      </c>
      <c r="AK159" s="432">
        <f>IF(Y159&lt;&gt;"---",Y159,interp(AA158,AreaCapacity!$A$3:$C$245,3)*StepInterp(B159,Evap!$A$3:$D$15,4)/1.9835)</f>
        <v>6.0491000000000001</v>
      </c>
      <c r="AL159" s="396">
        <f t="shared" si="108"/>
        <v>2.82</v>
      </c>
      <c r="AM159" s="396">
        <f t="shared" si="80"/>
        <v>191.46875</v>
      </c>
      <c r="AN159" s="396">
        <f t="shared" si="98"/>
        <v>-212.1299999999901</v>
      </c>
      <c r="AO159" s="396">
        <f t="shared" si="81"/>
        <v>100.89821535164613</v>
      </c>
      <c r="AP159" s="396">
        <f t="shared" si="99"/>
        <v>4868.2804600999825</v>
      </c>
      <c r="AQ159" s="409">
        <f>IF(AR159=O159,N159,interp(AR159,AreaCapacity!$A$3:$B$245,2))</f>
        <v>7747.10984180791</v>
      </c>
      <c r="AR159" s="403">
        <f t="shared" si="82"/>
        <v>84643.21</v>
      </c>
      <c r="AS159" s="396">
        <f t="shared" si="109"/>
        <v>87.750534648353877</v>
      </c>
      <c r="AT159" s="396">
        <f>IF(P159&lt;&gt;"---",P159,IF(BH159="Y",AS159,MIN(Input!I134,AS159-BB159)))</f>
        <v>87.750534648353877</v>
      </c>
      <c r="AU159" s="396">
        <f t="shared" si="110"/>
        <v>0.33999999999999903</v>
      </c>
      <c r="AV159" s="396">
        <f>IF(R159&lt;&gt;"---",R159,IF(BH159="Y",Input!M134,0))</f>
        <v>12.33302926103601</v>
      </c>
      <c r="AW159" s="396">
        <f t="shared" si="111"/>
        <v>125</v>
      </c>
      <c r="AX159" s="396">
        <f t="shared" si="83"/>
        <v>0</v>
      </c>
      <c r="AY159" s="396">
        <f t="shared" si="84"/>
        <v>36.774813909389877</v>
      </c>
      <c r="AZ159" s="396">
        <f t="shared" si="112"/>
        <v>191.46875</v>
      </c>
      <c r="BA159" s="212">
        <f t="shared" si="85"/>
        <v>188.64875000000001</v>
      </c>
      <c r="BB159" s="432">
        <f>IF(Y159&lt;&gt;"---",Y159,interp(AR158,AreaCapacity!$A$3:$C$245,3)*StepInterp(B159,Evap!$A$3:$D$15,4)/1.9835)</f>
        <v>6.0491000000000001</v>
      </c>
      <c r="BC159" s="396">
        <f t="shared" si="113"/>
        <v>2.82</v>
      </c>
      <c r="BD159" s="212">
        <f t="shared" si="86"/>
        <v>191.46875</v>
      </c>
      <c r="BE159" s="212">
        <f t="shared" si="87"/>
        <v>-212.1299999999901</v>
      </c>
      <c r="BF159" s="212">
        <f t="shared" si="88"/>
        <v>100.89821535164613</v>
      </c>
      <c r="BG159" s="445">
        <f t="shared" si="89"/>
        <v>4868.2804600999825</v>
      </c>
      <c r="BH159" s="396" t="str">
        <f t="shared" si="114"/>
        <v>Y</v>
      </c>
      <c r="BI159" s="396">
        <f t="shared" si="115"/>
        <v>110</v>
      </c>
      <c r="BJ159" s="396">
        <f t="shared" si="90"/>
        <v>0</v>
      </c>
      <c r="BK159" s="396">
        <f t="shared" si="91"/>
        <v>91331.677763020707</v>
      </c>
      <c r="BL159" s="396">
        <f t="shared" si="92"/>
        <v>91331.677763020707</v>
      </c>
      <c r="BM159" s="443">
        <f t="shared" si="93"/>
        <v>0</v>
      </c>
      <c r="BN159" s="460">
        <f t="shared" si="94"/>
        <v>0</v>
      </c>
      <c r="BO159" s="305">
        <f t="shared" si="95"/>
        <v>0</v>
      </c>
      <c r="BP159" s="445">
        <f t="shared" si="96"/>
        <v>0</v>
      </c>
      <c r="BQ159" s="305"/>
      <c r="BR159" s="12">
        <v>7704</v>
      </c>
      <c r="BS159" s="12">
        <v>52000</v>
      </c>
      <c r="BT159" s="12">
        <v>7747.5</v>
      </c>
      <c r="BU159" s="446">
        <v>85000</v>
      </c>
      <c r="BV159" s="6">
        <v>7766</v>
      </c>
      <c r="BW159" s="6">
        <v>102369</v>
      </c>
      <c r="CW159" s="436"/>
      <c r="CX159" s="436"/>
      <c r="CY159" s="436"/>
      <c r="CZ159" s="436"/>
      <c r="DA159" s="436"/>
      <c r="DB159" s="436"/>
      <c r="DC159" s="148"/>
    </row>
    <row r="160" spans="1:107">
      <c r="A160" s="6" t="str">
        <f ca="1">OFFSET('day lookup'!$A$1,WEEKDAY(B160,1)-1,0)</f>
        <v>SAT</v>
      </c>
      <c r="B160" s="387">
        <f t="shared" si="100"/>
        <v>41125</v>
      </c>
      <c r="C160" s="394">
        <f ca="1">IF($CY$1=1,OFFSET(Historic!$F$193,$B160-$B$35,C$30-1975),IF($B160&gt;DATE(Input!$C$1,4,30),OFFSET(Historic!$F$193,$B160-$B$35,C$30-1975),NA()))</f>
        <v>78.258619299992446</v>
      </c>
      <c r="D160" s="212">
        <f ca="1">IF($CY$1=1,OFFSET(Historic!$F$193,$B160-$B$35,D$30-1975),IF($B160&gt;DATE(Input!$C$1,4,30),OFFSET(Historic!$F$193,$B160-$B$35,D$30-1975),NA()))</f>
        <v>83.30574</v>
      </c>
      <c r="E160" s="212">
        <f ca="1">IF($CY$1=1,OFFSET(Historic!$F$193,$B160-$B$35,E$30-1975),IF($B160&gt;DATE(Input!$C$1,4,30),OFFSET(Historic!$F$193,$B160-$B$35,E$30-1975),NA()))</f>
        <v>204.95195509999999</v>
      </c>
      <c r="F160" s="212">
        <f ca="1">IF($CY$1=1,OFFSET(Historic!$F$193,$B160-$B$35,F$30-1975),IF($B160&gt;DATE(Input!$C$1,4,30),OFFSET(Historic!$F$193,$B160-$B$35,F$30-1975),NA()))</f>
        <v>166.61148</v>
      </c>
      <c r="G160" s="212">
        <f ca="1">IF($CY$1=1,OFFSET(Historic!$F$193,$B160-$B$35,G$30-1975),IF($B160&gt;DATE(Input!$C$1,4,30),OFFSET(Historic!$F$193,$B160-$B$35,G$30-1975),NA()))</f>
        <v>259.02999999999997</v>
      </c>
      <c r="H160" s="212">
        <f t="shared" ca="1" si="76"/>
        <v>158.43155887999848</v>
      </c>
      <c r="I160" s="388">
        <f t="shared" ca="1" si="101"/>
        <v>2.1954625207334484</v>
      </c>
      <c r="J160" s="305">
        <f t="shared" ca="1" si="102"/>
        <v>131.71668261521569</v>
      </c>
      <c r="K160" s="305">
        <f t="shared" ca="1" si="103"/>
        <v>4.4274515164778387</v>
      </c>
      <c r="L160" s="406" t="str">
        <f>IF(Computations!J135&lt;&gt;"",Computations!J135,"---")</f>
        <v>Y</v>
      </c>
      <c r="M160" s="436">
        <f>IF(Computations!I135&lt;&gt;"",Computations!I135,"---")</f>
        <v>83.697679005962073</v>
      </c>
      <c r="N160" s="410">
        <f>IF(Computations!C135&lt;&gt;"",Computations!C135,"---")</f>
        <v>7746.8598179749715</v>
      </c>
      <c r="O160" s="407">
        <f>IF(Computations!D135&lt;&gt;"",Computations!D135,"---")</f>
        <v>84422.78</v>
      </c>
      <c r="P160" s="407">
        <f>IF(Computations!M135&lt;&gt;"",Computations!M135,"---")</f>
        <v>83.697679005962073</v>
      </c>
      <c r="Q160" s="407">
        <f>IF(Computations!P135&lt;&gt;"",Computations!P135,"---")</f>
        <v>0.33999999999999903</v>
      </c>
      <c r="R160" s="407">
        <f>IF(Computations!V135&lt;&gt;"",Computations!V135,"---")</f>
        <v>12.33302926103601</v>
      </c>
      <c r="S160" s="407">
        <f>IF(Computations!X135&lt;&gt;"",Computations!X135,"---")</f>
        <v>125</v>
      </c>
      <c r="T160" s="407">
        <f>IF(Computations!AB135&lt;&gt;"",Computations!AB135,"---")</f>
        <v>0</v>
      </c>
      <c r="U160" s="407">
        <f>IF(Computations!AG135&lt;&gt;"",Computations!AG135,"---")</f>
        <v>32.585291600331431</v>
      </c>
      <c r="V160" s="407">
        <f>IF(Computations!H135&lt;&gt;"",Computations!H135,"---")</f>
        <v>188.78541666666666</v>
      </c>
      <c r="W160" s="407">
        <f>IF(Computations!G135&lt;&gt;"",Computations!G135,"---")</f>
        <v>2.80833333333333</v>
      </c>
      <c r="X160" s="407">
        <f>IF(Computations!F135&lt;&gt;"",Computations!F135,"---")</f>
        <v>191.59375</v>
      </c>
      <c r="Y160" s="422">
        <f>IF(Computations!E135&lt;&gt;"",Computations!E135,"---")</f>
        <v>6.0441000000000003</v>
      </c>
      <c r="Z160" s="409">
        <f>IF(AA160=O160,N160,interp(AA160,AreaCapacity!$A$3:$B$245,2))</f>
        <v>7746.8598179749715</v>
      </c>
      <c r="AA160" s="403">
        <f t="shared" si="97"/>
        <v>84422.78</v>
      </c>
      <c r="AB160" s="396">
        <f t="shared" si="104"/>
        <v>83.697679005962073</v>
      </c>
      <c r="AC160" s="396">
        <f>IF(P160&lt;&gt;"---",P160,IF(BH160="Y",AB160,MIN(Input!I135,AB160-AK160)))</f>
        <v>83.697679005962073</v>
      </c>
      <c r="AD160" s="396">
        <f t="shared" si="105"/>
        <v>0.33999999999999903</v>
      </c>
      <c r="AE160" s="396">
        <f>IF(R160&lt;&gt;"---",R160,IF(BH160="Y",Input!M135,0))</f>
        <v>12.33302926103601</v>
      </c>
      <c r="AF160" s="396">
        <f t="shared" si="106"/>
        <v>125</v>
      </c>
      <c r="AG160" s="396">
        <f t="shared" si="77"/>
        <v>0</v>
      </c>
      <c r="AH160" s="396">
        <f t="shared" si="78"/>
        <v>32.585291600331431</v>
      </c>
      <c r="AI160" s="396">
        <f t="shared" si="107"/>
        <v>191.59375</v>
      </c>
      <c r="AJ160" s="212">
        <f t="shared" si="79"/>
        <v>188.78541666666666</v>
      </c>
      <c r="AK160" s="432">
        <f>IF(Y160&lt;&gt;"---",Y160,interp(AA159,AreaCapacity!$A$3:$C$245,3)*StepInterp(B160,Evap!$A$3:$D$15,4)/1.9835)</f>
        <v>6.0441000000000003</v>
      </c>
      <c r="AL160" s="396">
        <f t="shared" si="108"/>
        <v>2.80833333333333</v>
      </c>
      <c r="AM160" s="396">
        <f t="shared" si="80"/>
        <v>191.59375</v>
      </c>
      <c r="AN160" s="396">
        <f t="shared" si="98"/>
        <v>-220.43000000000757</v>
      </c>
      <c r="AO160" s="396">
        <f t="shared" si="81"/>
        <v>105.08773766070459</v>
      </c>
      <c r="AP160" s="396">
        <f t="shared" si="99"/>
        <v>5076.7219877499901</v>
      </c>
      <c r="AQ160" s="409">
        <f>IF(AR160=O160,N160,interp(AR160,AreaCapacity!$A$3:$B$245,2))</f>
        <v>7746.8598179749715</v>
      </c>
      <c r="AR160" s="403">
        <f t="shared" si="82"/>
        <v>84422.78</v>
      </c>
      <c r="AS160" s="396">
        <f t="shared" si="109"/>
        <v>83.697679005962073</v>
      </c>
      <c r="AT160" s="396">
        <f>IF(P160&lt;&gt;"---",P160,IF(BH160="Y",AS160,MIN(Input!I135,AS160-BB160)))</f>
        <v>83.697679005962073</v>
      </c>
      <c r="AU160" s="396">
        <f t="shared" si="110"/>
        <v>0.33999999999999903</v>
      </c>
      <c r="AV160" s="396">
        <f>IF(R160&lt;&gt;"---",R160,IF(BH160="Y",Input!M135,0))</f>
        <v>12.33302926103601</v>
      </c>
      <c r="AW160" s="396">
        <f t="shared" si="111"/>
        <v>125</v>
      </c>
      <c r="AX160" s="396">
        <f t="shared" si="83"/>
        <v>0</v>
      </c>
      <c r="AY160" s="396">
        <f t="shared" si="84"/>
        <v>32.585291600331431</v>
      </c>
      <c r="AZ160" s="396">
        <f t="shared" si="112"/>
        <v>191.59375</v>
      </c>
      <c r="BA160" s="212">
        <f t="shared" si="85"/>
        <v>188.78541666666666</v>
      </c>
      <c r="BB160" s="432">
        <f>IF(Y160&lt;&gt;"---",Y160,interp(AR159,AreaCapacity!$A$3:$C$245,3)*StepInterp(B160,Evap!$A$3:$D$15,4)/1.9835)</f>
        <v>6.0441000000000003</v>
      </c>
      <c r="BC160" s="396">
        <f t="shared" si="113"/>
        <v>2.80833333333333</v>
      </c>
      <c r="BD160" s="212">
        <f t="shared" si="86"/>
        <v>191.59375</v>
      </c>
      <c r="BE160" s="212">
        <f t="shared" si="87"/>
        <v>-220.43000000000757</v>
      </c>
      <c r="BF160" s="212">
        <f t="shared" si="88"/>
        <v>105.08773766070459</v>
      </c>
      <c r="BG160" s="445">
        <f t="shared" si="89"/>
        <v>5076.7219877499901</v>
      </c>
      <c r="BH160" s="396" t="str">
        <f t="shared" si="114"/>
        <v>Y</v>
      </c>
      <c r="BI160" s="396">
        <f t="shared" si="115"/>
        <v>110</v>
      </c>
      <c r="BJ160" s="396">
        <f t="shared" si="90"/>
        <v>0</v>
      </c>
      <c r="BK160" s="396">
        <f t="shared" si="91"/>
        <v>91331.677763020707</v>
      </c>
      <c r="BL160" s="396">
        <f t="shared" si="92"/>
        <v>91331.677763020707</v>
      </c>
      <c r="BM160" s="443">
        <f t="shared" si="93"/>
        <v>0</v>
      </c>
      <c r="BN160" s="460">
        <f t="shared" si="94"/>
        <v>0</v>
      </c>
      <c r="BO160" s="305">
        <f t="shared" si="95"/>
        <v>0</v>
      </c>
      <c r="BP160" s="445">
        <f t="shared" si="96"/>
        <v>0</v>
      </c>
      <c r="BQ160" s="305"/>
      <c r="BR160" s="12">
        <v>7704</v>
      </c>
      <c r="BS160" s="12">
        <v>52000</v>
      </c>
      <c r="BT160" s="12">
        <v>7747.5</v>
      </c>
      <c r="BU160" s="446">
        <v>85000</v>
      </c>
      <c r="BV160" s="6">
        <v>7766</v>
      </c>
      <c r="BW160" s="6">
        <v>102369</v>
      </c>
      <c r="CW160" s="436"/>
      <c r="CX160" s="436"/>
      <c r="CY160" s="436"/>
      <c r="CZ160" s="436"/>
      <c r="DA160" s="436"/>
      <c r="DB160" s="436"/>
      <c r="DC160" s="148"/>
    </row>
    <row r="161" spans="1:107">
      <c r="A161" s="6" t="str">
        <f ca="1">OFFSET('day lookup'!$A$1,WEEKDAY(B161,1)-1,0)</f>
        <v>SUN</v>
      </c>
      <c r="B161" s="387">
        <f t="shared" si="100"/>
        <v>41126</v>
      </c>
      <c r="C161" s="394">
        <f ca="1">IF($CY$1=1,OFFSET(Historic!$F$193,$B161-$B$35,C$30-1975),IF($B161&gt;DATE(Input!$C$1,4,30),OFFSET(Historic!$F$193,$B161-$B$35,C$30-1975),NA()))</f>
        <v>73.462250700000567</v>
      </c>
      <c r="D161" s="212">
        <f ca="1">IF($CY$1=1,OFFSET(Historic!$F$193,$B161-$B$35,D$30-1975),IF($B161&gt;DATE(Input!$C$1,4,30),OFFSET(Historic!$F$193,$B161-$B$35,D$30-1975),NA()))</f>
        <v>89.256150000000005</v>
      </c>
      <c r="E161" s="212">
        <f ca="1">IF($CY$1=1,OFFSET(Historic!$F$193,$B161-$B$35,E$30-1975),IF($B161&gt;DATE(Input!$C$1,4,30),OFFSET(Historic!$F$193,$B161-$B$35,E$30-1975),NA()))</f>
        <v>192.61477170000001</v>
      </c>
      <c r="F161" s="212">
        <f ca="1">IF($CY$1=1,OFFSET(Historic!$F$193,$B161-$B$35,F$30-1975),IF($B161&gt;DATE(Input!$C$1,4,30),OFFSET(Historic!$F$193,$B161-$B$35,F$30-1975),NA()))</f>
        <v>113.05779</v>
      </c>
      <c r="G161" s="212">
        <f ca="1">IF($CY$1=1,OFFSET(Historic!$F$193,$B161-$B$35,G$30-1975),IF($B161&gt;DATE(Input!$C$1,4,30),OFFSET(Historic!$F$193,$B161-$B$35,G$30-1975),NA()))</f>
        <v>287.88</v>
      </c>
      <c r="H161" s="212">
        <f t="shared" ca="1" si="76"/>
        <v>151.25419248000011</v>
      </c>
      <c r="I161" s="388">
        <f t="shared" ca="1" si="101"/>
        <v>2.0960022929848638</v>
      </c>
      <c r="J161" s="305">
        <f t="shared" ca="1" si="102"/>
        <v>125.74957038830287</v>
      </c>
      <c r="K161" s="305">
        <f t="shared" ca="1" si="103"/>
        <v>4.2268763155732065</v>
      </c>
      <c r="L161" s="406" t="str">
        <f>IF(Computations!J136&lt;&gt;"",Computations!J136,"---")</f>
        <v>Y</v>
      </c>
      <c r="M161" s="436">
        <f>IF(Computations!I136&lt;&gt;"",Computations!I136,"---")</f>
        <v>75.45824764725802</v>
      </c>
      <c r="N161" s="410">
        <f>IF(Computations!C136&lt;&gt;"",Computations!C136,"---")</f>
        <v>7746.589397042093</v>
      </c>
      <c r="O161" s="407">
        <f>IF(Computations!D136&lt;&gt;"",Computations!D136,"---")</f>
        <v>84185.08</v>
      </c>
      <c r="P161" s="407">
        <f>IF(Computations!M136&lt;&gt;"",Computations!M136,"---")</f>
        <v>75.45824764725802</v>
      </c>
      <c r="Q161" s="407">
        <f>IF(Computations!P136&lt;&gt;"",Computations!P136,"---")</f>
        <v>0.336614583333333</v>
      </c>
      <c r="R161" s="407">
        <f>IF(Computations!V136&lt;&gt;"",Computations!V136,"---")</f>
        <v>12.33302926103601</v>
      </c>
      <c r="S161" s="407">
        <f>IF(Computations!X136&lt;&gt;"",Computations!X136,"---")</f>
        <v>125</v>
      </c>
      <c r="T161" s="407">
        <f>IF(Computations!AB136&lt;&gt;"",Computations!AB136,"---")</f>
        <v>0</v>
      </c>
      <c r="U161" s="407">
        <f>IF(Computations!AG136&lt;&gt;"",Computations!AG136,"---")</f>
        <v>23.864974824960683</v>
      </c>
      <c r="V161" s="407">
        <f>IF(Computations!H136&lt;&gt;"",Computations!H136,"---")</f>
        <v>189.26291666666668</v>
      </c>
      <c r="W161" s="407">
        <f>IF(Computations!G136&lt;&gt;"",Computations!G136,"---")</f>
        <v>2.79958333333333</v>
      </c>
      <c r="X161" s="407">
        <f>IF(Computations!F136&lt;&gt;"",Computations!F136,"---")</f>
        <v>192.0625</v>
      </c>
      <c r="Y161" s="422">
        <f>IF(Computations!E136&lt;&gt;"",Computations!E136,"---")</f>
        <v>6.0339999999999998</v>
      </c>
      <c r="Z161" s="409">
        <f>IF(AA161=O161,N161,interp(AA161,AreaCapacity!$A$3:$B$245,2))</f>
        <v>7746.589397042093</v>
      </c>
      <c r="AA161" s="403">
        <f t="shared" si="97"/>
        <v>84185.08</v>
      </c>
      <c r="AB161" s="396">
        <f t="shared" si="104"/>
        <v>75.45824764725802</v>
      </c>
      <c r="AC161" s="396">
        <f>IF(P161&lt;&gt;"---",P161,IF(BH161="Y",AB161,MIN(Input!I136,AB161-AK161)))</f>
        <v>75.45824764725802</v>
      </c>
      <c r="AD161" s="396">
        <f t="shared" si="105"/>
        <v>0.336614583333333</v>
      </c>
      <c r="AE161" s="396">
        <f>IF(R161&lt;&gt;"---",R161,IF(BH161="Y",Input!M136,0))</f>
        <v>12.33302926103601</v>
      </c>
      <c r="AF161" s="396">
        <f t="shared" si="106"/>
        <v>125</v>
      </c>
      <c r="AG161" s="396">
        <f t="shared" si="77"/>
        <v>0</v>
      </c>
      <c r="AH161" s="396">
        <f t="shared" si="78"/>
        <v>23.864974824960683</v>
      </c>
      <c r="AI161" s="396">
        <f t="shared" si="107"/>
        <v>192.0625</v>
      </c>
      <c r="AJ161" s="212">
        <f t="shared" si="79"/>
        <v>189.26291666666668</v>
      </c>
      <c r="AK161" s="432">
        <f>IF(Y161&lt;&gt;"---",Y161,interp(AA160,AreaCapacity!$A$3:$C$245,3)*StepInterp(B161,Evap!$A$3:$D$15,4)/1.9835)</f>
        <v>6.0339999999999998</v>
      </c>
      <c r="AL161" s="396">
        <f t="shared" si="108"/>
        <v>2.79958333333333</v>
      </c>
      <c r="AM161" s="396">
        <f t="shared" si="80"/>
        <v>192.0625</v>
      </c>
      <c r="AN161" s="396">
        <f t="shared" si="98"/>
        <v>-237.69999999999709</v>
      </c>
      <c r="AO161" s="396">
        <f t="shared" si="81"/>
        <v>113.80466901940866</v>
      </c>
      <c r="AP161" s="396">
        <f t="shared" si="99"/>
        <v>5302.453548749987</v>
      </c>
      <c r="AQ161" s="409">
        <f>IF(AR161=O161,N161,interp(AR161,AreaCapacity!$A$3:$B$245,2))</f>
        <v>7746.589397042093</v>
      </c>
      <c r="AR161" s="403">
        <f t="shared" si="82"/>
        <v>84185.08</v>
      </c>
      <c r="AS161" s="396">
        <f t="shared" si="109"/>
        <v>75.45824764725802</v>
      </c>
      <c r="AT161" s="396">
        <f>IF(P161&lt;&gt;"---",P161,IF(BH161="Y",AS161,MIN(Input!I136,AS161-BB161)))</f>
        <v>75.45824764725802</v>
      </c>
      <c r="AU161" s="396">
        <f t="shared" si="110"/>
        <v>0.336614583333333</v>
      </c>
      <c r="AV161" s="396">
        <f>IF(R161&lt;&gt;"---",R161,IF(BH161="Y",Input!M136,0))</f>
        <v>12.33302926103601</v>
      </c>
      <c r="AW161" s="396">
        <f t="shared" si="111"/>
        <v>125</v>
      </c>
      <c r="AX161" s="396">
        <f t="shared" si="83"/>
        <v>0</v>
      </c>
      <c r="AY161" s="396">
        <f t="shared" si="84"/>
        <v>23.864974824960683</v>
      </c>
      <c r="AZ161" s="396">
        <f t="shared" si="112"/>
        <v>192.0625</v>
      </c>
      <c r="BA161" s="212">
        <f t="shared" si="85"/>
        <v>189.26291666666668</v>
      </c>
      <c r="BB161" s="432">
        <f>IF(Y161&lt;&gt;"---",Y161,interp(AR160,AreaCapacity!$A$3:$C$245,3)*StepInterp(B161,Evap!$A$3:$D$15,4)/1.9835)</f>
        <v>6.0339999999999998</v>
      </c>
      <c r="BC161" s="396">
        <f t="shared" si="113"/>
        <v>2.79958333333333</v>
      </c>
      <c r="BD161" s="212">
        <f t="shared" si="86"/>
        <v>192.0625</v>
      </c>
      <c r="BE161" s="212">
        <f t="shared" si="87"/>
        <v>-237.69999999999709</v>
      </c>
      <c r="BF161" s="212">
        <f t="shared" si="88"/>
        <v>113.80466901940866</v>
      </c>
      <c r="BG161" s="445">
        <f t="shared" si="89"/>
        <v>5302.453548749987</v>
      </c>
      <c r="BH161" s="396" t="str">
        <f t="shared" si="114"/>
        <v>Y</v>
      </c>
      <c r="BI161" s="396">
        <f t="shared" si="115"/>
        <v>110</v>
      </c>
      <c r="BJ161" s="396">
        <f t="shared" si="90"/>
        <v>0</v>
      </c>
      <c r="BK161" s="396">
        <f t="shared" si="91"/>
        <v>91331.677763020707</v>
      </c>
      <c r="BL161" s="396">
        <f t="shared" si="92"/>
        <v>91331.677763020707</v>
      </c>
      <c r="BM161" s="443">
        <f t="shared" si="93"/>
        <v>0</v>
      </c>
      <c r="BN161" s="460">
        <f t="shared" si="94"/>
        <v>0</v>
      </c>
      <c r="BO161" s="305">
        <f t="shared" si="95"/>
        <v>0</v>
      </c>
      <c r="BP161" s="445">
        <f t="shared" si="96"/>
        <v>0</v>
      </c>
      <c r="BQ161" s="305"/>
      <c r="BR161" s="12">
        <v>7704</v>
      </c>
      <c r="BS161" s="12">
        <v>52000</v>
      </c>
      <c r="BT161" s="12">
        <v>7747.5</v>
      </c>
      <c r="BU161" s="446">
        <v>85000</v>
      </c>
      <c r="BV161" s="6">
        <v>7766</v>
      </c>
      <c r="BW161" s="6">
        <v>102369</v>
      </c>
      <c r="CW161" s="436"/>
      <c r="CX161" s="436"/>
      <c r="CY161" s="436"/>
      <c r="CZ161" s="436"/>
      <c r="DA161" s="436"/>
      <c r="DB161" s="436"/>
      <c r="DC161" s="148"/>
    </row>
    <row r="162" spans="1:107">
      <c r="A162" s="6" t="str">
        <f ca="1">OFFSET('day lookup'!$A$1,WEEKDAY(B162,1)-1,0)</f>
        <v>MON</v>
      </c>
      <c r="B162" s="387">
        <f t="shared" si="100"/>
        <v>41127</v>
      </c>
      <c r="C162" s="394">
        <f ca="1">IF($CY$1=1,OFFSET(Historic!$F$193,$B162-$B$35,C$30-1975),IF($B162&gt;DATE(Input!$C$1,4,30),OFFSET(Historic!$F$193,$B162-$B$35,C$30-1975),NA()))</f>
        <v>131.85985580000701</v>
      </c>
      <c r="D162" s="212">
        <f ca="1">IF($CY$1=1,OFFSET(Historic!$F$193,$B162-$B$35,D$30-1975),IF($B162&gt;DATE(Input!$C$1,4,30),OFFSET(Historic!$F$193,$B162-$B$35,D$30-1975),NA()))</f>
        <v>124.95861000000001</v>
      </c>
      <c r="E162" s="212">
        <f ca="1">IF($CY$1=1,OFFSET(Historic!$F$193,$B162-$B$35,E$30-1975),IF($B162&gt;DATE(Input!$C$1,4,30),OFFSET(Historic!$F$193,$B162-$B$35,E$30-1975),NA()))</f>
        <v>181.90403369999999</v>
      </c>
      <c r="F162" s="212">
        <f ca="1">IF($CY$1=1,OFFSET(Historic!$F$193,$B162-$B$35,F$30-1975),IF($B162&gt;DATE(Input!$C$1,4,30),OFFSET(Historic!$F$193,$B162-$B$35,F$30-1975),NA()))</f>
        <v>119.0082</v>
      </c>
      <c r="G162" s="212">
        <f ca="1">IF($CY$1=1,OFFSET(Historic!$F$193,$B162-$B$35,G$30-1975),IF($B162&gt;DATE(Input!$C$1,4,30),OFFSET(Historic!$F$193,$B162-$B$35,G$30-1975),NA()))</f>
        <v>249.91</v>
      </c>
      <c r="H162" s="212">
        <f t="shared" ca="1" si="76"/>
        <v>161.52813990000138</v>
      </c>
      <c r="I162" s="388">
        <f t="shared" ca="1" si="101"/>
        <v>2.2383733373655077</v>
      </c>
      <c r="J162" s="305">
        <f t="shared" ca="1" si="102"/>
        <v>134.29111527426033</v>
      </c>
      <c r="K162" s="305">
        <f t="shared" ca="1" si="103"/>
        <v>4.5139870680423648</v>
      </c>
      <c r="L162" s="406" t="str">
        <f>IF(Computations!J137&lt;&gt;"",Computations!J137,"---")</f>
        <v>Y</v>
      </c>
      <c r="M162" s="436">
        <f>IF(Computations!I137&lt;&gt;"",Computations!I137,"---")</f>
        <v>75.704346876835757</v>
      </c>
      <c r="N162" s="410">
        <f>IF(Computations!C137&lt;&gt;"",Computations!C137,"---")</f>
        <v>7746.2994311717857</v>
      </c>
      <c r="O162" s="407">
        <f>IF(Computations!D137&lt;&gt;"",Computations!D137,"---")</f>
        <v>83930.2</v>
      </c>
      <c r="P162" s="407">
        <f>IF(Computations!M137&lt;&gt;"",Computations!M137,"---")</f>
        <v>75.704346876835757</v>
      </c>
      <c r="Q162" s="407">
        <f>IF(Computations!P137&lt;&gt;"",Computations!P137,"---")</f>
        <v>0.26755208333333302</v>
      </c>
      <c r="R162" s="407">
        <f>IF(Computations!V137&lt;&gt;"",Computations!V137,"---")</f>
        <v>12.33302926103601</v>
      </c>
      <c r="S162" s="407">
        <f>IF(Computations!X137&lt;&gt;"",Computations!X137,"---")</f>
        <v>125</v>
      </c>
      <c r="T162" s="407">
        <f>IF(Computations!AB137&lt;&gt;"",Computations!AB137,"---")</f>
        <v>0</v>
      </c>
      <c r="U162" s="407">
        <f>IF(Computations!AG137&lt;&gt;"",Computations!AG137,"---")</f>
        <v>15.119355304538431</v>
      </c>
      <c r="V162" s="407">
        <f>IF(Computations!H137&lt;&gt;"",Computations!H137,"---")</f>
        <v>198.18557291666667</v>
      </c>
      <c r="W162" s="407">
        <f>IF(Computations!G137&lt;&gt;"",Computations!G137,"---")</f>
        <v>2.7831770833333298</v>
      </c>
      <c r="X162" s="407">
        <f>IF(Computations!F137&lt;&gt;"",Computations!F137,"---")</f>
        <v>200.96875</v>
      </c>
      <c r="Y162" s="422">
        <f>IF(Computations!E137&lt;&gt;"",Computations!E137,"---")</f>
        <v>6.0189000000000004</v>
      </c>
      <c r="Z162" s="409">
        <f>IF(AA162=O162,N162,interp(AA162,AreaCapacity!$A$3:$B$245,2))</f>
        <v>7746.2994311717857</v>
      </c>
      <c r="AA162" s="403">
        <f t="shared" si="97"/>
        <v>83930.2</v>
      </c>
      <c r="AB162" s="396">
        <f t="shared" si="104"/>
        <v>75.704346876835757</v>
      </c>
      <c r="AC162" s="396">
        <f>IF(P162&lt;&gt;"---",P162,IF(BH162="Y",AB162,MIN(Input!I137,AB162-AK162)))</f>
        <v>75.704346876835757</v>
      </c>
      <c r="AD162" s="396">
        <f t="shared" si="105"/>
        <v>0.26755208333333302</v>
      </c>
      <c r="AE162" s="396">
        <f>IF(R162&lt;&gt;"---",R162,IF(BH162="Y",Input!M137,0))</f>
        <v>12.33302926103601</v>
      </c>
      <c r="AF162" s="396">
        <f t="shared" si="106"/>
        <v>125</v>
      </c>
      <c r="AG162" s="396">
        <f t="shared" si="77"/>
        <v>0</v>
      </c>
      <c r="AH162" s="396">
        <f t="shared" si="78"/>
        <v>15.119355304538431</v>
      </c>
      <c r="AI162" s="396">
        <f t="shared" si="107"/>
        <v>200.96875</v>
      </c>
      <c r="AJ162" s="212">
        <f t="shared" si="79"/>
        <v>198.18557291666667</v>
      </c>
      <c r="AK162" s="432">
        <f>IF(Y162&lt;&gt;"---",Y162,interp(AA161,AreaCapacity!$A$3:$C$245,3)*StepInterp(B162,Evap!$A$3:$D$15,4)/1.9835)</f>
        <v>6.0189000000000004</v>
      </c>
      <c r="AL162" s="396">
        <f t="shared" si="108"/>
        <v>2.7831770833333298</v>
      </c>
      <c r="AM162" s="396">
        <f t="shared" si="80"/>
        <v>200.96875</v>
      </c>
      <c r="AN162" s="396">
        <f t="shared" si="98"/>
        <v>-254.88000000000466</v>
      </c>
      <c r="AO162" s="396">
        <f t="shared" si="81"/>
        <v>122.48122603983091</v>
      </c>
      <c r="AP162" s="396">
        <f t="shared" si="99"/>
        <v>5545.3950605999917</v>
      </c>
      <c r="AQ162" s="409">
        <f>IF(AR162=O162,N162,interp(AR162,AreaCapacity!$A$3:$B$245,2))</f>
        <v>7746.2994311717857</v>
      </c>
      <c r="AR162" s="403">
        <f t="shared" si="82"/>
        <v>83930.2</v>
      </c>
      <c r="AS162" s="396">
        <f t="shared" si="109"/>
        <v>75.704346876835757</v>
      </c>
      <c r="AT162" s="396">
        <f>IF(P162&lt;&gt;"---",P162,IF(BH162="Y",AS162,MIN(Input!I137,AS162-BB162)))</f>
        <v>75.704346876835757</v>
      </c>
      <c r="AU162" s="396">
        <f t="shared" si="110"/>
        <v>0.26755208333333302</v>
      </c>
      <c r="AV162" s="396">
        <f>IF(R162&lt;&gt;"---",R162,IF(BH162="Y",Input!M137,0))</f>
        <v>12.33302926103601</v>
      </c>
      <c r="AW162" s="396">
        <f t="shared" si="111"/>
        <v>125</v>
      </c>
      <c r="AX162" s="396">
        <f t="shared" si="83"/>
        <v>0</v>
      </c>
      <c r="AY162" s="396">
        <f t="shared" si="84"/>
        <v>15.119355304538431</v>
      </c>
      <c r="AZ162" s="396">
        <f t="shared" si="112"/>
        <v>200.96875</v>
      </c>
      <c r="BA162" s="212">
        <f t="shared" si="85"/>
        <v>198.18557291666667</v>
      </c>
      <c r="BB162" s="432">
        <f>IF(Y162&lt;&gt;"---",Y162,interp(AR161,AreaCapacity!$A$3:$C$245,3)*StepInterp(B162,Evap!$A$3:$D$15,4)/1.9835)</f>
        <v>6.0189000000000004</v>
      </c>
      <c r="BC162" s="396">
        <f t="shared" si="113"/>
        <v>2.7831770833333298</v>
      </c>
      <c r="BD162" s="212">
        <f t="shared" si="86"/>
        <v>200.96875</v>
      </c>
      <c r="BE162" s="212">
        <f t="shared" si="87"/>
        <v>-254.88000000000466</v>
      </c>
      <c r="BF162" s="212">
        <f t="shared" si="88"/>
        <v>122.48122603983091</v>
      </c>
      <c r="BG162" s="445">
        <f t="shared" si="89"/>
        <v>5545.3950605999917</v>
      </c>
      <c r="BH162" s="396" t="str">
        <f t="shared" si="114"/>
        <v>Y</v>
      </c>
      <c r="BI162" s="396">
        <f t="shared" si="115"/>
        <v>110</v>
      </c>
      <c r="BJ162" s="396">
        <f t="shared" si="90"/>
        <v>0</v>
      </c>
      <c r="BK162" s="396">
        <f t="shared" si="91"/>
        <v>91331.677763020707</v>
      </c>
      <c r="BL162" s="396">
        <f t="shared" si="92"/>
        <v>91331.677763020707</v>
      </c>
      <c r="BM162" s="443">
        <f t="shared" si="93"/>
        <v>0</v>
      </c>
      <c r="BN162" s="460">
        <f t="shared" si="94"/>
        <v>0</v>
      </c>
      <c r="BO162" s="305">
        <f t="shared" si="95"/>
        <v>0</v>
      </c>
      <c r="BP162" s="445">
        <f t="shared" si="96"/>
        <v>0</v>
      </c>
      <c r="BQ162" s="305"/>
      <c r="BR162" s="12">
        <v>7704</v>
      </c>
      <c r="BS162" s="12">
        <v>52000</v>
      </c>
      <c r="BT162" s="12">
        <v>7747.5</v>
      </c>
      <c r="BU162" s="446">
        <v>85000</v>
      </c>
      <c r="BV162" s="6">
        <v>7766</v>
      </c>
      <c r="BW162" s="6">
        <v>102369</v>
      </c>
      <c r="CW162" s="436"/>
      <c r="CX162" s="436"/>
      <c r="CY162" s="436"/>
      <c r="CZ162" s="436"/>
      <c r="DA162" s="436"/>
      <c r="DB162" s="436"/>
      <c r="DC162" s="148"/>
    </row>
    <row r="163" spans="1:107">
      <c r="A163" s="6" t="str">
        <f ca="1">OFFSET('day lookup'!$A$1,WEEKDAY(B163,1)-1,0)</f>
        <v>TUE</v>
      </c>
      <c r="B163" s="387">
        <f t="shared" si="100"/>
        <v>41128</v>
      </c>
      <c r="C163" s="394">
        <f ca="1">IF($CY$1=1,OFFSET(Historic!$F$193,$B163-$B$35,C$30-1975),IF($B163&gt;DATE(Input!$C$1,4,30),OFFSET(Historic!$F$193,$B163-$B$35,C$30-1975),NA()))</f>
        <v>99.829026699999446</v>
      </c>
      <c r="D163" s="212">
        <f ca="1">IF($CY$1=1,OFFSET(Historic!$F$193,$B163-$B$35,D$30-1975),IF($B163&gt;DATE(Input!$C$1,4,30),OFFSET(Historic!$F$193,$B163-$B$35,D$30-1975),NA()))</f>
        <v>115.04126000000001</v>
      </c>
      <c r="E163" s="212">
        <f ca="1">IF($CY$1=1,OFFSET(Historic!$F$193,$B163-$B$35,E$30-1975),IF($B163&gt;DATE(Input!$C$1,4,30),OFFSET(Historic!$F$193,$B163-$B$35,E$30-1975),NA()))</f>
        <v>174.60486410000001</v>
      </c>
      <c r="F163" s="212">
        <f ca="1">IF($CY$1=1,OFFSET(Historic!$F$193,$B163-$B$35,F$30-1975),IF($B163&gt;DATE(Input!$C$1,4,30),OFFSET(Historic!$F$193,$B163-$B$35,F$30-1975),NA()))</f>
        <v>128.92555000000002</v>
      </c>
      <c r="G163" s="212">
        <f ca="1">IF($CY$1=1,OFFSET(Historic!$F$193,$B163-$B$35,G$30-1975),IF($B163&gt;DATE(Input!$C$1,4,30),OFFSET(Historic!$F$193,$B163-$B$35,G$30-1975),NA()))</f>
        <v>221.65</v>
      </c>
      <c r="H163" s="212">
        <f t="shared" ca="1" si="76"/>
        <v>148.01014015999991</v>
      </c>
      <c r="I163" s="388">
        <f t="shared" ref="I163:I194" ca="1" si="116">IF(B163&lt;$B$157,IF($CY$1=1,H163/$H$220*100,IF(B163&gt;$B$64,H163/$H$221*100,NA())),H163/$H$222*100)</f>
        <v>2.0510478954253886</v>
      </c>
      <c r="J163" s="305">
        <f t="shared" ref="J163:J194" ca="1" si="117">IF(B163&lt;$B$157,IF($CY$1=1,$E$8,$F$8),$G$8)*1000*I163/100/1.9835</f>
        <v>123.05253317651685</v>
      </c>
      <c r="K163" s="305">
        <f t="shared" ref="K163:K194" ca="1" si="118">IF(B163&lt;$B$157,IF($CY$1=1,$E$9,$F$9),$G$9)*1000*I163/100/1.9835</f>
        <v>4.1362196025719964</v>
      </c>
      <c r="L163" s="406" t="str">
        <f>IF(Computations!J138&lt;&gt;"",Computations!J138,"---")</f>
        <v>Y</v>
      </c>
      <c r="M163" s="436">
        <f>IF(Computations!I138&lt;&gt;"",Computations!I138,"---")</f>
        <v>110.76612724193521</v>
      </c>
      <c r="N163" s="410">
        <f>IF(Computations!C138&lt;&gt;"",Computations!C138,"---")</f>
        <v>7746.0498976109211</v>
      </c>
      <c r="O163" s="407">
        <f>IF(Computations!D138&lt;&gt;"",Computations!D138,"---")</f>
        <v>83710.86</v>
      </c>
      <c r="P163" s="407">
        <f>IF(Computations!M138&lt;&gt;"",Computations!M138,"---")</f>
        <v>110.76612724193521</v>
      </c>
      <c r="Q163" s="407">
        <f>IF(Computations!P138&lt;&gt;"",Computations!P138,"---")</f>
        <v>0.34583333333333299</v>
      </c>
      <c r="R163" s="407">
        <f>IF(Computations!V138&lt;&gt;"",Computations!V138,"---")</f>
        <v>12.33302926103601</v>
      </c>
      <c r="S163" s="407">
        <f>IF(Computations!X138&lt;&gt;"",Computations!X138,"---")</f>
        <v>125</v>
      </c>
      <c r="T163" s="407">
        <f>IF(Computations!AB138&lt;&gt;"",Computations!AB138,"---")</f>
        <v>0</v>
      </c>
      <c r="U163" s="407">
        <f>IF(Computations!AG138&lt;&gt;"",Computations!AG138,"---")</f>
        <v>33.11045858630456</v>
      </c>
      <c r="V163" s="407">
        <f>IF(Computations!H138&lt;&gt;"",Computations!H138,"---")</f>
        <v>215.33453125</v>
      </c>
      <c r="W163" s="407">
        <f>IF(Computations!G138&lt;&gt;"",Computations!G138,"---")</f>
        <v>2.6810937500000001</v>
      </c>
      <c r="X163" s="407">
        <f>IF(Computations!F138&lt;&gt;"",Computations!F138,"---")</f>
        <v>218.015625</v>
      </c>
      <c r="Y163" s="422">
        <f>IF(Computations!E138&lt;&gt;"",Computations!E138,"---")</f>
        <v>6.0138999999999996</v>
      </c>
      <c r="Z163" s="409">
        <f>IF(AA163=O163,N163,interp(AA163,AreaCapacity!$A$3:$B$245,2))</f>
        <v>7746.0498976109211</v>
      </c>
      <c r="AA163" s="403">
        <f t="shared" si="97"/>
        <v>83710.86</v>
      </c>
      <c r="AB163" s="396">
        <f t="shared" ref="AB163:AB194" si="119">IF(M163&lt;&gt;"---",M163,J163)</f>
        <v>110.76612724193521</v>
      </c>
      <c r="AC163" s="396">
        <f>IF(P163&lt;&gt;"---",P163,IF(BH163="Y",AB163,MIN(Input!I138,AB163-AK163)))</f>
        <v>110.76612724193521</v>
      </c>
      <c r="AD163" s="396">
        <f t="shared" ref="AD163:AD194" si="120">IF(Q163&lt;&gt;"---",Q163,IF(BH163="Y",K163,0))</f>
        <v>0.34583333333333299</v>
      </c>
      <c r="AE163" s="396">
        <f>IF(R163&lt;&gt;"---",R163,IF(BH163="Y",Input!M138,0))</f>
        <v>12.33302926103601</v>
      </c>
      <c r="AF163" s="396">
        <f t="shared" ref="AF163:AF194" si="121">IF(S163&lt;&gt;"---",S163,StepInterp(B163,$H$3:$L$26,5))</f>
        <v>125</v>
      </c>
      <c r="AG163" s="396">
        <f t="shared" si="77"/>
        <v>0</v>
      </c>
      <c r="AH163" s="396">
        <f t="shared" si="78"/>
        <v>33.11045858630456</v>
      </c>
      <c r="AI163" s="396">
        <f t="shared" ref="AI163:AI194" si="122">IF(X163&lt;&gt;"---",X163,StepInterp(B163,$H$3:$K$26,3))</f>
        <v>218.015625</v>
      </c>
      <c r="AJ163" s="212">
        <f t="shared" si="79"/>
        <v>215.33453125</v>
      </c>
      <c r="AK163" s="432">
        <f>IF(Y163&lt;&gt;"---",Y163,interp(AA162,AreaCapacity!$A$3:$C$245,3)*StepInterp(B163,Evap!$A$3:$D$15,4)/1.9835)</f>
        <v>6.0138999999999996</v>
      </c>
      <c r="AL163" s="396">
        <f t="shared" ref="AL163:AL194" si="123">IF(W163&lt;&gt;"---",W163,StepInterp(B163,$H$3:$M$26,6))</f>
        <v>2.6810937500000001</v>
      </c>
      <c r="AM163" s="396">
        <f t="shared" si="80"/>
        <v>218.015625</v>
      </c>
      <c r="AN163" s="396">
        <f t="shared" si="98"/>
        <v>-219.33999999999651</v>
      </c>
      <c r="AO163" s="396">
        <f t="shared" si="81"/>
        <v>104.56840400806479</v>
      </c>
      <c r="AP163" s="396">
        <f t="shared" si="99"/>
        <v>5752.8064899499877</v>
      </c>
      <c r="AQ163" s="409">
        <f>IF(AR163=O163,N163,interp(AR163,AreaCapacity!$A$3:$B$245,2))</f>
        <v>7746.0498976109211</v>
      </c>
      <c r="AR163" s="403">
        <f t="shared" si="82"/>
        <v>83710.86</v>
      </c>
      <c r="AS163" s="396">
        <f t="shared" ref="AS163:AS194" si="124">IF(M163&lt;&gt;"---",M163,J163)</f>
        <v>110.76612724193521</v>
      </c>
      <c r="AT163" s="396">
        <f>IF(P163&lt;&gt;"---",P163,IF(BH163="Y",AS163,MIN(Input!I138,AS163-BB163)))</f>
        <v>110.76612724193521</v>
      </c>
      <c r="AU163" s="396">
        <f t="shared" ref="AU163:AU194" si="125">IF(Q163&lt;&gt;"---",Q163,IF(BH163="Y",K163,0))</f>
        <v>0.34583333333333299</v>
      </c>
      <c r="AV163" s="396">
        <f>IF(R163&lt;&gt;"---",R163,IF(BH163="Y",Input!M138,0))</f>
        <v>12.33302926103601</v>
      </c>
      <c r="AW163" s="396">
        <f t="shared" ref="AW163:AW194" si="126">IF(S163&lt;&gt;"---",S163,StepInterp(B163,$H$3:$L$26,5))</f>
        <v>125</v>
      </c>
      <c r="AX163" s="396">
        <f t="shared" si="83"/>
        <v>0</v>
      </c>
      <c r="AY163" s="396">
        <f t="shared" si="84"/>
        <v>33.11045858630456</v>
      </c>
      <c r="AZ163" s="396">
        <f t="shared" ref="AZ163:AZ194" si="127">IF(X163&lt;&gt;"---",X163,StepInterp(B163,$H$3:$K$26,4))</f>
        <v>218.015625</v>
      </c>
      <c r="BA163" s="212">
        <f t="shared" si="85"/>
        <v>215.33453125</v>
      </c>
      <c r="BB163" s="432">
        <f>IF(Y163&lt;&gt;"---",Y163,interp(AR162,AreaCapacity!$A$3:$C$245,3)*StepInterp(B163,Evap!$A$3:$D$15,4)/1.9835)</f>
        <v>6.0138999999999996</v>
      </c>
      <c r="BC163" s="396">
        <f t="shared" ref="BC163:BC194" si="128">IF(W163&lt;&gt;"---",W163,StepInterp(B163,$H$3:$M$26,6))</f>
        <v>2.6810937500000001</v>
      </c>
      <c r="BD163" s="212">
        <f t="shared" si="86"/>
        <v>218.015625</v>
      </c>
      <c r="BE163" s="212">
        <f t="shared" si="87"/>
        <v>-219.33999999999651</v>
      </c>
      <c r="BF163" s="212">
        <f t="shared" si="88"/>
        <v>104.56840400806479</v>
      </c>
      <c r="BG163" s="445">
        <f t="shared" si="89"/>
        <v>5752.8064899499877</v>
      </c>
      <c r="BH163" s="396" t="str">
        <f t="shared" ref="BH163:BH194" si="129">IF(L163&lt;&gt;"---",L163,StepInterp(B163,$B$13:$D$17,3))</f>
        <v>Y</v>
      </c>
      <c r="BI163" s="396">
        <f t="shared" ref="BI163:BI194" si="130">StepInterp(B163,$E$13:$G$15,3)</f>
        <v>110</v>
      </c>
      <c r="BJ163" s="396">
        <f t="shared" si="90"/>
        <v>0</v>
      </c>
      <c r="BK163" s="396">
        <f t="shared" si="91"/>
        <v>91331.677763020707</v>
      </c>
      <c r="BL163" s="396">
        <f t="shared" si="92"/>
        <v>91331.677763020707</v>
      </c>
      <c r="BM163" s="443">
        <f t="shared" si="93"/>
        <v>0</v>
      </c>
      <c r="BN163" s="460">
        <f t="shared" si="94"/>
        <v>0</v>
      </c>
      <c r="BO163" s="305">
        <f t="shared" si="95"/>
        <v>0</v>
      </c>
      <c r="BP163" s="445">
        <f t="shared" si="96"/>
        <v>0</v>
      </c>
      <c r="BQ163" s="305"/>
      <c r="BR163" s="12">
        <v>7704</v>
      </c>
      <c r="BS163" s="12">
        <v>52000</v>
      </c>
      <c r="BT163" s="12">
        <v>7747.5</v>
      </c>
      <c r="BU163" s="446">
        <v>85000</v>
      </c>
      <c r="BV163" s="6">
        <v>7766</v>
      </c>
      <c r="BW163" s="6">
        <v>102369</v>
      </c>
      <c r="CW163" s="436"/>
      <c r="CX163" s="436"/>
      <c r="CY163" s="436"/>
      <c r="CZ163" s="436"/>
      <c r="DA163" s="436"/>
      <c r="DB163" s="436"/>
      <c r="DC163" s="148"/>
    </row>
    <row r="164" spans="1:107">
      <c r="A164" s="6" t="str">
        <f ca="1">OFFSET('day lookup'!$A$1,WEEKDAY(B164,1)-1,0)</f>
        <v>WED</v>
      </c>
      <c r="B164" s="387">
        <f t="shared" si="100"/>
        <v>41129</v>
      </c>
      <c r="C164" s="394">
        <f ca="1">IF($CY$1=1,OFFSET(Historic!$F$193,$B164-$B$35,C$30-1975),IF($B164&gt;DATE(Input!$C$1,4,30),OFFSET(Historic!$F$193,$B164-$B$35,C$30-1975),NA()))</f>
        <v>129.4305976999901</v>
      </c>
      <c r="D164" s="212">
        <f ca="1">IF($CY$1=1,OFFSET(Historic!$F$193,$B164-$B$35,D$30-1975),IF($B164&gt;DATE(Input!$C$1,4,30),OFFSET(Historic!$F$193,$B164-$B$35,D$30-1975),NA()))</f>
        <v>89.256150000000005</v>
      </c>
      <c r="E164" s="212">
        <f ca="1">IF($CY$1=1,OFFSET(Historic!$F$193,$B164-$B$35,E$30-1975),IF($B164&gt;DATE(Input!$C$1,4,30),OFFSET(Historic!$F$193,$B164-$B$35,E$30-1975),NA()))</f>
        <v>173.35527800000003</v>
      </c>
      <c r="F164" s="212">
        <f ca="1">IF($CY$1=1,OFFSET(Historic!$F$193,$B164-$B$35,F$30-1975),IF($B164&gt;DATE(Input!$C$1,4,30),OFFSET(Historic!$F$193,$B164-$B$35,F$30-1975),NA()))</f>
        <v>99.173500000000004</v>
      </c>
      <c r="G164" s="212">
        <f ca="1">IF($CY$1=1,OFFSET(Historic!$F$193,$B164-$B$35,G$30-1975),IF($B164&gt;DATE(Input!$C$1,4,30),OFFSET(Historic!$F$193,$B164-$B$35,G$30-1975),NA()))</f>
        <v>222.1</v>
      </c>
      <c r="H164" s="212">
        <f t="shared" ref="H164:H217" ca="1" si="131">AVERAGE(C164:G164)</f>
        <v>142.66310513999804</v>
      </c>
      <c r="I164" s="388">
        <f t="shared" ca="1" si="116"/>
        <v>1.9769514523527365</v>
      </c>
      <c r="J164" s="305">
        <f t="shared" ca="1" si="117"/>
        <v>118.60712015627709</v>
      </c>
      <c r="K164" s="305">
        <f t="shared" ca="1" si="118"/>
        <v>3.9867939548328439</v>
      </c>
      <c r="L164" s="406" t="str">
        <f>IF(Computations!J139&lt;&gt;"",Computations!J139,"---")</f>
        <v>Y</v>
      </c>
      <c r="M164" s="436">
        <f>IF(Computations!I139&lt;&gt;"",Computations!I139,"---")</f>
        <v>93.830776191074918</v>
      </c>
      <c r="N164" s="410">
        <f>IF(Computations!C139&lt;&gt;"",Computations!C139,"---")</f>
        <v>7745.7595080091533</v>
      </c>
      <c r="O164" s="407">
        <f>IF(Computations!D139&lt;&gt;"",Computations!D139,"---")</f>
        <v>83456.81</v>
      </c>
      <c r="P164" s="407">
        <f>IF(Computations!M139&lt;&gt;"",Computations!M139,"---")</f>
        <v>93.830776191074918</v>
      </c>
      <c r="Q164" s="407">
        <f>IF(Computations!P139&lt;&gt;"",Computations!P139,"---")</f>
        <v>0.33999999999999903</v>
      </c>
      <c r="R164" s="407">
        <f>IF(Computations!V139&lt;&gt;"",Computations!V139,"---")</f>
        <v>12.33302926103601</v>
      </c>
      <c r="S164" s="407">
        <f>IF(Computations!X139&lt;&gt;"",Computations!X139,"---")</f>
        <v>125</v>
      </c>
      <c r="T164" s="407">
        <f>IF(Computations!AB139&lt;&gt;"",Computations!AB139,"---")</f>
        <v>0</v>
      </c>
      <c r="U164" s="407">
        <f>IF(Computations!AG139&lt;&gt;"",Computations!AG139,"---")</f>
        <v>15.590055452110931</v>
      </c>
      <c r="V164" s="407">
        <f>IF(Computations!H139&lt;&gt;"",Computations!H139,"---")</f>
        <v>215.91374999999999</v>
      </c>
      <c r="W164" s="407">
        <f>IF(Computations!G139&lt;&gt;"",Computations!G139,"---")</f>
        <v>2.68</v>
      </c>
      <c r="X164" s="407">
        <f>IF(Computations!F139&lt;&gt;"",Computations!F139,"---")</f>
        <v>218.59375</v>
      </c>
      <c r="Y164" s="422">
        <f>IF(Computations!E139&lt;&gt;"",Computations!E139,"---")</f>
        <v>5.9987000000000004</v>
      </c>
      <c r="Z164" s="409">
        <f>IF(AA164=O164,N164,interp(AA164,AreaCapacity!$A$3:$B$245,2))</f>
        <v>7745.7595080091533</v>
      </c>
      <c r="AA164" s="403">
        <f t="shared" si="97"/>
        <v>83456.81</v>
      </c>
      <c r="AB164" s="396">
        <f t="shared" si="119"/>
        <v>93.830776191074918</v>
      </c>
      <c r="AC164" s="396">
        <f>IF(P164&lt;&gt;"---",P164,IF(BH164="Y",AB164,MIN(Input!I139,AB164-AK164)))</f>
        <v>93.830776191074918</v>
      </c>
      <c r="AD164" s="396">
        <f t="shared" si="120"/>
        <v>0.33999999999999903</v>
      </c>
      <c r="AE164" s="396">
        <f>IF(R164&lt;&gt;"---",R164,IF(BH164="Y",Input!M139,0))</f>
        <v>12.33302926103601</v>
      </c>
      <c r="AF164" s="396">
        <f t="shared" si="121"/>
        <v>125</v>
      </c>
      <c r="AG164" s="396">
        <f t="shared" ref="AG164:AG217" si="132">IF(T164&lt;&gt;"---",T164,MAX(0,AI164-SUM(AC164:AF164)-AH164-AL164))</f>
        <v>0</v>
      </c>
      <c r="AH164" s="396">
        <f t="shared" ref="AH164:AH217" si="133">IF(U164&lt;&gt;"---",U164,0)</f>
        <v>15.590055452110931</v>
      </c>
      <c r="AI164" s="396">
        <f t="shared" si="122"/>
        <v>218.59375</v>
      </c>
      <c r="AJ164" s="212">
        <f t="shared" ref="AJ164:AJ217" si="134">IF(T164&lt;&gt;"---",SUM(AC164:AG164)-AH164,MAX(SUM(AC164:AF164)-AH164,AI164-AL164))</f>
        <v>215.91374999999999</v>
      </c>
      <c r="AK164" s="432">
        <f>IF(Y164&lt;&gt;"---",Y164,interp(AA163,AreaCapacity!$A$3:$C$245,3)*StepInterp(B164,Evap!$A$3:$D$15,4)/1.9835)</f>
        <v>5.9987000000000004</v>
      </c>
      <c r="AL164" s="396">
        <f t="shared" si="123"/>
        <v>2.68</v>
      </c>
      <c r="AM164" s="396">
        <f t="shared" ref="AM164:AM217" si="135">AJ164+AL164</f>
        <v>218.59375</v>
      </c>
      <c r="AN164" s="396">
        <f t="shared" si="98"/>
        <v>-254.05000000000291</v>
      </c>
      <c r="AO164" s="396">
        <f t="shared" ref="AO164:AO217" si="136">MAX(0,AJ164-AB164)</f>
        <v>122.08297380892508</v>
      </c>
      <c r="AP164" s="396">
        <f t="shared" si="99"/>
        <v>5994.958068499991</v>
      </c>
      <c r="AQ164" s="409">
        <f>IF(AR164=O164,N164,interp(AR164,AreaCapacity!$A$3:$B$245,2))</f>
        <v>7745.7595080091533</v>
      </c>
      <c r="AR164" s="403">
        <f t="shared" ref="AR164:AR217" si="137">IF(O164&lt;&gt;"---",O164,AR163+(AS164-BA164-BB164)*1.9835)</f>
        <v>83456.81</v>
      </c>
      <c r="AS164" s="396">
        <f t="shared" si="124"/>
        <v>93.830776191074918</v>
      </c>
      <c r="AT164" s="396">
        <f>IF(P164&lt;&gt;"---",P164,IF(BH164="Y",AS164,MIN(Input!I139,AS164-BB164)))</f>
        <v>93.830776191074918</v>
      </c>
      <c r="AU164" s="396">
        <f t="shared" si="125"/>
        <v>0.33999999999999903</v>
      </c>
      <c r="AV164" s="396">
        <f>IF(R164&lt;&gt;"---",R164,IF(BH164="Y",Input!M139,0))</f>
        <v>12.33302926103601</v>
      </c>
      <c r="AW164" s="396">
        <f t="shared" si="126"/>
        <v>125</v>
      </c>
      <c r="AX164" s="396">
        <f t="shared" ref="AX164:AX217" si="138">IF(T164&lt;&gt;"---",T164,MAX(0,BB164-SUM(AT164:AW164)-BA164-BE164))</f>
        <v>0</v>
      </c>
      <c r="AY164" s="396">
        <f t="shared" ref="AY164:AY217" si="139">IF(U164&lt;&gt;"---",U164,0)</f>
        <v>15.590055452110931</v>
      </c>
      <c r="AZ164" s="396">
        <f t="shared" si="127"/>
        <v>218.59375</v>
      </c>
      <c r="BA164" s="212">
        <f t="shared" ref="BA164:BA217" si="140">IF(T164&lt;&gt;"---",SUM(AT164:AX164)-AY164,MAX(SUM(AT164:AW164)-AY164,AZ164-BC164))</f>
        <v>215.91374999999999</v>
      </c>
      <c r="BB164" s="432">
        <f>IF(Y164&lt;&gt;"---",Y164,interp(AR163,AreaCapacity!$A$3:$C$245,3)*StepInterp(B164,Evap!$A$3:$D$15,4)/1.9835)</f>
        <v>5.9987000000000004</v>
      </c>
      <c r="BC164" s="396">
        <f t="shared" si="128"/>
        <v>2.68</v>
      </c>
      <c r="BD164" s="212">
        <f t="shared" ref="BD164:BD217" si="141">BA164+BC164</f>
        <v>218.59375</v>
      </c>
      <c r="BE164" s="212">
        <f t="shared" ref="BE164:BE217" si="142">AR164-AR163</f>
        <v>-254.05000000000291</v>
      </c>
      <c r="BF164" s="212">
        <f t="shared" ref="BF164:BF217" si="143">MAX(0,BA164-AS164)</f>
        <v>122.08297380892508</v>
      </c>
      <c r="BG164" s="445">
        <f t="shared" ref="BG164:BG217" si="144">BG163+BF164*1.9835</f>
        <v>5994.958068499991</v>
      </c>
      <c r="BH164" s="396" t="str">
        <f t="shared" si="129"/>
        <v>Y</v>
      </c>
      <c r="BI164" s="396">
        <f t="shared" si="130"/>
        <v>110</v>
      </c>
      <c r="BJ164" s="396">
        <f t="shared" ref="BJ164:BJ217" si="145">IF(BH164="Y",0,(AS164-BB164)-MIN(AS164-BB164,BI164-BC164))</f>
        <v>0</v>
      </c>
      <c r="BK164" s="396">
        <f t="shared" ref="BK164:BK217" si="146">BK163+BJ164*1.9835</f>
        <v>91331.677763020707</v>
      </c>
      <c r="BL164" s="396">
        <f t="shared" ref="BL164:BL217" si="147">MIN(BK164,102369)</f>
        <v>91331.677763020707</v>
      </c>
      <c r="BM164" s="443">
        <f t="shared" ref="BM164:BM217" si="148">MAX(0,BK164-102369)</f>
        <v>0</v>
      </c>
      <c r="BN164" s="460">
        <f t="shared" ref="BN164:BN217" si="149">MAX(BA164-AJ164,0)</f>
        <v>0</v>
      </c>
      <c r="BO164" s="305">
        <f t="shared" ref="BO164:BO217" si="150">BN164*1.9835</f>
        <v>0</v>
      </c>
      <c r="BP164" s="445">
        <f t="shared" ref="BP164:BP217" si="151">BP163+BO164</f>
        <v>0</v>
      </c>
      <c r="BQ164" s="305"/>
      <c r="BR164" s="12">
        <v>7704</v>
      </c>
      <c r="BS164" s="12">
        <v>52000</v>
      </c>
      <c r="BT164" s="12">
        <v>7747.5</v>
      </c>
      <c r="BU164" s="446">
        <v>85000</v>
      </c>
      <c r="BV164" s="6">
        <v>7766</v>
      </c>
      <c r="BW164" s="6">
        <v>102369</v>
      </c>
      <c r="CW164" s="436"/>
      <c r="CX164" s="436"/>
      <c r="CY164" s="436"/>
      <c r="CZ164" s="436"/>
      <c r="DA164" s="436"/>
      <c r="DB164" s="436"/>
      <c r="DC164" s="148"/>
    </row>
    <row r="165" spans="1:107">
      <c r="A165" s="6" t="str">
        <f ca="1">OFFSET('day lookup'!$A$1,WEEKDAY(B165,1)-1,0)</f>
        <v>THU</v>
      </c>
      <c r="B165" s="387">
        <f t="shared" si="100"/>
        <v>41130</v>
      </c>
      <c r="C165" s="394">
        <f ca="1">IF($CY$1=1,OFFSET(Historic!$F$193,$B165-$B$35,C$30-1975),IF($B165&gt;DATE(Input!$C$1,4,30),OFFSET(Historic!$F$193,$B165-$B$35,C$30-1975),NA()))</f>
        <v>99.162499300008164</v>
      </c>
      <c r="D165" s="212">
        <f ca="1">IF($CY$1=1,OFFSET(Historic!$F$193,$B165-$B$35,D$30-1975),IF($B165&gt;DATE(Input!$C$1,4,30),OFFSET(Historic!$F$193,$B165-$B$35,D$30-1975),NA()))</f>
        <v>91.239620000000002</v>
      </c>
      <c r="E165" s="212">
        <f ca="1">IF($CY$1=1,OFFSET(Historic!$F$193,$B165-$B$35,E$30-1975),IF($B165&gt;DATE(Input!$C$1,4,30),OFFSET(Historic!$F$193,$B165-$B$35,E$30-1975),NA()))</f>
        <v>161.41478860000001</v>
      </c>
      <c r="F165" s="212">
        <f ca="1">IF($CY$1=1,OFFSET(Historic!$F$193,$B165-$B$35,F$30-1975),IF($B165&gt;DATE(Input!$C$1,4,30),OFFSET(Historic!$F$193,$B165-$B$35,F$30-1975),NA()))</f>
        <v>109.09085</v>
      </c>
      <c r="G165" s="212">
        <f ca="1">IF($CY$1=1,OFFSET(Historic!$F$193,$B165-$B$35,G$30-1975),IF($B165&gt;DATE(Input!$C$1,4,30),OFFSET(Historic!$F$193,$B165-$B$35,G$30-1975),NA()))</f>
        <v>193.12</v>
      </c>
      <c r="H165" s="212">
        <f t="shared" ca="1" si="131"/>
        <v>130.80555158000163</v>
      </c>
      <c r="I165" s="388">
        <f t="shared" ca="1" si="116"/>
        <v>1.8126356139390041</v>
      </c>
      <c r="J165" s="305">
        <f t="shared" ca="1" si="117"/>
        <v>108.74899826505745</v>
      </c>
      <c r="K165" s="305">
        <f t="shared" ca="1" si="118"/>
        <v>3.6554285131111754</v>
      </c>
      <c r="L165" s="406" t="str">
        <f>IF(Computations!J140&lt;&gt;"",Computations!J140,"---")</f>
        <v>Y</v>
      </c>
      <c r="M165" s="436">
        <f>IF(Computations!I140&lt;&gt;"",Computations!I140,"---")</f>
        <v>76.868509443532872</v>
      </c>
      <c r="N165" s="410">
        <f>IF(Computations!C140&lt;&gt;"",Computations!C140,"---")</f>
        <v>7745.4098398169335</v>
      </c>
      <c r="O165" s="407">
        <f>IF(Computations!D140&lt;&gt;"",Computations!D140,"---")</f>
        <v>83151.199999999997</v>
      </c>
      <c r="P165" s="407">
        <f>IF(Computations!M140&lt;&gt;"",Computations!M140,"---")</f>
        <v>76.868509443532872</v>
      </c>
      <c r="Q165" s="407">
        <f>IF(Computations!P140&lt;&gt;"",Computations!P140,"---")</f>
        <v>0.45999999999999902</v>
      </c>
      <c r="R165" s="407">
        <f>IF(Computations!V140&lt;&gt;"",Computations!V140,"---")</f>
        <v>12.33302926103601</v>
      </c>
      <c r="S165" s="407">
        <f>IF(Computations!X140&lt;&gt;"",Computations!X140,"---")</f>
        <v>125</v>
      </c>
      <c r="T165" s="407">
        <f>IF(Computations!AB140&lt;&gt;"",Computations!AB140,"---")</f>
        <v>0</v>
      </c>
      <c r="U165" s="407">
        <f>IF(Computations!AG140&lt;&gt;"",Computations!AG140,"---")</f>
        <v>-10.294398795430141</v>
      </c>
      <c r="V165" s="407">
        <f>IF(Computations!H140&lt;&gt;"",Computations!H140,"---")</f>
        <v>224.95593749999901</v>
      </c>
      <c r="W165" s="407">
        <f>IF(Computations!G140&lt;&gt;"",Computations!G140,"---")</f>
        <v>2.6534374999999999</v>
      </c>
      <c r="X165" s="407">
        <f>IF(Computations!F140&lt;&gt;"",Computations!F140,"---")</f>
        <v>227.60937499999901</v>
      </c>
      <c r="Y165" s="422">
        <f>IF(Computations!E140&lt;&gt;"",Computations!E140,"---")</f>
        <v>5.9886999999999997</v>
      </c>
      <c r="Z165" s="409">
        <f>IF(AA165=O165,N165,interp(AA165,AreaCapacity!$A$3:$B$245,2))</f>
        <v>7745.4098398169335</v>
      </c>
      <c r="AA165" s="403">
        <f t="shared" si="97"/>
        <v>83151.199999999997</v>
      </c>
      <c r="AB165" s="396">
        <f t="shared" si="119"/>
        <v>76.868509443532872</v>
      </c>
      <c r="AC165" s="396">
        <f>IF(P165&lt;&gt;"---",P165,IF(BH165="Y",AB165,MIN(Input!I140,AB165-AK165)))</f>
        <v>76.868509443532872</v>
      </c>
      <c r="AD165" s="396">
        <f t="shared" si="120"/>
        <v>0.45999999999999902</v>
      </c>
      <c r="AE165" s="396">
        <f>IF(R165&lt;&gt;"---",R165,IF(BH165="Y",Input!M140,0))</f>
        <v>12.33302926103601</v>
      </c>
      <c r="AF165" s="396">
        <f t="shared" si="121"/>
        <v>125</v>
      </c>
      <c r="AG165" s="396">
        <f t="shared" si="132"/>
        <v>0</v>
      </c>
      <c r="AH165" s="396">
        <f t="shared" si="133"/>
        <v>-10.294398795430141</v>
      </c>
      <c r="AI165" s="396">
        <f t="shared" si="122"/>
        <v>227.60937499999901</v>
      </c>
      <c r="AJ165" s="212">
        <f t="shared" si="134"/>
        <v>224.95593749999901</v>
      </c>
      <c r="AK165" s="432">
        <f>IF(Y165&lt;&gt;"---",Y165,interp(AA164,AreaCapacity!$A$3:$C$245,3)*StepInterp(B165,Evap!$A$3:$D$15,4)/1.9835)</f>
        <v>5.9886999999999997</v>
      </c>
      <c r="AL165" s="396">
        <f t="shared" si="123"/>
        <v>2.6534374999999999</v>
      </c>
      <c r="AM165" s="396">
        <f t="shared" si="135"/>
        <v>227.60937499999901</v>
      </c>
      <c r="AN165" s="396">
        <f t="shared" si="98"/>
        <v>-305.61000000000058</v>
      </c>
      <c r="AO165" s="396">
        <f t="shared" si="136"/>
        <v>148.08742805646614</v>
      </c>
      <c r="AP165" s="396">
        <f t="shared" si="99"/>
        <v>6288.689482049992</v>
      </c>
      <c r="AQ165" s="409">
        <f>IF(AR165=O165,N165,interp(AR165,AreaCapacity!$A$3:$B$245,2))</f>
        <v>7745.4098398169335</v>
      </c>
      <c r="AR165" s="403">
        <f t="shared" si="137"/>
        <v>83151.199999999997</v>
      </c>
      <c r="AS165" s="396">
        <f t="shared" si="124"/>
        <v>76.868509443532872</v>
      </c>
      <c r="AT165" s="396">
        <f>IF(P165&lt;&gt;"---",P165,IF(BH165="Y",AS165,MIN(Input!I140,AS165-BB165)))</f>
        <v>76.868509443532872</v>
      </c>
      <c r="AU165" s="396">
        <f t="shared" si="125"/>
        <v>0.45999999999999902</v>
      </c>
      <c r="AV165" s="396">
        <f>IF(R165&lt;&gt;"---",R165,IF(BH165="Y",Input!M140,0))</f>
        <v>12.33302926103601</v>
      </c>
      <c r="AW165" s="396">
        <f t="shared" si="126"/>
        <v>125</v>
      </c>
      <c r="AX165" s="396">
        <f t="shared" si="138"/>
        <v>0</v>
      </c>
      <c r="AY165" s="396">
        <f t="shared" si="139"/>
        <v>-10.294398795430141</v>
      </c>
      <c r="AZ165" s="396">
        <f t="shared" si="127"/>
        <v>227.60937499999901</v>
      </c>
      <c r="BA165" s="212">
        <f t="shared" si="140"/>
        <v>224.95593749999901</v>
      </c>
      <c r="BB165" s="432">
        <f>IF(Y165&lt;&gt;"---",Y165,interp(AR164,AreaCapacity!$A$3:$C$245,3)*StepInterp(B165,Evap!$A$3:$D$15,4)/1.9835)</f>
        <v>5.9886999999999997</v>
      </c>
      <c r="BC165" s="396">
        <f t="shared" si="128"/>
        <v>2.6534374999999999</v>
      </c>
      <c r="BD165" s="212">
        <f t="shared" si="141"/>
        <v>227.60937499999901</v>
      </c>
      <c r="BE165" s="212">
        <f t="shared" si="142"/>
        <v>-305.61000000000058</v>
      </c>
      <c r="BF165" s="212">
        <f t="shared" si="143"/>
        <v>148.08742805646614</v>
      </c>
      <c r="BG165" s="445">
        <f t="shared" si="144"/>
        <v>6288.689482049992</v>
      </c>
      <c r="BH165" s="396" t="str">
        <f t="shared" si="129"/>
        <v>Y</v>
      </c>
      <c r="BI165" s="396">
        <f t="shared" si="130"/>
        <v>110</v>
      </c>
      <c r="BJ165" s="396">
        <f t="shared" si="145"/>
        <v>0</v>
      </c>
      <c r="BK165" s="396">
        <f t="shared" si="146"/>
        <v>91331.677763020707</v>
      </c>
      <c r="BL165" s="396">
        <f t="shared" si="147"/>
        <v>91331.677763020707</v>
      </c>
      <c r="BM165" s="443">
        <f t="shared" si="148"/>
        <v>0</v>
      </c>
      <c r="BN165" s="460">
        <f t="shared" si="149"/>
        <v>0</v>
      </c>
      <c r="BO165" s="305">
        <f t="shared" si="150"/>
        <v>0</v>
      </c>
      <c r="BP165" s="445">
        <f t="shared" si="151"/>
        <v>0</v>
      </c>
      <c r="BQ165" s="305"/>
      <c r="BR165" s="12">
        <v>7704</v>
      </c>
      <c r="BS165" s="12">
        <v>52000</v>
      </c>
      <c r="BT165" s="12">
        <v>7747.5</v>
      </c>
      <c r="BU165" s="446">
        <v>85000</v>
      </c>
      <c r="BV165" s="6">
        <v>7766</v>
      </c>
      <c r="BW165" s="6">
        <v>102369</v>
      </c>
      <c r="CW165" s="436"/>
      <c r="CX165" s="436"/>
      <c r="CY165" s="436"/>
      <c r="CZ165" s="436"/>
      <c r="DA165" s="436"/>
      <c r="DB165" s="436"/>
      <c r="DC165" s="148"/>
    </row>
    <row r="166" spans="1:107">
      <c r="A166" s="6" t="str">
        <f ca="1">OFFSET('day lookup'!$A$1,WEEKDAY(B166,1)-1,0)</f>
        <v>FRI</v>
      </c>
      <c r="B166" s="387">
        <f t="shared" si="100"/>
        <v>41131</v>
      </c>
      <c r="C166" s="394">
        <f ca="1">IF($CY$1=1,OFFSET(Historic!$F$193,$B166-$B$35,C$30-1975),IF($B166&gt;DATE(Input!$C$1,4,30),OFFSET(Historic!$F$193,$B166-$B$35,C$30-1975),NA()))</f>
        <v>69.356466499999158</v>
      </c>
      <c r="D166" s="212">
        <f ca="1">IF($CY$1=1,OFFSET(Historic!$F$193,$B166-$B$35,D$30-1975),IF($B166&gt;DATE(Input!$C$1,4,30),OFFSET(Historic!$F$193,$B166-$B$35,D$30-1975),NA()))</f>
        <v>87.272680000000008</v>
      </c>
      <c r="E166" s="212">
        <f ca="1">IF($CY$1=1,OFFSET(Historic!$F$193,$B166-$B$35,E$30-1975),IF($B166&gt;DATE(Input!$C$1,4,30),OFFSET(Historic!$F$193,$B166-$B$35,E$30-1975),NA()))</f>
        <v>148.38339070000001</v>
      </c>
      <c r="F166" s="212">
        <f ca="1">IF($CY$1=1,OFFSET(Historic!$F$193,$B166-$B$35,F$30-1975),IF($B166&gt;DATE(Input!$C$1,4,30),OFFSET(Historic!$F$193,$B166-$B$35,F$30-1975),NA()))</f>
        <v>148.76025000000001</v>
      </c>
      <c r="G166" s="212">
        <f ca="1">IF($CY$1=1,OFFSET(Historic!$F$193,$B166-$B$35,G$30-1975),IF($B166&gt;DATE(Input!$C$1,4,30),OFFSET(Historic!$F$193,$B166-$B$35,G$30-1975),NA()))</f>
        <v>236.23</v>
      </c>
      <c r="H166" s="212">
        <f t="shared" ca="1" si="131"/>
        <v>138.00055743999985</v>
      </c>
      <c r="I166" s="388">
        <f t="shared" ca="1" si="116"/>
        <v>1.9123402801920726</v>
      </c>
      <c r="J166" s="305">
        <f t="shared" ca="1" si="117"/>
        <v>114.73077556987981</v>
      </c>
      <c r="K166" s="305">
        <f t="shared" ca="1" si="118"/>
        <v>3.856496657811086</v>
      </c>
      <c r="L166" s="406" t="str">
        <f>IF(Computations!J141&lt;&gt;"",Computations!J141,"---")</f>
        <v>Y</v>
      </c>
      <c r="M166" s="436">
        <f>IF(Computations!I141&lt;&gt;"",Computations!I141,"---")</f>
        <v>84.317352643688224</v>
      </c>
      <c r="N166" s="410">
        <f>IF(Computations!C141&lt;&gt;"",Computations!C141,"---")</f>
        <v>7745.0404805491989</v>
      </c>
      <c r="O166" s="407">
        <f>IF(Computations!D141&lt;&gt;"",Computations!D141,"---")</f>
        <v>82828.38</v>
      </c>
      <c r="P166" s="407">
        <f>IF(Computations!M141&lt;&gt;"",Computations!M141,"---")</f>
        <v>84.317352643688224</v>
      </c>
      <c r="Q166" s="407">
        <f>IF(Computations!P141&lt;&gt;"",Computations!P141,"---")</f>
        <v>1.01999999999999</v>
      </c>
      <c r="R166" s="407">
        <f>IF(Computations!V141&lt;&gt;"",Computations!V141,"---")</f>
        <v>12.33302926103601</v>
      </c>
      <c r="S166" s="407">
        <f>IF(Computations!X141&lt;&gt;"",Computations!X141,"---")</f>
        <v>125</v>
      </c>
      <c r="T166" s="407">
        <f>IF(Computations!AB141&lt;&gt;"",Computations!AB141,"---")</f>
        <v>0</v>
      </c>
      <c r="U166" s="407">
        <f>IF(Computations!AG141&lt;&gt;"",Computations!AG141,"---")</f>
        <v>-18.426180595274786</v>
      </c>
      <c r="V166" s="407">
        <f>IF(Computations!H141&lt;&gt;"",Computations!H141,"---")</f>
        <v>241.09656249999901</v>
      </c>
      <c r="W166" s="407">
        <f>IF(Computations!G141&lt;&gt;"",Computations!G141,"---")</f>
        <v>2.6221874999999999</v>
      </c>
      <c r="X166" s="407">
        <f>IF(Computations!F141&lt;&gt;"",Computations!F141,"---")</f>
        <v>243.71874999999901</v>
      </c>
      <c r="Y166" s="422">
        <f>IF(Computations!E141&lt;&gt;"",Computations!E141,"---")</f>
        <v>5.9734999999999996</v>
      </c>
      <c r="Z166" s="409">
        <f>IF(AA166=O166,N166,interp(AA166,AreaCapacity!$A$3:$B$245,2))</f>
        <v>7745.0404805491989</v>
      </c>
      <c r="AA166" s="403">
        <f t="shared" si="97"/>
        <v>82828.38</v>
      </c>
      <c r="AB166" s="396">
        <f t="shared" si="119"/>
        <v>84.317352643688224</v>
      </c>
      <c r="AC166" s="396">
        <f>IF(P166&lt;&gt;"---",P166,IF(BH166="Y",AB166,MIN(Input!I141,AB166-AK166)))</f>
        <v>84.317352643688224</v>
      </c>
      <c r="AD166" s="396">
        <f t="shared" si="120"/>
        <v>1.01999999999999</v>
      </c>
      <c r="AE166" s="396">
        <f>IF(R166&lt;&gt;"---",R166,IF(BH166="Y",Input!M141,0))</f>
        <v>12.33302926103601</v>
      </c>
      <c r="AF166" s="396">
        <f t="shared" si="121"/>
        <v>125</v>
      </c>
      <c r="AG166" s="396">
        <f t="shared" si="132"/>
        <v>0</v>
      </c>
      <c r="AH166" s="396">
        <f t="shared" si="133"/>
        <v>-18.426180595274786</v>
      </c>
      <c r="AI166" s="396">
        <f t="shared" si="122"/>
        <v>243.71874999999901</v>
      </c>
      <c r="AJ166" s="212">
        <f t="shared" si="134"/>
        <v>241.09656249999901</v>
      </c>
      <c r="AK166" s="432">
        <f>IF(Y166&lt;&gt;"---",Y166,interp(AA165,AreaCapacity!$A$3:$C$245,3)*StepInterp(B166,Evap!$A$3:$D$15,4)/1.9835)</f>
        <v>5.9734999999999996</v>
      </c>
      <c r="AL166" s="396">
        <f t="shared" si="123"/>
        <v>2.6221874999999999</v>
      </c>
      <c r="AM166" s="396">
        <f t="shared" si="135"/>
        <v>243.71874999999901</v>
      </c>
      <c r="AN166" s="396">
        <f t="shared" si="98"/>
        <v>-322.81999999999243</v>
      </c>
      <c r="AO166" s="396">
        <f t="shared" si="136"/>
        <v>156.77920985631079</v>
      </c>
      <c r="AP166" s="396">
        <f t="shared" si="99"/>
        <v>6599.6610447999847</v>
      </c>
      <c r="AQ166" s="409">
        <f>IF(AR166=O166,N166,interp(AR166,AreaCapacity!$A$3:$B$245,2))</f>
        <v>7745.0404805491989</v>
      </c>
      <c r="AR166" s="403">
        <f t="shared" si="137"/>
        <v>82828.38</v>
      </c>
      <c r="AS166" s="396">
        <f t="shared" si="124"/>
        <v>84.317352643688224</v>
      </c>
      <c r="AT166" s="396">
        <f>IF(P166&lt;&gt;"---",P166,IF(BH166="Y",AS166,MIN(Input!I141,AS166-BB166)))</f>
        <v>84.317352643688224</v>
      </c>
      <c r="AU166" s="396">
        <f t="shared" si="125"/>
        <v>1.01999999999999</v>
      </c>
      <c r="AV166" s="396">
        <f>IF(R166&lt;&gt;"---",R166,IF(BH166="Y",Input!M141,0))</f>
        <v>12.33302926103601</v>
      </c>
      <c r="AW166" s="396">
        <f t="shared" si="126"/>
        <v>125</v>
      </c>
      <c r="AX166" s="396">
        <f t="shared" si="138"/>
        <v>0</v>
      </c>
      <c r="AY166" s="396">
        <f t="shared" si="139"/>
        <v>-18.426180595274786</v>
      </c>
      <c r="AZ166" s="396">
        <f t="shared" si="127"/>
        <v>243.71874999999901</v>
      </c>
      <c r="BA166" s="212">
        <f t="shared" si="140"/>
        <v>241.09656249999901</v>
      </c>
      <c r="BB166" s="432">
        <f>IF(Y166&lt;&gt;"---",Y166,interp(AR165,AreaCapacity!$A$3:$C$245,3)*StepInterp(B166,Evap!$A$3:$D$15,4)/1.9835)</f>
        <v>5.9734999999999996</v>
      </c>
      <c r="BC166" s="396">
        <f t="shared" si="128"/>
        <v>2.6221874999999999</v>
      </c>
      <c r="BD166" s="212">
        <f t="shared" si="141"/>
        <v>243.71874999999901</v>
      </c>
      <c r="BE166" s="212">
        <f t="shared" si="142"/>
        <v>-322.81999999999243</v>
      </c>
      <c r="BF166" s="212">
        <f t="shared" si="143"/>
        <v>156.77920985631079</v>
      </c>
      <c r="BG166" s="445">
        <f t="shared" si="144"/>
        <v>6599.6610447999847</v>
      </c>
      <c r="BH166" s="396" t="str">
        <f t="shared" si="129"/>
        <v>Y</v>
      </c>
      <c r="BI166" s="396">
        <f t="shared" si="130"/>
        <v>110</v>
      </c>
      <c r="BJ166" s="396">
        <f t="shared" si="145"/>
        <v>0</v>
      </c>
      <c r="BK166" s="396">
        <f t="shared" si="146"/>
        <v>91331.677763020707</v>
      </c>
      <c r="BL166" s="396">
        <f t="shared" si="147"/>
        <v>91331.677763020707</v>
      </c>
      <c r="BM166" s="443">
        <f t="shared" si="148"/>
        <v>0</v>
      </c>
      <c r="BN166" s="460">
        <f t="shared" si="149"/>
        <v>0</v>
      </c>
      <c r="BO166" s="305">
        <f t="shared" si="150"/>
        <v>0</v>
      </c>
      <c r="BP166" s="445">
        <f t="shared" si="151"/>
        <v>0</v>
      </c>
      <c r="BQ166" s="305"/>
      <c r="BR166" s="12">
        <v>7704</v>
      </c>
      <c r="BS166" s="12">
        <v>52000</v>
      </c>
      <c r="BT166" s="12">
        <v>7747.5</v>
      </c>
      <c r="BU166" s="446">
        <v>85000</v>
      </c>
      <c r="BV166" s="6">
        <v>7766</v>
      </c>
      <c r="BW166" s="6">
        <v>102369</v>
      </c>
      <c r="CW166" s="436"/>
      <c r="CX166" s="436"/>
      <c r="CY166" s="436"/>
      <c r="CZ166" s="436"/>
      <c r="DA166" s="436"/>
      <c r="DB166" s="436"/>
      <c r="DC166" s="148"/>
    </row>
    <row r="167" spans="1:107">
      <c r="A167" s="6" t="str">
        <f ca="1">OFFSET('day lookup'!$A$1,WEEKDAY(B167,1)-1,0)</f>
        <v>SAT</v>
      </c>
      <c r="B167" s="387">
        <f t="shared" si="100"/>
        <v>41132</v>
      </c>
      <c r="C167" s="394">
        <f ca="1">IF($CY$1=1,OFFSET(Historic!$F$193,$B167-$B$35,C$30-1975),IF($B167&gt;DATE(Input!$C$1,4,30),OFFSET(Historic!$F$193,$B167-$B$35,C$30-1975),NA()))</f>
        <v>64.445722000002021</v>
      </c>
      <c r="D167" s="212">
        <f ca="1">IF($CY$1=1,OFFSET(Historic!$F$193,$B167-$B$35,D$30-1975),IF($B167&gt;DATE(Input!$C$1,4,30),OFFSET(Historic!$F$193,$B167-$B$35,D$30-1975),NA()))</f>
        <v>83.30574</v>
      </c>
      <c r="E167" s="212">
        <f ca="1">IF($CY$1=1,OFFSET(Historic!$F$193,$B167-$B$35,E$30-1975),IF($B167&gt;DATE(Input!$C$1,4,30),OFFSET(Historic!$F$193,$B167-$B$35,E$30-1975),NA()))</f>
        <v>77.236321799999999</v>
      </c>
      <c r="F167" s="212">
        <f ca="1">IF($CY$1=1,OFFSET(Historic!$F$193,$B167-$B$35,F$30-1975),IF($B167&gt;DATE(Input!$C$1,4,30),OFFSET(Historic!$F$193,$B167-$B$35,F$30-1975),NA()))</f>
        <v>164.62801000000002</v>
      </c>
      <c r="G167" s="212">
        <f ca="1">IF($CY$1=1,OFFSET(Historic!$F$193,$B167-$B$35,G$30-1975),IF($B167&gt;DATE(Input!$C$1,4,30),OFFSET(Historic!$F$193,$B167-$B$35,G$30-1975),NA()))</f>
        <v>177.19</v>
      </c>
      <c r="H167" s="212">
        <f t="shared" ca="1" si="131"/>
        <v>113.36115876000039</v>
      </c>
      <c r="I167" s="388">
        <f t="shared" ca="1" si="116"/>
        <v>1.5709002494446547</v>
      </c>
      <c r="J167" s="305">
        <f t="shared" ca="1" si="117"/>
        <v>94.24609512675265</v>
      </c>
      <c r="K167" s="305">
        <f t="shared" ca="1" si="118"/>
        <v>3.1679359706471479</v>
      </c>
      <c r="L167" s="406" t="str">
        <f>IF(Computations!J142&lt;&gt;"",Computations!J142,"---")</f>
        <v>Y</v>
      </c>
      <c r="M167" s="436">
        <f>IF(Computations!I142&lt;&gt;"",Computations!I142,"---")</f>
        <v>79.381236486949803</v>
      </c>
      <c r="N167" s="410">
        <f>IF(Computations!C142&lt;&gt;"",Computations!C142,"---")</f>
        <v>7744.6599539170511</v>
      </c>
      <c r="O167" s="407">
        <f>IF(Computations!D142&lt;&gt;"",Computations!D142,"---")</f>
        <v>82497.84</v>
      </c>
      <c r="P167" s="407">
        <f>IF(Computations!M142&lt;&gt;"",Computations!M142,"---")</f>
        <v>79.381236486949803</v>
      </c>
      <c r="Q167" s="407">
        <f>IF(Computations!P142&lt;&gt;"",Computations!P142,"---")</f>
        <v>1.01999999999999</v>
      </c>
      <c r="R167" s="407">
        <f>IF(Computations!V142&lt;&gt;"",Computations!V142,"---")</f>
        <v>12.33302926103601</v>
      </c>
      <c r="S167" s="407">
        <f>IF(Computations!X142&lt;&gt;"",Computations!X142,"---")</f>
        <v>125</v>
      </c>
      <c r="T167" s="407">
        <f>IF(Computations!AB142&lt;&gt;"",Computations!AB142,"---")</f>
        <v>0</v>
      </c>
      <c r="U167" s="407">
        <f>IF(Computations!AG142&lt;&gt;"",Computations!AG142,"---")</f>
        <v>-22.333390502013202</v>
      </c>
      <c r="V167" s="407">
        <f>IF(Computations!H142&lt;&gt;"",Computations!H142,"---")</f>
        <v>240.067656249999</v>
      </c>
      <c r="W167" s="407">
        <f>IF(Computations!G142&lt;&gt;"",Computations!G142,"---")</f>
        <v>2.5495312499999998</v>
      </c>
      <c r="X167" s="407">
        <f>IF(Computations!F142&lt;&gt;"",Computations!F142,"---")</f>
        <v>242.61718749999901</v>
      </c>
      <c r="Y167" s="422">
        <f>IF(Computations!E142&lt;&gt;"",Computations!E142,"---")</f>
        <v>5.9584000000000001</v>
      </c>
      <c r="Z167" s="409">
        <f>IF(AA167=O167,N167,interp(AA167,AreaCapacity!$A$3:$B$245,2))</f>
        <v>7744.6599539170511</v>
      </c>
      <c r="AA167" s="403">
        <f t="shared" si="97"/>
        <v>82497.84</v>
      </c>
      <c r="AB167" s="396">
        <f t="shared" si="119"/>
        <v>79.381236486949803</v>
      </c>
      <c r="AC167" s="396">
        <f>IF(P167&lt;&gt;"---",P167,IF(BH167="Y",AB167,MIN(Input!I142,AB167-AK167)))</f>
        <v>79.381236486949803</v>
      </c>
      <c r="AD167" s="396">
        <f t="shared" si="120"/>
        <v>1.01999999999999</v>
      </c>
      <c r="AE167" s="396">
        <f>IF(R167&lt;&gt;"---",R167,IF(BH167="Y",Input!M142,0))</f>
        <v>12.33302926103601</v>
      </c>
      <c r="AF167" s="396">
        <f t="shared" si="121"/>
        <v>125</v>
      </c>
      <c r="AG167" s="396">
        <f t="shared" si="132"/>
        <v>0</v>
      </c>
      <c r="AH167" s="396">
        <f t="shared" si="133"/>
        <v>-22.333390502013202</v>
      </c>
      <c r="AI167" s="396">
        <f t="shared" si="122"/>
        <v>242.61718749999901</v>
      </c>
      <c r="AJ167" s="212">
        <f t="shared" si="134"/>
        <v>240.067656249999</v>
      </c>
      <c r="AK167" s="432">
        <f>IF(Y167&lt;&gt;"---",Y167,interp(AA166,AreaCapacity!$A$3:$C$245,3)*StepInterp(B167,Evap!$A$3:$D$15,4)/1.9835)</f>
        <v>5.9584000000000001</v>
      </c>
      <c r="AL167" s="396">
        <f t="shared" si="123"/>
        <v>2.5495312499999998</v>
      </c>
      <c r="AM167" s="396">
        <f t="shared" si="135"/>
        <v>242.61718749999901</v>
      </c>
      <c r="AN167" s="396">
        <f t="shared" si="98"/>
        <v>-330.54000000000815</v>
      </c>
      <c r="AO167" s="396">
        <f t="shared" si="136"/>
        <v>160.6864197630492</v>
      </c>
      <c r="AP167" s="396">
        <f t="shared" si="99"/>
        <v>6918.3825583999924</v>
      </c>
      <c r="AQ167" s="409">
        <f>IF(AR167=O167,N167,interp(AR167,AreaCapacity!$A$3:$B$245,2))</f>
        <v>7744.6599539170511</v>
      </c>
      <c r="AR167" s="403">
        <f t="shared" si="137"/>
        <v>82497.84</v>
      </c>
      <c r="AS167" s="396">
        <f t="shared" si="124"/>
        <v>79.381236486949803</v>
      </c>
      <c r="AT167" s="396">
        <f>IF(P167&lt;&gt;"---",P167,IF(BH167="Y",AS167,MIN(Input!I142,AS167-BB167)))</f>
        <v>79.381236486949803</v>
      </c>
      <c r="AU167" s="396">
        <f t="shared" si="125"/>
        <v>1.01999999999999</v>
      </c>
      <c r="AV167" s="396">
        <f>IF(R167&lt;&gt;"---",R167,IF(BH167="Y",Input!M142,0))</f>
        <v>12.33302926103601</v>
      </c>
      <c r="AW167" s="396">
        <f t="shared" si="126"/>
        <v>125</v>
      </c>
      <c r="AX167" s="396">
        <f t="shared" si="138"/>
        <v>0</v>
      </c>
      <c r="AY167" s="396">
        <f t="shared" si="139"/>
        <v>-22.333390502013202</v>
      </c>
      <c r="AZ167" s="396">
        <f t="shared" si="127"/>
        <v>242.61718749999901</v>
      </c>
      <c r="BA167" s="212">
        <f t="shared" si="140"/>
        <v>240.067656249999</v>
      </c>
      <c r="BB167" s="432">
        <f>IF(Y167&lt;&gt;"---",Y167,interp(AR166,AreaCapacity!$A$3:$C$245,3)*StepInterp(B167,Evap!$A$3:$D$15,4)/1.9835)</f>
        <v>5.9584000000000001</v>
      </c>
      <c r="BC167" s="396">
        <f t="shared" si="128"/>
        <v>2.5495312499999998</v>
      </c>
      <c r="BD167" s="212">
        <f t="shared" si="141"/>
        <v>242.61718749999901</v>
      </c>
      <c r="BE167" s="212">
        <f t="shared" si="142"/>
        <v>-330.54000000000815</v>
      </c>
      <c r="BF167" s="212">
        <f t="shared" si="143"/>
        <v>160.6864197630492</v>
      </c>
      <c r="BG167" s="445">
        <f t="shared" si="144"/>
        <v>6918.3825583999924</v>
      </c>
      <c r="BH167" s="396" t="str">
        <f t="shared" si="129"/>
        <v>Y</v>
      </c>
      <c r="BI167" s="396">
        <f t="shared" si="130"/>
        <v>110</v>
      </c>
      <c r="BJ167" s="396">
        <f t="shared" si="145"/>
        <v>0</v>
      </c>
      <c r="BK167" s="396">
        <f t="shared" si="146"/>
        <v>91331.677763020707</v>
      </c>
      <c r="BL167" s="396">
        <f t="shared" si="147"/>
        <v>91331.677763020707</v>
      </c>
      <c r="BM167" s="443">
        <f t="shared" si="148"/>
        <v>0</v>
      </c>
      <c r="BN167" s="460">
        <f t="shared" si="149"/>
        <v>0</v>
      </c>
      <c r="BO167" s="305">
        <f t="shared" si="150"/>
        <v>0</v>
      </c>
      <c r="BP167" s="445">
        <f t="shared" si="151"/>
        <v>0</v>
      </c>
      <c r="BQ167" s="305"/>
      <c r="BR167" s="12">
        <v>7704</v>
      </c>
      <c r="BS167" s="12">
        <v>52000</v>
      </c>
      <c r="BT167" s="12">
        <v>7747.5</v>
      </c>
      <c r="BU167" s="446">
        <v>85000</v>
      </c>
      <c r="BV167" s="6">
        <v>7766</v>
      </c>
      <c r="BW167" s="6">
        <v>102369</v>
      </c>
      <c r="CW167" s="436"/>
      <c r="CX167" s="436"/>
      <c r="CY167" s="436"/>
      <c r="CZ167" s="436"/>
      <c r="DA167" s="436"/>
      <c r="DB167" s="436"/>
      <c r="DC167" s="148"/>
    </row>
    <row r="168" spans="1:107">
      <c r="A168" s="6" t="str">
        <f ca="1">OFFSET('day lookup'!$A$1,WEEKDAY(B168,1)-1,0)</f>
        <v>SUN</v>
      </c>
      <c r="B168" s="387">
        <f t="shared" si="100"/>
        <v>41133</v>
      </c>
      <c r="C168" s="394">
        <f ca="1">IF($CY$1=1,OFFSET(Historic!$F$193,$B168-$B$35,C$30-1975),IF($B168&gt;DATE(Input!$C$1,4,30),OFFSET(Historic!$F$193,$B168-$B$35,C$30-1975),NA()))</f>
        <v>37.026299899999145</v>
      </c>
      <c r="D168" s="212">
        <f ca="1">IF($CY$1=1,OFFSET(Historic!$F$193,$B168-$B$35,D$30-1975),IF($B168&gt;DATE(Input!$C$1,4,30),OFFSET(Historic!$F$193,$B168-$B$35,D$30-1975),NA()))</f>
        <v>83.30574</v>
      </c>
      <c r="E168" s="212">
        <f ca="1">IF($CY$1=1,OFFSET(Historic!$F$193,$B168-$B$35,E$30-1975),IF($B168&gt;DATE(Input!$C$1,4,30),OFFSET(Historic!$F$193,$B168-$B$35,E$30-1975),NA()))</f>
        <v>144.29744250000002</v>
      </c>
      <c r="F168" s="212">
        <f ca="1">IF($CY$1=1,OFFSET(Historic!$F$193,$B168-$B$35,F$30-1975),IF($B168&gt;DATE(Input!$C$1,4,30),OFFSET(Historic!$F$193,$B168-$B$35,F$30-1975),NA()))</f>
        <v>184.46271000000002</v>
      </c>
      <c r="G168" s="212">
        <f ca="1">IF($CY$1=1,OFFSET(Historic!$F$193,$B168-$B$35,G$30-1975),IF($B168&gt;DATE(Input!$C$1,4,30),OFFSET(Historic!$F$193,$B168-$B$35,G$30-1975),NA()))</f>
        <v>196.98</v>
      </c>
      <c r="H168" s="212">
        <f t="shared" ca="1" si="131"/>
        <v>129.21443847999984</v>
      </c>
      <c r="I168" s="388">
        <f t="shared" ca="1" si="116"/>
        <v>1.7905867923406009</v>
      </c>
      <c r="J168" s="305">
        <f t="shared" ca="1" si="117"/>
        <v>107.42618013034105</v>
      </c>
      <c r="K168" s="305">
        <f t="shared" ca="1" si="118"/>
        <v>3.6109640379946577</v>
      </c>
      <c r="L168" s="406" t="str">
        <f>IF(Computations!J143&lt;&gt;"",Computations!J143,"---")</f>
        <v>Y</v>
      </c>
      <c r="M168" s="436">
        <f>IF(Computations!I143&lt;&gt;"",Computations!I143,"---")</f>
        <v>83.612911639781288</v>
      </c>
      <c r="N168" s="410">
        <f>IF(Computations!C143&lt;&gt;"",Computations!C143,"---")</f>
        <v>7744.2898963133639</v>
      </c>
      <c r="O168" s="407">
        <f>IF(Computations!D143&lt;&gt;"",Computations!D143,"---")</f>
        <v>82176.63</v>
      </c>
      <c r="P168" s="407">
        <f>IF(Computations!M143&lt;&gt;"",Computations!M143,"---")</f>
        <v>83.612911639781288</v>
      </c>
      <c r="Q168" s="407">
        <f>IF(Computations!P143&lt;&gt;"",Computations!P143,"---")</f>
        <v>1.01999999999999</v>
      </c>
      <c r="R168" s="407">
        <f>IF(Computations!V143&lt;&gt;"",Computations!V143,"---")</f>
        <v>12.33302926103601</v>
      </c>
      <c r="S168" s="407">
        <f>IF(Computations!X143&lt;&gt;"",Computations!X143,"---")</f>
        <v>125</v>
      </c>
      <c r="T168" s="407">
        <f>IF(Computations!AB143&lt;&gt;"",Computations!AB143,"---")</f>
        <v>0</v>
      </c>
      <c r="U168" s="407">
        <f>IF(Computations!AG143&lt;&gt;"",Computations!AG143,"---")</f>
        <v>-17.644684099181717</v>
      </c>
      <c r="V168" s="407">
        <f>IF(Computations!H143&lt;&gt;"",Computations!H143,"---")</f>
        <v>239.610624999999</v>
      </c>
      <c r="W168" s="407">
        <f>IF(Computations!G143&lt;&gt;"",Computations!G143,"---")</f>
        <v>2.5299999999999998</v>
      </c>
      <c r="X168" s="407">
        <f>IF(Computations!F143&lt;&gt;"",Computations!F143,"---")</f>
        <v>242.14062499999901</v>
      </c>
      <c r="Y168" s="422">
        <f>IF(Computations!E143&lt;&gt;"",Computations!E143,"---")</f>
        <v>5.9432999999999998</v>
      </c>
      <c r="Z168" s="409">
        <f>IF(AA168=O168,N168,interp(AA168,AreaCapacity!$A$3:$B$245,2))</f>
        <v>7744.2898963133639</v>
      </c>
      <c r="AA168" s="403">
        <f t="shared" si="97"/>
        <v>82176.63</v>
      </c>
      <c r="AB168" s="396">
        <f t="shared" si="119"/>
        <v>83.612911639781288</v>
      </c>
      <c r="AC168" s="396">
        <f>IF(P168&lt;&gt;"---",P168,IF(BH168="Y",AB168,MIN(Input!I143,AB168-AK168)))</f>
        <v>83.612911639781288</v>
      </c>
      <c r="AD168" s="396">
        <f t="shared" si="120"/>
        <v>1.01999999999999</v>
      </c>
      <c r="AE168" s="396">
        <f>IF(R168&lt;&gt;"---",R168,IF(BH168="Y",Input!M143,0))</f>
        <v>12.33302926103601</v>
      </c>
      <c r="AF168" s="396">
        <f t="shared" si="121"/>
        <v>125</v>
      </c>
      <c r="AG168" s="396">
        <f t="shared" si="132"/>
        <v>0</v>
      </c>
      <c r="AH168" s="396">
        <f t="shared" si="133"/>
        <v>-17.644684099181717</v>
      </c>
      <c r="AI168" s="396">
        <f t="shared" si="122"/>
        <v>242.14062499999901</v>
      </c>
      <c r="AJ168" s="212">
        <f t="shared" si="134"/>
        <v>239.610624999999</v>
      </c>
      <c r="AK168" s="432">
        <f>IF(Y168&lt;&gt;"---",Y168,interp(AA167,AreaCapacity!$A$3:$C$245,3)*StepInterp(B168,Evap!$A$3:$D$15,4)/1.9835)</f>
        <v>5.9432999999999998</v>
      </c>
      <c r="AL168" s="396">
        <f t="shared" si="123"/>
        <v>2.5299999999999998</v>
      </c>
      <c r="AM168" s="396">
        <f t="shared" si="135"/>
        <v>242.14062499999901</v>
      </c>
      <c r="AN168" s="396">
        <f t="shared" si="98"/>
        <v>-321.20999999999185</v>
      </c>
      <c r="AO168" s="396">
        <f t="shared" si="136"/>
        <v>155.99771336021772</v>
      </c>
      <c r="AP168" s="396">
        <f t="shared" si="99"/>
        <v>7227.804022849984</v>
      </c>
      <c r="AQ168" s="409">
        <f>IF(AR168=O168,N168,interp(AR168,AreaCapacity!$A$3:$B$245,2))</f>
        <v>7744.2898963133639</v>
      </c>
      <c r="AR168" s="403">
        <f t="shared" si="137"/>
        <v>82176.63</v>
      </c>
      <c r="AS168" s="396">
        <f t="shared" si="124"/>
        <v>83.612911639781288</v>
      </c>
      <c r="AT168" s="396">
        <f>IF(P168&lt;&gt;"---",P168,IF(BH168="Y",AS168,MIN(Input!I143,AS168-BB168)))</f>
        <v>83.612911639781288</v>
      </c>
      <c r="AU168" s="396">
        <f t="shared" si="125"/>
        <v>1.01999999999999</v>
      </c>
      <c r="AV168" s="396">
        <f>IF(R168&lt;&gt;"---",R168,IF(BH168="Y",Input!M143,0))</f>
        <v>12.33302926103601</v>
      </c>
      <c r="AW168" s="396">
        <f t="shared" si="126"/>
        <v>125</v>
      </c>
      <c r="AX168" s="396">
        <f t="shared" si="138"/>
        <v>0</v>
      </c>
      <c r="AY168" s="396">
        <f t="shared" si="139"/>
        <v>-17.644684099181717</v>
      </c>
      <c r="AZ168" s="396">
        <f t="shared" si="127"/>
        <v>242.14062499999901</v>
      </c>
      <c r="BA168" s="212">
        <f t="shared" si="140"/>
        <v>239.610624999999</v>
      </c>
      <c r="BB168" s="432">
        <f>IF(Y168&lt;&gt;"---",Y168,interp(AR167,AreaCapacity!$A$3:$C$245,3)*StepInterp(B168,Evap!$A$3:$D$15,4)/1.9835)</f>
        <v>5.9432999999999998</v>
      </c>
      <c r="BC168" s="396">
        <f t="shared" si="128"/>
        <v>2.5299999999999998</v>
      </c>
      <c r="BD168" s="212">
        <f t="shared" si="141"/>
        <v>242.14062499999901</v>
      </c>
      <c r="BE168" s="212">
        <f t="shared" si="142"/>
        <v>-321.20999999999185</v>
      </c>
      <c r="BF168" s="212">
        <f t="shared" si="143"/>
        <v>155.99771336021772</v>
      </c>
      <c r="BG168" s="445">
        <f t="shared" si="144"/>
        <v>7227.804022849984</v>
      </c>
      <c r="BH168" s="396" t="str">
        <f t="shared" si="129"/>
        <v>Y</v>
      </c>
      <c r="BI168" s="396">
        <f t="shared" si="130"/>
        <v>110</v>
      </c>
      <c r="BJ168" s="396">
        <f t="shared" si="145"/>
        <v>0</v>
      </c>
      <c r="BK168" s="396">
        <f t="shared" si="146"/>
        <v>91331.677763020707</v>
      </c>
      <c r="BL168" s="396">
        <f t="shared" si="147"/>
        <v>91331.677763020707</v>
      </c>
      <c r="BM168" s="443">
        <f t="shared" si="148"/>
        <v>0</v>
      </c>
      <c r="BN168" s="460">
        <f t="shared" si="149"/>
        <v>0</v>
      </c>
      <c r="BO168" s="305">
        <f t="shared" si="150"/>
        <v>0</v>
      </c>
      <c r="BP168" s="445">
        <f t="shared" si="151"/>
        <v>0</v>
      </c>
      <c r="BQ168" s="305"/>
      <c r="BR168" s="12">
        <v>7704</v>
      </c>
      <c r="BS168" s="12">
        <v>52000</v>
      </c>
      <c r="BT168" s="12">
        <v>7747.5</v>
      </c>
      <c r="BU168" s="446">
        <v>85000</v>
      </c>
      <c r="BV168" s="6">
        <v>7766</v>
      </c>
      <c r="BW168" s="6">
        <v>102369</v>
      </c>
      <c r="CW168" s="436"/>
      <c r="CX168" s="436"/>
      <c r="CY168" s="436"/>
      <c r="CZ168" s="436"/>
      <c r="DA168" s="436"/>
      <c r="DB168" s="436"/>
      <c r="DC168" s="148"/>
    </row>
    <row r="169" spans="1:107">
      <c r="A169" s="6" t="str">
        <f ca="1">OFFSET('day lookup'!$A$1,WEEKDAY(B169,1)-1,0)</f>
        <v>MON</v>
      </c>
      <c r="B169" s="387">
        <f t="shared" si="100"/>
        <v>41134</v>
      </c>
      <c r="C169" s="394">
        <f ca="1">IF($CY$1=1,OFFSET(Historic!$F$193,$B169-$B$35,C$30-1975),IF($B169&gt;DATE(Input!$C$1,4,30),OFFSET(Historic!$F$193,$B169-$B$35,C$30-1975),NA()))</f>
        <v>56.53770300000086</v>
      </c>
      <c r="D169" s="212">
        <f ca="1">IF($CY$1=1,OFFSET(Historic!$F$193,$B169-$B$35,D$30-1975),IF($B169&gt;DATE(Input!$C$1,4,30),OFFSET(Historic!$F$193,$B169-$B$35,D$30-1975),NA()))</f>
        <v>67.437979999999996</v>
      </c>
      <c r="E169" s="212">
        <f ca="1">IF($CY$1=1,OFFSET(Historic!$F$193,$B169-$B$35,E$30-1975),IF($B169&gt;DATE(Input!$C$1,4,30),OFFSET(Historic!$F$193,$B169-$B$35,E$30-1975),NA()))</f>
        <v>237.10400380000002</v>
      </c>
      <c r="F169" s="212">
        <f ca="1">IF($CY$1=1,OFFSET(Historic!$F$193,$B169-$B$35,F$30-1975),IF($B169&gt;DATE(Input!$C$1,4,30),OFFSET(Historic!$F$193,$B169-$B$35,F$30-1975),NA()))</f>
        <v>184.46271000000002</v>
      </c>
      <c r="G169" s="212">
        <f ca="1">IF($CY$1=1,OFFSET(Historic!$F$193,$B169-$B$35,G$30-1975),IF($B169&gt;DATE(Input!$C$1,4,30),OFFSET(Historic!$F$193,$B169-$B$35,G$30-1975),NA()))</f>
        <v>226.89</v>
      </c>
      <c r="H169" s="212">
        <f t="shared" ca="1" si="131"/>
        <v>154.48647936000017</v>
      </c>
      <c r="I169" s="388">
        <f t="shared" ca="1" si="116"/>
        <v>2.1407936511679493</v>
      </c>
      <c r="J169" s="305">
        <f t="shared" ca="1" si="117"/>
        <v>128.43682605948371</v>
      </c>
      <c r="K169" s="305">
        <f t="shared" ca="1" si="118"/>
        <v>4.3172042372935708</v>
      </c>
      <c r="L169" s="406" t="str">
        <f>IF(Computations!J144&lt;&gt;"",Computations!J144,"---")</f>
        <v>Y</v>
      </c>
      <c r="M169" s="436">
        <f>IF(Computations!I144&lt;&gt;"",Computations!I144,"---")</f>
        <v>91.786405166577623</v>
      </c>
      <c r="N169" s="410">
        <f>IF(Computations!C144&lt;&gt;"",Computations!C144,"---")</f>
        <v>7743.9603600464579</v>
      </c>
      <c r="O169" s="407">
        <f>IF(Computations!D144&lt;&gt;"",Computations!D144,"---")</f>
        <v>81890.87</v>
      </c>
      <c r="P169" s="407">
        <f>IF(Computations!M144&lt;&gt;"",Computations!M144,"---")</f>
        <v>91.786405166577623</v>
      </c>
      <c r="Q169" s="407">
        <f>IF(Computations!P144&lt;&gt;"",Computations!P144,"---")</f>
        <v>1.01999999999999</v>
      </c>
      <c r="R169" s="407">
        <f>IF(Computations!V144&lt;&gt;"",Computations!V144,"---")</f>
        <v>12.33302926103601</v>
      </c>
      <c r="S169" s="407">
        <f>IF(Computations!X144&lt;&gt;"",Computations!X144,"---")</f>
        <v>125</v>
      </c>
      <c r="T169" s="407">
        <f>IF(Computations!AB144&lt;&gt;"",Computations!AB144,"---")</f>
        <v>0</v>
      </c>
      <c r="U169" s="407">
        <f>IF(Computations!AG144&lt;&gt;"",Computations!AG144,"---")</f>
        <v>0.21266359428062742</v>
      </c>
      <c r="V169" s="407">
        <f>IF(Computations!H144&lt;&gt;"",Computations!H144,"---")</f>
        <v>229.92677083333299</v>
      </c>
      <c r="W169" s="407">
        <f>IF(Computations!G144&lt;&gt;"",Computations!G144,"---")</f>
        <v>2.5550000000000002</v>
      </c>
      <c r="X169" s="407">
        <f>IF(Computations!F144&lt;&gt;"",Computations!F144,"---")</f>
        <v>232.481770833333</v>
      </c>
      <c r="Y169" s="422">
        <f>IF(Computations!E144&lt;&gt;"",Computations!E144,"---")</f>
        <v>5.9282000000000004</v>
      </c>
      <c r="Z169" s="409">
        <f>IF(AA169=O169,N169,interp(AA169,AreaCapacity!$A$3:$B$245,2))</f>
        <v>7743.9603600464579</v>
      </c>
      <c r="AA169" s="403">
        <f t="shared" si="97"/>
        <v>81890.87</v>
      </c>
      <c r="AB169" s="396">
        <f t="shared" si="119"/>
        <v>91.786405166577623</v>
      </c>
      <c r="AC169" s="396">
        <f>IF(P169&lt;&gt;"---",P169,IF(BH169="Y",AB169,MIN(Input!I144,AB169-AK169)))</f>
        <v>91.786405166577623</v>
      </c>
      <c r="AD169" s="396">
        <f t="shared" si="120"/>
        <v>1.01999999999999</v>
      </c>
      <c r="AE169" s="396">
        <f>IF(R169&lt;&gt;"---",R169,IF(BH169="Y",Input!M144,0))</f>
        <v>12.33302926103601</v>
      </c>
      <c r="AF169" s="396">
        <f t="shared" si="121"/>
        <v>125</v>
      </c>
      <c r="AG169" s="396">
        <f t="shared" si="132"/>
        <v>0</v>
      </c>
      <c r="AH169" s="396">
        <f t="shared" si="133"/>
        <v>0.21266359428062742</v>
      </c>
      <c r="AI169" s="396">
        <f t="shared" si="122"/>
        <v>232.481770833333</v>
      </c>
      <c r="AJ169" s="212">
        <f t="shared" si="134"/>
        <v>229.92677083333299</v>
      </c>
      <c r="AK169" s="432">
        <f>IF(Y169&lt;&gt;"---",Y169,interp(AA168,AreaCapacity!$A$3:$C$245,3)*StepInterp(B169,Evap!$A$3:$D$15,4)/1.9835)</f>
        <v>5.9282000000000004</v>
      </c>
      <c r="AL169" s="396">
        <f t="shared" si="123"/>
        <v>2.5550000000000002</v>
      </c>
      <c r="AM169" s="396">
        <f t="shared" si="135"/>
        <v>232.481770833333</v>
      </c>
      <c r="AN169" s="396">
        <f t="shared" si="98"/>
        <v>-285.76000000000931</v>
      </c>
      <c r="AO169" s="396">
        <f t="shared" si="136"/>
        <v>138.14036566675537</v>
      </c>
      <c r="AP169" s="396">
        <f t="shared" si="99"/>
        <v>7501.8054381499933</v>
      </c>
      <c r="AQ169" s="409">
        <f>IF(AR169=O169,N169,interp(AR169,AreaCapacity!$A$3:$B$245,2))</f>
        <v>7743.9603600464579</v>
      </c>
      <c r="AR169" s="403">
        <f t="shared" si="137"/>
        <v>81890.87</v>
      </c>
      <c r="AS169" s="396">
        <f t="shared" si="124"/>
        <v>91.786405166577623</v>
      </c>
      <c r="AT169" s="396">
        <f>IF(P169&lt;&gt;"---",P169,IF(BH169="Y",AS169,MIN(Input!I144,AS169-BB169)))</f>
        <v>91.786405166577623</v>
      </c>
      <c r="AU169" s="396">
        <f t="shared" si="125"/>
        <v>1.01999999999999</v>
      </c>
      <c r="AV169" s="396">
        <f>IF(R169&lt;&gt;"---",R169,IF(BH169="Y",Input!M144,0))</f>
        <v>12.33302926103601</v>
      </c>
      <c r="AW169" s="396">
        <f t="shared" si="126"/>
        <v>125</v>
      </c>
      <c r="AX169" s="396">
        <f t="shared" si="138"/>
        <v>0</v>
      </c>
      <c r="AY169" s="396">
        <f t="shared" si="139"/>
        <v>0.21266359428062742</v>
      </c>
      <c r="AZ169" s="396">
        <f t="shared" si="127"/>
        <v>232.481770833333</v>
      </c>
      <c r="BA169" s="212">
        <f t="shared" si="140"/>
        <v>229.92677083333299</v>
      </c>
      <c r="BB169" s="432">
        <f>IF(Y169&lt;&gt;"---",Y169,interp(AR168,AreaCapacity!$A$3:$C$245,3)*StepInterp(B169,Evap!$A$3:$D$15,4)/1.9835)</f>
        <v>5.9282000000000004</v>
      </c>
      <c r="BC169" s="396">
        <f t="shared" si="128"/>
        <v>2.5550000000000002</v>
      </c>
      <c r="BD169" s="212">
        <f t="shared" si="141"/>
        <v>232.481770833333</v>
      </c>
      <c r="BE169" s="212">
        <f t="shared" si="142"/>
        <v>-285.76000000000931</v>
      </c>
      <c r="BF169" s="212">
        <f t="shared" si="143"/>
        <v>138.14036566675537</v>
      </c>
      <c r="BG169" s="445">
        <f t="shared" si="144"/>
        <v>7501.8054381499933</v>
      </c>
      <c r="BH169" s="396" t="str">
        <f t="shared" si="129"/>
        <v>Y</v>
      </c>
      <c r="BI169" s="396">
        <f t="shared" si="130"/>
        <v>110</v>
      </c>
      <c r="BJ169" s="396">
        <f t="shared" si="145"/>
        <v>0</v>
      </c>
      <c r="BK169" s="396">
        <f t="shared" si="146"/>
        <v>91331.677763020707</v>
      </c>
      <c r="BL169" s="396">
        <f t="shared" si="147"/>
        <v>91331.677763020707</v>
      </c>
      <c r="BM169" s="443">
        <f t="shared" si="148"/>
        <v>0</v>
      </c>
      <c r="BN169" s="460">
        <f t="shared" si="149"/>
        <v>0</v>
      </c>
      <c r="BO169" s="305">
        <f t="shared" si="150"/>
        <v>0</v>
      </c>
      <c r="BP169" s="445">
        <f t="shared" si="151"/>
        <v>0</v>
      </c>
      <c r="BQ169" s="305"/>
      <c r="BR169" s="12">
        <v>7704</v>
      </c>
      <c r="BS169" s="12">
        <v>52000</v>
      </c>
      <c r="BT169" s="12">
        <v>7747.5</v>
      </c>
      <c r="BU169" s="446">
        <v>85000</v>
      </c>
      <c r="BV169" s="6">
        <v>7766</v>
      </c>
      <c r="BW169" s="6">
        <v>102369</v>
      </c>
      <c r="CW169" s="436"/>
      <c r="CX169" s="436"/>
      <c r="CY169" s="436"/>
      <c r="CZ169" s="436"/>
      <c r="DA169" s="436"/>
      <c r="DB169" s="436"/>
      <c r="DC169" s="148"/>
    </row>
    <row r="170" spans="1:107">
      <c r="A170" s="6" t="str">
        <f ca="1">OFFSET('day lookup'!$A$1,WEEKDAY(B170,1)-1,0)</f>
        <v>TUE</v>
      </c>
      <c r="B170" s="387">
        <f t="shared" si="100"/>
        <v>41135</v>
      </c>
      <c r="C170" s="394">
        <f ca="1">IF($CY$1=1,OFFSET(Historic!$F$193,$B170-$B$35,C$30-1975),IF($B170&gt;DATE(Input!$C$1,4,30),OFFSET(Historic!$F$193,$B170-$B$35,C$30-1975),NA()))</f>
        <v>52.719685299997657</v>
      </c>
      <c r="D170" s="212">
        <f ca="1">IF($CY$1=1,OFFSET(Historic!$F$193,$B170-$B$35,D$30-1975),IF($B170&gt;DATE(Input!$C$1,4,30),OFFSET(Historic!$F$193,$B170-$B$35,D$30-1975),NA()))</f>
        <v>65.454509999999999</v>
      </c>
      <c r="E170" s="212">
        <f ca="1">IF($CY$1=1,OFFSET(Historic!$F$193,$B170-$B$35,E$30-1975),IF($B170&gt;DATE(Input!$C$1,4,30),OFFSET(Historic!$F$193,$B170-$B$35,E$30-1975),NA()))</f>
        <v>61.249553599999999</v>
      </c>
      <c r="F170" s="212">
        <f ca="1">IF($CY$1=1,OFFSET(Historic!$F$193,$B170-$B$35,F$30-1975),IF($B170&gt;DATE(Input!$C$1,4,30),OFFSET(Historic!$F$193,$B170-$B$35,F$30-1975),NA()))</f>
        <v>176.52883</v>
      </c>
      <c r="G170" s="212">
        <f ca="1">IF($CY$1=1,OFFSET(Historic!$F$193,$B170-$B$35,G$30-1975),IF($B170&gt;DATE(Input!$C$1,4,30),OFFSET(Historic!$F$193,$B170-$B$35,G$30-1975),NA()))</f>
        <v>183.31</v>
      </c>
      <c r="H170" s="212">
        <f t="shared" ca="1" si="131"/>
        <v>107.85251577999952</v>
      </c>
      <c r="I170" s="388">
        <f t="shared" ca="1" si="116"/>
        <v>1.4945643269290292</v>
      </c>
      <c r="J170" s="305">
        <f t="shared" ca="1" si="117"/>
        <v>89.666324630478655</v>
      </c>
      <c r="K170" s="305">
        <f t="shared" ca="1" si="118"/>
        <v>3.0139941052261743</v>
      </c>
      <c r="L170" s="406" t="str">
        <f>IF(Computations!J145&lt;&gt;"",Computations!J145,"---")</f>
        <v>Y</v>
      </c>
      <c r="M170" s="436">
        <f>IF(Computations!I145&lt;&gt;"",Computations!I145,"---")</f>
        <v>100.9583750819294</v>
      </c>
      <c r="N170" s="410">
        <f>IF(Computations!C145&lt;&gt;"",Computations!C145,"---")</f>
        <v>7743.6996980255517</v>
      </c>
      <c r="O170" s="407">
        <f>IF(Computations!D145&lt;&gt;"",Computations!D145,"---")</f>
        <v>81666.44</v>
      </c>
      <c r="P170" s="407">
        <f>IF(Computations!M145&lt;&gt;"",Computations!M145,"---")</f>
        <v>100.9583750819294</v>
      </c>
      <c r="Q170" s="407">
        <f>IF(Computations!P145&lt;&gt;"",Computations!P145,"---")</f>
        <v>1.01999999999999</v>
      </c>
      <c r="R170" s="407">
        <f>IF(Computations!V145&lt;&gt;"",Computations!V145,"---")</f>
        <v>12.33302926103601</v>
      </c>
      <c r="S170" s="407">
        <f>IF(Computations!X145&lt;&gt;"",Computations!X145,"---")</f>
        <v>125</v>
      </c>
      <c r="T170" s="407">
        <f>IF(Computations!AB145&lt;&gt;"",Computations!AB145,"---")</f>
        <v>0</v>
      </c>
      <c r="U170" s="407">
        <f>IF(Computations!AG145&lt;&gt;"",Computations!AG145,"---")</f>
        <v>31.122654342965404</v>
      </c>
      <c r="V170" s="407">
        <f>IF(Computations!H145&lt;&gt;"",Computations!H145,"---")</f>
        <v>208.18875</v>
      </c>
      <c r="W170" s="407">
        <f>IF(Computations!G145&lt;&gt;"",Computations!G145,"---")</f>
        <v>2.5299999999999998</v>
      </c>
      <c r="X170" s="407">
        <f>IF(Computations!F145&lt;&gt;"",Computations!F145,"---")</f>
        <v>210.71875</v>
      </c>
      <c r="Y170" s="422">
        <f>IF(Computations!E145&lt;&gt;"",Computations!E145,"---")</f>
        <v>5.9180999999999999</v>
      </c>
      <c r="Z170" s="409">
        <f>IF(AA170=O170,N170,interp(AA170,AreaCapacity!$A$3:$B$245,2))</f>
        <v>7743.6996980255517</v>
      </c>
      <c r="AA170" s="403">
        <f t="shared" si="97"/>
        <v>81666.44</v>
      </c>
      <c r="AB170" s="396">
        <f t="shared" si="119"/>
        <v>100.9583750819294</v>
      </c>
      <c r="AC170" s="396">
        <f>IF(P170&lt;&gt;"---",P170,IF(BH170="Y",AB170,MIN(Input!I145,AB170-AK170)))</f>
        <v>100.9583750819294</v>
      </c>
      <c r="AD170" s="396">
        <f t="shared" si="120"/>
        <v>1.01999999999999</v>
      </c>
      <c r="AE170" s="396">
        <f>IF(R170&lt;&gt;"---",R170,IF(BH170="Y",Input!M145,0))</f>
        <v>12.33302926103601</v>
      </c>
      <c r="AF170" s="396">
        <f t="shared" si="121"/>
        <v>125</v>
      </c>
      <c r="AG170" s="396">
        <f t="shared" si="132"/>
        <v>0</v>
      </c>
      <c r="AH170" s="396">
        <f t="shared" si="133"/>
        <v>31.122654342965404</v>
      </c>
      <c r="AI170" s="396">
        <f t="shared" si="122"/>
        <v>210.71875</v>
      </c>
      <c r="AJ170" s="212">
        <f t="shared" si="134"/>
        <v>208.18875</v>
      </c>
      <c r="AK170" s="432">
        <f>IF(Y170&lt;&gt;"---",Y170,interp(AA169,AreaCapacity!$A$3:$C$245,3)*StepInterp(B170,Evap!$A$3:$D$15,4)/1.9835)</f>
        <v>5.9180999999999999</v>
      </c>
      <c r="AL170" s="396">
        <f t="shared" si="123"/>
        <v>2.5299999999999998</v>
      </c>
      <c r="AM170" s="396">
        <f t="shared" si="135"/>
        <v>210.71875</v>
      </c>
      <c r="AN170" s="396">
        <f t="shared" si="98"/>
        <v>-224.42999999999302</v>
      </c>
      <c r="AO170" s="396">
        <f t="shared" si="136"/>
        <v>107.23037491807059</v>
      </c>
      <c r="AP170" s="396">
        <f t="shared" si="99"/>
        <v>7714.496886799986</v>
      </c>
      <c r="AQ170" s="409">
        <f>IF(AR170=O170,N170,interp(AR170,AreaCapacity!$A$3:$B$245,2))</f>
        <v>7743.6996980255517</v>
      </c>
      <c r="AR170" s="403">
        <f t="shared" si="137"/>
        <v>81666.44</v>
      </c>
      <c r="AS170" s="396">
        <f t="shared" si="124"/>
        <v>100.9583750819294</v>
      </c>
      <c r="AT170" s="396">
        <f>IF(P170&lt;&gt;"---",P170,IF(BH170="Y",AS170,MIN(Input!I145,AS170-BB170)))</f>
        <v>100.9583750819294</v>
      </c>
      <c r="AU170" s="396">
        <f t="shared" si="125"/>
        <v>1.01999999999999</v>
      </c>
      <c r="AV170" s="396">
        <f>IF(R170&lt;&gt;"---",R170,IF(BH170="Y",Input!M145,0))</f>
        <v>12.33302926103601</v>
      </c>
      <c r="AW170" s="396">
        <f t="shared" si="126"/>
        <v>125</v>
      </c>
      <c r="AX170" s="396">
        <f t="shared" si="138"/>
        <v>0</v>
      </c>
      <c r="AY170" s="396">
        <f t="shared" si="139"/>
        <v>31.122654342965404</v>
      </c>
      <c r="AZ170" s="396">
        <f t="shared" si="127"/>
        <v>210.71875</v>
      </c>
      <c r="BA170" s="212">
        <f t="shared" si="140"/>
        <v>208.18875</v>
      </c>
      <c r="BB170" s="432">
        <f>IF(Y170&lt;&gt;"---",Y170,interp(AR169,AreaCapacity!$A$3:$C$245,3)*StepInterp(B170,Evap!$A$3:$D$15,4)/1.9835)</f>
        <v>5.9180999999999999</v>
      </c>
      <c r="BC170" s="396">
        <f t="shared" si="128"/>
        <v>2.5299999999999998</v>
      </c>
      <c r="BD170" s="212">
        <f t="shared" si="141"/>
        <v>210.71875</v>
      </c>
      <c r="BE170" s="212">
        <f t="shared" si="142"/>
        <v>-224.42999999999302</v>
      </c>
      <c r="BF170" s="212">
        <f t="shared" si="143"/>
        <v>107.23037491807059</v>
      </c>
      <c r="BG170" s="445">
        <f t="shared" si="144"/>
        <v>7714.496886799986</v>
      </c>
      <c r="BH170" s="396" t="str">
        <f t="shared" si="129"/>
        <v>Y</v>
      </c>
      <c r="BI170" s="396">
        <f t="shared" si="130"/>
        <v>110</v>
      </c>
      <c r="BJ170" s="396">
        <f t="shared" si="145"/>
        <v>0</v>
      </c>
      <c r="BK170" s="396">
        <f t="shared" si="146"/>
        <v>91331.677763020707</v>
      </c>
      <c r="BL170" s="396">
        <f t="shared" si="147"/>
        <v>91331.677763020707</v>
      </c>
      <c r="BM170" s="443">
        <f t="shared" si="148"/>
        <v>0</v>
      </c>
      <c r="BN170" s="460">
        <f t="shared" si="149"/>
        <v>0</v>
      </c>
      <c r="BO170" s="305">
        <f t="shared" si="150"/>
        <v>0</v>
      </c>
      <c r="BP170" s="445">
        <f t="shared" si="151"/>
        <v>0</v>
      </c>
      <c r="BQ170" s="305"/>
      <c r="BR170" s="12">
        <v>7704</v>
      </c>
      <c r="BS170" s="12">
        <v>52000</v>
      </c>
      <c r="BT170" s="12">
        <v>7747.5</v>
      </c>
      <c r="BU170" s="446">
        <v>85000</v>
      </c>
      <c r="BV170" s="6">
        <v>7766</v>
      </c>
      <c r="BW170" s="6">
        <v>102369</v>
      </c>
      <c r="CW170" s="436"/>
      <c r="CX170" s="436"/>
      <c r="CY170" s="436"/>
      <c r="CZ170" s="436"/>
      <c r="DA170" s="436"/>
      <c r="DB170" s="436"/>
      <c r="DC170" s="148"/>
    </row>
    <row r="171" spans="1:107">
      <c r="A171" s="6" t="str">
        <f ca="1">OFFSET('day lookup'!$A$1,WEEKDAY(B171,1)-1,0)</f>
        <v>WED</v>
      </c>
      <c r="B171" s="387">
        <f t="shared" si="100"/>
        <v>41136</v>
      </c>
      <c r="C171" s="394">
        <f ca="1">IF($CY$1=1,OFFSET(Historic!$F$193,$B171-$B$35,C$30-1975),IF($B171&gt;DATE(Input!$C$1,4,30),OFFSET(Historic!$F$193,$B171-$B$35,C$30-1975),NA()))</f>
        <v>60.422822100002328</v>
      </c>
      <c r="D171" s="212">
        <f ca="1">IF($CY$1=1,OFFSET(Historic!$F$193,$B171-$B$35,D$30-1975),IF($B171&gt;DATE(Input!$C$1,4,30),OFFSET(Historic!$F$193,$B171-$B$35,D$30-1975),NA()))</f>
        <v>75.371859999999998</v>
      </c>
      <c r="E171" s="212">
        <f ca="1">IF($CY$1=1,OFFSET(Historic!$F$193,$B171-$B$35,E$30-1975),IF($B171&gt;DATE(Input!$C$1,4,30),OFFSET(Historic!$F$193,$B171-$B$35,E$30-1975),NA()))</f>
        <v>145.28917749999999</v>
      </c>
      <c r="F171" s="212">
        <f ca="1">IF($CY$1=1,OFFSET(Historic!$F$193,$B171-$B$35,F$30-1975),IF($B171&gt;DATE(Input!$C$1,4,30),OFFSET(Historic!$F$193,$B171-$B$35,F$30-1975),NA()))</f>
        <v>186.44618</v>
      </c>
      <c r="G171" s="212">
        <f ca="1">IF($CY$1=1,OFFSET(Historic!$F$193,$B171-$B$35,G$30-1975),IF($B171&gt;DATE(Input!$C$1,4,30),OFFSET(Historic!$F$193,$B171-$B$35,G$30-1975),NA()))</f>
        <v>191.89</v>
      </c>
      <c r="H171" s="212">
        <f t="shared" ca="1" si="131"/>
        <v>131.88400792000044</v>
      </c>
      <c r="I171" s="388">
        <f t="shared" ca="1" si="116"/>
        <v>1.8275803035668332</v>
      </c>
      <c r="J171" s="305">
        <f t="shared" ca="1" si="117"/>
        <v>109.64560429768244</v>
      </c>
      <c r="K171" s="305">
        <f t="shared" ca="1" si="118"/>
        <v>3.6855665310145365</v>
      </c>
      <c r="L171" s="406" t="str">
        <f>IF(Computations!J146&lt;&gt;"",Computations!J146,"---")</f>
        <v>Y</v>
      </c>
      <c r="M171" s="436">
        <f>IF(Computations!I146&lt;&gt;"",Computations!I146,"---")</f>
        <v>92.932068723218023</v>
      </c>
      <c r="N171" s="410">
        <f>IF(Computations!C146&lt;&gt;"",Computations!C146,"---")</f>
        <v>7743.4189779326362</v>
      </c>
      <c r="O171" s="407">
        <f>IF(Computations!D146&lt;&gt;"",Computations!D146,"---")</f>
        <v>81424.740000000005</v>
      </c>
      <c r="P171" s="407">
        <f>IF(Computations!M146&lt;&gt;"",Computations!M146,"---")</f>
        <v>92.932068723218023</v>
      </c>
      <c r="Q171" s="407">
        <f>IF(Computations!P146&lt;&gt;"",Computations!P146,"---")</f>
        <v>1.01999999999999</v>
      </c>
      <c r="R171" s="407">
        <f>IF(Computations!V146&lt;&gt;"",Computations!V146,"---")</f>
        <v>12.33302926103601</v>
      </c>
      <c r="S171" s="407">
        <f>IF(Computations!X146&lt;&gt;"",Computations!X146,"---")</f>
        <v>125</v>
      </c>
      <c r="T171" s="407">
        <f>IF(Computations!AB146&lt;&gt;"",Computations!AB146,"---")</f>
        <v>0</v>
      </c>
      <c r="U171" s="407">
        <f>IF(Computations!AG146&lt;&gt;"",Computations!AG146,"---")</f>
        <v>22.405722984254027</v>
      </c>
      <c r="V171" s="407">
        <f>IF(Computations!H146&lt;&gt;"",Computations!H146,"---")</f>
        <v>208.87937500000001</v>
      </c>
      <c r="W171" s="407">
        <f>IF(Computations!G146&lt;&gt;"",Computations!G146,"---")</f>
        <v>2.32375</v>
      </c>
      <c r="X171" s="407">
        <f>IF(Computations!F146&lt;&gt;"",Computations!F146,"---")</f>
        <v>211.203125</v>
      </c>
      <c r="Y171" s="422">
        <f>IF(Computations!E146&lt;&gt;"",Computations!E146,"---")</f>
        <v>5.9080000000000004</v>
      </c>
      <c r="Z171" s="409">
        <f>IF(AA171=O171,N171,interp(AA171,AreaCapacity!$A$3:$B$245,2))</f>
        <v>7743.4189779326362</v>
      </c>
      <c r="AA171" s="403">
        <f t="shared" si="97"/>
        <v>81424.740000000005</v>
      </c>
      <c r="AB171" s="396">
        <f t="shared" si="119"/>
        <v>92.932068723218023</v>
      </c>
      <c r="AC171" s="396">
        <f>IF(P171&lt;&gt;"---",P171,IF(BH171="Y",AB171,MIN(Input!I146,AB171-AK171)))</f>
        <v>92.932068723218023</v>
      </c>
      <c r="AD171" s="396">
        <f t="shared" si="120"/>
        <v>1.01999999999999</v>
      </c>
      <c r="AE171" s="396">
        <f>IF(R171&lt;&gt;"---",R171,IF(BH171="Y",Input!M146,0))</f>
        <v>12.33302926103601</v>
      </c>
      <c r="AF171" s="396">
        <f t="shared" si="121"/>
        <v>125</v>
      </c>
      <c r="AG171" s="396">
        <f t="shared" si="132"/>
        <v>0</v>
      </c>
      <c r="AH171" s="396">
        <f t="shared" si="133"/>
        <v>22.405722984254027</v>
      </c>
      <c r="AI171" s="396">
        <f t="shared" si="122"/>
        <v>211.203125</v>
      </c>
      <c r="AJ171" s="212">
        <f t="shared" si="134"/>
        <v>208.87937500000001</v>
      </c>
      <c r="AK171" s="432">
        <f>IF(Y171&lt;&gt;"---",Y171,interp(AA170,AreaCapacity!$A$3:$C$245,3)*StepInterp(B171,Evap!$A$3:$D$15,4)/1.9835)</f>
        <v>5.9080000000000004</v>
      </c>
      <c r="AL171" s="396">
        <f t="shared" si="123"/>
        <v>2.32375</v>
      </c>
      <c r="AM171" s="396">
        <f t="shared" si="135"/>
        <v>211.203125</v>
      </c>
      <c r="AN171" s="396">
        <f t="shared" si="98"/>
        <v>-241.69999999999709</v>
      </c>
      <c r="AO171" s="396">
        <f t="shared" si="136"/>
        <v>115.94730627678199</v>
      </c>
      <c r="AP171" s="396">
        <f t="shared" si="99"/>
        <v>7944.4783687999834</v>
      </c>
      <c r="AQ171" s="409">
        <f>IF(AR171=O171,N171,interp(AR171,AreaCapacity!$A$3:$B$245,2))</f>
        <v>7743.4189779326362</v>
      </c>
      <c r="AR171" s="403">
        <f t="shared" si="137"/>
        <v>81424.740000000005</v>
      </c>
      <c r="AS171" s="396">
        <f t="shared" si="124"/>
        <v>92.932068723218023</v>
      </c>
      <c r="AT171" s="396">
        <f>IF(P171&lt;&gt;"---",P171,IF(BH171="Y",AS171,MIN(Input!I146,AS171-BB171)))</f>
        <v>92.932068723218023</v>
      </c>
      <c r="AU171" s="396">
        <f t="shared" si="125"/>
        <v>1.01999999999999</v>
      </c>
      <c r="AV171" s="396">
        <f>IF(R171&lt;&gt;"---",R171,IF(BH171="Y",Input!M146,0))</f>
        <v>12.33302926103601</v>
      </c>
      <c r="AW171" s="396">
        <f t="shared" si="126"/>
        <v>125</v>
      </c>
      <c r="AX171" s="396">
        <f t="shared" si="138"/>
        <v>0</v>
      </c>
      <c r="AY171" s="396">
        <f t="shared" si="139"/>
        <v>22.405722984254027</v>
      </c>
      <c r="AZ171" s="396">
        <f t="shared" si="127"/>
        <v>211.203125</v>
      </c>
      <c r="BA171" s="212">
        <f t="shared" si="140"/>
        <v>208.87937500000001</v>
      </c>
      <c r="BB171" s="432">
        <f>IF(Y171&lt;&gt;"---",Y171,interp(AR170,AreaCapacity!$A$3:$C$245,3)*StepInterp(B171,Evap!$A$3:$D$15,4)/1.9835)</f>
        <v>5.9080000000000004</v>
      </c>
      <c r="BC171" s="396">
        <f t="shared" si="128"/>
        <v>2.32375</v>
      </c>
      <c r="BD171" s="212">
        <f t="shared" si="141"/>
        <v>211.203125</v>
      </c>
      <c r="BE171" s="212">
        <f t="shared" si="142"/>
        <v>-241.69999999999709</v>
      </c>
      <c r="BF171" s="212">
        <f t="shared" si="143"/>
        <v>115.94730627678199</v>
      </c>
      <c r="BG171" s="445">
        <f t="shared" si="144"/>
        <v>7944.4783687999834</v>
      </c>
      <c r="BH171" s="396" t="str">
        <f t="shared" si="129"/>
        <v>Y</v>
      </c>
      <c r="BI171" s="396">
        <f t="shared" si="130"/>
        <v>110</v>
      </c>
      <c r="BJ171" s="396">
        <f t="shared" si="145"/>
        <v>0</v>
      </c>
      <c r="BK171" s="396">
        <f t="shared" si="146"/>
        <v>91331.677763020707</v>
      </c>
      <c r="BL171" s="396">
        <f t="shared" si="147"/>
        <v>91331.677763020707</v>
      </c>
      <c r="BM171" s="443">
        <f t="shared" si="148"/>
        <v>0</v>
      </c>
      <c r="BN171" s="460">
        <f t="shared" si="149"/>
        <v>0</v>
      </c>
      <c r="BO171" s="305">
        <f t="shared" si="150"/>
        <v>0</v>
      </c>
      <c r="BP171" s="445">
        <f t="shared" si="151"/>
        <v>0</v>
      </c>
      <c r="BQ171" s="305"/>
      <c r="BR171" s="12">
        <v>7704</v>
      </c>
      <c r="BS171" s="12">
        <v>52000</v>
      </c>
      <c r="BT171" s="12">
        <v>7747.5</v>
      </c>
      <c r="BU171" s="446">
        <v>85000</v>
      </c>
      <c r="BV171" s="6">
        <v>7766</v>
      </c>
      <c r="BW171" s="6">
        <v>102369</v>
      </c>
      <c r="CW171" s="436"/>
      <c r="CX171" s="436"/>
      <c r="CY171" s="436"/>
      <c r="CZ171" s="436"/>
      <c r="DA171" s="436"/>
      <c r="DB171" s="436"/>
      <c r="DC171" s="148"/>
    </row>
    <row r="172" spans="1:107">
      <c r="A172" s="6" t="str">
        <f ca="1">OFFSET('day lookup'!$A$1,WEEKDAY(B172,1)-1,0)</f>
        <v>THU</v>
      </c>
      <c r="B172" s="387">
        <f t="shared" si="100"/>
        <v>41137</v>
      </c>
      <c r="C172" s="394">
        <f ca="1">IF($CY$1=1,OFFSET(Historic!$F$193,$B172-$B$35,C$30-1975),IF($B172&gt;DATE(Input!$C$1,4,30),OFFSET(Historic!$F$193,$B172-$B$35,C$30-1975),NA()))</f>
        <v>51.398939499995628</v>
      </c>
      <c r="D172" s="212">
        <f ca="1">IF($CY$1=1,OFFSET(Historic!$F$193,$B172-$B$35,D$30-1975),IF($B172&gt;DATE(Input!$C$1,4,30),OFFSET(Historic!$F$193,$B172-$B$35,D$30-1975),NA()))</f>
        <v>73.388390000000001</v>
      </c>
      <c r="E172" s="212">
        <f ca="1">IF($CY$1=1,OFFSET(Historic!$F$193,$B172-$B$35,E$30-1975),IF($B172&gt;DATE(Input!$C$1,4,30),OFFSET(Historic!$F$193,$B172-$B$35,E$30-1975),NA()))</f>
        <v>138.84290000000001</v>
      </c>
      <c r="F172" s="212">
        <f ca="1">IF($CY$1=1,OFFSET(Historic!$F$193,$B172-$B$35,F$30-1975),IF($B172&gt;DATE(Input!$C$1,4,30),OFFSET(Historic!$F$193,$B172-$B$35,F$30-1975),NA()))</f>
        <v>196.36353</v>
      </c>
      <c r="G172" s="212">
        <f ca="1">IF($CY$1=1,OFFSET(Historic!$F$193,$B172-$B$35,G$30-1975),IF($B172&gt;DATE(Input!$C$1,4,30),OFFSET(Historic!$F$193,$B172-$B$35,G$30-1975),NA()))</f>
        <v>172.59</v>
      </c>
      <c r="H172" s="212">
        <f t="shared" ca="1" si="131"/>
        <v>126.51675189999912</v>
      </c>
      <c r="I172" s="388">
        <f t="shared" ca="1" si="116"/>
        <v>1.7532036483448823</v>
      </c>
      <c r="J172" s="305">
        <f t="shared" ca="1" si="117"/>
        <v>105.18337996120039</v>
      </c>
      <c r="K172" s="305">
        <f t="shared" ca="1" si="118"/>
        <v>3.5355757970151394</v>
      </c>
      <c r="L172" s="406" t="str">
        <f>IF(Computations!J147&lt;&gt;"",Computations!J147,"---")</f>
        <v>Y</v>
      </c>
      <c r="M172" s="436">
        <f>IF(Computations!I147&lt;&gt;"",Computations!I147,"---")</f>
        <v>79.566195153767723</v>
      </c>
      <c r="N172" s="410">
        <f>IF(Computations!C147&lt;&gt;"",Computations!C147,"---")</f>
        <v>7743.1090708478514</v>
      </c>
      <c r="O172" s="407">
        <f>IF(Computations!D147&lt;&gt;"",Computations!D147,"---")</f>
        <v>81157.91</v>
      </c>
      <c r="P172" s="407">
        <f>IF(Computations!M147&lt;&gt;"",Computations!M147,"---")</f>
        <v>79.566195153767723</v>
      </c>
      <c r="Q172" s="407">
        <f>IF(Computations!P147&lt;&gt;"",Computations!P147,"---")</f>
        <v>1.01999999999999</v>
      </c>
      <c r="R172" s="407">
        <f>IF(Computations!V147&lt;&gt;"",Computations!V147,"---")</f>
        <v>12.33302926103601</v>
      </c>
      <c r="S172" s="407">
        <f>IF(Computations!X147&lt;&gt;"",Computations!X147,"---")</f>
        <v>125</v>
      </c>
      <c r="T172" s="407">
        <f>IF(Computations!AB147&lt;&gt;"",Computations!AB147,"---")</f>
        <v>0</v>
      </c>
      <c r="U172" s="407">
        <f>IF(Computations!AG147&lt;&gt;"",Computations!AG147,"---")</f>
        <v>9.7210994148037173</v>
      </c>
      <c r="V172" s="407">
        <f>IF(Computations!H147&lt;&gt;"",Computations!H147,"---")</f>
        <v>208.198125</v>
      </c>
      <c r="W172" s="407">
        <f>IF(Computations!G147&lt;&gt;"",Computations!G147,"---")</f>
        <v>2.13</v>
      </c>
      <c r="X172" s="407">
        <f>IF(Computations!F147&lt;&gt;"",Computations!F147,"---")</f>
        <v>210.328125</v>
      </c>
      <c r="Y172" s="422">
        <f>IF(Computations!E147&lt;&gt;"",Computations!E147,"---")</f>
        <v>5.8929</v>
      </c>
      <c r="Z172" s="409">
        <f>IF(AA172=O172,N172,interp(AA172,AreaCapacity!$A$3:$B$245,2))</f>
        <v>7743.1090708478514</v>
      </c>
      <c r="AA172" s="403">
        <f t="shared" si="97"/>
        <v>81157.91</v>
      </c>
      <c r="AB172" s="396">
        <f t="shared" si="119"/>
        <v>79.566195153767723</v>
      </c>
      <c r="AC172" s="396">
        <f>IF(P172&lt;&gt;"---",P172,IF(BH172="Y",AB172,MIN(Input!I147,AB172-AK172)))</f>
        <v>79.566195153767723</v>
      </c>
      <c r="AD172" s="396">
        <f t="shared" si="120"/>
        <v>1.01999999999999</v>
      </c>
      <c r="AE172" s="396">
        <f>IF(R172&lt;&gt;"---",R172,IF(BH172="Y",Input!M147,0))</f>
        <v>12.33302926103601</v>
      </c>
      <c r="AF172" s="396">
        <f t="shared" si="121"/>
        <v>125</v>
      </c>
      <c r="AG172" s="396">
        <f t="shared" si="132"/>
        <v>0</v>
      </c>
      <c r="AH172" s="396">
        <f t="shared" si="133"/>
        <v>9.7210994148037173</v>
      </c>
      <c r="AI172" s="396">
        <f t="shared" si="122"/>
        <v>210.328125</v>
      </c>
      <c r="AJ172" s="212">
        <f t="shared" si="134"/>
        <v>208.198125</v>
      </c>
      <c r="AK172" s="432">
        <f>IF(Y172&lt;&gt;"---",Y172,interp(AA171,AreaCapacity!$A$3:$C$245,3)*StepInterp(B172,Evap!$A$3:$D$15,4)/1.9835)</f>
        <v>5.8929</v>
      </c>
      <c r="AL172" s="396">
        <f t="shared" si="123"/>
        <v>2.13</v>
      </c>
      <c r="AM172" s="396">
        <f t="shared" si="135"/>
        <v>210.328125</v>
      </c>
      <c r="AN172" s="396">
        <f t="shared" si="98"/>
        <v>-266.83000000000175</v>
      </c>
      <c r="AO172" s="396">
        <f t="shared" si="136"/>
        <v>128.63192984623228</v>
      </c>
      <c r="AP172" s="396">
        <f t="shared" si="99"/>
        <v>8199.6198016499857</v>
      </c>
      <c r="AQ172" s="409">
        <f>IF(AR172=O172,N172,interp(AR172,AreaCapacity!$A$3:$B$245,2))</f>
        <v>7743.1090708478514</v>
      </c>
      <c r="AR172" s="403">
        <f t="shared" si="137"/>
        <v>81157.91</v>
      </c>
      <c r="AS172" s="396">
        <f t="shared" si="124"/>
        <v>79.566195153767723</v>
      </c>
      <c r="AT172" s="396">
        <f>IF(P172&lt;&gt;"---",P172,IF(BH172="Y",AS172,MIN(Input!I147,AS172-BB172)))</f>
        <v>79.566195153767723</v>
      </c>
      <c r="AU172" s="396">
        <f t="shared" si="125"/>
        <v>1.01999999999999</v>
      </c>
      <c r="AV172" s="396">
        <f>IF(R172&lt;&gt;"---",R172,IF(BH172="Y",Input!M147,0))</f>
        <v>12.33302926103601</v>
      </c>
      <c r="AW172" s="396">
        <f t="shared" si="126"/>
        <v>125</v>
      </c>
      <c r="AX172" s="396">
        <f t="shared" si="138"/>
        <v>0</v>
      </c>
      <c r="AY172" s="396">
        <f t="shared" si="139"/>
        <v>9.7210994148037173</v>
      </c>
      <c r="AZ172" s="396">
        <f t="shared" si="127"/>
        <v>210.328125</v>
      </c>
      <c r="BA172" s="212">
        <f t="shared" si="140"/>
        <v>208.198125</v>
      </c>
      <c r="BB172" s="432">
        <f>IF(Y172&lt;&gt;"---",Y172,interp(AR171,AreaCapacity!$A$3:$C$245,3)*StepInterp(B172,Evap!$A$3:$D$15,4)/1.9835)</f>
        <v>5.8929</v>
      </c>
      <c r="BC172" s="396">
        <f t="shared" si="128"/>
        <v>2.13</v>
      </c>
      <c r="BD172" s="212">
        <f t="shared" si="141"/>
        <v>210.328125</v>
      </c>
      <c r="BE172" s="212">
        <f t="shared" si="142"/>
        <v>-266.83000000000175</v>
      </c>
      <c r="BF172" s="212">
        <f t="shared" si="143"/>
        <v>128.63192984623228</v>
      </c>
      <c r="BG172" s="445">
        <f t="shared" si="144"/>
        <v>8199.6198016499857</v>
      </c>
      <c r="BH172" s="396" t="str">
        <f t="shared" si="129"/>
        <v>Y</v>
      </c>
      <c r="BI172" s="396">
        <f t="shared" si="130"/>
        <v>110</v>
      </c>
      <c r="BJ172" s="396">
        <f t="shared" si="145"/>
        <v>0</v>
      </c>
      <c r="BK172" s="396">
        <f t="shared" si="146"/>
        <v>91331.677763020707</v>
      </c>
      <c r="BL172" s="396">
        <f t="shared" si="147"/>
        <v>91331.677763020707</v>
      </c>
      <c r="BM172" s="443">
        <f t="shared" si="148"/>
        <v>0</v>
      </c>
      <c r="BN172" s="460">
        <f t="shared" si="149"/>
        <v>0</v>
      </c>
      <c r="BO172" s="305">
        <f t="shared" si="150"/>
        <v>0</v>
      </c>
      <c r="BP172" s="445">
        <f t="shared" si="151"/>
        <v>0</v>
      </c>
      <c r="BQ172" s="305"/>
      <c r="BR172" s="12">
        <v>7704</v>
      </c>
      <c r="BS172" s="12">
        <v>52000</v>
      </c>
      <c r="BT172" s="12">
        <v>7747.5</v>
      </c>
      <c r="BU172" s="446">
        <v>85000</v>
      </c>
      <c r="BV172" s="6">
        <v>7766</v>
      </c>
      <c r="BW172" s="6">
        <v>102369</v>
      </c>
      <c r="CW172" s="436"/>
      <c r="CX172" s="436"/>
      <c r="CY172" s="436"/>
      <c r="CZ172" s="436"/>
      <c r="DA172" s="436"/>
      <c r="DB172" s="436"/>
      <c r="DC172" s="148"/>
    </row>
    <row r="173" spans="1:107">
      <c r="A173" s="6" t="str">
        <f ca="1">OFFSET('day lookup'!$A$1,WEEKDAY(B173,1)-1,0)</f>
        <v>FRI</v>
      </c>
      <c r="B173" s="387">
        <f t="shared" si="100"/>
        <v>41138</v>
      </c>
      <c r="C173" s="394">
        <f ca="1">IF($CY$1=1,OFFSET(Historic!$F$193,$B173-$B$35,C$30-1975),IF($B173&gt;DATE(Input!$C$1,4,30),OFFSET(Historic!$F$193,$B173-$B$35,C$30-1975),NA()))</f>
        <v>23.707617100004398</v>
      </c>
      <c r="D173" s="212">
        <f ca="1">IF($CY$1=1,OFFSET(Historic!$F$193,$B173-$B$35,D$30-1975),IF($B173&gt;DATE(Input!$C$1,4,30),OFFSET(Historic!$F$193,$B173-$B$35,D$30-1975),NA()))</f>
        <v>93.223089999999999</v>
      </c>
      <c r="E173" s="212">
        <f ca="1">IF($CY$1=1,OFFSET(Historic!$F$193,$B173-$B$35,E$30-1975),IF($B173&gt;DATE(Input!$C$1,4,30),OFFSET(Historic!$F$193,$B173-$B$35,E$30-1975),NA()))</f>
        <v>119.62307570000002</v>
      </c>
      <c r="F173" s="212">
        <f ca="1">IF($CY$1=1,OFFSET(Historic!$F$193,$B173-$B$35,F$30-1975),IF($B173&gt;DATE(Input!$C$1,4,30),OFFSET(Historic!$F$193,$B173-$B$35,F$30-1975),NA()))</f>
        <v>176.52883</v>
      </c>
      <c r="G173" s="212">
        <f ca="1">IF($CY$1=1,OFFSET(Historic!$F$193,$B173-$B$35,G$30-1975),IF($B173&gt;DATE(Input!$C$1,4,30),OFFSET(Historic!$F$193,$B173-$B$35,G$30-1975),NA()))</f>
        <v>145.87</v>
      </c>
      <c r="H173" s="212">
        <f t="shared" ca="1" si="131"/>
        <v>111.79052256000088</v>
      </c>
      <c r="I173" s="388">
        <f t="shared" ca="1" si="116"/>
        <v>1.5491351861253071</v>
      </c>
      <c r="J173" s="305">
        <f t="shared" ca="1" si="117"/>
        <v>92.940301058185796</v>
      </c>
      <c r="K173" s="305">
        <f t="shared" ca="1" si="118"/>
        <v>3.1240437330482624</v>
      </c>
      <c r="L173" s="406" t="str">
        <f>IF(Computations!J148&lt;&gt;"",Computations!J148,"---")</f>
        <v>Y</v>
      </c>
      <c r="M173" s="436">
        <f>IF(Computations!I148&lt;&gt;"",Computations!I148,"---")</f>
        <v>74.852985908747456</v>
      </c>
      <c r="N173" s="410">
        <f>IF(Computations!C148&lt;&gt;"",Computations!C148,"---")</f>
        <v>7742.7888668224296</v>
      </c>
      <c r="O173" s="407">
        <f>IF(Computations!D148&lt;&gt;"",Computations!D148,"---")</f>
        <v>80883.27</v>
      </c>
      <c r="P173" s="407">
        <f>IF(Computations!M148&lt;&gt;"",Computations!M148,"---")</f>
        <v>74.852985908747456</v>
      </c>
      <c r="Q173" s="407">
        <f>IF(Computations!P148&lt;&gt;"",Computations!P148,"---")</f>
        <v>0.65218750000000003</v>
      </c>
      <c r="R173" s="407">
        <f>IF(Computations!V148&lt;&gt;"",Computations!V148,"---")</f>
        <v>12.33302926103601</v>
      </c>
      <c r="S173" s="407">
        <f>IF(Computations!X148&lt;&gt;"",Computations!X148,"---")</f>
        <v>125</v>
      </c>
      <c r="T173" s="407">
        <f>IF(Computations!AB148&lt;&gt;"",Computations!AB148,"---")</f>
        <v>0</v>
      </c>
      <c r="U173" s="407">
        <f>IF(Computations!AG148&lt;&gt;"",Computations!AG148,"---")</f>
        <v>5.4057026697834658</v>
      </c>
      <c r="V173" s="407">
        <f>IF(Computations!H148&lt;&gt;"",Computations!H148,"---")</f>
        <v>207.4325</v>
      </c>
      <c r="W173" s="407">
        <f>IF(Computations!G148&lt;&gt;"",Computations!G148,"---")</f>
        <v>2.13</v>
      </c>
      <c r="X173" s="407">
        <f>IF(Computations!F148&lt;&gt;"",Computations!F148,"---")</f>
        <v>209.5625</v>
      </c>
      <c r="Y173" s="422">
        <f>IF(Computations!E148&lt;&gt;"",Computations!E148,"---")</f>
        <v>5.8827999999999996</v>
      </c>
      <c r="Z173" s="409">
        <f>IF(AA173=O173,N173,interp(AA173,AreaCapacity!$A$3:$B$245,2))</f>
        <v>7742.7888668224296</v>
      </c>
      <c r="AA173" s="403">
        <f t="shared" si="97"/>
        <v>80883.27</v>
      </c>
      <c r="AB173" s="396">
        <f t="shared" si="119"/>
        <v>74.852985908747456</v>
      </c>
      <c r="AC173" s="396">
        <f>IF(P173&lt;&gt;"---",P173,IF(BH173="Y",AB173,MIN(Input!I148,AB173-AK173)))</f>
        <v>74.852985908747456</v>
      </c>
      <c r="AD173" s="396">
        <f t="shared" si="120"/>
        <v>0.65218750000000003</v>
      </c>
      <c r="AE173" s="396">
        <f>IF(R173&lt;&gt;"---",R173,IF(BH173="Y",Input!M148,0))</f>
        <v>12.33302926103601</v>
      </c>
      <c r="AF173" s="396">
        <f t="shared" si="121"/>
        <v>125</v>
      </c>
      <c r="AG173" s="396">
        <f t="shared" si="132"/>
        <v>0</v>
      </c>
      <c r="AH173" s="396">
        <f t="shared" si="133"/>
        <v>5.4057026697834658</v>
      </c>
      <c r="AI173" s="396">
        <f t="shared" si="122"/>
        <v>209.5625</v>
      </c>
      <c r="AJ173" s="212">
        <f t="shared" si="134"/>
        <v>207.4325</v>
      </c>
      <c r="AK173" s="432">
        <f>IF(Y173&lt;&gt;"---",Y173,interp(AA172,AreaCapacity!$A$3:$C$245,3)*StepInterp(B173,Evap!$A$3:$D$15,4)/1.9835)</f>
        <v>5.8827999999999996</v>
      </c>
      <c r="AL173" s="396">
        <f t="shared" si="123"/>
        <v>2.13</v>
      </c>
      <c r="AM173" s="396">
        <f t="shared" si="135"/>
        <v>209.5625</v>
      </c>
      <c r="AN173" s="396">
        <f t="shared" si="98"/>
        <v>-274.63999999999942</v>
      </c>
      <c r="AO173" s="396">
        <f t="shared" si="136"/>
        <v>132.57951409125255</v>
      </c>
      <c r="AP173" s="396">
        <f t="shared" si="99"/>
        <v>8462.5912678499844</v>
      </c>
      <c r="AQ173" s="409">
        <f>IF(AR173=O173,N173,interp(AR173,AreaCapacity!$A$3:$B$245,2))</f>
        <v>7742.7888668224296</v>
      </c>
      <c r="AR173" s="403">
        <f t="shared" si="137"/>
        <v>80883.27</v>
      </c>
      <c r="AS173" s="396">
        <f t="shared" si="124"/>
        <v>74.852985908747456</v>
      </c>
      <c r="AT173" s="396">
        <f>IF(P173&lt;&gt;"---",P173,IF(BH173="Y",AS173,MIN(Input!I148,AS173-BB173)))</f>
        <v>74.852985908747456</v>
      </c>
      <c r="AU173" s="396">
        <f t="shared" si="125"/>
        <v>0.65218750000000003</v>
      </c>
      <c r="AV173" s="396">
        <f>IF(R173&lt;&gt;"---",R173,IF(BH173="Y",Input!M148,0))</f>
        <v>12.33302926103601</v>
      </c>
      <c r="AW173" s="396">
        <f t="shared" si="126"/>
        <v>125</v>
      </c>
      <c r="AX173" s="396">
        <f t="shared" si="138"/>
        <v>0</v>
      </c>
      <c r="AY173" s="396">
        <f t="shared" si="139"/>
        <v>5.4057026697834658</v>
      </c>
      <c r="AZ173" s="396">
        <f t="shared" si="127"/>
        <v>209.5625</v>
      </c>
      <c r="BA173" s="212">
        <f t="shared" si="140"/>
        <v>207.4325</v>
      </c>
      <c r="BB173" s="432">
        <f>IF(Y173&lt;&gt;"---",Y173,interp(AR172,AreaCapacity!$A$3:$C$245,3)*StepInterp(B173,Evap!$A$3:$D$15,4)/1.9835)</f>
        <v>5.8827999999999996</v>
      </c>
      <c r="BC173" s="396">
        <f t="shared" si="128"/>
        <v>2.13</v>
      </c>
      <c r="BD173" s="212">
        <f t="shared" si="141"/>
        <v>209.5625</v>
      </c>
      <c r="BE173" s="212">
        <f t="shared" si="142"/>
        <v>-274.63999999999942</v>
      </c>
      <c r="BF173" s="212">
        <f t="shared" si="143"/>
        <v>132.57951409125255</v>
      </c>
      <c r="BG173" s="445">
        <f t="shared" si="144"/>
        <v>8462.5912678499844</v>
      </c>
      <c r="BH173" s="396" t="str">
        <f t="shared" si="129"/>
        <v>Y</v>
      </c>
      <c r="BI173" s="396">
        <f t="shared" si="130"/>
        <v>110</v>
      </c>
      <c r="BJ173" s="396">
        <f t="shared" si="145"/>
        <v>0</v>
      </c>
      <c r="BK173" s="396">
        <f t="shared" si="146"/>
        <v>91331.677763020707</v>
      </c>
      <c r="BL173" s="396">
        <f t="shared" si="147"/>
        <v>91331.677763020707</v>
      </c>
      <c r="BM173" s="443">
        <f t="shared" si="148"/>
        <v>0</v>
      </c>
      <c r="BN173" s="460">
        <f t="shared" si="149"/>
        <v>0</v>
      </c>
      <c r="BO173" s="305">
        <f t="shared" si="150"/>
        <v>0</v>
      </c>
      <c r="BP173" s="445">
        <f t="shared" si="151"/>
        <v>0</v>
      </c>
      <c r="BQ173" s="305"/>
      <c r="BR173" s="12">
        <v>7704</v>
      </c>
      <c r="BS173" s="12">
        <v>52000</v>
      </c>
      <c r="BT173" s="12">
        <v>7747.5</v>
      </c>
      <c r="BU173" s="446">
        <v>85000</v>
      </c>
      <c r="BV173" s="6">
        <v>7766</v>
      </c>
      <c r="BW173" s="6">
        <v>102369</v>
      </c>
      <c r="CW173" s="436"/>
      <c r="CX173" s="436"/>
      <c r="CY173" s="436"/>
      <c r="CZ173" s="436"/>
      <c r="DA173" s="436"/>
      <c r="DB173" s="436"/>
      <c r="DC173" s="148"/>
    </row>
    <row r="174" spans="1:107">
      <c r="A174" s="6" t="str">
        <f ca="1">OFFSET('day lookup'!$A$1,WEEKDAY(B174,1)-1,0)</f>
        <v>SAT</v>
      </c>
      <c r="B174" s="387">
        <f t="shared" si="100"/>
        <v>41139</v>
      </c>
      <c r="C174" s="394">
        <f ca="1">IF($CY$1=1,OFFSET(Historic!$F$193,$B174-$B$35,C$30-1975),IF($B174&gt;DATE(Input!$C$1,4,30),OFFSET(Historic!$F$193,$B174-$B$35,C$30-1975),NA()))</f>
        <v>55.98323599999997</v>
      </c>
      <c r="D174" s="212">
        <f ca="1">IF($CY$1=1,OFFSET(Historic!$F$193,$B174-$B$35,D$30-1975),IF($B174&gt;DATE(Input!$C$1,4,30),OFFSET(Historic!$F$193,$B174-$B$35,D$30-1975),NA()))</f>
        <v>97.190030000000007</v>
      </c>
      <c r="E174" s="212">
        <f ca="1">IF($CY$1=1,OFFSET(Historic!$F$193,$B174-$B$35,E$30-1975),IF($B174&gt;DATE(Input!$C$1,4,30),OFFSET(Historic!$F$193,$B174-$B$35,E$30-1975),NA()))</f>
        <v>183.45114029999999</v>
      </c>
      <c r="F174" s="212">
        <f ca="1">IF($CY$1=1,OFFSET(Historic!$F$193,$B174-$B$35,F$30-1975),IF($B174&gt;DATE(Input!$C$1,4,30),OFFSET(Historic!$F$193,$B174-$B$35,F$30-1975),NA()))</f>
        <v>148.76025000000001</v>
      </c>
      <c r="G174" s="212">
        <f ca="1">IF($CY$1=1,OFFSET(Historic!$F$193,$B174-$B$35,G$30-1975),IF($B174&gt;DATE(Input!$C$1,4,30),OFFSET(Historic!$F$193,$B174-$B$35,G$30-1975),NA()))</f>
        <v>165.65</v>
      </c>
      <c r="H174" s="212">
        <f t="shared" ca="1" si="131"/>
        <v>130.20693125999998</v>
      </c>
      <c r="I174" s="388">
        <f t="shared" ca="1" si="116"/>
        <v>1.8043402434585016</v>
      </c>
      <c r="J174" s="305">
        <f t="shared" ca="1" si="117"/>
        <v>108.25131785811024</v>
      </c>
      <c r="K174" s="305">
        <f t="shared" ca="1" si="118"/>
        <v>3.638699759936479</v>
      </c>
      <c r="L174" s="406" t="str">
        <f>IF(Computations!J149&lt;&gt;"",Computations!J149,"---")</f>
        <v>Y</v>
      </c>
      <c r="M174" s="436">
        <f>IF(Computations!I149&lt;&gt;"",Computations!I149,"---")</f>
        <v>88.475277199392963</v>
      </c>
      <c r="N174" s="410">
        <f>IF(Computations!C149&lt;&gt;"",Computations!C149,"---")</f>
        <v>7742.498539719626</v>
      </c>
      <c r="O174" s="407">
        <f>IF(Computations!D149&lt;&gt;"",Computations!D149,"---")</f>
        <v>80634.75</v>
      </c>
      <c r="P174" s="407">
        <f>IF(Computations!M149&lt;&gt;"",Computations!M149,"---")</f>
        <v>88.475277199392963</v>
      </c>
      <c r="Q174" s="407">
        <f>IF(Computations!P149&lt;&gt;"",Computations!P149,"---")</f>
        <v>0.33999999999999903</v>
      </c>
      <c r="R174" s="407">
        <f>IF(Computations!V149&lt;&gt;"",Computations!V149,"---")</f>
        <v>12.33302926103601</v>
      </c>
      <c r="S174" s="407">
        <f>IF(Computations!X149&lt;&gt;"",Computations!X149,"---")</f>
        <v>125</v>
      </c>
      <c r="T174" s="407">
        <f>IF(Computations!AB149&lt;&gt;"",Computations!AB149,"---")</f>
        <v>0</v>
      </c>
      <c r="U174" s="407">
        <f>IF(Computations!AG149&lt;&gt;"",Computations!AG149,"---")</f>
        <v>18.247056460428979</v>
      </c>
      <c r="V174" s="407">
        <f>IF(Computations!H149&lt;&gt;"",Computations!H149,"---")</f>
        <v>207.90125</v>
      </c>
      <c r="W174" s="407">
        <f>IF(Computations!G149&lt;&gt;"",Computations!G149,"---")</f>
        <v>2.13</v>
      </c>
      <c r="X174" s="407">
        <f>IF(Computations!F149&lt;&gt;"",Computations!F149,"---")</f>
        <v>210.03125</v>
      </c>
      <c r="Y174" s="422">
        <f>IF(Computations!E149&lt;&gt;"",Computations!E149,"---")</f>
        <v>5.8677000000000001</v>
      </c>
      <c r="Z174" s="409">
        <f>IF(AA174=O174,N174,interp(AA174,AreaCapacity!$A$3:$B$245,2))</f>
        <v>7742.498539719626</v>
      </c>
      <c r="AA174" s="403">
        <f t="shared" si="97"/>
        <v>80634.75</v>
      </c>
      <c r="AB174" s="396">
        <f t="shared" si="119"/>
        <v>88.475277199392963</v>
      </c>
      <c r="AC174" s="396">
        <f>IF(P174&lt;&gt;"---",P174,IF(BH174="Y",AB174,MIN(Input!I149,AB174-AK174)))</f>
        <v>88.475277199392963</v>
      </c>
      <c r="AD174" s="396">
        <f t="shared" si="120"/>
        <v>0.33999999999999903</v>
      </c>
      <c r="AE174" s="396">
        <f>IF(R174&lt;&gt;"---",R174,IF(BH174="Y",Input!M149,0))</f>
        <v>12.33302926103601</v>
      </c>
      <c r="AF174" s="396">
        <f t="shared" si="121"/>
        <v>125</v>
      </c>
      <c r="AG174" s="396">
        <f t="shared" si="132"/>
        <v>0</v>
      </c>
      <c r="AH174" s="396">
        <f t="shared" si="133"/>
        <v>18.247056460428979</v>
      </c>
      <c r="AI174" s="396">
        <f t="shared" si="122"/>
        <v>210.03125</v>
      </c>
      <c r="AJ174" s="212">
        <f t="shared" si="134"/>
        <v>207.90125</v>
      </c>
      <c r="AK174" s="432">
        <f>IF(Y174&lt;&gt;"---",Y174,interp(AA173,AreaCapacity!$A$3:$C$245,3)*StepInterp(B174,Evap!$A$3:$D$15,4)/1.9835)</f>
        <v>5.8677000000000001</v>
      </c>
      <c r="AL174" s="396">
        <f t="shared" si="123"/>
        <v>2.13</v>
      </c>
      <c r="AM174" s="396">
        <f t="shared" si="135"/>
        <v>210.03125</v>
      </c>
      <c r="AN174" s="396">
        <f t="shared" si="98"/>
        <v>-248.52000000000407</v>
      </c>
      <c r="AO174" s="396">
        <f t="shared" si="136"/>
        <v>119.42597280060704</v>
      </c>
      <c r="AP174" s="396">
        <f t="shared" si="99"/>
        <v>8699.472684899989</v>
      </c>
      <c r="AQ174" s="409">
        <f>IF(AR174=O174,N174,interp(AR174,AreaCapacity!$A$3:$B$245,2))</f>
        <v>7742.498539719626</v>
      </c>
      <c r="AR174" s="403">
        <f t="shared" si="137"/>
        <v>80634.75</v>
      </c>
      <c r="AS174" s="396">
        <f t="shared" si="124"/>
        <v>88.475277199392963</v>
      </c>
      <c r="AT174" s="396">
        <f>IF(P174&lt;&gt;"---",P174,IF(BH174="Y",AS174,MIN(Input!I149,AS174-BB174)))</f>
        <v>88.475277199392963</v>
      </c>
      <c r="AU174" s="396">
        <f t="shared" si="125"/>
        <v>0.33999999999999903</v>
      </c>
      <c r="AV174" s="396">
        <f>IF(R174&lt;&gt;"---",R174,IF(BH174="Y",Input!M149,0))</f>
        <v>12.33302926103601</v>
      </c>
      <c r="AW174" s="396">
        <f t="shared" si="126"/>
        <v>125</v>
      </c>
      <c r="AX174" s="396">
        <f t="shared" si="138"/>
        <v>0</v>
      </c>
      <c r="AY174" s="396">
        <f t="shared" si="139"/>
        <v>18.247056460428979</v>
      </c>
      <c r="AZ174" s="396">
        <f t="shared" si="127"/>
        <v>210.03125</v>
      </c>
      <c r="BA174" s="212">
        <f t="shared" si="140"/>
        <v>207.90125</v>
      </c>
      <c r="BB174" s="432">
        <f>IF(Y174&lt;&gt;"---",Y174,interp(AR173,AreaCapacity!$A$3:$C$245,3)*StepInterp(B174,Evap!$A$3:$D$15,4)/1.9835)</f>
        <v>5.8677000000000001</v>
      </c>
      <c r="BC174" s="396">
        <f t="shared" si="128"/>
        <v>2.13</v>
      </c>
      <c r="BD174" s="212">
        <f t="shared" si="141"/>
        <v>210.03125</v>
      </c>
      <c r="BE174" s="212">
        <f t="shared" si="142"/>
        <v>-248.52000000000407</v>
      </c>
      <c r="BF174" s="212">
        <f t="shared" si="143"/>
        <v>119.42597280060704</v>
      </c>
      <c r="BG174" s="445">
        <f t="shared" si="144"/>
        <v>8699.472684899989</v>
      </c>
      <c r="BH174" s="396" t="str">
        <f t="shared" si="129"/>
        <v>Y</v>
      </c>
      <c r="BI174" s="396">
        <f t="shared" si="130"/>
        <v>110</v>
      </c>
      <c r="BJ174" s="396">
        <f t="shared" si="145"/>
        <v>0</v>
      </c>
      <c r="BK174" s="396">
        <f t="shared" si="146"/>
        <v>91331.677763020707</v>
      </c>
      <c r="BL174" s="396">
        <f t="shared" si="147"/>
        <v>91331.677763020707</v>
      </c>
      <c r="BM174" s="443">
        <f t="shared" si="148"/>
        <v>0</v>
      </c>
      <c r="BN174" s="460">
        <f t="shared" si="149"/>
        <v>0</v>
      </c>
      <c r="BO174" s="305">
        <f t="shared" si="150"/>
        <v>0</v>
      </c>
      <c r="BP174" s="445">
        <f t="shared" si="151"/>
        <v>0</v>
      </c>
      <c r="BQ174" s="305"/>
      <c r="BR174" s="12">
        <v>7704</v>
      </c>
      <c r="BS174" s="12">
        <v>52000</v>
      </c>
      <c r="BT174" s="12">
        <v>7747.5</v>
      </c>
      <c r="BU174" s="446">
        <v>85000</v>
      </c>
      <c r="BV174" s="6">
        <v>7766</v>
      </c>
      <c r="BW174" s="6">
        <v>102369</v>
      </c>
      <c r="CW174" s="436"/>
      <c r="CX174" s="436"/>
      <c r="CY174" s="436"/>
      <c r="CZ174" s="436"/>
      <c r="DA174" s="436"/>
      <c r="DB174" s="436"/>
      <c r="DC174" s="148"/>
    </row>
    <row r="175" spans="1:107">
      <c r="A175" s="6" t="str">
        <f ca="1">OFFSET('day lookup'!$A$1,WEEKDAY(B175,1)-1,0)</f>
        <v>SUN</v>
      </c>
      <c r="B175" s="387">
        <f t="shared" si="100"/>
        <v>41140</v>
      </c>
      <c r="C175" s="394">
        <f ca="1">IF($CY$1=1,OFFSET(Historic!$F$193,$B175-$B$35,C$30-1975),IF($B175&gt;DATE(Input!$C$1,4,30),OFFSET(Historic!$F$193,$B175-$B$35,C$30-1975),NA()))</f>
        <v>68.282163499996813</v>
      </c>
      <c r="D175" s="212">
        <f ca="1">IF($CY$1=1,OFFSET(Historic!$F$193,$B175-$B$35,D$30-1975),IF($B175&gt;DATE(Input!$C$1,4,30),OFFSET(Historic!$F$193,$B175-$B$35,D$30-1975),NA()))</f>
        <v>170.57841999999999</v>
      </c>
      <c r="E175" s="212">
        <f ca="1">IF($CY$1=1,OFFSET(Historic!$F$193,$B175-$B$35,E$30-1975),IF($B175&gt;DATE(Input!$C$1,4,30),OFFSET(Historic!$F$193,$B175-$B$35,E$30-1975),NA()))</f>
        <v>218.3602123</v>
      </c>
      <c r="F175" s="212">
        <f ca="1">IF($CY$1=1,OFFSET(Historic!$F$193,$B175-$B$35,F$30-1975),IF($B175&gt;DATE(Input!$C$1,4,30),OFFSET(Historic!$F$193,$B175-$B$35,F$30-1975),NA()))</f>
        <v>174.54536000000002</v>
      </c>
      <c r="G175" s="212">
        <f ca="1">IF($CY$1=1,OFFSET(Historic!$F$193,$B175-$B$35,G$30-1975),IF($B175&gt;DATE(Input!$C$1,4,30),OFFSET(Historic!$F$193,$B175-$B$35,G$30-1975),NA()))</f>
        <v>184.94</v>
      </c>
      <c r="H175" s="212">
        <f t="shared" ca="1" si="131"/>
        <v>163.34123115999938</v>
      </c>
      <c r="I175" s="388">
        <f t="shared" ca="1" si="116"/>
        <v>2.2634982173839515</v>
      </c>
      <c r="J175" s="305">
        <f t="shared" ca="1" si="117"/>
        <v>135.79848140594413</v>
      </c>
      <c r="K175" s="305">
        <f t="shared" ca="1" si="118"/>
        <v>4.5646548371745936</v>
      </c>
      <c r="L175" s="406" t="str">
        <f>IF(Computations!J150&lt;&gt;"",Computations!J150,"---")</f>
        <v>Y</v>
      </c>
      <c r="M175" s="436">
        <f>IF(Computations!I150&lt;&gt;"",Computations!I150,"---")</f>
        <v>75.61363139966906</v>
      </c>
      <c r="N175" s="410">
        <f>IF(Computations!C150&lt;&gt;"",Computations!C150,"---")</f>
        <v>7742.1790771028036</v>
      </c>
      <c r="O175" s="407">
        <f>IF(Computations!D150&lt;&gt;"",Computations!D150,"---")</f>
        <v>80361.289999999994</v>
      </c>
      <c r="P175" s="407">
        <f>IF(Computations!M150&lt;&gt;"",Computations!M150,"---")</f>
        <v>75.61363139966906</v>
      </c>
      <c r="Q175" s="407">
        <f>IF(Computations!P150&lt;&gt;"",Computations!P150,"---")</f>
        <v>0.33999999999999903</v>
      </c>
      <c r="R175" s="407">
        <f>IF(Computations!V150&lt;&gt;"",Computations!V150,"---")</f>
        <v>12.33302926103601</v>
      </c>
      <c r="S175" s="407">
        <f>IF(Computations!X150&lt;&gt;"",Computations!X150,"---")</f>
        <v>125</v>
      </c>
      <c r="T175" s="407">
        <f>IF(Computations!AB150&lt;&gt;"",Computations!AB150,"---")</f>
        <v>0</v>
      </c>
      <c r="U175" s="407">
        <f>IF(Computations!AG150&lt;&gt;"",Computations!AG150,"---")</f>
        <v>5.6632231607050869</v>
      </c>
      <c r="V175" s="407">
        <f>IF(Computations!H150&lt;&gt;"",Computations!H150,"---")</f>
        <v>207.62343749999999</v>
      </c>
      <c r="W175" s="407">
        <f>IF(Computations!G150&lt;&gt;"",Computations!G150,"---")</f>
        <v>2.1265624999999999</v>
      </c>
      <c r="X175" s="407">
        <f>IF(Computations!F150&lt;&gt;"",Computations!F150,"---")</f>
        <v>209.75</v>
      </c>
      <c r="Y175" s="422">
        <f>IF(Computations!E150&lt;&gt;"",Computations!E150,"---")</f>
        <v>5.8575999999999997</v>
      </c>
      <c r="Z175" s="409">
        <f>IF(AA175=O175,N175,interp(AA175,AreaCapacity!$A$3:$B$245,2))</f>
        <v>7742.1790771028036</v>
      </c>
      <c r="AA175" s="403">
        <f t="shared" si="97"/>
        <v>80361.289999999994</v>
      </c>
      <c r="AB175" s="396">
        <f t="shared" si="119"/>
        <v>75.61363139966906</v>
      </c>
      <c r="AC175" s="396">
        <f>IF(P175&lt;&gt;"---",P175,IF(BH175="Y",AB175,MIN(Input!I150,AB175-AK175)))</f>
        <v>75.61363139966906</v>
      </c>
      <c r="AD175" s="396">
        <f t="shared" si="120"/>
        <v>0.33999999999999903</v>
      </c>
      <c r="AE175" s="396">
        <f>IF(R175&lt;&gt;"---",R175,IF(BH175="Y",Input!M150,0))</f>
        <v>12.33302926103601</v>
      </c>
      <c r="AF175" s="396">
        <f t="shared" si="121"/>
        <v>125</v>
      </c>
      <c r="AG175" s="396">
        <f t="shared" si="132"/>
        <v>0</v>
      </c>
      <c r="AH175" s="396">
        <f t="shared" si="133"/>
        <v>5.6632231607050869</v>
      </c>
      <c r="AI175" s="396">
        <f t="shared" si="122"/>
        <v>209.75</v>
      </c>
      <c r="AJ175" s="212">
        <f t="shared" si="134"/>
        <v>207.62343749999999</v>
      </c>
      <c r="AK175" s="432">
        <f>IF(Y175&lt;&gt;"---",Y175,interp(AA174,AreaCapacity!$A$3:$C$245,3)*StepInterp(B175,Evap!$A$3:$D$15,4)/1.9835)</f>
        <v>5.8575999999999997</v>
      </c>
      <c r="AL175" s="396">
        <f t="shared" si="123"/>
        <v>2.1265624999999999</v>
      </c>
      <c r="AM175" s="396">
        <f t="shared" si="135"/>
        <v>209.75</v>
      </c>
      <c r="AN175" s="396">
        <f t="shared" si="98"/>
        <v>-273.4600000000064</v>
      </c>
      <c r="AO175" s="396">
        <f t="shared" si="136"/>
        <v>132.00980610033093</v>
      </c>
      <c r="AP175" s="396">
        <f t="shared" si="99"/>
        <v>8961.3141352999955</v>
      </c>
      <c r="AQ175" s="409">
        <f>IF(AR175=O175,N175,interp(AR175,AreaCapacity!$A$3:$B$245,2))</f>
        <v>7742.1790771028036</v>
      </c>
      <c r="AR175" s="403">
        <f t="shared" si="137"/>
        <v>80361.289999999994</v>
      </c>
      <c r="AS175" s="396">
        <f t="shared" si="124"/>
        <v>75.61363139966906</v>
      </c>
      <c r="AT175" s="396">
        <f>IF(P175&lt;&gt;"---",P175,IF(BH175="Y",AS175,MIN(Input!I150,AS175-BB175)))</f>
        <v>75.61363139966906</v>
      </c>
      <c r="AU175" s="396">
        <f t="shared" si="125"/>
        <v>0.33999999999999903</v>
      </c>
      <c r="AV175" s="396">
        <f>IF(R175&lt;&gt;"---",R175,IF(BH175="Y",Input!M150,0))</f>
        <v>12.33302926103601</v>
      </c>
      <c r="AW175" s="396">
        <f t="shared" si="126"/>
        <v>125</v>
      </c>
      <c r="AX175" s="396">
        <f t="shared" si="138"/>
        <v>0</v>
      </c>
      <c r="AY175" s="396">
        <f t="shared" si="139"/>
        <v>5.6632231607050869</v>
      </c>
      <c r="AZ175" s="396">
        <f t="shared" si="127"/>
        <v>209.75</v>
      </c>
      <c r="BA175" s="212">
        <f t="shared" si="140"/>
        <v>207.62343749999999</v>
      </c>
      <c r="BB175" s="432">
        <f>IF(Y175&lt;&gt;"---",Y175,interp(AR174,AreaCapacity!$A$3:$C$245,3)*StepInterp(B175,Evap!$A$3:$D$15,4)/1.9835)</f>
        <v>5.8575999999999997</v>
      </c>
      <c r="BC175" s="396">
        <f t="shared" si="128"/>
        <v>2.1265624999999999</v>
      </c>
      <c r="BD175" s="212">
        <f t="shared" si="141"/>
        <v>209.75</v>
      </c>
      <c r="BE175" s="212">
        <f t="shared" si="142"/>
        <v>-273.4600000000064</v>
      </c>
      <c r="BF175" s="212">
        <f t="shared" si="143"/>
        <v>132.00980610033093</v>
      </c>
      <c r="BG175" s="445">
        <f t="shared" si="144"/>
        <v>8961.3141352999955</v>
      </c>
      <c r="BH175" s="396" t="str">
        <f t="shared" si="129"/>
        <v>Y</v>
      </c>
      <c r="BI175" s="396">
        <f t="shared" si="130"/>
        <v>110</v>
      </c>
      <c r="BJ175" s="396">
        <f t="shared" si="145"/>
        <v>0</v>
      </c>
      <c r="BK175" s="396">
        <f t="shared" si="146"/>
        <v>91331.677763020707</v>
      </c>
      <c r="BL175" s="396">
        <f t="shared" si="147"/>
        <v>91331.677763020707</v>
      </c>
      <c r="BM175" s="443">
        <f t="shared" si="148"/>
        <v>0</v>
      </c>
      <c r="BN175" s="460">
        <f t="shared" si="149"/>
        <v>0</v>
      </c>
      <c r="BO175" s="305">
        <f t="shared" si="150"/>
        <v>0</v>
      </c>
      <c r="BP175" s="445">
        <f t="shared" si="151"/>
        <v>0</v>
      </c>
      <c r="BQ175" s="305"/>
      <c r="BR175" s="12">
        <v>7704</v>
      </c>
      <c r="BS175" s="12">
        <v>52000</v>
      </c>
      <c r="BT175" s="12">
        <v>7747.5</v>
      </c>
      <c r="BU175" s="446">
        <v>85000</v>
      </c>
      <c r="BV175" s="6">
        <v>7766</v>
      </c>
      <c r="BW175" s="6">
        <v>102369</v>
      </c>
      <c r="CW175" s="436"/>
      <c r="CX175" s="436"/>
      <c r="CY175" s="436"/>
      <c r="CZ175" s="436"/>
      <c r="DA175" s="436"/>
      <c r="DB175" s="436"/>
      <c r="DC175" s="148"/>
    </row>
    <row r="176" spans="1:107">
      <c r="A176" s="6" t="str">
        <f ca="1">OFFSET('day lookup'!$A$1,WEEKDAY(B176,1)-1,0)</f>
        <v>MON</v>
      </c>
      <c r="B176" s="387">
        <f t="shared" si="100"/>
        <v>41141</v>
      </c>
      <c r="C176" s="394">
        <f ca="1">IF($CY$1=1,OFFSET(Historic!$F$193,$B176-$B$35,C$30-1975),IF($B176&gt;DATE(Input!$C$1,4,30),OFFSET(Historic!$F$193,$B176-$B$35,C$30-1975),NA()))</f>
        <v>55.052501900003179</v>
      </c>
      <c r="D176" s="212">
        <f ca="1">IF($CY$1=1,OFFSET(Historic!$F$193,$B176-$B$35,D$30-1975),IF($B176&gt;DATE(Input!$C$1,4,30),OFFSET(Historic!$F$193,$B176-$B$35,D$30-1975),NA()))</f>
        <v>152.72719000000001</v>
      </c>
      <c r="E176" s="212">
        <f ca="1">IF($CY$1=1,OFFSET(Historic!$F$193,$B176-$B$35,E$30-1975),IF($B176&gt;DATE(Input!$C$1,4,30),OFFSET(Historic!$F$193,$B176-$B$35,E$30-1975),NA()))</f>
        <v>392.35020070000002</v>
      </c>
      <c r="F176" s="212">
        <f ca="1">IF($CY$1=1,OFFSET(Historic!$F$193,$B176-$B$35,F$30-1975),IF($B176&gt;DATE(Input!$C$1,4,30),OFFSET(Historic!$F$193,$B176-$B$35,F$30-1975),NA()))</f>
        <v>122.97514000000001</v>
      </c>
      <c r="G176" s="212">
        <f ca="1">IF($CY$1=1,OFFSET(Historic!$F$193,$B176-$B$35,G$30-1975),IF($B176&gt;DATE(Input!$C$1,4,30),OFFSET(Historic!$F$193,$B176-$B$35,G$30-1975),NA()))</f>
        <v>194.34</v>
      </c>
      <c r="H176" s="212">
        <f t="shared" ca="1" si="131"/>
        <v>183.48900652000063</v>
      </c>
      <c r="I176" s="388">
        <f t="shared" ca="1" si="116"/>
        <v>2.542695657538812</v>
      </c>
      <c r="J176" s="305">
        <f t="shared" ca="1" si="117"/>
        <v>152.54892021533581</v>
      </c>
      <c r="K176" s="305">
        <f t="shared" ca="1" si="118"/>
        <v>5.1276947971541453</v>
      </c>
      <c r="L176" s="406" t="str">
        <f>IF(Computations!J151&lt;&gt;"",Computations!J151,"---")</f>
        <v>Y</v>
      </c>
      <c r="M176" s="436">
        <f>IF(Computations!I151&lt;&gt;"",Computations!I151,"---")</f>
        <v>62.778133271366698</v>
      </c>
      <c r="N176" s="410">
        <f>IF(Computations!C151&lt;&gt;"",Computations!C151,"---")</f>
        <v>7741.8289882352938</v>
      </c>
      <c r="O176" s="407">
        <f>IF(Computations!D151&lt;&gt;"",Computations!D151,"---")</f>
        <v>80062.64</v>
      </c>
      <c r="P176" s="407">
        <f>IF(Computations!M151&lt;&gt;"",Computations!M151,"---")</f>
        <v>62.778133271366691</v>
      </c>
      <c r="Q176" s="407">
        <f>IF(Computations!P151&lt;&gt;"",Computations!P151,"---")</f>
        <v>0.33999999999999903</v>
      </c>
      <c r="R176" s="407">
        <f>IF(Computations!V151&lt;&gt;"",Computations!V151,"---")</f>
        <v>12.33302926103601</v>
      </c>
      <c r="S176" s="407">
        <f>IF(Computations!X151&lt;&gt;"",Computations!X151,"---")</f>
        <v>125</v>
      </c>
      <c r="T176" s="407">
        <f>IF(Computations!AB151&lt;&gt;"",Computations!AB151,"---")</f>
        <v>0</v>
      </c>
      <c r="U176" s="407">
        <f>IF(Computations!AG151&lt;&gt;"",Computations!AG151,"---")</f>
        <v>-7.0516499675973137</v>
      </c>
      <c r="V176" s="407">
        <f>IF(Computations!H151&lt;&gt;"",Computations!H151,"---")</f>
        <v>207.5028125</v>
      </c>
      <c r="W176" s="407">
        <f>IF(Computations!G151&lt;&gt;"",Computations!G151,"---")</f>
        <v>2.13</v>
      </c>
      <c r="X176" s="407">
        <f>IF(Computations!F151&lt;&gt;"",Computations!F151,"---")</f>
        <v>209.6328125</v>
      </c>
      <c r="Y176" s="422">
        <f>IF(Computations!E151&lt;&gt;"",Computations!E151,"---")</f>
        <v>5.8425000000000002</v>
      </c>
      <c r="Z176" s="409">
        <f>IF(AA176=O176,N176,interp(AA176,AreaCapacity!$A$3:$B$245,2))</f>
        <v>7741.8289882352938</v>
      </c>
      <c r="AA176" s="403">
        <f t="shared" si="97"/>
        <v>80062.64</v>
      </c>
      <c r="AB176" s="396">
        <f t="shared" si="119"/>
        <v>62.778133271366698</v>
      </c>
      <c r="AC176" s="396">
        <f>IF(P176&lt;&gt;"---",P176,IF(BH176="Y",AB176,MIN(Input!I151,AB176-AK176)))</f>
        <v>62.778133271366691</v>
      </c>
      <c r="AD176" s="396">
        <f t="shared" si="120"/>
        <v>0.33999999999999903</v>
      </c>
      <c r="AE176" s="396">
        <f>IF(R176&lt;&gt;"---",R176,IF(BH176="Y",Input!M151,0))</f>
        <v>12.33302926103601</v>
      </c>
      <c r="AF176" s="396">
        <f t="shared" si="121"/>
        <v>125</v>
      </c>
      <c r="AG176" s="396">
        <f t="shared" si="132"/>
        <v>0</v>
      </c>
      <c r="AH176" s="396">
        <f t="shared" si="133"/>
        <v>-7.0516499675973137</v>
      </c>
      <c r="AI176" s="396">
        <f t="shared" si="122"/>
        <v>209.6328125</v>
      </c>
      <c r="AJ176" s="212">
        <f t="shared" si="134"/>
        <v>207.5028125</v>
      </c>
      <c r="AK176" s="432">
        <f>IF(Y176&lt;&gt;"---",Y176,interp(AA175,AreaCapacity!$A$3:$C$245,3)*StepInterp(B176,Evap!$A$3:$D$15,4)/1.9835)</f>
        <v>5.8425000000000002</v>
      </c>
      <c r="AL176" s="396">
        <f t="shared" si="123"/>
        <v>2.13</v>
      </c>
      <c r="AM176" s="396">
        <f t="shared" si="135"/>
        <v>209.6328125</v>
      </c>
      <c r="AN176" s="396">
        <f t="shared" si="98"/>
        <v>-298.64999999999418</v>
      </c>
      <c r="AO176" s="396">
        <f t="shared" si="136"/>
        <v>144.72467922863331</v>
      </c>
      <c r="AP176" s="396">
        <f t="shared" si="99"/>
        <v>9248.3755365499892</v>
      </c>
      <c r="AQ176" s="409">
        <f>IF(AR176=O176,N176,interp(AR176,AreaCapacity!$A$3:$B$245,2))</f>
        <v>7741.8289882352938</v>
      </c>
      <c r="AR176" s="403">
        <f t="shared" si="137"/>
        <v>80062.64</v>
      </c>
      <c r="AS176" s="396">
        <f t="shared" si="124"/>
        <v>62.778133271366698</v>
      </c>
      <c r="AT176" s="396">
        <f>IF(P176&lt;&gt;"---",P176,IF(BH176="Y",AS176,MIN(Input!I151,AS176-BB176)))</f>
        <v>62.778133271366691</v>
      </c>
      <c r="AU176" s="396">
        <f t="shared" si="125"/>
        <v>0.33999999999999903</v>
      </c>
      <c r="AV176" s="396">
        <f>IF(R176&lt;&gt;"---",R176,IF(BH176="Y",Input!M151,0))</f>
        <v>12.33302926103601</v>
      </c>
      <c r="AW176" s="396">
        <f t="shared" si="126"/>
        <v>125</v>
      </c>
      <c r="AX176" s="396">
        <f t="shared" si="138"/>
        <v>0</v>
      </c>
      <c r="AY176" s="396">
        <f t="shared" si="139"/>
        <v>-7.0516499675973137</v>
      </c>
      <c r="AZ176" s="396">
        <f t="shared" si="127"/>
        <v>209.6328125</v>
      </c>
      <c r="BA176" s="212">
        <f t="shared" si="140"/>
        <v>207.5028125</v>
      </c>
      <c r="BB176" s="432">
        <f>IF(Y176&lt;&gt;"---",Y176,interp(AR175,AreaCapacity!$A$3:$C$245,3)*StepInterp(B176,Evap!$A$3:$D$15,4)/1.9835)</f>
        <v>5.8425000000000002</v>
      </c>
      <c r="BC176" s="396">
        <f t="shared" si="128"/>
        <v>2.13</v>
      </c>
      <c r="BD176" s="212">
        <f t="shared" si="141"/>
        <v>209.6328125</v>
      </c>
      <c r="BE176" s="212">
        <f t="shared" si="142"/>
        <v>-298.64999999999418</v>
      </c>
      <c r="BF176" s="212">
        <f t="shared" si="143"/>
        <v>144.72467922863331</v>
      </c>
      <c r="BG176" s="445">
        <f t="shared" si="144"/>
        <v>9248.3755365499892</v>
      </c>
      <c r="BH176" s="396" t="str">
        <f t="shared" si="129"/>
        <v>Y</v>
      </c>
      <c r="BI176" s="396">
        <f t="shared" si="130"/>
        <v>110</v>
      </c>
      <c r="BJ176" s="396">
        <f t="shared" si="145"/>
        <v>0</v>
      </c>
      <c r="BK176" s="396">
        <f t="shared" si="146"/>
        <v>91331.677763020707</v>
      </c>
      <c r="BL176" s="396">
        <f t="shared" si="147"/>
        <v>91331.677763020707</v>
      </c>
      <c r="BM176" s="443">
        <f t="shared" si="148"/>
        <v>0</v>
      </c>
      <c r="BN176" s="460">
        <f t="shared" si="149"/>
        <v>0</v>
      </c>
      <c r="BO176" s="305">
        <f t="shared" si="150"/>
        <v>0</v>
      </c>
      <c r="BP176" s="445">
        <f t="shared" si="151"/>
        <v>0</v>
      </c>
      <c r="BQ176" s="305"/>
      <c r="BR176" s="12">
        <v>7704</v>
      </c>
      <c r="BS176" s="12">
        <v>52000</v>
      </c>
      <c r="BT176" s="12">
        <v>7747.5</v>
      </c>
      <c r="BU176" s="446">
        <v>85000</v>
      </c>
      <c r="BV176" s="6">
        <v>7766</v>
      </c>
      <c r="BW176" s="6">
        <v>102369</v>
      </c>
      <c r="CW176" s="436"/>
      <c r="CX176" s="436"/>
      <c r="CY176" s="436"/>
      <c r="CZ176" s="436"/>
      <c r="DA176" s="436"/>
      <c r="DB176" s="436"/>
      <c r="DC176" s="148"/>
    </row>
    <row r="177" spans="1:107">
      <c r="A177" s="6" t="str">
        <f ca="1">OFFSET('day lookup'!$A$1,WEEKDAY(B177,1)-1,0)</f>
        <v>TUE</v>
      </c>
      <c r="B177" s="387">
        <f t="shared" si="100"/>
        <v>41142</v>
      </c>
      <c r="C177" s="394">
        <f ca="1">IF($CY$1=1,OFFSET(Historic!$F$193,$B177-$B$35,C$30-1975),IF($B177&gt;DATE(Input!$C$1,4,30),OFFSET(Historic!$F$193,$B177-$B$35,C$30-1975),NA()))</f>
        <v>47.487048299996282</v>
      </c>
      <c r="D177" s="212">
        <f ca="1">IF($CY$1=1,OFFSET(Historic!$F$193,$B177-$B$35,D$30-1975),IF($B177&gt;DATE(Input!$C$1,4,30),OFFSET(Historic!$F$193,$B177-$B$35,D$30-1975),NA()))</f>
        <v>144.79330999999999</v>
      </c>
      <c r="E177" s="212">
        <f ca="1">IF($CY$1=1,OFFSET(Historic!$F$193,$B177-$B$35,E$30-1975),IF($B177&gt;DATE(Input!$C$1,4,30),OFFSET(Historic!$F$193,$B177-$B$35,E$30-1975),NA()))</f>
        <v>54.604929100000007</v>
      </c>
      <c r="F177" s="212">
        <f ca="1">IF($CY$1=1,OFFSET(Historic!$F$193,$B177-$B$35,F$30-1975),IF($B177&gt;DATE(Input!$C$1,4,30),OFFSET(Historic!$F$193,$B177-$B$35,F$30-1975),NA()))</f>
        <v>130.90902</v>
      </c>
      <c r="G177" s="212">
        <f ca="1">IF($CY$1=1,OFFSET(Historic!$F$193,$B177-$B$35,G$30-1975),IF($B177&gt;DATE(Input!$C$1,4,30),OFFSET(Historic!$F$193,$B177-$B$35,G$30-1975),NA()))</f>
        <v>175.31</v>
      </c>
      <c r="H177" s="212">
        <f t="shared" ca="1" si="131"/>
        <v>110.62086147999926</v>
      </c>
      <c r="I177" s="388">
        <f t="shared" ca="1" si="116"/>
        <v>1.5329266284284835</v>
      </c>
      <c r="J177" s="305">
        <f t="shared" ca="1" si="117"/>
        <v>91.967869313329729</v>
      </c>
      <c r="K177" s="305">
        <f t="shared" ca="1" si="118"/>
        <v>3.0913569517085624</v>
      </c>
      <c r="L177" s="406" t="str">
        <f>IF(Computations!J152&lt;&gt;"",Computations!J152,"---")</f>
        <v>Y</v>
      </c>
      <c r="M177" s="436">
        <f>IF(Computations!I152&lt;&gt;"",Computations!I152,"---")</f>
        <v>75.585335419819444</v>
      </c>
      <c r="N177" s="410">
        <f>IF(Computations!C152&lt;&gt;"",Computations!C152,"---")</f>
        <v>7741.508294117647</v>
      </c>
      <c r="O177" s="407">
        <f>IF(Computations!D152&lt;&gt;"",Computations!D152,"---")</f>
        <v>79790.05</v>
      </c>
      <c r="P177" s="407">
        <f>IF(Computations!M152&lt;&gt;"",Computations!M152,"---")</f>
        <v>75.585335419819444</v>
      </c>
      <c r="Q177" s="407">
        <f>IF(Computations!P152&lt;&gt;"",Computations!P152,"---")</f>
        <v>0.33999999999999903</v>
      </c>
      <c r="R177" s="407">
        <f>IF(Computations!V152&lt;&gt;"",Computations!V152,"---")</f>
        <v>12.33302926103601</v>
      </c>
      <c r="S177" s="407">
        <f>IF(Computations!X152&lt;&gt;"",Computations!X152,"---")</f>
        <v>125</v>
      </c>
      <c r="T177" s="407">
        <f>IF(Computations!AB152&lt;&gt;"",Computations!AB152,"---")</f>
        <v>0</v>
      </c>
      <c r="U177" s="407">
        <f>IF(Computations!AG152&lt;&gt;"",Computations!AG152,"---")</f>
        <v>6.0715417641887939</v>
      </c>
      <c r="V177" s="407">
        <f>IF(Computations!H152&lt;&gt;"",Computations!H152,"---")</f>
        <v>207.18682291666667</v>
      </c>
      <c r="W177" s="407">
        <f>IF(Computations!G152&lt;&gt;"",Computations!G152,"---")</f>
        <v>2.0709895833333301</v>
      </c>
      <c r="X177" s="407">
        <f>IF(Computations!F152&lt;&gt;"",Computations!F152,"---")</f>
        <v>209.2578125</v>
      </c>
      <c r="Y177" s="422">
        <f>IF(Computations!E152&lt;&gt;"",Computations!E152,"---")</f>
        <v>5.8273000000000001</v>
      </c>
      <c r="Z177" s="409">
        <f>IF(AA177=O177,N177,interp(AA177,AreaCapacity!$A$3:$B$245,2))</f>
        <v>7741.508294117647</v>
      </c>
      <c r="AA177" s="403">
        <f t="shared" si="97"/>
        <v>79790.05</v>
      </c>
      <c r="AB177" s="396">
        <f t="shared" si="119"/>
        <v>75.585335419819444</v>
      </c>
      <c r="AC177" s="396">
        <f>IF(P177&lt;&gt;"---",P177,IF(BH177="Y",AB177,MIN(Input!I152,AB177-AK177)))</f>
        <v>75.585335419819444</v>
      </c>
      <c r="AD177" s="396">
        <f t="shared" si="120"/>
        <v>0.33999999999999903</v>
      </c>
      <c r="AE177" s="396">
        <f>IF(R177&lt;&gt;"---",R177,IF(BH177="Y",Input!M152,0))</f>
        <v>12.33302926103601</v>
      </c>
      <c r="AF177" s="396">
        <f t="shared" si="121"/>
        <v>125</v>
      </c>
      <c r="AG177" s="396">
        <f t="shared" si="132"/>
        <v>0</v>
      </c>
      <c r="AH177" s="396">
        <f t="shared" si="133"/>
        <v>6.0715417641887939</v>
      </c>
      <c r="AI177" s="396">
        <f t="shared" si="122"/>
        <v>209.2578125</v>
      </c>
      <c r="AJ177" s="212">
        <f t="shared" si="134"/>
        <v>207.18682291666667</v>
      </c>
      <c r="AK177" s="432">
        <f>IF(Y177&lt;&gt;"---",Y177,interp(AA176,AreaCapacity!$A$3:$C$245,3)*StepInterp(B177,Evap!$A$3:$D$15,4)/1.9835)</f>
        <v>5.8273000000000001</v>
      </c>
      <c r="AL177" s="396">
        <f t="shared" si="123"/>
        <v>2.0709895833333301</v>
      </c>
      <c r="AM177" s="396">
        <f t="shared" si="135"/>
        <v>209.2578125</v>
      </c>
      <c r="AN177" s="396">
        <f t="shared" si="98"/>
        <v>-272.58999999999651</v>
      </c>
      <c r="AO177" s="396">
        <f t="shared" si="136"/>
        <v>131.60148749684723</v>
      </c>
      <c r="AP177" s="396">
        <f t="shared" si="99"/>
        <v>9509.407086999985</v>
      </c>
      <c r="AQ177" s="409">
        <f>IF(AR177=O177,N177,interp(AR177,AreaCapacity!$A$3:$B$245,2))</f>
        <v>7741.508294117647</v>
      </c>
      <c r="AR177" s="403">
        <f t="shared" si="137"/>
        <v>79790.05</v>
      </c>
      <c r="AS177" s="396">
        <f t="shared" si="124"/>
        <v>75.585335419819444</v>
      </c>
      <c r="AT177" s="396">
        <f>IF(P177&lt;&gt;"---",P177,IF(BH177="Y",AS177,MIN(Input!I152,AS177-BB177)))</f>
        <v>75.585335419819444</v>
      </c>
      <c r="AU177" s="396">
        <f t="shared" si="125"/>
        <v>0.33999999999999903</v>
      </c>
      <c r="AV177" s="396">
        <f>IF(R177&lt;&gt;"---",R177,IF(BH177="Y",Input!M152,0))</f>
        <v>12.33302926103601</v>
      </c>
      <c r="AW177" s="396">
        <f t="shared" si="126"/>
        <v>125</v>
      </c>
      <c r="AX177" s="396">
        <f t="shared" si="138"/>
        <v>0</v>
      </c>
      <c r="AY177" s="396">
        <f t="shared" si="139"/>
        <v>6.0715417641887939</v>
      </c>
      <c r="AZ177" s="396">
        <f t="shared" si="127"/>
        <v>209.2578125</v>
      </c>
      <c r="BA177" s="212">
        <f t="shared" si="140"/>
        <v>207.18682291666667</v>
      </c>
      <c r="BB177" s="432">
        <f>IF(Y177&lt;&gt;"---",Y177,interp(AR176,AreaCapacity!$A$3:$C$245,3)*StepInterp(B177,Evap!$A$3:$D$15,4)/1.9835)</f>
        <v>5.8273000000000001</v>
      </c>
      <c r="BC177" s="396">
        <f t="shared" si="128"/>
        <v>2.0709895833333301</v>
      </c>
      <c r="BD177" s="212">
        <f t="shared" si="141"/>
        <v>209.2578125</v>
      </c>
      <c r="BE177" s="212">
        <f t="shared" si="142"/>
        <v>-272.58999999999651</v>
      </c>
      <c r="BF177" s="212">
        <f t="shared" si="143"/>
        <v>131.60148749684723</v>
      </c>
      <c r="BG177" s="445">
        <f t="shared" si="144"/>
        <v>9509.407086999985</v>
      </c>
      <c r="BH177" s="396" t="str">
        <f t="shared" si="129"/>
        <v>Y</v>
      </c>
      <c r="BI177" s="396">
        <f t="shared" si="130"/>
        <v>110</v>
      </c>
      <c r="BJ177" s="396">
        <f t="shared" si="145"/>
        <v>0</v>
      </c>
      <c r="BK177" s="396">
        <f t="shared" si="146"/>
        <v>91331.677763020707</v>
      </c>
      <c r="BL177" s="396">
        <f t="shared" si="147"/>
        <v>91331.677763020707</v>
      </c>
      <c r="BM177" s="443">
        <f t="shared" si="148"/>
        <v>0</v>
      </c>
      <c r="BN177" s="460">
        <f t="shared" si="149"/>
        <v>0</v>
      </c>
      <c r="BO177" s="305">
        <f t="shared" si="150"/>
        <v>0</v>
      </c>
      <c r="BP177" s="445">
        <f t="shared" si="151"/>
        <v>0</v>
      </c>
      <c r="BQ177" s="305"/>
      <c r="BR177" s="12">
        <v>7704</v>
      </c>
      <c r="BS177" s="12">
        <v>52000</v>
      </c>
      <c r="BT177" s="12">
        <v>7747.5</v>
      </c>
      <c r="BU177" s="446">
        <v>85000</v>
      </c>
      <c r="BV177" s="6">
        <v>7766</v>
      </c>
      <c r="BW177" s="6">
        <v>102369</v>
      </c>
      <c r="CW177" s="436"/>
      <c r="CX177" s="436"/>
      <c r="CY177" s="436"/>
      <c r="CZ177" s="436"/>
      <c r="DA177" s="436"/>
      <c r="DB177" s="436"/>
      <c r="DC177" s="148"/>
    </row>
    <row r="178" spans="1:107">
      <c r="A178" s="6" t="str">
        <f ca="1">OFFSET('day lookup'!$A$1,WEEKDAY(B178,1)-1,0)</f>
        <v>WED</v>
      </c>
      <c r="B178" s="387">
        <f t="shared" si="100"/>
        <v>41143</v>
      </c>
      <c r="C178" s="394">
        <f ca="1">IF($CY$1=1,OFFSET(Historic!$F$193,$B178-$B$35,C$30-1975),IF($B178&gt;DATE(Input!$C$1,4,30),OFFSET(Historic!$F$193,$B178-$B$35,C$30-1975),NA()))</f>
        <v>53.635058199999747</v>
      </c>
      <c r="D178" s="212">
        <f ca="1">IF($CY$1=1,OFFSET(Historic!$F$193,$B178-$B$35,D$30-1975),IF($B178&gt;DATE(Input!$C$1,4,30),OFFSET(Historic!$F$193,$B178-$B$35,D$30-1975),NA()))</f>
        <v>113.05779</v>
      </c>
      <c r="E178" s="212">
        <f ca="1">IF($CY$1=1,OFFSET(Historic!$F$193,$B178-$B$35,E$30-1975),IF($B178&gt;DATE(Input!$C$1,4,30),OFFSET(Historic!$F$193,$B178-$B$35,E$30-1975),NA()))</f>
        <v>211.5172408</v>
      </c>
      <c r="F178" s="212">
        <f ca="1">IF($CY$1=1,OFFSET(Historic!$F$193,$B178-$B$35,F$30-1975),IF($B178&gt;DATE(Input!$C$1,4,30),OFFSET(Historic!$F$193,$B178-$B$35,F$30-1975),NA()))</f>
        <v>144.79330999999999</v>
      </c>
      <c r="G178" s="212">
        <f ca="1">IF($CY$1=1,OFFSET(Historic!$F$193,$B178-$B$35,G$30-1975),IF($B178&gt;DATE(Input!$C$1,4,30),OFFSET(Historic!$F$193,$B178-$B$35,G$30-1975),NA()))</f>
        <v>172.67</v>
      </c>
      <c r="H178" s="212">
        <f t="shared" ca="1" si="131"/>
        <v>139.13467979999993</v>
      </c>
      <c r="I178" s="388">
        <f t="shared" ca="1" si="116"/>
        <v>1.9280563607060053</v>
      </c>
      <c r="J178" s="305">
        <f t="shared" ca="1" si="117"/>
        <v>115.673661166632</v>
      </c>
      <c r="K178" s="305">
        <f t="shared" ca="1" si="118"/>
        <v>3.8881902913153628</v>
      </c>
      <c r="L178" s="406" t="str">
        <f>IF(Computations!J153&lt;&gt;"",Computations!J153,"---")</f>
        <v>Y</v>
      </c>
      <c r="M178" s="436">
        <f>IF(Computations!I153&lt;&gt;"",Computations!I153,"---")</f>
        <v>48.520070819675112</v>
      </c>
      <c r="N178" s="410">
        <f>IF(Computations!C153&lt;&gt;"",Computations!C153,"---")</f>
        <v>7741.1089294117646</v>
      </c>
      <c r="O178" s="407">
        <f>IF(Computations!D153&lt;&gt;"",Computations!D153,"---")</f>
        <v>79450.59</v>
      </c>
      <c r="P178" s="407">
        <f>IF(Computations!M153&lt;&gt;"",Computations!M153,"---")</f>
        <v>48.520070819675112</v>
      </c>
      <c r="Q178" s="407">
        <f>IF(Computations!P153&lt;&gt;"",Computations!P153,"---")</f>
        <v>0.33999999999999903</v>
      </c>
      <c r="R178" s="407">
        <f>IF(Computations!V153&lt;&gt;"",Computations!V153,"---")</f>
        <v>12.33302926103601</v>
      </c>
      <c r="S178" s="407">
        <f>IF(Computations!X153&lt;&gt;"",Computations!X153,"---")</f>
        <v>130.83333333333334</v>
      </c>
      <c r="T178" s="407">
        <f>IF(Computations!AB153&lt;&gt;"",Computations!AB153,"---")</f>
        <v>0</v>
      </c>
      <c r="U178" s="407">
        <f>IF(Computations!AG153&lt;&gt;"",Computations!AG153,"---")</f>
        <v>-21.823358252621546</v>
      </c>
      <c r="V178" s="407">
        <f>IF(Computations!H153&lt;&gt;"",Computations!H153,"---")</f>
        <v>213.84979166666599</v>
      </c>
      <c r="W178" s="407">
        <f>IF(Computations!G153&lt;&gt;"",Computations!G153,"---")</f>
        <v>2.02</v>
      </c>
      <c r="X178" s="407">
        <f>IF(Computations!F153&lt;&gt;"",Computations!F153,"---")</f>
        <v>215.869791666666</v>
      </c>
      <c r="Y178" s="422">
        <f>IF(Computations!E153&lt;&gt;"",Computations!E153,"---")</f>
        <v>5.8121999999999998</v>
      </c>
      <c r="Z178" s="409">
        <f>IF(AA178=O178,N178,interp(AA178,AreaCapacity!$A$3:$B$245,2))</f>
        <v>7741.1089294117646</v>
      </c>
      <c r="AA178" s="403">
        <f t="shared" si="97"/>
        <v>79450.59</v>
      </c>
      <c r="AB178" s="396">
        <f t="shared" si="119"/>
        <v>48.520070819675112</v>
      </c>
      <c r="AC178" s="396">
        <f>IF(P178&lt;&gt;"---",P178,IF(BH178="Y",AB178,MIN(Input!I153,AB178-AK178)))</f>
        <v>48.520070819675112</v>
      </c>
      <c r="AD178" s="396">
        <f t="shared" si="120"/>
        <v>0.33999999999999903</v>
      </c>
      <c r="AE178" s="396">
        <f>IF(R178&lt;&gt;"---",R178,IF(BH178="Y",Input!M153,0))</f>
        <v>12.33302926103601</v>
      </c>
      <c r="AF178" s="396">
        <f t="shared" si="121"/>
        <v>130.83333333333334</v>
      </c>
      <c r="AG178" s="396">
        <f t="shared" si="132"/>
        <v>0</v>
      </c>
      <c r="AH178" s="396">
        <f t="shared" si="133"/>
        <v>-21.823358252621546</v>
      </c>
      <c r="AI178" s="396">
        <f t="shared" si="122"/>
        <v>215.869791666666</v>
      </c>
      <c r="AJ178" s="212">
        <f t="shared" si="134"/>
        <v>213.84979166666599</v>
      </c>
      <c r="AK178" s="432">
        <f>IF(Y178&lt;&gt;"---",Y178,interp(AA177,AreaCapacity!$A$3:$C$245,3)*StepInterp(B178,Evap!$A$3:$D$15,4)/1.9835)</f>
        <v>5.8121999999999998</v>
      </c>
      <c r="AL178" s="396">
        <f t="shared" si="123"/>
        <v>2.02</v>
      </c>
      <c r="AM178" s="396">
        <f t="shared" si="135"/>
        <v>215.869791666666</v>
      </c>
      <c r="AN178" s="396">
        <f t="shared" si="98"/>
        <v>-339.4600000000064</v>
      </c>
      <c r="AO178" s="396">
        <f t="shared" si="136"/>
        <v>165.32972084699088</v>
      </c>
      <c r="AP178" s="396">
        <f t="shared" si="99"/>
        <v>9837.3385882999919</v>
      </c>
      <c r="AQ178" s="409">
        <f>IF(AR178=O178,N178,interp(AR178,AreaCapacity!$A$3:$B$245,2))</f>
        <v>7741.1089294117646</v>
      </c>
      <c r="AR178" s="403">
        <f t="shared" si="137"/>
        <v>79450.59</v>
      </c>
      <c r="AS178" s="396">
        <f t="shared" si="124"/>
        <v>48.520070819675112</v>
      </c>
      <c r="AT178" s="396">
        <f>IF(P178&lt;&gt;"---",P178,IF(BH178="Y",AS178,MIN(Input!I153,AS178-BB178)))</f>
        <v>48.520070819675112</v>
      </c>
      <c r="AU178" s="396">
        <f t="shared" si="125"/>
        <v>0.33999999999999903</v>
      </c>
      <c r="AV178" s="396">
        <f>IF(R178&lt;&gt;"---",R178,IF(BH178="Y",Input!M153,0))</f>
        <v>12.33302926103601</v>
      </c>
      <c r="AW178" s="396">
        <f t="shared" si="126"/>
        <v>130.83333333333334</v>
      </c>
      <c r="AX178" s="396">
        <f t="shared" si="138"/>
        <v>0</v>
      </c>
      <c r="AY178" s="396">
        <f t="shared" si="139"/>
        <v>-21.823358252621546</v>
      </c>
      <c r="AZ178" s="396">
        <f t="shared" si="127"/>
        <v>215.869791666666</v>
      </c>
      <c r="BA178" s="212">
        <f t="shared" si="140"/>
        <v>213.84979166666599</v>
      </c>
      <c r="BB178" s="432">
        <f>IF(Y178&lt;&gt;"---",Y178,interp(AR177,AreaCapacity!$A$3:$C$245,3)*StepInterp(B178,Evap!$A$3:$D$15,4)/1.9835)</f>
        <v>5.8121999999999998</v>
      </c>
      <c r="BC178" s="396">
        <f t="shared" si="128"/>
        <v>2.02</v>
      </c>
      <c r="BD178" s="212">
        <f t="shared" si="141"/>
        <v>215.869791666666</v>
      </c>
      <c r="BE178" s="212">
        <f t="shared" si="142"/>
        <v>-339.4600000000064</v>
      </c>
      <c r="BF178" s="212">
        <f t="shared" si="143"/>
        <v>165.32972084699088</v>
      </c>
      <c r="BG178" s="445">
        <f t="shared" si="144"/>
        <v>9837.3385882999919</v>
      </c>
      <c r="BH178" s="396" t="str">
        <f t="shared" si="129"/>
        <v>Y</v>
      </c>
      <c r="BI178" s="396">
        <f t="shared" si="130"/>
        <v>110</v>
      </c>
      <c r="BJ178" s="396">
        <f t="shared" si="145"/>
        <v>0</v>
      </c>
      <c r="BK178" s="396">
        <f t="shared" si="146"/>
        <v>91331.677763020707</v>
      </c>
      <c r="BL178" s="396">
        <f t="shared" si="147"/>
        <v>91331.677763020707</v>
      </c>
      <c r="BM178" s="443">
        <f t="shared" si="148"/>
        <v>0</v>
      </c>
      <c r="BN178" s="460">
        <f t="shared" si="149"/>
        <v>0</v>
      </c>
      <c r="BO178" s="305">
        <f t="shared" si="150"/>
        <v>0</v>
      </c>
      <c r="BP178" s="445">
        <f t="shared" si="151"/>
        <v>0</v>
      </c>
      <c r="BQ178" s="305"/>
      <c r="BR178" s="12">
        <v>7704</v>
      </c>
      <c r="BS178" s="12">
        <v>52000</v>
      </c>
      <c r="BT178" s="12">
        <v>7747.5</v>
      </c>
      <c r="BU178" s="446">
        <v>85000</v>
      </c>
      <c r="BV178" s="6">
        <v>7766</v>
      </c>
      <c r="BW178" s="6">
        <v>102369</v>
      </c>
      <c r="CW178" s="436"/>
      <c r="CX178" s="436"/>
      <c r="CY178" s="436"/>
      <c r="CZ178" s="436"/>
      <c r="DA178" s="436"/>
      <c r="DB178" s="436"/>
      <c r="DC178" s="148"/>
    </row>
    <row r="179" spans="1:107">
      <c r="A179" s="6" t="str">
        <f ca="1">OFFSET('day lookup'!$A$1,WEEKDAY(B179,1)-1,0)</f>
        <v>THU</v>
      </c>
      <c r="B179" s="387">
        <f t="shared" si="100"/>
        <v>41144</v>
      </c>
      <c r="C179" s="394">
        <f ca="1">IF($CY$1=1,OFFSET(Historic!$F$193,$B179-$B$35,C$30-1975),IF($B179&gt;DATE(Input!$C$1,4,30),OFFSET(Historic!$F$193,$B179-$B$35,C$30-1975),NA()))</f>
        <v>79.841389100003781</v>
      </c>
      <c r="D179" s="212">
        <f ca="1">IF($CY$1=1,OFFSET(Historic!$F$193,$B179-$B$35,D$30-1975),IF($B179&gt;DATE(Input!$C$1,4,30),OFFSET(Historic!$F$193,$B179-$B$35,D$30-1975),NA()))</f>
        <v>115.04126000000001</v>
      </c>
      <c r="E179" s="212">
        <f ca="1">IF($CY$1=1,OFFSET(Historic!$F$193,$B179-$B$35,E$30-1975),IF($B179&gt;DATE(Input!$C$1,4,30),OFFSET(Historic!$F$193,$B179-$B$35,E$30-1975),NA()))</f>
        <v>180.1982495</v>
      </c>
      <c r="F179" s="212">
        <f ca="1">IF($CY$1=1,OFFSET(Historic!$F$193,$B179-$B$35,F$30-1975),IF($B179&gt;DATE(Input!$C$1,4,30),OFFSET(Historic!$F$193,$B179-$B$35,F$30-1975),NA()))</f>
        <v>144.79330999999999</v>
      </c>
      <c r="G179" s="212">
        <f ca="1">IF($CY$1=1,OFFSET(Historic!$F$193,$B179-$B$35,G$30-1975),IF($B179&gt;DATE(Input!$C$1,4,30),OFFSET(Historic!$F$193,$B179-$B$35,G$30-1975),NA()))</f>
        <v>182.54</v>
      </c>
      <c r="H179" s="212">
        <f t="shared" ca="1" si="131"/>
        <v>140.48284172000075</v>
      </c>
      <c r="I179" s="388">
        <f t="shared" ca="1" si="116"/>
        <v>1.9467384906311658</v>
      </c>
      <c r="J179" s="305">
        <f t="shared" ca="1" si="117"/>
        <v>116.79449477444351</v>
      </c>
      <c r="K179" s="305">
        <f t="shared" ca="1" si="118"/>
        <v>3.9258653705695297</v>
      </c>
      <c r="L179" s="406" t="str">
        <f>IF(Computations!J154&lt;&gt;"",Computations!J154,"---")</f>
        <v>Y</v>
      </c>
      <c r="M179" s="436">
        <f>IF(Computations!I154&lt;&gt;"",Computations!I154,"---")</f>
        <v>79.736672094781284</v>
      </c>
      <c r="N179" s="410">
        <f>IF(Computations!C154&lt;&gt;"",Computations!C154,"---")</f>
        <v>7740.7089822485204</v>
      </c>
      <c r="O179" s="407">
        <f>IF(Computations!D154&lt;&gt;"",Computations!D154,"---")</f>
        <v>79112.09</v>
      </c>
      <c r="P179" s="407">
        <f>IF(Computations!M154&lt;&gt;"",Computations!M154,"---")</f>
        <v>79.736672094781284</v>
      </c>
      <c r="Q179" s="407">
        <f>IF(Computations!P154&lt;&gt;"",Computations!P154,"---")</f>
        <v>0.33999999999999903</v>
      </c>
      <c r="R179" s="407">
        <f>IF(Computations!V154&lt;&gt;"",Computations!V154,"---")</f>
        <v>12.33302926103601</v>
      </c>
      <c r="S179" s="407">
        <f>IF(Computations!X154&lt;&gt;"",Computations!X154,"---")</f>
        <v>145</v>
      </c>
      <c r="T179" s="407">
        <f>IF(Computations!AB154&lt;&gt;"",Computations!AB154,"---")</f>
        <v>0</v>
      </c>
      <c r="U179" s="407">
        <f>IF(Computations!AG154&lt;&gt;"",Computations!AG154,"---")</f>
        <v>-7.1877986441820383</v>
      </c>
      <c r="V179" s="407">
        <f>IF(Computations!H154&lt;&gt;"",Computations!H154,"---")</f>
        <v>244.59749999999934</v>
      </c>
      <c r="W179" s="407">
        <f>IF(Computations!G154&lt;&gt;"",Computations!G154,"---")</f>
        <v>2.0222916666666602</v>
      </c>
      <c r="X179" s="407">
        <f>IF(Computations!F154&lt;&gt;"",Computations!F154,"---")</f>
        <v>246.619791666666</v>
      </c>
      <c r="Y179" s="422">
        <f>IF(Computations!E154&lt;&gt;"",Computations!E154,"---")</f>
        <v>5.7971000000000004</v>
      </c>
      <c r="Z179" s="409">
        <f>IF(AA179=O179,N179,interp(AA179,AreaCapacity!$A$3:$B$245,2))</f>
        <v>7740.7089822485204</v>
      </c>
      <c r="AA179" s="403">
        <f t="shared" si="97"/>
        <v>79112.09</v>
      </c>
      <c r="AB179" s="396">
        <f t="shared" si="119"/>
        <v>79.736672094781284</v>
      </c>
      <c r="AC179" s="396">
        <f>IF(P179&lt;&gt;"---",P179,IF(BH179="Y",AB179,MIN(Input!I154,AB179-AK179)))</f>
        <v>79.736672094781284</v>
      </c>
      <c r="AD179" s="396">
        <f t="shared" si="120"/>
        <v>0.33999999999999903</v>
      </c>
      <c r="AE179" s="396">
        <f>IF(R179&lt;&gt;"---",R179,IF(BH179="Y",Input!M154,0))</f>
        <v>12.33302926103601</v>
      </c>
      <c r="AF179" s="396">
        <f t="shared" si="121"/>
        <v>145</v>
      </c>
      <c r="AG179" s="396">
        <f t="shared" si="132"/>
        <v>0</v>
      </c>
      <c r="AH179" s="396">
        <f t="shared" si="133"/>
        <v>-7.1877986441820383</v>
      </c>
      <c r="AI179" s="396">
        <f t="shared" si="122"/>
        <v>246.619791666666</v>
      </c>
      <c r="AJ179" s="212">
        <f t="shared" si="134"/>
        <v>244.59749999999934</v>
      </c>
      <c r="AK179" s="432">
        <f>IF(Y179&lt;&gt;"---",Y179,interp(AA178,AreaCapacity!$A$3:$C$245,3)*StepInterp(B179,Evap!$A$3:$D$15,4)/1.9835)</f>
        <v>5.7971000000000004</v>
      </c>
      <c r="AL179" s="396">
        <f t="shared" si="123"/>
        <v>2.0222916666666602</v>
      </c>
      <c r="AM179" s="396">
        <f t="shared" si="135"/>
        <v>246.619791666666</v>
      </c>
      <c r="AN179" s="396">
        <f t="shared" si="98"/>
        <v>-338.5</v>
      </c>
      <c r="AO179" s="396">
        <f t="shared" si="136"/>
        <v>164.86082790521806</v>
      </c>
      <c r="AP179" s="396">
        <f t="shared" si="99"/>
        <v>10164.340040449992</v>
      </c>
      <c r="AQ179" s="409">
        <f>IF(AR179=O179,N179,interp(AR179,AreaCapacity!$A$3:$B$245,2))</f>
        <v>7740.7089822485204</v>
      </c>
      <c r="AR179" s="403">
        <f t="shared" si="137"/>
        <v>79112.09</v>
      </c>
      <c r="AS179" s="396">
        <f t="shared" si="124"/>
        <v>79.736672094781284</v>
      </c>
      <c r="AT179" s="396">
        <f>IF(P179&lt;&gt;"---",P179,IF(BH179="Y",AS179,MIN(Input!I154,AS179-BB179)))</f>
        <v>79.736672094781284</v>
      </c>
      <c r="AU179" s="396">
        <f t="shared" si="125"/>
        <v>0.33999999999999903</v>
      </c>
      <c r="AV179" s="396">
        <f>IF(R179&lt;&gt;"---",R179,IF(BH179="Y",Input!M154,0))</f>
        <v>12.33302926103601</v>
      </c>
      <c r="AW179" s="396">
        <f t="shared" si="126"/>
        <v>145</v>
      </c>
      <c r="AX179" s="396">
        <f t="shared" si="138"/>
        <v>0</v>
      </c>
      <c r="AY179" s="396">
        <f t="shared" si="139"/>
        <v>-7.1877986441820383</v>
      </c>
      <c r="AZ179" s="396">
        <f t="shared" si="127"/>
        <v>246.619791666666</v>
      </c>
      <c r="BA179" s="212">
        <f t="shared" si="140"/>
        <v>244.59749999999934</v>
      </c>
      <c r="BB179" s="432">
        <f>IF(Y179&lt;&gt;"---",Y179,interp(AR178,AreaCapacity!$A$3:$C$245,3)*StepInterp(B179,Evap!$A$3:$D$15,4)/1.9835)</f>
        <v>5.7971000000000004</v>
      </c>
      <c r="BC179" s="396">
        <f t="shared" si="128"/>
        <v>2.0222916666666602</v>
      </c>
      <c r="BD179" s="212">
        <f t="shared" si="141"/>
        <v>246.619791666666</v>
      </c>
      <c r="BE179" s="212">
        <f t="shared" si="142"/>
        <v>-338.5</v>
      </c>
      <c r="BF179" s="212">
        <f t="shared" si="143"/>
        <v>164.86082790521806</v>
      </c>
      <c r="BG179" s="445">
        <f t="shared" si="144"/>
        <v>10164.340040449992</v>
      </c>
      <c r="BH179" s="396" t="str">
        <f t="shared" si="129"/>
        <v>Y</v>
      </c>
      <c r="BI179" s="396">
        <f t="shared" si="130"/>
        <v>110</v>
      </c>
      <c r="BJ179" s="396">
        <f t="shared" si="145"/>
        <v>0</v>
      </c>
      <c r="BK179" s="396">
        <f t="shared" si="146"/>
        <v>91331.677763020707</v>
      </c>
      <c r="BL179" s="396">
        <f t="shared" si="147"/>
        <v>91331.677763020707</v>
      </c>
      <c r="BM179" s="443">
        <f t="shared" si="148"/>
        <v>0</v>
      </c>
      <c r="BN179" s="460">
        <f t="shared" si="149"/>
        <v>0</v>
      </c>
      <c r="BO179" s="305">
        <f t="shared" si="150"/>
        <v>0</v>
      </c>
      <c r="BP179" s="445">
        <f t="shared" si="151"/>
        <v>0</v>
      </c>
      <c r="BQ179" s="305"/>
      <c r="BR179" s="12">
        <v>7704</v>
      </c>
      <c r="BS179" s="12">
        <v>52000</v>
      </c>
      <c r="BT179" s="12">
        <v>7747.5</v>
      </c>
      <c r="BU179" s="446">
        <v>85000</v>
      </c>
      <c r="BV179" s="6">
        <v>7766</v>
      </c>
      <c r="BW179" s="6">
        <v>102369</v>
      </c>
      <c r="CW179" s="436"/>
      <c r="CX179" s="436"/>
      <c r="CY179" s="436"/>
      <c r="CZ179" s="436"/>
      <c r="DA179" s="436"/>
      <c r="DB179" s="436"/>
      <c r="DC179" s="148"/>
    </row>
    <row r="180" spans="1:107">
      <c r="A180" s="6" t="str">
        <f ca="1">OFFSET('day lookup'!$A$1,WEEKDAY(B180,1)-1,0)</f>
        <v>FRI</v>
      </c>
      <c r="B180" s="387">
        <f t="shared" si="100"/>
        <v>41145</v>
      </c>
      <c r="C180" s="394">
        <f ca="1">IF($CY$1=1,OFFSET(Historic!$F$193,$B180-$B$35,C$30-1975),IF($B180&gt;DATE(Input!$C$1,4,30),OFFSET(Historic!$F$193,$B180-$B$35,C$30-1975),NA()))</f>
        <v>80.576417199996541</v>
      </c>
      <c r="D180" s="212">
        <f ca="1">IF($CY$1=1,OFFSET(Historic!$F$193,$B180-$B$35,D$30-1975),IF($B180&gt;DATE(Input!$C$1,4,30),OFFSET(Historic!$F$193,$B180-$B$35,D$30-1975),NA()))</f>
        <v>132.89249000000001</v>
      </c>
      <c r="E180" s="212">
        <f ca="1">IF($CY$1=1,OFFSET(Historic!$F$193,$B180-$B$35,E$30-1975),IF($B180&gt;DATE(Input!$C$1,4,30),OFFSET(Historic!$F$193,$B180-$B$35,E$30-1975),NA()))</f>
        <v>112.89911240000001</v>
      </c>
      <c r="F180" s="212">
        <f ca="1">IF($CY$1=1,OFFSET(Historic!$F$193,$B180-$B$35,F$30-1975),IF($B180&gt;DATE(Input!$C$1,4,30),OFFSET(Historic!$F$193,$B180-$B$35,F$30-1975),NA()))</f>
        <v>113.05779</v>
      </c>
      <c r="G180" s="212">
        <f ca="1">IF($CY$1=1,OFFSET(Historic!$F$193,$B180-$B$35,G$30-1975),IF($B180&gt;DATE(Input!$C$1,4,30),OFFSET(Historic!$F$193,$B180-$B$35,G$30-1975),NA()))</f>
        <v>142.25</v>
      </c>
      <c r="H180" s="212">
        <f t="shared" ca="1" si="131"/>
        <v>116.33516191999931</v>
      </c>
      <c r="I180" s="388">
        <f t="shared" ca="1" si="116"/>
        <v>1.6121124455530451</v>
      </c>
      <c r="J180" s="305">
        <f t="shared" ca="1" si="117"/>
        <v>96.718619118130732</v>
      </c>
      <c r="K180" s="305">
        <f t="shared" ca="1" si="118"/>
        <v>3.2510460207775047</v>
      </c>
      <c r="L180" s="406" t="str">
        <f>IF(Computations!J155&lt;&gt;"",Computations!J155,"---")</f>
        <v>Y</v>
      </c>
      <c r="M180" s="436">
        <f>IF(Computations!I155&lt;&gt;"",Computations!I155,"---")</f>
        <v>84.893546193597359</v>
      </c>
      <c r="N180" s="410">
        <f>IF(Computations!C155&lt;&gt;"",Computations!C155,"---")</f>
        <v>7740.3192662721895</v>
      </c>
      <c r="O180" s="407">
        <f>IF(Computations!D155&lt;&gt;"",Computations!D155,"---")</f>
        <v>78782.78</v>
      </c>
      <c r="P180" s="407">
        <f>IF(Computations!M155&lt;&gt;"",Computations!M155,"---")</f>
        <v>84.893546193597359</v>
      </c>
      <c r="Q180" s="407">
        <f>IF(Computations!P155&lt;&gt;"",Computations!P155,"---")</f>
        <v>0.33999999999999903</v>
      </c>
      <c r="R180" s="407">
        <f>IF(Computations!V155&lt;&gt;"",Computations!V155,"---")</f>
        <v>12.33302926103601</v>
      </c>
      <c r="S180" s="407">
        <f>IF(Computations!X155&lt;&gt;"",Computations!X155,"---")</f>
        <v>145</v>
      </c>
      <c r="T180" s="407">
        <f>IF(Computations!AB155&lt;&gt;"",Computations!AB155,"---")</f>
        <v>0</v>
      </c>
      <c r="U180" s="407">
        <f>IF(Computations!AG155&lt;&gt;"",Computations!AG155,"---")</f>
        <v>-2.5696745453656149</v>
      </c>
      <c r="V180" s="407">
        <f>IF(Computations!H155&lt;&gt;"",Computations!H155,"---")</f>
        <v>245.136249999999</v>
      </c>
      <c r="W180" s="407">
        <f>IF(Computations!G155&lt;&gt;"",Computations!G155,"---")</f>
        <v>2.02</v>
      </c>
      <c r="X180" s="407">
        <f>IF(Computations!F155&lt;&gt;"",Computations!F155,"---")</f>
        <v>247.15624999999901</v>
      </c>
      <c r="Y180" s="422">
        <f>IF(Computations!E155&lt;&gt;"",Computations!E155,"---")</f>
        <v>5.782</v>
      </c>
      <c r="Z180" s="409">
        <f>IF(AA180=O180,N180,interp(AA180,AreaCapacity!$A$3:$B$245,2))</f>
        <v>7740.3192662721895</v>
      </c>
      <c r="AA180" s="403">
        <f t="shared" si="97"/>
        <v>78782.78</v>
      </c>
      <c r="AB180" s="396">
        <f t="shared" si="119"/>
        <v>84.893546193597359</v>
      </c>
      <c r="AC180" s="396">
        <f>IF(P180&lt;&gt;"---",P180,IF(BH180="Y",AB180,MIN(Input!I155,AB180-AK180)))</f>
        <v>84.893546193597359</v>
      </c>
      <c r="AD180" s="396">
        <f t="shared" si="120"/>
        <v>0.33999999999999903</v>
      </c>
      <c r="AE180" s="396">
        <f>IF(R180&lt;&gt;"---",R180,IF(BH180="Y",Input!M155,0))</f>
        <v>12.33302926103601</v>
      </c>
      <c r="AF180" s="396">
        <f t="shared" si="121"/>
        <v>145</v>
      </c>
      <c r="AG180" s="396">
        <f t="shared" si="132"/>
        <v>0</v>
      </c>
      <c r="AH180" s="396">
        <f t="shared" si="133"/>
        <v>-2.5696745453656149</v>
      </c>
      <c r="AI180" s="396">
        <f t="shared" si="122"/>
        <v>247.15624999999901</v>
      </c>
      <c r="AJ180" s="212">
        <f t="shared" si="134"/>
        <v>245.136249999999</v>
      </c>
      <c r="AK180" s="432">
        <f>IF(Y180&lt;&gt;"---",Y180,interp(AA179,AreaCapacity!$A$3:$C$245,3)*StepInterp(B180,Evap!$A$3:$D$15,4)/1.9835)</f>
        <v>5.782</v>
      </c>
      <c r="AL180" s="396">
        <f t="shared" si="123"/>
        <v>2.02</v>
      </c>
      <c r="AM180" s="396">
        <f t="shared" si="135"/>
        <v>247.15624999999901</v>
      </c>
      <c r="AN180" s="396">
        <f t="shared" si="98"/>
        <v>-329.30999999999767</v>
      </c>
      <c r="AO180" s="396">
        <f t="shared" si="136"/>
        <v>160.24270380640164</v>
      </c>
      <c r="AP180" s="396">
        <f t="shared" si="99"/>
        <v>10482.18144344999</v>
      </c>
      <c r="AQ180" s="409">
        <f>IF(AR180=O180,N180,interp(AR180,AreaCapacity!$A$3:$B$245,2))</f>
        <v>7740.3192662721895</v>
      </c>
      <c r="AR180" s="403">
        <f t="shared" si="137"/>
        <v>78782.78</v>
      </c>
      <c r="AS180" s="396">
        <f t="shared" si="124"/>
        <v>84.893546193597359</v>
      </c>
      <c r="AT180" s="396">
        <f>IF(P180&lt;&gt;"---",P180,IF(BH180="Y",AS180,MIN(Input!I155,AS180-BB180)))</f>
        <v>84.893546193597359</v>
      </c>
      <c r="AU180" s="396">
        <f t="shared" si="125"/>
        <v>0.33999999999999903</v>
      </c>
      <c r="AV180" s="396">
        <f>IF(R180&lt;&gt;"---",R180,IF(BH180="Y",Input!M155,0))</f>
        <v>12.33302926103601</v>
      </c>
      <c r="AW180" s="396">
        <f t="shared" si="126"/>
        <v>145</v>
      </c>
      <c r="AX180" s="396">
        <f t="shared" si="138"/>
        <v>0</v>
      </c>
      <c r="AY180" s="396">
        <f t="shared" si="139"/>
        <v>-2.5696745453656149</v>
      </c>
      <c r="AZ180" s="396">
        <f t="shared" si="127"/>
        <v>247.15624999999901</v>
      </c>
      <c r="BA180" s="212">
        <f t="shared" si="140"/>
        <v>245.136249999999</v>
      </c>
      <c r="BB180" s="432">
        <f>IF(Y180&lt;&gt;"---",Y180,interp(AR179,AreaCapacity!$A$3:$C$245,3)*StepInterp(B180,Evap!$A$3:$D$15,4)/1.9835)</f>
        <v>5.782</v>
      </c>
      <c r="BC180" s="396">
        <f t="shared" si="128"/>
        <v>2.02</v>
      </c>
      <c r="BD180" s="212">
        <f t="shared" si="141"/>
        <v>247.15624999999901</v>
      </c>
      <c r="BE180" s="212">
        <f t="shared" si="142"/>
        <v>-329.30999999999767</v>
      </c>
      <c r="BF180" s="212">
        <f t="shared" si="143"/>
        <v>160.24270380640164</v>
      </c>
      <c r="BG180" s="445">
        <f t="shared" si="144"/>
        <v>10482.18144344999</v>
      </c>
      <c r="BH180" s="396" t="str">
        <f t="shared" si="129"/>
        <v>Y</v>
      </c>
      <c r="BI180" s="396">
        <f t="shared" si="130"/>
        <v>110</v>
      </c>
      <c r="BJ180" s="396">
        <f t="shared" si="145"/>
        <v>0</v>
      </c>
      <c r="BK180" s="396">
        <f t="shared" si="146"/>
        <v>91331.677763020707</v>
      </c>
      <c r="BL180" s="396">
        <f t="shared" si="147"/>
        <v>91331.677763020707</v>
      </c>
      <c r="BM180" s="443">
        <f t="shared" si="148"/>
        <v>0</v>
      </c>
      <c r="BN180" s="460">
        <f t="shared" si="149"/>
        <v>0</v>
      </c>
      <c r="BO180" s="305">
        <f t="shared" si="150"/>
        <v>0</v>
      </c>
      <c r="BP180" s="445">
        <f t="shared" si="151"/>
        <v>0</v>
      </c>
      <c r="BQ180" s="305"/>
      <c r="BR180" s="12">
        <v>7704</v>
      </c>
      <c r="BS180" s="12">
        <v>52000</v>
      </c>
      <c r="BT180" s="12">
        <v>7747.5</v>
      </c>
      <c r="BU180" s="446">
        <v>85000</v>
      </c>
      <c r="BV180" s="6">
        <v>7766</v>
      </c>
      <c r="BW180" s="6">
        <v>102369</v>
      </c>
      <c r="CW180" s="436"/>
      <c r="CX180" s="436"/>
      <c r="CY180" s="436"/>
      <c r="CZ180" s="436"/>
      <c r="DA180" s="436"/>
      <c r="DB180" s="436"/>
      <c r="DC180" s="148"/>
    </row>
    <row r="181" spans="1:107">
      <c r="A181" s="6" t="str">
        <f ca="1">OFFSET('day lookup'!$A$1,WEEKDAY(B181,1)-1,0)</f>
        <v>SAT</v>
      </c>
      <c r="B181" s="387">
        <f t="shared" si="100"/>
        <v>41146</v>
      </c>
      <c r="C181" s="394">
        <f ca="1">IF($CY$1=1,OFFSET(Historic!$F$193,$B181-$B$35,C$30-1975),IF($B181&gt;DATE(Input!$C$1,4,30),OFFSET(Historic!$F$193,$B181-$B$35,C$30-1975),NA()))</f>
        <v>80.268815999998324</v>
      </c>
      <c r="D181" s="212">
        <f ca="1">IF($CY$1=1,OFFSET(Historic!$F$193,$B181-$B$35,D$30-1975),IF($B181&gt;DATE(Input!$C$1,4,30),OFFSET(Historic!$F$193,$B181-$B$35,D$30-1975),NA()))</f>
        <v>93.223089999999999</v>
      </c>
      <c r="E181" s="212">
        <f ca="1">IF($CY$1=1,OFFSET(Historic!$F$193,$B181-$B$35,E$30-1975),IF($B181&gt;DATE(Input!$C$1,4,30),OFFSET(Historic!$F$193,$B181-$B$35,E$30-1975),NA()))</f>
        <v>154.15528839999999</v>
      </c>
      <c r="F181" s="212">
        <f ca="1">IF($CY$1=1,OFFSET(Historic!$F$193,$B181-$B$35,F$30-1975),IF($B181&gt;DATE(Input!$C$1,4,30),OFFSET(Historic!$F$193,$B181-$B$35,F$30-1975),NA()))</f>
        <v>126.94208</v>
      </c>
      <c r="G181" s="212">
        <f ca="1">IF($CY$1=1,OFFSET(Historic!$F$193,$B181-$B$35,G$30-1975),IF($B181&gt;DATE(Input!$C$1,4,30),OFFSET(Historic!$F$193,$B181-$B$35,G$30-1975),NA()))</f>
        <v>135.24</v>
      </c>
      <c r="H181" s="212">
        <f t="shared" ca="1" si="131"/>
        <v>117.96585487999967</v>
      </c>
      <c r="I181" s="388">
        <f t="shared" ca="1" si="116"/>
        <v>1.6347097443602627</v>
      </c>
      <c r="J181" s="305">
        <f t="shared" ca="1" si="117"/>
        <v>98.074343120177076</v>
      </c>
      <c r="K181" s="305">
        <f t="shared" ca="1" si="118"/>
        <v>3.2966165754681374</v>
      </c>
      <c r="L181" s="406" t="str">
        <f>IF(Computations!J156&lt;&gt;"",Computations!J156,"---")</f>
        <v>Y</v>
      </c>
      <c r="M181" s="436">
        <f>IF(Computations!I156&lt;&gt;"",Computations!I156,"---")</f>
        <v>80.63048319888955</v>
      </c>
      <c r="N181" s="410">
        <f>IF(Computations!C156&lt;&gt;"",Computations!C156,"---")</f>
        <v>7739.9202505966587</v>
      </c>
      <c r="O181" s="407">
        <f>IF(Computations!D156&lt;&gt;"",Computations!D156,"---")</f>
        <v>78446.17</v>
      </c>
      <c r="P181" s="407">
        <f>IF(Computations!M156&lt;&gt;"",Computations!M156,"---")</f>
        <v>80.63048319888955</v>
      </c>
      <c r="Q181" s="407">
        <f>IF(Computations!P156&lt;&gt;"",Computations!P156,"---")</f>
        <v>0.33999999999999903</v>
      </c>
      <c r="R181" s="407">
        <f>IF(Computations!V156&lt;&gt;"",Computations!V156,"---")</f>
        <v>12.33302926103601</v>
      </c>
      <c r="S181" s="407">
        <f>IF(Computations!X156&lt;&gt;"",Computations!X156,"---")</f>
        <v>145</v>
      </c>
      <c r="T181" s="407">
        <f>IF(Computations!AB156&lt;&gt;"",Computations!AB156,"---")</f>
        <v>0</v>
      </c>
      <c r="U181" s="407">
        <f>IF(Computations!AG156&lt;&gt;"",Computations!AG156,"---")</f>
        <v>-6.270237540073424</v>
      </c>
      <c r="V181" s="407">
        <f>IF(Computations!H156&lt;&gt;"",Computations!H156,"---")</f>
        <v>244.573749999999</v>
      </c>
      <c r="W181" s="407">
        <f>IF(Computations!G156&lt;&gt;"",Computations!G156,"---")</f>
        <v>2.02</v>
      </c>
      <c r="X181" s="407">
        <f>IF(Computations!F156&lt;&gt;"",Computations!F156,"---")</f>
        <v>246.59374999999901</v>
      </c>
      <c r="Y181" s="422">
        <f>IF(Computations!E156&lt;&gt;"",Computations!E156,"---")</f>
        <v>5.7618</v>
      </c>
      <c r="Z181" s="409">
        <f>IF(AA181=O181,N181,interp(AA181,AreaCapacity!$A$3:$B$245,2))</f>
        <v>7739.9202505966587</v>
      </c>
      <c r="AA181" s="403">
        <f t="shared" si="97"/>
        <v>78446.17</v>
      </c>
      <c r="AB181" s="396">
        <f t="shared" si="119"/>
        <v>80.63048319888955</v>
      </c>
      <c r="AC181" s="396">
        <f>IF(P181&lt;&gt;"---",P181,IF(BH181="Y",AB181,MIN(Input!I156,AB181-AK181)))</f>
        <v>80.63048319888955</v>
      </c>
      <c r="AD181" s="396">
        <f t="shared" si="120"/>
        <v>0.33999999999999903</v>
      </c>
      <c r="AE181" s="396">
        <f>IF(R181&lt;&gt;"---",R181,IF(BH181="Y",Input!M156,0))</f>
        <v>12.33302926103601</v>
      </c>
      <c r="AF181" s="396">
        <f t="shared" si="121"/>
        <v>145</v>
      </c>
      <c r="AG181" s="396">
        <f t="shared" si="132"/>
        <v>0</v>
      </c>
      <c r="AH181" s="396">
        <f t="shared" si="133"/>
        <v>-6.270237540073424</v>
      </c>
      <c r="AI181" s="396">
        <f t="shared" si="122"/>
        <v>246.59374999999901</v>
      </c>
      <c r="AJ181" s="212">
        <f t="shared" si="134"/>
        <v>244.573749999999</v>
      </c>
      <c r="AK181" s="432">
        <f>IF(Y181&lt;&gt;"---",Y181,interp(AA180,AreaCapacity!$A$3:$C$245,3)*StepInterp(B181,Evap!$A$3:$D$15,4)/1.9835)</f>
        <v>5.7618</v>
      </c>
      <c r="AL181" s="396">
        <f t="shared" si="123"/>
        <v>2.02</v>
      </c>
      <c r="AM181" s="396">
        <f t="shared" si="135"/>
        <v>246.59374999999901</v>
      </c>
      <c r="AN181" s="396">
        <f t="shared" si="98"/>
        <v>-336.61000000000058</v>
      </c>
      <c r="AO181" s="396">
        <f t="shared" si="136"/>
        <v>163.94326680110944</v>
      </c>
      <c r="AP181" s="396">
        <f t="shared" si="99"/>
        <v>10807.362913149991</v>
      </c>
      <c r="AQ181" s="409">
        <f>IF(AR181=O181,N181,interp(AR181,AreaCapacity!$A$3:$B$245,2))</f>
        <v>7739.9202505966587</v>
      </c>
      <c r="AR181" s="403">
        <f t="shared" si="137"/>
        <v>78446.17</v>
      </c>
      <c r="AS181" s="396">
        <f t="shared" si="124"/>
        <v>80.63048319888955</v>
      </c>
      <c r="AT181" s="396">
        <f>IF(P181&lt;&gt;"---",P181,IF(BH181="Y",AS181,MIN(Input!I156,AS181-BB181)))</f>
        <v>80.63048319888955</v>
      </c>
      <c r="AU181" s="396">
        <f t="shared" si="125"/>
        <v>0.33999999999999903</v>
      </c>
      <c r="AV181" s="396">
        <f>IF(R181&lt;&gt;"---",R181,IF(BH181="Y",Input!M156,0))</f>
        <v>12.33302926103601</v>
      </c>
      <c r="AW181" s="396">
        <f t="shared" si="126"/>
        <v>145</v>
      </c>
      <c r="AX181" s="396">
        <f t="shared" si="138"/>
        <v>0</v>
      </c>
      <c r="AY181" s="396">
        <f t="shared" si="139"/>
        <v>-6.270237540073424</v>
      </c>
      <c r="AZ181" s="396">
        <f t="shared" si="127"/>
        <v>246.59374999999901</v>
      </c>
      <c r="BA181" s="212">
        <f t="shared" si="140"/>
        <v>244.573749999999</v>
      </c>
      <c r="BB181" s="432">
        <f>IF(Y181&lt;&gt;"---",Y181,interp(AR180,AreaCapacity!$A$3:$C$245,3)*StepInterp(B181,Evap!$A$3:$D$15,4)/1.9835)</f>
        <v>5.7618</v>
      </c>
      <c r="BC181" s="396">
        <f t="shared" si="128"/>
        <v>2.02</v>
      </c>
      <c r="BD181" s="212">
        <f t="shared" si="141"/>
        <v>246.59374999999901</v>
      </c>
      <c r="BE181" s="212">
        <f t="shared" si="142"/>
        <v>-336.61000000000058</v>
      </c>
      <c r="BF181" s="212">
        <f t="shared" si="143"/>
        <v>163.94326680110944</v>
      </c>
      <c r="BG181" s="445">
        <f t="shared" si="144"/>
        <v>10807.362913149991</v>
      </c>
      <c r="BH181" s="396" t="str">
        <f t="shared" si="129"/>
        <v>Y</v>
      </c>
      <c r="BI181" s="396">
        <f t="shared" si="130"/>
        <v>110</v>
      </c>
      <c r="BJ181" s="396">
        <f t="shared" si="145"/>
        <v>0</v>
      </c>
      <c r="BK181" s="396">
        <f t="shared" si="146"/>
        <v>91331.677763020707</v>
      </c>
      <c r="BL181" s="396">
        <f t="shared" si="147"/>
        <v>91331.677763020707</v>
      </c>
      <c r="BM181" s="443">
        <f t="shared" si="148"/>
        <v>0</v>
      </c>
      <c r="BN181" s="460">
        <f t="shared" si="149"/>
        <v>0</v>
      </c>
      <c r="BO181" s="305">
        <f t="shared" si="150"/>
        <v>0</v>
      </c>
      <c r="BP181" s="445">
        <f t="shared" si="151"/>
        <v>0</v>
      </c>
      <c r="BQ181" s="305"/>
      <c r="BR181" s="12">
        <v>7704</v>
      </c>
      <c r="BS181" s="12">
        <v>52000</v>
      </c>
      <c r="BT181" s="12">
        <v>7747.5</v>
      </c>
      <c r="BU181" s="446">
        <v>85000</v>
      </c>
      <c r="BV181" s="6">
        <v>7766</v>
      </c>
      <c r="BW181" s="6">
        <v>102369</v>
      </c>
      <c r="CW181" s="436"/>
      <c r="CX181" s="436"/>
      <c r="CY181" s="436"/>
      <c r="CZ181" s="436"/>
      <c r="DA181" s="436"/>
      <c r="DB181" s="436"/>
      <c r="DC181" s="148"/>
    </row>
    <row r="182" spans="1:107">
      <c r="A182" s="6" t="str">
        <f ca="1">OFFSET('day lookup'!$A$1,WEEKDAY(B182,1)-1,0)</f>
        <v>SUN</v>
      </c>
      <c r="B182" s="387">
        <f t="shared" si="100"/>
        <v>41147</v>
      </c>
      <c r="C182" s="394">
        <f ca="1">IF($CY$1=1,OFFSET(Historic!$F$193,$B182-$B$35,C$30-1975),IF($B182&gt;DATE(Input!$C$1,4,30),OFFSET(Historic!$F$193,$B182-$B$35,C$30-1975),NA()))</f>
        <v>69.597328299999717</v>
      </c>
      <c r="D182" s="212">
        <f ca="1">IF($CY$1=1,OFFSET(Historic!$F$193,$B182-$B$35,D$30-1975),IF($B182&gt;DATE(Input!$C$1,4,30),OFFSET(Historic!$F$193,$B182-$B$35,D$30-1975),NA()))</f>
        <v>107.10738000000001</v>
      </c>
      <c r="E182" s="212">
        <f ca="1">IF($CY$1=1,OFFSET(Historic!$F$193,$B182-$B$35,E$30-1975),IF($B182&gt;DATE(Input!$C$1,4,30),OFFSET(Historic!$F$193,$B182-$B$35,E$30-1975),NA()))</f>
        <v>144.23793839999999</v>
      </c>
      <c r="F182" s="212">
        <f ca="1">IF($CY$1=1,OFFSET(Historic!$F$193,$B182-$B$35,F$30-1975),IF($B182&gt;DATE(Input!$C$1,4,30),OFFSET(Historic!$F$193,$B182-$B$35,F$30-1975),NA()))</f>
        <v>71.404920000000004</v>
      </c>
      <c r="G182" s="212">
        <f ca="1">IF($CY$1=1,OFFSET(Historic!$F$193,$B182-$B$35,G$30-1975),IF($B182&gt;DATE(Input!$C$1,4,30),OFFSET(Historic!$F$193,$B182-$B$35,G$30-1975),NA()))</f>
        <v>125.91</v>
      </c>
      <c r="H182" s="212">
        <f t="shared" ca="1" si="131"/>
        <v>103.65151333999995</v>
      </c>
      <c r="I182" s="388">
        <f t="shared" ca="1" si="116"/>
        <v>1.4363490100330139</v>
      </c>
      <c r="J182" s="305">
        <f t="shared" ca="1" si="117"/>
        <v>86.173699114660266</v>
      </c>
      <c r="K182" s="305">
        <f t="shared" ca="1" si="118"/>
        <v>2.8965949282238745</v>
      </c>
      <c r="L182" s="406" t="str">
        <f>IF(Computations!J157&lt;&gt;"",Computations!J157,"---")</f>
        <v>Y</v>
      </c>
      <c r="M182" s="436">
        <f>IF(Computations!I157&lt;&gt;"",Computations!I157,"---")</f>
        <v>76.485627164736286</v>
      </c>
      <c r="N182" s="410">
        <f>IF(Computations!C157&lt;&gt;"",Computations!C157,"---")</f>
        <v>7739.5094033412888</v>
      </c>
      <c r="O182" s="407">
        <f>IF(Computations!D157&lt;&gt;"",Computations!D157,"---")</f>
        <v>78101.88</v>
      </c>
      <c r="P182" s="407">
        <f>IF(Computations!M157&lt;&gt;"",Computations!M157,"---")</f>
        <v>76.485627164736286</v>
      </c>
      <c r="Q182" s="407">
        <f>IF(Computations!P157&lt;&gt;"",Computations!P157,"---")</f>
        <v>0.33999999999999903</v>
      </c>
      <c r="R182" s="407">
        <f>IF(Computations!V157&lt;&gt;"",Computations!V157,"---")</f>
        <v>12.33302926103601</v>
      </c>
      <c r="S182" s="407">
        <f>IF(Computations!X157&lt;&gt;"",Computations!X157,"---")</f>
        <v>145</v>
      </c>
      <c r="T182" s="407">
        <f>IF(Computations!AB157&lt;&gt;"",Computations!AB157,"---")</f>
        <v>0</v>
      </c>
      <c r="U182" s="407">
        <f>IF(Computations!AG157&lt;&gt;"",Computations!AG157,"---")</f>
        <v>-10.157281074226688</v>
      </c>
      <c r="V182" s="407">
        <f>IF(Computations!H157&lt;&gt;"",Computations!H157,"---")</f>
        <v>244.315937499999</v>
      </c>
      <c r="W182" s="407">
        <f>IF(Computations!G157&lt;&gt;"",Computations!G157,"---")</f>
        <v>2.02</v>
      </c>
      <c r="X182" s="407">
        <f>IF(Computations!F157&lt;&gt;"",Computations!F157,"---")</f>
        <v>246.33593749999901</v>
      </c>
      <c r="Y182" s="422">
        <f>IF(Computations!E157&lt;&gt;"",Computations!E157,"---")</f>
        <v>5.7466999999999997</v>
      </c>
      <c r="Z182" s="409">
        <f>IF(AA182=O182,N182,interp(AA182,AreaCapacity!$A$3:$B$245,2))</f>
        <v>7739.5094033412888</v>
      </c>
      <c r="AA182" s="403">
        <f t="shared" ref="AA182:AA217" si="152">IF(O182&lt;&gt;"---",O182,AA181+(AB182-AJ182-AK182)*1.9835)</f>
        <v>78101.88</v>
      </c>
      <c r="AB182" s="396">
        <f t="shared" si="119"/>
        <v>76.485627164736286</v>
      </c>
      <c r="AC182" s="396">
        <f>IF(P182&lt;&gt;"---",P182,IF(BH182="Y",AB182,MIN(Input!I157,AB182-AK182)))</f>
        <v>76.485627164736286</v>
      </c>
      <c r="AD182" s="396">
        <f t="shared" si="120"/>
        <v>0.33999999999999903</v>
      </c>
      <c r="AE182" s="396">
        <f>IF(R182&lt;&gt;"---",R182,IF(BH182="Y",Input!M157,0))</f>
        <v>12.33302926103601</v>
      </c>
      <c r="AF182" s="396">
        <f t="shared" si="121"/>
        <v>145</v>
      </c>
      <c r="AG182" s="396">
        <f t="shared" si="132"/>
        <v>0</v>
      </c>
      <c r="AH182" s="396">
        <f t="shared" si="133"/>
        <v>-10.157281074226688</v>
      </c>
      <c r="AI182" s="396">
        <f t="shared" si="122"/>
        <v>246.33593749999901</v>
      </c>
      <c r="AJ182" s="212">
        <f t="shared" si="134"/>
        <v>244.315937499999</v>
      </c>
      <c r="AK182" s="432">
        <f>IF(Y182&lt;&gt;"---",Y182,interp(AA181,AreaCapacity!$A$3:$C$245,3)*StepInterp(B182,Evap!$A$3:$D$15,4)/1.9835)</f>
        <v>5.7466999999999997</v>
      </c>
      <c r="AL182" s="396">
        <f t="shared" si="123"/>
        <v>2.02</v>
      </c>
      <c r="AM182" s="396">
        <f t="shared" si="135"/>
        <v>246.33593749999901</v>
      </c>
      <c r="AN182" s="396">
        <f t="shared" ref="AN182:AN217" si="153">AA182-AA181</f>
        <v>-344.2899999999936</v>
      </c>
      <c r="AO182" s="396">
        <f t="shared" si="136"/>
        <v>167.83031033526271</v>
      </c>
      <c r="AP182" s="396">
        <f t="shared" ref="AP182:AP217" si="154">AP181+AO182*1.9835</f>
        <v>11140.254333699984</v>
      </c>
      <c r="AQ182" s="409">
        <f>IF(AR182=O182,N182,interp(AR182,AreaCapacity!$A$3:$B$245,2))</f>
        <v>7739.5094033412888</v>
      </c>
      <c r="AR182" s="403">
        <f t="shared" si="137"/>
        <v>78101.88</v>
      </c>
      <c r="AS182" s="396">
        <f t="shared" si="124"/>
        <v>76.485627164736286</v>
      </c>
      <c r="AT182" s="396">
        <f>IF(P182&lt;&gt;"---",P182,IF(BH182="Y",AS182,MIN(Input!I157,AS182-BB182)))</f>
        <v>76.485627164736286</v>
      </c>
      <c r="AU182" s="396">
        <f t="shared" si="125"/>
        <v>0.33999999999999903</v>
      </c>
      <c r="AV182" s="396">
        <f>IF(R182&lt;&gt;"---",R182,IF(BH182="Y",Input!M157,0))</f>
        <v>12.33302926103601</v>
      </c>
      <c r="AW182" s="396">
        <f t="shared" si="126"/>
        <v>145</v>
      </c>
      <c r="AX182" s="396">
        <f t="shared" si="138"/>
        <v>0</v>
      </c>
      <c r="AY182" s="396">
        <f t="shared" si="139"/>
        <v>-10.157281074226688</v>
      </c>
      <c r="AZ182" s="396">
        <f t="shared" si="127"/>
        <v>246.33593749999901</v>
      </c>
      <c r="BA182" s="212">
        <f t="shared" si="140"/>
        <v>244.315937499999</v>
      </c>
      <c r="BB182" s="432">
        <f>IF(Y182&lt;&gt;"---",Y182,interp(AR181,AreaCapacity!$A$3:$C$245,3)*StepInterp(B182,Evap!$A$3:$D$15,4)/1.9835)</f>
        <v>5.7466999999999997</v>
      </c>
      <c r="BC182" s="396">
        <f t="shared" si="128"/>
        <v>2.02</v>
      </c>
      <c r="BD182" s="212">
        <f t="shared" si="141"/>
        <v>246.33593749999901</v>
      </c>
      <c r="BE182" s="212">
        <f t="shared" si="142"/>
        <v>-344.2899999999936</v>
      </c>
      <c r="BF182" s="212">
        <f t="shared" si="143"/>
        <v>167.83031033526271</v>
      </c>
      <c r="BG182" s="445">
        <f t="shared" si="144"/>
        <v>11140.254333699984</v>
      </c>
      <c r="BH182" s="396" t="str">
        <f t="shared" si="129"/>
        <v>Y</v>
      </c>
      <c r="BI182" s="396">
        <f t="shared" si="130"/>
        <v>110</v>
      </c>
      <c r="BJ182" s="396">
        <f t="shared" si="145"/>
        <v>0</v>
      </c>
      <c r="BK182" s="396">
        <f t="shared" si="146"/>
        <v>91331.677763020707</v>
      </c>
      <c r="BL182" s="396">
        <f t="shared" si="147"/>
        <v>91331.677763020707</v>
      </c>
      <c r="BM182" s="443">
        <f t="shared" si="148"/>
        <v>0</v>
      </c>
      <c r="BN182" s="460">
        <f t="shared" si="149"/>
        <v>0</v>
      </c>
      <c r="BO182" s="305">
        <f t="shared" si="150"/>
        <v>0</v>
      </c>
      <c r="BP182" s="445">
        <f t="shared" si="151"/>
        <v>0</v>
      </c>
      <c r="BQ182" s="305"/>
      <c r="BR182" s="12">
        <v>7704</v>
      </c>
      <c r="BS182" s="12">
        <v>52000</v>
      </c>
      <c r="BT182" s="12">
        <v>7747.5</v>
      </c>
      <c r="BU182" s="446">
        <v>85000</v>
      </c>
      <c r="BV182" s="6">
        <v>7766</v>
      </c>
      <c r="BW182" s="6">
        <v>102369</v>
      </c>
      <c r="CW182" s="436"/>
      <c r="CX182" s="436"/>
      <c r="CY182" s="436"/>
      <c r="CZ182" s="436"/>
      <c r="DA182" s="436"/>
      <c r="DB182" s="436"/>
      <c r="DC182" s="148"/>
    </row>
    <row r="183" spans="1:107">
      <c r="A183" s="6" t="str">
        <f ca="1">OFFSET('day lookup'!$A$1,WEEKDAY(B183,1)-1,0)</f>
        <v>MON</v>
      </c>
      <c r="B183" s="387">
        <f t="shared" si="100"/>
        <v>41148</v>
      </c>
      <c r="C183" s="394">
        <f ca="1">IF($CY$1=1,OFFSET(Historic!$F$193,$B183-$B$35,C$30-1975),IF($B183&gt;DATE(Input!$C$1,4,30),OFFSET(Historic!$F$193,$B183-$B$35,C$30-1975),NA()))</f>
        <v>58.805179400004036</v>
      </c>
      <c r="D183" s="212">
        <f ca="1">IF($CY$1=1,OFFSET(Historic!$F$193,$B183-$B$35,D$30-1975),IF($B183&gt;DATE(Input!$C$1,4,30),OFFSET(Historic!$F$193,$B183-$B$35,D$30-1975),NA()))</f>
        <v>87.272680000000008</v>
      </c>
      <c r="E183" s="212">
        <f ca="1">IF($CY$1=1,OFFSET(Historic!$F$193,$B183-$B$35,E$30-1975),IF($B183&gt;DATE(Input!$C$1,4,30),OFFSET(Historic!$F$193,$B183-$B$35,E$30-1975),NA()))</f>
        <v>142.61149300000002</v>
      </c>
      <c r="F183" s="212">
        <f ca="1">IF($CY$1=1,OFFSET(Historic!$F$193,$B183-$B$35,F$30-1975),IF($B183&gt;DATE(Input!$C$1,4,30),OFFSET(Historic!$F$193,$B183-$B$35,F$30-1975),NA()))</f>
        <v>99.173500000000004</v>
      </c>
      <c r="G183" s="212">
        <f ca="1">IF($CY$1=1,OFFSET(Historic!$F$193,$B183-$B$35,G$30-1975),IF($B183&gt;DATE(Input!$C$1,4,30),OFFSET(Historic!$F$193,$B183-$B$35,G$30-1975),NA()))</f>
        <v>135.74</v>
      </c>
      <c r="H183" s="212">
        <f t="shared" ca="1" si="131"/>
        <v>104.72057048000082</v>
      </c>
      <c r="I183" s="388">
        <f t="shared" ca="1" si="116"/>
        <v>1.4511634504133686</v>
      </c>
      <c r="J183" s="305">
        <f t="shared" ca="1" si="117"/>
        <v>87.062490849100499</v>
      </c>
      <c r="K183" s="305">
        <f t="shared" ca="1" si="118"/>
        <v>2.9264702806420342</v>
      </c>
      <c r="L183" s="406" t="str">
        <f>IF(Computations!J158&lt;&gt;"",Computations!J158,"---")</f>
        <v>Y</v>
      </c>
      <c r="M183" s="436">
        <f>IF(Computations!I158&lt;&gt;"",Computations!I158,"---")</f>
        <v>68.092431836607602</v>
      </c>
      <c r="N183" s="410">
        <f>IF(Computations!C158&lt;&gt;"",Computations!C158,"---")</f>
        <v>7739.0802147971363</v>
      </c>
      <c r="O183" s="407">
        <f>IF(Computations!D158&lt;&gt;"",Computations!D158,"---")</f>
        <v>77742.22</v>
      </c>
      <c r="P183" s="407">
        <f>IF(Computations!M158&lt;&gt;"",Computations!M158,"---")</f>
        <v>68.092431836607602</v>
      </c>
      <c r="Q183" s="407">
        <f>IF(Computations!P158&lt;&gt;"",Computations!P158,"---")</f>
        <v>0.29463541666666598</v>
      </c>
      <c r="R183" s="407">
        <f>IF(Computations!V158&lt;&gt;"",Computations!V158,"---")</f>
        <v>12.33302926103601</v>
      </c>
      <c r="S183" s="407">
        <f>IF(Computations!X158&lt;&gt;"",Computations!X158,"---")</f>
        <v>145</v>
      </c>
      <c r="T183" s="407">
        <f>IF(Computations!AB158&lt;&gt;"",Computations!AB158,"---")</f>
        <v>0</v>
      </c>
      <c r="U183" s="407">
        <f>IF(Computations!AG158&lt;&gt;"",Computations!AG158,"---")</f>
        <v>-17.966674319022047</v>
      </c>
      <c r="V183" s="407">
        <f>IF(Computations!H158&lt;&gt;"",Computations!H158,"---")</f>
        <v>243.68677083333233</v>
      </c>
      <c r="W183" s="407">
        <f>IF(Computations!G158&lt;&gt;"",Computations!G158,"---")</f>
        <v>2.0085416666666598</v>
      </c>
      <c r="X183" s="407">
        <f>IF(Computations!F158&lt;&gt;"",Computations!F158,"---")</f>
        <v>245.69531249999901</v>
      </c>
      <c r="Y183" s="422">
        <f>IF(Computations!E158&lt;&gt;"",Computations!E158,"---")</f>
        <v>5.7316000000000003</v>
      </c>
      <c r="Z183" s="409">
        <f>IF(AA183=O183,N183,interp(AA183,AreaCapacity!$A$3:$B$245,2))</f>
        <v>7739.0802147971363</v>
      </c>
      <c r="AA183" s="403">
        <f t="shared" si="152"/>
        <v>77742.22</v>
      </c>
      <c r="AB183" s="396">
        <f t="shared" si="119"/>
        <v>68.092431836607602</v>
      </c>
      <c r="AC183" s="396">
        <f>IF(P183&lt;&gt;"---",P183,IF(BH183="Y",AB183,MIN(Input!I158,AB183-AK183)))</f>
        <v>68.092431836607602</v>
      </c>
      <c r="AD183" s="396">
        <f t="shared" si="120"/>
        <v>0.29463541666666598</v>
      </c>
      <c r="AE183" s="396">
        <f>IF(R183&lt;&gt;"---",R183,IF(BH183="Y",Input!M158,0))</f>
        <v>12.33302926103601</v>
      </c>
      <c r="AF183" s="396">
        <f t="shared" si="121"/>
        <v>145</v>
      </c>
      <c r="AG183" s="396">
        <f t="shared" si="132"/>
        <v>0</v>
      </c>
      <c r="AH183" s="396">
        <f t="shared" si="133"/>
        <v>-17.966674319022047</v>
      </c>
      <c r="AI183" s="396">
        <f t="shared" si="122"/>
        <v>245.69531249999901</v>
      </c>
      <c r="AJ183" s="212">
        <f t="shared" si="134"/>
        <v>243.68677083333233</v>
      </c>
      <c r="AK183" s="432">
        <f>IF(Y183&lt;&gt;"---",Y183,interp(AA182,AreaCapacity!$A$3:$C$245,3)*StepInterp(B183,Evap!$A$3:$D$15,4)/1.9835)</f>
        <v>5.7316000000000003</v>
      </c>
      <c r="AL183" s="396">
        <f t="shared" si="123"/>
        <v>2.0085416666666598</v>
      </c>
      <c r="AM183" s="396">
        <f t="shared" si="135"/>
        <v>245.69531249999901</v>
      </c>
      <c r="AN183" s="396">
        <f t="shared" si="153"/>
        <v>-359.66000000000349</v>
      </c>
      <c r="AO183" s="396">
        <f t="shared" si="136"/>
        <v>175.59433899672473</v>
      </c>
      <c r="AP183" s="396">
        <f t="shared" si="154"/>
        <v>11488.545705099988</v>
      </c>
      <c r="AQ183" s="409">
        <f>IF(AR183=O183,N183,interp(AR183,AreaCapacity!$A$3:$B$245,2))</f>
        <v>7739.0802147971363</v>
      </c>
      <c r="AR183" s="403">
        <f t="shared" si="137"/>
        <v>77742.22</v>
      </c>
      <c r="AS183" s="396">
        <f t="shared" si="124"/>
        <v>68.092431836607602</v>
      </c>
      <c r="AT183" s="396">
        <f>IF(P183&lt;&gt;"---",P183,IF(BH183="Y",AS183,MIN(Input!I158,AS183-BB183)))</f>
        <v>68.092431836607602</v>
      </c>
      <c r="AU183" s="396">
        <f t="shared" si="125"/>
        <v>0.29463541666666598</v>
      </c>
      <c r="AV183" s="396">
        <f>IF(R183&lt;&gt;"---",R183,IF(BH183="Y",Input!M158,0))</f>
        <v>12.33302926103601</v>
      </c>
      <c r="AW183" s="396">
        <f t="shared" si="126"/>
        <v>145</v>
      </c>
      <c r="AX183" s="396">
        <f t="shared" si="138"/>
        <v>0</v>
      </c>
      <c r="AY183" s="396">
        <f t="shared" si="139"/>
        <v>-17.966674319022047</v>
      </c>
      <c r="AZ183" s="396">
        <f t="shared" si="127"/>
        <v>245.69531249999901</v>
      </c>
      <c r="BA183" s="212">
        <f t="shared" si="140"/>
        <v>243.68677083333233</v>
      </c>
      <c r="BB183" s="432">
        <f>IF(Y183&lt;&gt;"---",Y183,interp(AR182,AreaCapacity!$A$3:$C$245,3)*StepInterp(B183,Evap!$A$3:$D$15,4)/1.9835)</f>
        <v>5.7316000000000003</v>
      </c>
      <c r="BC183" s="396">
        <f t="shared" si="128"/>
        <v>2.0085416666666598</v>
      </c>
      <c r="BD183" s="212">
        <f t="shared" si="141"/>
        <v>245.69531249999901</v>
      </c>
      <c r="BE183" s="212">
        <f t="shared" si="142"/>
        <v>-359.66000000000349</v>
      </c>
      <c r="BF183" s="212">
        <f t="shared" si="143"/>
        <v>175.59433899672473</v>
      </c>
      <c r="BG183" s="445">
        <f t="shared" si="144"/>
        <v>11488.545705099988</v>
      </c>
      <c r="BH183" s="396" t="str">
        <f t="shared" si="129"/>
        <v>Y</v>
      </c>
      <c r="BI183" s="396">
        <f t="shared" si="130"/>
        <v>110</v>
      </c>
      <c r="BJ183" s="396">
        <f t="shared" si="145"/>
        <v>0</v>
      </c>
      <c r="BK183" s="396">
        <f t="shared" si="146"/>
        <v>91331.677763020707</v>
      </c>
      <c r="BL183" s="396">
        <f t="shared" si="147"/>
        <v>91331.677763020707</v>
      </c>
      <c r="BM183" s="443">
        <f t="shared" si="148"/>
        <v>0</v>
      </c>
      <c r="BN183" s="460">
        <f t="shared" si="149"/>
        <v>0</v>
      </c>
      <c r="BO183" s="305">
        <f t="shared" si="150"/>
        <v>0</v>
      </c>
      <c r="BP183" s="445">
        <f t="shared" si="151"/>
        <v>0</v>
      </c>
      <c r="BQ183" s="305"/>
      <c r="BR183" s="12">
        <v>7704</v>
      </c>
      <c r="BS183" s="12">
        <v>52000</v>
      </c>
      <c r="BT183" s="12">
        <v>7747.5</v>
      </c>
      <c r="BU183" s="446">
        <v>85000</v>
      </c>
      <c r="BV183" s="6">
        <v>7766</v>
      </c>
      <c r="BW183" s="6">
        <v>102369</v>
      </c>
      <c r="CW183" s="436"/>
      <c r="CX183" s="436"/>
      <c r="CY183" s="436"/>
      <c r="CZ183" s="436"/>
      <c r="DA183" s="436"/>
      <c r="DB183" s="436"/>
      <c r="DC183" s="148"/>
    </row>
    <row r="184" spans="1:107">
      <c r="A184" s="6" t="str">
        <f ca="1">OFFSET('day lookup'!$A$1,WEEKDAY(B184,1)-1,0)</f>
        <v>TUE</v>
      </c>
      <c r="B184" s="387">
        <f t="shared" si="100"/>
        <v>41149</v>
      </c>
      <c r="C184" s="394">
        <f ca="1">IF($CY$1=1,OFFSET(Historic!$F$193,$B184-$B$35,C$30-1975),IF($B184&gt;DATE(Input!$C$1,4,30),OFFSET(Historic!$F$193,$B184-$B$35,C$30-1975),NA()))</f>
        <v>59.248734909996806</v>
      </c>
      <c r="D184" s="212">
        <f ca="1">IF($CY$1=1,OFFSET(Historic!$F$193,$B184-$B$35,D$30-1975),IF($B184&gt;DATE(Input!$C$1,4,30),OFFSET(Historic!$F$193,$B184-$B$35,D$30-1975),NA()))</f>
        <v>107.10738000000001</v>
      </c>
      <c r="E184" s="212">
        <f ca="1">IF($CY$1=1,OFFSET(Historic!$F$193,$B184-$B$35,E$30-1975),IF($B184&gt;DATE(Input!$C$1,4,30),OFFSET(Historic!$F$193,$B184-$B$35,E$30-1975),NA()))</f>
        <v>142.90901349999999</v>
      </c>
      <c r="F184" s="212">
        <f ca="1">IF($CY$1=1,OFFSET(Historic!$F$193,$B184-$B$35,F$30-1975),IF($B184&gt;DATE(Input!$C$1,4,30),OFFSET(Historic!$F$193,$B184-$B$35,F$30-1975),NA()))</f>
        <v>107.10738000000001</v>
      </c>
      <c r="G184" s="212">
        <f ca="1">IF($CY$1=1,OFFSET(Historic!$F$193,$B184-$B$35,G$30-1975),IF($B184&gt;DATE(Input!$C$1,4,30),OFFSET(Historic!$F$193,$B184-$B$35,G$30-1975),NA()))</f>
        <v>115.88</v>
      </c>
      <c r="H184" s="212">
        <f t="shared" ca="1" si="131"/>
        <v>106.45050168199937</v>
      </c>
      <c r="I184" s="388">
        <f t="shared" ca="1" si="116"/>
        <v>1.4751359414011769</v>
      </c>
      <c r="J184" s="305">
        <f t="shared" ca="1" si="117"/>
        <v>88.500719448822792</v>
      </c>
      <c r="K184" s="305">
        <f t="shared" ca="1" si="118"/>
        <v>2.9748140991200942</v>
      </c>
      <c r="L184" s="406" t="str">
        <f>IF(Computations!J159&lt;&gt;"",Computations!J159,"---")</f>
        <v>Y</v>
      </c>
      <c r="M184" s="436">
        <f>IF(Computations!I159&lt;&gt;"",Computations!I159,"---")</f>
        <v>72.837622822661302</v>
      </c>
      <c r="N184" s="410">
        <f>IF(Computations!C159&lt;&gt;"",Computations!C159,"---")</f>
        <v>7738.6599279711882</v>
      </c>
      <c r="O184" s="407">
        <f>IF(Computations!D159&lt;&gt;"",Computations!D159,"---")</f>
        <v>77391.72</v>
      </c>
      <c r="P184" s="407">
        <f>IF(Computations!M159&lt;&gt;"",Computations!M159,"---")</f>
        <v>72.837622822661302</v>
      </c>
      <c r="Q184" s="407">
        <f>IF(Computations!P159&lt;&gt;"",Computations!P159,"---")</f>
        <v>0.22083333333333299</v>
      </c>
      <c r="R184" s="407">
        <f>IF(Computations!V159&lt;&gt;"",Computations!V159,"---")</f>
        <v>12.33302926103601</v>
      </c>
      <c r="S184" s="407">
        <f>IF(Computations!X159&lt;&gt;"",Computations!X159,"---")</f>
        <v>145</v>
      </c>
      <c r="T184" s="407">
        <f>IF(Computations!AB159&lt;&gt;"",Computations!AB159,"---")</f>
        <v>0</v>
      </c>
      <c r="U184" s="407">
        <f>IF(Computations!AG159&lt;&gt;"",Computations!AG159,"---")</f>
        <v>-13.437577082968687</v>
      </c>
      <c r="V184" s="407">
        <f>IF(Computations!H159&lt;&gt;"",Computations!H159,"---")</f>
        <v>243.82906249999934</v>
      </c>
      <c r="W184" s="407">
        <f>IF(Computations!G159&lt;&gt;"",Computations!G159,"---")</f>
        <v>2.0016666666666598</v>
      </c>
      <c r="X184" s="407">
        <f>IF(Computations!F159&lt;&gt;"",Computations!F159,"---")</f>
        <v>245.830729166666</v>
      </c>
      <c r="Y184" s="422">
        <f>IF(Computations!E159&lt;&gt;"",Computations!E159,"---")</f>
        <v>5.7164000000000001</v>
      </c>
      <c r="Z184" s="409">
        <f>IF(AA184=O184,N184,interp(AA184,AreaCapacity!$A$3:$B$245,2))</f>
        <v>7738.6599279711882</v>
      </c>
      <c r="AA184" s="403">
        <f t="shared" si="152"/>
        <v>77391.72</v>
      </c>
      <c r="AB184" s="396">
        <f t="shared" si="119"/>
        <v>72.837622822661302</v>
      </c>
      <c r="AC184" s="396">
        <f>IF(P184&lt;&gt;"---",P184,IF(BH184="Y",AB184,MIN(Input!I159,AB184-AK184)))</f>
        <v>72.837622822661302</v>
      </c>
      <c r="AD184" s="396">
        <f t="shared" si="120"/>
        <v>0.22083333333333299</v>
      </c>
      <c r="AE184" s="396">
        <f>IF(R184&lt;&gt;"---",R184,IF(BH184="Y",Input!M159,0))</f>
        <v>12.33302926103601</v>
      </c>
      <c r="AF184" s="396">
        <f t="shared" si="121"/>
        <v>145</v>
      </c>
      <c r="AG184" s="396">
        <f t="shared" si="132"/>
        <v>0</v>
      </c>
      <c r="AH184" s="396">
        <f t="shared" si="133"/>
        <v>-13.437577082968687</v>
      </c>
      <c r="AI184" s="396">
        <f t="shared" si="122"/>
        <v>245.830729166666</v>
      </c>
      <c r="AJ184" s="212">
        <f t="shared" si="134"/>
        <v>243.82906249999934</v>
      </c>
      <c r="AK184" s="432">
        <f>IF(Y184&lt;&gt;"---",Y184,interp(AA183,AreaCapacity!$A$3:$C$245,3)*StepInterp(B184,Evap!$A$3:$D$15,4)/1.9835)</f>
        <v>5.7164000000000001</v>
      </c>
      <c r="AL184" s="396">
        <f t="shared" si="123"/>
        <v>2.0016666666666598</v>
      </c>
      <c r="AM184" s="396">
        <f t="shared" si="135"/>
        <v>245.830729166666</v>
      </c>
      <c r="AN184" s="396">
        <f t="shared" si="153"/>
        <v>-350.5</v>
      </c>
      <c r="AO184" s="396">
        <f t="shared" si="136"/>
        <v>170.99143967733804</v>
      </c>
      <c r="AP184" s="396">
        <f t="shared" si="154"/>
        <v>11827.707225699989</v>
      </c>
      <c r="AQ184" s="409">
        <f>IF(AR184=O184,N184,interp(AR184,AreaCapacity!$A$3:$B$245,2))</f>
        <v>7738.6599279711882</v>
      </c>
      <c r="AR184" s="403">
        <f t="shared" si="137"/>
        <v>77391.72</v>
      </c>
      <c r="AS184" s="396">
        <f t="shared" si="124"/>
        <v>72.837622822661302</v>
      </c>
      <c r="AT184" s="396">
        <f>IF(P184&lt;&gt;"---",P184,IF(BH184="Y",AS184,MIN(Input!I159,AS184-BB184)))</f>
        <v>72.837622822661302</v>
      </c>
      <c r="AU184" s="396">
        <f t="shared" si="125"/>
        <v>0.22083333333333299</v>
      </c>
      <c r="AV184" s="396">
        <f>IF(R184&lt;&gt;"---",R184,IF(BH184="Y",Input!M159,0))</f>
        <v>12.33302926103601</v>
      </c>
      <c r="AW184" s="396">
        <f t="shared" si="126"/>
        <v>145</v>
      </c>
      <c r="AX184" s="396">
        <f t="shared" si="138"/>
        <v>0</v>
      </c>
      <c r="AY184" s="396">
        <f t="shared" si="139"/>
        <v>-13.437577082968687</v>
      </c>
      <c r="AZ184" s="396">
        <f t="shared" si="127"/>
        <v>245.830729166666</v>
      </c>
      <c r="BA184" s="212">
        <f t="shared" si="140"/>
        <v>243.82906249999934</v>
      </c>
      <c r="BB184" s="432">
        <f>IF(Y184&lt;&gt;"---",Y184,interp(AR183,AreaCapacity!$A$3:$C$245,3)*StepInterp(B184,Evap!$A$3:$D$15,4)/1.9835)</f>
        <v>5.7164000000000001</v>
      </c>
      <c r="BC184" s="396">
        <f t="shared" si="128"/>
        <v>2.0016666666666598</v>
      </c>
      <c r="BD184" s="212">
        <f t="shared" si="141"/>
        <v>245.830729166666</v>
      </c>
      <c r="BE184" s="212">
        <f t="shared" si="142"/>
        <v>-350.5</v>
      </c>
      <c r="BF184" s="212">
        <f t="shared" si="143"/>
        <v>170.99143967733804</v>
      </c>
      <c r="BG184" s="445">
        <f t="shared" si="144"/>
        <v>11827.707225699989</v>
      </c>
      <c r="BH184" s="396" t="str">
        <f t="shared" si="129"/>
        <v>Y</v>
      </c>
      <c r="BI184" s="396">
        <f t="shared" si="130"/>
        <v>110</v>
      </c>
      <c r="BJ184" s="396">
        <f t="shared" si="145"/>
        <v>0</v>
      </c>
      <c r="BK184" s="396">
        <f t="shared" si="146"/>
        <v>91331.677763020707</v>
      </c>
      <c r="BL184" s="396">
        <f t="shared" si="147"/>
        <v>91331.677763020707</v>
      </c>
      <c r="BM184" s="443">
        <f t="shared" si="148"/>
        <v>0</v>
      </c>
      <c r="BN184" s="460">
        <f t="shared" si="149"/>
        <v>0</v>
      </c>
      <c r="BO184" s="305">
        <f t="shared" si="150"/>
        <v>0</v>
      </c>
      <c r="BP184" s="445">
        <f t="shared" si="151"/>
        <v>0</v>
      </c>
      <c r="BQ184" s="305"/>
      <c r="BR184" s="12">
        <v>7704</v>
      </c>
      <c r="BS184" s="12">
        <v>52000</v>
      </c>
      <c r="BT184" s="12">
        <v>7747.5</v>
      </c>
      <c r="BU184" s="446">
        <v>85000</v>
      </c>
      <c r="BV184" s="6">
        <v>7766</v>
      </c>
      <c r="BW184" s="6">
        <v>102369</v>
      </c>
      <c r="CW184" s="436"/>
      <c r="CX184" s="436"/>
      <c r="CY184" s="436"/>
      <c r="CZ184" s="436"/>
      <c r="DA184" s="436"/>
      <c r="DB184" s="436"/>
      <c r="DC184" s="148"/>
    </row>
    <row r="185" spans="1:107">
      <c r="A185" s="6" t="str">
        <f ca="1">OFFSET('day lookup'!$A$1,WEEKDAY(B185,1)-1,0)</f>
        <v>WED</v>
      </c>
      <c r="B185" s="387">
        <f t="shared" si="100"/>
        <v>41150</v>
      </c>
      <c r="C185" s="394">
        <f ca="1">IF($CY$1=1,OFFSET(Historic!$F$193,$B185-$B$35,C$30-1975),IF($B185&gt;DATE(Input!$C$1,4,30),OFFSET(Historic!$F$193,$B185-$B$35,C$30-1975),NA()))</f>
        <v>54.877416800003516</v>
      </c>
      <c r="D185" s="212">
        <f ca="1">IF($CY$1=1,OFFSET(Historic!$F$193,$B185-$B$35,D$30-1975),IF($B185&gt;DATE(Input!$C$1,4,30),OFFSET(Historic!$F$193,$B185-$B$35,D$30-1975),NA()))</f>
        <v>97.190030000000007</v>
      </c>
      <c r="E185" s="212">
        <f ca="1">IF($CY$1=1,OFFSET(Historic!$F$193,$B185-$B$35,E$30-1975),IF($B185&gt;DATE(Input!$C$1,4,30),OFFSET(Historic!$F$193,$B185-$B$35,E$30-1975),NA()))</f>
        <v>143.9404179</v>
      </c>
      <c r="F185" s="212">
        <f ca="1">IF($CY$1=1,OFFSET(Historic!$F$193,$B185-$B$35,F$30-1975),IF($B185&gt;DATE(Input!$C$1,4,30),OFFSET(Historic!$F$193,$B185-$B$35,F$30-1975),NA()))</f>
        <v>99.173500000000004</v>
      </c>
      <c r="G185" s="212">
        <f ca="1">IF($CY$1=1,OFFSET(Historic!$F$193,$B185-$B$35,G$30-1975),IF($B185&gt;DATE(Input!$C$1,4,30),OFFSET(Historic!$F$193,$B185-$B$35,G$30-1975),NA()))</f>
        <v>108.12</v>
      </c>
      <c r="H185" s="212">
        <f t="shared" ca="1" si="131"/>
        <v>100.66027294000071</v>
      </c>
      <c r="I185" s="388">
        <f t="shared" ca="1" si="116"/>
        <v>1.3948979491766584</v>
      </c>
      <c r="J185" s="305">
        <f t="shared" ca="1" si="117"/>
        <v>83.68684444266313</v>
      </c>
      <c r="K185" s="305">
        <f t="shared" ca="1" si="118"/>
        <v>2.8130031745432991</v>
      </c>
      <c r="L185" s="406" t="str">
        <f>IF(Computations!J160&lt;&gt;"",Computations!J160,"---")</f>
        <v>Y</v>
      </c>
      <c r="M185" s="436">
        <f>IF(Computations!I160&lt;&gt;"",Computations!I160,"---")</f>
        <v>77.193851676329018</v>
      </c>
      <c r="N185" s="410">
        <f>IF(Computations!C160&lt;&gt;"",Computations!C160,"---")</f>
        <v>7738.250096038415</v>
      </c>
      <c r="O185" s="407">
        <f>IF(Computations!D160&lt;&gt;"",Computations!D160,"---")</f>
        <v>77050.33</v>
      </c>
      <c r="P185" s="407">
        <f>IF(Computations!M160&lt;&gt;"",Computations!M160,"---")</f>
        <v>77.193851676329018</v>
      </c>
      <c r="Q185" s="407">
        <f>IF(Computations!P160&lt;&gt;"",Computations!P160,"---")</f>
        <v>0.22895833333333299</v>
      </c>
      <c r="R185" s="407">
        <f>IF(Computations!V160&lt;&gt;"",Computations!V160,"---")</f>
        <v>12.33302926103601</v>
      </c>
      <c r="S185" s="407">
        <f>IF(Computations!X160&lt;&gt;"",Computations!X160,"---")</f>
        <v>170</v>
      </c>
      <c r="T185" s="407">
        <f>IF(Computations!AB160&lt;&gt;"",Computations!AB160,"---")</f>
        <v>0</v>
      </c>
      <c r="U185" s="407">
        <f>IF(Computations!AG160&lt;&gt;"",Computations!AG160,"---")</f>
        <v>16.14833927069941</v>
      </c>
      <c r="V185" s="407">
        <f>IF(Computations!H160&lt;&gt;"",Computations!H160,"---")</f>
        <v>243.60749999999899</v>
      </c>
      <c r="W185" s="407">
        <f>IF(Computations!G160&lt;&gt;"",Computations!G160,"---")</f>
        <v>2.0096875000000001</v>
      </c>
      <c r="X185" s="407">
        <f>IF(Computations!F160&lt;&gt;"",Computations!F160,"---")</f>
        <v>245.61718749999901</v>
      </c>
      <c r="Y185" s="422">
        <f>IF(Computations!E160&lt;&gt;"",Computations!E160,"---")</f>
        <v>5.7012999999999998</v>
      </c>
      <c r="Z185" s="409">
        <f>IF(AA185=O185,N185,interp(AA185,AreaCapacity!$A$3:$B$245,2))</f>
        <v>7738.250096038415</v>
      </c>
      <c r="AA185" s="403">
        <f t="shared" si="152"/>
        <v>77050.33</v>
      </c>
      <c r="AB185" s="396">
        <f t="shared" si="119"/>
        <v>77.193851676329018</v>
      </c>
      <c r="AC185" s="396">
        <f>IF(P185&lt;&gt;"---",P185,IF(BH185="Y",AB185,MIN(Input!I160,AB185-AK185)))</f>
        <v>77.193851676329018</v>
      </c>
      <c r="AD185" s="396">
        <f t="shared" si="120"/>
        <v>0.22895833333333299</v>
      </c>
      <c r="AE185" s="396">
        <f>IF(R185&lt;&gt;"---",R185,IF(BH185="Y",Input!M160,0))</f>
        <v>12.33302926103601</v>
      </c>
      <c r="AF185" s="396">
        <f t="shared" si="121"/>
        <v>170</v>
      </c>
      <c r="AG185" s="396">
        <f t="shared" si="132"/>
        <v>0</v>
      </c>
      <c r="AH185" s="396">
        <f t="shared" si="133"/>
        <v>16.14833927069941</v>
      </c>
      <c r="AI185" s="396">
        <f t="shared" si="122"/>
        <v>245.61718749999901</v>
      </c>
      <c r="AJ185" s="212">
        <f t="shared" si="134"/>
        <v>243.60749999999899</v>
      </c>
      <c r="AK185" s="432">
        <f>IF(Y185&lt;&gt;"---",Y185,interp(AA184,AreaCapacity!$A$3:$C$245,3)*StepInterp(B185,Evap!$A$3:$D$15,4)/1.9835)</f>
        <v>5.7012999999999998</v>
      </c>
      <c r="AL185" s="396">
        <f t="shared" si="123"/>
        <v>2.0096875000000001</v>
      </c>
      <c r="AM185" s="396">
        <f t="shared" si="135"/>
        <v>245.61718749999901</v>
      </c>
      <c r="AN185" s="396">
        <f t="shared" si="153"/>
        <v>-341.38999999999942</v>
      </c>
      <c r="AO185" s="396">
        <f t="shared" si="136"/>
        <v>166.41364832366997</v>
      </c>
      <c r="AP185" s="396">
        <f t="shared" si="154"/>
        <v>12157.788697149988</v>
      </c>
      <c r="AQ185" s="409">
        <f>IF(AR185=O185,N185,interp(AR185,AreaCapacity!$A$3:$B$245,2))</f>
        <v>7738.250096038415</v>
      </c>
      <c r="AR185" s="403">
        <f t="shared" si="137"/>
        <v>77050.33</v>
      </c>
      <c r="AS185" s="396">
        <f t="shared" si="124"/>
        <v>77.193851676329018</v>
      </c>
      <c r="AT185" s="396">
        <f>IF(P185&lt;&gt;"---",P185,IF(BH185="Y",AS185,MIN(Input!I160,AS185-BB185)))</f>
        <v>77.193851676329018</v>
      </c>
      <c r="AU185" s="396">
        <f t="shared" si="125"/>
        <v>0.22895833333333299</v>
      </c>
      <c r="AV185" s="396">
        <f>IF(R185&lt;&gt;"---",R185,IF(BH185="Y",Input!M160,0))</f>
        <v>12.33302926103601</v>
      </c>
      <c r="AW185" s="396">
        <f t="shared" si="126"/>
        <v>170</v>
      </c>
      <c r="AX185" s="396">
        <f t="shared" si="138"/>
        <v>0</v>
      </c>
      <c r="AY185" s="396">
        <f t="shared" si="139"/>
        <v>16.14833927069941</v>
      </c>
      <c r="AZ185" s="396">
        <f t="shared" si="127"/>
        <v>245.61718749999901</v>
      </c>
      <c r="BA185" s="212">
        <f t="shared" si="140"/>
        <v>243.60749999999899</v>
      </c>
      <c r="BB185" s="432">
        <f>IF(Y185&lt;&gt;"---",Y185,interp(AR184,AreaCapacity!$A$3:$C$245,3)*StepInterp(B185,Evap!$A$3:$D$15,4)/1.9835)</f>
        <v>5.7012999999999998</v>
      </c>
      <c r="BC185" s="396">
        <f t="shared" si="128"/>
        <v>2.0096875000000001</v>
      </c>
      <c r="BD185" s="212">
        <f t="shared" si="141"/>
        <v>245.61718749999901</v>
      </c>
      <c r="BE185" s="212">
        <f t="shared" si="142"/>
        <v>-341.38999999999942</v>
      </c>
      <c r="BF185" s="212">
        <f t="shared" si="143"/>
        <v>166.41364832366997</v>
      </c>
      <c r="BG185" s="445">
        <f t="shared" si="144"/>
        <v>12157.788697149988</v>
      </c>
      <c r="BH185" s="396" t="str">
        <f t="shared" si="129"/>
        <v>Y</v>
      </c>
      <c r="BI185" s="396">
        <f t="shared" si="130"/>
        <v>110</v>
      </c>
      <c r="BJ185" s="396">
        <f t="shared" si="145"/>
        <v>0</v>
      </c>
      <c r="BK185" s="396">
        <f t="shared" si="146"/>
        <v>91331.677763020707</v>
      </c>
      <c r="BL185" s="396">
        <f t="shared" si="147"/>
        <v>91331.677763020707</v>
      </c>
      <c r="BM185" s="443">
        <f t="shared" si="148"/>
        <v>0</v>
      </c>
      <c r="BN185" s="460">
        <f t="shared" si="149"/>
        <v>0</v>
      </c>
      <c r="BO185" s="305">
        <f t="shared" si="150"/>
        <v>0</v>
      </c>
      <c r="BP185" s="445">
        <f t="shared" si="151"/>
        <v>0</v>
      </c>
      <c r="BQ185" s="305">
        <v>1000000</v>
      </c>
      <c r="BR185" s="12">
        <v>7704</v>
      </c>
      <c r="BS185" s="12">
        <v>52000</v>
      </c>
      <c r="BT185" s="12">
        <v>7747.5</v>
      </c>
      <c r="BU185" s="446">
        <v>85000</v>
      </c>
      <c r="BV185" s="6">
        <v>7766</v>
      </c>
      <c r="BW185" s="6">
        <v>102369</v>
      </c>
      <c r="CW185" s="436"/>
      <c r="CX185" s="436"/>
      <c r="CY185" s="436"/>
      <c r="CZ185" s="436"/>
      <c r="DA185" s="436"/>
      <c r="DB185" s="436"/>
      <c r="DC185" s="148"/>
    </row>
    <row r="186" spans="1:107">
      <c r="A186" s="6" t="str">
        <f ca="1">OFFSET('day lookup'!$A$1,WEEKDAY(B186,1)-1,0)</f>
        <v>THU</v>
      </c>
      <c r="B186" s="387">
        <f>B185+1</f>
        <v>41151</v>
      </c>
      <c r="C186" s="394">
        <f ca="1">IF($CY$1=1,OFFSET(Historic!$F$193,$B186-$B$35,C$30-1975),IF($B186&gt;DATE(Input!$C$1,4,30),OFFSET(Historic!$F$193,$B186-$B$35,C$30-1975),NA()))</f>
        <v>58.987337400001991</v>
      </c>
      <c r="D186" s="212">
        <f ca="1">IF($CY$1=1,OFFSET(Historic!$F$193,$B186-$B$35,D$30-1975),IF($B186&gt;DATE(Input!$C$1,4,30),OFFSET(Historic!$F$193,$B186-$B$35,D$30-1975),NA()))</f>
        <v>87.272680000000008</v>
      </c>
      <c r="E186" s="212">
        <f ca="1">IF($CY$1=1,OFFSET(Historic!$F$193,$B186-$B$35,E$30-1975),IF($B186&gt;DATE(Input!$C$1,4,30),OFFSET(Historic!$F$193,$B186-$B$35,E$30-1975),NA()))</f>
        <v>150.4660342</v>
      </c>
      <c r="F186" s="212">
        <f ca="1">IF($CY$1=1,OFFSET(Historic!$F$193,$B186-$B$35,F$30-1975),IF($B186&gt;DATE(Input!$C$1,4,30),OFFSET(Historic!$F$193,$B186-$B$35,F$30-1975),NA()))</f>
        <v>138.84290000000001</v>
      </c>
      <c r="G186" s="212">
        <f ca="1">IF($CY$1=1,OFFSET(Historic!$F$193,$B186-$B$35,G$30-1975),IF($B186&gt;DATE(Input!$C$1,4,30),OFFSET(Historic!$F$193,$B186-$B$35,G$30-1975),NA()))</f>
        <v>106.36</v>
      </c>
      <c r="H186" s="212">
        <f t="shared" ca="1" si="131"/>
        <v>108.38579032000041</v>
      </c>
      <c r="I186" s="388">
        <f t="shared" ca="1" si="116"/>
        <v>1.5019541694207017</v>
      </c>
      <c r="J186" s="305">
        <f t="shared" ca="1" si="117"/>
        <v>90.109677923399786</v>
      </c>
      <c r="K186" s="305">
        <f t="shared" ca="1" si="118"/>
        <v>3.028896736921002</v>
      </c>
      <c r="L186" s="406" t="str">
        <f>IF(Computations!J161&lt;&gt;"",Computations!J161,"---")</f>
        <v>Y</v>
      </c>
      <c r="M186" s="436">
        <f>IF(Computations!I161&lt;&gt;"",Computations!I161,"---")</f>
        <v>74.417095985629004</v>
      </c>
      <c r="N186" s="410">
        <f>IF(Computations!C161&lt;&gt;"",Computations!C161,"---")</f>
        <v>7737.8304474002416</v>
      </c>
      <c r="O186" s="407">
        <f>IF(Computations!D161&lt;&gt;"",Computations!D161,"---")</f>
        <v>76701.78</v>
      </c>
      <c r="P186" s="407">
        <f>IF(Computations!M161&lt;&gt;"",Computations!M161,"---")</f>
        <v>74.417095985629004</v>
      </c>
      <c r="Q186" s="407">
        <f>IF(Computations!P161&lt;&gt;"",Computations!P161,"---")</f>
        <v>0.21</v>
      </c>
      <c r="R186" s="407">
        <f>IF(Computations!V161&lt;&gt;"",Computations!V161,"---")</f>
        <v>12.33302926103601</v>
      </c>
      <c r="S186" s="407">
        <f>IF(Computations!X161&lt;&gt;"",Computations!X161,"---")</f>
        <v>170</v>
      </c>
      <c r="T186" s="407">
        <f>IF(Computations!AB161&lt;&gt;"",Computations!AB161,"---")</f>
        <v>0</v>
      </c>
      <c r="U186" s="407">
        <f>IF(Computations!AG161&lt;&gt;"",Computations!AG161,"---")</f>
        <v>12.504500246666026</v>
      </c>
      <c r="V186" s="407">
        <f>IF(Computations!H161&lt;&gt;"",Computations!H161,"---")</f>
        <v>244.455624999999</v>
      </c>
      <c r="W186" s="407">
        <f>IF(Computations!G161&lt;&gt;"",Computations!G161,"---")</f>
        <v>2.0131250000000001</v>
      </c>
      <c r="X186" s="407">
        <f>IF(Computations!F161&lt;&gt;"",Computations!F161,"---")</f>
        <v>246.46874999999901</v>
      </c>
      <c r="Y186" s="422">
        <f>IF(Computations!E161&lt;&gt;"",Computations!E161,"---")</f>
        <v>5.6862000000000004</v>
      </c>
      <c r="Z186" s="409">
        <f>IF(AA186=O186,N186,interp(AA186,AreaCapacity!$A$3:$B$245,2))</f>
        <v>7737.8304474002416</v>
      </c>
      <c r="AA186" s="403">
        <f t="shared" si="152"/>
        <v>76701.78</v>
      </c>
      <c r="AB186" s="396">
        <f t="shared" si="119"/>
        <v>74.417095985629004</v>
      </c>
      <c r="AC186" s="396">
        <f>IF(P186&lt;&gt;"---",P186,IF(BH186="Y",AB186,MIN(Input!I161,AB186-AK186)))</f>
        <v>74.417095985629004</v>
      </c>
      <c r="AD186" s="396">
        <f t="shared" si="120"/>
        <v>0.21</v>
      </c>
      <c r="AE186" s="396">
        <f>IF(R186&lt;&gt;"---",R186,IF(BH186="Y",Input!M161,0))</f>
        <v>12.33302926103601</v>
      </c>
      <c r="AF186" s="396">
        <f t="shared" si="121"/>
        <v>170</v>
      </c>
      <c r="AG186" s="396">
        <f t="shared" si="132"/>
        <v>0</v>
      </c>
      <c r="AH186" s="396">
        <f t="shared" si="133"/>
        <v>12.504500246666026</v>
      </c>
      <c r="AI186" s="396">
        <f t="shared" si="122"/>
        <v>246.46874999999901</v>
      </c>
      <c r="AJ186" s="212">
        <f t="shared" si="134"/>
        <v>244.455624999999</v>
      </c>
      <c r="AK186" s="432">
        <f>IF(Y186&lt;&gt;"---",Y186,interp(AA185,AreaCapacity!$A$3:$C$245,3)*StepInterp(B186,Evap!$A$3:$D$15,4)/1.9835)</f>
        <v>5.6862000000000004</v>
      </c>
      <c r="AL186" s="396">
        <f t="shared" si="123"/>
        <v>2.0131250000000001</v>
      </c>
      <c r="AM186" s="396">
        <f t="shared" si="135"/>
        <v>246.46874999999901</v>
      </c>
      <c r="AN186" s="396">
        <f t="shared" si="153"/>
        <v>-348.55000000000291</v>
      </c>
      <c r="AO186" s="396">
        <f t="shared" si="136"/>
        <v>170.03852901437</v>
      </c>
      <c r="AP186" s="396">
        <f t="shared" si="154"/>
        <v>12495.06011944999</v>
      </c>
      <c r="AQ186" s="409">
        <f>IF(AR186=O186,N186,interp(AR186,AreaCapacity!$A$3:$B$245,2))</f>
        <v>7737.8304474002416</v>
      </c>
      <c r="AR186" s="403">
        <f t="shared" si="137"/>
        <v>76701.78</v>
      </c>
      <c r="AS186" s="396">
        <f t="shared" si="124"/>
        <v>74.417095985629004</v>
      </c>
      <c r="AT186" s="396">
        <f>IF(P186&lt;&gt;"---",P186,IF(BH186="Y",AS186,MIN(Input!I161,AS186-BB186)))</f>
        <v>74.417095985629004</v>
      </c>
      <c r="AU186" s="396">
        <f t="shared" si="125"/>
        <v>0.21</v>
      </c>
      <c r="AV186" s="396">
        <f>IF(R186&lt;&gt;"---",R186,IF(BH186="Y",Input!M161,0))</f>
        <v>12.33302926103601</v>
      </c>
      <c r="AW186" s="396">
        <f t="shared" si="126"/>
        <v>170</v>
      </c>
      <c r="AX186" s="396">
        <f t="shared" si="138"/>
        <v>0</v>
      </c>
      <c r="AY186" s="396">
        <f t="shared" si="139"/>
        <v>12.504500246666026</v>
      </c>
      <c r="AZ186" s="396">
        <f t="shared" si="127"/>
        <v>246.46874999999901</v>
      </c>
      <c r="BA186" s="212">
        <f t="shared" si="140"/>
        <v>244.455624999999</v>
      </c>
      <c r="BB186" s="432">
        <f>IF(Y186&lt;&gt;"---",Y186,interp(AR185,AreaCapacity!$A$3:$C$245,3)*StepInterp(B186,Evap!$A$3:$D$15,4)/1.9835)</f>
        <v>5.6862000000000004</v>
      </c>
      <c r="BC186" s="396">
        <f t="shared" si="128"/>
        <v>2.0131250000000001</v>
      </c>
      <c r="BD186" s="212">
        <f t="shared" si="141"/>
        <v>246.46874999999901</v>
      </c>
      <c r="BE186" s="212">
        <f t="shared" si="142"/>
        <v>-348.55000000000291</v>
      </c>
      <c r="BF186" s="212">
        <f t="shared" si="143"/>
        <v>170.03852901437</v>
      </c>
      <c r="BG186" s="445">
        <f t="shared" si="144"/>
        <v>12495.06011944999</v>
      </c>
      <c r="BH186" s="396" t="str">
        <f t="shared" si="129"/>
        <v>Y</v>
      </c>
      <c r="BI186" s="396">
        <f t="shared" si="130"/>
        <v>110</v>
      </c>
      <c r="BJ186" s="396">
        <f t="shared" si="145"/>
        <v>0</v>
      </c>
      <c r="BK186" s="396">
        <f t="shared" si="146"/>
        <v>91331.677763020707</v>
      </c>
      <c r="BL186" s="396">
        <f t="shared" si="147"/>
        <v>91331.677763020707</v>
      </c>
      <c r="BM186" s="443">
        <f t="shared" si="148"/>
        <v>0</v>
      </c>
      <c r="BN186" s="460">
        <f t="shared" si="149"/>
        <v>0</v>
      </c>
      <c r="BO186" s="305">
        <f t="shared" si="150"/>
        <v>0</v>
      </c>
      <c r="BP186" s="445">
        <f t="shared" si="151"/>
        <v>0</v>
      </c>
      <c r="BQ186" s="305">
        <v>0</v>
      </c>
      <c r="BR186" s="12">
        <v>7704</v>
      </c>
      <c r="BS186" s="12">
        <v>52000</v>
      </c>
      <c r="BT186" s="12">
        <v>7747.5</v>
      </c>
      <c r="BU186" s="446">
        <v>85000</v>
      </c>
      <c r="BV186" s="6">
        <v>7766</v>
      </c>
      <c r="BW186" s="6">
        <v>102369</v>
      </c>
      <c r="CW186" s="436"/>
      <c r="CX186" s="436"/>
      <c r="CY186" s="436"/>
      <c r="CZ186" s="436"/>
      <c r="DA186" s="436"/>
      <c r="DB186" s="436"/>
      <c r="DC186" s="148"/>
    </row>
    <row r="187" spans="1:107">
      <c r="A187" s="6" t="str">
        <f ca="1">OFFSET('day lookup'!$A$1,WEEKDAY(B187,1)-1,0)</f>
        <v>FRI</v>
      </c>
      <c r="B187" s="387">
        <f>B186+1</f>
        <v>41152</v>
      </c>
      <c r="C187" s="394">
        <f ca="1">IF($CY$1=1,OFFSET(Historic!$F$193,$B187-$B$35,C$30-1975),IF($B187&gt;DATE(Input!$C$1,4,30),OFFSET(Historic!$F$193,$B187-$B$35,C$30-1975),NA()))</f>
        <v>56.133370200000243</v>
      </c>
      <c r="D187" s="212">
        <f ca="1">IF($CY$1=1,OFFSET(Historic!$F$193,$B187-$B$35,D$30-1975),IF($B187&gt;DATE(Input!$C$1,4,30),OFFSET(Historic!$F$193,$B187-$B$35,D$30-1975),NA()))</f>
        <v>87.272680000000008</v>
      </c>
      <c r="E187" s="212">
        <f ca="1">IF($CY$1=1,OFFSET(Historic!$F$193,$B187-$B$35,E$30-1975),IF($B187&gt;DATE(Input!$C$1,4,30),OFFSET(Historic!$F$193,$B187-$B$35,E$30-1975),NA()))</f>
        <v>140.50901480000002</v>
      </c>
      <c r="F187" s="212">
        <f ca="1">IF($CY$1=1,OFFSET(Historic!$F$193,$B187-$B$35,F$30-1975),IF($B187&gt;DATE(Input!$C$1,4,30),OFFSET(Historic!$F$193,$B187-$B$35,F$30-1975),NA()))</f>
        <v>138.84290000000001</v>
      </c>
      <c r="G187" s="212">
        <f ca="1">IF($CY$1=1,OFFSET(Historic!$F$193,$B187-$B$35,G$30-1975),IF($B187&gt;DATE(Input!$C$1,4,30),OFFSET(Historic!$F$193,$B187-$B$35,G$30-1975),NA()))</f>
        <v>78.64</v>
      </c>
      <c r="H187" s="212">
        <f t="shared" ca="1" si="131"/>
        <v>100.27959300000005</v>
      </c>
      <c r="I187" s="388">
        <f t="shared" ca="1" si="116"/>
        <v>1.3896226836514385</v>
      </c>
      <c r="J187" s="305">
        <f t="shared" ca="1" si="117"/>
        <v>83.370355106892447</v>
      </c>
      <c r="K187" s="305">
        <f t="shared" ca="1" si="118"/>
        <v>2.8023648775426033</v>
      </c>
      <c r="L187" s="406" t="str">
        <f>IF(Computations!J162&lt;&gt;"",Computations!J162,"---")</f>
        <v>Y</v>
      </c>
      <c r="M187" s="436">
        <f>IF(Computations!I162&lt;&gt;"",Computations!I162,"---")</f>
        <v>74.560753290164854</v>
      </c>
      <c r="N187" s="410">
        <f>IF(Computations!C162&lt;&gt;"",Computations!C162,"---")</f>
        <v>7737.4101813784764</v>
      </c>
      <c r="O187" s="407">
        <f>IF(Computations!D162&lt;&gt;"",Computations!D162,"---")</f>
        <v>76354.22</v>
      </c>
      <c r="P187" s="407">
        <f>IF(Computations!M162&lt;&gt;"",Computations!M162,"---")</f>
        <v>74.560753290164854</v>
      </c>
      <c r="Q187" s="407">
        <f>IF(Computations!P162&lt;&gt;"",Computations!P162,"---")</f>
        <v>0.21</v>
      </c>
      <c r="R187" s="407">
        <f>IF(Computations!V162&lt;&gt;"",Computations!V162,"---")</f>
        <v>12.33302926103601</v>
      </c>
      <c r="S187" s="407">
        <f>IF(Computations!X162&lt;&gt;"",Computations!X162,"---")</f>
        <v>155</v>
      </c>
      <c r="T187" s="407">
        <f>IF(Computations!AB162&lt;&gt;"",Computations!AB162,"---")</f>
        <v>0</v>
      </c>
      <c r="U187" s="407">
        <f>IF(Computations!AG162&lt;&gt;"",Computations!AG162,"---")</f>
        <v>-2.0165820321314811</v>
      </c>
      <c r="V187" s="407">
        <f>IF(Computations!H162&lt;&gt;"",Computations!H162,"---")</f>
        <v>244.12036458333233</v>
      </c>
      <c r="W187" s="407">
        <f>IF(Computations!G162&lt;&gt;"",Computations!G162,"---")</f>
        <v>1.96557291666666</v>
      </c>
      <c r="X187" s="407">
        <f>IF(Computations!F162&lt;&gt;"",Computations!F162,"---")</f>
        <v>246.08593749999901</v>
      </c>
      <c r="Y187" s="422">
        <f>IF(Computations!E162&lt;&gt;"",Computations!E162,"---")</f>
        <v>5.6660000000000004</v>
      </c>
      <c r="Z187" s="409">
        <f>IF(AA187=O187,N187,interp(AA187,AreaCapacity!$A$3:$B$245,2))</f>
        <v>7737.4101813784764</v>
      </c>
      <c r="AA187" s="403">
        <f t="shared" si="152"/>
        <v>76354.22</v>
      </c>
      <c r="AB187" s="396">
        <f t="shared" si="119"/>
        <v>74.560753290164854</v>
      </c>
      <c r="AC187" s="396">
        <f>IF(P187&lt;&gt;"---",P187,IF(BH187="Y",AB187,MIN(Input!I162,AB187-AK187)))</f>
        <v>74.560753290164854</v>
      </c>
      <c r="AD187" s="396">
        <f t="shared" si="120"/>
        <v>0.21</v>
      </c>
      <c r="AE187" s="396">
        <f>IF(R187&lt;&gt;"---",R187,IF(BH187="Y",Input!M162,0))</f>
        <v>12.33302926103601</v>
      </c>
      <c r="AF187" s="396">
        <f t="shared" si="121"/>
        <v>155</v>
      </c>
      <c r="AG187" s="396">
        <f t="shared" si="132"/>
        <v>0</v>
      </c>
      <c r="AH187" s="396">
        <f t="shared" si="133"/>
        <v>-2.0165820321314811</v>
      </c>
      <c r="AI187" s="396">
        <f t="shared" si="122"/>
        <v>246.08593749999901</v>
      </c>
      <c r="AJ187" s="212">
        <f t="shared" si="134"/>
        <v>244.12036458333233</v>
      </c>
      <c r="AK187" s="432">
        <f>IF(Y187&lt;&gt;"---",Y187,interp(AA186,AreaCapacity!$A$3:$C$245,3)*StepInterp(B187,Evap!$A$3:$D$15,4)/1.9835)</f>
        <v>5.6660000000000004</v>
      </c>
      <c r="AL187" s="396">
        <f t="shared" si="123"/>
        <v>1.96557291666666</v>
      </c>
      <c r="AM187" s="396">
        <f t="shared" si="135"/>
        <v>246.08593749999901</v>
      </c>
      <c r="AN187" s="396">
        <f t="shared" si="153"/>
        <v>-347.55999999999767</v>
      </c>
      <c r="AO187" s="396">
        <f t="shared" si="136"/>
        <v>169.55961129316748</v>
      </c>
      <c r="AP187" s="396">
        <f t="shared" si="154"/>
        <v>12831.381608449989</v>
      </c>
      <c r="AQ187" s="409">
        <f>IF(AR187=O187,N187,interp(AR187,AreaCapacity!$A$3:$B$245,2))</f>
        <v>7737.4101813784764</v>
      </c>
      <c r="AR187" s="403">
        <f t="shared" si="137"/>
        <v>76354.22</v>
      </c>
      <c r="AS187" s="396">
        <f t="shared" si="124"/>
        <v>74.560753290164854</v>
      </c>
      <c r="AT187" s="396">
        <f>IF(P187&lt;&gt;"---",P187,IF(BH187="Y",AS187,MIN(Input!I162,AS187-BB187)))</f>
        <v>74.560753290164854</v>
      </c>
      <c r="AU187" s="396">
        <f t="shared" si="125"/>
        <v>0.21</v>
      </c>
      <c r="AV187" s="396">
        <f>IF(R187&lt;&gt;"---",R187,IF(BH187="Y",Input!M162,0))</f>
        <v>12.33302926103601</v>
      </c>
      <c r="AW187" s="396">
        <f t="shared" si="126"/>
        <v>155</v>
      </c>
      <c r="AX187" s="396">
        <f t="shared" si="138"/>
        <v>0</v>
      </c>
      <c r="AY187" s="396">
        <f t="shared" si="139"/>
        <v>-2.0165820321314811</v>
      </c>
      <c r="AZ187" s="396">
        <f t="shared" si="127"/>
        <v>246.08593749999901</v>
      </c>
      <c r="BA187" s="212">
        <f t="shared" si="140"/>
        <v>244.12036458333233</v>
      </c>
      <c r="BB187" s="432">
        <f>IF(Y187&lt;&gt;"---",Y187,interp(AR186,AreaCapacity!$A$3:$C$245,3)*StepInterp(B187,Evap!$A$3:$D$15,4)/1.9835)</f>
        <v>5.6660000000000004</v>
      </c>
      <c r="BC187" s="396">
        <f t="shared" si="128"/>
        <v>1.96557291666666</v>
      </c>
      <c r="BD187" s="212">
        <f t="shared" si="141"/>
        <v>246.08593749999901</v>
      </c>
      <c r="BE187" s="212">
        <f t="shared" si="142"/>
        <v>-347.55999999999767</v>
      </c>
      <c r="BF187" s="212">
        <f t="shared" si="143"/>
        <v>169.55961129316748</v>
      </c>
      <c r="BG187" s="445">
        <f t="shared" si="144"/>
        <v>12831.381608449989</v>
      </c>
      <c r="BH187" s="396" t="str">
        <f t="shared" si="129"/>
        <v>Y</v>
      </c>
      <c r="BI187" s="396">
        <f t="shared" si="130"/>
        <v>110</v>
      </c>
      <c r="BJ187" s="396">
        <f t="shared" si="145"/>
        <v>0</v>
      </c>
      <c r="BK187" s="396">
        <f t="shared" si="146"/>
        <v>91331.677763020707</v>
      </c>
      <c r="BL187" s="396">
        <f t="shared" si="147"/>
        <v>91331.677763020707</v>
      </c>
      <c r="BM187" s="443">
        <f t="shared" si="148"/>
        <v>0</v>
      </c>
      <c r="BN187" s="460">
        <f t="shared" si="149"/>
        <v>0</v>
      </c>
      <c r="BO187" s="305">
        <f t="shared" si="150"/>
        <v>0</v>
      </c>
      <c r="BP187" s="445">
        <f t="shared" si="151"/>
        <v>0</v>
      </c>
      <c r="BQ187" s="305"/>
      <c r="BR187" s="12">
        <v>7704</v>
      </c>
      <c r="BS187" s="12">
        <v>52000</v>
      </c>
      <c r="BT187" s="12">
        <v>7747.5</v>
      </c>
      <c r="BU187" s="446">
        <v>85000</v>
      </c>
      <c r="BV187" s="6">
        <v>7766</v>
      </c>
      <c r="BW187" s="6">
        <v>102369</v>
      </c>
      <c r="CW187" s="436"/>
      <c r="CX187" s="436"/>
      <c r="CY187" s="436"/>
      <c r="CZ187" s="436"/>
      <c r="DA187" s="436"/>
      <c r="DB187" s="436"/>
      <c r="DC187" s="148"/>
    </row>
    <row r="188" spans="1:107">
      <c r="A188" s="6" t="str">
        <f ca="1">OFFSET('day lookup'!$A$1,WEEKDAY(B188,1)-1,0)</f>
        <v>SAT</v>
      </c>
      <c r="B188" s="387">
        <f>B187+1</f>
        <v>41153</v>
      </c>
      <c r="C188" s="394">
        <f ca="1">IF($CY$1=1,OFFSET(Historic!$F$193,$B188-$B$35,C$30-1975),IF($B188&gt;DATE(Input!$C$1,4,30),OFFSET(Historic!$F$193,$B188-$B$35,C$30-1975),NA()))</f>
        <v>83.124607999993813</v>
      </c>
      <c r="D188" s="212">
        <f ca="1">IF($CY$1=1,OFFSET(Historic!$F$193,$B188-$B$35,D$30-1975),IF($B188&gt;DATE(Input!$C$1,4,30),OFFSET(Historic!$F$193,$B188-$B$35,D$30-1975),NA()))</f>
        <v>25.78511</v>
      </c>
      <c r="E188" s="212">
        <f ca="1">IF($CY$1=1,OFFSET(Historic!$F$193,$B188-$B$35,E$30-1975),IF($B188&gt;DATE(Input!$C$1,4,30),OFFSET(Historic!$F$193,$B188-$B$35,E$30-1975),NA()))</f>
        <v>128.19166609999999</v>
      </c>
      <c r="F188" s="212">
        <f ca="1">IF($CY$1=1,OFFSET(Historic!$F$193,$B188-$B$35,F$30-1975),IF($B188&gt;DATE(Input!$C$1,4,30),OFFSET(Historic!$F$193,$B188-$B$35,F$30-1975),NA()))</f>
        <v>113.05779</v>
      </c>
      <c r="G188" s="212">
        <f ca="1">IF($CY$1=1,OFFSET(Historic!$F$193,$B188-$B$35,G$30-1975),IF($B188&gt;DATE(Input!$C$1,4,30),OFFSET(Historic!$F$193,$B188-$B$35,G$30-1975),NA()))</f>
        <v>79.430000000000007</v>
      </c>
      <c r="H188" s="212">
        <f t="shared" ca="1" si="131"/>
        <v>85.917834819998774</v>
      </c>
      <c r="I188" s="388">
        <f t="shared" ca="1" si="116"/>
        <v>1.190604874075303</v>
      </c>
      <c r="J188" s="305">
        <f t="shared" ca="1" si="117"/>
        <v>71.430289899148505</v>
      </c>
      <c r="K188" s="305">
        <f t="shared" ca="1" si="118"/>
        <v>2.4010181478705381</v>
      </c>
      <c r="L188" s="406" t="str">
        <f>IF(Computations!J163&lt;&gt;"",Computations!J163,"---")</f>
        <v>Y</v>
      </c>
      <c r="M188" s="436">
        <f>IF(Computations!I163&lt;&gt;"",Computations!I163,"---")</f>
        <v>71.353802261360102</v>
      </c>
      <c r="N188" s="410">
        <f>IF(Computations!C163&lt;&gt;"",Computations!C163,"---")</f>
        <v>7736.9910475030447</v>
      </c>
      <c r="O188" s="407">
        <f>IF(Computations!D163&lt;&gt;"",Computations!D163,"---")</f>
        <v>76007.649999999994</v>
      </c>
      <c r="P188" s="407">
        <f>IF(Computations!M163&lt;&gt;"",Computations!M163,"---")</f>
        <v>71.353802261360102</v>
      </c>
      <c r="Q188" s="407">
        <f>IF(Computations!P163&lt;&gt;"",Computations!P163,"---")</f>
        <v>0.21</v>
      </c>
      <c r="R188" s="407">
        <f>IF(Computations!V163&lt;&gt;"",Computations!V163,"---")</f>
        <v>10.631620884242675</v>
      </c>
      <c r="S188" s="407">
        <f>IF(Computations!X163&lt;&gt;"",Computations!X163,"---")</f>
        <v>155</v>
      </c>
      <c r="T188" s="407">
        <f>IF(Computations!AB163&lt;&gt;"",Computations!AB163,"---")</f>
        <v>0</v>
      </c>
      <c r="U188" s="407">
        <f>IF(Computations!AG163&lt;&gt;"",Computations!AG163,"---")</f>
        <v>-5.4469726877295841</v>
      </c>
      <c r="V188" s="407">
        <f>IF(Computations!H163&lt;&gt;"",Computations!H163,"---")</f>
        <v>242.64239583333236</v>
      </c>
      <c r="W188" s="407">
        <f>IF(Computations!G163&lt;&gt;"",Computations!G163,"---")</f>
        <v>1.9122916666666601</v>
      </c>
      <c r="X188" s="407">
        <f>IF(Computations!F163&lt;&gt;"",Computations!F163,"---")</f>
        <v>244.55468749999901</v>
      </c>
      <c r="Y188" s="422">
        <f>IF(Computations!E163&lt;&gt;"",Computations!E163,"---")</f>
        <v>3.4379</v>
      </c>
      <c r="Z188" s="409">
        <f>IF(AA188=O188,N188,interp(AA188,AreaCapacity!$A$3:$B$245,2))</f>
        <v>7736.9910475030447</v>
      </c>
      <c r="AA188" s="403">
        <f t="shared" si="152"/>
        <v>76007.649999999994</v>
      </c>
      <c r="AB188" s="396">
        <f t="shared" si="119"/>
        <v>71.353802261360102</v>
      </c>
      <c r="AC188" s="396">
        <f>IF(P188&lt;&gt;"---",P188,IF(BH188="Y",AB188,MIN(Input!I163,AB188-AK188)))</f>
        <v>71.353802261360102</v>
      </c>
      <c r="AD188" s="396">
        <f t="shared" si="120"/>
        <v>0.21</v>
      </c>
      <c r="AE188" s="396">
        <f>IF(R188&lt;&gt;"---",R188,IF(BH188="Y",Input!M163,0))</f>
        <v>10.631620884242675</v>
      </c>
      <c r="AF188" s="396">
        <f t="shared" si="121"/>
        <v>155</v>
      </c>
      <c r="AG188" s="396">
        <f t="shared" si="132"/>
        <v>0</v>
      </c>
      <c r="AH188" s="396">
        <f t="shared" si="133"/>
        <v>-5.4469726877295841</v>
      </c>
      <c r="AI188" s="396">
        <f t="shared" si="122"/>
        <v>244.55468749999901</v>
      </c>
      <c r="AJ188" s="212">
        <f t="shared" si="134"/>
        <v>242.64239583333236</v>
      </c>
      <c r="AK188" s="432">
        <f>IF(Y188&lt;&gt;"---",Y188,interp(AA187,AreaCapacity!$A$3:$C$245,3)*StepInterp(B188,Evap!$A$3:$D$15,4)/1.9835)</f>
        <v>3.4379</v>
      </c>
      <c r="AL188" s="396">
        <f t="shared" si="123"/>
        <v>1.9122916666666601</v>
      </c>
      <c r="AM188" s="396">
        <f t="shared" si="135"/>
        <v>244.55468749999901</v>
      </c>
      <c r="AN188" s="396">
        <f t="shared" si="153"/>
        <v>-346.57000000000698</v>
      </c>
      <c r="AO188" s="396">
        <f t="shared" si="136"/>
        <v>171.28859357197226</v>
      </c>
      <c r="AP188" s="396">
        <f t="shared" si="154"/>
        <v>13171.132533799995</v>
      </c>
      <c r="AQ188" s="409">
        <f>IF(AR188=O188,N188,interp(AR188,AreaCapacity!$A$3:$B$245,2))</f>
        <v>7736.9910475030447</v>
      </c>
      <c r="AR188" s="403">
        <f t="shared" si="137"/>
        <v>76007.649999999994</v>
      </c>
      <c r="AS188" s="396">
        <f t="shared" si="124"/>
        <v>71.353802261360102</v>
      </c>
      <c r="AT188" s="396">
        <f>IF(P188&lt;&gt;"---",P188,IF(BH188="Y",AS188,MIN(Input!I163,AS188-BB188)))</f>
        <v>71.353802261360102</v>
      </c>
      <c r="AU188" s="396">
        <f t="shared" si="125"/>
        <v>0.21</v>
      </c>
      <c r="AV188" s="396">
        <f>IF(R188&lt;&gt;"---",R188,IF(BH188="Y",Input!M163,0))</f>
        <v>10.631620884242675</v>
      </c>
      <c r="AW188" s="396">
        <f t="shared" si="126"/>
        <v>155</v>
      </c>
      <c r="AX188" s="396">
        <f t="shared" si="138"/>
        <v>0</v>
      </c>
      <c r="AY188" s="396">
        <f t="shared" si="139"/>
        <v>-5.4469726877295841</v>
      </c>
      <c r="AZ188" s="396">
        <f t="shared" si="127"/>
        <v>244.55468749999901</v>
      </c>
      <c r="BA188" s="212">
        <f t="shared" si="140"/>
        <v>242.64239583333236</v>
      </c>
      <c r="BB188" s="432">
        <f>IF(Y188&lt;&gt;"---",Y188,interp(AR187,AreaCapacity!$A$3:$C$245,3)*StepInterp(B188,Evap!$A$3:$D$15,4)/1.9835)</f>
        <v>3.4379</v>
      </c>
      <c r="BC188" s="396">
        <f t="shared" si="128"/>
        <v>1.9122916666666601</v>
      </c>
      <c r="BD188" s="212">
        <f t="shared" si="141"/>
        <v>244.55468749999901</v>
      </c>
      <c r="BE188" s="212">
        <f t="shared" si="142"/>
        <v>-346.57000000000698</v>
      </c>
      <c r="BF188" s="212">
        <f t="shared" si="143"/>
        <v>171.28859357197226</v>
      </c>
      <c r="BG188" s="445">
        <f t="shared" si="144"/>
        <v>13171.132533799995</v>
      </c>
      <c r="BH188" s="396" t="str">
        <f t="shared" si="129"/>
        <v>Y</v>
      </c>
      <c r="BI188" s="396">
        <f t="shared" si="130"/>
        <v>110</v>
      </c>
      <c r="BJ188" s="396">
        <f t="shared" si="145"/>
        <v>0</v>
      </c>
      <c r="BK188" s="396">
        <f t="shared" si="146"/>
        <v>91331.677763020707</v>
      </c>
      <c r="BL188" s="396">
        <f t="shared" si="147"/>
        <v>91331.677763020707</v>
      </c>
      <c r="BM188" s="443">
        <f t="shared" si="148"/>
        <v>0</v>
      </c>
      <c r="BN188" s="460">
        <f t="shared" si="149"/>
        <v>0</v>
      </c>
      <c r="BO188" s="305">
        <f t="shared" si="150"/>
        <v>0</v>
      </c>
      <c r="BP188" s="445">
        <f t="shared" si="151"/>
        <v>0</v>
      </c>
      <c r="BQ188" s="305"/>
      <c r="BR188" s="12">
        <v>7704</v>
      </c>
      <c r="BS188" s="12">
        <v>52000</v>
      </c>
      <c r="BT188" s="12">
        <v>7747.5</v>
      </c>
      <c r="BU188" s="446">
        <v>85000</v>
      </c>
      <c r="BV188" s="6">
        <v>7766</v>
      </c>
      <c r="BW188" s="6">
        <v>102369</v>
      </c>
      <c r="CW188" s="436"/>
      <c r="CX188" s="436"/>
      <c r="CY188" s="436"/>
      <c r="CZ188" s="436"/>
      <c r="DA188" s="436"/>
      <c r="DB188" s="436"/>
      <c r="DC188" s="148"/>
    </row>
    <row r="189" spans="1:107">
      <c r="A189" s="6" t="str">
        <f ca="1">OFFSET('day lookup'!$A$1,WEEKDAY(B189,1)-1,0)</f>
        <v>SUN</v>
      </c>
      <c r="B189" s="387">
        <f>B188+1</f>
        <v>41154</v>
      </c>
      <c r="C189" s="394">
        <f ca="1">IF($CY$1=1,OFFSET(Historic!$F$193,$B189-$B$35,C$30-1975),IF($B189&gt;DATE(Input!$C$1,4,30),OFFSET(Historic!$F$193,$B189-$B$35,C$30-1975),NA()))</f>
        <v>82.690966199999991</v>
      </c>
      <c r="D189" s="212">
        <f ca="1">IF($CY$1=1,OFFSET(Historic!$F$193,$B189-$B$35,D$30-1975),IF($B189&gt;DATE(Input!$C$1,4,30),OFFSET(Historic!$F$193,$B189-$B$35,D$30-1975),NA()))</f>
        <v>71.404920000000004</v>
      </c>
      <c r="E189" s="212">
        <f ca="1">IF($CY$1=1,OFFSET(Historic!$F$193,$B189-$B$35,E$30-1975),IF($B189&gt;DATE(Input!$C$1,4,30),OFFSET(Historic!$F$193,$B189-$B$35,E$30-1975),NA()))</f>
        <v>132.03959789999999</v>
      </c>
      <c r="F189" s="212">
        <f ca="1">IF($CY$1=1,OFFSET(Historic!$F$193,$B189-$B$35,F$30-1975),IF($B189&gt;DATE(Input!$C$1,4,30),OFFSET(Historic!$F$193,$B189-$B$35,F$30-1975),NA()))</f>
        <v>115.04126000000001</v>
      </c>
      <c r="G189" s="212">
        <f ca="1">IF($CY$1=1,OFFSET(Historic!$F$193,$B189-$B$35,G$30-1975),IF($B189&gt;DATE(Input!$C$1,4,30),OFFSET(Historic!$F$193,$B189-$B$35,G$30-1975),NA()))</f>
        <v>73.209999999999994</v>
      </c>
      <c r="H189" s="212">
        <f t="shared" ca="1" si="131"/>
        <v>94.877348819999995</v>
      </c>
      <c r="I189" s="388">
        <f t="shared" ca="1" si="116"/>
        <v>1.3147611806220831</v>
      </c>
      <c r="J189" s="305">
        <f t="shared" ca="1" si="117"/>
        <v>78.879042346371506</v>
      </c>
      <c r="K189" s="305">
        <f t="shared" ca="1" si="118"/>
        <v>2.6513963813906392</v>
      </c>
      <c r="L189" s="406" t="str">
        <f>IF(Computations!J164&lt;&gt;"",Computations!J164,"---")</f>
        <v>Y</v>
      </c>
      <c r="M189" s="436">
        <f>IF(Computations!I164&lt;&gt;"",Computations!I164,"---")</f>
        <v>67.321711129318516</v>
      </c>
      <c r="N189" s="410">
        <f>IF(Computations!C164&lt;&gt;"",Computations!C164,"---")</f>
        <v>7736.559853836784</v>
      </c>
      <c r="O189" s="407">
        <f>IF(Computations!D164&lt;&gt;"",Computations!D164,"---")</f>
        <v>75653.64</v>
      </c>
      <c r="P189" s="407">
        <f>IF(Computations!M164&lt;&gt;"",Computations!M164,"---")</f>
        <v>67.321711129318516</v>
      </c>
      <c r="Q189" s="407">
        <f>IF(Computations!P164&lt;&gt;"",Computations!P164,"---")</f>
        <v>0.21</v>
      </c>
      <c r="R189" s="407">
        <f>IF(Computations!V164&lt;&gt;"",Computations!V164,"---")</f>
        <v>10.631620884242675</v>
      </c>
      <c r="S189" s="407">
        <f>IF(Computations!X164&lt;&gt;"",Computations!X164,"---")</f>
        <v>155</v>
      </c>
      <c r="T189" s="407">
        <f>IF(Computations!AB164&lt;&gt;"",Computations!AB164,"---")</f>
        <v>0</v>
      </c>
      <c r="U189" s="407">
        <f>IF(Computations!AG164&lt;&gt;"",Computations!AG164,"---")</f>
        <v>-9.2079179864378204</v>
      </c>
      <c r="V189" s="407">
        <f>IF(Computations!H164&lt;&gt;"",Computations!H164,"---")</f>
        <v>242.37124999999901</v>
      </c>
      <c r="W189" s="407">
        <f>IF(Computations!G164&lt;&gt;"",Computations!G164,"---")</f>
        <v>1.91</v>
      </c>
      <c r="X189" s="407">
        <f>IF(Computations!F164&lt;&gt;"",Computations!F164,"---")</f>
        <v>244.28124999999901</v>
      </c>
      <c r="Y189" s="422">
        <f>IF(Computations!E164&lt;&gt;"",Computations!E164,"---")</f>
        <v>3.4279000000000002</v>
      </c>
      <c r="Z189" s="409">
        <f>IF(AA189=O189,N189,interp(AA189,AreaCapacity!$A$3:$B$245,2))</f>
        <v>7736.559853836784</v>
      </c>
      <c r="AA189" s="403">
        <f t="shared" si="152"/>
        <v>75653.64</v>
      </c>
      <c r="AB189" s="396">
        <f t="shared" si="119"/>
        <v>67.321711129318516</v>
      </c>
      <c r="AC189" s="396">
        <f>IF(P189&lt;&gt;"---",P189,IF(BH189="Y",AB189,MIN(Input!I164,AB189-AK189)))</f>
        <v>67.321711129318516</v>
      </c>
      <c r="AD189" s="396">
        <f t="shared" si="120"/>
        <v>0.21</v>
      </c>
      <c r="AE189" s="396">
        <f>IF(R189&lt;&gt;"---",R189,IF(BH189="Y",Input!M164,0))</f>
        <v>10.631620884242675</v>
      </c>
      <c r="AF189" s="396">
        <f t="shared" si="121"/>
        <v>155</v>
      </c>
      <c r="AG189" s="396">
        <f t="shared" si="132"/>
        <v>0</v>
      </c>
      <c r="AH189" s="396">
        <f t="shared" si="133"/>
        <v>-9.2079179864378204</v>
      </c>
      <c r="AI189" s="396">
        <f t="shared" si="122"/>
        <v>244.28124999999901</v>
      </c>
      <c r="AJ189" s="212">
        <f t="shared" si="134"/>
        <v>242.37124999999901</v>
      </c>
      <c r="AK189" s="432">
        <f>IF(Y189&lt;&gt;"---",Y189,interp(AA188,AreaCapacity!$A$3:$C$245,3)*StepInterp(B189,Evap!$A$3:$D$15,4)/1.9835)</f>
        <v>3.4279000000000002</v>
      </c>
      <c r="AL189" s="396">
        <f t="shared" si="123"/>
        <v>1.91</v>
      </c>
      <c r="AM189" s="396">
        <f t="shared" si="135"/>
        <v>244.28124999999901</v>
      </c>
      <c r="AN189" s="396">
        <f t="shared" si="153"/>
        <v>-354.00999999999476</v>
      </c>
      <c r="AO189" s="396">
        <f t="shared" si="136"/>
        <v>175.04953887068049</v>
      </c>
      <c r="AP189" s="396">
        <f t="shared" si="154"/>
        <v>13518.34329414999</v>
      </c>
      <c r="AQ189" s="409">
        <f>IF(AR189=O189,N189,interp(AR189,AreaCapacity!$A$3:$B$245,2))</f>
        <v>7736.559853836784</v>
      </c>
      <c r="AR189" s="403">
        <f t="shared" si="137"/>
        <v>75653.64</v>
      </c>
      <c r="AS189" s="396">
        <f t="shared" si="124"/>
        <v>67.321711129318516</v>
      </c>
      <c r="AT189" s="396">
        <f>IF(P189&lt;&gt;"---",P189,IF(BH189="Y",AS189,MIN(Input!I164,AS189-BB189)))</f>
        <v>67.321711129318516</v>
      </c>
      <c r="AU189" s="396">
        <f t="shared" si="125"/>
        <v>0.21</v>
      </c>
      <c r="AV189" s="396">
        <f>IF(R189&lt;&gt;"---",R189,IF(BH189="Y",Input!M164,0))</f>
        <v>10.631620884242675</v>
      </c>
      <c r="AW189" s="396">
        <f t="shared" si="126"/>
        <v>155</v>
      </c>
      <c r="AX189" s="396">
        <f t="shared" si="138"/>
        <v>0</v>
      </c>
      <c r="AY189" s="396">
        <f t="shared" si="139"/>
        <v>-9.2079179864378204</v>
      </c>
      <c r="AZ189" s="396">
        <f t="shared" si="127"/>
        <v>244.28124999999901</v>
      </c>
      <c r="BA189" s="212">
        <f t="shared" si="140"/>
        <v>242.37124999999901</v>
      </c>
      <c r="BB189" s="432">
        <f>IF(Y189&lt;&gt;"---",Y189,interp(AR188,AreaCapacity!$A$3:$C$245,3)*StepInterp(B189,Evap!$A$3:$D$15,4)/1.9835)</f>
        <v>3.4279000000000002</v>
      </c>
      <c r="BC189" s="396">
        <f t="shared" si="128"/>
        <v>1.91</v>
      </c>
      <c r="BD189" s="212">
        <f t="shared" si="141"/>
        <v>244.28124999999901</v>
      </c>
      <c r="BE189" s="212">
        <f t="shared" si="142"/>
        <v>-354.00999999999476</v>
      </c>
      <c r="BF189" s="212">
        <f t="shared" si="143"/>
        <v>175.04953887068049</v>
      </c>
      <c r="BG189" s="445">
        <f t="shared" si="144"/>
        <v>13518.34329414999</v>
      </c>
      <c r="BH189" s="396" t="str">
        <f t="shared" si="129"/>
        <v>Y</v>
      </c>
      <c r="BI189" s="396">
        <f t="shared" si="130"/>
        <v>110</v>
      </c>
      <c r="BJ189" s="396">
        <f t="shared" si="145"/>
        <v>0</v>
      </c>
      <c r="BK189" s="396">
        <f t="shared" si="146"/>
        <v>91331.677763020707</v>
      </c>
      <c r="BL189" s="396">
        <f t="shared" si="147"/>
        <v>91331.677763020707</v>
      </c>
      <c r="BM189" s="443">
        <f t="shared" si="148"/>
        <v>0</v>
      </c>
      <c r="BN189" s="460">
        <f t="shared" si="149"/>
        <v>0</v>
      </c>
      <c r="BO189" s="305">
        <f t="shared" si="150"/>
        <v>0</v>
      </c>
      <c r="BP189" s="445">
        <f t="shared" si="151"/>
        <v>0</v>
      </c>
      <c r="BQ189" s="305"/>
      <c r="BR189" s="12">
        <v>7704</v>
      </c>
      <c r="BS189" s="12">
        <v>52000</v>
      </c>
      <c r="BT189" s="12">
        <v>7747.5</v>
      </c>
      <c r="BU189" s="446">
        <v>85000</v>
      </c>
      <c r="BV189" s="6">
        <v>7766</v>
      </c>
      <c r="BW189" s="6">
        <v>102369</v>
      </c>
      <c r="CW189" s="436"/>
      <c r="CX189" s="436"/>
      <c r="CY189" s="436"/>
      <c r="CZ189" s="436"/>
      <c r="DA189" s="436"/>
      <c r="DB189" s="436"/>
      <c r="DC189" s="148"/>
    </row>
    <row r="190" spans="1:107">
      <c r="A190" s="6" t="str">
        <f ca="1">OFFSET('day lookup'!$A$1,WEEKDAY(B190,1)-1,0)</f>
        <v>MON</v>
      </c>
      <c r="B190" s="387">
        <f>B189+1</f>
        <v>41155</v>
      </c>
      <c r="C190" s="394">
        <f ca="1">IF($CY$1=1,OFFSET(Historic!$F$193,$B190-$B$35,C$30-1975),IF($B190&gt;DATE(Input!$C$1,4,30),OFFSET(Historic!$F$193,$B190-$B$35,C$30-1975),NA()))</f>
        <v>74.09915440000232</v>
      </c>
      <c r="D190" s="212">
        <f ca="1">IF($CY$1=1,OFFSET(Historic!$F$193,$B190-$B$35,D$30-1975),IF($B190&gt;DATE(Input!$C$1,4,30),OFFSET(Historic!$F$193,$B190-$B$35,D$30-1975),NA()))</f>
        <v>61.487570000000005</v>
      </c>
      <c r="E190" s="212">
        <f ca="1">IF($CY$1=1,OFFSET(Historic!$F$193,$B190-$B$35,E$30-1975),IF($B190&gt;DATE(Input!$C$1,4,30),OFFSET(Historic!$F$193,$B190-$B$35,E$30-1975),NA()))</f>
        <v>98.796640700000012</v>
      </c>
      <c r="F190" s="212">
        <f ca="1">IF($CY$1=1,OFFSET(Historic!$F$193,$B190-$B$35,F$30-1975),IF($B190&gt;DATE(Input!$C$1,4,30),OFFSET(Historic!$F$193,$B190-$B$35,F$30-1975),NA()))</f>
        <v>115.04126000000001</v>
      </c>
      <c r="G190" s="212">
        <f ca="1">IF($CY$1=1,OFFSET(Historic!$F$193,$B190-$B$35,G$30-1975),IF($B190&gt;DATE(Input!$C$1,4,30),OFFSET(Historic!$F$193,$B190-$B$35,G$30-1975),NA()))</f>
        <v>73.08</v>
      </c>
      <c r="H190" s="212">
        <f t="shared" ca="1" si="131"/>
        <v>84.500925020000466</v>
      </c>
      <c r="I190" s="388">
        <f t="shared" ca="1" si="116"/>
        <v>1.1709700716208729</v>
      </c>
      <c r="J190" s="305">
        <f t="shared" ca="1" si="117"/>
        <v>70.25230074256811</v>
      </c>
      <c r="K190" s="305">
        <f t="shared" ca="1" si="118"/>
        <v>2.361421873699769</v>
      </c>
      <c r="L190" s="406" t="str">
        <f>IF(Computations!J165&lt;&gt;"",Computations!J165,"---")</f>
        <v>Y</v>
      </c>
      <c r="M190" s="436">
        <f>IF(Computations!I165&lt;&gt;"",Computations!I165,"---")</f>
        <v>63.615162301485697</v>
      </c>
      <c r="N190" s="410">
        <f>IF(Computations!C165&lt;&gt;"",Computations!C165,"---")</f>
        <v>7736.1201827040195</v>
      </c>
      <c r="O190" s="407">
        <f>IF(Computations!D165&lt;&gt;"",Computations!D165,"---")</f>
        <v>75292.67</v>
      </c>
      <c r="P190" s="407">
        <f>IF(Computations!M165&lt;&gt;"",Computations!M165,"---")</f>
        <v>63.615162301485697</v>
      </c>
      <c r="Q190" s="407">
        <f>IF(Computations!P165&lt;&gt;"",Computations!P165,"---")</f>
        <v>0.21</v>
      </c>
      <c r="R190" s="407">
        <f>IF(Computations!V165&lt;&gt;"",Computations!V165,"---")</f>
        <v>10.631620884242675</v>
      </c>
      <c r="S190" s="407">
        <f>IF(Computations!X165&lt;&gt;"",Computations!X165,"---")</f>
        <v>155</v>
      </c>
      <c r="T190" s="407">
        <f>IF(Computations!AB165&lt;&gt;"",Computations!AB165,"---")</f>
        <v>0</v>
      </c>
      <c r="U190" s="407">
        <f>IF(Computations!AG165&lt;&gt;"",Computations!AG165,"---")</f>
        <v>-12.726966814270639</v>
      </c>
      <c r="V190" s="407">
        <f>IF(Computations!H165&lt;&gt;"",Computations!H165,"---")</f>
        <v>242.18374999999901</v>
      </c>
      <c r="W190" s="407">
        <f>IF(Computations!G165&lt;&gt;"",Computations!G165,"---")</f>
        <v>1.91</v>
      </c>
      <c r="X190" s="407">
        <f>IF(Computations!F165&lt;&gt;"",Computations!F165,"---")</f>
        <v>244.09374999999901</v>
      </c>
      <c r="Y190" s="422">
        <f>IF(Computations!E165&lt;&gt;"",Computations!E165,"---")</f>
        <v>3.4178000000000002</v>
      </c>
      <c r="Z190" s="409">
        <f>IF(AA190=O190,N190,interp(AA190,AreaCapacity!$A$3:$B$245,2))</f>
        <v>7736.1201827040195</v>
      </c>
      <c r="AA190" s="403">
        <f t="shared" si="152"/>
        <v>75292.67</v>
      </c>
      <c r="AB190" s="396">
        <f t="shared" si="119"/>
        <v>63.615162301485697</v>
      </c>
      <c r="AC190" s="396">
        <f>IF(P190&lt;&gt;"---",P190,IF(BH190="Y",AB190,MIN(Input!I165,AB190-AK190)))</f>
        <v>63.615162301485697</v>
      </c>
      <c r="AD190" s="396">
        <f t="shared" si="120"/>
        <v>0.21</v>
      </c>
      <c r="AE190" s="396">
        <f>IF(R190&lt;&gt;"---",R190,IF(BH190="Y",Input!M165,0))</f>
        <v>10.631620884242675</v>
      </c>
      <c r="AF190" s="396">
        <f t="shared" si="121"/>
        <v>155</v>
      </c>
      <c r="AG190" s="396">
        <f t="shared" si="132"/>
        <v>0</v>
      </c>
      <c r="AH190" s="396">
        <f t="shared" si="133"/>
        <v>-12.726966814270639</v>
      </c>
      <c r="AI190" s="396">
        <f t="shared" si="122"/>
        <v>244.09374999999901</v>
      </c>
      <c r="AJ190" s="212">
        <f t="shared" si="134"/>
        <v>242.18374999999901</v>
      </c>
      <c r="AK190" s="432">
        <f>IF(Y190&lt;&gt;"---",Y190,interp(AA189,AreaCapacity!$A$3:$C$245,3)*StepInterp(B190,Evap!$A$3:$D$15,4)/1.9835)</f>
        <v>3.4178000000000002</v>
      </c>
      <c r="AL190" s="396">
        <f t="shared" si="123"/>
        <v>1.91</v>
      </c>
      <c r="AM190" s="396">
        <f t="shared" si="135"/>
        <v>244.09374999999901</v>
      </c>
      <c r="AN190" s="396">
        <f t="shared" si="153"/>
        <v>-360.97000000000116</v>
      </c>
      <c r="AO190" s="396">
        <f t="shared" si="136"/>
        <v>178.56858769851331</v>
      </c>
      <c r="AP190" s="396">
        <f t="shared" si="154"/>
        <v>13872.534087849992</v>
      </c>
      <c r="AQ190" s="409">
        <f>IF(AR190=O190,N190,interp(AR190,AreaCapacity!$A$3:$B$245,2))</f>
        <v>7736.1201827040195</v>
      </c>
      <c r="AR190" s="403">
        <f t="shared" si="137"/>
        <v>75292.67</v>
      </c>
      <c r="AS190" s="396">
        <f t="shared" si="124"/>
        <v>63.615162301485697</v>
      </c>
      <c r="AT190" s="396">
        <f>IF(P190&lt;&gt;"---",P190,IF(BH190="Y",AS190,MIN(Input!I165,AS190-BB190)))</f>
        <v>63.615162301485697</v>
      </c>
      <c r="AU190" s="396">
        <f t="shared" si="125"/>
        <v>0.21</v>
      </c>
      <c r="AV190" s="396">
        <f>IF(R190&lt;&gt;"---",R190,IF(BH190="Y",Input!M165,0))</f>
        <v>10.631620884242675</v>
      </c>
      <c r="AW190" s="396">
        <f t="shared" si="126"/>
        <v>155</v>
      </c>
      <c r="AX190" s="396">
        <f t="shared" si="138"/>
        <v>0</v>
      </c>
      <c r="AY190" s="396">
        <f t="shared" si="139"/>
        <v>-12.726966814270639</v>
      </c>
      <c r="AZ190" s="396">
        <f t="shared" si="127"/>
        <v>244.09374999999901</v>
      </c>
      <c r="BA190" s="212">
        <f t="shared" si="140"/>
        <v>242.18374999999901</v>
      </c>
      <c r="BB190" s="432">
        <f>IF(Y190&lt;&gt;"---",Y190,interp(AR189,AreaCapacity!$A$3:$C$245,3)*StepInterp(B190,Evap!$A$3:$D$15,4)/1.9835)</f>
        <v>3.4178000000000002</v>
      </c>
      <c r="BC190" s="396">
        <f t="shared" si="128"/>
        <v>1.91</v>
      </c>
      <c r="BD190" s="212">
        <f t="shared" si="141"/>
        <v>244.09374999999901</v>
      </c>
      <c r="BE190" s="212">
        <f t="shared" si="142"/>
        <v>-360.97000000000116</v>
      </c>
      <c r="BF190" s="212">
        <f t="shared" si="143"/>
        <v>178.56858769851331</v>
      </c>
      <c r="BG190" s="445">
        <f t="shared" si="144"/>
        <v>13872.534087849992</v>
      </c>
      <c r="BH190" s="396" t="str">
        <f t="shared" si="129"/>
        <v>Y</v>
      </c>
      <c r="BI190" s="396">
        <f t="shared" si="130"/>
        <v>110</v>
      </c>
      <c r="BJ190" s="396">
        <f t="shared" si="145"/>
        <v>0</v>
      </c>
      <c r="BK190" s="396">
        <f t="shared" si="146"/>
        <v>91331.677763020707</v>
      </c>
      <c r="BL190" s="396">
        <f t="shared" si="147"/>
        <v>91331.677763020707</v>
      </c>
      <c r="BM190" s="443">
        <f t="shared" si="148"/>
        <v>0</v>
      </c>
      <c r="BN190" s="460">
        <f t="shared" si="149"/>
        <v>0</v>
      </c>
      <c r="BO190" s="305">
        <f t="shared" si="150"/>
        <v>0</v>
      </c>
      <c r="BP190" s="445">
        <f t="shared" si="151"/>
        <v>0</v>
      </c>
      <c r="BQ190" s="305"/>
      <c r="BR190" s="12">
        <v>7704</v>
      </c>
      <c r="BS190" s="12">
        <v>52000</v>
      </c>
      <c r="BT190" s="12">
        <v>7747.5</v>
      </c>
      <c r="BU190" s="446">
        <v>85000</v>
      </c>
      <c r="BV190" s="6">
        <v>7766</v>
      </c>
      <c r="BW190" s="6">
        <v>102369</v>
      </c>
      <c r="CW190" s="436"/>
      <c r="CX190" s="436"/>
      <c r="CY190" s="436"/>
      <c r="CZ190" s="436"/>
      <c r="DA190" s="436"/>
      <c r="DB190" s="436"/>
      <c r="DC190" s="148"/>
    </row>
    <row r="191" spans="1:107">
      <c r="A191" s="6" t="str">
        <f ca="1">OFFSET('day lookup'!$A$1,WEEKDAY(B191,1)-1,0)</f>
        <v>TUE</v>
      </c>
      <c r="B191" s="387">
        <f t="shared" ref="B191:B217" si="155">B190+1</f>
        <v>41156</v>
      </c>
      <c r="C191" s="394">
        <f ca="1">IF($CY$1=1,OFFSET(Historic!$F$193,$B191-$B$35,C$30-1975),IF($B191&gt;DATE(Input!$C$1,4,30),OFFSET(Historic!$F$193,$B191-$B$35,C$30-1975),NA()))</f>
        <v>72.886454900000018</v>
      </c>
      <c r="D191" s="212">
        <f ca="1">IF($CY$1=1,OFFSET(Historic!$F$193,$B191-$B$35,D$30-1975),IF($B191&gt;DATE(Input!$C$1,4,30),OFFSET(Historic!$F$193,$B191-$B$35,D$30-1975),NA()))</f>
        <v>61.487570000000005</v>
      </c>
      <c r="E191" s="212">
        <f ca="1">IF($CY$1=1,OFFSET(Historic!$F$193,$B191-$B$35,E$30-1975),IF($B191&gt;DATE(Input!$C$1,4,30),OFFSET(Historic!$F$193,$B191-$B$35,E$30-1975),NA()))</f>
        <v>284.05273870000002</v>
      </c>
      <c r="F191" s="212">
        <f ca="1">IF($CY$1=1,OFFSET(Historic!$F$193,$B191-$B$35,F$30-1975),IF($B191&gt;DATE(Input!$C$1,4,30),OFFSET(Historic!$F$193,$B191-$B$35,F$30-1975),NA()))</f>
        <v>122.97514000000001</v>
      </c>
      <c r="G191" s="212">
        <f ca="1">IF($CY$1=1,OFFSET(Historic!$F$193,$B191-$B$35,G$30-1975),IF($B191&gt;DATE(Input!$C$1,4,30),OFFSET(Historic!$F$193,$B191-$B$35,G$30-1975),NA()))</f>
        <v>73.89</v>
      </c>
      <c r="H191" s="212">
        <f t="shared" ca="1" si="131"/>
        <v>123.05838072000002</v>
      </c>
      <c r="I191" s="388">
        <f t="shared" ca="1" si="116"/>
        <v>1.7052793309794028</v>
      </c>
      <c r="J191" s="305">
        <f t="shared" ca="1" si="117"/>
        <v>102.30816253418145</v>
      </c>
      <c r="K191" s="305">
        <f t="shared" ca="1" si="118"/>
        <v>3.4389298330817293</v>
      </c>
      <c r="L191" s="406" t="str">
        <f>IF(Computations!J166&lt;&gt;"",Computations!J166,"---")</f>
        <v>Y</v>
      </c>
      <c r="M191" s="436">
        <f>IF(Computations!I166&lt;&gt;"",Computations!I166,"---")</f>
        <v>55.906549571460971</v>
      </c>
      <c r="N191" s="410">
        <f>IF(Computations!C166&lt;&gt;"",Computations!C166,"---")</f>
        <v>7735.6594233128835</v>
      </c>
      <c r="O191" s="407">
        <f>IF(Computations!D166&lt;&gt;"",Computations!D166,"---")</f>
        <v>74916.429999999993</v>
      </c>
      <c r="P191" s="407">
        <f>IF(Computations!M166&lt;&gt;"",Computations!M166,"---")</f>
        <v>55.906549571460971</v>
      </c>
      <c r="Q191" s="407">
        <f>IF(Computations!P166&lt;&gt;"",Computations!P166,"---")</f>
        <v>0.21</v>
      </c>
      <c r="R191" s="407">
        <f>IF(Computations!V166&lt;&gt;"",Computations!V166,"---")</f>
        <v>10.631620884242675</v>
      </c>
      <c r="S191" s="407">
        <f>IF(Computations!X166&lt;&gt;"",Computations!X166,"---")</f>
        <v>155</v>
      </c>
      <c r="T191" s="407">
        <f>IF(Computations!AB166&lt;&gt;"",Computations!AB166,"---")</f>
        <v>0</v>
      </c>
      <c r="U191" s="407">
        <f>IF(Computations!AG166&lt;&gt;"",Computations!AG166,"---")</f>
        <v>-20.435579544295365</v>
      </c>
      <c r="V191" s="407">
        <f>IF(Computations!H166&lt;&gt;"",Computations!H166,"---")</f>
        <v>242.18374999999901</v>
      </c>
      <c r="W191" s="407">
        <f>IF(Computations!G166&lt;&gt;"",Computations!G166,"---")</f>
        <v>1.91</v>
      </c>
      <c r="X191" s="407">
        <f>IF(Computations!F166&lt;&gt;"",Computations!F166,"---")</f>
        <v>244.09374999999901</v>
      </c>
      <c r="Y191" s="422">
        <f>IF(Computations!E166&lt;&gt;"",Computations!E166,"---")</f>
        <v>3.4077000000000002</v>
      </c>
      <c r="Z191" s="409">
        <f>IF(AA191=O191,N191,interp(AA191,AreaCapacity!$A$3:$B$245,2))</f>
        <v>7735.6594233128835</v>
      </c>
      <c r="AA191" s="403">
        <f t="shared" si="152"/>
        <v>74916.429999999993</v>
      </c>
      <c r="AB191" s="396">
        <f t="shared" si="119"/>
        <v>55.906549571460971</v>
      </c>
      <c r="AC191" s="396">
        <f>IF(P191&lt;&gt;"---",P191,IF(BH191="Y",AB191,MIN(Input!I166,AB191-AK191)))</f>
        <v>55.906549571460971</v>
      </c>
      <c r="AD191" s="396">
        <f t="shared" si="120"/>
        <v>0.21</v>
      </c>
      <c r="AE191" s="396">
        <f>IF(R191&lt;&gt;"---",R191,IF(BH191="Y",Input!M166,0))</f>
        <v>10.631620884242675</v>
      </c>
      <c r="AF191" s="396">
        <f t="shared" si="121"/>
        <v>155</v>
      </c>
      <c r="AG191" s="396">
        <f t="shared" si="132"/>
        <v>0</v>
      </c>
      <c r="AH191" s="396">
        <f t="shared" si="133"/>
        <v>-20.435579544295365</v>
      </c>
      <c r="AI191" s="396">
        <f t="shared" si="122"/>
        <v>244.09374999999901</v>
      </c>
      <c r="AJ191" s="212">
        <f t="shared" si="134"/>
        <v>242.18374999999901</v>
      </c>
      <c r="AK191" s="432">
        <f>IF(Y191&lt;&gt;"---",Y191,interp(AA190,AreaCapacity!$A$3:$C$245,3)*StepInterp(B191,Evap!$A$3:$D$15,4)/1.9835)</f>
        <v>3.4077000000000002</v>
      </c>
      <c r="AL191" s="396">
        <f t="shared" si="123"/>
        <v>1.91</v>
      </c>
      <c r="AM191" s="396">
        <f t="shared" si="135"/>
        <v>244.09374999999901</v>
      </c>
      <c r="AN191" s="396">
        <f t="shared" si="153"/>
        <v>-376.24000000000524</v>
      </c>
      <c r="AO191" s="396">
        <f t="shared" si="136"/>
        <v>186.27720042853804</v>
      </c>
      <c r="AP191" s="396">
        <f t="shared" si="154"/>
        <v>14242.014914899997</v>
      </c>
      <c r="AQ191" s="409">
        <f>IF(AR191=O191,N191,interp(AR191,AreaCapacity!$A$3:$B$245,2))</f>
        <v>7735.6594233128835</v>
      </c>
      <c r="AR191" s="403">
        <f t="shared" si="137"/>
        <v>74916.429999999993</v>
      </c>
      <c r="AS191" s="396">
        <f t="shared" si="124"/>
        <v>55.906549571460971</v>
      </c>
      <c r="AT191" s="396">
        <f>IF(P191&lt;&gt;"---",P191,IF(BH191="Y",AS191,MIN(Input!I166,AS191-BB191)))</f>
        <v>55.906549571460971</v>
      </c>
      <c r="AU191" s="396">
        <f t="shared" si="125"/>
        <v>0.21</v>
      </c>
      <c r="AV191" s="396">
        <f>IF(R191&lt;&gt;"---",R191,IF(BH191="Y",Input!M166,0))</f>
        <v>10.631620884242675</v>
      </c>
      <c r="AW191" s="396">
        <f t="shared" si="126"/>
        <v>155</v>
      </c>
      <c r="AX191" s="396">
        <f t="shared" si="138"/>
        <v>0</v>
      </c>
      <c r="AY191" s="396">
        <f t="shared" si="139"/>
        <v>-20.435579544295365</v>
      </c>
      <c r="AZ191" s="396">
        <f t="shared" si="127"/>
        <v>244.09374999999901</v>
      </c>
      <c r="BA191" s="212">
        <f t="shared" si="140"/>
        <v>242.18374999999901</v>
      </c>
      <c r="BB191" s="432">
        <f>IF(Y191&lt;&gt;"---",Y191,interp(AR190,AreaCapacity!$A$3:$C$245,3)*StepInterp(B191,Evap!$A$3:$D$15,4)/1.9835)</f>
        <v>3.4077000000000002</v>
      </c>
      <c r="BC191" s="396">
        <f t="shared" si="128"/>
        <v>1.91</v>
      </c>
      <c r="BD191" s="212">
        <f t="shared" si="141"/>
        <v>244.09374999999901</v>
      </c>
      <c r="BE191" s="212">
        <f t="shared" si="142"/>
        <v>-376.24000000000524</v>
      </c>
      <c r="BF191" s="212">
        <f t="shared" si="143"/>
        <v>186.27720042853804</v>
      </c>
      <c r="BG191" s="445">
        <f t="shared" si="144"/>
        <v>14242.014914899997</v>
      </c>
      <c r="BH191" s="396" t="str">
        <f t="shared" si="129"/>
        <v>Y</v>
      </c>
      <c r="BI191" s="396">
        <f t="shared" si="130"/>
        <v>110</v>
      </c>
      <c r="BJ191" s="396">
        <f t="shared" si="145"/>
        <v>0</v>
      </c>
      <c r="BK191" s="396">
        <f t="shared" si="146"/>
        <v>91331.677763020707</v>
      </c>
      <c r="BL191" s="396">
        <f t="shared" si="147"/>
        <v>91331.677763020707</v>
      </c>
      <c r="BM191" s="443">
        <f t="shared" si="148"/>
        <v>0</v>
      </c>
      <c r="BN191" s="460">
        <f t="shared" si="149"/>
        <v>0</v>
      </c>
      <c r="BO191" s="305">
        <f t="shared" si="150"/>
        <v>0</v>
      </c>
      <c r="BP191" s="445">
        <f t="shared" si="151"/>
        <v>0</v>
      </c>
      <c r="BQ191" s="305"/>
      <c r="BR191" s="12">
        <v>7704</v>
      </c>
      <c r="BS191" s="12">
        <v>52000</v>
      </c>
      <c r="BT191" s="12">
        <v>7747.5</v>
      </c>
      <c r="BU191" s="446">
        <v>85000</v>
      </c>
      <c r="BV191" s="6">
        <v>7766</v>
      </c>
      <c r="BW191" s="6">
        <v>102369</v>
      </c>
      <c r="CW191" s="436"/>
      <c r="CX191" s="436"/>
      <c r="CY191" s="436"/>
      <c r="CZ191" s="436"/>
      <c r="DA191" s="436"/>
      <c r="DB191" s="436"/>
      <c r="DC191" s="148"/>
    </row>
    <row r="192" spans="1:107">
      <c r="A192" s="6" t="str">
        <f ca="1">OFFSET('day lookup'!$A$1,WEEKDAY(B192,1)-1,0)</f>
        <v>WED</v>
      </c>
      <c r="B192" s="387">
        <f t="shared" si="155"/>
        <v>41157</v>
      </c>
      <c r="C192" s="394">
        <f ca="1">IF($CY$1=1,OFFSET(Historic!$F$193,$B192-$B$35,C$30-1975),IF($B192&gt;DATE(Input!$C$1,4,30),OFFSET(Historic!$F$193,$B192-$B$35,C$30-1975),NA()))</f>
        <v>51.682080299999718</v>
      </c>
      <c r="D192" s="212">
        <f ca="1">IF($CY$1=1,OFFSET(Historic!$F$193,$B192-$B$35,D$30-1975),IF($B192&gt;DATE(Input!$C$1,4,30),OFFSET(Historic!$F$193,$B192-$B$35,D$30-1975),NA()))</f>
        <v>71.404920000000004</v>
      </c>
      <c r="E192" s="212">
        <f ca="1">IF($CY$1=1,OFFSET(Historic!$F$193,$B192-$B$35,E$30-1975),IF($B192&gt;DATE(Input!$C$1,4,30),OFFSET(Historic!$F$193,$B192-$B$35,E$30-1975),NA()))</f>
        <v>14.836355600000001</v>
      </c>
      <c r="F192" s="212">
        <f ca="1">IF($CY$1=1,OFFSET(Historic!$F$193,$B192-$B$35,F$30-1975),IF($B192&gt;DATE(Input!$C$1,4,30),OFFSET(Historic!$F$193,$B192-$B$35,F$30-1975),NA()))</f>
        <v>113.05779</v>
      </c>
      <c r="G192" s="212">
        <f ca="1">IF($CY$1=1,OFFSET(Historic!$F$193,$B192-$B$35,G$30-1975),IF($B192&gt;DATE(Input!$C$1,4,30),OFFSET(Historic!$F$193,$B192-$B$35,G$30-1975),NA()))</f>
        <v>45.23</v>
      </c>
      <c r="H192" s="212">
        <f t="shared" ca="1" si="131"/>
        <v>59.242229179999946</v>
      </c>
      <c r="I192" s="388">
        <f t="shared" ca="1" si="116"/>
        <v>0.82094814144892914</v>
      </c>
      <c r="J192" s="305">
        <f t="shared" ca="1" si="117"/>
        <v>49.252749600414695</v>
      </c>
      <c r="K192" s="305">
        <f t="shared" ca="1" si="118"/>
        <v>1.6555546084173007</v>
      </c>
      <c r="L192" s="406" t="str">
        <f>IF(Computations!J167&lt;&gt;"",Computations!J167,"---")</f>
        <v>Y</v>
      </c>
      <c r="M192" s="436">
        <f>IF(Computations!I167&lt;&gt;"",Computations!I167,"---")</f>
        <v>55.056715778092268</v>
      </c>
      <c r="N192" s="410">
        <f>IF(Computations!C167&lt;&gt;"",Computations!C167,"---")</f>
        <v>7735.2089815950922</v>
      </c>
      <c r="O192" s="407">
        <f>IF(Computations!D167&lt;&gt;"",Computations!D167,"---")</f>
        <v>74549.320000000007</v>
      </c>
      <c r="P192" s="407">
        <f>IF(Computations!M167&lt;&gt;"",Computations!M167,"---")</f>
        <v>55.056715778092268</v>
      </c>
      <c r="Q192" s="407">
        <f>IF(Computations!P167&lt;&gt;"",Computations!P167,"---")</f>
        <v>0.21</v>
      </c>
      <c r="R192" s="407">
        <f>IF(Computations!V167&lt;&gt;"",Computations!V167,"---")</f>
        <v>10.631620884242675</v>
      </c>
      <c r="S192" s="407">
        <f>IF(Computations!X167&lt;&gt;"",Computations!X167,"---")</f>
        <v>155</v>
      </c>
      <c r="T192" s="407">
        <f>IF(Computations!AB167&lt;&gt;"",Computations!AB167,"---")</f>
        <v>0</v>
      </c>
      <c r="U192" s="407">
        <f>IF(Computations!AG167&lt;&gt;"",Computations!AG167,"---")</f>
        <v>-15.842705004331066</v>
      </c>
      <c r="V192" s="407">
        <f>IF(Computations!H167&lt;&gt;"",Computations!H167,"---")</f>
        <v>236.74104166666601</v>
      </c>
      <c r="W192" s="407">
        <f>IF(Computations!G167&lt;&gt;"",Computations!G167,"---")</f>
        <v>1.91</v>
      </c>
      <c r="X192" s="407">
        <f>IF(Computations!F167&lt;&gt;"",Computations!F167,"---")</f>
        <v>238.651041666666</v>
      </c>
      <c r="Y192" s="422">
        <f>IF(Computations!E167&lt;&gt;"",Computations!E167,"---")</f>
        <v>3.3976000000000002</v>
      </c>
      <c r="Z192" s="409">
        <f>IF(AA192=O192,N192,interp(AA192,AreaCapacity!$A$3:$B$245,2))</f>
        <v>7735.2089815950922</v>
      </c>
      <c r="AA192" s="403">
        <f t="shared" si="152"/>
        <v>74549.320000000007</v>
      </c>
      <c r="AB192" s="396">
        <f t="shared" si="119"/>
        <v>55.056715778092268</v>
      </c>
      <c r="AC192" s="396">
        <f>IF(P192&lt;&gt;"---",P192,IF(BH192="Y",AB192,MIN(Input!I167,AB192-AK192)))</f>
        <v>55.056715778092268</v>
      </c>
      <c r="AD192" s="396">
        <f t="shared" si="120"/>
        <v>0.21</v>
      </c>
      <c r="AE192" s="396">
        <f>IF(R192&lt;&gt;"---",R192,IF(BH192="Y",Input!M167,0))</f>
        <v>10.631620884242675</v>
      </c>
      <c r="AF192" s="396">
        <f t="shared" si="121"/>
        <v>155</v>
      </c>
      <c r="AG192" s="396">
        <f t="shared" si="132"/>
        <v>0</v>
      </c>
      <c r="AH192" s="396">
        <f t="shared" si="133"/>
        <v>-15.842705004331066</v>
      </c>
      <c r="AI192" s="396">
        <f t="shared" si="122"/>
        <v>238.651041666666</v>
      </c>
      <c r="AJ192" s="212">
        <f t="shared" si="134"/>
        <v>236.74104166666601</v>
      </c>
      <c r="AK192" s="432">
        <f>IF(Y192&lt;&gt;"---",Y192,interp(AA191,AreaCapacity!$A$3:$C$245,3)*StepInterp(B192,Evap!$A$3:$D$15,4)/1.9835)</f>
        <v>3.3976000000000002</v>
      </c>
      <c r="AL192" s="396">
        <f t="shared" si="123"/>
        <v>1.91</v>
      </c>
      <c r="AM192" s="396">
        <f t="shared" si="135"/>
        <v>238.651041666666</v>
      </c>
      <c r="AN192" s="396">
        <f t="shared" si="153"/>
        <v>-367.10999999998603</v>
      </c>
      <c r="AO192" s="396">
        <f t="shared" si="136"/>
        <v>181.68432588857374</v>
      </c>
      <c r="AP192" s="396">
        <f t="shared" si="154"/>
        <v>14602.385775299983</v>
      </c>
      <c r="AQ192" s="409">
        <f>IF(AR192=O192,N192,interp(AR192,AreaCapacity!$A$3:$B$245,2))</f>
        <v>7735.2089815950922</v>
      </c>
      <c r="AR192" s="403">
        <f t="shared" si="137"/>
        <v>74549.320000000007</v>
      </c>
      <c r="AS192" s="396">
        <f t="shared" si="124"/>
        <v>55.056715778092268</v>
      </c>
      <c r="AT192" s="396">
        <f>IF(P192&lt;&gt;"---",P192,IF(BH192="Y",AS192,MIN(Input!I167,AS192-BB192)))</f>
        <v>55.056715778092268</v>
      </c>
      <c r="AU192" s="396">
        <f t="shared" si="125"/>
        <v>0.21</v>
      </c>
      <c r="AV192" s="396">
        <f>IF(R192&lt;&gt;"---",R192,IF(BH192="Y",Input!M167,0))</f>
        <v>10.631620884242675</v>
      </c>
      <c r="AW192" s="396">
        <f t="shared" si="126"/>
        <v>155</v>
      </c>
      <c r="AX192" s="396">
        <f t="shared" si="138"/>
        <v>0</v>
      </c>
      <c r="AY192" s="396">
        <f t="shared" si="139"/>
        <v>-15.842705004331066</v>
      </c>
      <c r="AZ192" s="396">
        <f t="shared" si="127"/>
        <v>238.651041666666</v>
      </c>
      <c r="BA192" s="212">
        <f t="shared" si="140"/>
        <v>236.74104166666601</v>
      </c>
      <c r="BB192" s="432">
        <f>IF(Y192&lt;&gt;"---",Y192,interp(AR191,AreaCapacity!$A$3:$C$245,3)*StepInterp(B192,Evap!$A$3:$D$15,4)/1.9835)</f>
        <v>3.3976000000000002</v>
      </c>
      <c r="BC192" s="396">
        <f t="shared" si="128"/>
        <v>1.91</v>
      </c>
      <c r="BD192" s="212">
        <f t="shared" si="141"/>
        <v>238.651041666666</v>
      </c>
      <c r="BE192" s="212">
        <f t="shared" si="142"/>
        <v>-367.10999999998603</v>
      </c>
      <c r="BF192" s="212">
        <f t="shared" si="143"/>
        <v>181.68432588857374</v>
      </c>
      <c r="BG192" s="445">
        <f t="shared" si="144"/>
        <v>14602.385775299983</v>
      </c>
      <c r="BH192" s="396" t="str">
        <f t="shared" si="129"/>
        <v>Y</v>
      </c>
      <c r="BI192" s="396">
        <f t="shared" si="130"/>
        <v>110</v>
      </c>
      <c r="BJ192" s="396">
        <f t="shared" si="145"/>
        <v>0</v>
      </c>
      <c r="BK192" s="396">
        <f t="shared" si="146"/>
        <v>91331.677763020707</v>
      </c>
      <c r="BL192" s="396">
        <f t="shared" si="147"/>
        <v>91331.677763020707</v>
      </c>
      <c r="BM192" s="443">
        <f t="shared" si="148"/>
        <v>0</v>
      </c>
      <c r="BN192" s="460">
        <f t="shared" si="149"/>
        <v>0</v>
      </c>
      <c r="BO192" s="305">
        <f t="shared" si="150"/>
        <v>0</v>
      </c>
      <c r="BP192" s="445">
        <f t="shared" si="151"/>
        <v>0</v>
      </c>
      <c r="BQ192" s="305"/>
      <c r="BR192" s="12">
        <v>7704</v>
      </c>
      <c r="BS192" s="12">
        <v>52000</v>
      </c>
      <c r="BT192" s="12">
        <v>7747.5</v>
      </c>
      <c r="BU192" s="446">
        <v>85000</v>
      </c>
      <c r="BV192" s="6">
        <v>7766</v>
      </c>
      <c r="BW192" s="6">
        <v>102369</v>
      </c>
      <c r="CW192" s="436"/>
      <c r="CX192" s="436"/>
      <c r="CY192" s="436"/>
      <c r="CZ192" s="436"/>
      <c r="DA192" s="436"/>
      <c r="DB192" s="436"/>
      <c r="DC192" s="148"/>
    </row>
    <row r="193" spans="1:107">
      <c r="A193" s="6" t="str">
        <f ca="1">OFFSET('day lookup'!$A$1,WEEKDAY(B193,1)-1,0)</f>
        <v>THU</v>
      </c>
      <c r="B193" s="387">
        <f t="shared" si="155"/>
        <v>41158</v>
      </c>
      <c r="C193" s="394">
        <f ca="1">IF($CY$1=1,OFFSET(Historic!$F$193,$B193-$B$35,C$30-1975),IF($B193&gt;DATE(Input!$C$1,4,30),OFFSET(Historic!$F$193,$B193-$B$35,C$30-1975),NA()))</f>
        <v>49.016790700004094</v>
      </c>
      <c r="D193" s="212">
        <f ca="1">IF($CY$1=1,OFFSET(Historic!$F$193,$B193-$B$35,D$30-1975),IF($B193&gt;DATE(Input!$C$1,4,30),OFFSET(Historic!$F$193,$B193-$B$35,D$30-1975),NA()))</f>
        <v>69.421450000000007</v>
      </c>
      <c r="E193" s="212">
        <f ca="1">IF($CY$1=1,OFFSET(Historic!$F$193,$B193-$B$35,E$30-1975),IF($B193&gt;DATE(Input!$C$1,4,30),OFFSET(Historic!$F$193,$B193-$B$35,E$30-1975),NA()))</f>
        <v>149.6131421</v>
      </c>
      <c r="F193" s="212">
        <f ca="1">IF($CY$1=1,OFFSET(Historic!$F$193,$B193-$B$35,F$30-1975),IF($B193&gt;DATE(Input!$C$1,4,30),OFFSET(Historic!$F$193,$B193-$B$35,F$30-1975),NA()))</f>
        <v>132.89249000000001</v>
      </c>
      <c r="G193" s="212">
        <f ca="1">IF($CY$1=1,OFFSET(Historic!$F$193,$B193-$B$35,G$30-1975),IF($B193&gt;DATE(Input!$C$1,4,30),OFFSET(Historic!$F$193,$B193-$B$35,G$30-1975),NA()))</f>
        <v>96.54</v>
      </c>
      <c r="H193" s="212">
        <f t="shared" ca="1" si="131"/>
        <v>99.49677456000083</v>
      </c>
      <c r="I193" s="388">
        <f t="shared" ca="1" si="116"/>
        <v>1.3787747909859434</v>
      </c>
      <c r="J193" s="305">
        <f t="shared" ca="1" si="117"/>
        <v>82.719536237624013</v>
      </c>
      <c r="K193" s="305">
        <f t="shared" ca="1" si="118"/>
        <v>2.7804886130293789</v>
      </c>
      <c r="L193" s="406" t="str">
        <f>IF(Computations!J168&lt;&gt;"",Computations!J168,"---")</f>
        <v>Y</v>
      </c>
      <c r="M193" s="436">
        <f>IF(Computations!I168&lt;&gt;"",Computations!I168,"---")</f>
        <v>56.95861962754995</v>
      </c>
      <c r="N193" s="410">
        <f>IF(Computations!C168&lt;&gt;"",Computations!C168,"---")</f>
        <v>7734.8088765432103</v>
      </c>
      <c r="O193" s="407">
        <f>IF(Computations!D168&lt;&gt;"",Computations!D168,"---")</f>
        <v>74224.19</v>
      </c>
      <c r="P193" s="407">
        <f>IF(Computations!M168&lt;&gt;"",Computations!M168,"---")</f>
        <v>56.95861962754995</v>
      </c>
      <c r="Q193" s="407">
        <f>IF(Computations!P168&lt;&gt;"",Computations!P168,"---")</f>
        <v>0.21</v>
      </c>
      <c r="R193" s="407">
        <f>IF(Computations!V168&lt;&gt;"",Computations!V168,"---")</f>
        <v>10.631620884242675</v>
      </c>
      <c r="S193" s="407">
        <f>IF(Computations!X168&lt;&gt;"",Computations!X168,"---")</f>
        <v>155</v>
      </c>
      <c r="T193" s="407">
        <f>IF(Computations!AB168&lt;&gt;"",Computations!AB168,"---")</f>
        <v>0</v>
      </c>
      <c r="U193" s="407">
        <f>IF(Computations!AG168&lt;&gt;"",Computations!AG168,"---")</f>
        <v>5.3118030117926196</v>
      </c>
      <c r="V193" s="407">
        <f>IF(Computations!H168&lt;&gt;"",Computations!H168,"---")</f>
        <v>217.4884375</v>
      </c>
      <c r="W193" s="407">
        <f>IF(Computations!G168&lt;&gt;"",Computations!G168,"---")</f>
        <v>1.91</v>
      </c>
      <c r="X193" s="407">
        <f>IF(Computations!F168&lt;&gt;"",Computations!F168,"---")</f>
        <v>219.3984375</v>
      </c>
      <c r="Y193" s="422">
        <f>IF(Computations!E168&lt;&gt;"",Computations!E168,"---")</f>
        <v>3.3875000000000002</v>
      </c>
      <c r="Z193" s="409">
        <f>IF(AA193=O193,N193,interp(AA193,AreaCapacity!$A$3:$B$245,2))</f>
        <v>7734.8088765432103</v>
      </c>
      <c r="AA193" s="403">
        <f t="shared" si="152"/>
        <v>74224.19</v>
      </c>
      <c r="AB193" s="396">
        <f t="shared" si="119"/>
        <v>56.95861962754995</v>
      </c>
      <c r="AC193" s="396">
        <f>IF(P193&lt;&gt;"---",P193,IF(BH193="Y",AB193,MIN(Input!I168,AB193-AK193)))</f>
        <v>56.95861962754995</v>
      </c>
      <c r="AD193" s="396">
        <f t="shared" si="120"/>
        <v>0.21</v>
      </c>
      <c r="AE193" s="396">
        <f>IF(R193&lt;&gt;"---",R193,IF(BH193="Y",Input!M168,0))</f>
        <v>10.631620884242675</v>
      </c>
      <c r="AF193" s="396">
        <f t="shared" si="121"/>
        <v>155</v>
      </c>
      <c r="AG193" s="396">
        <f t="shared" si="132"/>
        <v>0</v>
      </c>
      <c r="AH193" s="396">
        <f t="shared" si="133"/>
        <v>5.3118030117926196</v>
      </c>
      <c r="AI193" s="396">
        <f t="shared" si="122"/>
        <v>219.3984375</v>
      </c>
      <c r="AJ193" s="212">
        <f t="shared" si="134"/>
        <v>217.4884375</v>
      </c>
      <c r="AK193" s="432">
        <f>IF(Y193&lt;&gt;"---",Y193,interp(AA192,AreaCapacity!$A$3:$C$245,3)*StepInterp(B193,Evap!$A$3:$D$15,4)/1.9835)</f>
        <v>3.3875000000000002</v>
      </c>
      <c r="AL193" s="396">
        <f t="shared" si="123"/>
        <v>1.91</v>
      </c>
      <c r="AM193" s="396">
        <f t="shared" si="135"/>
        <v>219.3984375</v>
      </c>
      <c r="AN193" s="396">
        <f t="shared" si="153"/>
        <v>-325.13000000000466</v>
      </c>
      <c r="AO193" s="396">
        <f t="shared" si="136"/>
        <v>160.52981787245005</v>
      </c>
      <c r="AP193" s="396">
        <f t="shared" si="154"/>
        <v>14920.796669049987</v>
      </c>
      <c r="AQ193" s="409">
        <f>IF(AR193=O193,N193,interp(AR193,AreaCapacity!$A$3:$B$245,2))</f>
        <v>7734.8088765432103</v>
      </c>
      <c r="AR193" s="403">
        <f t="shared" si="137"/>
        <v>74224.19</v>
      </c>
      <c r="AS193" s="396">
        <f t="shared" si="124"/>
        <v>56.95861962754995</v>
      </c>
      <c r="AT193" s="396">
        <f>IF(P193&lt;&gt;"---",P193,IF(BH193="Y",AS193,MIN(Input!I168,AS193-BB193)))</f>
        <v>56.95861962754995</v>
      </c>
      <c r="AU193" s="396">
        <f t="shared" si="125"/>
        <v>0.21</v>
      </c>
      <c r="AV193" s="396">
        <f>IF(R193&lt;&gt;"---",R193,IF(BH193="Y",Input!M168,0))</f>
        <v>10.631620884242675</v>
      </c>
      <c r="AW193" s="396">
        <f t="shared" si="126"/>
        <v>155</v>
      </c>
      <c r="AX193" s="396">
        <f t="shared" si="138"/>
        <v>0</v>
      </c>
      <c r="AY193" s="396">
        <f t="shared" si="139"/>
        <v>5.3118030117926196</v>
      </c>
      <c r="AZ193" s="396">
        <f t="shared" si="127"/>
        <v>219.3984375</v>
      </c>
      <c r="BA193" s="212">
        <f t="shared" si="140"/>
        <v>217.4884375</v>
      </c>
      <c r="BB193" s="432">
        <f>IF(Y193&lt;&gt;"---",Y193,interp(AR192,AreaCapacity!$A$3:$C$245,3)*StepInterp(B193,Evap!$A$3:$D$15,4)/1.9835)</f>
        <v>3.3875000000000002</v>
      </c>
      <c r="BC193" s="396">
        <f t="shared" si="128"/>
        <v>1.91</v>
      </c>
      <c r="BD193" s="212">
        <f t="shared" si="141"/>
        <v>219.3984375</v>
      </c>
      <c r="BE193" s="212">
        <f t="shared" si="142"/>
        <v>-325.13000000000466</v>
      </c>
      <c r="BF193" s="212">
        <f t="shared" si="143"/>
        <v>160.52981787245005</v>
      </c>
      <c r="BG193" s="445">
        <f t="shared" si="144"/>
        <v>14920.796669049987</v>
      </c>
      <c r="BH193" s="396" t="str">
        <f t="shared" si="129"/>
        <v>Y</v>
      </c>
      <c r="BI193" s="396">
        <f t="shared" si="130"/>
        <v>110</v>
      </c>
      <c r="BJ193" s="396">
        <f t="shared" si="145"/>
        <v>0</v>
      </c>
      <c r="BK193" s="396">
        <f t="shared" si="146"/>
        <v>91331.677763020707</v>
      </c>
      <c r="BL193" s="396">
        <f t="shared" si="147"/>
        <v>91331.677763020707</v>
      </c>
      <c r="BM193" s="443">
        <f t="shared" si="148"/>
        <v>0</v>
      </c>
      <c r="BN193" s="460">
        <f t="shared" si="149"/>
        <v>0</v>
      </c>
      <c r="BO193" s="305">
        <f t="shared" si="150"/>
        <v>0</v>
      </c>
      <c r="BP193" s="445">
        <f t="shared" si="151"/>
        <v>0</v>
      </c>
      <c r="BQ193" s="305"/>
      <c r="BR193" s="12">
        <v>7704</v>
      </c>
      <c r="BS193" s="12">
        <v>52000</v>
      </c>
      <c r="BT193" s="12">
        <v>7747.5</v>
      </c>
      <c r="BU193" s="446">
        <v>85000</v>
      </c>
      <c r="BV193" s="6">
        <v>7766</v>
      </c>
      <c r="BW193" s="6">
        <v>102369</v>
      </c>
      <c r="CW193" s="436"/>
      <c r="CX193" s="436"/>
      <c r="CY193" s="436"/>
      <c r="CZ193" s="436"/>
      <c r="DA193" s="436"/>
      <c r="DB193" s="436"/>
      <c r="DC193" s="148"/>
    </row>
    <row r="194" spans="1:107">
      <c r="A194" s="6" t="str">
        <f ca="1">OFFSET('day lookup'!$A$1,WEEKDAY(B194,1)-1,0)</f>
        <v>FRI</v>
      </c>
      <c r="B194" s="387">
        <f t="shared" si="155"/>
        <v>41159</v>
      </c>
      <c r="C194" s="394">
        <f ca="1">IF($CY$1=1,OFFSET(Historic!$F$193,$B194-$B$35,C$30-1975),IF($B194&gt;DATE(Input!$C$1,4,30),OFFSET(Historic!$F$193,$B194-$B$35,C$30-1975),NA()))</f>
        <v>65.521666399996207</v>
      </c>
      <c r="D194" s="212">
        <f ca="1">IF($CY$1=1,OFFSET(Historic!$F$193,$B194-$B$35,D$30-1975),IF($B194&gt;DATE(Input!$C$1,4,30),OFFSET(Historic!$F$193,$B194-$B$35,D$30-1975),NA()))</f>
        <v>61.487570000000005</v>
      </c>
      <c r="E194" s="212">
        <f ca="1">IF($CY$1=1,OFFSET(Historic!$F$193,$B194-$B$35,E$30-1975),IF($B194&gt;DATE(Input!$C$1,4,30),OFFSET(Historic!$F$193,$B194-$B$35,E$30-1975),NA()))</f>
        <v>140.19165960000001</v>
      </c>
      <c r="F194" s="212">
        <f ca="1">IF($CY$1=1,OFFSET(Historic!$F$193,$B194-$B$35,F$30-1975),IF($B194&gt;DATE(Input!$C$1,4,30),OFFSET(Historic!$F$193,$B194-$B$35,F$30-1975),NA()))</f>
        <v>132.89249000000001</v>
      </c>
      <c r="G194" s="212">
        <f ca="1">IF($CY$1=1,OFFSET(Historic!$F$193,$B194-$B$35,G$30-1975),IF($B194&gt;DATE(Input!$C$1,4,30),OFFSET(Historic!$F$193,$B194-$B$35,G$30-1975),NA()))</f>
        <v>53.98</v>
      </c>
      <c r="H194" s="212">
        <f t="shared" ca="1" si="131"/>
        <v>90.814677199999238</v>
      </c>
      <c r="I194" s="388">
        <f t="shared" ca="1" si="116"/>
        <v>1.2584627806138182</v>
      </c>
      <c r="J194" s="305">
        <f t="shared" ca="1" si="117"/>
        <v>75.501422179503081</v>
      </c>
      <c r="K194" s="305">
        <f t="shared" ca="1" si="118"/>
        <v>2.537862930403465</v>
      </c>
      <c r="L194" s="406" t="str">
        <f>IF(Computations!J169&lt;&gt;"",Computations!J169,"---")</f>
        <v>Y</v>
      </c>
      <c r="M194" s="436">
        <f>IF(Computations!I169&lt;&gt;"",Computations!I169,"---")</f>
        <v>74.191711927569685</v>
      </c>
      <c r="N194" s="410">
        <f>IF(Computations!C169&lt;&gt;"",Computations!C169,"---")</f>
        <v>7734.4486543209878</v>
      </c>
      <c r="O194" s="407">
        <f>IF(Computations!D169&lt;&gt;"",Computations!D169,"---")</f>
        <v>73932.41</v>
      </c>
      <c r="P194" s="407">
        <f>IF(Computations!M169&lt;&gt;"",Computations!M169,"---")</f>
        <v>74.191711927569685</v>
      </c>
      <c r="Q194" s="407">
        <f>IF(Computations!P169&lt;&gt;"",Computations!P169,"---")</f>
        <v>0.21</v>
      </c>
      <c r="R194" s="407">
        <f>IF(Computations!V169&lt;&gt;"",Computations!V169,"---")</f>
        <v>10.631620884242675</v>
      </c>
      <c r="S194" s="407">
        <f>IF(Computations!X169&lt;&gt;"",Computations!X169,"---")</f>
        <v>155</v>
      </c>
      <c r="T194" s="407">
        <f>IF(Computations!AB169&lt;&gt;"",Computations!AB169,"---")</f>
        <v>0</v>
      </c>
      <c r="U194" s="407">
        <f>IF(Computations!AG169&lt;&gt;"",Computations!AG169,"---")</f>
        <v>22.115416145145701</v>
      </c>
      <c r="V194" s="407">
        <f>IF(Computations!H169&lt;&gt;"",Computations!H169,"---")</f>
        <v>217.91791666666666</v>
      </c>
      <c r="W194" s="407">
        <f>IF(Computations!G169&lt;&gt;"",Computations!G169,"---")</f>
        <v>1.91802083333333</v>
      </c>
      <c r="X194" s="407">
        <f>IF(Computations!F169&lt;&gt;"",Computations!F169,"---")</f>
        <v>219.8359375</v>
      </c>
      <c r="Y194" s="422">
        <f>IF(Computations!E169&lt;&gt;"",Computations!E169,"---")</f>
        <v>3.3774000000000002</v>
      </c>
      <c r="Z194" s="409">
        <f>IF(AA194=O194,N194,interp(AA194,AreaCapacity!$A$3:$B$245,2))</f>
        <v>7734.4486543209878</v>
      </c>
      <c r="AA194" s="403">
        <f t="shared" si="152"/>
        <v>73932.41</v>
      </c>
      <c r="AB194" s="396">
        <f t="shared" si="119"/>
        <v>74.191711927569685</v>
      </c>
      <c r="AC194" s="396">
        <f>IF(P194&lt;&gt;"---",P194,IF(BH194="Y",AB194,MIN(Input!I169,AB194-AK194)))</f>
        <v>74.191711927569685</v>
      </c>
      <c r="AD194" s="396">
        <f t="shared" si="120"/>
        <v>0.21</v>
      </c>
      <c r="AE194" s="396">
        <f>IF(R194&lt;&gt;"---",R194,IF(BH194="Y",Input!M169,0))</f>
        <v>10.631620884242675</v>
      </c>
      <c r="AF194" s="396">
        <f t="shared" si="121"/>
        <v>155</v>
      </c>
      <c r="AG194" s="396">
        <f t="shared" si="132"/>
        <v>0</v>
      </c>
      <c r="AH194" s="396">
        <f t="shared" si="133"/>
        <v>22.115416145145701</v>
      </c>
      <c r="AI194" s="396">
        <f t="shared" si="122"/>
        <v>219.8359375</v>
      </c>
      <c r="AJ194" s="212">
        <f t="shared" si="134"/>
        <v>217.91791666666666</v>
      </c>
      <c r="AK194" s="432">
        <f>IF(Y194&lt;&gt;"---",Y194,interp(AA193,AreaCapacity!$A$3:$C$245,3)*StepInterp(B194,Evap!$A$3:$D$15,4)/1.9835)</f>
        <v>3.3774000000000002</v>
      </c>
      <c r="AL194" s="396">
        <f t="shared" si="123"/>
        <v>1.91802083333333</v>
      </c>
      <c r="AM194" s="396">
        <f t="shared" si="135"/>
        <v>219.8359375</v>
      </c>
      <c r="AN194" s="396">
        <f t="shared" si="153"/>
        <v>-291.77999999999884</v>
      </c>
      <c r="AO194" s="396">
        <f t="shared" si="136"/>
        <v>143.72620473909697</v>
      </c>
      <c r="AP194" s="396">
        <f t="shared" si="154"/>
        <v>15205.877596149985</v>
      </c>
      <c r="AQ194" s="409">
        <f>IF(AR194=O194,N194,interp(AR194,AreaCapacity!$A$3:$B$245,2))</f>
        <v>7734.4486543209878</v>
      </c>
      <c r="AR194" s="403">
        <f t="shared" si="137"/>
        <v>73932.41</v>
      </c>
      <c r="AS194" s="396">
        <f t="shared" si="124"/>
        <v>74.191711927569685</v>
      </c>
      <c r="AT194" s="396">
        <f>IF(P194&lt;&gt;"---",P194,IF(BH194="Y",AS194,MIN(Input!I169,AS194-BB194)))</f>
        <v>74.191711927569685</v>
      </c>
      <c r="AU194" s="396">
        <f t="shared" si="125"/>
        <v>0.21</v>
      </c>
      <c r="AV194" s="396">
        <f>IF(R194&lt;&gt;"---",R194,IF(BH194="Y",Input!M169,0))</f>
        <v>10.631620884242675</v>
      </c>
      <c r="AW194" s="396">
        <f t="shared" si="126"/>
        <v>155</v>
      </c>
      <c r="AX194" s="396">
        <f t="shared" si="138"/>
        <v>0</v>
      </c>
      <c r="AY194" s="396">
        <f t="shared" si="139"/>
        <v>22.115416145145701</v>
      </c>
      <c r="AZ194" s="396">
        <f t="shared" si="127"/>
        <v>219.8359375</v>
      </c>
      <c r="BA194" s="212">
        <f t="shared" si="140"/>
        <v>217.91791666666666</v>
      </c>
      <c r="BB194" s="432">
        <f>IF(Y194&lt;&gt;"---",Y194,interp(AR193,AreaCapacity!$A$3:$C$245,3)*StepInterp(B194,Evap!$A$3:$D$15,4)/1.9835)</f>
        <v>3.3774000000000002</v>
      </c>
      <c r="BC194" s="396">
        <f t="shared" si="128"/>
        <v>1.91802083333333</v>
      </c>
      <c r="BD194" s="212">
        <f t="shared" si="141"/>
        <v>219.8359375</v>
      </c>
      <c r="BE194" s="212">
        <f t="shared" si="142"/>
        <v>-291.77999999999884</v>
      </c>
      <c r="BF194" s="212">
        <f t="shared" si="143"/>
        <v>143.72620473909697</v>
      </c>
      <c r="BG194" s="445">
        <f t="shared" si="144"/>
        <v>15205.877596149985</v>
      </c>
      <c r="BH194" s="396" t="str">
        <f t="shared" si="129"/>
        <v>Y</v>
      </c>
      <c r="BI194" s="396">
        <f t="shared" si="130"/>
        <v>110</v>
      </c>
      <c r="BJ194" s="396">
        <f t="shared" si="145"/>
        <v>0</v>
      </c>
      <c r="BK194" s="396">
        <f t="shared" si="146"/>
        <v>91331.677763020707</v>
      </c>
      <c r="BL194" s="396">
        <f t="shared" si="147"/>
        <v>91331.677763020707</v>
      </c>
      <c r="BM194" s="443">
        <f t="shared" si="148"/>
        <v>0</v>
      </c>
      <c r="BN194" s="460">
        <f t="shared" si="149"/>
        <v>0</v>
      </c>
      <c r="BO194" s="305">
        <f t="shared" si="150"/>
        <v>0</v>
      </c>
      <c r="BP194" s="445">
        <f t="shared" si="151"/>
        <v>0</v>
      </c>
      <c r="BQ194" s="305"/>
      <c r="BR194" s="12">
        <v>7704</v>
      </c>
      <c r="BS194" s="12">
        <v>52000</v>
      </c>
      <c r="BT194" s="12">
        <v>7747.5</v>
      </c>
      <c r="BU194" s="446">
        <v>85000</v>
      </c>
      <c r="BV194" s="6">
        <v>7766</v>
      </c>
      <c r="BW194" s="6">
        <v>102369</v>
      </c>
      <c r="CW194" s="436"/>
      <c r="CX194" s="436"/>
      <c r="CY194" s="436"/>
      <c r="CZ194" s="436"/>
      <c r="DA194" s="436"/>
      <c r="DB194" s="436"/>
      <c r="DC194" s="148"/>
    </row>
    <row r="195" spans="1:107">
      <c r="A195" s="6" t="str">
        <f ca="1">OFFSET('day lookup'!$A$1,WEEKDAY(B195,1)-1,0)</f>
        <v>SAT</v>
      </c>
      <c r="B195" s="387">
        <f t="shared" si="155"/>
        <v>41160</v>
      </c>
      <c r="C195" s="394">
        <f ca="1">IF($CY$1=1,OFFSET(Historic!$F$193,$B195-$B$35,C$30-1975),IF($B195&gt;DATE(Input!$C$1,4,30),OFFSET(Historic!$F$193,$B195-$B$35,C$30-1975),NA()))</f>
        <v>59.584477799999028</v>
      </c>
      <c r="D195" s="212">
        <f ca="1">IF($CY$1=1,OFFSET(Historic!$F$193,$B195-$B$35,D$30-1975),IF($B195&gt;DATE(Input!$C$1,4,30),OFFSET(Historic!$F$193,$B195-$B$35,D$30-1975),NA()))</f>
        <v>61.487570000000005</v>
      </c>
      <c r="E195" s="212">
        <f ca="1">IF($CY$1=1,OFFSET(Historic!$F$193,$B195-$B$35,E$30-1975),IF($B195&gt;DATE(Input!$C$1,4,30),OFFSET(Historic!$F$193,$B195-$B$35,E$30-1975),NA()))</f>
        <v>142.61149300000002</v>
      </c>
      <c r="F195" s="212">
        <f ca="1">IF($CY$1=1,OFFSET(Historic!$F$193,$B195-$B$35,F$30-1975),IF($B195&gt;DATE(Input!$C$1,4,30),OFFSET(Historic!$F$193,$B195-$B$35,F$30-1975),NA()))</f>
        <v>115.04126000000001</v>
      </c>
      <c r="G195" s="212">
        <f ca="1">IF($CY$1=1,OFFSET(Historic!$F$193,$B195-$B$35,G$30-1975),IF($B195&gt;DATE(Input!$C$1,4,30),OFFSET(Historic!$F$193,$B195-$B$35,G$30-1975),NA()))</f>
        <v>75.260000000000005</v>
      </c>
      <c r="H195" s="212">
        <f t="shared" ca="1" si="131"/>
        <v>90.796960159999813</v>
      </c>
      <c r="I195" s="388">
        <f t="shared" ref="I195:I217" ca="1" si="156">IF(B195&lt;$B$157,IF($CY$1=1,H195/$H$220*100,IF(B195&gt;$B$64,H195/$H$221*100,NA())),H195/$H$222*100)</f>
        <v>1.2582172670458647</v>
      </c>
      <c r="J195" s="305">
        <f t="shared" ref="J195:J217" ca="1" si="157">IF(B195&lt;$B$157,IF($CY$1=1,$E$8,$F$8),$G$8)*1000*I195/100/1.9835</f>
        <v>75.48669260320537</v>
      </c>
      <c r="K195" s="305">
        <f t="shared" ref="K195:K217" ca="1" si="158">IF(B195&lt;$B$157,IF($CY$1=1,$E$9,$F$9),$G$9)*1000*I195/100/1.9835</f>
        <v>2.5373678185951394</v>
      </c>
      <c r="L195" s="406" t="str">
        <f>IF(Computations!J170&lt;&gt;"",Computations!J170,"---")</f>
        <v>Y</v>
      </c>
      <c r="M195" s="436">
        <f>IF(Computations!I170&lt;&gt;"",Computations!I170,"---")</f>
        <v>61.667094143345508</v>
      </c>
      <c r="N195" s="410">
        <f>IF(Computations!C170&lt;&gt;"",Computations!C170,"---")</f>
        <v>7734.0592345679015</v>
      </c>
      <c r="O195" s="407">
        <f>IF(Computations!D170&lt;&gt;"",Computations!D170,"---")</f>
        <v>73616.98</v>
      </c>
      <c r="P195" s="407">
        <f>IF(Computations!M170&lt;&gt;"",Computations!M170,"---")</f>
        <v>61.667094143345508</v>
      </c>
      <c r="Q195" s="407">
        <f>IF(Computations!P170&lt;&gt;"",Computations!P170,"---")</f>
        <v>0.21</v>
      </c>
      <c r="R195" s="407">
        <f>IF(Computations!V170&lt;&gt;"",Computations!V170,"---")</f>
        <v>10.631620884242675</v>
      </c>
      <c r="S195" s="407">
        <f>IF(Computations!X170&lt;&gt;"",Computations!X170,"---")</f>
        <v>155</v>
      </c>
      <c r="T195" s="407">
        <f>IF(Computations!AB170&lt;&gt;"",Computations!AB170,"---")</f>
        <v>0</v>
      </c>
      <c r="U195" s="407">
        <f>IF(Computations!AG170&lt;&gt;"",Computations!AG170,"---")</f>
        <v>10.182048360921499</v>
      </c>
      <c r="V195" s="407">
        <f>IF(Computations!H170&lt;&gt;"",Computations!H170,"---")</f>
        <v>217.32666666666668</v>
      </c>
      <c r="W195" s="407">
        <f>IF(Computations!G170&lt;&gt;"",Computations!G170,"---")</f>
        <v>1.90770833333333</v>
      </c>
      <c r="X195" s="407">
        <f>IF(Computations!F170&lt;&gt;"",Computations!F170,"---")</f>
        <v>219.234375</v>
      </c>
      <c r="Y195" s="422">
        <f>IF(Computations!E170&lt;&gt;"",Computations!E170,"---")</f>
        <v>3.3673999999999999</v>
      </c>
      <c r="Z195" s="409">
        <f>IF(AA195=O195,N195,interp(AA195,AreaCapacity!$A$3:$B$245,2))</f>
        <v>7734.0592345679015</v>
      </c>
      <c r="AA195" s="403">
        <f t="shared" si="152"/>
        <v>73616.98</v>
      </c>
      <c r="AB195" s="396">
        <f t="shared" ref="AB195:AB217" si="159">IF(M195&lt;&gt;"---",M195,J195)</f>
        <v>61.667094143345508</v>
      </c>
      <c r="AC195" s="396">
        <f>IF(P195&lt;&gt;"---",P195,IF(BH195="Y",AB195,MIN(Input!I170,AB195-AK195)))</f>
        <v>61.667094143345508</v>
      </c>
      <c r="AD195" s="396">
        <f t="shared" ref="AD195:AD217" si="160">IF(Q195&lt;&gt;"---",Q195,IF(BH195="Y",K195,0))</f>
        <v>0.21</v>
      </c>
      <c r="AE195" s="396">
        <f>IF(R195&lt;&gt;"---",R195,IF(BH195="Y",Input!M170,0))</f>
        <v>10.631620884242675</v>
      </c>
      <c r="AF195" s="396">
        <f t="shared" ref="AF195:AF217" si="161">IF(S195&lt;&gt;"---",S195,StepInterp(B195,$H$3:$L$26,5))</f>
        <v>155</v>
      </c>
      <c r="AG195" s="396">
        <f t="shared" si="132"/>
        <v>0</v>
      </c>
      <c r="AH195" s="396">
        <f t="shared" si="133"/>
        <v>10.182048360921499</v>
      </c>
      <c r="AI195" s="396">
        <f t="shared" ref="AI195:AI217" si="162">IF(X195&lt;&gt;"---",X195,StepInterp(B195,$H$3:$K$26,3))</f>
        <v>219.234375</v>
      </c>
      <c r="AJ195" s="212">
        <f t="shared" si="134"/>
        <v>217.32666666666668</v>
      </c>
      <c r="AK195" s="432">
        <f>IF(Y195&lt;&gt;"---",Y195,interp(AA194,AreaCapacity!$A$3:$C$245,3)*StepInterp(B195,Evap!$A$3:$D$15,4)/1.9835)</f>
        <v>3.3673999999999999</v>
      </c>
      <c r="AL195" s="396">
        <f t="shared" ref="AL195:AL217" si="163">IF(W195&lt;&gt;"---",W195,StepInterp(B195,$H$3:$M$26,6))</f>
        <v>1.90770833333333</v>
      </c>
      <c r="AM195" s="396">
        <f t="shared" si="135"/>
        <v>219.234375</v>
      </c>
      <c r="AN195" s="396">
        <f t="shared" si="153"/>
        <v>-315.43000000000757</v>
      </c>
      <c r="AO195" s="396">
        <f t="shared" si="136"/>
        <v>155.65957252332117</v>
      </c>
      <c r="AP195" s="396">
        <f t="shared" si="154"/>
        <v>15514.628358249993</v>
      </c>
      <c r="AQ195" s="409">
        <f>IF(AR195=O195,N195,interp(AR195,AreaCapacity!$A$3:$B$245,2))</f>
        <v>7734.0592345679015</v>
      </c>
      <c r="AR195" s="403">
        <f t="shared" si="137"/>
        <v>73616.98</v>
      </c>
      <c r="AS195" s="396">
        <f t="shared" ref="AS195:AS217" si="164">IF(M195&lt;&gt;"---",M195,J195)</f>
        <v>61.667094143345508</v>
      </c>
      <c r="AT195" s="396">
        <f>IF(P195&lt;&gt;"---",P195,IF(BH195="Y",AS195,MIN(Input!I170,AS195-BB195)))</f>
        <v>61.667094143345508</v>
      </c>
      <c r="AU195" s="396">
        <f t="shared" ref="AU195:AU217" si="165">IF(Q195&lt;&gt;"---",Q195,IF(BH195="Y",K195,0))</f>
        <v>0.21</v>
      </c>
      <c r="AV195" s="396">
        <f>IF(R195&lt;&gt;"---",R195,IF(BH195="Y",Input!M170,0))</f>
        <v>10.631620884242675</v>
      </c>
      <c r="AW195" s="396">
        <f t="shared" ref="AW195:AW217" si="166">IF(S195&lt;&gt;"---",S195,StepInterp(B195,$H$3:$L$26,5))</f>
        <v>155</v>
      </c>
      <c r="AX195" s="396">
        <f t="shared" si="138"/>
        <v>0</v>
      </c>
      <c r="AY195" s="396">
        <f t="shared" si="139"/>
        <v>10.182048360921499</v>
      </c>
      <c r="AZ195" s="396">
        <f t="shared" ref="AZ195:AZ217" si="167">IF(X195&lt;&gt;"---",X195,StepInterp(B195,$H$3:$K$26,4))</f>
        <v>219.234375</v>
      </c>
      <c r="BA195" s="212">
        <f t="shared" si="140"/>
        <v>217.32666666666668</v>
      </c>
      <c r="BB195" s="432">
        <f>IF(Y195&lt;&gt;"---",Y195,interp(AR194,AreaCapacity!$A$3:$C$245,3)*StepInterp(B195,Evap!$A$3:$D$15,4)/1.9835)</f>
        <v>3.3673999999999999</v>
      </c>
      <c r="BC195" s="396">
        <f t="shared" ref="BC195:BC217" si="168">IF(W195&lt;&gt;"---",W195,StepInterp(B195,$H$3:$M$26,6))</f>
        <v>1.90770833333333</v>
      </c>
      <c r="BD195" s="212">
        <f t="shared" si="141"/>
        <v>219.234375</v>
      </c>
      <c r="BE195" s="212">
        <f t="shared" si="142"/>
        <v>-315.43000000000757</v>
      </c>
      <c r="BF195" s="212">
        <f t="shared" si="143"/>
        <v>155.65957252332117</v>
      </c>
      <c r="BG195" s="445">
        <f t="shared" si="144"/>
        <v>15514.628358249993</v>
      </c>
      <c r="BH195" s="396" t="str">
        <f t="shared" ref="BH195:BH217" si="169">IF(L195&lt;&gt;"---",L195,StepInterp(B195,$B$13:$D$17,3))</f>
        <v>Y</v>
      </c>
      <c r="BI195" s="396">
        <f t="shared" ref="BI195:BI217" si="170">StepInterp(B195,$E$13:$G$15,3)</f>
        <v>110</v>
      </c>
      <c r="BJ195" s="396">
        <f t="shared" si="145"/>
        <v>0</v>
      </c>
      <c r="BK195" s="396">
        <f t="shared" si="146"/>
        <v>91331.677763020707</v>
      </c>
      <c r="BL195" s="396">
        <f t="shared" si="147"/>
        <v>91331.677763020707</v>
      </c>
      <c r="BM195" s="443">
        <f t="shared" si="148"/>
        <v>0</v>
      </c>
      <c r="BN195" s="460">
        <f t="shared" si="149"/>
        <v>0</v>
      </c>
      <c r="BO195" s="305">
        <f t="shared" si="150"/>
        <v>0</v>
      </c>
      <c r="BP195" s="445">
        <f t="shared" si="151"/>
        <v>0</v>
      </c>
      <c r="BQ195" s="305"/>
      <c r="BR195" s="12">
        <v>7704</v>
      </c>
      <c r="BS195" s="12">
        <v>52000</v>
      </c>
      <c r="BT195" s="12">
        <v>7747.5</v>
      </c>
      <c r="BU195" s="446">
        <v>85000</v>
      </c>
      <c r="BV195" s="6">
        <v>7766</v>
      </c>
      <c r="BW195" s="6">
        <v>102369</v>
      </c>
      <c r="CW195" s="436"/>
      <c r="CX195" s="436"/>
      <c r="CY195" s="436"/>
      <c r="CZ195" s="436"/>
      <c r="DA195" s="436"/>
      <c r="DB195" s="436"/>
      <c r="DC195" s="148"/>
    </row>
    <row r="196" spans="1:107">
      <c r="A196" s="6" t="str">
        <f ca="1">OFFSET('day lookup'!$A$1,WEEKDAY(B196,1)-1,0)</f>
        <v>SUN</v>
      </c>
      <c r="B196" s="387">
        <f t="shared" si="155"/>
        <v>41161</v>
      </c>
      <c r="C196" s="394">
        <f ca="1">IF($CY$1=1,OFFSET(Historic!$F$193,$B196-$B$35,C$30-1975),IF($B196&gt;DATE(Input!$C$1,4,30),OFFSET(Historic!$F$193,$B196-$B$35,C$30-1975),NA()))</f>
        <v>75.839436800004918</v>
      </c>
      <c r="D196" s="212">
        <f ca="1">IF($CY$1=1,OFFSET(Historic!$F$193,$B196-$B$35,D$30-1975),IF($B196&gt;DATE(Input!$C$1,4,30),OFFSET(Historic!$F$193,$B196-$B$35,D$30-1975),NA()))</f>
        <v>35.702460000000002</v>
      </c>
      <c r="E196" s="212">
        <f ca="1">IF($CY$1=1,OFFSET(Historic!$F$193,$B196-$B$35,E$30-1975),IF($B196&gt;DATE(Input!$C$1,4,30),OFFSET(Historic!$F$193,$B196-$B$35,E$30-1975),NA()))</f>
        <v>134.71728240000002</v>
      </c>
      <c r="F196" s="212">
        <f ca="1">IF($CY$1=1,OFFSET(Historic!$F$193,$B196-$B$35,F$30-1975),IF($B196&gt;DATE(Input!$C$1,4,30),OFFSET(Historic!$F$193,$B196-$B$35,F$30-1975),NA()))</f>
        <v>130.90902</v>
      </c>
      <c r="G196" s="212">
        <f ca="1">IF($CY$1=1,OFFSET(Historic!$F$193,$B196-$B$35,G$30-1975),IF($B196&gt;DATE(Input!$C$1,4,30),OFFSET(Historic!$F$193,$B196-$B$35,G$30-1975),NA()))</f>
        <v>75.099999999999994</v>
      </c>
      <c r="H196" s="212">
        <f t="shared" ca="1" si="131"/>
        <v>90.453639840000989</v>
      </c>
      <c r="I196" s="388">
        <f t="shared" ca="1" si="156"/>
        <v>1.2534597117930344</v>
      </c>
      <c r="J196" s="305">
        <f t="shared" ca="1" si="157"/>
        <v>75.201263273693499</v>
      </c>
      <c r="K196" s="305">
        <f t="shared" ca="1" si="158"/>
        <v>2.5277735554182694</v>
      </c>
      <c r="L196" s="406" t="str">
        <f>IF(Computations!J171&lt;&gt;"",Computations!J171,"---")</f>
        <v>Y</v>
      </c>
      <c r="M196" s="436">
        <f>IF(Computations!I171&lt;&gt;"",Computations!I171,"---")</f>
        <v>58.058149482186678</v>
      </c>
      <c r="N196" s="410">
        <f>IF(Computations!C171&lt;&gt;"",Computations!C171,"---")</f>
        <v>7733.6591180124224</v>
      </c>
      <c r="O196" s="407">
        <f>IF(Computations!D171&lt;&gt;"",Computations!D171,"---")</f>
        <v>73294.59</v>
      </c>
      <c r="P196" s="407">
        <f>IF(Computations!M171&lt;&gt;"",Computations!M171,"---")</f>
        <v>58.058149482186678</v>
      </c>
      <c r="Q196" s="407">
        <f>IF(Computations!P171&lt;&gt;"",Computations!P171,"---")</f>
        <v>0.21</v>
      </c>
      <c r="R196" s="407">
        <f>IF(Computations!V171&lt;&gt;"",Computations!V171,"---")</f>
        <v>10.631620884242675</v>
      </c>
      <c r="S196" s="407">
        <f>IF(Computations!X171&lt;&gt;"",Computations!X171,"---")</f>
        <v>155</v>
      </c>
      <c r="T196" s="407">
        <f>IF(Computations!AB171&lt;&gt;"",Computations!AB171,"---")</f>
        <v>0</v>
      </c>
      <c r="U196" s="407">
        <f>IF(Computations!AG171&lt;&gt;"",Computations!AG171,"---")</f>
        <v>6.6629995330960128</v>
      </c>
      <c r="V196" s="407">
        <f>IF(Computations!H171&lt;&gt;"",Computations!H171,"---")</f>
        <v>217.23677083333334</v>
      </c>
      <c r="W196" s="407">
        <f>IF(Computations!G171&lt;&gt;"",Computations!G171,"---")</f>
        <v>1.88822916666666</v>
      </c>
      <c r="X196" s="407">
        <f>IF(Computations!F171&lt;&gt;"",Computations!F171,"---")</f>
        <v>219.125</v>
      </c>
      <c r="Y196" s="422">
        <f>IF(Computations!E171&lt;&gt;"",Computations!E171,"---")</f>
        <v>3.3573</v>
      </c>
      <c r="Z196" s="409">
        <f>IF(AA196=O196,N196,interp(AA196,AreaCapacity!$A$3:$B$245,2))</f>
        <v>7733.6591180124224</v>
      </c>
      <c r="AA196" s="403">
        <f t="shared" si="152"/>
        <v>73294.59</v>
      </c>
      <c r="AB196" s="396">
        <f t="shared" si="159"/>
        <v>58.058149482186678</v>
      </c>
      <c r="AC196" s="396">
        <f>IF(P196&lt;&gt;"---",P196,IF(BH196="Y",AB196,MIN(Input!I171,AB196-AK196)))</f>
        <v>58.058149482186678</v>
      </c>
      <c r="AD196" s="396">
        <f t="shared" si="160"/>
        <v>0.21</v>
      </c>
      <c r="AE196" s="396">
        <f>IF(R196&lt;&gt;"---",R196,IF(BH196="Y",Input!M171,0))</f>
        <v>10.631620884242675</v>
      </c>
      <c r="AF196" s="396">
        <f t="shared" si="161"/>
        <v>155</v>
      </c>
      <c r="AG196" s="396">
        <f t="shared" si="132"/>
        <v>0</v>
      </c>
      <c r="AH196" s="396">
        <f t="shared" si="133"/>
        <v>6.6629995330960128</v>
      </c>
      <c r="AI196" s="396">
        <f t="shared" si="162"/>
        <v>219.125</v>
      </c>
      <c r="AJ196" s="212">
        <f t="shared" si="134"/>
        <v>217.23677083333334</v>
      </c>
      <c r="AK196" s="432">
        <f>IF(Y196&lt;&gt;"---",Y196,interp(AA195,AreaCapacity!$A$3:$C$245,3)*StepInterp(B196,Evap!$A$3:$D$15,4)/1.9835)</f>
        <v>3.3573</v>
      </c>
      <c r="AL196" s="396">
        <f t="shared" si="163"/>
        <v>1.88822916666666</v>
      </c>
      <c r="AM196" s="396">
        <f t="shared" si="135"/>
        <v>219.125</v>
      </c>
      <c r="AN196" s="396">
        <f t="shared" si="153"/>
        <v>-322.38999999999942</v>
      </c>
      <c r="AO196" s="396">
        <f t="shared" si="136"/>
        <v>159.17862135114666</v>
      </c>
      <c r="AP196" s="396">
        <f t="shared" si="154"/>
        <v>15830.359153699992</v>
      </c>
      <c r="AQ196" s="409">
        <f>IF(AR196=O196,N196,interp(AR196,AreaCapacity!$A$3:$B$245,2))</f>
        <v>7733.6591180124224</v>
      </c>
      <c r="AR196" s="403">
        <f t="shared" si="137"/>
        <v>73294.59</v>
      </c>
      <c r="AS196" s="396">
        <f t="shared" si="164"/>
        <v>58.058149482186678</v>
      </c>
      <c r="AT196" s="396">
        <f>IF(P196&lt;&gt;"---",P196,IF(BH196="Y",AS196,MIN(Input!I171,AS196-BB196)))</f>
        <v>58.058149482186678</v>
      </c>
      <c r="AU196" s="396">
        <f t="shared" si="165"/>
        <v>0.21</v>
      </c>
      <c r="AV196" s="396">
        <f>IF(R196&lt;&gt;"---",R196,IF(BH196="Y",Input!M171,0))</f>
        <v>10.631620884242675</v>
      </c>
      <c r="AW196" s="396">
        <f t="shared" si="166"/>
        <v>155</v>
      </c>
      <c r="AX196" s="396">
        <f t="shared" si="138"/>
        <v>0</v>
      </c>
      <c r="AY196" s="396">
        <f t="shared" si="139"/>
        <v>6.6629995330960128</v>
      </c>
      <c r="AZ196" s="396">
        <f t="shared" si="167"/>
        <v>219.125</v>
      </c>
      <c r="BA196" s="212">
        <f t="shared" si="140"/>
        <v>217.23677083333334</v>
      </c>
      <c r="BB196" s="432">
        <f>IF(Y196&lt;&gt;"---",Y196,interp(AR195,AreaCapacity!$A$3:$C$245,3)*StepInterp(B196,Evap!$A$3:$D$15,4)/1.9835)</f>
        <v>3.3573</v>
      </c>
      <c r="BC196" s="396">
        <f t="shared" si="168"/>
        <v>1.88822916666666</v>
      </c>
      <c r="BD196" s="212">
        <f t="shared" si="141"/>
        <v>219.125</v>
      </c>
      <c r="BE196" s="212">
        <f t="shared" si="142"/>
        <v>-322.38999999999942</v>
      </c>
      <c r="BF196" s="212">
        <f t="shared" si="143"/>
        <v>159.17862135114666</v>
      </c>
      <c r="BG196" s="445">
        <f t="shared" si="144"/>
        <v>15830.359153699992</v>
      </c>
      <c r="BH196" s="396" t="str">
        <f t="shared" si="169"/>
        <v>Y</v>
      </c>
      <c r="BI196" s="396">
        <f t="shared" si="170"/>
        <v>110</v>
      </c>
      <c r="BJ196" s="396">
        <f t="shared" si="145"/>
        <v>0</v>
      </c>
      <c r="BK196" s="396">
        <f t="shared" si="146"/>
        <v>91331.677763020707</v>
      </c>
      <c r="BL196" s="396">
        <f t="shared" si="147"/>
        <v>91331.677763020707</v>
      </c>
      <c r="BM196" s="443">
        <f t="shared" si="148"/>
        <v>0</v>
      </c>
      <c r="BN196" s="460">
        <f t="shared" si="149"/>
        <v>0</v>
      </c>
      <c r="BO196" s="305">
        <f t="shared" si="150"/>
        <v>0</v>
      </c>
      <c r="BP196" s="445">
        <f t="shared" si="151"/>
        <v>0</v>
      </c>
      <c r="BQ196" s="305"/>
      <c r="BR196" s="12">
        <v>7704</v>
      </c>
      <c r="BS196" s="12">
        <v>52000</v>
      </c>
      <c r="BT196" s="12">
        <v>7747.5</v>
      </c>
      <c r="BU196" s="446">
        <v>85000</v>
      </c>
      <c r="BV196" s="6">
        <v>7766</v>
      </c>
      <c r="BW196" s="6">
        <v>102369</v>
      </c>
      <c r="CW196" s="436"/>
      <c r="CX196" s="436"/>
      <c r="CY196" s="436"/>
      <c r="CZ196" s="436"/>
      <c r="DA196" s="436"/>
      <c r="DB196" s="436"/>
      <c r="DC196" s="148"/>
    </row>
    <row r="197" spans="1:107">
      <c r="A197" s="6" t="str">
        <f ca="1">OFFSET('day lookup'!$A$1,WEEKDAY(B197,1)-1,0)</f>
        <v>MON</v>
      </c>
      <c r="B197" s="387">
        <f t="shared" si="155"/>
        <v>41162</v>
      </c>
      <c r="C197" s="394">
        <f ca="1">IF($CY$1=1,OFFSET(Historic!$F$193,$B197-$B$35,C$30-1975),IF($B197&gt;DATE(Input!$C$1,4,30),OFFSET(Historic!$F$193,$B197-$B$35,C$30-1975),NA()))</f>
        <v>105.51232889999736</v>
      </c>
      <c r="D197" s="212">
        <f ca="1">IF($CY$1=1,OFFSET(Historic!$F$193,$B197-$B$35,D$30-1975),IF($B197&gt;DATE(Input!$C$1,4,30),OFFSET(Historic!$F$193,$B197-$B$35,D$30-1975),NA()))</f>
        <v>43.636340000000004</v>
      </c>
      <c r="E197" s="212">
        <f ca="1">IF($CY$1=1,OFFSET(Historic!$F$193,$B197-$B$35,E$30-1975),IF($B197&gt;DATE(Input!$C$1,4,30),OFFSET(Historic!$F$193,$B197-$B$35,E$30-1975),NA()))</f>
        <v>134.3007537</v>
      </c>
      <c r="F197" s="212">
        <f ca="1">IF($CY$1=1,OFFSET(Historic!$F$193,$B197-$B$35,F$30-1975),IF($B197&gt;DATE(Input!$C$1,4,30),OFFSET(Historic!$F$193,$B197-$B$35,F$30-1975),NA()))</f>
        <v>194.38006000000001</v>
      </c>
      <c r="G197" s="212">
        <f ca="1">IF($CY$1=1,OFFSET(Historic!$F$193,$B197-$B$35,G$30-1975),IF($B197&gt;DATE(Input!$C$1,4,30),OFFSET(Historic!$F$193,$B197-$B$35,G$30-1975),NA()))</f>
        <v>75.88</v>
      </c>
      <c r="H197" s="212">
        <f t="shared" ca="1" si="131"/>
        <v>110.74189651999946</v>
      </c>
      <c r="I197" s="388">
        <f t="shared" ca="1" si="156"/>
        <v>1.5346038693512796</v>
      </c>
      <c r="J197" s="305">
        <f t="shared" ca="1" si="157"/>
        <v>92.068495312731145</v>
      </c>
      <c r="K197" s="305">
        <f t="shared" ca="1" si="158"/>
        <v>3.0947393382430644</v>
      </c>
      <c r="L197" s="406" t="str">
        <f>IF(Computations!J172&lt;&gt;"",Computations!J172,"---")</f>
        <v>Y</v>
      </c>
      <c r="M197" s="436">
        <f>IF(Computations!I172&lt;&gt;"",Computations!I172,"---")</f>
        <v>54.428529943390032</v>
      </c>
      <c r="N197" s="410">
        <f>IF(Computations!C172&lt;&gt;"",Computations!C172,"---")</f>
        <v>7733.249614906832</v>
      </c>
      <c r="O197" s="407">
        <f>IF(Computations!D172&lt;&gt;"",Computations!D172,"---")</f>
        <v>72964.94</v>
      </c>
      <c r="P197" s="407">
        <f>IF(Computations!M172&lt;&gt;"",Computations!M172,"---")</f>
        <v>54.428529943390032</v>
      </c>
      <c r="Q197" s="407">
        <f>IF(Computations!P172&lt;&gt;"",Computations!P172,"---")</f>
        <v>0.21</v>
      </c>
      <c r="R197" s="407">
        <f>IF(Computations!V172&lt;&gt;"",Computations!V172,"---")</f>
        <v>10.631620884242675</v>
      </c>
      <c r="S197" s="407">
        <f>IF(Computations!X172&lt;&gt;"",Computations!X172,"---")</f>
        <v>155</v>
      </c>
      <c r="T197" s="407">
        <f>IF(Computations!AB172&lt;&gt;"",Computations!AB172,"---")</f>
        <v>0</v>
      </c>
      <c r="U197" s="407">
        <f>IF(Computations!AG172&lt;&gt;"",Computations!AG172,"---")</f>
        <v>2.9927029109660452</v>
      </c>
      <c r="V197" s="407">
        <f>IF(Computations!H172&lt;&gt;"",Computations!H172,"---")</f>
        <v>217.27744791666666</v>
      </c>
      <c r="W197" s="407">
        <f>IF(Computations!G172&lt;&gt;"",Computations!G172,"---")</f>
        <v>1.8475520833333301</v>
      </c>
      <c r="X197" s="407">
        <f>IF(Computations!F172&lt;&gt;"",Computations!F172,"---")</f>
        <v>219.125</v>
      </c>
      <c r="Y197" s="422">
        <f>IF(Computations!E172&lt;&gt;"",Computations!E172,"---")</f>
        <v>3.3472</v>
      </c>
      <c r="Z197" s="409">
        <f>IF(AA197=O197,N197,interp(AA197,AreaCapacity!$A$3:$B$245,2))</f>
        <v>7733.249614906832</v>
      </c>
      <c r="AA197" s="403">
        <f t="shared" si="152"/>
        <v>72964.94</v>
      </c>
      <c r="AB197" s="396">
        <f t="shared" si="159"/>
        <v>54.428529943390032</v>
      </c>
      <c r="AC197" s="396">
        <f>IF(P197&lt;&gt;"---",P197,IF(BH197="Y",AB197,MIN(Input!I172,AB197-AK197)))</f>
        <v>54.428529943390032</v>
      </c>
      <c r="AD197" s="396">
        <f t="shared" si="160"/>
        <v>0.21</v>
      </c>
      <c r="AE197" s="396">
        <f>IF(R197&lt;&gt;"---",R197,IF(BH197="Y",Input!M172,0))</f>
        <v>10.631620884242675</v>
      </c>
      <c r="AF197" s="396">
        <f t="shared" si="161"/>
        <v>155</v>
      </c>
      <c r="AG197" s="396">
        <f t="shared" si="132"/>
        <v>0</v>
      </c>
      <c r="AH197" s="396">
        <f t="shared" si="133"/>
        <v>2.9927029109660452</v>
      </c>
      <c r="AI197" s="396">
        <f t="shared" si="162"/>
        <v>219.125</v>
      </c>
      <c r="AJ197" s="212">
        <f t="shared" si="134"/>
        <v>217.27744791666666</v>
      </c>
      <c r="AK197" s="432">
        <f>IF(Y197&lt;&gt;"---",Y197,interp(AA196,AreaCapacity!$A$3:$C$245,3)*StepInterp(B197,Evap!$A$3:$D$15,4)/1.9835)</f>
        <v>3.3472</v>
      </c>
      <c r="AL197" s="396">
        <f t="shared" si="163"/>
        <v>1.8475520833333301</v>
      </c>
      <c r="AM197" s="396">
        <f t="shared" si="135"/>
        <v>219.125</v>
      </c>
      <c r="AN197" s="396">
        <f t="shared" si="153"/>
        <v>-329.64999999999418</v>
      </c>
      <c r="AO197" s="396">
        <f t="shared" si="136"/>
        <v>162.84891797327663</v>
      </c>
      <c r="AP197" s="396">
        <f t="shared" si="154"/>
        <v>16153.369982499986</v>
      </c>
      <c r="AQ197" s="409">
        <f>IF(AR197=O197,N197,interp(AR197,AreaCapacity!$A$3:$B$245,2))</f>
        <v>7733.249614906832</v>
      </c>
      <c r="AR197" s="403">
        <f t="shared" si="137"/>
        <v>72964.94</v>
      </c>
      <c r="AS197" s="396">
        <f t="shared" si="164"/>
        <v>54.428529943390032</v>
      </c>
      <c r="AT197" s="396">
        <f>IF(P197&lt;&gt;"---",P197,IF(BH197="Y",AS197,MIN(Input!I172,AS197-BB197)))</f>
        <v>54.428529943390032</v>
      </c>
      <c r="AU197" s="396">
        <f t="shared" si="165"/>
        <v>0.21</v>
      </c>
      <c r="AV197" s="396">
        <f>IF(R197&lt;&gt;"---",R197,IF(BH197="Y",Input!M172,0))</f>
        <v>10.631620884242675</v>
      </c>
      <c r="AW197" s="396">
        <f t="shared" si="166"/>
        <v>155</v>
      </c>
      <c r="AX197" s="396">
        <f t="shared" si="138"/>
        <v>0</v>
      </c>
      <c r="AY197" s="396">
        <f t="shared" si="139"/>
        <v>2.9927029109660452</v>
      </c>
      <c r="AZ197" s="396">
        <f t="shared" si="167"/>
        <v>219.125</v>
      </c>
      <c r="BA197" s="212">
        <f t="shared" si="140"/>
        <v>217.27744791666666</v>
      </c>
      <c r="BB197" s="432">
        <f>IF(Y197&lt;&gt;"---",Y197,interp(AR196,AreaCapacity!$A$3:$C$245,3)*StepInterp(B197,Evap!$A$3:$D$15,4)/1.9835)</f>
        <v>3.3472</v>
      </c>
      <c r="BC197" s="396">
        <f t="shared" si="168"/>
        <v>1.8475520833333301</v>
      </c>
      <c r="BD197" s="212">
        <f t="shared" si="141"/>
        <v>219.125</v>
      </c>
      <c r="BE197" s="212">
        <f t="shared" si="142"/>
        <v>-329.64999999999418</v>
      </c>
      <c r="BF197" s="212">
        <f t="shared" si="143"/>
        <v>162.84891797327663</v>
      </c>
      <c r="BG197" s="445">
        <f t="shared" si="144"/>
        <v>16153.369982499986</v>
      </c>
      <c r="BH197" s="396" t="str">
        <f t="shared" si="169"/>
        <v>Y</v>
      </c>
      <c r="BI197" s="396">
        <f t="shared" si="170"/>
        <v>110</v>
      </c>
      <c r="BJ197" s="396">
        <f t="shared" si="145"/>
        <v>0</v>
      </c>
      <c r="BK197" s="396">
        <f t="shared" si="146"/>
        <v>91331.677763020707</v>
      </c>
      <c r="BL197" s="396">
        <f t="shared" si="147"/>
        <v>91331.677763020707</v>
      </c>
      <c r="BM197" s="443">
        <f t="shared" si="148"/>
        <v>0</v>
      </c>
      <c r="BN197" s="460">
        <f t="shared" si="149"/>
        <v>0</v>
      </c>
      <c r="BO197" s="305">
        <f t="shared" si="150"/>
        <v>0</v>
      </c>
      <c r="BP197" s="445">
        <f t="shared" si="151"/>
        <v>0</v>
      </c>
      <c r="BQ197" s="305"/>
      <c r="BR197" s="12">
        <v>7704</v>
      </c>
      <c r="BS197" s="12">
        <v>52000</v>
      </c>
      <c r="BT197" s="12">
        <v>7747.5</v>
      </c>
      <c r="BU197" s="446">
        <v>85000</v>
      </c>
      <c r="BV197" s="6">
        <v>7766</v>
      </c>
      <c r="BW197" s="6">
        <v>102369</v>
      </c>
      <c r="CW197" s="436"/>
      <c r="CX197" s="436"/>
      <c r="CY197" s="436"/>
      <c r="CZ197" s="436"/>
      <c r="DA197" s="436"/>
      <c r="DB197" s="436"/>
      <c r="DC197" s="148"/>
    </row>
    <row r="198" spans="1:107">
      <c r="A198" s="6" t="str">
        <f ca="1">OFFSET('day lookup'!$A$1,WEEKDAY(B198,1)-1,0)</f>
        <v>TUE</v>
      </c>
      <c r="B198" s="387">
        <f t="shared" si="155"/>
        <v>41163</v>
      </c>
      <c r="C198" s="394">
        <f ca="1">IF($CY$1=1,OFFSET(Historic!$F$193,$B198-$B$35,C$30-1975),IF($B198&gt;DATE(Input!$C$1,4,30),OFFSET(Historic!$F$193,$B198-$B$35,C$30-1975),NA()))</f>
        <v>97.222617800001217</v>
      </c>
      <c r="D198" s="212">
        <f ca="1">IF($CY$1=1,OFFSET(Historic!$F$193,$B198-$B$35,D$30-1975),IF($B198&gt;DATE(Input!$C$1,4,30),OFFSET(Historic!$F$193,$B198-$B$35,D$30-1975),NA()))</f>
        <v>53.553690000000003</v>
      </c>
      <c r="E198" s="212">
        <f ca="1">IF($CY$1=1,OFFSET(Historic!$F$193,$B198-$B$35,E$30-1975),IF($B198&gt;DATE(Input!$C$1,4,30),OFFSET(Historic!$F$193,$B198-$B$35,E$30-1975),NA()))</f>
        <v>141.79827029999998</v>
      </c>
      <c r="F198" s="212">
        <f ca="1">IF($CY$1=1,OFFSET(Historic!$F$193,$B198-$B$35,F$30-1975),IF($B198&gt;DATE(Input!$C$1,4,30),OFFSET(Historic!$F$193,$B198-$B$35,F$30-1975),NA()))</f>
        <v>214.21476000000001</v>
      </c>
      <c r="G198" s="212">
        <f ca="1">IF($CY$1=1,OFFSET(Historic!$F$193,$B198-$B$35,G$30-1975),IF($B198&gt;DATE(Input!$C$1,4,30),OFFSET(Historic!$F$193,$B198-$B$35,G$30-1975),NA()))</f>
        <v>66.55</v>
      </c>
      <c r="H198" s="212">
        <f t="shared" ca="1" si="131"/>
        <v>114.66786762000024</v>
      </c>
      <c r="I198" s="388">
        <f t="shared" ca="1" si="156"/>
        <v>1.5890079443251486</v>
      </c>
      <c r="J198" s="305">
        <f t="shared" ca="1" si="157"/>
        <v>95.332465527951939</v>
      </c>
      <c r="K198" s="305">
        <f t="shared" ca="1" si="158"/>
        <v>3.2044526227883008</v>
      </c>
      <c r="L198" s="406" t="str">
        <f>IF(Computations!J173&lt;&gt;"",Computations!J173,"---")</f>
        <v>Y</v>
      </c>
      <c r="M198" s="436">
        <f>IF(Computations!I173&lt;&gt;"",Computations!I173,"---")</f>
        <v>75.154793326711854</v>
      </c>
      <c r="N198" s="410">
        <f>IF(Computations!C173&lt;&gt;"",Computations!C173,"---")</f>
        <v>7732.8904010025062</v>
      </c>
      <c r="O198" s="407">
        <f>IF(Computations!D173&lt;&gt;"",Computations!D173,"---")</f>
        <v>72676.539999999994</v>
      </c>
      <c r="P198" s="407">
        <f>IF(Computations!M173&lt;&gt;"",Computations!M173,"---")</f>
        <v>75.154793326711854</v>
      </c>
      <c r="Q198" s="407">
        <f>IF(Computations!P173&lt;&gt;"",Computations!P173,"---")</f>
        <v>0.21</v>
      </c>
      <c r="R198" s="407">
        <f>IF(Computations!V173&lt;&gt;"",Computations!V173,"---")</f>
        <v>10.631620884242675</v>
      </c>
      <c r="S198" s="407">
        <f>IF(Computations!X173&lt;&gt;"",Computations!X173,"---")</f>
        <v>155</v>
      </c>
      <c r="T198" s="407">
        <f>IF(Computations!AB173&lt;&gt;"",Computations!AB173,"---")</f>
        <v>0</v>
      </c>
      <c r="U198" s="407">
        <f>IF(Computations!AG173&lt;&gt;"",Computations!AG173,"---")</f>
        <v>23.779174627621188</v>
      </c>
      <c r="V198" s="407">
        <f>IF(Computations!H173&lt;&gt;"",Computations!H173,"---")</f>
        <v>217.21723958333334</v>
      </c>
      <c r="W198" s="407">
        <f>IF(Computations!G173&lt;&gt;"",Computations!G173,"---")</f>
        <v>1.84526041666666</v>
      </c>
      <c r="X198" s="407">
        <f>IF(Computations!F173&lt;&gt;"",Computations!F173,"---")</f>
        <v>219.0625</v>
      </c>
      <c r="Y198" s="422">
        <f>IF(Computations!E173&lt;&gt;"",Computations!E173,"---")</f>
        <v>3.3371</v>
      </c>
      <c r="Z198" s="409">
        <f>IF(AA198=O198,N198,interp(AA198,AreaCapacity!$A$3:$B$245,2))</f>
        <v>7732.8904010025062</v>
      </c>
      <c r="AA198" s="403">
        <f t="shared" si="152"/>
        <v>72676.539999999994</v>
      </c>
      <c r="AB198" s="396">
        <f t="shared" si="159"/>
        <v>75.154793326711854</v>
      </c>
      <c r="AC198" s="396">
        <f>IF(P198&lt;&gt;"---",P198,IF(BH198="Y",AB198,MIN(Input!I173,AB198-AK198)))</f>
        <v>75.154793326711854</v>
      </c>
      <c r="AD198" s="396">
        <f t="shared" si="160"/>
        <v>0.21</v>
      </c>
      <c r="AE198" s="396">
        <f>IF(R198&lt;&gt;"---",R198,IF(BH198="Y",Input!M173,0))</f>
        <v>10.631620884242675</v>
      </c>
      <c r="AF198" s="396">
        <f t="shared" si="161"/>
        <v>155</v>
      </c>
      <c r="AG198" s="396">
        <f t="shared" si="132"/>
        <v>0</v>
      </c>
      <c r="AH198" s="396">
        <f t="shared" si="133"/>
        <v>23.779174627621188</v>
      </c>
      <c r="AI198" s="396">
        <f t="shared" si="162"/>
        <v>219.0625</v>
      </c>
      <c r="AJ198" s="212">
        <f t="shared" si="134"/>
        <v>217.21723958333334</v>
      </c>
      <c r="AK198" s="432">
        <f>IF(Y198&lt;&gt;"---",Y198,interp(AA197,AreaCapacity!$A$3:$C$245,3)*StepInterp(B198,Evap!$A$3:$D$15,4)/1.9835)</f>
        <v>3.3371</v>
      </c>
      <c r="AL198" s="396">
        <f t="shared" si="163"/>
        <v>1.84526041666666</v>
      </c>
      <c r="AM198" s="396">
        <f t="shared" si="135"/>
        <v>219.0625</v>
      </c>
      <c r="AN198" s="396">
        <f t="shared" si="153"/>
        <v>-288.40000000000873</v>
      </c>
      <c r="AO198" s="396">
        <f t="shared" si="136"/>
        <v>142.06244625662148</v>
      </c>
      <c r="AP198" s="396">
        <f t="shared" si="154"/>
        <v>16435.150844649994</v>
      </c>
      <c r="AQ198" s="409">
        <f>IF(AR198=O198,N198,interp(AR198,AreaCapacity!$A$3:$B$245,2))</f>
        <v>7732.8904010025062</v>
      </c>
      <c r="AR198" s="403">
        <f t="shared" si="137"/>
        <v>72676.539999999994</v>
      </c>
      <c r="AS198" s="396">
        <f t="shared" si="164"/>
        <v>75.154793326711854</v>
      </c>
      <c r="AT198" s="396">
        <f>IF(P198&lt;&gt;"---",P198,IF(BH198="Y",AS198,MIN(Input!I173,AS198-BB198)))</f>
        <v>75.154793326711854</v>
      </c>
      <c r="AU198" s="396">
        <f t="shared" si="165"/>
        <v>0.21</v>
      </c>
      <c r="AV198" s="396">
        <f>IF(R198&lt;&gt;"---",R198,IF(BH198="Y",Input!M173,0))</f>
        <v>10.631620884242675</v>
      </c>
      <c r="AW198" s="396">
        <f t="shared" si="166"/>
        <v>155</v>
      </c>
      <c r="AX198" s="396">
        <f t="shared" si="138"/>
        <v>0</v>
      </c>
      <c r="AY198" s="396">
        <f t="shared" si="139"/>
        <v>23.779174627621188</v>
      </c>
      <c r="AZ198" s="396">
        <f t="shared" si="167"/>
        <v>219.0625</v>
      </c>
      <c r="BA198" s="212">
        <f t="shared" si="140"/>
        <v>217.21723958333334</v>
      </c>
      <c r="BB198" s="432">
        <f>IF(Y198&lt;&gt;"---",Y198,interp(AR197,AreaCapacity!$A$3:$C$245,3)*StepInterp(B198,Evap!$A$3:$D$15,4)/1.9835)</f>
        <v>3.3371</v>
      </c>
      <c r="BC198" s="396">
        <f t="shared" si="168"/>
        <v>1.84526041666666</v>
      </c>
      <c r="BD198" s="212">
        <f t="shared" si="141"/>
        <v>219.0625</v>
      </c>
      <c r="BE198" s="212">
        <f t="shared" si="142"/>
        <v>-288.40000000000873</v>
      </c>
      <c r="BF198" s="212">
        <f t="shared" si="143"/>
        <v>142.06244625662148</v>
      </c>
      <c r="BG198" s="445">
        <f t="shared" si="144"/>
        <v>16435.150844649994</v>
      </c>
      <c r="BH198" s="396" t="str">
        <f t="shared" si="169"/>
        <v>Y</v>
      </c>
      <c r="BI198" s="396">
        <f t="shared" si="170"/>
        <v>110</v>
      </c>
      <c r="BJ198" s="396">
        <f t="shared" si="145"/>
        <v>0</v>
      </c>
      <c r="BK198" s="396">
        <f t="shared" si="146"/>
        <v>91331.677763020707</v>
      </c>
      <c r="BL198" s="396">
        <f t="shared" si="147"/>
        <v>91331.677763020707</v>
      </c>
      <c r="BM198" s="443">
        <f t="shared" si="148"/>
        <v>0</v>
      </c>
      <c r="BN198" s="460">
        <f t="shared" si="149"/>
        <v>0</v>
      </c>
      <c r="BO198" s="305">
        <f t="shared" si="150"/>
        <v>0</v>
      </c>
      <c r="BP198" s="445">
        <f t="shared" si="151"/>
        <v>0</v>
      </c>
      <c r="BQ198" s="305"/>
      <c r="BR198" s="12">
        <v>7704</v>
      </c>
      <c r="BS198" s="12">
        <v>52000</v>
      </c>
      <c r="BT198" s="12">
        <v>7747.5</v>
      </c>
      <c r="BU198" s="446">
        <v>85000</v>
      </c>
      <c r="BV198" s="6">
        <v>7766</v>
      </c>
      <c r="BW198" s="6">
        <v>102369</v>
      </c>
      <c r="CW198" s="436"/>
      <c r="CX198" s="436"/>
      <c r="CY198" s="436"/>
      <c r="CZ198" s="436"/>
      <c r="DA198" s="436"/>
      <c r="DB198" s="436"/>
      <c r="DC198" s="148"/>
    </row>
    <row r="199" spans="1:107">
      <c r="A199" s="6" t="str">
        <f ca="1">OFFSET('day lookup'!$A$1,WEEKDAY(B199,1)-1,0)</f>
        <v>WED</v>
      </c>
      <c r="B199" s="387">
        <f t="shared" si="155"/>
        <v>41164</v>
      </c>
      <c r="C199" s="394">
        <f ca="1">IF($CY$1=1,OFFSET(Historic!$F$193,$B199-$B$35,C$30-1975),IF($B199&gt;DATE(Input!$C$1,4,30),OFFSET(Historic!$F$193,$B199-$B$35,C$30-1975),NA()))</f>
        <v>147.48417569999481</v>
      </c>
      <c r="D199" s="212">
        <f ca="1">IF($CY$1=1,OFFSET(Historic!$F$193,$B199-$B$35,D$30-1975),IF($B199&gt;DATE(Input!$C$1,4,30),OFFSET(Historic!$F$193,$B199-$B$35,D$30-1975),NA()))</f>
        <v>97.190030000000007</v>
      </c>
      <c r="E199" s="212">
        <f ca="1">IF($CY$1=1,OFFSET(Historic!$F$193,$B199-$B$35,E$30-1975),IF($B199&gt;DATE(Input!$C$1,4,30),OFFSET(Historic!$F$193,$B199-$B$35,E$30-1975),NA()))</f>
        <v>134.6379436</v>
      </c>
      <c r="F199" s="212">
        <f ca="1">IF($CY$1=1,OFFSET(Historic!$F$193,$B199-$B$35,F$30-1975),IF($B199&gt;DATE(Input!$C$1,4,30),OFFSET(Historic!$F$193,$B199-$B$35,F$30-1975),NA()))</f>
        <v>194.38006000000001</v>
      </c>
      <c r="G199" s="212">
        <f ca="1">IF($CY$1=1,OFFSET(Historic!$F$193,$B199-$B$35,G$30-1975),IF($B199&gt;DATE(Input!$C$1,4,30),OFFSET(Historic!$F$193,$B199-$B$35,G$30-1975),NA()))</f>
        <v>132.36000000000001</v>
      </c>
      <c r="H199" s="212">
        <f t="shared" ca="1" si="131"/>
        <v>141.21044185999898</v>
      </c>
      <c r="I199" s="388">
        <f t="shared" ca="1" si="156"/>
        <v>1.9568211966825306</v>
      </c>
      <c r="J199" s="305">
        <f t="shared" ca="1" si="157"/>
        <v>117.3994063046237</v>
      </c>
      <c r="K199" s="305">
        <f t="shared" ca="1" si="158"/>
        <v>3.9461985312478554</v>
      </c>
      <c r="L199" s="406" t="str">
        <f>IF(Computations!J174&lt;&gt;"",Computations!J174,"---")</f>
        <v>Y</v>
      </c>
      <c r="M199" s="436">
        <f>IF(Computations!I174&lt;&gt;"",Computations!I174,"---")</f>
        <v>83.168777209376401</v>
      </c>
      <c r="N199" s="410">
        <f>IF(Computations!C174&lt;&gt;"",Computations!C174,"---")</f>
        <v>7732.5494987468674</v>
      </c>
      <c r="O199" s="407">
        <f>IF(Computations!D174&lt;&gt;"",Computations!D174,"---")</f>
        <v>72404.5</v>
      </c>
      <c r="P199" s="407">
        <f>IF(Computations!M174&lt;&gt;"",Computations!M174,"---")</f>
        <v>83.168777209376401</v>
      </c>
      <c r="Q199" s="407">
        <f>IF(Computations!P174&lt;&gt;"",Computations!P174,"---")</f>
        <v>0.21</v>
      </c>
      <c r="R199" s="407">
        <f>IF(Computations!V174&lt;&gt;"",Computations!V174,"---")</f>
        <v>10.631620884242675</v>
      </c>
      <c r="S199" s="407">
        <f>IF(Computations!X174&lt;&gt;"",Computations!X174,"---")</f>
        <v>155</v>
      </c>
      <c r="T199" s="407">
        <f>IF(Computations!AB174&lt;&gt;"",Computations!AB174,"---")</f>
        <v>0</v>
      </c>
      <c r="U199" s="407">
        <f>IF(Computations!AG174&lt;&gt;"",Computations!AG174,"---")</f>
        <v>32.022221010285733</v>
      </c>
      <c r="V199" s="407">
        <f>IF(Computations!H174&lt;&gt;"",Computations!H174,"---")</f>
        <v>216.98817708333334</v>
      </c>
      <c r="W199" s="407">
        <f>IF(Computations!G174&lt;&gt;"",Computations!G174,"---")</f>
        <v>1.8555729166666599</v>
      </c>
      <c r="X199" s="407">
        <f>IF(Computations!F174&lt;&gt;"",Computations!F174,"---")</f>
        <v>218.84375</v>
      </c>
      <c r="Y199" s="422">
        <f>IF(Computations!E174&lt;&gt;"",Computations!E174,"---")</f>
        <v>3.3321000000000001</v>
      </c>
      <c r="Z199" s="409">
        <f>IF(AA199=O199,N199,interp(AA199,AreaCapacity!$A$3:$B$245,2))</f>
        <v>7732.5494987468674</v>
      </c>
      <c r="AA199" s="403">
        <f t="shared" si="152"/>
        <v>72404.5</v>
      </c>
      <c r="AB199" s="396">
        <f t="shared" si="159"/>
        <v>83.168777209376401</v>
      </c>
      <c r="AC199" s="396">
        <f>IF(P199&lt;&gt;"---",P199,IF(BH199="Y",AB199,MIN(Input!I174,AB199-AK199)))</f>
        <v>83.168777209376401</v>
      </c>
      <c r="AD199" s="396">
        <f t="shared" si="160"/>
        <v>0.21</v>
      </c>
      <c r="AE199" s="396">
        <f>IF(R199&lt;&gt;"---",R199,IF(BH199="Y",Input!M174,0))</f>
        <v>10.631620884242675</v>
      </c>
      <c r="AF199" s="396">
        <f t="shared" si="161"/>
        <v>155</v>
      </c>
      <c r="AG199" s="396">
        <f t="shared" si="132"/>
        <v>0</v>
      </c>
      <c r="AH199" s="396">
        <f t="shared" si="133"/>
        <v>32.022221010285733</v>
      </c>
      <c r="AI199" s="396">
        <f t="shared" si="162"/>
        <v>218.84375</v>
      </c>
      <c r="AJ199" s="212">
        <f t="shared" si="134"/>
        <v>216.98817708333334</v>
      </c>
      <c r="AK199" s="432">
        <f>IF(Y199&lt;&gt;"---",Y199,interp(AA198,AreaCapacity!$A$3:$C$245,3)*StepInterp(B199,Evap!$A$3:$D$15,4)/1.9835)</f>
        <v>3.3321000000000001</v>
      </c>
      <c r="AL199" s="396">
        <f t="shared" si="163"/>
        <v>1.8555729166666599</v>
      </c>
      <c r="AM199" s="396">
        <f t="shared" si="135"/>
        <v>218.84375</v>
      </c>
      <c r="AN199" s="396">
        <f t="shared" si="153"/>
        <v>-272.0399999999936</v>
      </c>
      <c r="AO199" s="396">
        <f t="shared" si="136"/>
        <v>133.81939987395694</v>
      </c>
      <c r="AP199" s="396">
        <f t="shared" si="154"/>
        <v>16700.581624299986</v>
      </c>
      <c r="AQ199" s="409">
        <f>IF(AR199=O199,N199,interp(AR199,AreaCapacity!$A$3:$B$245,2))</f>
        <v>7732.5494987468674</v>
      </c>
      <c r="AR199" s="403">
        <f t="shared" si="137"/>
        <v>72404.5</v>
      </c>
      <c r="AS199" s="396">
        <f t="shared" si="164"/>
        <v>83.168777209376401</v>
      </c>
      <c r="AT199" s="396">
        <f>IF(P199&lt;&gt;"---",P199,IF(BH199="Y",AS199,MIN(Input!I174,AS199-BB199)))</f>
        <v>83.168777209376401</v>
      </c>
      <c r="AU199" s="396">
        <f t="shared" si="165"/>
        <v>0.21</v>
      </c>
      <c r="AV199" s="396">
        <f>IF(R199&lt;&gt;"---",R199,IF(BH199="Y",Input!M174,0))</f>
        <v>10.631620884242675</v>
      </c>
      <c r="AW199" s="396">
        <f t="shared" si="166"/>
        <v>155</v>
      </c>
      <c r="AX199" s="396">
        <f t="shared" si="138"/>
        <v>0</v>
      </c>
      <c r="AY199" s="396">
        <f t="shared" si="139"/>
        <v>32.022221010285733</v>
      </c>
      <c r="AZ199" s="396">
        <f t="shared" si="167"/>
        <v>218.84375</v>
      </c>
      <c r="BA199" s="212">
        <f t="shared" si="140"/>
        <v>216.98817708333334</v>
      </c>
      <c r="BB199" s="432">
        <f>IF(Y199&lt;&gt;"---",Y199,interp(AR198,AreaCapacity!$A$3:$C$245,3)*StepInterp(B199,Evap!$A$3:$D$15,4)/1.9835)</f>
        <v>3.3321000000000001</v>
      </c>
      <c r="BC199" s="396">
        <f t="shared" si="168"/>
        <v>1.8555729166666599</v>
      </c>
      <c r="BD199" s="212">
        <f t="shared" si="141"/>
        <v>218.84375</v>
      </c>
      <c r="BE199" s="212">
        <f t="shared" si="142"/>
        <v>-272.0399999999936</v>
      </c>
      <c r="BF199" s="212">
        <f t="shared" si="143"/>
        <v>133.81939987395694</v>
      </c>
      <c r="BG199" s="445">
        <f t="shared" si="144"/>
        <v>16700.581624299986</v>
      </c>
      <c r="BH199" s="396" t="str">
        <f t="shared" si="169"/>
        <v>Y</v>
      </c>
      <c r="BI199" s="396">
        <f t="shared" si="170"/>
        <v>110</v>
      </c>
      <c r="BJ199" s="396">
        <f t="shared" si="145"/>
        <v>0</v>
      </c>
      <c r="BK199" s="396">
        <f t="shared" si="146"/>
        <v>91331.677763020707</v>
      </c>
      <c r="BL199" s="396">
        <f t="shared" si="147"/>
        <v>91331.677763020707</v>
      </c>
      <c r="BM199" s="443">
        <f t="shared" si="148"/>
        <v>0</v>
      </c>
      <c r="BN199" s="460">
        <f t="shared" si="149"/>
        <v>0</v>
      </c>
      <c r="BO199" s="305">
        <f t="shared" si="150"/>
        <v>0</v>
      </c>
      <c r="BP199" s="445">
        <f t="shared" si="151"/>
        <v>0</v>
      </c>
      <c r="BQ199" s="305"/>
      <c r="BR199" s="12">
        <v>7704</v>
      </c>
      <c r="BS199" s="12">
        <v>52000</v>
      </c>
      <c r="BT199" s="12">
        <v>7747.5</v>
      </c>
      <c r="BU199" s="446">
        <v>85000</v>
      </c>
      <c r="BV199" s="6">
        <v>7766</v>
      </c>
      <c r="BW199" s="6">
        <v>102369</v>
      </c>
      <c r="CW199" s="436"/>
      <c r="CX199" s="436"/>
      <c r="CY199" s="436"/>
      <c r="CZ199" s="436"/>
      <c r="DA199" s="436"/>
      <c r="DB199" s="436"/>
      <c r="DC199" s="148"/>
    </row>
    <row r="200" spans="1:107">
      <c r="A200" s="6" t="str">
        <f ca="1">OFFSET('day lookup'!$A$1,WEEKDAY(B200,1)-1,0)</f>
        <v>THU</v>
      </c>
      <c r="B200" s="387">
        <f t="shared" si="155"/>
        <v>41165</v>
      </c>
      <c r="C200" s="394">
        <f ca="1">IF($CY$1=1,OFFSET(Historic!$F$193,$B200-$B$35,C$30-1975),IF($B200&gt;DATE(Input!$C$1,4,30),OFFSET(Historic!$F$193,$B200-$B$35,C$30-1975),NA()))</f>
        <v>82.631339500006391</v>
      </c>
      <c r="D200" s="212">
        <f ca="1">IF($CY$1=1,OFFSET(Historic!$F$193,$B200-$B$35,D$30-1975),IF($B200&gt;DATE(Input!$C$1,4,30),OFFSET(Historic!$F$193,$B200-$B$35,D$30-1975),NA()))</f>
        <v>132.89249000000001</v>
      </c>
      <c r="E200" s="212">
        <f ca="1">IF($CY$1=1,OFFSET(Historic!$F$193,$B200-$B$35,E$30-1975),IF($B200&gt;DATE(Input!$C$1,4,30),OFFSET(Historic!$F$193,$B200-$B$35,E$30-1975),NA()))</f>
        <v>120.3172902</v>
      </c>
      <c r="F200" s="212">
        <f ca="1">IF($CY$1=1,OFFSET(Historic!$F$193,$B200-$B$35,F$30-1975),IF($B200&gt;DATE(Input!$C$1,4,30),OFFSET(Historic!$F$193,$B200-$B$35,F$30-1975),NA()))</f>
        <v>184.46271000000002</v>
      </c>
      <c r="G200" s="212">
        <f ca="1">IF($CY$1=1,OFFSET(Historic!$F$193,$B200-$B$35,G$30-1975),IF($B200&gt;DATE(Input!$C$1,4,30),OFFSET(Historic!$F$193,$B200-$B$35,G$30-1975),NA()))</f>
        <v>138</v>
      </c>
      <c r="H200" s="212">
        <f t="shared" ca="1" si="131"/>
        <v>131.66076594000128</v>
      </c>
      <c r="I200" s="388">
        <f t="shared" ca="1" si="156"/>
        <v>1.8244867317834887</v>
      </c>
      <c r="J200" s="305">
        <f t="shared" ca="1" si="157"/>
        <v>109.46000558721207</v>
      </c>
      <c r="K200" s="305">
        <f t="shared" ca="1" si="158"/>
        <v>3.6793279188978851</v>
      </c>
      <c r="L200" s="406" t="str">
        <f>IF(Computations!J175&lt;&gt;"",Computations!J175,"---")</f>
        <v>Y</v>
      </c>
      <c r="M200" s="436">
        <f>IF(Computations!I175&lt;&gt;"",Computations!I175,"---")</f>
        <v>74.58180983740678</v>
      </c>
      <c r="N200" s="410">
        <f>IF(Computations!C175&lt;&gt;"",Computations!C175,"---")</f>
        <v>7732.1700125313282</v>
      </c>
      <c r="O200" s="407">
        <f>IF(Computations!D175&lt;&gt;"",Computations!D175,"---")</f>
        <v>72101.67</v>
      </c>
      <c r="P200" s="407">
        <f>IF(Computations!M175&lt;&gt;"",Computations!M175,"---")</f>
        <v>74.58180983740678</v>
      </c>
      <c r="Q200" s="407">
        <f>IF(Computations!P175&lt;&gt;"",Computations!P175,"---")</f>
        <v>0.21</v>
      </c>
      <c r="R200" s="407">
        <f>IF(Computations!V175&lt;&gt;"",Computations!V175,"---")</f>
        <v>10.631620884242675</v>
      </c>
      <c r="S200" s="407">
        <f>IF(Computations!X175&lt;&gt;"",Computations!X175,"---")</f>
        <v>155</v>
      </c>
      <c r="T200" s="407">
        <f>IF(Computations!AB175&lt;&gt;"",Computations!AB175,"---")</f>
        <v>0</v>
      </c>
      <c r="U200" s="407">
        <f>IF(Computations!AG175&lt;&gt;"",Computations!AG175,"---")</f>
        <v>16.489055721650431</v>
      </c>
      <c r="V200" s="407">
        <f>IF(Computations!H175&lt;&gt;"",Computations!H175,"---")</f>
        <v>223.93437499999902</v>
      </c>
      <c r="W200" s="407">
        <f>IF(Computations!G175&lt;&gt;"",Computations!G175,"---")</f>
        <v>1.7999999999999901</v>
      </c>
      <c r="X200" s="407">
        <f>IF(Computations!F175&lt;&gt;"",Computations!F175,"---")</f>
        <v>225.73437499999901</v>
      </c>
      <c r="Y200" s="422">
        <f>IF(Computations!E175&lt;&gt;"",Computations!E175,"---")</f>
        <v>3.3220000000000001</v>
      </c>
      <c r="Z200" s="409">
        <f>IF(AA200=O200,N200,interp(AA200,AreaCapacity!$A$3:$B$245,2))</f>
        <v>7732.1700125313282</v>
      </c>
      <c r="AA200" s="403">
        <f t="shared" si="152"/>
        <v>72101.67</v>
      </c>
      <c r="AB200" s="396">
        <f t="shared" si="159"/>
        <v>74.58180983740678</v>
      </c>
      <c r="AC200" s="396">
        <f>IF(P200&lt;&gt;"---",P200,IF(BH200="Y",AB200,MIN(Input!I175,AB200-AK200)))</f>
        <v>74.58180983740678</v>
      </c>
      <c r="AD200" s="396">
        <f t="shared" si="160"/>
        <v>0.21</v>
      </c>
      <c r="AE200" s="396">
        <f>IF(R200&lt;&gt;"---",R200,IF(BH200="Y",Input!M175,0))</f>
        <v>10.631620884242675</v>
      </c>
      <c r="AF200" s="396">
        <f t="shared" si="161"/>
        <v>155</v>
      </c>
      <c r="AG200" s="396">
        <f t="shared" si="132"/>
        <v>0</v>
      </c>
      <c r="AH200" s="396">
        <f t="shared" si="133"/>
        <v>16.489055721650431</v>
      </c>
      <c r="AI200" s="396">
        <f t="shared" si="162"/>
        <v>225.73437499999901</v>
      </c>
      <c r="AJ200" s="212">
        <f t="shared" si="134"/>
        <v>223.93437499999902</v>
      </c>
      <c r="AK200" s="432">
        <f>IF(Y200&lt;&gt;"---",Y200,interp(AA199,AreaCapacity!$A$3:$C$245,3)*StepInterp(B200,Evap!$A$3:$D$15,4)/1.9835)</f>
        <v>3.3220000000000001</v>
      </c>
      <c r="AL200" s="396">
        <f t="shared" si="163"/>
        <v>1.7999999999999901</v>
      </c>
      <c r="AM200" s="396">
        <f t="shared" si="135"/>
        <v>225.73437499999901</v>
      </c>
      <c r="AN200" s="396">
        <f t="shared" si="153"/>
        <v>-302.83000000000175</v>
      </c>
      <c r="AO200" s="396">
        <f t="shared" si="136"/>
        <v>149.35256516259224</v>
      </c>
      <c r="AP200" s="396">
        <f t="shared" si="154"/>
        <v>16996.822437299987</v>
      </c>
      <c r="AQ200" s="409">
        <f>IF(AR200=O200,N200,interp(AR200,AreaCapacity!$A$3:$B$245,2))</f>
        <v>7732.1700125313282</v>
      </c>
      <c r="AR200" s="403">
        <f t="shared" si="137"/>
        <v>72101.67</v>
      </c>
      <c r="AS200" s="396">
        <f t="shared" si="164"/>
        <v>74.58180983740678</v>
      </c>
      <c r="AT200" s="396">
        <f>IF(P200&lt;&gt;"---",P200,IF(BH200="Y",AS200,MIN(Input!I175,AS200-BB200)))</f>
        <v>74.58180983740678</v>
      </c>
      <c r="AU200" s="396">
        <f t="shared" si="165"/>
        <v>0.21</v>
      </c>
      <c r="AV200" s="396">
        <f>IF(R200&lt;&gt;"---",R200,IF(BH200="Y",Input!M175,0))</f>
        <v>10.631620884242675</v>
      </c>
      <c r="AW200" s="396">
        <f t="shared" si="166"/>
        <v>155</v>
      </c>
      <c r="AX200" s="396">
        <f t="shared" si="138"/>
        <v>0</v>
      </c>
      <c r="AY200" s="396">
        <f t="shared" si="139"/>
        <v>16.489055721650431</v>
      </c>
      <c r="AZ200" s="396">
        <f t="shared" si="167"/>
        <v>225.73437499999901</v>
      </c>
      <c r="BA200" s="212">
        <f t="shared" si="140"/>
        <v>223.93437499999902</v>
      </c>
      <c r="BB200" s="432">
        <f>IF(Y200&lt;&gt;"---",Y200,interp(AR199,AreaCapacity!$A$3:$C$245,3)*StepInterp(B200,Evap!$A$3:$D$15,4)/1.9835)</f>
        <v>3.3220000000000001</v>
      </c>
      <c r="BC200" s="396">
        <f t="shared" si="168"/>
        <v>1.7999999999999901</v>
      </c>
      <c r="BD200" s="212">
        <f t="shared" si="141"/>
        <v>225.73437499999901</v>
      </c>
      <c r="BE200" s="212">
        <f t="shared" si="142"/>
        <v>-302.83000000000175</v>
      </c>
      <c r="BF200" s="212">
        <f t="shared" si="143"/>
        <v>149.35256516259224</v>
      </c>
      <c r="BG200" s="445">
        <f t="shared" si="144"/>
        <v>16996.822437299987</v>
      </c>
      <c r="BH200" s="396" t="str">
        <f t="shared" si="169"/>
        <v>Y</v>
      </c>
      <c r="BI200" s="396">
        <f t="shared" si="170"/>
        <v>110</v>
      </c>
      <c r="BJ200" s="396">
        <f t="shared" si="145"/>
        <v>0</v>
      </c>
      <c r="BK200" s="396">
        <f t="shared" si="146"/>
        <v>91331.677763020707</v>
      </c>
      <c r="BL200" s="396">
        <f t="shared" si="147"/>
        <v>91331.677763020707</v>
      </c>
      <c r="BM200" s="443">
        <f t="shared" si="148"/>
        <v>0</v>
      </c>
      <c r="BN200" s="460">
        <f t="shared" si="149"/>
        <v>0</v>
      </c>
      <c r="BO200" s="305">
        <f t="shared" si="150"/>
        <v>0</v>
      </c>
      <c r="BP200" s="445">
        <f t="shared" si="151"/>
        <v>0</v>
      </c>
      <c r="BQ200" s="305"/>
      <c r="BR200" s="12">
        <v>7704</v>
      </c>
      <c r="BS200" s="12">
        <v>52000</v>
      </c>
      <c r="BT200" s="12">
        <v>7747.5</v>
      </c>
      <c r="BU200" s="446">
        <v>85000</v>
      </c>
      <c r="BV200" s="6">
        <v>7766</v>
      </c>
      <c r="BW200" s="6">
        <v>102369</v>
      </c>
      <c r="CW200" s="436"/>
      <c r="CX200" s="436"/>
      <c r="CY200" s="436"/>
      <c r="CZ200" s="436"/>
      <c r="DA200" s="436"/>
      <c r="DB200" s="436"/>
      <c r="DC200" s="148"/>
    </row>
    <row r="201" spans="1:107">
      <c r="A201" s="6" t="str">
        <f ca="1">OFFSET('day lookup'!$A$1,WEEKDAY(B201,1)-1,0)</f>
        <v>FRI</v>
      </c>
      <c r="B201" s="387">
        <f t="shared" si="155"/>
        <v>41166</v>
      </c>
      <c r="C201" s="394">
        <f ca="1">IF($CY$1=1,OFFSET(Historic!$F$193,$B201-$B$35,C$30-1975),IF($B201&gt;DATE(Input!$C$1,4,30),OFFSET(Historic!$F$193,$B201-$B$35,C$30-1975),NA()))</f>
        <v>120.31629849999797</v>
      </c>
      <c r="D201" s="212">
        <f ca="1">IF($CY$1=1,OFFSET(Historic!$F$193,$B201-$B$35,D$30-1975),IF($B201&gt;DATE(Input!$C$1,4,30),OFFSET(Historic!$F$193,$B201-$B$35,D$30-1975),NA()))</f>
        <v>122.97514000000001</v>
      </c>
      <c r="E201" s="212">
        <f ca="1">IF($CY$1=1,OFFSET(Historic!$F$193,$B201-$B$35,E$30-1975),IF($B201&gt;DATE(Input!$C$1,4,30),OFFSET(Historic!$F$193,$B201-$B$35,E$30-1975),NA()))</f>
        <v>66.565253200000001</v>
      </c>
      <c r="F201" s="212">
        <f ca="1">IF($CY$1=1,OFFSET(Historic!$F$193,$B201-$B$35,F$30-1975),IF($B201&gt;DATE(Input!$C$1,4,30),OFFSET(Historic!$F$193,$B201-$B$35,F$30-1975),NA()))</f>
        <v>146.77678</v>
      </c>
      <c r="G201" s="212">
        <f ca="1">IF($CY$1=1,OFFSET(Historic!$F$193,$B201-$B$35,G$30-1975),IF($B201&gt;DATE(Input!$C$1,4,30),OFFSET(Historic!$F$193,$B201-$B$35,G$30-1975),NA()))</f>
        <v>137.19999999999999</v>
      </c>
      <c r="H201" s="212">
        <f t="shared" ca="1" si="131"/>
        <v>118.76669433999959</v>
      </c>
      <c r="I201" s="388">
        <f t="shared" ca="1" si="156"/>
        <v>1.6458073629911945</v>
      </c>
      <c r="J201" s="305">
        <f t="shared" ca="1" si="157"/>
        <v>98.740144288354983</v>
      </c>
      <c r="K201" s="305">
        <f t="shared" ca="1" si="158"/>
        <v>3.3189964466673949</v>
      </c>
      <c r="L201" s="406" t="str">
        <f>IF(Computations!J176&lt;&gt;"",Computations!J176,"---")</f>
        <v>Y</v>
      </c>
      <c r="M201" s="436">
        <f>IF(Computations!I176&lt;&gt;"",Computations!I176,"---")</f>
        <v>60.505510936057846</v>
      </c>
      <c r="N201" s="410">
        <f>IF(Computations!C176&lt;&gt;"",Computations!C176,"---")</f>
        <v>7731.6799873737373</v>
      </c>
      <c r="O201" s="407">
        <f>IF(Computations!D176&lt;&gt;"",Computations!D176,"---")</f>
        <v>71712.55</v>
      </c>
      <c r="P201" s="407">
        <f>IF(Computations!M176&lt;&gt;"",Computations!M176,"---")</f>
        <v>60.505510936057846</v>
      </c>
      <c r="Q201" s="407">
        <f>IF(Computations!P176&lt;&gt;"",Computations!P176,"---")</f>
        <v>0.21</v>
      </c>
      <c r="R201" s="407">
        <f>IF(Computations!V176&lt;&gt;"",Computations!V176,"---")</f>
        <v>10.631620884242675</v>
      </c>
      <c r="S201" s="407">
        <f>IF(Computations!X176&lt;&gt;"",Computations!X176,"---")</f>
        <v>167.5</v>
      </c>
      <c r="T201" s="407">
        <f>IF(Computations!AB176&lt;&gt;"",Computations!AB176,"---")</f>
        <v>0</v>
      </c>
      <c r="U201" s="407">
        <f>IF(Computations!AG176&lt;&gt;"",Computations!AG176,"---")</f>
        <v>-14.529951513032501</v>
      </c>
      <c r="V201" s="407">
        <f>IF(Computations!H176&lt;&gt;"",Computations!H176,"---")</f>
        <v>253.37708333333302</v>
      </c>
      <c r="W201" s="407">
        <f>IF(Computations!G176&lt;&gt;"",Computations!G176,"---")</f>
        <v>1.7999999999999901</v>
      </c>
      <c r="X201" s="407">
        <f>IF(Computations!F176&lt;&gt;"",Computations!F176,"---")</f>
        <v>255.177083333333</v>
      </c>
      <c r="Y201" s="422">
        <f>IF(Computations!E176&lt;&gt;"",Computations!E176,"---")</f>
        <v>3.3069000000000002</v>
      </c>
      <c r="Z201" s="409">
        <f>IF(AA201=O201,N201,interp(AA201,AreaCapacity!$A$3:$B$245,2))</f>
        <v>7731.6799873737373</v>
      </c>
      <c r="AA201" s="403">
        <f t="shared" si="152"/>
        <v>71712.55</v>
      </c>
      <c r="AB201" s="396">
        <f t="shared" si="159"/>
        <v>60.505510936057846</v>
      </c>
      <c r="AC201" s="396">
        <f>IF(P201&lt;&gt;"---",P201,IF(BH201="Y",AB201,MIN(Input!I176,AB201-AK201)))</f>
        <v>60.505510936057846</v>
      </c>
      <c r="AD201" s="396">
        <f t="shared" si="160"/>
        <v>0.21</v>
      </c>
      <c r="AE201" s="396">
        <f>IF(R201&lt;&gt;"---",R201,IF(BH201="Y",Input!M176,0))</f>
        <v>10.631620884242675</v>
      </c>
      <c r="AF201" s="396">
        <f t="shared" si="161"/>
        <v>167.5</v>
      </c>
      <c r="AG201" s="396">
        <f t="shared" si="132"/>
        <v>0</v>
      </c>
      <c r="AH201" s="396">
        <f t="shared" si="133"/>
        <v>-14.529951513032501</v>
      </c>
      <c r="AI201" s="396">
        <f t="shared" si="162"/>
        <v>255.177083333333</v>
      </c>
      <c r="AJ201" s="212">
        <f t="shared" si="134"/>
        <v>253.37708333333302</v>
      </c>
      <c r="AK201" s="432">
        <f>IF(Y201&lt;&gt;"---",Y201,interp(AA200,AreaCapacity!$A$3:$C$245,3)*StepInterp(B201,Evap!$A$3:$D$15,4)/1.9835)</f>
        <v>3.3069000000000002</v>
      </c>
      <c r="AL201" s="396">
        <f t="shared" si="163"/>
        <v>1.7999999999999901</v>
      </c>
      <c r="AM201" s="396">
        <f t="shared" si="135"/>
        <v>255.177083333333</v>
      </c>
      <c r="AN201" s="396">
        <f t="shared" si="153"/>
        <v>-389.11999999999534</v>
      </c>
      <c r="AO201" s="396">
        <f t="shared" si="136"/>
        <v>192.87157239727517</v>
      </c>
      <c r="AP201" s="396">
        <f t="shared" si="154"/>
        <v>17379.383201149984</v>
      </c>
      <c r="AQ201" s="409">
        <f>IF(AR201=O201,N201,interp(AR201,AreaCapacity!$A$3:$B$245,2))</f>
        <v>7731.6799873737373</v>
      </c>
      <c r="AR201" s="403">
        <f t="shared" si="137"/>
        <v>71712.55</v>
      </c>
      <c r="AS201" s="396">
        <f t="shared" si="164"/>
        <v>60.505510936057846</v>
      </c>
      <c r="AT201" s="396">
        <f>IF(P201&lt;&gt;"---",P201,IF(BH201="Y",AS201,MIN(Input!I176,AS201-BB201)))</f>
        <v>60.505510936057846</v>
      </c>
      <c r="AU201" s="396">
        <f t="shared" si="165"/>
        <v>0.21</v>
      </c>
      <c r="AV201" s="396">
        <f>IF(R201&lt;&gt;"---",R201,IF(BH201="Y",Input!M176,0))</f>
        <v>10.631620884242675</v>
      </c>
      <c r="AW201" s="396">
        <f t="shared" si="166"/>
        <v>167.5</v>
      </c>
      <c r="AX201" s="396">
        <f t="shared" si="138"/>
        <v>0</v>
      </c>
      <c r="AY201" s="396">
        <f t="shared" si="139"/>
        <v>-14.529951513032501</v>
      </c>
      <c r="AZ201" s="396">
        <f t="shared" si="167"/>
        <v>255.177083333333</v>
      </c>
      <c r="BA201" s="212">
        <f t="shared" si="140"/>
        <v>253.37708333333302</v>
      </c>
      <c r="BB201" s="432">
        <f>IF(Y201&lt;&gt;"---",Y201,interp(AR200,AreaCapacity!$A$3:$C$245,3)*StepInterp(B201,Evap!$A$3:$D$15,4)/1.9835)</f>
        <v>3.3069000000000002</v>
      </c>
      <c r="BC201" s="396">
        <f t="shared" si="168"/>
        <v>1.7999999999999901</v>
      </c>
      <c r="BD201" s="212">
        <f t="shared" si="141"/>
        <v>255.177083333333</v>
      </c>
      <c r="BE201" s="212">
        <f t="shared" si="142"/>
        <v>-389.11999999999534</v>
      </c>
      <c r="BF201" s="212">
        <f t="shared" si="143"/>
        <v>192.87157239727517</v>
      </c>
      <c r="BG201" s="445">
        <f t="shared" si="144"/>
        <v>17379.383201149984</v>
      </c>
      <c r="BH201" s="396" t="str">
        <f t="shared" si="169"/>
        <v>Y</v>
      </c>
      <c r="BI201" s="396">
        <f t="shared" si="170"/>
        <v>110</v>
      </c>
      <c r="BJ201" s="396">
        <f t="shared" si="145"/>
        <v>0</v>
      </c>
      <c r="BK201" s="396">
        <f t="shared" si="146"/>
        <v>91331.677763020707</v>
      </c>
      <c r="BL201" s="396">
        <f t="shared" si="147"/>
        <v>91331.677763020707</v>
      </c>
      <c r="BM201" s="443">
        <f t="shared" si="148"/>
        <v>0</v>
      </c>
      <c r="BN201" s="460">
        <f t="shared" si="149"/>
        <v>0</v>
      </c>
      <c r="BO201" s="305">
        <f t="shared" si="150"/>
        <v>0</v>
      </c>
      <c r="BP201" s="445">
        <f t="shared" si="151"/>
        <v>0</v>
      </c>
      <c r="BQ201" s="305"/>
      <c r="BR201" s="12">
        <v>7704</v>
      </c>
      <c r="BS201" s="12">
        <v>52000</v>
      </c>
      <c r="BT201" s="12">
        <v>7747.5</v>
      </c>
      <c r="BU201" s="446">
        <v>85000</v>
      </c>
      <c r="BV201" s="6">
        <v>7766</v>
      </c>
      <c r="BW201" s="6">
        <v>102369</v>
      </c>
      <c r="CW201" s="436"/>
      <c r="CX201" s="436"/>
      <c r="CY201" s="436"/>
      <c r="CZ201" s="436"/>
      <c r="DA201" s="436"/>
      <c r="DB201" s="436"/>
      <c r="DC201" s="148"/>
    </row>
    <row r="202" spans="1:107">
      <c r="A202" s="6" t="str">
        <f ca="1">OFFSET('day lookup'!$A$1,WEEKDAY(B202,1)-1,0)</f>
        <v>SAT</v>
      </c>
      <c r="B202" s="387">
        <f t="shared" si="155"/>
        <v>41167</v>
      </c>
      <c r="C202" s="394">
        <f ca="1">IF($CY$1=1,OFFSET(Historic!$F$193,$B202-$B$35,C$30-1975),IF($B202&gt;DATE(Input!$C$1,4,30),OFFSET(Historic!$F$193,$B202-$B$35,C$30-1975),NA()))</f>
        <v>77.160027499998833</v>
      </c>
      <c r="D202" s="212">
        <f ca="1">IF($CY$1=1,OFFSET(Historic!$F$193,$B202-$B$35,D$30-1975),IF($B202&gt;DATE(Input!$C$1,4,30),OFFSET(Historic!$F$193,$B202-$B$35,D$30-1975),NA()))</f>
        <v>77.355330000000009</v>
      </c>
      <c r="E202" s="212">
        <f ca="1">IF($CY$1=1,OFFSET(Historic!$F$193,$B202-$B$35,E$30-1975),IF($B202&gt;DATE(Input!$C$1,4,30),OFFSET(Historic!$F$193,$B202-$B$35,E$30-1975),NA()))</f>
        <v>74.538802599999997</v>
      </c>
      <c r="F202" s="212">
        <f ca="1">IF($CY$1=1,OFFSET(Historic!$F$193,$B202-$B$35,F$30-1975),IF($B202&gt;DATE(Input!$C$1,4,30),OFFSET(Historic!$F$193,$B202-$B$35,F$30-1975),NA()))</f>
        <v>178.51230000000001</v>
      </c>
      <c r="G202" s="212">
        <f ca="1">IF($CY$1=1,OFFSET(Historic!$F$193,$B202-$B$35,G$30-1975),IF($B202&gt;DATE(Input!$C$1,4,30),OFFSET(Historic!$F$193,$B202-$B$35,G$30-1975),NA()))</f>
        <v>125.05</v>
      </c>
      <c r="H202" s="212">
        <f t="shared" ca="1" si="131"/>
        <v>106.52329201999976</v>
      </c>
      <c r="I202" s="388">
        <f t="shared" ca="1" si="156"/>
        <v>1.4761446322206142</v>
      </c>
      <c r="J202" s="305">
        <f t="shared" ca="1" si="157"/>
        <v>88.561235812580321</v>
      </c>
      <c r="K202" s="305">
        <f t="shared" ca="1" si="158"/>
        <v>2.9768482626077422</v>
      </c>
      <c r="L202" s="406" t="str">
        <f>IF(Computations!J177&lt;&gt;"",Computations!J177,"---")</f>
        <v>Y</v>
      </c>
      <c r="M202" s="436">
        <f>IF(Computations!I177&lt;&gt;"",Computations!I177,"---")</f>
        <v>57.969367956473576</v>
      </c>
      <c r="N202" s="410">
        <f>IF(Computations!C177&lt;&gt;"",Computations!C177,"---")</f>
        <v>7731.160277777778</v>
      </c>
      <c r="O202" s="407">
        <f>IF(Computations!D177&lt;&gt;"",Computations!D177,"---")</f>
        <v>71300.94</v>
      </c>
      <c r="P202" s="407">
        <f>IF(Computations!M177&lt;&gt;"",Computations!M177,"---")</f>
        <v>57.969367956473576</v>
      </c>
      <c r="Q202" s="407">
        <f>IF(Computations!P177&lt;&gt;"",Computations!P177,"---")</f>
        <v>0.21</v>
      </c>
      <c r="R202" s="407">
        <f>IF(Computations!V177&lt;&gt;"",Computations!V177,"---")</f>
        <v>10.631620884242675</v>
      </c>
      <c r="S202" s="407">
        <f>IF(Computations!X177&lt;&gt;"",Computations!X177,"---")</f>
        <v>180</v>
      </c>
      <c r="T202" s="407">
        <f>IF(Computations!AB177&lt;&gt;"",Computations!AB177,"---")</f>
        <v>0</v>
      </c>
      <c r="U202" s="407">
        <f>IF(Computations!AG177&lt;&gt;"",Computations!AG177,"---")</f>
        <v>-13.378594492616713</v>
      </c>
      <c r="V202" s="407">
        <f>IF(Computations!H177&lt;&gt;"",Computations!H177,"---")</f>
        <v>262.18958333333296</v>
      </c>
      <c r="W202" s="407">
        <f>IF(Computations!G177&lt;&gt;"",Computations!G177,"---")</f>
        <v>1.7999999999999901</v>
      </c>
      <c r="X202" s="407">
        <f>IF(Computations!F177&lt;&gt;"",Computations!F177,"---")</f>
        <v>263.98958333333297</v>
      </c>
      <c r="Y202" s="422">
        <f>IF(Computations!E177&lt;&gt;"",Computations!E177,"---")</f>
        <v>3.2968000000000002</v>
      </c>
      <c r="Z202" s="409">
        <f>IF(AA202=O202,N202,interp(AA202,AreaCapacity!$A$3:$B$245,2))</f>
        <v>7731.160277777778</v>
      </c>
      <c r="AA202" s="403">
        <f t="shared" si="152"/>
        <v>71300.94</v>
      </c>
      <c r="AB202" s="396">
        <f t="shared" si="159"/>
        <v>57.969367956473576</v>
      </c>
      <c r="AC202" s="396">
        <f>IF(P202&lt;&gt;"---",P202,IF(BH202="Y",AB202,MIN(Input!I177,AB202-AK202)))</f>
        <v>57.969367956473576</v>
      </c>
      <c r="AD202" s="396">
        <f t="shared" si="160"/>
        <v>0.21</v>
      </c>
      <c r="AE202" s="396">
        <f>IF(R202&lt;&gt;"---",R202,IF(BH202="Y",Input!M177,0))</f>
        <v>10.631620884242675</v>
      </c>
      <c r="AF202" s="396">
        <f t="shared" si="161"/>
        <v>180</v>
      </c>
      <c r="AG202" s="396">
        <f t="shared" si="132"/>
        <v>0</v>
      </c>
      <c r="AH202" s="396">
        <f t="shared" si="133"/>
        <v>-13.378594492616713</v>
      </c>
      <c r="AI202" s="396">
        <f t="shared" si="162"/>
        <v>263.98958333333297</v>
      </c>
      <c r="AJ202" s="212">
        <f t="shared" si="134"/>
        <v>262.18958333333296</v>
      </c>
      <c r="AK202" s="432">
        <f>IF(Y202&lt;&gt;"---",Y202,interp(AA201,AreaCapacity!$A$3:$C$245,3)*StepInterp(B202,Evap!$A$3:$D$15,4)/1.9835)</f>
        <v>3.2968000000000002</v>
      </c>
      <c r="AL202" s="396">
        <f t="shared" si="163"/>
        <v>1.7999999999999901</v>
      </c>
      <c r="AM202" s="396">
        <f t="shared" si="135"/>
        <v>263.98958333333297</v>
      </c>
      <c r="AN202" s="396">
        <f t="shared" si="153"/>
        <v>-411.61000000000058</v>
      </c>
      <c r="AO202" s="396">
        <f t="shared" si="136"/>
        <v>204.22021537685939</v>
      </c>
      <c r="AP202" s="396">
        <f t="shared" si="154"/>
        <v>17784.453998349985</v>
      </c>
      <c r="AQ202" s="409">
        <f>IF(AR202=O202,N202,interp(AR202,AreaCapacity!$A$3:$B$245,2))</f>
        <v>7731.160277777778</v>
      </c>
      <c r="AR202" s="403">
        <f t="shared" si="137"/>
        <v>71300.94</v>
      </c>
      <c r="AS202" s="396">
        <f t="shared" si="164"/>
        <v>57.969367956473576</v>
      </c>
      <c r="AT202" s="396">
        <f>IF(P202&lt;&gt;"---",P202,IF(BH202="Y",AS202,MIN(Input!I177,AS202-BB202)))</f>
        <v>57.969367956473576</v>
      </c>
      <c r="AU202" s="396">
        <f t="shared" si="165"/>
        <v>0.21</v>
      </c>
      <c r="AV202" s="396">
        <f>IF(R202&lt;&gt;"---",R202,IF(BH202="Y",Input!M177,0))</f>
        <v>10.631620884242675</v>
      </c>
      <c r="AW202" s="396">
        <f t="shared" si="166"/>
        <v>180</v>
      </c>
      <c r="AX202" s="396">
        <f t="shared" si="138"/>
        <v>0</v>
      </c>
      <c r="AY202" s="396">
        <f t="shared" si="139"/>
        <v>-13.378594492616713</v>
      </c>
      <c r="AZ202" s="396">
        <f t="shared" si="167"/>
        <v>263.98958333333297</v>
      </c>
      <c r="BA202" s="212">
        <f t="shared" si="140"/>
        <v>262.18958333333296</v>
      </c>
      <c r="BB202" s="432">
        <f>IF(Y202&lt;&gt;"---",Y202,interp(AR201,AreaCapacity!$A$3:$C$245,3)*StepInterp(B202,Evap!$A$3:$D$15,4)/1.9835)</f>
        <v>3.2968000000000002</v>
      </c>
      <c r="BC202" s="396">
        <f t="shared" si="168"/>
        <v>1.7999999999999901</v>
      </c>
      <c r="BD202" s="212">
        <f t="shared" si="141"/>
        <v>263.98958333333297</v>
      </c>
      <c r="BE202" s="212">
        <f t="shared" si="142"/>
        <v>-411.61000000000058</v>
      </c>
      <c r="BF202" s="212">
        <f t="shared" si="143"/>
        <v>204.22021537685939</v>
      </c>
      <c r="BG202" s="445">
        <f t="shared" si="144"/>
        <v>17784.453998349985</v>
      </c>
      <c r="BH202" s="396" t="str">
        <f t="shared" si="169"/>
        <v>Y</v>
      </c>
      <c r="BI202" s="396">
        <f t="shared" si="170"/>
        <v>110</v>
      </c>
      <c r="BJ202" s="396">
        <f t="shared" si="145"/>
        <v>0</v>
      </c>
      <c r="BK202" s="396">
        <f t="shared" si="146"/>
        <v>91331.677763020707</v>
      </c>
      <c r="BL202" s="396">
        <f t="shared" si="147"/>
        <v>91331.677763020707</v>
      </c>
      <c r="BM202" s="443">
        <f t="shared" si="148"/>
        <v>0</v>
      </c>
      <c r="BN202" s="460">
        <f t="shared" si="149"/>
        <v>0</v>
      </c>
      <c r="BO202" s="305">
        <f t="shared" si="150"/>
        <v>0</v>
      </c>
      <c r="BP202" s="445">
        <f t="shared" si="151"/>
        <v>0</v>
      </c>
      <c r="BQ202" s="305"/>
      <c r="BR202" s="12">
        <v>7704</v>
      </c>
      <c r="BS202" s="12">
        <v>52000</v>
      </c>
      <c r="BT202" s="12">
        <v>7747.5</v>
      </c>
      <c r="BU202" s="446">
        <v>85000</v>
      </c>
      <c r="BV202" s="6">
        <v>7766</v>
      </c>
      <c r="BW202" s="6">
        <v>102369</v>
      </c>
      <c r="CW202" s="436"/>
      <c r="CX202" s="436"/>
      <c r="CY202" s="436"/>
      <c r="CZ202" s="436"/>
      <c r="DA202" s="436"/>
      <c r="DB202" s="436"/>
      <c r="DC202" s="148"/>
    </row>
    <row r="203" spans="1:107">
      <c r="A203" s="6" t="str">
        <f ca="1">OFFSET('day lookup'!$A$1,WEEKDAY(B203,1)-1,0)</f>
        <v>SUN</v>
      </c>
      <c r="B203" s="387">
        <f t="shared" si="155"/>
        <v>41168</v>
      </c>
      <c r="C203" s="394">
        <f ca="1">IF($CY$1=1,OFFSET(Historic!$F$193,$B203-$B$35,C$30-1975),IF($B203&gt;DATE(Input!$C$1,4,30),OFFSET(Historic!$F$193,$B203-$B$35,C$30-1975),NA()))</f>
        <v>85.467722300000005</v>
      </c>
      <c r="D203" s="212">
        <f ca="1">IF($CY$1=1,OFFSET(Historic!$F$193,$B203-$B$35,D$30-1975),IF($B203&gt;DATE(Input!$C$1,4,30),OFFSET(Historic!$F$193,$B203-$B$35,D$30-1975),NA()))</f>
        <v>93.223089999999999</v>
      </c>
      <c r="E203" s="212">
        <f ca="1">IF($CY$1=1,OFFSET(Historic!$F$193,$B203-$B$35,E$30-1975),IF($B203&gt;DATE(Input!$C$1,4,30),OFFSET(Historic!$F$193,$B203-$B$35,E$30-1975),NA()))</f>
        <v>29.831388799999999</v>
      </c>
      <c r="F203" s="212">
        <f ca="1">IF($CY$1=1,OFFSET(Historic!$F$193,$B203-$B$35,F$30-1975),IF($B203&gt;DATE(Input!$C$1,4,30),OFFSET(Historic!$F$193,$B203-$B$35,F$30-1975),NA()))</f>
        <v>99.173500000000004</v>
      </c>
      <c r="G203" s="212">
        <f ca="1">IF($CY$1=1,OFFSET(Historic!$F$193,$B203-$B$35,G$30-1975),IF($B203&gt;DATE(Input!$C$1,4,30),OFFSET(Historic!$F$193,$B203-$B$35,G$30-1975),NA()))</f>
        <v>125.71</v>
      </c>
      <c r="H203" s="212">
        <f t="shared" ca="1" si="131"/>
        <v>86.681140220000003</v>
      </c>
      <c r="I203" s="388">
        <f t="shared" ca="1" si="156"/>
        <v>1.2011823651346789</v>
      </c>
      <c r="J203" s="305">
        <f t="shared" ca="1" si="157"/>
        <v>72.064886035304653</v>
      </c>
      <c r="K203" s="305">
        <f t="shared" ca="1" si="158"/>
        <v>2.4223491104304085</v>
      </c>
      <c r="L203" s="406" t="str">
        <f>IF(Computations!J178&lt;&gt;"",Computations!J178,"---")</f>
        <v>Y</v>
      </c>
      <c r="M203" s="436">
        <f>IF(Computations!I178&lt;&gt;"",Computations!I178,"---")</f>
        <v>54.624148638768389</v>
      </c>
      <c r="N203" s="410">
        <f>IF(Computations!C178&lt;&gt;"",Computations!C178,"---")</f>
        <v>7730.6296310432572</v>
      </c>
      <c r="O203" s="407">
        <f>IF(Computations!D178&lt;&gt;"",Computations!D178,"---")</f>
        <v>70882.89</v>
      </c>
      <c r="P203" s="407">
        <f>IF(Computations!M178&lt;&gt;"",Computations!M178,"---")</f>
        <v>54.624148638768389</v>
      </c>
      <c r="Q203" s="407">
        <f>IF(Computations!P178&lt;&gt;"",Computations!P178,"---")</f>
        <v>0.21</v>
      </c>
      <c r="R203" s="407">
        <f>IF(Computations!V178&lt;&gt;"",Computations!V178,"---")</f>
        <v>10.631620884242675</v>
      </c>
      <c r="S203" s="407">
        <f>IF(Computations!X178&lt;&gt;"",Computations!X178,"---")</f>
        <v>180</v>
      </c>
      <c r="T203" s="407">
        <f>IF(Computations!AB178&lt;&gt;"",Computations!AB178,"---")</f>
        <v>0</v>
      </c>
      <c r="U203" s="407">
        <f>IF(Computations!AG178&lt;&gt;"",Computations!AG178,"---")</f>
        <v>-16.640480476988927</v>
      </c>
      <c r="V203" s="407">
        <f>IF(Computations!H178&lt;&gt;"",Computations!H178,"---")</f>
        <v>262.10624999999999</v>
      </c>
      <c r="W203" s="407">
        <f>IF(Computations!G178&lt;&gt;"",Computations!G178,"---")</f>
        <v>1.7999999999999901</v>
      </c>
      <c r="X203" s="407">
        <f>IF(Computations!F178&lt;&gt;"",Computations!F178,"---")</f>
        <v>263.90625</v>
      </c>
      <c r="Y203" s="422">
        <f>IF(Computations!E178&lt;&gt;"",Computations!E178,"---")</f>
        <v>3.2816999999999998</v>
      </c>
      <c r="Z203" s="409">
        <f>IF(AA203=O203,N203,interp(AA203,AreaCapacity!$A$3:$B$245,2))</f>
        <v>7730.6296310432572</v>
      </c>
      <c r="AA203" s="403">
        <f t="shared" si="152"/>
        <v>70882.89</v>
      </c>
      <c r="AB203" s="396">
        <f t="shared" si="159"/>
        <v>54.624148638768389</v>
      </c>
      <c r="AC203" s="396">
        <f>IF(P203&lt;&gt;"---",P203,IF(BH203="Y",AB203,MIN(Input!I178,AB203-AK203)))</f>
        <v>54.624148638768389</v>
      </c>
      <c r="AD203" s="396">
        <f t="shared" si="160"/>
        <v>0.21</v>
      </c>
      <c r="AE203" s="396">
        <f>IF(R203&lt;&gt;"---",R203,IF(BH203="Y",Input!M178,0))</f>
        <v>10.631620884242675</v>
      </c>
      <c r="AF203" s="396">
        <f t="shared" si="161"/>
        <v>180</v>
      </c>
      <c r="AG203" s="396">
        <f t="shared" si="132"/>
        <v>0</v>
      </c>
      <c r="AH203" s="396">
        <f t="shared" si="133"/>
        <v>-16.640480476988927</v>
      </c>
      <c r="AI203" s="396">
        <f t="shared" si="162"/>
        <v>263.90625</v>
      </c>
      <c r="AJ203" s="212">
        <f t="shared" si="134"/>
        <v>262.10624999999999</v>
      </c>
      <c r="AK203" s="432">
        <f>IF(Y203&lt;&gt;"---",Y203,interp(AA202,AreaCapacity!$A$3:$C$245,3)*StepInterp(B203,Evap!$A$3:$D$15,4)/1.9835)</f>
        <v>3.2816999999999998</v>
      </c>
      <c r="AL203" s="396">
        <f t="shared" si="163"/>
        <v>1.7999999999999901</v>
      </c>
      <c r="AM203" s="396">
        <f t="shared" si="135"/>
        <v>263.90625</v>
      </c>
      <c r="AN203" s="396">
        <f t="shared" si="153"/>
        <v>-418.05000000000291</v>
      </c>
      <c r="AO203" s="396">
        <f t="shared" si="136"/>
        <v>207.4821013612316</v>
      </c>
      <c r="AP203" s="396">
        <f t="shared" si="154"/>
        <v>18195.994746399989</v>
      </c>
      <c r="AQ203" s="409">
        <f>IF(AR203=O203,N203,interp(AR203,AreaCapacity!$A$3:$B$245,2))</f>
        <v>7730.6296310432572</v>
      </c>
      <c r="AR203" s="403">
        <f t="shared" si="137"/>
        <v>70882.89</v>
      </c>
      <c r="AS203" s="396">
        <f t="shared" si="164"/>
        <v>54.624148638768389</v>
      </c>
      <c r="AT203" s="396">
        <f>IF(P203&lt;&gt;"---",P203,IF(BH203="Y",AS203,MIN(Input!I178,AS203-BB203)))</f>
        <v>54.624148638768389</v>
      </c>
      <c r="AU203" s="396">
        <f t="shared" si="165"/>
        <v>0.21</v>
      </c>
      <c r="AV203" s="396">
        <f>IF(R203&lt;&gt;"---",R203,IF(BH203="Y",Input!M178,0))</f>
        <v>10.631620884242675</v>
      </c>
      <c r="AW203" s="396">
        <f t="shared" si="166"/>
        <v>180</v>
      </c>
      <c r="AX203" s="396">
        <f t="shared" si="138"/>
        <v>0</v>
      </c>
      <c r="AY203" s="396">
        <f t="shared" si="139"/>
        <v>-16.640480476988927</v>
      </c>
      <c r="AZ203" s="396">
        <f t="shared" si="167"/>
        <v>263.90625</v>
      </c>
      <c r="BA203" s="212">
        <f t="shared" si="140"/>
        <v>262.10624999999999</v>
      </c>
      <c r="BB203" s="432">
        <f>IF(Y203&lt;&gt;"---",Y203,interp(AR202,AreaCapacity!$A$3:$C$245,3)*StepInterp(B203,Evap!$A$3:$D$15,4)/1.9835)</f>
        <v>3.2816999999999998</v>
      </c>
      <c r="BC203" s="396">
        <f t="shared" si="168"/>
        <v>1.7999999999999901</v>
      </c>
      <c r="BD203" s="212">
        <f t="shared" si="141"/>
        <v>263.90625</v>
      </c>
      <c r="BE203" s="212">
        <f t="shared" si="142"/>
        <v>-418.05000000000291</v>
      </c>
      <c r="BF203" s="212">
        <f t="shared" si="143"/>
        <v>207.4821013612316</v>
      </c>
      <c r="BG203" s="445">
        <f t="shared" si="144"/>
        <v>18195.994746399989</v>
      </c>
      <c r="BH203" s="396" t="str">
        <f t="shared" si="169"/>
        <v>Y</v>
      </c>
      <c r="BI203" s="396">
        <f t="shared" si="170"/>
        <v>110</v>
      </c>
      <c r="BJ203" s="396">
        <f t="shared" si="145"/>
        <v>0</v>
      </c>
      <c r="BK203" s="396">
        <f t="shared" si="146"/>
        <v>91331.677763020707</v>
      </c>
      <c r="BL203" s="396">
        <f t="shared" si="147"/>
        <v>91331.677763020707</v>
      </c>
      <c r="BM203" s="443">
        <f t="shared" si="148"/>
        <v>0</v>
      </c>
      <c r="BN203" s="460">
        <f t="shared" si="149"/>
        <v>0</v>
      </c>
      <c r="BO203" s="305">
        <f t="shared" si="150"/>
        <v>0</v>
      </c>
      <c r="BP203" s="445">
        <f t="shared" si="151"/>
        <v>0</v>
      </c>
      <c r="BQ203" s="305"/>
      <c r="BR203" s="12">
        <v>7704</v>
      </c>
      <c r="BS203" s="12">
        <v>52000</v>
      </c>
      <c r="BT203" s="12">
        <v>7747.5</v>
      </c>
      <c r="BU203" s="446">
        <v>85000</v>
      </c>
      <c r="BV203" s="6">
        <v>7766</v>
      </c>
      <c r="BW203" s="6">
        <v>102369</v>
      </c>
      <c r="CW203" s="436"/>
      <c r="CX203" s="436"/>
      <c r="CY203" s="436"/>
      <c r="CZ203" s="436"/>
      <c r="DA203" s="436"/>
      <c r="DB203" s="436"/>
      <c r="DC203" s="148"/>
    </row>
    <row r="204" spans="1:107">
      <c r="A204" s="6" t="str">
        <f ca="1">OFFSET('day lookup'!$A$1,WEEKDAY(B204,1)-1,0)</f>
        <v>MON</v>
      </c>
      <c r="B204" s="387">
        <f t="shared" si="155"/>
        <v>41169</v>
      </c>
      <c r="C204" s="394">
        <f ca="1">IF($CY$1=1,OFFSET(Historic!$F$193,$B204-$B$35,C$30-1975),IF($B204&gt;DATE(Input!$C$1,4,30),OFFSET(Historic!$F$193,$B204-$B$35,C$30-1975),NA()))</f>
        <v>21.818170000000002</v>
      </c>
      <c r="D204" s="212">
        <f ca="1">IF($CY$1=1,OFFSET(Historic!$F$193,$B204-$B$35,D$30-1975),IF($B204&gt;DATE(Input!$C$1,4,30),OFFSET(Historic!$F$193,$B204-$B$35,D$30-1975),NA()))</f>
        <v>87.272680000000008</v>
      </c>
      <c r="E204" s="212">
        <f ca="1">IF($CY$1=1,OFFSET(Historic!$F$193,$B204-$B$35,E$30-1975),IF($B204&gt;DATE(Input!$C$1,4,30),OFFSET(Historic!$F$193,$B204-$B$35,E$30-1975),NA()))</f>
        <v>55.973523399999998</v>
      </c>
      <c r="F204" s="212">
        <f ca="1">IF($CY$1=1,OFFSET(Historic!$F$193,$B204-$B$35,F$30-1975),IF($B204&gt;DATE(Input!$C$1,4,30),OFFSET(Historic!$F$193,$B204-$B$35,F$30-1975),NA()))</f>
        <v>105.12391000000001</v>
      </c>
      <c r="G204" s="212">
        <f ca="1">IF($CY$1=1,OFFSET(Historic!$F$193,$B204-$B$35,G$30-1975),IF($B204&gt;DATE(Input!$C$1,4,30),OFFSET(Historic!$F$193,$B204-$B$35,G$30-1975),NA()))</f>
        <v>106.39</v>
      </c>
      <c r="H204" s="212">
        <f t="shared" ca="1" si="131"/>
        <v>75.315656680000004</v>
      </c>
      <c r="I204" s="388">
        <f t="shared" ca="1" si="156"/>
        <v>1.0436853783065509</v>
      </c>
      <c r="J204" s="305">
        <f t="shared" ca="1" si="157"/>
        <v>62.61586086134588</v>
      </c>
      <c r="K204" s="305">
        <f t="shared" ca="1" si="158"/>
        <v>2.1047348188687693</v>
      </c>
      <c r="L204" s="406" t="str">
        <f>IF(Computations!J179&lt;&gt;"",Computations!J179,"---")</f>
        <v>Y</v>
      </c>
      <c r="M204" s="436">
        <f>IF(Computations!I179&lt;&gt;"",Computations!I179,"---")</f>
        <v>59.447393840852868</v>
      </c>
      <c r="N204" s="410">
        <f>IF(Computations!C179&lt;&gt;"",Computations!C179,"---")</f>
        <v>7730.1101272264632</v>
      </c>
      <c r="O204" s="407">
        <f>IF(Computations!D179&lt;&gt;"",Computations!D179,"---")</f>
        <v>70474.559999999998</v>
      </c>
      <c r="P204" s="407">
        <f>IF(Computations!M179&lt;&gt;"",Computations!M179,"---")</f>
        <v>59.447393840852868</v>
      </c>
      <c r="Q204" s="407">
        <f>IF(Computations!P179&lt;&gt;"",Computations!P179,"---")</f>
        <v>0.21</v>
      </c>
      <c r="R204" s="407">
        <f>IF(Computations!V179&lt;&gt;"",Computations!V179,"---")</f>
        <v>10.631620884242675</v>
      </c>
      <c r="S204" s="407">
        <f>IF(Computations!X179&lt;&gt;"",Computations!X179,"---")</f>
        <v>180</v>
      </c>
      <c r="T204" s="407">
        <f>IF(Computations!AB179&lt;&gt;"",Computations!AB179,"---")</f>
        <v>0</v>
      </c>
      <c r="U204" s="407">
        <f>IF(Computations!AG179&lt;&gt;"",Computations!AG179,"---")</f>
        <v>-11.750151941571147</v>
      </c>
      <c r="V204" s="407">
        <f>IF(Computations!H179&lt;&gt;"",Computations!H179,"---")</f>
        <v>262.03916666666669</v>
      </c>
      <c r="W204" s="407">
        <f>IF(Computations!G179&lt;&gt;"",Computations!G179,"---")</f>
        <v>1.8045833333333301</v>
      </c>
      <c r="X204" s="407">
        <f>IF(Computations!F179&lt;&gt;"",Computations!F179,"---")</f>
        <v>263.84375</v>
      </c>
      <c r="Y204" s="422">
        <f>IF(Computations!E179&lt;&gt;"",Computations!E179,"---")</f>
        <v>3.2715999999999998</v>
      </c>
      <c r="Z204" s="409">
        <f>IF(AA204=O204,N204,interp(AA204,AreaCapacity!$A$3:$B$245,2))</f>
        <v>7730.1101272264632</v>
      </c>
      <c r="AA204" s="403">
        <f t="shared" si="152"/>
        <v>70474.559999999998</v>
      </c>
      <c r="AB204" s="396">
        <f t="shared" si="159"/>
        <v>59.447393840852868</v>
      </c>
      <c r="AC204" s="396">
        <f>IF(P204&lt;&gt;"---",P204,IF(BH204="Y",AB204,MIN(Input!I179,AB204-AK204)))</f>
        <v>59.447393840852868</v>
      </c>
      <c r="AD204" s="396">
        <f t="shared" si="160"/>
        <v>0.21</v>
      </c>
      <c r="AE204" s="396">
        <f>IF(R204&lt;&gt;"---",R204,IF(BH204="Y",Input!M179,0))</f>
        <v>10.631620884242675</v>
      </c>
      <c r="AF204" s="396">
        <f t="shared" si="161"/>
        <v>180</v>
      </c>
      <c r="AG204" s="396">
        <f t="shared" si="132"/>
        <v>0</v>
      </c>
      <c r="AH204" s="396">
        <f t="shared" si="133"/>
        <v>-11.750151941571147</v>
      </c>
      <c r="AI204" s="396">
        <f t="shared" si="162"/>
        <v>263.84375</v>
      </c>
      <c r="AJ204" s="212">
        <f t="shared" si="134"/>
        <v>262.03916666666669</v>
      </c>
      <c r="AK204" s="432">
        <f>IF(Y204&lt;&gt;"---",Y204,interp(AA203,AreaCapacity!$A$3:$C$245,3)*StepInterp(B204,Evap!$A$3:$D$15,4)/1.9835)</f>
        <v>3.2715999999999998</v>
      </c>
      <c r="AL204" s="396">
        <f t="shared" si="163"/>
        <v>1.8045833333333301</v>
      </c>
      <c r="AM204" s="396">
        <f t="shared" si="135"/>
        <v>263.84375</v>
      </c>
      <c r="AN204" s="396">
        <f t="shared" si="153"/>
        <v>-408.33000000000175</v>
      </c>
      <c r="AO204" s="396">
        <f t="shared" si="136"/>
        <v>202.59177282581382</v>
      </c>
      <c r="AP204" s="396">
        <f t="shared" si="154"/>
        <v>18597.835527799991</v>
      </c>
      <c r="AQ204" s="409">
        <f>IF(AR204=O204,N204,interp(AR204,AreaCapacity!$A$3:$B$245,2))</f>
        <v>7730.1101272264632</v>
      </c>
      <c r="AR204" s="403">
        <f t="shared" si="137"/>
        <v>70474.559999999998</v>
      </c>
      <c r="AS204" s="396">
        <f t="shared" si="164"/>
        <v>59.447393840852868</v>
      </c>
      <c r="AT204" s="396">
        <f>IF(P204&lt;&gt;"---",P204,IF(BH204="Y",AS204,MIN(Input!I179,AS204-BB204)))</f>
        <v>59.447393840852868</v>
      </c>
      <c r="AU204" s="396">
        <f t="shared" si="165"/>
        <v>0.21</v>
      </c>
      <c r="AV204" s="396">
        <f>IF(R204&lt;&gt;"---",R204,IF(BH204="Y",Input!M179,0))</f>
        <v>10.631620884242675</v>
      </c>
      <c r="AW204" s="396">
        <f t="shared" si="166"/>
        <v>180</v>
      </c>
      <c r="AX204" s="396">
        <f t="shared" si="138"/>
        <v>0</v>
      </c>
      <c r="AY204" s="396">
        <f t="shared" si="139"/>
        <v>-11.750151941571147</v>
      </c>
      <c r="AZ204" s="396">
        <f t="shared" si="167"/>
        <v>263.84375</v>
      </c>
      <c r="BA204" s="212">
        <f t="shared" si="140"/>
        <v>262.03916666666669</v>
      </c>
      <c r="BB204" s="432">
        <f>IF(Y204&lt;&gt;"---",Y204,interp(AR203,AreaCapacity!$A$3:$C$245,3)*StepInterp(B204,Evap!$A$3:$D$15,4)/1.9835)</f>
        <v>3.2715999999999998</v>
      </c>
      <c r="BC204" s="396">
        <f t="shared" si="168"/>
        <v>1.8045833333333301</v>
      </c>
      <c r="BD204" s="212">
        <f t="shared" si="141"/>
        <v>263.84375</v>
      </c>
      <c r="BE204" s="212">
        <f t="shared" si="142"/>
        <v>-408.33000000000175</v>
      </c>
      <c r="BF204" s="212">
        <f t="shared" si="143"/>
        <v>202.59177282581382</v>
      </c>
      <c r="BG204" s="445">
        <f t="shared" si="144"/>
        <v>18597.835527799991</v>
      </c>
      <c r="BH204" s="396" t="str">
        <f t="shared" si="169"/>
        <v>Y</v>
      </c>
      <c r="BI204" s="396">
        <f t="shared" si="170"/>
        <v>110</v>
      </c>
      <c r="BJ204" s="396">
        <f t="shared" si="145"/>
        <v>0</v>
      </c>
      <c r="BK204" s="396">
        <f t="shared" si="146"/>
        <v>91331.677763020707</v>
      </c>
      <c r="BL204" s="396">
        <f t="shared" si="147"/>
        <v>91331.677763020707</v>
      </c>
      <c r="BM204" s="443">
        <f t="shared" si="148"/>
        <v>0</v>
      </c>
      <c r="BN204" s="460">
        <f t="shared" si="149"/>
        <v>0</v>
      </c>
      <c r="BO204" s="305">
        <f t="shared" si="150"/>
        <v>0</v>
      </c>
      <c r="BP204" s="445">
        <f t="shared" si="151"/>
        <v>0</v>
      </c>
      <c r="BQ204" s="305"/>
      <c r="BR204" s="12">
        <v>7704</v>
      </c>
      <c r="BS204" s="12">
        <v>52000</v>
      </c>
      <c r="BT204" s="12">
        <v>7747.5</v>
      </c>
      <c r="BU204" s="446">
        <v>85000</v>
      </c>
      <c r="BV204" s="6">
        <v>7766</v>
      </c>
      <c r="BW204" s="6">
        <v>102369</v>
      </c>
      <c r="CW204" s="436"/>
      <c r="CX204" s="436"/>
      <c r="CY204" s="436"/>
      <c r="CZ204" s="436"/>
      <c r="DA204" s="436"/>
      <c r="DB204" s="436"/>
      <c r="DC204" s="148"/>
    </row>
    <row r="205" spans="1:107">
      <c r="A205" s="6" t="str">
        <f ca="1">OFFSET('day lookup'!$A$1,WEEKDAY(B205,1)-1,0)</f>
        <v>TUE</v>
      </c>
      <c r="B205" s="387">
        <f t="shared" si="155"/>
        <v>41170</v>
      </c>
      <c r="C205" s="394">
        <f ca="1">IF($CY$1=1,OFFSET(Historic!$F$193,$B205-$B$35,C$30-1975),IF($B205&gt;DATE(Input!$C$1,4,30),OFFSET(Historic!$F$193,$B205-$B$35,C$30-1975),NA()))</f>
        <v>14.380157500000001</v>
      </c>
      <c r="D205" s="212">
        <f ca="1">IF($CY$1=1,OFFSET(Historic!$F$193,$B205-$B$35,D$30-1975),IF($B205&gt;DATE(Input!$C$1,4,30),OFFSET(Historic!$F$193,$B205-$B$35,D$30-1975),NA()))</f>
        <v>69.421450000000007</v>
      </c>
      <c r="E205" s="212">
        <f ca="1">IF($CY$1=1,OFFSET(Historic!$F$193,$B205-$B$35,E$30-1975),IF($B205&gt;DATE(Input!$C$1,4,30),OFFSET(Historic!$F$193,$B205-$B$35,E$30-1975),NA()))</f>
        <v>50.618154400000002</v>
      </c>
      <c r="F205" s="212">
        <f ca="1">IF($CY$1=1,OFFSET(Historic!$F$193,$B205-$B$35,F$30-1975),IF($B205&gt;DATE(Input!$C$1,4,30),OFFSET(Historic!$F$193,$B205-$B$35,F$30-1975),NA()))</f>
        <v>122.97514000000001</v>
      </c>
      <c r="G205" s="212">
        <f ca="1">IF($CY$1=1,OFFSET(Historic!$F$193,$B205-$B$35,G$30-1975),IF($B205&gt;DATE(Input!$C$1,4,30),OFFSET(Historic!$F$193,$B205-$B$35,G$30-1975),NA()))</f>
        <v>97.93</v>
      </c>
      <c r="H205" s="212">
        <f t="shared" ca="1" si="131"/>
        <v>71.064980380000009</v>
      </c>
      <c r="I205" s="388">
        <f t="shared" ca="1" si="156"/>
        <v>0.98478170677549914</v>
      </c>
      <c r="J205" s="305">
        <f t="shared" ca="1" si="157"/>
        <v>59.081937537829283</v>
      </c>
      <c r="K205" s="305">
        <f t="shared" ca="1" si="158"/>
        <v>1.9859474802631694</v>
      </c>
      <c r="L205" s="406" t="str">
        <f>IF(Computations!J180&lt;&gt;"",Computations!J180,"---")</f>
        <v>Y</v>
      </c>
      <c r="M205" s="436">
        <f>IF(Computations!I180&lt;&gt;"",Computations!I180,"---")</f>
        <v>56.261171141081775</v>
      </c>
      <c r="N205" s="410">
        <f>IF(Computations!C180&lt;&gt;"",Computations!C180,"---")</f>
        <v>7729.5792682926831</v>
      </c>
      <c r="O205" s="407">
        <f>IF(Computations!D180&lt;&gt;"",Computations!D180,"---")</f>
        <v>70060.25</v>
      </c>
      <c r="P205" s="407">
        <f>IF(Computations!M180&lt;&gt;"",Computations!M180,"---")</f>
        <v>56.261171141081775</v>
      </c>
      <c r="Q205" s="407">
        <f>IF(Computations!P180&lt;&gt;"",Computations!P180,"---")</f>
        <v>0.176145833333333</v>
      </c>
      <c r="R205" s="407">
        <f>IF(Computations!V180&lt;&gt;"",Computations!V180,"---")</f>
        <v>10.631620884242675</v>
      </c>
      <c r="S205" s="407">
        <f>IF(Computations!X180&lt;&gt;"",Computations!X180,"---")</f>
        <v>180</v>
      </c>
      <c r="T205" s="407">
        <f>IF(Computations!AB180&lt;&gt;"",Computations!AB180,"---")</f>
        <v>0</v>
      </c>
      <c r="U205" s="407">
        <f>IF(Computations!AG180&lt;&gt;"",Computations!AG180,"---")</f>
        <v>-14.813978808008898</v>
      </c>
      <c r="V205" s="407">
        <f>IF(Computations!H180&lt;&gt;"",Computations!H180,"---")</f>
        <v>261.88291666666669</v>
      </c>
      <c r="W205" s="407">
        <f>IF(Computations!G180&lt;&gt;"",Computations!G180,"---")</f>
        <v>1.8045833333333301</v>
      </c>
      <c r="X205" s="407">
        <f>IF(Computations!F180&lt;&gt;"",Computations!F180,"---")</f>
        <v>263.6875</v>
      </c>
      <c r="Y205" s="422">
        <f>IF(Computations!E180&lt;&gt;"",Computations!E180,"---")</f>
        <v>3.2565</v>
      </c>
      <c r="Z205" s="409">
        <f>IF(AA205=O205,N205,interp(AA205,AreaCapacity!$A$3:$B$245,2))</f>
        <v>7729.5792682926831</v>
      </c>
      <c r="AA205" s="403">
        <f t="shared" si="152"/>
        <v>70060.25</v>
      </c>
      <c r="AB205" s="396">
        <f t="shared" si="159"/>
        <v>56.261171141081775</v>
      </c>
      <c r="AC205" s="396">
        <f>IF(P205&lt;&gt;"---",P205,IF(BH205="Y",AB205,MIN(Input!I180,AB205-AK205)))</f>
        <v>56.261171141081775</v>
      </c>
      <c r="AD205" s="396">
        <f t="shared" si="160"/>
        <v>0.176145833333333</v>
      </c>
      <c r="AE205" s="396">
        <f>IF(R205&lt;&gt;"---",R205,IF(BH205="Y",Input!M180,0))</f>
        <v>10.631620884242675</v>
      </c>
      <c r="AF205" s="396">
        <f t="shared" si="161"/>
        <v>180</v>
      </c>
      <c r="AG205" s="396">
        <f t="shared" si="132"/>
        <v>0</v>
      </c>
      <c r="AH205" s="396">
        <f t="shared" si="133"/>
        <v>-14.813978808008898</v>
      </c>
      <c r="AI205" s="396">
        <f t="shared" si="162"/>
        <v>263.6875</v>
      </c>
      <c r="AJ205" s="212">
        <f t="shared" si="134"/>
        <v>261.88291666666669</v>
      </c>
      <c r="AK205" s="432">
        <f>IF(Y205&lt;&gt;"---",Y205,interp(AA204,AreaCapacity!$A$3:$C$245,3)*StepInterp(B205,Evap!$A$3:$D$15,4)/1.9835)</f>
        <v>3.2565</v>
      </c>
      <c r="AL205" s="396">
        <f t="shared" si="163"/>
        <v>1.8045833333333301</v>
      </c>
      <c r="AM205" s="396">
        <f t="shared" si="135"/>
        <v>263.6875</v>
      </c>
      <c r="AN205" s="396">
        <f t="shared" si="153"/>
        <v>-414.30999999999767</v>
      </c>
      <c r="AO205" s="396">
        <f t="shared" si="136"/>
        <v>205.62174552558491</v>
      </c>
      <c r="AP205" s="396">
        <f t="shared" si="154"/>
        <v>19005.686260049988</v>
      </c>
      <c r="AQ205" s="409">
        <f>IF(AR205=O205,N205,interp(AR205,AreaCapacity!$A$3:$B$245,2))</f>
        <v>7729.5792682926831</v>
      </c>
      <c r="AR205" s="403">
        <f t="shared" si="137"/>
        <v>70060.25</v>
      </c>
      <c r="AS205" s="396">
        <f t="shared" si="164"/>
        <v>56.261171141081775</v>
      </c>
      <c r="AT205" s="396">
        <f>IF(P205&lt;&gt;"---",P205,IF(BH205="Y",AS205,MIN(Input!I180,AS205-BB205)))</f>
        <v>56.261171141081775</v>
      </c>
      <c r="AU205" s="396">
        <f t="shared" si="165"/>
        <v>0.176145833333333</v>
      </c>
      <c r="AV205" s="396">
        <f>IF(R205&lt;&gt;"---",R205,IF(BH205="Y",Input!M180,0))</f>
        <v>10.631620884242675</v>
      </c>
      <c r="AW205" s="396">
        <f t="shared" si="166"/>
        <v>180</v>
      </c>
      <c r="AX205" s="396">
        <f t="shared" si="138"/>
        <v>0</v>
      </c>
      <c r="AY205" s="396">
        <f t="shared" si="139"/>
        <v>-14.813978808008898</v>
      </c>
      <c r="AZ205" s="396">
        <f t="shared" si="167"/>
        <v>263.6875</v>
      </c>
      <c r="BA205" s="212">
        <f t="shared" si="140"/>
        <v>261.88291666666669</v>
      </c>
      <c r="BB205" s="432">
        <f>IF(Y205&lt;&gt;"---",Y205,interp(AR204,AreaCapacity!$A$3:$C$245,3)*StepInterp(B205,Evap!$A$3:$D$15,4)/1.9835)</f>
        <v>3.2565</v>
      </c>
      <c r="BC205" s="396">
        <f t="shared" si="168"/>
        <v>1.8045833333333301</v>
      </c>
      <c r="BD205" s="212">
        <f t="shared" si="141"/>
        <v>263.6875</v>
      </c>
      <c r="BE205" s="212">
        <f t="shared" si="142"/>
        <v>-414.30999999999767</v>
      </c>
      <c r="BF205" s="212">
        <f t="shared" si="143"/>
        <v>205.62174552558491</v>
      </c>
      <c r="BG205" s="445">
        <f t="shared" si="144"/>
        <v>19005.686260049988</v>
      </c>
      <c r="BH205" s="396" t="str">
        <f t="shared" si="169"/>
        <v>Y</v>
      </c>
      <c r="BI205" s="396">
        <f t="shared" si="170"/>
        <v>110</v>
      </c>
      <c r="BJ205" s="396">
        <f t="shared" si="145"/>
        <v>0</v>
      </c>
      <c r="BK205" s="396">
        <f t="shared" si="146"/>
        <v>91331.677763020707</v>
      </c>
      <c r="BL205" s="396">
        <f t="shared" si="147"/>
        <v>91331.677763020707</v>
      </c>
      <c r="BM205" s="443">
        <f t="shared" si="148"/>
        <v>0</v>
      </c>
      <c r="BN205" s="460">
        <f t="shared" si="149"/>
        <v>0</v>
      </c>
      <c r="BO205" s="305">
        <f t="shared" si="150"/>
        <v>0</v>
      </c>
      <c r="BP205" s="445">
        <f t="shared" si="151"/>
        <v>0</v>
      </c>
      <c r="BQ205" s="305"/>
      <c r="BR205" s="12">
        <v>7704</v>
      </c>
      <c r="BS205" s="12">
        <v>52000</v>
      </c>
      <c r="BT205" s="12">
        <v>7747.5</v>
      </c>
      <c r="BU205" s="446">
        <v>85000</v>
      </c>
      <c r="BV205" s="6">
        <v>7766</v>
      </c>
      <c r="BW205" s="6">
        <v>102369</v>
      </c>
      <c r="CW205" s="436"/>
      <c r="CX205" s="436"/>
      <c r="CY205" s="436"/>
      <c r="CZ205" s="436"/>
      <c r="DA205" s="436"/>
      <c r="DB205" s="436"/>
      <c r="DC205" s="148"/>
    </row>
    <row r="206" spans="1:107">
      <c r="A206" s="6" t="str">
        <f ca="1">OFFSET('day lookup'!$A$1,WEEKDAY(B206,1)-1,0)</f>
        <v>WED</v>
      </c>
      <c r="B206" s="387">
        <f t="shared" si="155"/>
        <v>41171</v>
      </c>
      <c r="C206" s="394">
        <f ca="1">IF($CY$1=1,OFFSET(Historic!$F$193,$B206-$B$35,C$30-1975),IF($B206&gt;DATE(Input!$C$1,4,30),OFFSET(Historic!$F$193,$B206-$B$35,C$30-1975),NA()))</f>
        <v>196.93873630000002</v>
      </c>
      <c r="D206" s="212">
        <f ca="1">IF($CY$1=1,OFFSET(Historic!$F$193,$B206-$B$35,D$30-1975),IF($B206&gt;DATE(Input!$C$1,4,30),OFFSET(Historic!$F$193,$B206-$B$35,D$30-1975),NA()))</f>
        <v>79.338800000000006</v>
      </c>
      <c r="E206" s="212">
        <f ca="1">IF($CY$1=1,OFFSET(Historic!$F$193,$B206-$B$35,E$30-1975),IF($B206&gt;DATE(Input!$C$1,4,30),OFFSET(Historic!$F$193,$B206-$B$35,E$30-1975),NA()))</f>
        <v>83.365244099999998</v>
      </c>
      <c r="F206" s="212">
        <f ca="1">IF($CY$1=1,OFFSET(Historic!$F$193,$B206-$B$35,F$30-1975),IF($B206&gt;DATE(Input!$C$1,4,30),OFFSET(Historic!$F$193,$B206-$B$35,F$30-1975),NA()))</f>
        <v>113.05779</v>
      </c>
      <c r="G206" s="212">
        <f ca="1">IF($CY$1=1,OFFSET(Historic!$F$193,$B206-$B$35,G$30-1975),IF($B206&gt;DATE(Input!$C$1,4,30),OFFSET(Historic!$F$193,$B206-$B$35,G$30-1975),NA()))</f>
        <v>96.89</v>
      </c>
      <c r="H206" s="212">
        <f t="shared" ca="1" si="131"/>
        <v>113.91811408000001</v>
      </c>
      <c r="I206" s="388">
        <f t="shared" ca="1" si="156"/>
        <v>1.5786182479256796</v>
      </c>
      <c r="J206" s="305">
        <f t="shared" ca="1" si="157"/>
        <v>94.709136124605905</v>
      </c>
      <c r="K206" s="305">
        <f t="shared" ca="1" si="158"/>
        <v>3.1835003739363339</v>
      </c>
      <c r="L206" s="406" t="str">
        <f>IF(Computations!J181&lt;&gt;"",Computations!J181,"---")</f>
        <v>Y</v>
      </c>
      <c r="M206" s="436">
        <f>IF(Computations!I181&lt;&gt;"",Computations!I181,"---")</f>
        <v>56.632461141922334</v>
      </c>
      <c r="N206" s="410">
        <f>IF(Computations!C181&lt;&gt;"",Computations!C181,"---")</f>
        <v>7729.049165596919</v>
      </c>
      <c r="O206" s="407">
        <f>IF(Computations!D181&lt;&gt;"",Computations!D181,"---")</f>
        <v>69647.3</v>
      </c>
      <c r="P206" s="407">
        <f>IF(Computations!M181&lt;&gt;"",Computations!M181,"---")</f>
        <v>56.632461141922334</v>
      </c>
      <c r="Q206" s="407">
        <f>IF(Computations!P181&lt;&gt;"",Computations!P181,"---")</f>
        <v>0.17406250000000001</v>
      </c>
      <c r="R206" s="407">
        <f>IF(Computations!V181&lt;&gt;"",Computations!V181,"---")</f>
        <v>10.631620884242675</v>
      </c>
      <c r="S206" s="407">
        <f>IF(Computations!X181&lt;&gt;"",Computations!X181,"---")</f>
        <v>180</v>
      </c>
      <c r="T206" s="407">
        <f>IF(Computations!AB181&lt;&gt;"",Computations!AB181,"---")</f>
        <v>0</v>
      </c>
      <c r="U206" s="407">
        <f>IF(Computations!AG181&lt;&gt;"",Computations!AG181,"---")</f>
        <v>-14.145605473835019</v>
      </c>
      <c r="V206" s="407">
        <f>IF(Computations!H181&lt;&gt;"",Computations!H181,"---")</f>
        <v>261.58375000000001</v>
      </c>
      <c r="W206" s="407">
        <f>IF(Computations!G181&lt;&gt;"",Computations!G181,"---")</f>
        <v>1.80687499999999</v>
      </c>
      <c r="X206" s="407">
        <f>IF(Computations!F181&lt;&gt;"",Computations!F181,"---")</f>
        <v>263.390625</v>
      </c>
      <c r="Y206" s="422">
        <f>IF(Computations!E181&lt;&gt;"",Computations!E181,"---")</f>
        <v>3.2412999999999998</v>
      </c>
      <c r="Z206" s="409">
        <f>IF(AA206=O206,N206,interp(AA206,AreaCapacity!$A$3:$B$245,2))</f>
        <v>7729.049165596919</v>
      </c>
      <c r="AA206" s="403">
        <f t="shared" si="152"/>
        <v>69647.3</v>
      </c>
      <c r="AB206" s="396">
        <f t="shared" si="159"/>
        <v>56.632461141922334</v>
      </c>
      <c r="AC206" s="396">
        <f>IF(P206&lt;&gt;"---",P206,IF(BH206="Y",AB206,MIN(Input!I181,AB206-AK206)))</f>
        <v>56.632461141922334</v>
      </c>
      <c r="AD206" s="396">
        <f t="shared" si="160"/>
        <v>0.17406250000000001</v>
      </c>
      <c r="AE206" s="396">
        <f>IF(R206&lt;&gt;"---",R206,IF(BH206="Y",Input!M181,0))</f>
        <v>10.631620884242675</v>
      </c>
      <c r="AF206" s="396">
        <f t="shared" si="161"/>
        <v>180</v>
      </c>
      <c r="AG206" s="396">
        <f t="shared" si="132"/>
        <v>0</v>
      </c>
      <c r="AH206" s="396">
        <f t="shared" si="133"/>
        <v>-14.145605473835019</v>
      </c>
      <c r="AI206" s="396">
        <f t="shared" si="162"/>
        <v>263.390625</v>
      </c>
      <c r="AJ206" s="212">
        <f t="shared" si="134"/>
        <v>261.58375000000001</v>
      </c>
      <c r="AK206" s="432">
        <f>IF(Y206&lt;&gt;"---",Y206,interp(AA205,AreaCapacity!$A$3:$C$245,3)*StepInterp(B206,Evap!$A$3:$D$15,4)/1.9835)</f>
        <v>3.2412999999999998</v>
      </c>
      <c r="AL206" s="396">
        <f t="shared" si="163"/>
        <v>1.80687499999999</v>
      </c>
      <c r="AM206" s="396">
        <f t="shared" si="135"/>
        <v>263.390625</v>
      </c>
      <c r="AN206" s="396">
        <f t="shared" si="153"/>
        <v>-412.94999999999709</v>
      </c>
      <c r="AO206" s="396">
        <f t="shared" si="136"/>
        <v>204.95128885807767</v>
      </c>
      <c r="AP206" s="396">
        <f t="shared" si="154"/>
        <v>19412.207141499985</v>
      </c>
      <c r="AQ206" s="409">
        <f>IF(AR206=O206,N206,interp(AR206,AreaCapacity!$A$3:$B$245,2))</f>
        <v>7729.049165596919</v>
      </c>
      <c r="AR206" s="403">
        <f t="shared" si="137"/>
        <v>69647.3</v>
      </c>
      <c r="AS206" s="396">
        <f t="shared" si="164"/>
        <v>56.632461141922334</v>
      </c>
      <c r="AT206" s="396">
        <f>IF(P206&lt;&gt;"---",P206,IF(BH206="Y",AS206,MIN(Input!I181,AS206-BB206)))</f>
        <v>56.632461141922334</v>
      </c>
      <c r="AU206" s="396">
        <f t="shared" si="165"/>
        <v>0.17406250000000001</v>
      </c>
      <c r="AV206" s="396">
        <f>IF(R206&lt;&gt;"---",R206,IF(BH206="Y",Input!M181,0))</f>
        <v>10.631620884242675</v>
      </c>
      <c r="AW206" s="396">
        <f t="shared" si="166"/>
        <v>180</v>
      </c>
      <c r="AX206" s="396">
        <f t="shared" si="138"/>
        <v>0</v>
      </c>
      <c r="AY206" s="396">
        <f t="shared" si="139"/>
        <v>-14.145605473835019</v>
      </c>
      <c r="AZ206" s="396">
        <f t="shared" si="167"/>
        <v>263.390625</v>
      </c>
      <c r="BA206" s="212">
        <f t="shared" si="140"/>
        <v>261.58375000000001</v>
      </c>
      <c r="BB206" s="432">
        <f>IF(Y206&lt;&gt;"---",Y206,interp(AR205,AreaCapacity!$A$3:$C$245,3)*StepInterp(B206,Evap!$A$3:$D$15,4)/1.9835)</f>
        <v>3.2412999999999998</v>
      </c>
      <c r="BC206" s="396">
        <f t="shared" si="168"/>
        <v>1.80687499999999</v>
      </c>
      <c r="BD206" s="212">
        <f t="shared" si="141"/>
        <v>263.390625</v>
      </c>
      <c r="BE206" s="212">
        <f t="shared" si="142"/>
        <v>-412.94999999999709</v>
      </c>
      <c r="BF206" s="212">
        <f t="shared" si="143"/>
        <v>204.95128885807767</v>
      </c>
      <c r="BG206" s="445">
        <f t="shared" si="144"/>
        <v>19412.207141499985</v>
      </c>
      <c r="BH206" s="396" t="str">
        <f t="shared" si="169"/>
        <v>Y</v>
      </c>
      <c r="BI206" s="396">
        <f t="shared" si="170"/>
        <v>110</v>
      </c>
      <c r="BJ206" s="396">
        <f t="shared" si="145"/>
        <v>0</v>
      </c>
      <c r="BK206" s="396">
        <f t="shared" si="146"/>
        <v>91331.677763020707</v>
      </c>
      <c r="BL206" s="396">
        <f t="shared" si="147"/>
        <v>91331.677763020707</v>
      </c>
      <c r="BM206" s="443">
        <f t="shared" si="148"/>
        <v>0</v>
      </c>
      <c r="BN206" s="460">
        <f t="shared" si="149"/>
        <v>0</v>
      </c>
      <c r="BO206" s="305">
        <f t="shared" si="150"/>
        <v>0</v>
      </c>
      <c r="BP206" s="445">
        <f t="shared" si="151"/>
        <v>0</v>
      </c>
      <c r="BQ206" s="305"/>
      <c r="BR206" s="12">
        <v>7704</v>
      </c>
      <c r="BS206" s="12">
        <v>52000</v>
      </c>
      <c r="BT206" s="12">
        <v>7747.5</v>
      </c>
      <c r="BU206" s="446">
        <v>85000</v>
      </c>
      <c r="BV206" s="6">
        <v>7766</v>
      </c>
      <c r="BW206" s="6">
        <v>102369</v>
      </c>
      <c r="CW206" s="436"/>
      <c r="CX206" s="436"/>
      <c r="CY206" s="436"/>
      <c r="CZ206" s="436"/>
      <c r="DA206" s="436"/>
      <c r="DB206" s="436"/>
      <c r="DC206" s="148"/>
    </row>
    <row r="207" spans="1:107">
      <c r="A207" s="6" t="str">
        <f ca="1">OFFSET('day lookup'!$A$1,WEEKDAY(B207,1)-1,0)</f>
        <v>THU</v>
      </c>
      <c r="B207" s="387">
        <f t="shared" si="155"/>
        <v>41172</v>
      </c>
      <c r="C207" s="394">
        <f ca="1">IF($CY$1=1,OFFSET(Historic!$F$193,$B207-$B$35,C$30-1975),IF($B207&gt;DATE(Input!$C$1,4,30),OFFSET(Historic!$F$193,$B207-$B$35,C$30-1975),NA()))</f>
        <v>148.5023989</v>
      </c>
      <c r="D207" s="212">
        <f ca="1">IF($CY$1=1,OFFSET(Historic!$F$193,$B207-$B$35,D$30-1975),IF($B207&gt;DATE(Input!$C$1,4,30),OFFSET(Historic!$F$193,$B207-$B$35,D$30-1975),NA()))</f>
        <v>61.487570000000005</v>
      </c>
      <c r="E207" s="212">
        <f ca="1">IF($CY$1=1,OFFSET(Historic!$F$193,$B207-$B$35,E$30-1975),IF($B207&gt;DATE(Input!$C$1,4,30),OFFSET(Historic!$F$193,$B207-$B$35,E$30-1975),NA()))</f>
        <v>85.983424500000012</v>
      </c>
      <c r="F207" s="212">
        <f ca="1">IF($CY$1=1,OFFSET(Historic!$F$193,$B207-$B$35,F$30-1975),IF($B207&gt;DATE(Input!$C$1,4,30),OFFSET(Historic!$F$193,$B207-$B$35,F$30-1975),NA()))</f>
        <v>105.12391000000001</v>
      </c>
      <c r="G207" s="212">
        <f ca="1">IF($CY$1=1,OFFSET(Historic!$F$193,$B207-$B$35,G$30-1975),IF($B207&gt;DATE(Input!$C$1,4,30),OFFSET(Historic!$F$193,$B207-$B$35,G$30-1975),NA()))</f>
        <v>120.68</v>
      </c>
      <c r="H207" s="212">
        <f t="shared" ca="1" si="131"/>
        <v>104.35546068000001</v>
      </c>
      <c r="I207" s="388">
        <f t="shared" ca="1" si="156"/>
        <v>1.446103947827388</v>
      </c>
      <c r="J207" s="305">
        <f t="shared" ca="1" si="157"/>
        <v>86.758946201895199</v>
      </c>
      <c r="K207" s="305">
        <f t="shared" ca="1" si="158"/>
        <v>2.916267099223369</v>
      </c>
      <c r="L207" s="406" t="str">
        <f>IF(Computations!J182&lt;&gt;"",Computations!J182,"---")</f>
        <v>Y</v>
      </c>
      <c r="M207" s="436">
        <f>IF(Computations!I182&lt;&gt;"",Computations!I182,"---")</f>
        <v>55.578519167508375</v>
      </c>
      <c r="N207" s="410">
        <f>IF(Computations!C182&lt;&gt;"",Computations!C182,"---")</f>
        <v>7728.5387080103355</v>
      </c>
      <c r="O207" s="407">
        <f>IF(Computations!D182&lt;&gt;"",Computations!D182,"---")</f>
        <v>69251.960000000006</v>
      </c>
      <c r="P207" s="407">
        <f>IF(Computations!M182&lt;&gt;"",Computations!M182,"---")</f>
        <v>55.578519167508375</v>
      </c>
      <c r="Q207" s="407">
        <f>IF(Computations!P182&lt;&gt;"",Computations!P182,"---")</f>
        <v>0.25942708333333298</v>
      </c>
      <c r="R207" s="407">
        <f>IF(Computations!V182&lt;&gt;"",Computations!V182,"---")</f>
        <v>10.631620884242675</v>
      </c>
      <c r="S207" s="407">
        <f>IF(Computations!X182&lt;&gt;"",Computations!X182,"---")</f>
        <v>180</v>
      </c>
      <c r="T207" s="407">
        <f>IF(Computations!AB182&lt;&gt;"",Computations!AB182,"---")</f>
        <v>0</v>
      </c>
      <c r="U207" s="407">
        <f>IF(Computations!AG182&lt;&gt;"",Computations!AG182,"---")</f>
        <v>-5.1919953649152717</v>
      </c>
      <c r="V207" s="407">
        <f>IF(Computations!H182&lt;&gt;"",Computations!H182,"---")</f>
        <v>251.66156249999966</v>
      </c>
      <c r="W207" s="407">
        <f>IF(Computations!G182&lt;&gt;"",Computations!G182,"---")</f>
        <v>1.8045833333333301</v>
      </c>
      <c r="X207" s="407">
        <f>IF(Computations!F182&lt;&gt;"",Computations!F182,"---")</f>
        <v>253.466145833333</v>
      </c>
      <c r="Y207" s="422">
        <f>IF(Computations!E182&lt;&gt;"",Computations!E182,"---")</f>
        <v>3.2313000000000001</v>
      </c>
      <c r="Z207" s="409">
        <f>IF(AA207=O207,N207,interp(AA207,AreaCapacity!$A$3:$B$245,2))</f>
        <v>7728.5387080103355</v>
      </c>
      <c r="AA207" s="403">
        <f t="shared" si="152"/>
        <v>69251.960000000006</v>
      </c>
      <c r="AB207" s="396">
        <f t="shared" si="159"/>
        <v>55.578519167508375</v>
      </c>
      <c r="AC207" s="396">
        <f>IF(P207&lt;&gt;"---",P207,IF(BH207="Y",AB207,MIN(Input!I182,AB207-AK207)))</f>
        <v>55.578519167508375</v>
      </c>
      <c r="AD207" s="396">
        <f t="shared" si="160"/>
        <v>0.25942708333333298</v>
      </c>
      <c r="AE207" s="396">
        <f>IF(R207&lt;&gt;"---",R207,IF(BH207="Y",Input!M182,0))</f>
        <v>10.631620884242675</v>
      </c>
      <c r="AF207" s="396">
        <f t="shared" si="161"/>
        <v>180</v>
      </c>
      <c r="AG207" s="396">
        <f t="shared" si="132"/>
        <v>0</v>
      </c>
      <c r="AH207" s="396">
        <f t="shared" si="133"/>
        <v>-5.1919953649152717</v>
      </c>
      <c r="AI207" s="396">
        <f t="shared" si="162"/>
        <v>253.466145833333</v>
      </c>
      <c r="AJ207" s="212">
        <f t="shared" si="134"/>
        <v>251.66156249999966</v>
      </c>
      <c r="AK207" s="432">
        <f>IF(Y207&lt;&gt;"---",Y207,interp(AA206,AreaCapacity!$A$3:$C$245,3)*StepInterp(B207,Evap!$A$3:$D$15,4)/1.9835)</f>
        <v>3.2313000000000001</v>
      </c>
      <c r="AL207" s="396">
        <f t="shared" si="163"/>
        <v>1.8045833333333301</v>
      </c>
      <c r="AM207" s="396">
        <f t="shared" si="135"/>
        <v>253.466145833333</v>
      </c>
      <c r="AN207" s="396">
        <f t="shared" si="153"/>
        <v>-395.33999999999651</v>
      </c>
      <c r="AO207" s="396">
        <f t="shared" si="136"/>
        <v>196.08304333249129</v>
      </c>
      <c r="AP207" s="396">
        <f t="shared" si="154"/>
        <v>19801.13785794998</v>
      </c>
      <c r="AQ207" s="409">
        <f>IF(AR207=O207,N207,interp(AR207,AreaCapacity!$A$3:$B$245,2))</f>
        <v>7728.5387080103355</v>
      </c>
      <c r="AR207" s="403">
        <f t="shared" si="137"/>
        <v>69251.960000000006</v>
      </c>
      <c r="AS207" s="396">
        <f t="shared" si="164"/>
        <v>55.578519167508375</v>
      </c>
      <c r="AT207" s="396">
        <f>IF(P207&lt;&gt;"---",P207,IF(BH207="Y",AS207,MIN(Input!I182,AS207-BB207)))</f>
        <v>55.578519167508375</v>
      </c>
      <c r="AU207" s="396">
        <f t="shared" si="165"/>
        <v>0.25942708333333298</v>
      </c>
      <c r="AV207" s="396">
        <f>IF(R207&lt;&gt;"---",R207,IF(BH207="Y",Input!M182,0))</f>
        <v>10.631620884242675</v>
      </c>
      <c r="AW207" s="396">
        <f t="shared" si="166"/>
        <v>180</v>
      </c>
      <c r="AX207" s="396">
        <f t="shared" si="138"/>
        <v>0</v>
      </c>
      <c r="AY207" s="396">
        <f t="shared" si="139"/>
        <v>-5.1919953649152717</v>
      </c>
      <c r="AZ207" s="396">
        <f t="shared" si="167"/>
        <v>253.466145833333</v>
      </c>
      <c r="BA207" s="212">
        <f t="shared" si="140"/>
        <v>251.66156249999966</v>
      </c>
      <c r="BB207" s="432">
        <f>IF(Y207&lt;&gt;"---",Y207,interp(AR206,AreaCapacity!$A$3:$C$245,3)*StepInterp(B207,Evap!$A$3:$D$15,4)/1.9835)</f>
        <v>3.2313000000000001</v>
      </c>
      <c r="BC207" s="396">
        <f t="shared" si="168"/>
        <v>1.8045833333333301</v>
      </c>
      <c r="BD207" s="212">
        <f t="shared" si="141"/>
        <v>253.466145833333</v>
      </c>
      <c r="BE207" s="212">
        <f t="shared" si="142"/>
        <v>-395.33999999999651</v>
      </c>
      <c r="BF207" s="212">
        <f t="shared" si="143"/>
        <v>196.08304333249129</v>
      </c>
      <c r="BG207" s="445">
        <f t="shared" si="144"/>
        <v>19801.13785794998</v>
      </c>
      <c r="BH207" s="396" t="str">
        <f t="shared" si="169"/>
        <v>Y</v>
      </c>
      <c r="BI207" s="396">
        <f t="shared" si="170"/>
        <v>110</v>
      </c>
      <c r="BJ207" s="396">
        <f t="shared" si="145"/>
        <v>0</v>
      </c>
      <c r="BK207" s="396">
        <f t="shared" si="146"/>
        <v>91331.677763020707</v>
      </c>
      <c r="BL207" s="396">
        <f t="shared" si="147"/>
        <v>91331.677763020707</v>
      </c>
      <c r="BM207" s="443">
        <f t="shared" si="148"/>
        <v>0</v>
      </c>
      <c r="BN207" s="460">
        <f t="shared" si="149"/>
        <v>0</v>
      </c>
      <c r="BO207" s="305">
        <f t="shared" si="150"/>
        <v>0</v>
      </c>
      <c r="BP207" s="445">
        <f t="shared" si="151"/>
        <v>0</v>
      </c>
      <c r="BQ207" s="305"/>
      <c r="BR207" s="12">
        <v>7704</v>
      </c>
      <c r="BS207" s="12">
        <v>52000</v>
      </c>
      <c r="BT207" s="12">
        <v>7747.5</v>
      </c>
      <c r="BU207" s="446">
        <v>85000</v>
      </c>
      <c r="BV207" s="6">
        <v>7766</v>
      </c>
      <c r="BW207" s="6">
        <v>102369</v>
      </c>
      <c r="CW207" s="436"/>
      <c r="CX207" s="436"/>
      <c r="CY207" s="436"/>
      <c r="CZ207" s="436"/>
      <c r="DA207" s="436"/>
      <c r="DB207" s="436"/>
      <c r="DC207" s="148"/>
    </row>
    <row r="208" spans="1:107">
      <c r="A208" s="6" t="str">
        <f ca="1">OFFSET('day lookup'!$A$1,WEEKDAY(B208,1)-1,0)</f>
        <v>FRI</v>
      </c>
      <c r="B208" s="387">
        <f t="shared" si="155"/>
        <v>41173</v>
      </c>
      <c r="C208" s="394">
        <f ca="1">IF($CY$1=1,OFFSET(Historic!$F$193,$B208-$B$35,C$30-1975),IF($B208&gt;DATE(Input!$C$1,4,30),OFFSET(Historic!$F$193,$B208-$B$35,C$30-1975),NA()))</f>
        <v>155.56355210000001</v>
      </c>
      <c r="D208" s="212">
        <f ca="1">IF($CY$1=1,OFFSET(Historic!$F$193,$B208-$B$35,D$30-1975),IF($B208&gt;DATE(Input!$C$1,4,30),OFFSET(Historic!$F$193,$B208-$B$35,D$30-1975),NA()))</f>
        <v>85.289209999999997</v>
      </c>
      <c r="E208" s="212">
        <f ca="1">IF($CY$1=1,OFFSET(Historic!$F$193,$B208-$B$35,E$30-1975),IF($B208&gt;DATE(Input!$C$1,4,30),OFFSET(Historic!$F$193,$B208-$B$35,E$30-1975),NA()))</f>
        <v>147.03463109999998</v>
      </c>
      <c r="F208" s="212">
        <f ca="1">IF($CY$1=1,OFFSET(Historic!$F$193,$B208-$B$35,F$30-1975),IF($B208&gt;DATE(Input!$C$1,4,30),OFFSET(Historic!$F$193,$B208-$B$35,F$30-1975),NA()))</f>
        <v>103.14044</v>
      </c>
      <c r="G208" s="212">
        <f ca="1">IF($CY$1=1,OFFSET(Historic!$F$193,$B208-$B$35,G$30-1975),IF($B208&gt;DATE(Input!$C$1,4,30),OFFSET(Historic!$F$193,$B208-$B$35,G$30-1975),NA()))</f>
        <v>97.6</v>
      </c>
      <c r="H208" s="212">
        <f t="shared" ca="1" si="131"/>
        <v>117.72556664000001</v>
      </c>
      <c r="I208" s="388">
        <f t="shared" ca="1" si="156"/>
        <v>1.6313799543309175</v>
      </c>
      <c r="J208" s="305">
        <f t="shared" ca="1" si="157"/>
        <v>97.874572505862943</v>
      </c>
      <c r="K208" s="305">
        <f t="shared" ca="1" si="158"/>
        <v>3.2899015968357297</v>
      </c>
      <c r="L208" s="406" t="str">
        <f>IF(Computations!J183&lt;&gt;"",Computations!J183,"---")</f>
        <v>Y</v>
      </c>
      <c r="M208" s="436">
        <f>IF(Computations!I183&lt;&gt;"",Computations!I183,"---")</f>
        <v>58.345555114060375</v>
      </c>
      <c r="N208" s="410">
        <f>IF(Computations!C183&lt;&gt;"",Computations!C183,"---")</f>
        <v>7728.0596899224802</v>
      </c>
      <c r="O208" s="407">
        <f>IF(Computations!D183&lt;&gt;"",Computations!D183,"---")</f>
        <v>68881.2</v>
      </c>
      <c r="P208" s="407">
        <f>IF(Computations!M183&lt;&gt;"",Computations!M183,"---")</f>
        <v>58.345555114060375</v>
      </c>
      <c r="Q208" s="407">
        <f>IF(Computations!P183&lt;&gt;"",Computations!P183,"---")</f>
        <v>0.88817708333333301</v>
      </c>
      <c r="R208" s="407">
        <f>IF(Computations!V183&lt;&gt;"",Computations!V183,"---")</f>
        <v>10.631620884242675</v>
      </c>
      <c r="S208" s="407">
        <f>IF(Computations!X183&lt;&gt;"",Computations!X183,"---")</f>
        <v>180</v>
      </c>
      <c r="T208" s="407">
        <f>IF(Computations!AB183&lt;&gt;"",Computations!AB183,"---")</f>
        <v>0</v>
      </c>
      <c r="U208" s="407">
        <f>IF(Computations!AG183&lt;&gt;"",Computations!AG183,"---")</f>
        <v>7.8137905816373632</v>
      </c>
      <c r="V208" s="407">
        <f>IF(Computations!H183&lt;&gt;"",Computations!H183,"---")</f>
        <v>242.05156249999902</v>
      </c>
      <c r="W208" s="407">
        <f>IF(Computations!G183&lt;&gt;"",Computations!G183,"---")</f>
        <v>1.7999999999999901</v>
      </c>
      <c r="X208" s="407">
        <f>IF(Computations!F183&lt;&gt;"",Computations!F183,"---")</f>
        <v>243.85156249999901</v>
      </c>
      <c r="Y208" s="422">
        <f>IF(Computations!E183&lt;&gt;"",Computations!E183,"---")</f>
        <v>3.2161</v>
      </c>
      <c r="Z208" s="409">
        <f>IF(AA208=O208,N208,interp(AA208,AreaCapacity!$A$3:$B$245,2))</f>
        <v>7728.0596899224802</v>
      </c>
      <c r="AA208" s="403">
        <f t="shared" si="152"/>
        <v>68881.2</v>
      </c>
      <c r="AB208" s="396">
        <f t="shared" si="159"/>
        <v>58.345555114060375</v>
      </c>
      <c r="AC208" s="396">
        <f>IF(P208&lt;&gt;"---",P208,IF(BH208="Y",AB208,MIN(Input!I183,AB208-AK208)))</f>
        <v>58.345555114060375</v>
      </c>
      <c r="AD208" s="396">
        <f t="shared" si="160"/>
        <v>0.88817708333333301</v>
      </c>
      <c r="AE208" s="396">
        <f>IF(R208&lt;&gt;"---",R208,IF(BH208="Y",Input!M183,0))</f>
        <v>10.631620884242675</v>
      </c>
      <c r="AF208" s="396">
        <f t="shared" si="161"/>
        <v>180</v>
      </c>
      <c r="AG208" s="396">
        <f t="shared" si="132"/>
        <v>0</v>
      </c>
      <c r="AH208" s="396">
        <f t="shared" si="133"/>
        <v>7.8137905816373632</v>
      </c>
      <c r="AI208" s="396">
        <f t="shared" si="162"/>
        <v>243.85156249999901</v>
      </c>
      <c r="AJ208" s="212">
        <f t="shared" si="134"/>
        <v>242.05156249999902</v>
      </c>
      <c r="AK208" s="432">
        <f>IF(Y208&lt;&gt;"---",Y208,interp(AA207,AreaCapacity!$A$3:$C$245,3)*StepInterp(B208,Evap!$A$3:$D$15,4)/1.9835)</f>
        <v>3.2161</v>
      </c>
      <c r="AL208" s="396">
        <f t="shared" si="163"/>
        <v>1.7999999999999901</v>
      </c>
      <c r="AM208" s="396">
        <f t="shared" si="135"/>
        <v>243.85156249999901</v>
      </c>
      <c r="AN208" s="396">
        <f t="shared" si="153"/>
        <v>-370.76000000000931</v>
      </c>
      <c r="AO208" s="396">
        <f t="shared" si="136"/>
        <v>183.70600738593865</v>
      </c>
      <c r="AP208" s="396">
        <f t="shared" si="154"/>
        <v>20165.518723599987</v>
      </c>
      <c r="AQ208" s="409">
        <f>IF(AR208=O208,N208,interp(AR208,AreaCapacity!$A$3:$B$245,2))</f>
        <v>7728.0596899224802</v>
      </c>
      <c r="AR208" s="403">
        <f t="shared" si="137"/>
        <v>68881.2</v>
      </c>
      <c r="AS208" s="396">
        <f t="shared" si="164"/>
        <v>58.345555114060375</v>
      </c>
      <c r="AT208" s="396">
        <f>IF(P208&lt;&gt;"---",P208,IF(BH208="Y",AS208,MIN(Input!I183,AS208-BB208)))</f>
        <v>58.345555114060375</v>
      </c>
      <c r="AU208" s="396">
        <f t="shared" si="165"/>
        <v>0.88817708333333301</v>
      </c>
      <c r="AV208" s="396">
        <f>IF(R208&lt;&gt;"---",R208,IF(BH208="Y",Input!M183,0))</f>
        <v>10.631620884242675</v>
      </c>
      <c r="AW208" s="396">
        <f t="shared" si="166"/>
        <v>180</v>
      </c>
      <c r="AX208" s="396">
        <f t="shared" si="138"/>
        <v>0</v>
      </c>
      <c r="AY208" s="396">
        <f t="shared" si="139"/>
        <v>7.8137905816373632</v>
      </c>
      <c r="AZ208" s="396">
        <f t="shared" si="167"/>
        <v>243.85156249999901</v>
      </c>
      <c r="BA208" s="212">
        <f t="shared" si="140"/>
        <v>242.05156249999902</v>
      </c>
      <c r="BB208" s="432">
        <f>IF(Y208&lt;&gt;"---",Y208,interp(AR207,AreaCapacity!$A$3:$C$245,3)*StepInterp(B208,Evap!$A$3:$D$15,4)/1.9835)</f>
        <v>3.2161</v>
      </c>
      <c r="BC208" s="396">
        <f t="shared" si="168"/>
        <v>1.7999999999999901</v>
      </c>
      <c r="BD208" s="212">
        <f t="shared" si="141"/>
        <v>243.85156249999901</v>
      </c>
      <c r="BE208" s="212">
        <f t="shared" si="142"/>
        <v>-370.76000000000931</v>
      </c>
      <c r="BF208" s="212">
        <f t="shared" si="143"/>
        <v>183.70600738593865</v>
      </c>
      <c r="BG208" s="445">
        <f t="shared" si="144"/>
        <v>20165.518723599987</v>
      </c>
      <c r="BH208" s="396" t="str">
        <f t="shared" si="169"/>
        <v>Y</v>
      </c>
      <c r="BI208" s="396">
        <f t="shared" si="170"/>
        <v>110</v>
      </c>
      <c r="BJ208" s="396">
        <f t="shared" si="145"/>
        <v>0</v>
      </c>
      <c r="BK208" s="396">
        <f t="shared" si="146"/>
        <v>91331.677763020707</v>
      </c>
      <c r="BL208" s="396">
        <f t="shared" si="147"/>
        <v>91331.677763020707</v>
      </c>
      <c r="BM208" s="443">
        <f t="shared" si="148"/>
        <v>0</v>
      </c>
      <c r="BN208" s="460">
        <f t="shared" si="149"/>
        <v>0</v>
      </c>
      <c r="BO208" s="305">
        <f t="shared" si="150"/>
        <v>0</v>
      </c>
      <c r="BP208" s="445">
        <f t="shared" si="151"/>
        <v>0</v>
      </c>
      <c r="BQ208" s="305"/>
      <c r="BR208" s="12">
        <v>7704</v>
      </c>
      <c r="BS208" s="12">
        <v>52000</v>
      </c>
      <c r="BT208" s="12">
        <v>7747.5</v>
      </c>
      <c r="BU208" s="446">
        <v>85000</v>
      </c>
      <c r="BV208" s="6">
        <v>7766</v>
      </c>
      <c r="BW208" s="6">
        <v>102369</v>
      </c>
      <c r="CW208" s="436"/>
      <c r="CX208" s="436"/>
      <c r="CY208" s="436"/>
      <c r="CZ208" s="436"/>
      <c r="DA208" s="436"/>
      <c r="DB208" s="436"/>
      <c r="DC208" s="148"/>
    </row>
    <row r="209" spans="1:107">
      <c r="A209" s="6" t="str">
        <f ca="1">OFFSET('day lookup'!$A$1,WEEKDAY(B209,1)-1,0)</f>
        <v>SAT</v>
      </c>
      <c r="B209" s="387">
        <f t="shared" si="155"/>
        <v>41174</v>
      </c>
      <c r="C209" s="394">
        <f ca="1">IF($CY$1=1,OFFSET(Historic!$F$193,$B209-$B$35,C$30-1975),IF($B209&gt;DATE(Input!$C$1,4,30),OFFSET(Historic!$F$193,$B209-$B$35,C$30-1975),NA()))</f>
        <v>174.38668240000001</v>
      </c>
      <c r="D209" s="212">
        <f ca="1">IF($CY$1=1,OFFSET(Historic!$F$193,$B209-$B$35,D$30-1975),IF($B209&gt;DATE(Input!$C$1,4,30),OFFSET(Historic!$F$193,$B209-$B$35,D$30-1975),NA()))</f>
        <v>69.421450000000007</v>
      </c>
      <c r="E209" s="212">
        <f ca="1">IF($CY$1=1,OFFSET(Historic!$F$193,$B209-$B$35,E$30-1975),IF($B209&gt;DATE(Input!$C$1,4,30),OFFSET(Historic!$F$193,$B209-$B$35,E$30-1975),NA()))</f>
        <v>132.53546539999999</v>
      </c>
      <c r="F209" s="212">
        <f ca="1">IF($CY$1=1,OFFSET(Historic!$F$193,$B209-$B$35,F$30-1975),IF($B209&gt;DATE(Input!$C$1,4,30),OFFSET(Historic!$F$193,$B209-$B$35,F$30-1975),NA()))</f>
        <v>103.14044</v>
      </c>
      <c r="G209" s="212">
        <f ca="1">IF($CY$1=1,OFFSET(Historic!$F$193,$B209-$B$35,G$30-1975),IF($B209&gt;DATE(Input!$C$1,4,30),OFFSET(Historic!$F$193,$B209-$B$35,G$30-1975),NA()))</f>
        <v>100.4</v>
      </c>
      <c r="H209" s="212">
        <f t="shared" ca="1" si="131"/>
        <v>115.97680756</v>
      </c>
      <c r="I209" s="388">
        <f t="shared" ca="1" si="156"/>
        <v>1.60714655635722</v>
      </c>
      <c r="J209" s="305">
        <f t="shared" ca="1" si="157"/>
        <v>96.420690802374168</v>
      </c>
      <c r="K209" s="305">
        <f t="shared" ca="1" si="158"/>
        <v>3.2410316236092158</v>
      </c>
      <c r="L209" s="406" t="str">
        <f>IF(Computations!J184&lt;&gt;"",Computations!J184,"---")</f>
        <v>Y</v>
      </c>
      <c r="M209" s="436">
        <f>IF(Computations!I184&lt;&gt;"",Computations!I184,"---")</f>
        <v>55.070773443406551</v>
      </c>
      <c r="N209" s="410">
        <f>IF(Computations!C184&lt;&gt;"",Computations!C184,"---")</f>
        <v>7727.5684224250326</v>
      </c>
      <c r="O209" s="407">
        <f>IF(Computations!D184&lt;&gt;"",Computations!D184,"---")</f>
        <v>68503.98</v>
      </c>
      <c r="P209" s="407">
        <f>IF(Computations!M184&lt;&gt;"",Computations!M184,"---")</f>
        <v>55.070773443406551</v>
      </c>
      <c r="Q209" s="407">
        <f>IF(Computations!P184&lt;&gt;"",Computations!P184,"---")</f>
        <v>1.68999999999999</v>
      </c>
      <c r="R209" s="407">
        <f>IF(Computations!V184&lt;&gt;"",Computations!V184,"---")</f>
        <v>10.631620884242675</v>
      </c>
      <c r="S209" s="407">
        <f>IF(Computations!X184&lt;&gt;"",Computations!X184,"---")</f>
        <v>180</v>
      </c>
      <c r="T209" s="407">
        <f>IF(Computations!AB184&lt;&gt;"",Computations!AB184,"---")</f>
        <v>0</v>
      </c>
      <c r="U209" s="407">
        <f>IF(Computations!AG184&lt;&gt;"",Computations!AG184,"---")</f>
        <v>5.3486443276501916</v>
      </c>
      <c r="V209" s="407">
        <f>IF(Computations!H184&lt;&gt;"",Computations!H184,"---")</f>
        <v>242.04374999999902</v>
      </c>
      <c r="W209" s="407">
        <f>IF(Computations!G184&lt;&gt;"",Computations!G184,"---")</f>
        <v>1.7999999999999901</v>
      </c>
      <c r="X209" s="407">
        <f>IF(Computations!F184&lt;&gt;"",Computations!F184,"---")</f>
        <v>243.84374999999901</v>
      </c>
      <c r="Y209" s="422">
        <f>IF(Computations!E184&lt;&gt;"",Computations!E184,"---")</f>
        <v>3.206</v>
      </c>
      <c r="Z209" s="409">
        <f>IF(AA209=O209,N209,interp(AA209,AreaCapacity!$A$3:$B$245,2))</f>
        <v>7727.5684224250326</v>
      </c>
      <c r="AA209" s="403">
        <f t="shared" si="152"/>
        <v>68503.98</v>
      </c>
      <c r="AB209" s="396">
        <f t="shared" si="159"/>
        <v>55.070773443406551</v>
      </c>
      <c r="AC209" s="396">
        <f>IF(P209&lt;&gt;"---",P209,IF(BH209="Y",AB209,MIN(Input!I184,AB209-AK209)))</f>
        <v>55.070773443406551</v>
      </c>
      <c r="AD209" s="396">
        <f t="shared" si="160"/>
        <v>1.68999999999999</v>
      </c>
      <c r="AE209" s="396">
        <f>IF(R209&lt;&gt;"---",R209,IF(BH209="Y",Input!M184,0))</f>
        <v>10.631620884242675</v>
      </c>
      <c r="AF209" s="396">
        <f t="shared" si="161"/>
        <v>180</v>
      </c>
      <c r="AG209" s="396">
        <f t="shared" si="132"/>
        <v>0</v>
      </c>
      <c r="AH209" s="396">
        <f t="shared" si="133"/>
        <v>5.3486443276501916</v>
      </c>
      <c r="AI209" s="396">
        <f t="shared" si="162"/>
        <v>243.84374999999901</v>
      </c>
      <c r="AJ209" s="212">
        <f t="shared" si="134"/>
        <v>242.04374999999902</v>
      </c>
      <c r="AK209" s="432">
        <f>IF(Y209&lt;&gt;"---",Y209,interp(AA208,AreaCapacity!$A$3:$C$245,3)*StepInterp(B209,Evap!$A$3:$D$15,4)/1.9835)</f>
        <v>3.206</v>
      </c>
      <c r="AL209" s="396">
        <f t="shared" si="163"/>
        <v>1.7999999999999901</v>
      </c>
      <c r="AM209" s="396">
        <f t="shared" si="135"/>
        <v>243.84374999999901</v>
      </c>
      <c r="AN209" s="396">
        <f t="shared" si="153"/>
        <v>-377.22000000000116</v>
      </c>
      <c r="AO209" s="396">
        <f t="shared" si="136"/>
        <v>186.97297655659247</v>
      </c>
      <c r="AP209" s="396">
        <f t="shared" si="154"/>
        <v>20536.37962259999</v>
      </c>
      <c r="AQ209" s="409">
        <f>IF(AR209=O209,N209,interp(AR209,AreaCapacity!$A$3:$B$245,2))</f>
        <v>7727.5684224250326</v>
      </c>
      <c r="AR209" s="403">
        <f t="shared" si="137"/>
        <v>68503.98</v>
      </c>
      <c r="AS209" s="396">
        <f t="shared" si="164"/>
        <v>55.070773443406551</v>
      </c>
      <c r="AT209" s="396">
        <f>IF(P209&lt;&gt;"---",P209,IF(BH209="Y",AS209,MIN(Input!I184,AS209-BB209)))</f>
        <v>55.070773443406551</v>
      </c>
      <c r="AU209" s="396">
        <f t="shared" si="165"/>
        <v>1.68999999999999</v>
      </c>
      <c r="AV209" s="396">
        <f>IF(R209&lt;&gt;"---",R209,IF(BH209="Y",Input!M184,0))</f>
        <v>10.631620884242675</v>
      </c>
      <c r="AW209" s="396">
        <f t="shared" si="166"/>
        <v>180</v>
      </c>
      <c r="AX209" s="396">
        <f t="shared" si="138"/>
        <v>0</v>
      </c>
      <c r="AY209" s="396">
        <f t="shared" si="139"/>
        <v>5.3486443276501916</v>
      </c>
      <c r="AZ209" s="396">
        <f t="shared" si="167"/>
        <v>243.84374999999901</v>
      </c>
      <c r="BA209" s="212">
        <f t="shared" si="140"/>
        <v>242.04374999999902</v>
      </c>
      <c r="BB209" s="432">
        <f>IF(Y209&lt;&gt;"---",Y209,interp(AR208,AreaCapacity!$A$3:$C$245,3)*StepInterp(B209,Evap!$A$3:$D$15,4)/1.9835)</f>
        <v>3.206</v>
      </c>
      <c r="BC209" s="396">
        <f t="shared" si="168"/>
        <v>1.7999999999999901</v>
      </c>
      <c r="BD209" s="212">
        <f t="shared" si="141"/>
        <v>243.84374999999901</v>
      </c>
      <c r="BE209" s="212">
        <f t="shared" si="142"/>
        <v>-377.22000000000116</v>
      </c>
      <c r="BF209" s="212">
        <f t="shared" si="143"/>
        <v>186.97297655659247</v>
      </c>
      <c r="BG209" s="445">
        <f t="shared" si="144"/>
        <v>20536.37962259999</v>
      </c>
      <c r="BH209" s="396" t="str">
        <f t="shared" si="169"/>
        <v>Y</v>
      </c>
      <c r="BI209" s="396">
        <f t="shared" si="170"/>
        <v>110</v>
      </c>
      <c r="BJ209" s="396">
        <f t="shared" si="145"/>
        <v>0</v>
      </c>
      <c r="BK209" s="396">
        <f t="shared" si="146"/>
        <v>91331.677763020707</v>
      </c>
      <c r="BL209" s="396">
        <f t="shared" si="147"/>
        <v>91331.677763020707</v>
      </c>
      <c r="BM209" s="443">
        <f t="shared" si="148"/>
        <v>0</v>
      </c>
      <c r="BN209" s="460">
        <f t="shared" si="149"/>
        <v>0</v>
      </c>
      <c r="BO209" s="305">
        <f t="shared" si="150"/>
        <v>0</v>
      </c>
      <c r="BP209" s="445">
        <f t="shared" si="151"/>
        <v>0</v>
      </c>
      <c r="BQ209" s="305"/>
      <c r="BR209" s="12">
        <v>7704</v>
      </c>
      <c r="BS209" s="12">
        <v>52000</v>
      </c>
      <c r="BT209" s="12">
        <v>7747.5</v>
      </c>
      <c r="BU209" s="446">
        <v>85000</v>
      </c>
      <c r="BV209" s="6">
        <v>7766</v>
      </c>
      <c r="BW209" s="6">
        <v>102369</v>
      </c>
      <c r="CW209" s="436"/>
      <c r="CX209" s="436"/>
      <c r="CY209" s="436"/>
      <c r="CZ209" s="436"/>
      <c r="DA209" s="436"/>
      <c r="DB209" s="436"/>
      <c r="DC209" s="148"/>
    </row>
    <row r="210" spans="1:107">
      <c r="A210" s="6" t="str">
        <f ca="1">OFFSET('day lookup'!$A$1,WEEKDAY(B210,1)-1,0)</f>
        <v>SUN</v>
      </c>
      <c r="B210" s="387">
        <f t="shared" si="155"/>
        <v>41175</v>
      </c>
      <c r="C210" s="394">
        <f ca="1">IF($CY$1=1,OFFSET(Historic!$F$193,$B210-$B$35,C$30-1975),IF($B210&gt;DATE(Input!$C$1,4,30),OFFSET(Historic!$F$193,$B210-$B$35,C$30-1975),NA()))</f>
        <v>130.9685241</v>
      </c>
      <c r="D210" s="212">
        <f ca="1">IF($CY$1=1,OFFSET(Historic!$F$193,$B210-$B$35,D$30-1975),IF($B210&gt;DATE(Input!$C$1,4,30),OFFSET(Historic!$F$193,$B210-$B$35,D$30-1975),NA()))</f>
        <v>65.454509999999999</v>
      </c>
      <c r="E210" s="212">
        <f ca="1">IF($CY$1=1,OFFSET(Historic!$F$193,$B210-$B$35,E$30-1975),IF($B210&gt;DATE(Input!$C$1,4,30),OFFSET(Historic!$F$193,$B210-$B$35,E$30-1975),NA()))</f>
        <v>126.32720430000001</v>
      </c>
      <c r="F210" s="212">
        <f ca="1">IF($CY$1=1,OFFSET(Historic!$F$193,$B210-$B$35,F$30-1975),IF($B210&gt;DATE(Input!$C$1,4,30),OFFSET(Historic!$F$193,$B210-$B$35,F$30-1975),NA()))</f>
        <v>95.206559999999996</v>
      </c>
      <c r="G210" s="212">
        <f ca="1">IF($CY$1=1,OFFSET(Historic!$F$193,$B210-$B$35,G$30-1975),IF($B210&gt;DATE(Input!$C$1,4,30),OFFSET(Historic!$F$193,$B210-$B$35,G$30-1975),NA()))</f>
        <v>90.64</v>
      </c>
      <c r="H210" s="212">
        <f t="shared" ca="1" si="131"/>
        <v>101.71935968</v>
      </c>
      <c r="I210" s="388">
        <f t="shared" ca="1" si="156"/>
        <v>1.4095742249156062</v>
      </c>
      <c r="J210" s="305">
        <f t="shared" ca="1" si="157"/>
        <v>84.567346995188856</v>
      </c>
      <c r="K210" s="305">
        <f t="shared" ca="1" si="158"/>
        <v>2.8425998989979453</v>
      </c>
      <c r="L210" s="406" t="str">
        <f>IF(Computations!J185&lt;&gt;"",Computations!J185,"---")</f>
        <v>Y</v>
      </c>
      <c r="M210" s="436">
        <f>IF(Computations!I185&lt;&gt;"",Computations!I185,"---")</f>
        <v>55.810951361233577</v>
      </c>
      <c r="N210" s="410">
        <f>IF(Computations!C185&lt;&gt;"",Computations!C185,"---")</f>
        <v>7727.0790482398961</v>
      </c>
      <c r="O210" s="407">
        <f>IF(Computations!D185&lt;&gt;"",Computations!D185,"---")</f>
        <v>68128.63</v>
      </c>
      <c r="P210" s="407">
        <f>IF(Computations!M185&lt;&gt;"",Computations!M185,"---")</f>
        <v>55.810951361233577</v>
      </c>
      <c r="Q210" s="407">
        <f>IF(Computations!P185&lt;&gt;"",Computations!P185,"---")</f>
        <v>1.6952083333333301</v>
      </c>
      <c r="R210" s="407">
        <f>IF(Computations!V185&lt;&gt;"",Computations!V185,"---")</f>
        <v>10.631620884242675</v>
      </c>
      <c r="S210" s="407">
        <f>IF(Computations!X185&lt;&gt;"",Computations!X185,"---")</f>
        <v>180</v>
      </c>
      <c r="T210" s="407">
        <f>IF(Computations!AB185&lt;&gt;"",Computations!AB185,"---")</f>
        <v>0</v>
      </c>
      <c r="U210" s="407">
        <f>IF(Computations!AG185&lt;&gt;"",Computations!AG185,"---")</f>
        <v>6.2815305788105604</v>
      </c>
      <c r="V210" s="407">
        <f>IF(Computations!H185&lt;&gt;"",Computations!H185,"---")</f>
        <v>241.85624999999902</v>
      </c>
      <c r="W210" s="407">
        <f>IF(Computations!G185&lt;&gt;"",Computations!G185,"---")</f>
        <v>1.7999999999999901</v>
      </c>
      <c r="X210" s="407">
        <f>IF(Computations!F185&lt;&gt;"",Computations!F185,"---")</f>
        <v>243.65624999999901</v>
      </c>
      <c r="Y210" s="422">
        <f>IF(Computations!E185&lt;&gt;"",Computations!E185,"---")</f>
        <v>3.1909000000000001</v>
      </c>
      <c r="Z210" s="409">
        <f>IF(AA210=O210,N210,interp(AA210,AreaCapacity!$A$3:$B$245,2))</f>
        <v>7727.0790482398961</v>
      </c>
      <c r="AA210" s="403">
        <f t="shared" si="152"/>
        <v>68128.63</v>
      </c>
      <c r="AB210" s="396">
        <f t="shared" si="159"/>
        <v>55.810951361233577</v>
      </c>
      <c r="AC210" s="396">
        <f>IF(P210&lt;&gt;"---",P210,IF(BH210="Y",AB210,MIN(Input!I185,AB210-AK210)))</f>
        <v>55.810951361233577</v>
      </c>
      <c r="AD210" s="396">
        <f t="shared" si="160"/>
        <v>1.6952083333333301</v>
      </c>
      <c r="AE210" s="396">
        <f>IF(R210&lt;&gt;"---",R210,IF(BH210="Y",Input!M185,0))</f>
        <v>10.631620884242675</v>
      </c>
      <c r="AF210" s="396">
        <f t="shared" si="161"/>
        <v>180</v>
      </c>
      <c r="AG210" s="396">
        <f t="shared" si="132"/>
        <v>0</v>
      </c>
      <c r="AH210" s="396">
        <f t="shared" si="133"/>
        <v>6.2815305788105604</v>
      </c>
      <c r="AI210" s="396">
        <f t="shared" si="162"/>
        <v>243.65624999999901</v>
      </c>
      <c r="AJ210" s="212">
        <f t="shared" si="134"/>
        <v>241.85624999999902</v>
      </c>
      <c r="AK210" s="432">
        <f>IF(Y210&lt;&gt;"---",Y210,interp(AA209,AreaCapacity!$A$3:$C$245,3)*StepInterp(B210,Evap!$A$3:$D$15,4)/1.9835)</f>
        <v>3.1909000000000001</v>
      </c>
      <c r="AL210" s="396">
        <f t="shared" si="163"/>
        <v>1.7999999999999901</v>
      </c>
      <c r="AM210" s="396">
        <f t="shared" si="135"/>
        <v>243.65624999999901</v>
      </c>
      <c r="AN210" s="396">
        <f t="shared" si="153"/>
        <v>-375.34999999999127</v>
      </c>
      <c r="AO210" s="396">
        <f t="shared" si="136"/>
        <v>186.04529863876544</v>
      </c>
      <c r="AP210" s="396">
        <f t="shared" si="154"/>
        <v>20905.400472449983</v>
      </c>
      <c r="AQ210" s="409">
        <f>IF(AR210=O210,N210,interp(AR210,AreaCapacity!$A$3:$B$245,2))</f>
        <v>7727.0790482398961</v>
      </c>
      <c r="AR210" s="403">
        <f t="shared" si="137"/>
        <v>68128.63</v>
      </c>
      <c r="AS210" s="396">
        <f t="shared" si="164"/>
        <v>55.810951361233577</v>
      </c>
      <c r="AT210" s="396">
        <f>IF(P210&lt;&gt;"---",P210,IF(BH210="Y",AS210,MIN(Input!I185,AS210-BB210)))</f>
        <v>55.810951361233577</v>
      </c>
      <c r="AU210" s="396">
        <f t="shared" si="165"/>
        <v>1.6952083333333301</v>
      </c>
      <c r="AV210" s="396">
        <f>IF(R210&lt;&gt;"---",R210,IF(BH210="Y",Input!M185,0))</f>
        <v>10.631620884242675</v>
      </c>
      <c r="AW210" s="396">
        <f t="shared" si="166"/>
        <v>180</v>
      </c>
      <c r="AX210" s="396">
        <f t="shared" si="138"/>
        <v>0</v>
      </c>
      <c r="AY210" s="396">
        <f t="shared" si="139"/>
        <v>6.2815305788105604</v>
      </c>
      <c r="AZ210" s="396">
        <f t="shared" si="167"/>
        <v>243.65624999999901</v>
      </c>
      <c r="BA210" s="212">
        <f t="shared" si="140"/>
        <v>241.85624999999902</v>
      </c>
      <c r="BB210" s="432">
        <f>IF(Y210&lt;&gt;"---",Y210,interp(AR209,AreaCapacity!$A$3:$C$245,3)*StepInterp(B210,Evap!$A$3:$D$15,4)/1.9835)</f>
        <v>3.1909000000000001</v>
      </c>
      <c r="BC210" s="396">
        <f t="shared" si="168"/>
        <v>1.7999999999999901</v>
      </c>
      <c r="BD210" s="212">
        <f t="shared" si="141"/>
        <v>243.65624999999901</v>
      </c>
      <c r="BE210" s="212">
        <f t="shared" si="142"/>
        <v>-375.34999999999127</v>
      </c>
      <c r="BF210" s="212">
        <f t="shared" si="143"/>
        <v>186.04529863876544</v>
      </c>
      <c r="BG210" s="445">
        <f t="shared" si="144"/>
        <v>20905.400472449983</v>
      </c>
      <c r="BH210" s="396" t="str">
        <f t="shared" si="169"/>
        <v>Y</v>
      </c>
      <c r="BI210" s="396">
        <f t="shared" si="170"/>
        <v>110</v>
      </c>
      <c r="BJ210" s="396">
        <f t="shared" si="145"/>
        <v>0</v>
      </c>
      <c r="BK210" s="396">
        <f t="shared" si="146"/>
        <v>91331.677763020707</v>
      </c>
      <c r="BL210" s="396">
        <f t="shared" si="147"/>
        <v>91331.677763020707</v>
      </c>
      <c r="BM210" s="443">
        <f t="shared" si="148"/>
        <v>0</v>
      </c>
      <c r="BN210" s="460">
        <f t="shared" si="149"/>
        <v>0</v>
      </c>
      <c r="BO210" s="305">
        <f t="shared" si="150"/>
        <v>0</v>
      </c>
      <c r="BP210" s="445">
        <f t="shared" si="151"/>
        <v>0</v>
      </c>
      <c r="BQ210" s="305"/>
      <c r="BR210" s="12">
        <v>7704</v>
      </c>
      <c r="BS210" s="12">
        <v>52000</v>
      </c>
      <c r="BT210" s="12">
        <v>7747.5</v>
      </c>
      <c r="BU210" s="446">
        <v>85000</v>
      </c>
      <c r="BV210" s="6">
        <v>7766</v>
      </c>
      <c r="BW210" s="6">
        <v>102369</v>
      </c>
      <c r="CW210" s="436"/>
      <c r="CX210" s="436"/>
      <c r="CY210" s="436"/>
      <c r="CZ210" s="436"/>
      <c r="DA210" s="436"/>
      <c r="DB210" s="436"/>
      <c r="DC210" s="148"/>
    </row>
    <row r="211" spans="1:107">
      <c r="A211" s="6" t="str">
        <f ca="1">OFFSET('day lookup'!$A$1,WEEKDAY(B211,1)-1,0)</f>
        <v>MON</v>
      </c>
      <c r="B211" s="387">
        <f t="shared" si="155"/>
        <v>41176</v>
      </c>
      <c r="C211" s="394">
        <f ca="1">IF($CY$1=1,OFFSET(Historic!$F$193,$B211-$B$35,C$30-1975),IF($B211&gt;DATE(Input!$C$1,4,30),OFFSET(Historic!$F$193,$B211-$B$35,C$30-1975),NA()))</f>
        <v>88.859455999999994</v>
      </c>
      <c r="D211" s="212">
        <f ca="1">IF($CY$1=1,OFFSET(Historic!$F$193,$B211-$B$35,D$30-1975),IF($B211&gt;DATE(Input!$C$1,4,30),OFFSET(Historic!$F$193,$B211-$B$35,D$30-1975),NA()))</f>
        <v>111.07432</v>
      </c>
      <c r="E211" s="212">
        <f ca="1">IF($CY$1=1,OFFSET(Historic!$F$193,$B211-$B$35,E$30-1975),IF($B211&gt;DATE(Input!$C$1,4,30),OFFSET(Historic!$F$193,$B211-$B$35,E$30-1975),NA()))</f>
        <v>132.87265529999999</v>
      </c>
      <c r="F211" s="212">
        <f ca="1">IF($CY$1=1,OFFSET(Historic!$F$193,$B211-$B$35,F$30-1975),IF($B211&gt;DATE(Input!$C$1,4,30),OFFSET(Historic!$F$193,$B211-$B$35,F$30-1975),NA()))</f>
        <v>113.05779</v>
      </c>
      <c r="G211" s="212">
        <f ca="1">IF($CY$1=1,OFFSET(Historic!$F$193,$B211-$B$35,G$30-1975),IF($B211&gt;DATE(Input!$C$1,4,30),OFFSET(Historic!$F$193,$B211-$B$35,G$30-1975),NA()))</f>
        <v>91.35</v>
      </c>
      <c r="H211" s="212">
        <f t="shared" ca="1" si="131"/>
        <v>107.44284425999999</v>
      </c>
      <c r="I211" s="388">
        <f t="shared" ca="1" si="156"/>
        <v>1.4888873110975298</v>
      </c>
      <c r="J211" s="305">
        <f t="shared" ca="1" si="157"/>
        <v>89.325732301792797</v>
      </c>
      <c r="K211" s="305">
        <f t="shared" ca="1" si="158"/>
        <v>3.0025456235896741</v>
      </c>
      <c r="L211" s="406" t="str">
        <f>IF(Computations!J186&lt;&gt;"",Computations!J186,"---")</f>
        <v>Y</v>
      </c>
      <c r="M211" s="436">
        <f>IF(Computations!I186&lt;&gt;"",Computations!I186,"---")</f>
        <v>87.345550664328101</v>
      </c>
      <c r="N211" s="410">
        <f>IF(Computations!C186&lt;&gt;"",Computations!C186,"---")</f>
        <v>7726.668543307087</v>
      </c>
      <c r="O211" s="407">
        <f>IF(Computations!D186&lt;&gt;"",Computations!D186,"---")</f>
        <v>67815.429999999993</v>
      </c>
      <c r="P211" s="407">
        <f>IF(Computations!M186&lt;&gt;"",Computations!M186,"---")</f>
        <v>87.345550664328101</v>
      </c>
      <c r="Q211" s="407">
        <f>IF(Computations!P186&lt;&gt;"",Computations!P186,"---")</f>
        <v>1.8631770833333301</v>
      </c>
      <c r="R211" s="407">
        <f>IF(Computations!V186&lt;&gt;"",Computations!V186,"---")</f>
        <v>10.631620884242675</v>
      </c>
      <c r="S211" s="407">
        <f>IF(Computations!X186&lt;&gt;"",Computations!X186,"---")</f>
        <v>180</v>
      </c>
      <c r="T211" s="407">
        <f>IF(Computations!AB186&lt;&gt;"",Computations!AB186,"---")</f>
        <v>0</v>
      </c>
      <c r="U211" s="407">
        <f>IF(Computations!AG186&lt;&gt;"",Computations!AG186,"---")</f>
        <v>37.77290071523845</v>
      </c>
      <c r="V211" s="407">
        <f>IF(Computations!H186&lt;&gt;"",Computations!H186,"---")</f>
        <v>242.06744791666569</v>
      </c>
      <c r="W211" s="407">
        <f>IF(Computations!G186&lt;&gt;"",Computations!G186,"---")</f>
        <v>1.8544270833333301</v>
      </c>
      <c r="X211" s="407">
        <f>IF(Computations!F186&lt;&gt;"",Computations!F186,"---")</f>
        <v>243.92187499999901</v>
      </c>
      <c r="Y211" s="422">
        <f>IF(Computations!E186&lt;&gt;"",Computations!E186,"---")</f>
        <v>3.1808000000000001</v>
      </c>
      <c r="Z211" s="409">
        <f>IF(AA211=O211,N211,interp(AA211,AreaCapacity!$A$3:$B$245,2))</f>
        <v>7726.668543307087</v>
      </c>
      <c r="AA211" s="403">
        <f t="shared" si="152"/>
        <v>67815.429999999993</v>
      </c>
      <c r="AB211" s="396">
        <f t="shared" si="159"/>
        <v>87.345550664328101</v>
      </c>
      <c r="AC211" s="396">
        <f>IF(P211&lt;&gt;"---",P211,IF(BH211="Y",AB211,MIN(Input!I186,AB211-AK211)))</f>
        <v>87.345550664328101</v>
      </c>
      <c r="AD211" s="396">
        <f t="shared" si="160"/>
        <v>1.8631770833333301</v>
      </c>
      <c r="AE211" s="396">
        <f>IF(R211&lt;&gt;"---",R211,IF(BH211="Y",Input!M186,0))</f>
        <v>10.631620884242675</v>
      </c>
      <c r="AF211" s="396">
        <f t="shared" si="161"/>
        <v>180</v>
      </c>
      <c r="AG211" s="396">
        <f t="shared" si="132"/>
        <v>0</v>
      </c>
      <c r="AH211" s="396">
        <f t="shared" si="133"/>
        <v>37.77290071523845</v>
      </c>
      <c r="AI211" s="396">
        <f t="shared" si="162"/>
        <v>243.92187499999901</v>
      </c>
      <c r="AJ211" s="212">
        <f t="shared" si="134"/>
        <v>242.06744791666569</v>
      </c>
      <c r="AK211" s="432">
        <f>IF(Y211&lt;&gt;"---",Y211,interp(AA210,AreaCapacity!$A$3:$C$245,3)*StepInterp(B211,Evap!$A$3:$D$15,4)/1.9835)</f>
        <v>3.1808000000000001</v>
      </c>
      <c r="AL211" s="396">
        <f t="shared" si="163"/>
        <v>1.8544270833333301</v>
      </c>
      <c r="AM211" s="396">
        <f t="shared" si="135"/>
        <v>243.92187499999901</v>
      </c>
      <c r="AN211" s="396">
        <f t="shared" si="153"/>
        <v>-313.20000000001164</v>
      </c>
      <c r="AO211" s="396">
        <f t="shared" si="136"/>
        <v>154.72189725233758</v>
      </c>
      <c r="AP211" s="396">
        <f t="shared" si="154"/>
        <v>21212.291355649995</v>
      </c>
      <c r="AQ211" s="409">
        <f>IF(AR211=O211,N211,interp(AR211,AreaCapacity!$A$3:$B$245,2))</f>
        <v>7726.668543307087</v>
      </c>
      <c r="AR211" s="403">
        <f t="shared" si="137"/>
        <v>67815.429999999993</v>
      </c>
      <c r="AS211" s="396">
        <f t="shared" si="164"/>
        <v>87.345550664328101</v>
      </c>
      <c r="AT211" s="396">
        <f>IF(P211&lt;&gt;"---",P211,IF(BH211="Y",AS211,MIN(Input!I186,AS211-BB211)))</f>
        <v>87.345550664328101</v>
      </c>
      <c r="AU211" s="396">
        <f t="shared" si="165"/>
        <v>1.8631770833333301</v>
      </c>
      <c r="AV211" s="396">
        <f>IF(R211&lt;&gt;"---",R211,IF(BH211="Y",Input!M186,0))</f>
        <v>10.631620884242675</v>
      </c>
      <c r="AW211" s="396">
        <f t="shared" si="166"/>
        <v>180</v>
      </c>
      <c r="AX211" s="396">
        <f t="shared" si="138"/>
        <v>0</v>
      </c>
      <c r="AY211" s="396">
        <f t="shared" si="139"/>
        <v>37.77290071523845</v>
      </c>
      <c r="AZ211" s="396">
        <f t="shared" si="167"/>
        <v>243.92187499999901</v>
      </c>
      <c r="BA211" s="212">
        <f t="shared" si="140"/>
        <v>242.06744791666569</v>
      </c>
      <c r="BB211" s="432">
        <f>IF(Y211&lt;&gt;"---",Y211,interp(AR210,AreaCapacity!$A$3:$C$245,3)*StepInterp(B211,Evap!$A$3:$D$15,4)/1.9835)</f>
        <v>3.1808000000000001</v>
      </c>
      <c r="BC211" s="396">
        <f t="shared" si="168"/>
        <v>1.8544270833333301</v>
      </c>
      <c r="BD211" s="212">
        <f t="shared" si="141"/>
        <v>243.92187499999901</v>
      </c>
      <c r="BE211" s="212">
        <f t="shared" si="142"/>
        <v>-313.20000000001164</v>
      </c>
      <c r="BF211" s="212">
        <f t="shared" si="143"/>
        <v>154.72189725233758</v>
      </c>
      <c r="BG211" s="445">
        <f t="shared" si="144"/>
        <v>21212.291355649995</v>
      </c>
      <c r="BH211" s="396" t="str">
        <f t="shared" si="169"/>
        <v>Y</v>
      </c>
      <c r="BI211" s="396">
        <f t="shared" si="170"/>
        <v>110</v>
      </c>
      <c r="BJ211" s="396">
        <f t="shared" si="145"/>
        <v>0</v>
      </c>
      <c r="BK211" s="396">
        <f t="shared" si="146"/>
        <v>91331.677763020707</v>
      </c>
      <c r="BL211" s="396">
        <f t="shared" si="147"/>
        <v>91331.677763020707</v>
      </c>
      <c r="BM211" s="443">
        <f t="shared" si="148"/>
        <v>0</v>
      </c>
      <c r="BN211" s="460">
        <f t="shared" si="149"/>
        <v>0</v>
      </c>
      <c r="BO211" s="305">
        <f t="shared" si="150"/>
        <v>0</v>
      </c>
      <c r="BP211" s="445">
        <f t="shared" si="151"/>
        <v>0</v>
      </c>
      <c r="BQ211" s="305"/>
      <c r="BR211" s="12">
        <v>7704</v>
      </c>
      <c r="BS211" s="12">
        <v>52000</v>
      </c>
      <c r="BT211" s="12">
        <v>7747.5</v>
      </c>
      <c r="BU211" s="446">
        <v>85000</v>
      </c>
      <c r="BV211" s="6">
        <v>7766</v>
      </c>
      <c r="BW211" s="6">
        <v>102369</v>
      </c>
      <c r="CW211" s="436"/>
      <c r="CX211" s="436"/>
      <c r="CY211" s="436"/>
      <c r="CZ211" s="436"/>
      <c r="DA211" s="436"/>
      <c r="DB211" s="436"/>
      <c r="DC211" s="148"/>
    </row>
    <row r="212" spans="1:107">
      <c r="A212" s="6" t="str">
        <f ca="1">OFFSET('day lookup'!$A$1,WEEKDAY(B212,1)-1,0)</f>
        <v>TUE</v>
      </c>
      <c r="B212" s="387">
        <f t="shared" si="155"/>
        <v>41177</v>
      </c>
      <c r="C212" s="394">
        <f ca="1">IF($CY$1=1,OFFSET(Historic!$F$193,$B212-$B$35,C$30-1975),IF($B212&gt;DATE(Input!$C$1,4,30),OFFSET(Historic!$F$193,$B212-$B$35,C$30-1975),NA()))</f>
        <v>108.41647019999999</v>
      </c>
      <c r="D212" s="212">
        <f ca="1">IF($CY$1=1,OFFSET(Historic!$F$193,$B212-$B$35,D$30-1975),IF($B212&gt;DATE(Input!$C$1,4,30),OFFSET(Historic!$F$193,$B212-$B$35,D$30-1975),NA()))</f>
        <v>103.14044</v>
      </c>
      <c r="E212" s="212">
        <f ca="1">IF($CY$1=1,OFFSET(Historic!$F$193,$B212-$B$35,E$30-1975),IF($B212&gt;DATE(Input!$C$1,4,30),OFFSET(Historic!$F$193,$B212-$B$35,E$30-1975),NA()))</f>
        <v>120.0991085</v>
      </c>
      <c r="F212" s="212">
        <f ca="1">IF($CY$1=1,OFFSET(Historic!$F$193,$B212-$B$35,F$30-1975),IF($B212&gt;DATE(Input!$C$1,4,30),OFFSET(Historic!$F$193,$B212-$B$35,F$30-1975),NA()))</f>
        <v>93.223089999999999</v>
      </c>
      <c r="G212" s="212">
        <f ca="1">IF($CY$1=1,OFFSET(Historic!$F$193,$B212-$B$35,G$30-1975),IF($B212&gt;DATE(Input!$C$1,4,30),OFFSET(Historic!$F$193,$B212-$B$35,G$30-1975),NA()))</f>
        <v>109.11</v>
      </c>
      <c r="H212" s="212">
        <f t="shared" ca="1" si="131"/>
        <v>106.79782173999999</v>
      </c>
      <c r="I212" s="388">
        <f t="shared" ca="1" si="156"/>
        <v>1.479948922952516</v>
      </c>
      <c r="J212" s="305">
        <f t="shared" ca="1" si="157"/>
        <v>88.789474076808347</v>
      </c>
      <c r="K212" s="305">
        <f t="shared" ca="1" si="158"/>
        <v>2.9845201370355752</v>
      </c>
      <c r="L212" s="406" t="str">
        <f>IF(Computations!J187&lt;&gt;"",Computations!J187,"---")</f>
        <v>Y</v>
      </c>
      <c r="M212" s="436">
        <f>IF(Computations!I187&lt;&gt;"",Computations!I187,"---")</f>
        <v>91.461089983513773</v>
      </c>
      <c r="N212" s="410">
        <f>IF(Computations!C187&lt;&gt;"",Computations!C187,"---")</f>
        <v>7726.2690944881888</v>
      </c>
      <c r="O212" s="407">
        <f>IF(Computations!D187&lt;&gt;"",Computations!D187,"---")</f>
        <v>67511.05</v>
      </c>
      <c r="P212" s="407">
        <f>IF(Computations!M187&lt;&gt;"",Computations!M187,"---")</f>
        <v>91.461089983513773</v>
      </c>
      <c r="Q212" s="407">
        <f>IF(Computations!P187&lt;&gt;"",Computations!P187,"---")</f>
        <v>1.93999999999999</v>
      </c>
      <c r="R212" s="407">
        <f>IF(Computations!V187&lt;&gt;"",Computations!V187,"---")</f>
        <v>10.631620884242675</v>
      </c>
      <c r="S212" s="407">
        <f>IF(Computations!X187&lt;&gt;"",Computations!X187,"---")</f>
        <v>180</v>
      </c>
      <c r="T212" s="407">
        <f>IF(Computations!AB187&lt;&gt;"",Computations!AB187,"---")</f>
        <v>0</v>
      </c>
      <c r="U212" s="407">
        <f>IF(Computations!AG187&lt;&gt;"",Computations!AG187,"---")</f>
        <v>42.286408784424111</v>
      </c>
      <c r="V212" s="407">
        <f>IF(Computations!H187&lt;&gt;"",Computations!H187,"---")</f>
        <v>241.74630208333235</v>
      </c>
      <c r="W212" s="407">
        <f>IF(Computations!G187&lt;&gt;"",Computations!G187,"---")</f>
        <v>1.80057291666666</v>
      </c>
      <c r="X212" s="407">
        <f>IF(Computations!F187&lt;&gt;"",Computations!F187,"---")</f>
        <v>243.54687499999901</v>
      </c>
      <c r="Y212" s="422">
        <f>IF(Computations!E187&lt;&gt;"",Computations!E187,"---")</f>
        <v>3.1707999999999998</v>
      </c>
      <c r="Z212" s="409">
        <f>IF(AA212=O212,N212,interp(AA212,AreaCapacity!$A$3:$B$245,2))</f>
        <v>7726.2690944881888</v>
      </c>
      <c r="AA212" s="403">
        <f t="shared" si="152"/>
        <v>67511.05</v>
      </c>
      <c r="AB212" s="396">
        <f t="shared" si="159"/>
        <v>91.461089983513773</v>
      </c>
      <c r="AC212" s="396">
        <f>IF(P212&lt;&gt;"---",P212,IF(BH212="Y",AB212,MIN(Input!I187,AB212-AK212)))</f>
        <v>91.461089983513773</v>
      </c>
      <c r="AD212" s="396">
        <f t="shared" si="160"/>
        <v>1.93999999999999</v>
      </c>
      <c r="AE212" s="396">
        <f>IF(R212&lt;&gt;"---",R212,IF(BH212="Y",Input!M187,0))</f>
        <v>10.631620884242675</v>
      </c>
      <c r="AF212" s="396">
        <f t="shared" si="161"/>
        <v>180</v>
      </c>
      <c r="AG212" s="396">
        <f t="shared" si="132"/>
        <v>0</v>
      </c>
      <c r="AH212" s="396">
        <f t="shared" si="133"/>
        <v>42.286408784424111</v>
      </c>
      <c r="AI212" s="396">
        <f t="shared" si="162"/>
        <v>243.54687499999901</v>
      </c>
      <c r="AJ212" s="212">
        <f t="shared" si="134"/>
        <v>241.74630208333235</v>
      </c>
      <c r="AK212" s="432">
        <f>IF(Y212&lt;&gt;"---",Y212,interp(AA211,AreaCapacity!$A$3:$C$245,3)*StepInterp(B212,Evap!$A$3:$D$15,4)/1.9835)</f>
        <v>3.1707999999999998</v>
      </c>
      <c r="AL212" s="396">
        <f t="shared" si="163"/>
        <v>1.80057291666666</v>
      </c>
      <c r="AM212" s="396">
        <f t="shared" si="135"/>
        <v>243.54687499999901</v>
      </c>
      <c r="AN212" s="396">
        <f t="shared" si="153"/>
        <v>-304.3799999999901</v>
      </c>
      <c r="AO212" s="396">
        <f t="shared" si="136"/>
        <v>150.28521209981858</v>
      </c>
      <c r="AP212" s="396">
        <f t="shared" si="154"/>
        <v>21510.382073849985</v>
      </c>
      <c r="AQ212" s="409">
        <f>IF(AR212=O212,N212,interp(AR212,AreaCapacity!$A$3:$B$245,2))</f>
        <v>7726.2690944881888</v>
      </c>
      <c r="AR212" s="403">
        <f t="shared" si="137"/>
        <v>67511.05</v>
      </c>
      <c r="AS212" s="396">
        <f t="shared" si="164"/>
        <v>91.461089983513773</v>
      </c>
      <c r="AT212" s="396">
        <f>IF(P212&lt;&gt;"---",P212,IF(BH212="Y",AS212,MIN(Input!I187,AS212-BB212)))</f>
        <v>91.461089983513773</v>
      </c>
      <c r="AU212" s="396">
        <f t="shared" si="165"/>
        <v>1.93999999999999</v>
      </c>
      <c r="AV212" s="396">
        <f>IF(R212&lt;&gt;"---",R212,IF(BH212="Y",Input!M187,0))</f>
        <v>10.631620884242675</v>
      </c>
      <c r="AW212" s="396">
        <f t="shared" si="166"/>
        <v>180</v>
      </c>
      <c r="AX212" s="396">
        <f t="shared" si="138"/>
        <v>0</v>
      </c>
      <c r="AY212" s="396">
        <f t="shared" si="139"/>
        <v>42.286408784424111</v>
      </c>
      <c r="AZ212" s="396">
        <f t="shared" si="167"/>
        <v>243.54687499999901</v>
      </c>
      <c r="BA212" s="212">
        <f t="shared" si="140"/>
        <v>241.74630208333235</v>
      </c>
      <c r="BB212" s="432">
        <f>IF(Y212&lt;&gt;"---",Y212,interp(AR211,AreaCapacity!$A$3:$C$245,3)*StepInterp(B212,Evap!$A$3:$D$15,4)/1.9835)</f>
        <v>3.1707999999999998</v>
      </c>
      <c r="BC212" s="396">
        <f t="shared" si="168"/>
        <v>1.80057291666666</v>
      </c>
      <c r="BD212" s="212">
        <f t="shared" si="141"/>
        <v>243.54687499999901</v>
      </c>
      <c r="BE212" s="212">
        <f t="shared" si="142"/>
        <v>-304.3799999999901</v>
      </c>
      <c r="BF212" s="212">
        <f t="shared" si="143"/>
        <v>150.28521209981858</v>
      </c>
      <c r="BG212" s="445">
        <f t="shared" si="144"/>
        <v>21510.382073849985</v>
      </c>
      <c r="BH212" s="396" t="str">
        <f t="shared" si="169"/>
        <v>Y</v>
      </c>
      <c r="BI212" s="396">
        <f t="shared" si="170"/>
        <v>110</v>
      </c>
      <c r="BJ212" s="396">
        <f t="shared" si="145"/>
        <v>0</v>
      </c>
      <c r="BK212" s="396">
        <f t="shared" si="146"/>
        <v>91331.677763020707</v>
      </c>
      <c r="BL212" s="396">
        <f t="shared" si="147"/>
        <v>91331.677763020707</v>
      </c>
      <c r="BM212" s="443">
        <f t="shared" si="148"/>
        <v>0</v>
      </c>
      <c r="BN212" s="460">
        <f t="shared" si="149"/>
        <v>0</v>
      </c>
      <c r="BO212" s="305">
        <f t="shared" si="150"/>
        <v>0</v>
      </c>
      <c r="BP212" s="445">
        <f t="shared" si="151"/>
        <v>0</v>
      </c>
      <c r="BQ212" s="305"/>
      <c r="BR212" s="12">
        <v>7704</v>
      </c>
      <c r="BS212" s="12">
        <v>52000</v>
      </c>
      <c r="BT212" s="12">
        <v>7747.5</v>
      </c>
      <c r="BU212" s="446">
        <v>85000</v>
      </c>
      <c r="BV212" s="6">
        <v>7766</v>
      </c>
      <c r="BW212" s="6">
        <v>102369</v>
      </c>
      <c r="CW212" s="436"/>
      <c r="CX212" s="436"/>
      <c r="CY212" s="436"/>
      <c r="CZ212" s="436"/>
      <c r="DA212" s="436"/>
      <c r="DB212" s="436"/>
      <c r="DC212" s="148"/>
    </row>
    <row r="213" spans="1:107">
      <c r="A213" s="6" t="str">
        <f ca="1">OFFSET('day lookup'!$A$1,WEEKDAY(B213,1)-1,0)</f>
        <v>WED</v>
      </c>
      <c r="B213" s="387">
        <f t="shared" si="155"/>
        <v>41178</v>
      </c>
      <c r="C213" s="394">
        <f ca="1">IF($CY$1=1,OFFSET(Historic!$F$193,$B213-$B$35,C$30-1975),IF($B213&gt;DATE(Input!$C$1,4,30),OFFSET(Historic!$F$193,$B213-$B$35,C$30-1975),NA()))</f>
        <v>200.1519577</v>
      </c>
      <c r="D213" s="212">
        <f ca="1">IF($CY$1=1,OFFSET(Historic!$F$193,$B213-$B$35,D$30-1975),IF($B213&gt;DATE(Input!$C$1,4,30),OFFSET(Historic!$F$193,$B213-$B$35,D$30-1975),NA()))</f>
        <v>101.15697</v>
      </c>
      <c r="E213" s="212">
        <f ca="1">IF($CY$1=1,OFFSET(Historic!$F$193,$B213-$B$35,E$30-1975),IF($B213&gt;DATE(Input!$C$1,4,30),OFFSET(Historic!$F$193,$B213-$B$35,E$30-1975),NA()))</f>
        <v>119.5635716</v>
      </c>
      <c r="F213" s="212">
        <f ca="1">IF($CY$1=1,OFFSET(Historic!$F$193,$B213-$B$35,F$30-1975),IF($B213&gt;DATE(Input!$C$1,4,30),OFFSET(Historic!$F$193,$B213-$B$35,F$30-1975),NA()))</f>
        <v>103.14044</v>
      </c>
      <c r="G213" s="212">
        <f ca="1">IF($CY$1=1,OFFSET(Historic!$F$193,$B213-$B$35,G$30-1975),IF($B213&gt;DATE(Input!$C$1,4,30),OFFSET(Historic!$F$193,$B213-$B$35,G$30-1975),NA()))</f>
        <v>91.97</v>
      </c>
      <c r="H213" s="212">
        <f t="shared" ca="1" si="131"/>
        <v>123.19658785999999</v>
      </c>
      <c r="I213" s="388">
        <f t="shared" ca="1" si="156"/>
        <v>1.70719453397376</v>
      </c>
      <c r="J213" s="305">
        <f t="shared" ca="1" si="157"/>
        <v>102.42306505816858</v>
      </c>
      <c r="K213" s="305">
        <f t="shared" ca="1" si="158"/>
        <v>3.442792102795583</v>
      </c>
      <c r="L213" s="406" t="str">
        <f>IF(Computations!J188&lt;&gt;"",Computations!J188,"---")</f>
        <v>Y</v>
      </c>
      <c r="M213" s="436">
        <f>IF(Computations!I188&lt;&gt;"",Computations!I188,"---")</f>
        <v>80.681640729768162</v>
      </c>
      <c r="N213" s="410">
        <f>IF(Computations!C188&lt;&gt;"",Computations!C188,"---")</f>
        <v>7725.8394039735103</v>
      </c>
      <c r="O213" s="407">
        <f>IF(Computations!D188&lt;&gt;"",Computations!D188,"---")</f>
        <v>67184.75</v>
      </c>
      <c r="P213" s="407">
        <f>IF(Computations!M188&lt;&gt;"",Computations!M188,"---")</f>
        <v>80.681640729768162</v>
      </c>
      <c r="Q213" s="407">
        <f>IF(Computations!P188&lt;&gt;"",Computations!P188,"---")</f>
        <v>1.1082812500000001</v>
      </c>
      <c r="R213" s="407">
        <f>IF(Computations!V188&lt;&gt;"",Computations!V188,"---")</f>
        <v>10.631620884242675</v>
      </c>
      <c r="S213" s="407">
        <f>IF(Computations!X188&lt;&gt;"",Computations!X188,"---")</f>
        <v>130</v>
      </c>
      <c r="T213" s="407">
        <f>IF(Computations!AB188&lt;&gt;"",Computations!AB188,"---")</f>
        <v>0</v>
      </c>
      <c r="U213" s="407">
        <f>IF(Computations!AG188&lt;&gt;"",Computations!AG188,"---")</f>
        <v>-19.606582135988162</v>
      </c>
      <c r="V213" s="407">
        <f>IF(Computations!H188&lt;&gt;"",Computations!H188,"---")</f>
        <v>242.02812499999902</v>
      </c>
      <c r="W213" s="407">
        <f>IF(Computations!G188&lt;&gt;"",Computations!G188,"---")</f>
        <v>1.7999999999999901</v>
      </c>
      <c r="X213" s="407">
        <f>IF(Computations!F188&lt;&gt;"",Computations!F188,"---")</f>
        <v>243.82812499999901</v>
      </c>
      <c r="Y213" s="422">
        <f>IF(Computations!E188&lt;&gt;"",Computations!E188,"---")</f>
        <v>3.1606999999999998</v>
      </c>
      <c r="Z213" s="409">
        <f>IF(AA213=O213,N213,interp(AA213,AreaCapacity!$A$3:$B$245,2))</f>
        <v>7725.8394039735103</v>
      </c>
      <c r="AA213" s="403">
        <f t="shared" si="152"/>
        <v>67184.75</v>
      </c>
      <c r="AB213" s="396">
        <f t="shared" si="159"/>
        <v>80.681640729768162</v>
      </c>
      <c r="AC213" s="396">
        <f>IF(P213&lt;&gt;"---",P213,IF(BH213="Y",AB213,MIN(Input!I188,AB213-AK213)))</f>
        <v>80.681640729768162</v>
      </c>
      <c r="AD213" s="396">
        <f t="shared" si="160"/>
        <v>1.1082812500000001</v>
      </c>
      <c r="AE213" s="396">
        <f>IF(R213&lt;&gt;"---",R213,IF(BH213="Y",Input!M188,0))</f>
        <v>10.631620884242675</v>
      </c>
      <c r="AF213" s="396">
        <f t="shared" si="161"/>
        <v>130</v>
      </c>
      <c r="AG213" s="396">
        <f t="shared" si="132"/>
        <v>0</v>
      </c>
      <c r="AH213" s="396">
        <f t="shared" si="133"/>
        <v>-19.606582135988162</v>
      </c>
      <c r="AI213" s="396">
        <f t="shared" si="162"/>
        <v>243.82812499999901</v>
      </c>
      <c r="AJ213" s="212">
        <f t="shared" si="134"/>
        <v>242.02812499999902</v>
      </c>
      <c r="AK213" s="432">
        <f>IF(Y213&lt;&gt;"---",Y213,interp(AA212,AreaCapacity!$A$3:$C$245,3)*StepInterp(B213,Evap!$A$3:$D$15,4)/1.9835)</f>
        <v>3.1606999999999998</v>
      </c>
      <c r="AL213" s="396">
        <f t="shared" si="163"/>
        <v>1.7999999999999901</v>
      </c>
      <c r="AM213" s="396">
        <f t="shared" si="135"/>
        <v>243.82812499999901</v>
      </c>
      <c r="AN213" s="396">
        <f t="shared" si="153"/>
        <v>-326.30000000000291</v>
      </c>
      <c r="AO213" s="396">
        <f t="shared" si="136"/>
        <v>161.34648427023086</v>
      </c>
      <c r="AP213" s="396">
        <f t="shared" si="154"/>
        <v>21830.412825399988</v>
      </c>
      <c r="AQ213" s="409">
        <f>IF(AR213=O213,N213,interp(AR213,AreaCapacity!$A$3:$B$245,2))</f>
        <v>7725.8394039735103</v>
      </c>
      <c r="AR213" s="403">
        <f t="shared" si="137"/>
        <v>67184.75</v>
      </c>
      <c r="AS213" s="396">
        <f t="shared" si="164"/>
        <v>80.681640729768162</v>
      </c>
      <c r="AT213" s="396">
        <f>IF(P213&lt;&gt;"---",P213,IF(BH213="Y",AS213,MIN(Input!I188,AS213-BB213)))</f>
        <v>80.681640729768162</v>
      </c>
      <c r="AU213" s="396">
        <f t="shared" si="165"/>
        <v>1.1082812500000001</v>
      </c>
      <c r="AV213" s="396">
        <f>IF(R213&lt;&gt;"---",R213,IF(BH213="Y",Input!M188,0))</f>
        <v>10.631620884242675</v>
      </c>
      <c r="AW213" s="396">
        <f t="shared" si="166"/>
        <v>130</v>
      </c>
      <c r="AX213" s="396">
        <f t="shared" si="138"/>
        <v>0</v>
      </c>
      <c r="AY213" s="396">
        <f t="shared" si="139"/>
        <v>-19.606582135988162</v>
      </c>
      <c r="AZ213" s="396">
        <f t="shared" si="167"/>
        <v>243.82812499999901</v>
      </c>
      <c r="BA213" s="212">
        <f t="shared" si="140"/>
        <v>242.02812499999902</v>
      </c>
      <c r="BB213" s="432">
        <f>IF(Y213&lt;&gt;"---",Y213,interp(AR212,AreaCapacity!$A$3:$C$245,3)*StepInterp(B213,Evap!$A$3:$D$15,4)/1.9835)</f>
        <v>3.1606999999999998</v>
      </c>
      <c r="BC213" s="396">
        <f t="shared" si="168"/>
        <v>1.7999999999999901</v>
      </c>
      <c r="BD213" s="212">
        <f t="shared" si="141"/>
        <v>243.82812499999901</v>
      </c>
      <c r="BE213" s="212">
        <f t="shared" si="142"/>
        <v>-326.30000000000291</v>
      </c>
      <c r="BF213" s="212">
        <f t="shared" si="143"/>
        <v>161.34648427023086</v>
      </c>
      <c r="BG213" s="445">
        <f t="shared" si="144"/>
        <v>21830.412825399988</v>
      </c>
      <c r="BH213" s="396" t="str">
        <f t="shared" si="169"/>
        <v>Y</v>
      </c>
      <c r="BI213" s="396">
        <f t="shared" si="170"/>
        <v>110</v>
      </c>
      <c r="BJ213" s="396">
        <f t="shared" si="145"/>
        <v>0</v>
      </c>
      <c r="BK213" s="396">
        <f t="shared" si="146"/>
        <v>91331.677763020707</v>
      </c>
      <c r="BL213" s="396">
        <f t="shared" si="147"/>
        <v>91331.677763020707</v>
      </c>
      <c r="BM213" s="443">
        <f t="shared" si="148"/>
        <v>0</v>
      </c>
      <c r="BN213" s="460">
        <f t="shared" si="149"/>
        <v>0</v>
      </c>
      <c r="BO213" s="305">
        <f t="shared" si="150"/>
        <v>0</v>
      </c>
      <c r="BP213" s="445">
        <f t="shared" si="151"/>
        <v>0</v>
      </c>
      <c r="BQ213" s="305"/>
      <c r="BR213" s="12">
        <v>7704</v>
      </c>
      <c r="BS213" s="12">
        <v>52000</v>
      </c>
      <c r="BT213" s="12">
        <v>7747.5</v>
      </c>
      <c r="BU213" s="446">
        <v>85000</v>
      </c>
      <c r="BV213" s="6">
        <v>7766</v>
      </c>
      <c r="BW213" s="6">
        <v>102369</v>
      </c>
      <c r="CW213" s="436"/>
      <c r="CX213" s="436"/>
      <c r="CY213" s="436"/>
      <c r="CZ213" s="436"/>
      <c r="DA213" s="436"/>
      <c r="DB213" s="436"/>
      <c r="DC213" s="148"/>
    </row>
    <row r="214" spans="1:107">
      <c r="A214" s="6" t="str">
        <f ca="1">OFFSET('day lookup'!$A$1,WEEKDAY(B214,1)-1,0)</f>
        <v>THU</v>
      </c>
      <c r="B214" s="387">
        <f t="shared" si="155"/>
        <v>41179</v>
      </c>
      <c r="C214" s="394">
        <f ca="1">IF($CY$1=1,OFFSET(Historic!$F$193,$B214-$B$35,C$30-1975),IF($B214&gt;DATE(Input!$C$1,4,30),OFFSET(Historic!$F$193,$B214-$B$35,C$30-1975),NA()))</f>
        <v>179.4842003</v>
      </c>
      <c r="D214" s="212">
        <f ca="1">IF($CY$1=1,OFFSET(Historic!$F$193,$B214-$B$35,D$30-1975),IF($B214&gt;DATE(Input!$C$1,4,30),OFFSET(Historic!$F$193,$B214-$B$35,D$30-1975),NA()))</f>
        <v>93.223089999999999</v>
      </c>
      <c r="E214" s="212">
        <f ca="1">IF($CY$1=1,OFFSET(Historic!$F$193,$B214-$B$35,E$30-1975),IF($B214&gt;DATE(Input!$C$1,4,30),OFFSET(Historic!$F$193,$B214-$B$35,E$30-1975),NA()))</f>
        <v>125.01811410000001</v>
      </c>
      <c r="F214" s="212">
        <f ca="1">IF($CY$1=1,OFFSET(Historic!$F$193,$B214-$B$35,F$30-1975),IF($B214&gt;DATE(Input!$C$1,4,30),OFFSET(Historic!$F$193,$B214-$B$35,F$30-1975),NA()))</f>
        <v>95.206559999999996</v>
      </c>
      <c r="G214" s="212">
        <f ca="1">IF($CY$1=1,OFFSET(Historic!$F$193,$B214-$B$35,G$30-1975),IF($B214&gt;DATE(Input!$C$1,4,30),OFFSET(Historic!$F$193,$B214-$B$35,G$30-1975),NA()))</f>
        <v>80.98</v>
      </c>
      <c r="H214" s="212">
        <f t="shared" ca="1" si="131"/>
        <v>114.78239288</v>
      </c>
      <c r="I214" s="388">
        <f t="shared" ca="1" si="156"/>
        <v>1.5905949760869023</v>
      </c>
      <c r="J214" s="305">
        <f t="shared" ca="1" si="157"/>
        <v>95.427679432488688</v>
      </c>
      <c r="K214" s="305">
        <f t="shared" ca="1" si="158"/>
        <v>3.2076530901676881</v>
      </c>
      <c r="L214" s="406" t="str">
        <f>IF(Computations!J189&lt;&gt;"",Computations!J189,"---")</f>
        <v>Y</v>
      </c>
      <c r="M214" s="436">
        <f>IF(Computations!I189&lt;&gt;"",Computations!I189,"---")</f>
        <v>77.218128201411247</v>
      </c>
      <c r="N214" s="410">
        <f>IF(Computations!C189&lt;&gt;"",Computations!C189,"---")</f>
        <v>7725.3989668874174</v>
      </c>
      <c r="O214" s="407">
        <f>IF(Computations!D189&lt;&gt;"",Computations!D189,"---")</f>
        <v>66852.22</v>
      </c>
      <c r="P214" s="407">
        <f>IF(Computations!M189&lt;&gt;"",Computations!M189,"---")</f>
        <v>77.218128201411247</v>
      </c>
      <c r="Q214" s="407">
        <f>IF(Computations!P189&lt;&gt;"",Computations!P189,"---")</f>
        <v>0.48</v>
      </c>
      <c r="R214" s="407">
        <f>IF(Computations!V189&lt;&gt;"",Computations!V189,"---")</f>
        <v>10.631620884242675</v>
      </c>
      <c r="S214" s="407">
        <f>IF(Computations!X189&lt;&gt;"",Computations!X189,"---")</f>
        <v>130</v>
      </c>
      <c r="T214" s="407">
        <f>IF(Computations!AB189&lt;&gt;"",Computations!AB189,"---")</f>
        <v>0</v>
      </c>
      <c r="U214" s="407">
        <f>IF(Computations!AG189&lt;&gt;"",Computations!AG189,"---")</f>
        <v>-23.385875914345092</v>
      </c>
      <c r="V214" s="407">
        <f>IF(Computations!H189&lt;&gt;"",Computations!H189,"---")</f>
        <v>241.71562499999902</v>
      </c>
      <c r="W214" s="407">
        <f>IF(Computations!G189&lt;&gt;"",Computations!G189,"---")</f>
        <v>1.7999999999999901</v>
      </c>
      <c r="X214" s="407">
        <f>IF(Computations!F189&lt;&gt;"",Computations!F189,"---")</f>
        <v>243.51562499999901</v>
      </c>
      <c r="Y214" s="422">
        <f>IF(Computations!E189&lt;&gt;"",Computations!E189,"---")</f>
        <v>3.1505999999999998</v>
      </c>
      <c r="Z214" s="409">
        <f>IF(AA214=O214,N214,interp(AA214,AreaCapacity!$A$3:$B$245,2))</f>
        <v>7725.3989668874174</v>
      </c>
      <c r="AA214" s="403">
        <f t="shared" si="152"/>
        <v>66852.22</v>
      </c>
      <c r="AB214" s="396">
        <f t="shared" si="159"/>
        <v>77.218128201411247</v>
      </c>
      <c r="AC214" s="396">
        <f>IF(P214&lt;&gt;"---",P214,IF(BH214="Y",AB214,MIN(Input!I189,AB214-AK214)))</f>
        <v>77.218128201411247</v>
      </c>
      <c r="AD214" s="396">
        <f t="shared" si="160"/>
        <v>0.48</v>
      </c>
      <c r="AE214" s="396">
        <f>IF(R214&lt;&gt;"---",R214,IF(BH214="Y",Input!M189,0))</f>
        <v>10.631620884242675</v>
      </c>
      <c r="AF214" s="396">
        <f t="shared" si="161"/>
        <v>130</v>
      </c>
      <c r="AG214" s="396">
        <f t="shared" si="132"/>
        <v>0</v>
      </c>
      <c r="AH214" s="396">
        <f t="shared" si="133"/>
        <v>-23.385875914345092</v>
      </c>
      <c r="AI214" s="396">
        <f t="shared" si="162"/>
        <v>243.51562499999901</v>
      </c>
      <c r="AJ214" s="212">
        <f t="shared" si="134"/>
        <v>241.71562499999902</v>
      </c>
      <c r="AK214" s="432">
        <f>IF(Y214&lt;&gt;"---",Y214,interp(AA213,AreaCapacity!$A$3:$C$245,3)*StepInterp(B214,Evap!$A$3:$D$15,4)/1.9835)</f>
        <v>3.1505999999999998</v>
      </c>
      <c r="AL214" s="396">
        <f t="shared" si="163"/>
        <v>1.7999999999999901</v>
      </c>
      <c r="AM214" s="396">
        <f t="shared" si="135"/>
        <v>243.51562499999901</v>
      </c>
      <c r="AN214" s="396">
        <f t="shared" si="153"/>
        <v>-332.52999999999884</v>
      </c>
      <c r="AO214" s="396">
        <f t="shared" si="136"/>
        <v>164.49749679858778</v>
      </c>
      <c r="AP214" s="396">
        <f t="shared" si="154"/>
        <v>22156.693610299986</v>
      </c>
      <c r="AQ214" s="409">
        <f>IF(AR214=O214,N214,interp(AR214,AreaCapacity!$A$3:$B$245,2))</f>
        <v>7725.3989668874174</v>
      </c>
      <c r="AR214" s="403">
        <f t="shared" si="137"/>
        <v>66852.22</v>
      </c>
      <c r="AS214" s="396">
        <f t="shared" si="164"/>
        <v>77.218128201411247</v>
      </c>
      <c r="AT214" s="396">
        <f>IF(P214&lt;&gt;"---",P214,IF(BH214="Y",AS214,MIN(Input!I189,AS214-BB214)))</f>
        <v>77.218128201411247</v>
      </c>
      <c r="AU214" s="396">
        <f t="shared" si="165"/>
        <v>0.48</v>
      </c>
      <c r="AV214" s="396">
        <f>IF(R214&lt;&gt;"---",R214,IF(BH214="Y",Input!M189,0))</f>
        <v>10.631620884242675</v>
      </c>
      <c r="AW214" s="396">
        <f t="shared" si="166"/>
        <v>130</v>
      </c>
      <c r="AX214" s="396">
        <f t="shared" si="138"/>
        <v>0</v>
      </c>
      <c r="AY214" s="396">
        <f t="shared" si="139"/>
        <v>-23.385875914345092</v>
      </c>
      <c r="AZ214" s="396">
        <f t="shared" si="167"/>
        <v>243.51562499999901</v>
      </c>
      <c r="BA214" s="212">
        <f t="shared" si="140"/>
        <v>241.71562499999902</v>
      </c>
      <c r="BB214" s="432">
        <f>IF(Y214&lt;&gt;"---",Y214,interp(AR213,AreaCapacity!$A$3:$C$245,3)*StepInterp(B214,Evap!$A$3:$D$15,4)/1.9835)</f>
        <v>3.1505999999999998</v>
      </c>
      <c r="BC214" s="396">
        <f t="shared" si="168"/>
        <v>1.7999999999999901</v>
      </c>
      <c r="BD214" s="212">
        <f t="shared" si="141"/>
        <v>243.51562499999901</v>
      </c>
      <c r="BE214" s="212">
        <f t="shared" si="142"/>
        <v>-332.52999999999884</v>
      </c>
      <c r="BF214" s="212">
        <f t="shared" si="143"/>
        <v>164.49749679858778</v>
      </c>
      <c r="BG214" s="445">
        <f t="shared" si="144"/>
        <v>22156.693610299986</v>
      </c>
      <c r="BH214" s="396" t="str">
        <f t="shared" si="169"/>
        <v>Y</v>
      </c>
      <c r="BI214" s="396">
        <f t="shared" si="170"/>
        <v>110</v>
      </c>
      <c r="BJ214" s="396">
        <f t="shared" si="145"/>
        <v>0</v>
      </c>
      <c r="BK214" s="396">
        <f t="shared" si="146"/>
        <v>91331.677763020707</v>
      </c>
      <c r="BL214" s="396">
        <f t="shared" si="147"/>
        <v>91331.677763020707</v>
      </c>
      <c r="BM214" s="443">
        <f t="shared" si="148"/>
        <v>0</v>
      </c>
      <c r="BN214" s="460">
        <f t="shared" si="149"/>
        <v>0</v>
      </c>
      <c r="BO214" s="305">
        <f t="shared" si="150"/>
        <v>0</v>
      </c>
      <c r="BP214" s="445">
        <f t="shared" si="151"/>
        <v>0</v>
      </c>
      <c r="BQ214" s="305"/>
      <c r="BR214" s="12">
        <v>7704</v>
      </c>
      <c r="BS214" s="12">
        <v>52000</v>
      </c>
      <c r="BT214" s="12">
        <v>7747.5</v>
      </c>
      <c r="BU214" s="446">
        <v>85000</v>
      </c>
      <c r="BV214" s="6">
        <v>7766</v>
      </c>
      <c r="BW214" s="6">
        <v>102369</v>
      </c>
      <c r="CW214" s="436"/>
      <c r="CX214" s="436"/>
      <c r="CY214" s="436"/>
      <c r="CZ214" s="436"/>
      <c r="DA214" s="436"/>
      <c r="DB214" s="436"/>
      <c r="DC214" s="148"/>
    </row>
    <row r="215" spans="1:107">
      <c r="A215" s="6" t="str">
        <f ca="1">OFFSET('day lookup'!$A$1,WEEKDAY(B215,1)-1,0)</f>
        <v>FRI</v>
      </c>
      <c r="B215" s="387">
        <f t="shared" si="155"/>
        <v>41180</v>
      </c>
      <c r="C215" s="394">
        <f ca="1">IF($CY$1=1,OFFSET(Historic!$F$193,$B215-$B$35,C$30-1975),IF($B215&gt;DATE(Input!$C$1,4,30),OFFSET(Historic!$F$193,$B215-$B$35,C$30-1975),NA()))</f>
        <v>129.36191339999999</v>
      </c>
      <c r="D215" s="212">
        <f ca="1">IF($CY$1=1,OFFSET(Historic!$F$193,$B215-$B$35,D$30-1975),IF($B215&gt;DATE(Input!$C$1,4,30),OFFSET(Historic!$F$193,$B215-$B$35,D$30-1975),NA()))</f>
        <v>93.223089999999999</v>
      </c>
      <c r="E215" s="212">
        <f ca="1">IF($CY$1=1,OFFSET(Historic!$F$193,$B215-$B$35,E$30-1975),IF($B215&gt;DATE(Input!$C$1,4,30),OFFSET(Historic!$F$193,$B215-$B$35,E$30-1975),NA()))</f>
        <v>91.874330400000005</v>
      </c>
      <c r="F215" s="212">
        <f ca="1">IF($CY$1=1,OFFSET(Historic!$F$193,$B215-$B$35,F$30-1975),IF($B215&gt;DATE(Input!$C$1,4,30),OFFSET(Historic!$F$193,$B215-$B$35,F$30-1975),NA()))</f>
        <v>75.371859999999998</v>
      </c>
      <c r="G215" s="212">
        <f ca="1">IF($CY$1=1,OFFSET(Historic!$F$193,$B215-$B$35,G$30-1975),IF($B215&gt;DATE(Input!$C$1,4,30),OFFSET(Historic!$F$193,$B215-$B$35,G$30-1975),NA()))</f>
        <v>89.62</v>
      </c>
      <c r="H215" s="212">
        <f t="shared" ca="1" si="131"/>
        <v>95.890238760000017</v>
      </c>
      <c r="I215" s="388">
        <f t="shared" ca="1" si="156"/>
        <v>1.328797285023368</v>
      </c>
      <c r="J215" s="305">
        <f t="shared" ca="1" si="157"/>
        <v>79.721137846120882</v>
      </c>
      <c r="K215" s="305">
        <f t="shared" ca="1" si="158"/>
        <v>2.6797021124746521</v>
      </c>
      <c r="L215" s="406" t="str">
        <f>IF(Computations!J190&lt;&gt;"",Computations!J190,"---")</f>
        <v>Y</v>
      </c>
      <c r="M215" s="436">
        <f>IF(Computations!I190&lt;&gt;"",Computations!I190,"---")</f>
        <v>78.035131333500829</v>
      </c>
      <c r="N215" s="410">
        <f>IF(Computations!C190&lt;&gt;"",Computations!C190,"---")</f>
        <v>7725</v>
      </c>
      <c r="O215" s="407">
        <f>IF(Computations!D190&lt;&gt;"",Computations!D190,"---")</f>
        <v>66551</v>
      </c>
      <c r="P215" s="407">
        <f>IF(Computations!M190&lt;&gt;"",Computations!M190,"---")</f>
        <v>78.035131333500829</v>
      </c>
      <c r="Q215" s="407">
        <f>IF(Computations!P190&lt;&gt;"",Computations!P190,"---")</f>
        <v>0.48</v>
      </c>
      <c r="R215" s="407">
        <f>IF(Computations!V190&lt;&gt;"",Computations!V190,"---")</f>
        <v>10.631620884242675</v>
      </c>
      <c r="S215" s="407">
        <f>IF(Computations!X190&lt;&gt;"",Computations!X190,"---")</f>
        <v>115.41666666666667</v>
      </c>
      <c r="T215" s="407">
        <f>IF(Computations!AB190&lt;&gt;"",Computations!AB190,"---")</f>
        <v>0</v>
      </c>
      <c r="U215" s="407">
        <f>IF(Computations!AG190&lt;&gt;"",Computations!AG190,"---")</f>
        <v>-22.199081115589848</v>
      </c>
      <c r="V215" s="407">
        <f>IF(Computations!H190&lt;&gt;"",Computations!H190,"---")</f>
        <v>226.76250000000002</v>
      </c>
      <c r="W215" s="407">
        <f>IF(Computations!G190&lt;&gt;"",Computations!G190,"---")</f>
        <v>1.7999999999999901</v>
      </c>
      <c r="X215" s="407">
        <f>IF(Computations!F190&lt;&gt;"",Computations!F190,"---")</f>
        <v>228.5625</v>
      </c>
      <c r="Y215" s="422">
        <f>IF(Computations!E190&lt;&gt;"",Computations!E190,"---")</f>
        <v>3.1355</v>
      </c>
      <c r="Z215" s="409">
        <f>IF(AA215=O215,N215,interp(AA215,AreaCapacity!$A$3:$B$245,2))</f>
        <v>7725</v>
      </c>
      <c r="AA215" s="403">
        <f t="shared" si="152"/>
        <v>66551</v>
      </c>
      <c r="AB215" s="396">
        <f t="shared" si="159"/>
        <v>78.035131333500829</v>
      </c>
      <c r="AC215" s="396">
        <f>IF(P215&lt;&gt;"---",P215,IF(BH215="Y",AB215,MIN(Input!I190,AB215-AK215)))</f>
        <v>78.035131333500829</v>
      </c>
      <c r="AD215" s="396">
        <f t="shared" si="160"/>
        <v>0.48</v>
      </c>
      <c r="AE215" s="396">
        <f>IF(R215&lt;&gt;"---",R215,IF(BH215="Y",Input!M190,0))</f>
        <v>10.631620884242675</v>
      </c>
      <c r="AF215" s="396">
        <f t="shared" si="161"/>
        <v>115.41666666666667</v>
      </c>
      <c r="AG215" s="396">
        <f t="shared" si="132"/>
        <v>0</v>
      </c>
      <c r="AH215" s="396">
        <f t="shared" si="133"/>
        <v>-22.199081115589848</v>
      </c>
      <c r="AI215" s="396">
        <f t="shared" si="162"/>
        <v>228.5625</v>
      </c>
      <c r="AJ215" s="212">
        <f t="shared" si="134"/>
        <v>226.76250000000002</v>
      </c>
      <c r="AK215" s="432">
        <f>IF(Y215&lt;&gt;"---",Y215,interp(AA214,AreaCapacity!$A$3:$C$245,3)*StepInterp(B215,Evap!$A$3:$D$15,4)/1.9835)</f>
        <v>3.1355</v>
      </c>
      <c r="AL215" s="396">
        <f t="shared" si="163"/>
        <v>1.7999999999999901</v>
      </c>
      <c r="AM215" s="396">
        <f t="shared" si="135"/>
        <v>228.5625</v>
      </c>
      <c r="AN215" s="396">
        <f t="shared" si="153"/>
        <v>-301.22000000000116</v>
      </c>
      <c r="AO215" s="396">
        <f t="shared" si="136"/>
        <v>148.72736866649919</v>
      </c>
      <c r="AP215" s="396">
        <f t="shared" si="154"/>
        <v>22451.694346049986</v>
      </c>
      <c r="AQ215" s="409">
        <f>IF(AR215=O215,N215,interp(AR215,AreaCapacity!$A$3:$B$245,2))</f>
        <v>7725</v>
      </c>
      <c r="AR215" s="403">
        <f t="shared" si="137"/>
        <v>66551</v>
      </c>
      <c r="AS215" s="396">
        <f t="shared" si="164"/>
        <v>78.035131333500829</v>
      </c>
      <c r="AT215" s="396">
        <f>IF(P215&lt;&gt;"---",P215,IF(BH215="Y",AS215,MIN(Input!I190,AS215-BB215)))</f>
        <v>78.035131333500829</v>
      </c>
      <c r="AU215" s="396">
        <f t="shared" si="165"/>
        <v>0.48</v>
      </c>
      <c r="AV215" s="396">
        <f>IF(R215&lt;&gt;"---",R215,IF(BH215="Y",Input!M190,0))</f>
        <v>10.631620884242675</v>
      </c>
      <c r="AW215" s="396">
        <f t="shared" si="166"/>
        <v>115.41666666666667</v>
      </c>
      <c r="AX215" s="396">
        <f t="shared" si="138"/>
        <v>0</v>
      </c>
      <c r="AY215" s="396">
        <f t="shared" si="139"/>
        <v>-22.199081115589848</v>
      </c>
      <c r="AZ215" s="396">
        <f t="shared" si="167"/>
        <v>228.5625</v>
      </c>
      <c r="BA215" s="212">
        <f t="shared" si="140"/>
        <v>226.76250000000002</v>
      </c>
      <c r="BB215" s="432">
        <f>IF(Y215&lt;&gt;"---",Y215,interp(AR214,AreaCapacity!$A$3:$C$245,3)*StepInterp(B215,Evap!$A$3:$D$15,4)/1.9835)</f>
        <v>3.1355</v>
      </c>
      <c r="BC215" s="396">
        <f t="shared" si="168"/>
        <v>1.7999999999999901</v>
      </c>
      <c r="BD215" s="212">
        <f t="shared" si="141"/>
        <v>228.5625</v>
      </c>
      <c r="BE215" s="212">
        <f t="shared" si="142"/>
        <v>-301.22000000000116</v>
      </c>
      <c r="BF215" s="212">
        <f t="shared" si="143"/>
        <v>148.72736866649919</v>
      </c>
      <c r="BG215" s="445">
        <f t="shared" si="144"/>
        <v>22451.694346049986</v>
      </c>
      <c r="BH215" s="396" t="str">
        <f t="shared" si="169"/>
        <v>Y</v>
      </c>
      <c r="BI215" s="396">
        <f t="shared" si="170"/>
        <v>110</v>
      </c>
      <c r="BJ215" s="396">
        <f t="shared" si="145"/>
        <v>0</v>
      </c>
      <c r="BK215" s="396">
        <f t="shared" si="146"/>
        <v>91331.677763020707</v>
      </c>
      <c r="BL215" s="396">
        <f t="shared" si="147"/>
        <v>91331.677763020707</v>
      </c>
      <c r="BM215" s="443">
        <f t="shared" si="148"/>
        <v>0</v>
      </c>
      <c r="BN215" s="460">
        <f t="shared" si="149"/>
        <v>0</v>
      </c>
      <c r="BO215" s="305">
        <f t="shared" si="150"/>
        <v>0</v>
      </c>
      <c r="BP215" s="445">
        <f t="shared" si="151"/>
        <v>0</v>
      </c>
      <c r="BQ215" s="305"/>
      <c r="BR215" s="12">
        <v>7704</v>
      </c>
      <c r="BS215" s="12">
        <v>52000</v>
      </c>
      <c r="BT215" s="12">
        <v>7747.5</v>
      </c>
      <c r="BU215" s="446">
        <v>85000</v>
      </c>
      <c r="BV215" s="6">
        <v>7766</v>
      </c>
      <c r="BW215" s="6">
        <v>102369</v>
      </c>
      <c r="CW215" s="436"/>
      <c r="CX215" s="436"/>
      <c r="CY215" s="436"/>
      <c r="CZ215" s="436"/>
      <c r="DA215" s="436"/>
      <c r="DB215" s="436"/>
      <c r="DC215" s="148"/>
    </row>
    <row r="216" spans="1:107">
      <c r="A216" s="6" t="str">
        <f ca="1">OFFSET('day lookup'!$A$1,WEEKDAY(B216,1)-1,0)</f>
        <v>SAT</v>
      </c>
      <c r="B216" s="387">
        <f t="shared" si="155"/>
        <v>41181</v>
      </c>
      <c r="C216" s="394">
        <f ca="1">IF($CY$1=1,OFFSET(Historic!$F$193,$B216-$B$35,C$30-1975),IF($B216&gt;DATE(Input!$C$1,4,30),OFFSET(Historic!$F$193,$B216-$B$35,C$30-1975),NA()))</f>
        <v>114.842913</v>
      </c>
      <c r="D216" s="212">
        <f ca="1">IF($CY$1=1,OFFSET(Historic!$F$193,$B216-$B$35,D$30-1975),IF($B216&gt;DATE(Input!$C$1,4,30),OFFSET(Historic!$F$193,$B216-$B$35,D$30-1975),NA()))</f>
        <v>83.30574</v>
      </c>
      <c r="E216" s="212">
        <f ca="1">IF($CY$1=1,OFFSET(Historic!$F$193,$B216-$B$35,E$30-1975),IF($B216&gt;DATE(Input!$C$1,4,30),OFFSET(Historic!$F$193,$B216-$B$35,E$30-1975),NA()))</f>
        <v>84.297475000000006</v>
      </c>
      <c r="F216" s="212">
        <f ca="1">IF($CY$1=1,OFFSET(Historic!$F$193,$B216-$B$35,F$30-1975),IF($B216&gt;DATE(Input!$C$1,4,30),OFFSET(Historic!$F$193,$B216-$B$35,F$30-1975),NA()))</f>
        <v>93.223089999999999</v>
      </c>
      <c r="G216" s="212">
        <f ca="1">IF($CY$1=1,OFFSET(Historic!$F$193,$B216-$B$35,G$30-1975),IF($B216&gt;DATE(Input!$C$1,4,30),OFFSET(Historic!$F$193,$B216-$B$35,G$30-1975),NA()))</f>
        <v>66.44</v>
      </c>
      <c r="H216" s="212">
        <f t="shared" ca="1" si="131"/>
        <v>88.421843600000003</v>
      </c>
      <c r="I216" s="388">
        <f t="shared" ca="1" si="156"/>
        <v>1.2253041313883246</v>
      </c>
      <c r="J216" s="305">
        <f t="shared" ca="1" si="157"/>
        <v>73.512070398392041</v>
      </c>
      <c r="K216" s="305">
        <f t="shared" ca="1" si="158"/>
        <v>2.4709939629711615</v>
      </c>
      <c r="L216" s="406" t="str">
        <f>IF(Computations!J191&lt;&gt;"",Computations!J191,"---")</f>
        <v>Y</v>
      </c>
      <c r="M216" s="436">
        <f>IF(Computations!I191&lt;&gt;"",Computations!I191,"---")</f>
        <v>72.193489459392126</v>
      </c>
      <c r="N216" s="410">
        <f>IF(Computations!C191&lt;&gt;"",Computations!C191,"---")</f>
        <v>7724.6796400000003</v>
      </c>
      <c r="O216" s="407">
        <f>IF(Computations!D191&lt;&gt;"",Computations!D191,"---")</f>
        <v>66310.73</v>
      </c>
      <c r="P216" s="407">
        <f>IF(Computations!M191&lt;&gt;"",Computations!M191,"---")</f>
        <v>72.193489459392126</v>
      </c>
      <c r="Q216" s="407">
        <f>IF(Computations!P191&lt;&gt;"",Computations!P191,"---")</f>
        <v>0.48</v>
      </c>
      <c r="R216" s="407">
        <f>IF(Computations!V191&lt;&gt;"",Computations!V191,"---")</f>
        <v>10.631620884242675</v>
      </c>
      <c r="S216" s="407">
        <f>IF(Computations!X191&lt;&gt;"",Computations!X191,"---")</f>
        <v>80</v>
      </c>
      <c r="T216" s="407">
        <f>IF(Computations!AB191&lt;&gt;"",Computations!AB191,"---")</f>
        <v>0</v>
      </c>
      <c r="U216" s="407">
        <f>IF(Computations!AG191&lt;&gt;"",Computations!AG191,"---")</f>
        <v>-26.892337573031881</v>
      </c>
      <c r="V216" s="407">
        <f>IF(Computations!H191&lt;&gt;"",Computations!H191,"---")</f>
        <v>190.19744791666668</v>
      </c>
      <c r="W216" s="407">
        <f>IF(Computations!G191&lt;&gt;"",Computations!G191,"---")</f>
        <v>1.8338020833333299</v>
      </c>
      <c r="X216" s="407">
        <f>IF(Computations!F191&lt;&gt;"",Computations!F191,"---")</f>
        <v>192.03125</v>
      </c>
      <c r="Y216" s="422">
        <f>IF(Computations!E191&lt;&gt;"",Computations!E191,"---")</f>
        <v>3.1303999999999998</v>
      </c>
      <c r="Z216" s="409">
        <f>IF(AA216=O216,N216,interp(AA216,AreaCapacity!$A$3:$B$245,2))</f>
        <v>7724.6796400000003</v>
      </c>
      <c r="AA216" s="403">
        <f t="shared" si="152"/>
        <v>66310.73</v>
      </c>
      <c r="AB216" s="396">
        <f t="shared" si="159"/>
        <v>72.193489459392126</v>
      </c>
      <c r="AC216" s="396">
        <f>IF(P216&lt;&gt;"---",P216,IF(BH216="Y",AB216,MIN(Input!I191,AB216-AK216)))</f>
        <v>72.193489459392126</v>
      </c>
      <c r="AD216" s="396">
        <f t="shared" si="160"/>
        <v>0.48</v>
      </c>
      <c r="AE216" s="396">
        <f>IF(R216&lt;&gt;"---",R216,IF(BH216="Y",Input!M191,0))</f>
        <v>10.631620884242675</v>
      </c>
      <c r="AF216" s="396">
        <f t="shared" si="161"/>
        <v>80</v>
      </c>
      <c r="AG216" s="396">
        <f t="shared" si="132"/>
        <v>0</v>
      </c>
      <c r="AH216" s="396">
        <f t="shared" si="133"/>
        <v>-26.892337573031881</v>
      </c>
      <c r="AI216" s="396">
        <f t="shared" si="162"/>
        <v>192.03125</v>
      </c>
      <c r="AJ216" s="212">
        <f t="shared" si="134"/>
        <v>190.19744791666668</v>
      </c>
      <c r="AK216" s="432">
        <f>IF(Y216&lt;&gt;"---",Y216,interp(AA215,AreaCapacity!$A$3:$C$245,3)*StepInterp(B216,Evap!$A$3:$D$15,4)/1.9835)</f>
        <v>3.1303999999999998</v>
      </c>
      <c r="AL216" s="396">
        <f t="shared" si="163"/>
        <v>1.8338020833333299</v>
      </c>
      <c r="AM216" s="396">
        <f t="shared" si="135"/>
        <v>192.03125</v>
      </c>
      <c r="AN216" s="396">
        <f t="shared" si="153"/>
        <v>-240.27000000000407</v>
      </c>
      <c r="AO216" s="396">
        <f t="shared" si="136"/>
        <v>118.00395845727455</v>
      </c>
      <c r="AP216" s="396">
        <f t="shared" si="154"/>
        <v>22685.755197649989</v>
      </c>
      <c r="AQ216" s="409">
        <f>IF(AR216=O216,N216,interp(AR216,AreaCapacity!$A$3:$B$245,2))</f>
        <v>7724.6796400000003</v>
      </c>
      <c r="AR216" s="403">
        <f t="shared" si="137"/>
        <v>66310.73</v>
      </c>
      <c r="AS216" s="396">
        <f t="shared" si="164"/>
        <v>72.193489459392126</v>
      </c>
      <c r="AT216" s="396">
        <f>IF(P216&lt;&gt;"---",P216,IF(BH216="Y",AS216,MIN(Input!I191,AS216-BB216)))</f>
        <v>72.193489459392126</v>
      </c>
      <c r="AU216" s="396">
        <f t="shared" si="165"/>
        <v>0.48</v>
      </c>
      <c r="AV216" s="396">
        <f>IF(R216&lt;&gt;"---",R216,IF(BH216="Y",Input!M191,0))</f>
        <v>10.631620884242675</v>
      </c>
      <c r="AW216" s="396">
        <f t="shared" si="166"/>
        <v>80</v>
      </c>
      <c r="AX216" s="396">
        <f t="shared" si="138"/>
        <v>0</v>
      </c>
      <c r="AY216" s="396">
        <f t="shared" si="139"/>
        <v>-26.892337573031881</v>
      </c>
      <c r="AZ216" s="396">
        <f t="shared" si="167"/>
        <v>192.03125</v>
      </c>
      <c r="BA216" s="212">
        <f t="shared" si="140"/>
        <v>190.19744791666668</v>
      </c>
      <c r="BB216" s="432">
        <f>IF(Y216&lt;&gt;"---",Y216,interp(AR215,AreaCapacity!$A$3:$C$245,3)*StepInterp(B216,Evap!$A$3:$D$15,4)/1.9835)</f>
        <v>3.1303999999999998</v>
      </c>
      <c r="BC216" s="396">
        <f t="shared" si="168"/>
        <v>1.8338020833333299</v>
      </c>
      <c r="BD216" s="212">
        <f t="shared" si="141"/>
        <v>192.03125</v>
      </c>
      <c r="BE216" s="212">
        <f t="shared" si="142"/>
        <v>-240.27000000000407</v>
      </c>
      <c r="BF216" s="212">
        <f t="shared" si="143"/>
        <v>118.00395845727455</v>
      </c>
      <c r="BG216" s="445">
        <f t="shared" si="144"/>
        <v>22685.755197649989</v>
      </c>
      <c r="BH216" s="396" t="str">
        <f t="shared" si="169"/>
        <v>Y</v>
      </c>
      <c r="BI216" s="396">
        <f t="shared" si="170"/>
        <v>110</v>
      </c>
      <c r="BJ216" s="396">
        <f t="shared" si="145"/>
        <v>0</v>
      </c>
      <c r="BK216" s="396">
        <f t="shared" si="146"/>
        <v>91331.677763020707</v>
      </c>
      <c r="BL216" s="396">
        <f t="shared" si="147"/>
        <v>91331.677763020707</v>
      </c>
      <c r="BM216" s="443">
        <f t="shared" si="148"/>
        <v>0</v>
      </c>
      <c r="BN216" s="460">
        <f t="shared" si="149"/>
        <v>0</v>
      </c>
      <c r="BO216" s="305">
        <f t="shared" si="150"/>
        <v>0</v>
      </c>
      <c r="BP216" s="445">
        <f t="shared" si="151"/>
        <v>0</v>
      </c>
      <c r="BQ216" s="305"/>
      <c r="BR216" s="12">
        <v>7704</v>
      </c>
      <c r="BS216" s="12">
        <v>52000</v>
      </c>
      <c r="BT216" s="12">
        <v>7747.5</v>
      </c>
      <c r="BU216" s="446">
        <v>85000</v>
      </c>
      <c r="BV216" s="6">
        <v>7766</v>
      </c>
      <c r="BW216" s="6">
        <v>102369</v>
      </c>
      <c r="CW216" s="436"/>
      <c r="CX216" s="436"/>
      <c r="CY216" s="436"/>
      <c r="CZ216" s="436"/>
      <c r="DA216" s="436"/>
      <c r="DB216" s="436"/>
      <c r="DC216" s="148"/>
    </row>
    <row r="217" spans="1:107">
      <c r="A217" s="6" t="str">
        <f ca="1">OFFSET('day lookup'!$A$1,WEEKDAY(B217,1)-1,0)</f>
        <v>SUN</v>
      </c>
      <c r="B217" s="387">
        <f t="shared" si="155"/>
        <v>41182</v>
      </c>
      <c r="C217" s="394">
        <f ca="1">IF($CY$1=1,OFFSET(Historic!$F$193,$B217-$B$35,C$30-1975),IF($B217&gt;DATE(Input!$C$1,4,30),OFFSET(Historic!$F$193,$B217-$B$35,C$30-1975),NA()))</f>
        <v>142.88917880000002</v>
      </c>
      <c r="D217" s="212">
        <f ca="1">IF($CY$1=1,OFFSET(Historic!$F$193,$B217-$B$35,D$30-1975),IF($B217&gt;DATE(Input!$C$1,4,30),OFFSET(Historic!$F$193,$B217-$B$35,D$30-1975),NA()))</f>
        <v>75.371859999999998</v>
      </c>
      <c r="E217" s="212">
        <f ca="1">IF($CY$1=1,OFFSET(Historic!$F$193,$B217-$B$35,E$30-1975),IF($B217&gt;DATE(Input!$C$1,4,30),OFFSET(Historic!$F$193,$B217-$B$35,E$30-1975),NA()))</f>
        <v>155.26603160000002</v>
      </c>
      <c r="F217" s="212">
        <f ca="1">IF($CY$1=1,OFFSET(Historic!$F$193,$B217-$B$35,F$30-1975),IF($B217&gt;DATE(Input!$C$1,4,30),OFFSET(Historic!$F$193,$B217-$B$35,F$30-1975),NA()))</f>
        <v>105.12391000000001</v>
      </c>
      <c r="G217" s="212">
        <f ca="1">IF($CY$1=1,OFFSET(Historic!$F$193,$B217-$B$35,G$30-1975),IF($B217&gt;DATE(Input!$C$1,4,30),OFFSET(Historic!$F$193,$B217-$B$35,G$30-1975),NA()))</f>
        <v>38.19</v>
      </c>
      <c r="H217" s="212">
        <f t="shared" ca="1" si="131"/>
        <v>103.36819608</v>
      </c>
      <c r="I217" s="388">
        <f t="shared" ca="1" si="156"/>
        <v>1.4324229461212277</v>
      </c>
      <c r="J217" s="305">
        <f t="shared" ca="1" si="157"/>
        <v>85.938155073569988</v>
      </c>
      <c r="K217" s="305">
        <f t="shared" ca="1" si="158"/>
        <v>2.8886774814645375</v>
      </c>
      <c r="L217" s="406" t="str">
        <f>IF(Computations!J192&lt;&gt;"",Computations!J192,"---")</f>
        <v>Y</v>
      </c>
      <c r="M217" s="436">
        <f>IF(Computations!I192&lt;&gt;"",Computations!I192,"---")</f>
        <v>72.057873846740563</v>
      </c>
      <c r="N217" s="410">
        <f>IF(Computations!C192&lt;&gt;"",Computations!C192,"---")</f>
        <v>7724.3594666666668</v>
      </c>
      <c r="O217" s="407">
        <f>IF(Computations!D192&lt;&gt;"",Computations!D192,"---")</f>
        <v>66070.600000000006</v>
      </c>
      <c r="P217" s="407">
        <f>IF(Computations!M192&lt;&gt;"",Computations!M192,"---")</f>
        <v>72.057873846740563</v>
      </c>
      <c r="Q217" s="407">
        <f>IF(Computations!P192&lt;&gt;"",Computations!P192,"---")</f>
        <v>0.48</v>
      </c>
      <c r="R217" s="407">
        <f>IF(Computations!V192&lt;&gt;"",Computations!V192,"---")</f>
        <v>10.631620884242675</v>
      </c>
      <c r="S217" s="407">
        <f>IF(Computations!X192&lt;&gt;"",Computations!X192,"---")</f>
        <v>80</v>
      </c>
      <c r="T217" s="407">
        <f>IF(Computations!AB192&lt;&gt;"",Computations!AB192,"---")</f>
        <v>0</v>
      </c>
      <c r="U217" s="407">
        <f>IF(Computations!AG192&lt;&gt;"",Computations!AG192,"---")</f>
        <v>-26.826755269016758</v>
      </c>
      <c r="V217" s="407">
        <f>IF(Computations!H192&lt;&gt;"",Computations!H192,"---")</f>
        <v>189.99625</v>
      </c>
      <c r="W217" s="407">
        <f>IF(Computations!G192&lt;&gt;"",Computations!G192,"---")</f>
        <v>1.91</v>
      </c>
      <c r="X217" s="407">
        <f>IF(Computations!F192&lt;&gt;"",Computations!F192,"---")</f>
        <v>191.90625</v>
      </c>
      <c r="Y217" s="422">
        <f>IF(Computations!E192&lt;&gt;"",Computations!E192,"---")</f>
        <v>3.1254</v>
      </c>
      <c r="Z217" s="409">
        <f>IF(AA217=O217,N217,interp(AA217,AreaCapacity!$A$3:$B$245,2))</f>
        <v>7724.3594666666668</v>
      </c>
      <c r="AA217" s="403">
        <f t="shared" si="152"/>
        <v>66070.600000000006</v>
      </c>
      <c r="AB217" s="396">
        <f t="shared" si="159"/>
        <v>72.057873846740563</v>
      </c>
      <c r="AC217" s="396">
        <f>IF(P217&lt;&gt;"---",P217,IF(BH217="Y",AB217,MIN(Input!I192,AB217-AK217)))</f>
        <v>72.057873846740563</v>
      </c>
      <c r="AD217" s="396">
        <f t="shared" si="160"/>
        <v>0.48</v>
      </c>
      <c r="AE217" s="396">
        <f>IF(R217&lt;&gt;"---",R217,IF(BH217="Y",Input!M192,0))</f>
        <v>10.631620884242675</v>
      </c>
      <c r="AF217" s="396">
        <f t="shared" si="161"/>
        <v>80</v>
      </c>
      <c r="AG217" s="396">
        <f t="shared" si="132"/>
        <v>0</v>
      </c>
      <c r="AH217" s="396">
        <f t="shared" si="133"/>
        <v>-26.826755269016758</v>
      </c>
      <c r="AI217" s="396">
        <f t="shared" si="162"/>
        <v>191.90625</v>
      </c>
      <c r="AJ217" s="212">
        <f t="shared" si="134"/>
        <v>189.99625</v>
      </c>
      <c r="AK217" s="432">
        <f>IF(Y217&lt;&gt;"---",Y217,interp(AA216,AreaCapacity!$A$3:$C$245,3)*StepInterp(B217,Evap!$A$3:$D$15,4)/1.9835)</f>
        <v>3.1254</v>
      </c>
      <c r="AL217" s="396">
        <f t="shared" si="163"/>
        <v>1.91</v>
      </c>
      <c r="AM217" s="396">
        <f t="shared" si="135"/>
        <v>191.90625</v>
      </c>
      <c r="AN217" s="396">
        <f t="shared" si="153"/>
        <v>-240.1299999999901</v>
      </c>
      <c r="AO217" s="396">
        <f t="shared" si="136"/>
        <v>117.93837615325944</v>
      </c>
      <c r="AP217" s="396">
        <f t="shared" si="154"/>
        <v>22919.685966749978</v>
      </c>
      <c r="AQ217" s="409">
        <f>IF(AR217=O217,N217,interp(AR217,AreaCapacity!$A$3:$B$245,2))</f>
        <v>7724.3594666666668</v>
      </c>
      <c r="AR217" s="403">
        <f t="shared" si="137"/>
        <v>66070.600000000006</v>
      </c>
      <c r="AS217" s="396">
        <f t="shared" si="164"/>
        <v>72.057873846740563</v>
      </c>
      <c r="AT217" s="396">
        <f>IF(P217&lt;&gt;"---",P217,IF(BH217="Y",AS217,MIN(Input!I192,AS217-BB217)))</f>
        <v>72.057873846740563</v>
      </c>
      <c r="AU217" s="396">
        <f t="shared" si="165"/>
        <v>0.48</v>
      </c>
      <c r="AV217" s="396">
        <f>IF(R217&lt;&gt;"---",R217,IF(BH217="Y",Input!M192,0))</f>
        <v>10.631620884242675</v>
      </c>
      <c r="AW217" s="396">
        <f t="shared" si="166"/>
        <v>80</v>
      </c>
      <c r="AX217" s="396">
        <f t="shared" si="138"/>
        <v>0</v>
      </c>
      <c r="AY217" s="396">
        <f t="shared" si="139"/>
        <v>-26.826755269016758</v>
      </c>
      <c r="AZ217" s="396">
        <f t="shared" si="167"/>
        <v>191.90625</v>
      </c>
      <c r="BA217" s="212">
        <f t="shared" si="140"/>
        <v>189.99625</v>
      </c>
      <c r="BB217" s="432">
        <f>IF(Y217&lt;&gt;"---",Y217,interp(AR216,AreaCapacity!$A$3:$C$245,3)*StepInterp(B217,Evap!$A$3:$D$15,4)/1.9835)</f>
        <v>3.1254</v>
      </c>
      <c r="BC217" s="396">
        <f t="shared" si="168"/>
        <v>1.91</v>
      </c>
      <c r="BD217" s="212">
        <f t="shared" si="141"/>
        <v>191.90625</v>
      </c>
      <c r="BE217" s="212">
        <f t="shared" si="142"/>
        <v>-240.1299999999901</v>
      </c>
      <c r="BF217" s="212">
        <f t="shared" si="143"/>
        <v>117.93837615325944</v>
      </c>
      <c r="BG217" s="445">
        <f t="shared" si="144"/>
        <v>22919.685966749978</v>
      </c>
      <c r="BH217" s="396" t="str">
        <f t="shared" si="169"/>
        <v>Y</v>
      </c>
      <c r="BI217" s="396">
        <f t="shared" si="170"/>
        <v>110</v>
      </c>
      <c r="BJ217" s="396">
        <f t="shared" si="145"/>
        <v>0</v>
      </c>
      <c r="BK217" s="396">
        <f t="shared" si="146"/>
        <v>91331.677763020707</v>
      </c>
      <c r="BL217" s="396">
        <f t="shared" si="147"/>
        <v>91331.677763020707</v>
      </c>
      <c r="BM217" s="443">
        <f t="shared" si="148"/>
        <v>0</v>
      </c>
      <c r="BN217" s="460">
        <f t="shared" si="149"/>
        <v>0</v>
      </c>
      <c r="BO217" s="305">
        <f t="shared" si="150"/>
        <v>0</v>
      </c>
      <c r="BP217" s="445">
        <f t="shared" si="151"/>
        <v>0</v>
      </c>
      <c r="BQ217" s="305">
        <v>0</v>
      </c>
      <c r="BR217" s="12">
        <v>7704</v>
      </c>
      <c r="BS217" s="12">
        <v>52000</v>
      </c>
      <c r="BT217" s="12">
        <v>7747.5</v>
      </c>
      <c r="BU217" s="446">
        <v>85000</v>
      </c>
      <c r="BV217" s="6">
        <v>7766</v>
      </c>
      <c r="BW217" s="6">
        <v>102369</v>
      </c>
      <c r="CW217" s="436"/>
      <c r="CX217" s="436"/>
      <c r="CY217" s="436"/>
      <c r="CZ217" s="436"/>
      <c r="DA217" s="436"/>
      <c r="DB217" s="436"/>
      <c r="DC217" s="148"/>
    </row>
    <row r="218" spans="1:107">
      <c r="C218" s="394"/>
      <c r="D218" s="212"/>
      <c r="E218" s="212"/>
      <c r="F218" s="212"/>
      <c r="G218" s="212"/>
      <c r="H218" s="212"/>
      <c r="J218" s="305"/>
      <c r="L218" s="406"/>
      <c r="M218" s="436"/>
      <c r="N218" s="410"/>
      <c r="O218" s="336"/>
      <c r="P218" s="336"/>
      <c r="Q218" s="336"/>
      <c r="R218" s="336"/>
      <c r="S218" s="336"/>
      <c r="T218" s="336"/>
      <c r="U218" s="336"/>
      <c r="V218" s="305"/>
      <c r="W218" s="305"/>
      <c r="X218" s="305"/>
      <c r="Y218" s="423"/>
      <c r="Z218" s="409"/>
      <c r="AA218" s="403"/>
      <c r="AB218" s="396"/>
      <c r="AC218" s="396"/>
      <c r="AD218" s="396"/>
      <c r="AE218" s="396"/>
      <c r="AF218" s="396"/>
      <c r="AG218" s="396"/>
      <c r="AH218" s="396"/>
      <c r="AI218" s="396"/>
      <c r="AJ218" s="396"/>
      <c r="AK218" s="432"/>
      <c r="AL218" s="396"/>
      <c r="AM218" s="396"/>
      <c r="AN218" s="396"/>
      <c r="AO218" s="396"/>
      <c r="AP218" s="396"/>
      <c r="AQ218" s="409"/>
      <c r="AR218" s="403"/>
      <c r="AS218" s="396"/>
      <c r="AT218" s="396"/>
      <c r="AU218" s="396"/>
      <c r="AV218" s="396"/>
      <c r="AW218" s="396"/>
      <c r="AX218" s="396"/>
      <c r="AY218" s="396"/>
      <c r="AZ218" s="396"/>
      <c r="BB218" s="432"/>
      <c r="BC218" s="396"/>
      <c r="BD218" s="212"/>
      <c r="BE218" s="212"/>
      <c r="BF218" s="212"/>
      <c r="BG218" s="445"/>
      <c r="BH218" s="212"/>
      <c r="BI218" s="212"/>
      <c r="BJ218" s="212"/>
      <c r="BK218" s="212"/>
      <c r="BN218" s="6"/>
      <c r="BQ218" s="305">
        <v>1000000</v>
      </c>
      <c r="BR218" s="12">
        <v>7704</v>
      </c>
      <c r="BS218" s="12">
        <v>52000</v>
      </c>
      <c r="BT218" s="12">
        <v>7747.5</v>
      </c>
      <c r="BU218" s="446">
        <v>85000</v>
      </c>
      <c r="BV218" s="6">
        <v>7766</v>
      </c>
      <c r="BW218" s="6">
        <v>102369</v>
      </c>
      <c r="CW218" s="436"/>
      <c r="CX218" s="436"/>
      <c r="CY218" s="436"/>
      <c r="CZ218" s="436"/>
      <c r="DA218" s="436"/>
      <c r="DB218" s="436"/>
      <c r="DC218" s="148"/>
    </row>
    <row r="219" spans="1:107">
      <c r="C219" s="394"/>
      <c r="D219" s="212"/>
      <c r="E219" s="212"/>
      <c r="F219" s="212"/>
      <c r="G219" s="212"/>
      <c r="H219" s="212"/>
      <c r="J219" s="305"/>
      <c r="L219" s="406"/>
      <c r="M219" s="436"/>
      <c r="N219" s="410"/>
      <c r="O219" s="336"/>
      <c r="P219" s="336"/>
      <c r="Q219" s="336"/>
      <c r="R219" s="336"/>
      <c r="S219" s="336"/>
      <c r="T219" s="336"/>
      <c r="U219" s="336"/>
      <c r="V219" s="305"/>
      <c r="W219" s="305"/>
      <c r="X219" s="305"/>
      <c r="Y219" s="423"/>
      <c r="Z219" s="409"/>
      <c r="AA219" s="403"/>
      <c r="AB219" s="396"/>
      <c r="AC219" s="396"/>
      <c r="AD219" s="396"/>
      <c r="AE219" s="396"/>
      <c r="AF219" s="396"/>
      <c r="AG219" s="396"/>
      <c r="AH219" s="396"/>
      <c r="AI219" s="396"/>
      <c r="AJ219" s="396"/>
      <c r="AK219" s="432"/>
      <c r="AL219" s="396"/>
      <c r="AM219" s="396"/>
      <c r="AN219" s="396"/>
      <c r="AO219" s="396"/>
      <c r="AP219" s="396"/>
      <c r="AQ219" s="409"/>
      <c r="AR219" s="403"/>
      <c r="AS219" s="396"/>
      <c r="AT219" s="396"/>
      <c r="AU219" s="396"/>
      <c r="AV219" s="396"/>
      <c r="AW219" s="396"/>
      <c r="AX219" s="396"/>
      <c r="AY219" s="396"/>
      <c r="AZ219" s="396"/>
      <c r="BB219" s="432"/>
      <c r="BC219" s="396"/>
      <c r="BD219" s="212"/>
      <c r="BE219" s="212"/>
      <c r="BF219" s="212"/>
      <c r="BG219" s="445"/>
      <c r="BH219" s="212"/>
      <c r="BI219" s="212"/>
      <c r="BJ219" s="212"/>
      <c r="BK219" s="212"/>
      <c r="BN219" s="6"/>
      <c r="BQ219" s="305"/>
      <c r="BR219" s="12">
        <v>7704</v>
      </c>
      <c r="BS219" s="12">
        <v>52000</v>
      </c>
      <c r="BT219" s="12">
        <v>7747.5</v>
      </c>
      <c r="BU219" s="446">
        <v>85000</v>
      </c>
      <c r="BV219" s="6">
        <v>7766</v>
      </c>
      <c r="BW219" s="6">
        <v>102369</v>
      </c>
      <c r="CW219" s="436"/>
      <c r="CX219" s="436"/>
      <c r="CY219" s="436"/>
      <c r="CZ219" s="436"/>
      <c r="DA219" s="436"/>
      <c r="DB219" s="436"/>
      <c r="DC219" s="148"/>
    </row>
    <row r="220" spans="1:107">
      <c r="A220" s="6" t="s">
        <v>285</v>
      </c>
      <c r="C220" s="394">
        <f t="shared" ref="C220:J220" ca="1" si="171">SUM(C35:C156)</f>
        <v>36306.644796700006</v>
      </c>
      <c r="D220" s="212">
        <f t="shared" ca="1" si="171"/>
        <v>38649.89641999999</v>
      </c>
      <c r="E220" s="212">
        <f t="shared" ca="1" si="171"/>
        <v>55986.177938599991</v>
      </c>
      <c r="F220" s="212">
        <f t="shared" ca="1" si="171"/>
        <v>54182.449990000001</v>
      </c>
      <c r="G220" s="212">
        <f t="shared" ca="1" si="171"/>
        <v>59081.970000000008</v>
      </c>
      <c r="H220" s="212">
        <f t="shared" ca="1" si="171"/>
        <v>48841.427829060034</v>
      </c>
      <c r="I220" s="212">
        <f t="shared" ca="1" si="171"/>
        <v>100.00000000000001</v>
      </c>
      <c r="J220" s="212">
        <f t="shared" ca="1" si="171"/>
        <v>32619.107638013593</v>
      </c>
      <c r="K220" s="396">
        <f ca="1">SUM(K35:K156)</f>
        <v>10335.26594403831</v>
      </c>
      <c r="L220" s="406"/>
      <c r="M220" s="436"/>
      <c r="N220" s="410"/>
      <c r="O220" s="336"/>
      <c r="P220" s="336"/>
      <c r="Q220" s="336"/>
      <c r="R220" s="336"/>
      <c r="S220" s="336"/>
      <c r="T220" s="336"/>
      <c r="U220" s="336"/>
      <c r="V220" s="305"/>
      <c r="W220" s="305"/>
      <c r="X220" s="305"/>
      <c r="Y220" s="423"/>
      <c r="Z220" s="409"/>
      <c r="AA220" s="403"/>
      <c r="AB220" s="38"/>
      <c r="AC220" s="38"/>
      <c r="AD220" s="38"/>
      <c r="AE220" s="38"/>
      <c r="AF220" s="38"/>
      <c r="AG220" s="38"/>
      <c r="AH220" s="38"/>
      <c r="AI220" s="38"/>
      <c r="AJ220" s="396"/>
      <c r="AK220" s="38"/>
      <c r="AL220" s="432"/>
      <c r="AM220" s="38"/>
      <c r="AN220" s="396"/>
      <c r="AO220" s="396"/>
      <c r="AP220" s="396"/>
      <c r="AQ220" s="38"/>
      <c r="AR220" s="38"/>
      <c r="AS220" s="38"/>
      <c r="AT220" s="38"/>
      <c r="AU220" s="38"/>
      <c r="AV220" s="38"/>
      <c r="AW220" s="38"/>
      <c r="AX220" s="38"/>
      <c r="AY220" s="38"/>
      <c r="AZ220" s="38"/>
      <c r="BA220" s="38"/>
      <c r="BB220" s="38"/>
      <c r="BC220" s="38"/>
      <c r="BG220" s="446"/>
      <c r="BN220" s="6"/>
      <c r="BQ220" s="305"/>
      <c r="BR220" s="12">
        <v>7704</v>
      </c>
      <c r="BS220" s="12">
        <v>52000</v>
      </c>
      <c r="BT220" s="12">
        <v>7747.5</v>
      </c>
      <c r="BU220" s="446">
        <v>85000</v>
      </c>
      <c r="BV220" s="6">
        <v>7766</v>
      </c>
      <c r="BW220" s="6">
        <v>102369</v>
      </c>
      <c r="CW220" s="436"/>
      <c r="CX220" s="436"/>
      <c r="CY220" s="436"/>
      <c r="CZ220" s="436"/>
      <c r="DA220" s="436"/>
      <c r="DB220" s="436"/>
      <c r="DC220" s="148"/>
    </row>
    <row r="221" spans="1:107">
      <c r="A221" s="6" t="s">
        <v>287</v>
      </c>
      <c r="C221" s="394">
        <f t="shared" ref="C221:J221" ca="1" si="172">SUM(C65:C156)</f>
        <v>28625.637387000006</v>
      </c>
      <c r="D221" s="212">
        <f t="shared" ca="1" si="172"/>
        <v>34266.42772</v>
      </c>
      <c r="E221" s="212">
        <f t="shared" ca="1" si="172"/>
        <v>47966.235175299989</v>
      </c>
      <c r="F221" s="212">
        <f t="shared" ca="1" si="172"/>
        <v>47700.470029999989</v>
      </c>
      <c r="G221" s="212">
        <f t="shared" ca="1" si="172"/>
        <v>48328.69000000001</v>
      </c>
      <c r="H221" s="212">
        <f t="shared" ca="1" si="172"/>
        <v>41377.49206246002</v>
      </c>
      <c r="I221" s="212">
        <f t="shared" ca="1" si="172"/>
        <v>84.718023001450703</v>
      </c>
      <c r="J221" s="212">
        <f t="shared" ca="1" si="172"/>
        <v>27634.263111640321</v>
      </c>
      <c r="K221" s="396">
        <f ca="1">SUM(K65:K156)</f>
        <v>8755.8329797314764</v>
      </c>
      <c r="L221" s="406"/>
      <c r="M221" s="436"/>
      <c r="N221" s="410"/>
      <c r="O221" s="336"/>
      <c r="P221" s="336"/>
      <c r="Q221" s="336"/>
      <c r="R221" s="336"/>
      <c r="S221" s="336"/>
      <c r="T221" s="336"/>
      <c r="U221" s="336"/>
      <c r="V221" s="305"/>
      <c r="W221" s="305"/>
      <c r="X221" s="305"/>
      <c r="Y221" s="423"/>
      <c r="Z221" s="409"/>
      <c r="AA221" s="403"/>
      <c r="AB221" s="38"/>
      <c r="AC221" s="38"/>
      <c r="AD221" s="38"/>
      <c r="AE221" s="38"/>
      <c r="AF221" s="38"/>
      <c r="AG221" s="38"/>
      <c r="AH221" s="38"/>
      <c r="AI221" s="38"/>
      <c r="AJ221" s="396"/>
      <c r="AK221" s="38"/>
      <c r="AL221" s="432"/>
      <c r="AM221" s="38"/>
      <c r="AN221" s="396"/>
      <c r="AO221" s="396"/>
      <c r="AP221" s="396"/>
      <c r="AQ221" s="38"/>
      <c r="AR221" s="38"/>
      <c r="AS221" s="38"/>
      <c r="AT221" s="38"/>
      <c r="AU221" s="38"/>
      <c r="AV221" s="38"/>
      <c r="AW221" s="38"/>
      <c r="AX221" s="38"/>
      <c r="AY221" s="38"/>
      <c r="AZ221" s="38"/>
      <c r="BA221" s="38"/>
      <c r="BB221" s="38"/>
      <c r="BC221" s="38"/>
      <c r="BN221" s="6"/>
      <c r="BQ221" s="305"/>
      <c r="BR221" s="12">
        <v>7704</v>
      </c>
      <c r="BS221" s="12">
        <v>52000</v>
      </c>
      <c r="BT221" s="12">
        <v>7747.5</v>
      </c>
      <c r="BU221" s="446">
        <v>85000</v>
      </c>
      <c r="BV221" s="6">
        <v>7766</v>
      </c>
      <c r="BW221" s="6">
        <v>102369</v>
      </c>
      <c r="CW221" s="436"/>
      <c r="CX221" s="436"/>
      <c r="CY221" s="436"/>
      <c r="CZ221" s="436"/>
      <c r="DA221" s="436"/>
      <c r="DB221" s="436"/>
      <c r="DC221" s="148"/>
    </row>
    <row r="222" spans="1:107">
      <c r="A222" s="6" t="s">
        <v>329</v>
      </c>
      <c r="C222" s="394">
        <f t="shared" ref="C222:J222" ca="1" si="173">SUM(C157:C217)</f>
        <v>5232.1769999100034</v>
      </c>
      <c r="D222" s="212">
        <f t="shared" ca="1" si="173"/>
        <v>5468.4267900000023</v>
      </c>
      <c r="E222" s="212">
        <f t="shared" ca="1" si="173"/>
        <v>8562.4416430000019</v>
      </c>
      <c r="F222" s="212">
        <f t="shared" ca="1" si="173"/>
        <v>8199.6649800000014</v>
      </c>
      <c r="G222" s="212">
        <f t="shared" ca="1" si="173"/>
        <v>8618.8800000000028</v>
      </c>
      <c r="H222" s="212">
        <f t="shared" ca="1" si="173"/>
        <v>7216.3180825820018</v>
      </c>
      <c r="I222" s="212">
        <f t="shared" ca="1" si="173"/>
        <v>99.999999999999943</v>
      </c>
      <c r="J222" s="212">
        <f t="shared" ca="1" si="173"/>
        <v>5999.4958406856549</v>
      </c>
      <c r="K222" s="396">
        <f ca="1">SUM(K157:K217)</f>
        <v>201.66372573733298</v>
      </c>
      <c r="L222" s="406"/>
      <c r="M222" s="436"/>
      <c r="N222" s="410"/>
      <c r="O222" s="336"/>
      <c r="P222" s="336"/>
      <c r="Q222" s="336"/>
      <c r="R222" s="336"/>
      <c r="S222" s="336"/>
      <c r="T222" s="336"/>
      <c r="U222" s="336"/>
      <c r="V222" s="305"/>
      <c r="W222" s="305"/>
      <c r="X222" s="305"/>
      <c r="Y222" s="423"/>
      <c r="Z222" s="409"/>
      <c r="AA222" s="403"/>
      <c r="AB222" s="38"/>
      <c r="AC222" s="38"/>
      <c r="AD222" s="38"/>
      <c r="AE222" s="38"/>
      <c r="AF222" s="38"/>
      <c r="AG222" s="38"/>
      <c r="AH222" s="38"/>
      <c r="AI222" s="38"/>
      <c r="AJ222" s="396"/>
      <c r="AK222" s="38"/>
      <c r="AL222" s="432"/>
      <c r="AM222" s="38"/>
      <c r="AN222" s="396"/>
      <c r="AO222" s="396"/>
      <c r="AP222" s="396"/>
      <c r="AQ222" s="38"/>
      <c r="AR222" s="38"/>
      <c r="AS222" s="38"/>
      <c r="AT222" s="38"/>
      <c r="AU222" s="38"/>
      <c r="AV222" s="38"/>
      <c r="AW222" s="38"/>
      <c r="AX222" s="38"/>
      <c r="AY222" s="38"/>
      <c r="AZ222" s="38"/>
      <c r="BA222" s="38"/>
      <c r="BB222" s="38"/>
      <c r="BC222" s="38"/>
      <c r="BN222" s="6"/>
      <c r="BQ222" s="305"/>
      <c r="BR222" s="12">
        <v>7704</v>
      </c>
      <c r="BS222" s="12">
        <v>52000</v>
      </c>
      <c r="BT222" s="12">
        <v>7747.5</v>
      </c>
      <c r="BU222" s="446">
        <v>85000</v>
      </c>
      <c r="BV222" s="6">
        <v>7766</v>
      </c>
      <c r="BW222" s="6">
        <v>102369</v>
      </c>
      <c r="CW222" s="436"/>
      <c r="CX222" s="436"/>
      <c r="CY222" s="436"/>
      <c r="CZ222" s="436"/>
      <c r="DA222" s="436"/>
      <c r="DB222" s="436"/>
      <c r="DC222" s="148"/>
    </row>
    <row r="223" spans="1:107">
      <c r="C223" s="212"/>
      <c r="D223" s="212"/>
      <c r="E223" s="212"/>
      <c r="F223" s="212"/>
      <c r="G223" s="212"/>
      <c r="H223" s="212"/>
      <c r="L223" s="396"/>
      <c r="M223" s="396"/>
      <c r="N223" s="409"/>
      <c r="O223" s="60"/>
      <c r="P223" s="60"/>
      <c r="Q223" s="60"/>
      <c r="R223" s="60"/>
      <c r="S223" s="60"/>
      <c r="T223" s="60"/>
      <c r="U223" s="60"/>
      <c r="X223" s="212"/>
      <c r="Y223" s="421"/>
      <c r="Z223" s="409"/>
      <c r="AA223" s="403"/>
      <c r="AB223" s="38"/>
      <c r="AC223" s="38"/>
      <c r="AD223" s="38"/>
      <c r="AE223" s="38"/>
      <c r="AF223" s="38"/>
      <c r="AG223" s="38"/>
      <c r="AH223" s="38"/>
      <c r="AI223" s="38"/>
      <c r="AJ223" s="396"/>
      <c r="AK223" s="38"/>
      <c r="AL223" s="432"/>
      <c r="AM223" s="38"/>
      <c r="AN223" s="396"/>
      <c r="AO223" s="396"/>
      <c r="AP223" s="396"/>
      <c r="AQ223" s="38"/>
      <c r="AR223" s="38"/>
      <c r="AS223" s="38"/>
      <c r="AT223" s="38"/>
      <c r="AU223" s="38"/>
      <c r="AV223" s="38"/>
      <c r="AW223" s="38"/>
      <c r="AX223" s="38"/>
      <c r="AY223" s="38"/>
      <c r="AZ223" s="38"/>
      <c r="BA223" s="38"/>
      <c r="BB223" s="38"/>
      <c r="BC223" s="38"/>
      <c r="BN223" s="6"/>
      <c r="BQ223" s="305"/>
      <c r="BR223" s="12">
        <v>7704</v>
      </c>
      <c r="BS223" s="12">
        <v>52000</v>
      </c>
      <c r="BT223" s="12">
        <v>7747.5</v>
      </c>
      <c r="BU223" s="446">
        <v>85000</v>
      </c>
      <c r="CW223" s="436"/>
      <c r="CX223" s="436"/>
      <c r="CY223" s="436"/>
      <c r="CZ223" s="436"/>
      <c r="DA223" s="436"/>
      <c r="DB223" s="436"/>
      <c r="DC223" s="148"/>
    </row>
    <row r="224" spans="1:107">
      <c r="C224" s="212"/>
      <c r="D224" s="212"/>
      <c r="E224" s="212"/>
      <c r="F224" s="212"/>
      <c r="G224" s="212"/>
      <c r="H224" s="212"/>
      <c r="L224" s="396"/>
      <c r="M224" s="396"/>
      <c r="N224" s="409"/>
      <c r="O224" s="60"/>
      <c r="P224" s="60"/>
      <c r="Q224" s="60"/>
      <c r="R224" s="60"/>
      <c r="S224" s="60"/>
      <c r="T224" s="60"/>
      <c r="U224" s="60"/>
      <c r="X224" s="212"/>
      <c r="Y224" s="421"/>
      <c r="Z224" s="409"/>
      <c r="AA224" s="403"/>
      <c r="AB224" s="38"/>
      <c r="AC224" s="38"/>
      <c r="AD224" s="38"/>
      <c r="AE224" s="38"/>
      <c r="AF224" s="38"/>
      <c r="AG224" s="38"/>
      <c r="AH224" s="38"/>
      <c r="AI224" s="38"/>
      <c r="AJ224" s="396"/>
      <c r="AK224" s="38"/>
      <c r="AL224" s="432"/>
      <c r="AM224" s="38"/>
      <c r="AN224" s="396"/>
      <c r="AO224" s="396"/>
      <c r="AP224" s="396"/>
      <c r="AQ224" s="38"/>
      <c r="AR224" s="38"/>
      <c r="AS224" s="38"/>
      <c r="AT224" s="38"/>
      <c r="AU224" s="38"/>
      <c r="AV224" s="38"/>
      <c r="AW224" s="38"/>
      <c r="AX224" s="38"/>
      <c r="AY224" s="38"/>
      <c r="AZ224" s="38"/>
      <c r="BA224" s="38"/>
      <c r="BB224" s="38"/>
      <c r="BC224" s="38"/>
      <c r="BN224" s="6"/>
      <c r="BQ224" s="305"/>
      <c r="BR224" s="12">
        <v>7704</v>
      </c>
      <c r="BS224" s="12">
        <v>52000</v>
      </c>
      <c r="BT224" s="12">
        <v>7747.5</v>
      </c>
      <c r="BU224" s="446">
        <v>85000</v>
      </c>
      <c r="CW224" s="148"/>
      <c r="CX224" s="148"/>
      <c r="CY224" s="148"/>
      <c r="CZ224" s="148"/>
      <c r="DA224" s="148"/>
      <c r="DB224" s="148"/>
      <c r="DC224" s="148"/>
    </row>
    <row r="225" spans="3:107">
      <c r="C225" s="212"/>
      <c r="D225" s="212"/>
      <c r="E225" s="212"/>
      <c r="F225" s="212"/>
      <c r="G225" s="212"/>
      <c r="H225" s="212"/>
      <c r="L225" s="396"/>
      <c r="M225" s="409"/>
      <c r="N225" s="60"/>
      <c r="X225" s="421"/>
      <c r="Y225" s="409"/>
      <c r="Z225" s="403"/>
      <c r="AA225" s="38"/>
      <c r="AB225" s="396"/>
      <c r="AC225" s="396"/>
      <c r="AD225" s="396"/>
      <c r="AE225" s="396"/>
      <c r="AF225" s="396"/>
      <c r="AG225" s="396"/>
      <c r="AH225" s="396"/>
      <c r="AI225" s="396"/>
      <c r="AJ225" s="38"/>
      <c r="AK225" s="432"/>
      <c r="AL225" s="38"/>
      <c r="AM225" s="396"/>
      <c r="AN225" s="396"/>
      <c r="AO225" s="396"/>
      <c r="AP225" s="396"/>
      <c r="AQ225" s="38"/>
      <c r="AR225" s="38"/>
      <c r="AS225" s="38"/>
      <c r="AT225" s="38"/>
      <c r="AU225" s="38"/>
      <c r="AV225" s="38"/>
      <c r="AW225" s="38"/>
      <c r="AX225" s="38"/>
      <c r="AY225" s="38"/>
      <c r="AZ225" s="38"/>
      <c r="BA225" s="38"/>
      <c r="BB225" s="38"/>
      <c r="BN225" s="6"/>
      <c r="BQ225" s="305"/>
      <c r="BR225" s="12">
        <v>7704</v>
      </c>
      <c r="BS225" s="12">
        <v>52000</v>
      </c>
      <c r="BT225" s="12">
        <v>7747.5</v>
      </c>
      <c r="BU225" s="446">
        <v>85000</v>
      </c>
      <c r="CW225" s="148"/>
      <c r="CX225" s="148"/>
      <c r="CY225" s="148"/>
      <c r="CZ225" s="148"/>
      <c r="DA225" s="148"/>
      <c r="DB225" s="148"/>
      <c r="DC225" s="148"/>
    </row>
    <row r="226" spans="3:107">
      <c r="C226" s="212"/>
      <c r="D226" s="212"/>
      <c r="E226" s="212"/>
      <c r="F226" s="212"/>
      <c r="G226" s="212"/>
      <c r="H226" s="212"/>
      <c r="L226" s="396"/>
      <c r="M226" s="409"/>
      <c r="N226" s="60"/>
      <c r="X226" s="421"/>
      <c r="Y226" s="409"/>
      <c r="Z226" s="403"/>
      <c r="AA226" s="38"/>
      <c r="AB226" s="396"/>
      <c r="AC226" s="396"/>
      <c r="AD226" s="396"/>
      <c r="AE226" s="396"/>
      <c r="AF226" s="396"/>
      <c r="AG226" s="396"/>
      <c r="AH226" s="396"/>
      <c r="AI226" s="396"/>
      <c r="AJ226" s="38"/>
      <c r="AK226" s="432"/>
      <c r="AL226" s="38"/>
      <c r="AM226" s="396"/>
      <c r="AN226" s="396"/>
      <c r="AO226" s="396"/>
      <c r="AP226" s="396"/>
      <c r="AQ226" s="38"/>
      <c r="AR226" s="38"/>
      <c r="AS226" s="38"/>
      <c r="AT226" s="38"/>
      <c r="AU226" s="38"/>
      <c r="AV226" s="38"/>
      <c r="AW226" s="38"/>
      <c r="AX226" s="38"/>
      <c r="AY226" s="38"/>
      <c r="AZ226" s="38"/>
      <c r="BA226" s="38"/>
      <c r="BB226" s="38"/>
      <c r="BN226" s="6"/>
      <c r="BQ226" s="305"/>
      <c r="BR226" s="12">
        <v>7704</v>
      </c>
      <c r="BS226" s="12">
        <v>52000</v>
      </c>
      <c r="BT226" s="12">
        <v>7747.5</v>
      </c>
      <c r="BU226" s="446">
        <v>85000</v>
      </c>
      <c r="CW226" s="148"/>
      <c r="CX226" s="148"/>
      <c r="CY226" s="148"/>
      <c r="CZ226" s="148"/>
      <c r="DA226" s="148"/>
      <c r="DB226" s="148"/>
      <c r="DC226" s="148"/>
    </row>
    <row r="227" spans="3:107">
      <c r="C227" s="212"/>
      <c r="D227" s="212"/>
      <c r="E227" s="212"/>
      <c r="F227" s="212"/>
      <c r="G227" s="212"/>
      <c r="H227" s="212"/>
      <c r="L227" s="396"/>
      <c r="M227" s="409"/>
      <c r="N227" s="60"/>
      <c r="X227" s="421"/>
      <c r="Y227" s="409"/>
      <c r="Z227" s="403"/>
      <c r="AA227" s="38"/>
      <c r="AB227" s="396"/>
      <c r="AC227" s="396"/>
      <c r="AD227" s="396"/>
      <c r="AE227" s="396"/>
      <c r="AF227" s="396"/>
      <c r="AG227" s="396"/>
      <c r="AH227" s="396"/>
      <c r="AI227" s="396"/>
      <c r="AJ227" s="38"/>
      <c r="AK227" s="432"/>
      <c r="AL227" s="38"/>
      <c r="AM227" s="396"/>
      <c r="AN227" s="396"/>
      <c r="AO227" s="396"/>
      <c r="AP227" s="396"/>
      <c r="AQ227" s="38"/>
      <c r="AR227" s="38"/>
      <c r="AS227" s="38"/>
      <c r="AT227" s="38"/>
      <c r="AU227" s="38"/>
      <c r="AV227" s="38"/>
      <c r="AW227" s="38"/>
      <c r="AX227" s="38"/>
      <c r="AY227" s="38"/>
      <c r="AZ227" s="38"/>
      <c r="BA227" s="38"/>
      <c r="BB227" s="38"/>
      <c r="BN227" s="6"/>
      <c r="BQ227" s="305"/>
      <c r="BR227" s="12">
        <v>7704</v>
      </c>
      <c r="BS227" s="12">
        <v>52000</v>
      </c>
      <c r="BT227" s="12">
        <v>7747.5</v>
      </c>
      <c r="BU227" s="446">
        <v>85000</v>
      </c>
      <c r="CW227" s="148"/>
      <c r="CX227" s="148"/>
      <c r="CY227" s="148"/>
      <c r="CZ227" s="148"/>
      <c r="DA227" s="148"/>
      <c r="DB227" s="148"/>
      <c r="DC227" s="148"/>
    </row>
    <row r="228" spans="3:107">
      <c r="C228" s="212"/>
      <c r="D228" s="212"/>
      <c r="E228" s="212"/>
      <c r="F228" s="212"/>
      <c r="G228" s="212"/>
      <c r="H228" s="212"/>
      <c r="L228" s="396"/>
      <c r="M228" s="409"/>
      <c r="N228" s="60"/>
      <c r="X228" s="421"/>
      <c r="Y228" s="409"/>
      <c r="Z228" s="403"/>
      <c r="AA228" s="38"/>
      <c r="AB228" s="396"/>
      <c r="AC228" s="396"/>
      <c r="AD228" s="396"/>
      <c r="AE228" s="396"/>
      <c r="AF228" s="396"/>
      <c r="AG228" s="396"/>
      <c r="AH228" s="396"/>
      <c r="AI228" s="396"/>
      <c r="AJ228" s="38"/>
      <c r="AK228" s="432"/>
      <c r="AL228" s="38"/>
      <c r="AM228" s="396"/>
      <c r="AN228" s="396"/>
      <c r="AO228" s="396"/>
      <c r="AP228" s="396"/>
      <c r="AQ228" s="38"/>
      <c r="AR228" s="38"/>
      <c r="AS228" s="38"/>
      <c r="AT228" s="38"/>
      <c r="AU228" s="38"/>
      <c r="AV228" s="38"/>
      <c r="AW228" s="38"/>
      <c r="AX228" s="38"/>
      <c r="AY228" s="38"/>
      <c r="AZ228" s="38"/>
      <c r="BA228" s="38"/>
      <c r="BB228" s="38"/>
      <c r="BN228" s="6"/>
      <c r="BQ228" s="305"/>
      <c r="BR228" s="12">
        <v>7704</v>
      </c>
      <c r="BS228" s="12">
        <v>52000</v>
      </c>
      <c r="BT228" s="12">
        <v>7747.5</v>
      </c>
      <c r="BU228" s="446">
        <v>85000</v>
      </c>
      <c r="CW228" s="148"/>
      <c r="CX228" s="148"/>
      <c r="CY228" s="148"/>
      <c r="CZ228" s="148"/>
      <c r="DA228" s="148"/>
      <c r="DB228" s="148"/>
      <c r="DC228" s="148"/>
    </row>
    <row r="229" spans="3:107">
      <c r="C229" s="212"/>
      <c r="D229" s="212"/>
      <c r="E229" s="212"/>
      <c r="F229" s="212"/>
      <c r="G229" s="212"/>
      <c r="H229" s="212"/>
      <c r="L229" s="396"/>
      <c r="M229" s="409"/>
      <c r="N229" s="60"/>
      <c r="X229" s="421"/>
      <c r="Y229" s="409"/>
      <c r="Z229" s="403"/>
      <c r="AA229" s="38"/>
      <c r="AB229" s="396"/>
      <c r="AC229" s="396"/>
      <c r="AD229" s="396"/>
      <c r="AE229" s="396"/>
      <c r="AF229" s="396"/>
      <c r="AG229" s="396"/>
      <c r="AH229" s="396"/>
      <c r="AI229" s="396"/>
      <c r="AJ229" s="38"/>
      <c r="AK229" s="432"/>
      <c r="AL229" s="38"/>
      <c r="AM229" s="396"/>
      <c r="AN229" s="396"/>
      <c r="AO229" s="396"/>
      <c r="AP229" s="396"/>
      <c r="AQ229" s="38"/>
      <c r="AR229" s="38"/>
      <c r="AS229" s="38"/>
      <c r="AT229" s="38"/>
      <c r="AU229" s="38"/>
      <c r="AV229" s="38"/>
      <c r="AW229" s="38"/>
      <c r="AX229" s="38"/>
      <c r="AY229" s="38"/>
      <c r="AZ229" s="38"/>
      <c r="BA229" s="38"/>
      <c r="BB229" s="38"/>
      <c r="BN229" s="6"/>
      <c r="BQ229" s="305"/>
      <c r="BR229" s="12">
        <v>7704</v>
      </c>
      <c r="BS229" s="12">
        <v>52000</v>
      </c>
      <c r="BT229" s="12">
        <v>7747.5</v>
      </c>
      <c r="BU229" s="446">
        <v>85000</v>
      </c>
      <c r="CW229" s="148"/>
      <c r="CX229" s="148"/>
      <c r="CY229" s="148"/>
      <c r="CZ229" s="148"/>
      <c r="DA229" s="148"/>
      <c r="DB229" s="148"/>
      <c r="DC229" s="148"/>
    </row>
    <row r="230" spans="3:107">
      <c r="C230" s="212"/>
      <c r="D230" s="212"/>
      <c r="E230" s="212"/>
      <c r="F230" s="212"/>
      <c r="G230" s="212"/>
      <c r="H230" s="212"/>
      <c r="L230" s="396"/>
      <c r="M230" s="409"/>
      <c r="N230" s="60"/>
      <c r="X230" s="421"/>
      <c r="Y230" s="409"/>
      <c r="Z230" s="403"/>
      <c r="AA230" s="38"/>
      <c r="AB230" s="396"/>
      <c r="AC230" s="396"/>
      <c r="AD230" s="396"/>
      <c r="AE230" s="396"/>
      <c r="AF230" s="396"/>
      <c r="AG230" s="396"/>
      <c r="AH230" s="396"/>
      <c r="AI230" s="396"/>
      <c r="AJ230" s="38"/>
      <c r="AK230" s="432"/>
      <c r="AL230" s="38"/>
      <c r="AM230" s="396"/>
      <c r="AN230" s="396"/>
      <c r="AO230" s="396"/>
      <c r="AP230" s="396"/>
      <c r="AQ230" s="38"/>
      <c r="AR230" s="38"/>
      <c r="AS230" s="38"/>
      <c r="AT230" s="38"/>
      <c r="AU230" s="38"/>
      <c r="AV230" s="38"/>
      <c r="AW230" s="38"/>
      <c r="AX230" s="38"/>
      <c r="AY230" s="38"/>
      <c r="AZ230" s="38"/>
      <c r="BA230" s="38"/>
      <c r="BB230" s="38"/>
      <c r="BN230" s="6"/>
      <c r="BQ230" s="305"/>
      <c r="BR230" s="12">
        <v>7704</v>
      </c>
      <c r="BS230" s="12">
        <v>52000</v>
      </c>
      <c r="BT230" s="12">
        <v>7747.5</v>
      </c>
      <c r="BU230" s="446">
        <v>85000</v>
      </c>
      <c r="CW230" s="148"/>
      <c r="CX230" s="148"/>
      <c r="CY230" s="148"/>
      <c r="CZ230" s="148"/>
      <c r="DA230" s="148"/>
      <c r="DB230" s="148"/>
      <c r="DC230" s="148"/>
    </row>
    <row r="231" spans="3:107">
      <c r="C231" s="212"/>
      <c r="D231" s="212"/>
      <c r="E231" s="212"/>
      <c r="F231" s="212"/>
      <c r="G231" s="212"/>
      <c r="H231" s="212"/>
      <c r="L231" s="396"/>
      <c r="M231" s="409"/>
      <c r="N231" s="60"/>
      <c r="X231" s="421"/>
      <c r="Y231" s="409"/>
      <c r="Z231" s="403"/>
      <c r="AA231" s="38"/>
      <c r="AB231" s="396"/>
      <c r="AC231" s="396"/>
      <c r="AD231" s="396"/>
      <c r="AE231" s="396"/>
      <c r="AF231" s="396"/>
      <c r="AG231" s="396"/>
      <c r="AH231" s="396"/>
      <c r="AI231" s="396"/>
      <c r="AJ231" s="38"/>
      <c r="AK231" s="432"/>
      <c r="AL231" s="38"/>
      <c r="AM231" s="396"/>
      <c r="AN231" s="396"/>
      <c r="AO231" s="396"/>
      <c r="AP231" s="396"/>
      <c r="AQ231" s="38"/>
      <c r="AR231" s="38"/>
      <c r="AS231" s="38"/>
      <c r="AT231" s="38"/>
      <c r="AU231" s="38"/>
      <c r="AV231" s="38"/>
      <c r="AW231" s="38"/>
      <c r="AX231" s="38"/>
      <c r="AY231" s="38"/>
      <c r="AZ231" s="38"/>
      <c r="BA231" s="38"/>
      <c r="BB231" s="38"/>
      <c r="BN231" s="6"/>
      <c r="BQ231" s="305"/>
      <c r="BR231" s="12">
        <v>7704</v>
      </c>
      <c r="BS231" s="12">
        <v>52000</v>
      </c>
      <c r="BT231" s="12">
        <v>7747.5</v>
      </c>
      <c r="BU231" s="446">
        <v>85000</v>
      </c>
      <c r="CW231" s="148"/>
      <c r="CX231" s="148"/>
      <c r="CY231" s="148"/>
      <c r="CZ231" s="148"/>
      <c r="DA231" s="148"/>
      <c r="DB231" s="148"/>
      <c r="DC231" s="148"/>
    </row>
    <row r="232" spans="3:107">
      <c r="C232" s="212"/>
      <c r="D232" s="212"/>
      <c r="E232" s="212"/>
      <c r="F232" s="212"/>
      <c r="G232" s="212"/>
      <c r="H232" s="212"/>
      <c r="L232" s="396"/>
      <c r="M232" s="409"/>
      <c r="N232" s="60"/>
      <c r="X232" s="421"/>
      <c r="Y232" s="409"/>
      <c r="Z232" s="403"/>
      <c r="AA232" s="38"/>
      <c r="AB232" s="396"/>
      <c r="AC232" s="396"/>
      <c r="AD232" s="396"/>
      <c r="AE232" s="396"/>
      <c r="AF232" s="396"/>
      <c r="AG232" s="396"/>
      <c r="AH232" s="396"/>
      <c r="AI232" s="396"/>
      <c r="AJ232" s="38"/>
      <c r="AK232" s="432"/>
      <c r="AL232" s="38"/>
      <c r="AM232" s="396"/>
      <c r="AN232" s="396"/>
      <c r="AO232" s="396"/>
      <c r="AP232" s="396"/>
      <c r="AQ232" s="38"/>
      <c r="AR232" s="38"/>
      <c r="AS232" s="38"/>
      <c r="AT232" s="38"/>
      <c r="AU232" s="38"/>
      <c r="AV232" s="38"/>
      <c r="AW232" s="38"/>
      <c r="AX232" s="38"/>
      <c r="AY232" s="38"/>
      <c r="AZ232" s="38"/>
      <c r="BA232" s="38"/>
      <c r="BB232" s="38"/>
      <c r="BN232" s="6"/>
      <c r="BQ232" s="305"/>
      <c r="BR232" s="12">
        <v>7704</v>
      </c>
      <c r="BS232" s="12">
        <v>52000</v>
      </c>
      <c r="BT232" s="12">
        <v>7747.5</v>
      </c>
      <c r="BU232" s="446">
        <v>85000</v>
      </c>
      <c r="CW232" s="148"/>
      <c r="CX232" s="148"/>
      <c r="CY232" s="148"/>
      <c r="CZ232" s="148"/>
      <c r="DA232" s="148"/>
      <c r="DB232" s="148"/>
      <c r="DC232" s="148"/>
    </row>
    <row r="233" spans="3:107">
      <c r="C233" s="212"/>
      <c r="D233" s="212"/>
      <c r="E233" s="212"/>
      <c r="F233" s="212"/>
      <c r="G233" s="212"/>
      <c r="H233" s="212"/>
      <c r="L233" s="396"/>
      <c r="M233" s="409"/>
      <c r="N233" s="60"/>
      <c r="X233" s="421"/>
      <c r="Y233" s="409"/>
      <c r="Z233" s="403"/>
      <c r="AA233" s="38"/>
      <c r="AB233" s="396"/>
      <c r="AC233" s="396"/>
      <c r="AD233" s="396"/>
      <c r="AE233" s="396"/>
      <c r="AF233" s="396"/>
      <c r="AG233" s="396"/>
      <c r="AH233" s="396"/>
      <c r="AI233" s="396"/>
      <c r="AJ233" s="38"/>
      <c r="AK233" s="432"/>
      <c r="AL233" s="38"/>
      <c r="AM233" s="396"/>
      <c r="AN233" s="396"/>
      <c r="AO233" s="396"/>
      <c r="AP233" s="396"/>
      <c r="AQ233" s="38"/>
      <c r="AR233" s="38"/>
      <c r="AS233" s="38"/>
      <c r="AT233" s="38"/>
      <c r="AU233" s="38"/>
      <c r="AV233" s="38"/>
      <c r="AW233" s="38"/>
      <c r="AX233" s="38"/>
      <c r="AY233" s="38"/>
      <c r="AZ233" s="38"/>
      <c r="BA233" s="38"/>
      <c r="BB233" s="38"/>
      <c r="BN233" s="6"/>
      <c r="BQ233" s="305"/>
      <c r="BR233" s="12">
        <v>7704</v>
      </c>
      <c r="BS233" s="12">
        <v>52000</v>
      </c>
      <c r="BT233" s="12">
        <v>7747.5</v>
      </c>
      <c r="BU233" s="446">
        <v>85000</v>
      </c>
      <c r="CW233" s="148"/>
      <c r="CX233" s="148"/>
      <c r="CY233" s="148"/>
      <c r="CZ233" s="148"/>
      <c r="DA233" s="148"/>
      <c r="DB233" s="148"/>
      <c r="DC233" s="148"/>
    </row>
    <row r="234" spans="3:107">
      <c r="C234" s="212"/>
      <c r="D234" s="212"/>
      <c r="E234" s="212"/>
      <c r="F234" s="212"/>
      <c r="G234" s="212"/>
      <c r="H234" s="212"/>
      <c r="L234" s="396"/>
      <c r="M234" s="409"/>
      <c r="N234" s="60"/>
      <c r="X234" s="421"/>
      <c r="Y234" s="409"/>
      <c r="Z234" s="403"/>
      <c r="AA234" s="38"/>
      <c r="AB234" s="396"/>
      <c r="AC234" s="396"/>
      <c r="AD234" s="396"/>
      <c r="AE234" s="396"/>
      <c r="AF234" s="396"/>
      <c r="AG234" s="396"/>
      <c r="AH234" s="396"/>
      <c r="AI234" s="396"/>
      <c r="AJ234" s="38"/>
      <c r="AK234" s="432"/>
      <c r="AL234" s="38"/>
      <c r="AM234" s="396"/>
      <c r="AN234" s="396"/>
      <c r="AO234" s="396"/>
      <c r="AP234" s="396"/>
      <c r="AQ234" s="38"/>
      <c r="AR234" s="38"/>
      <c r="AS234" s="38"/>
      <c r="AT234" s="38"/>
      <c r="AU234" s="38"/>
      <c r="AV234" s="38"/>
      <c r="AW234" s="38"/>
      <c r="AX234" s="38"/>
      <c r="AY234" s="38"/>
      <c r="AZ234" s="38"/>
      <c r="BA234" s="38"/>
      <c r="BB234" s="38"/>
      <c r="BN234" s="6"/>
      <c r="BQ234" s="305"/>
      <c r="BR234" s="12">
        <v>7704</v>
      </c>
      <c r="BS234" s="12">
        <v>52000</v>
      </c>
      <c r="BT234" s="12">
        <v>7747.5</v>
      </c>
      <c r="BU234" s="446">
        <v>85000</v>
      </c>
      <c r="CW234" s="148"/>
      <c r="CX234" s="148"/>
      <c r="CY234" s="148"/>
      <c r="CZ234" s="148"/>
      <c r="DA234" s="148"/>
      <c r="DB234" s="148"/>
      <c r="DC234" s="148"/>
    </row>
    <row r="235" spans="3:107">
      <c r="C235" s="212"/>
      <c r="D235" s="212"/>
      <c r="E235" s="212"/>
      <c r="F235" s="212"/>
      <c r="G235" s="212"/>
      <c r="H235" s="212"/>
      <c r="L235" s="396"/>
      <c r="M235" s="409"/>
      <c r="N235" s="60"/>
      <c r="X235" s="421"/>
      <c r="Y235" s="409"/>
      <c r="Z235" s="403"/>
      <c r="AA235" s="38"/>
      <c r="AB235" s="396"/>
      <c r="AC235" s="396"/>
      <c r="AD235" s="396"/>
      <c r="AE235" s="396"/>
      <c r="AF235" s="396"/>
      <c r="AG235" s="396"/>
      <c r="AH235" s="396"/>
      <c r="AI235" s="396"/>
      <c r="AJ235" s="38"/>
      <c r="AK235" s="432"/>
      <c r="AL235" s="38"/>
      <c r="AM235" s="396"/>
      <c r="AN235" s="396"/>
      <c r="AO235" s="396"/>
      <c r="AP235" s="396"/>
      <c r="AQ235" s="38"/>
      <c r="AR235" s="38"/>
      <c r="AS235" s="38"/>
      <c r="AT235" s="38"/>
      <c r="AU235" s="38"/>
      <c r="AV235" s="38"/>
      <c r="AW235" s="38"/>
      <c r="AX235" s="38"/>
      <c r="AY235" s="38"/>
      <c r="AZ235" s="38"/>
      <c r="BA235" s="38"/>
      <c r="BB235" s="38"/>
      <c r="BN235" s="6"/>
      <c r="BQ235" s="305"/>
      <c r="BR235" s="12">
        <v>7704</v>
      </c>
      <c r="BS235" s="12">
        <v>52000</v>
      </c>
      <c r="BT235" s="12">
        <v>7747.5</v>
      </c>
      <c r="BU235" s="446">
        <v>85000</v>
      </c>
      <c r="CW235" s="148"/>
      <c r="CX235" s="148"/>
      <c r="CY235" s="148"/>
      <c r="CZ235" s="148"/>
      <c r="DA235" s="148"/>
      <c r="DB235" s="148"/>
      <c r="DC235" s="148"/>
    </row>
    <row r="236" spans="3:107">
      <c r="C236" s="212"/>
      <c r="D236" s="212"/>
      <c r="E236" s="212"/>
      <c r="F236" s="212"/>
      <c r="G236" s="212"/>
      <c r="H236" s="212"/>
      <c r="L236" s="396"/>
      <c r="M236" s="409"/>
      <c r="N236" s="60"/>
      <c r="X236" s="421"/>
      <c r="Y236" s="409"/>
      <c r="Z236" s="403"/>
      <c r="AA236" s="38"/>
      <c r="AB236" s="396"/>
      <c r="AC236" s="396"/>
      <c r="AD236" s="396"/>
      <c r="AE236" s="396"/>
      <c r="AF236" s="396"/>
      <c r="AG236" s="396"/>
      <c r="AH236" s="396"/>
      <c r="AI236" s="396"/>
      <c r="AJ236" s="38"/>
      <c r="AK236" s="432"/>
      <c r="AL236" s="38"/>
      <c r="AM236" s="396"/>
      <c r="AN236" s="396"/>
      <c r="AO236" s="396"/>
      <c r="AP236" s="396"/>
      <c r="AQ236" s="38"/>
      <c r="AR236" s="38"/>
      <c r="AS236" s="38"/>
      <c r="AT236" s="38"/>
      <c r="AU236" s="38"/>
      <c r="AV236" s="38"/>
      <c r="AW236" s="38"/>
      <c r="AX236" s="38"/>
      <c r="AY236" s="38"/>
      <c r="AZ236" s="38"/>
      <c r="BA236" s="38"/>
      <c r="BB236" s="38"/>
      <c r="BN236" s="6"/>
      <c r="BQ236" s="305"/>
      <c r="BR236" s="12">
        <v>7704</v>
      </c>
      <c r="BS236" s="12">
        <v>52000</v>
      </c>
      <c r="BT236" s="12">
        <v>7747.5</v>
      </c>
      <c r="BU236" s="446">
        <v>85000</v>
      </c>
      <c r="CW236" s="148"/>
      <c r="CX236" s="148"/>
      <c r="CY236" s="148"/>
      <c r="CZ236" s="148"/>
      <c r="DA236" s="148"/>
      <c r="DB236" s="148"/>
      <c r="DC236" s="148"/>
    </row>
    <row r="237" spans="3:107">
      <c r="C237" s="212"/>
      <c r="D237" s="212"/>
      <c r="E237" s="212"/>
      <c r="F237" s="212"/>
      <c r="G237" s="212"/>
      <c r="H237" s="212"/>
      <c r="L237" s="396"/>
      <c r="M237" s="409"/>
      <c r="N237" s="60"/>
      <c r="X237" s="421"/>
      <c r="Y237" s="409"/>
      <c r="Z237" s="403"/>
      <c r="AA237" s="38"/>
      <c r="AB237" s="396"/>
      <c r="AC237" s="396"/>
      <c r="AD237" s="396"/>
      <c r="AE237" s="396"/>
      <c r="AF237" s="396"/>
      <c r="AG237" s="396"/>
      <c r="AH237" s="396"/>
      <c r="AI237" s="396"/>
      <c r="AJ237" s="38"/>
      <c r="AK237" s="432"/>
      <c r="AL237" s="38"/>
      <c r="AM237" s="396"/>
      <c r="AN237" s="396"/>
      <c r="AO237" s="396"/>
      <c r="AP237" s="396"/>
      <c r="AQ237" s="38"/>
      <c r="AR237" s="38"/>
      <c r="AS237" s="38"/>
      <c r="AT237" s="38"/>
      <c r="AU237" s="38"/>
      <c r="AV237" s="38"/>
      <c r="AW237" s="38"/>
      <c r="AX237" s="38"/>
      <c r="AY237" s="38"/>
      <c r="AZ237" s="38"/>
      <c r="BA237" s="38"/>
      <c r="BB237" s="38"/>
      <c r="BN237" s="6"/>
      <c r="BQ237" s="305"/>
      <c r="BR237" s="12">
        <v>7704</v>
      </c>
      <c r="BS237" s="12">
        <v>52000</v>
      </c>
      <c r="BT237" s="12">
        <v>7747.5</v>
      </c>
      <c r="BU237" s="446">
        <v>85000</v>
      </c>
      <c r="CW237" s="148"/>
      <c r="CX237" s="148"/>
      <c r="CY237" s="148"/>
      <c r="CZ237" s="148"/>
      <c r="DA237" s="148"/>
      <c r="DB237" s="148"/>
      <c r="DC237" s="148"/>
    </row>
    <row r="238" spans="3:107">
      <c r="C238" s="212"/>
      <c r="D238" s="212"/>
      <c r="E238" s="212"/>
      <c r="F238" s="212"/>
      <c r="G238" s="212"/>
      <c r="H238" s="212"/>
      <c r="L238" s="396"/>
      <c r="M238" s="409"/>
      <c r="N238" s="60"/>
      <c r="X238" s="421"/>
      <c r="Y238" s="409"/>
      <c r="Z238" s="403"/>
      <c r="AA238" s="38"/>
      <c r="AB238" s="396"/>
      <c r="AC238" s="396"/>
      <c r="AD238" s="396"/>
      <c r="AE238" s="396"/>
      <c r="AF238" s="396"/>
      <c r="AG238" s="396"/>
      <c r="AH238" s="396"/>
      <c r="AI238" s="396"/>
      <c r="AJ238" s="38"/>
      <c r="AK238" s="432"/>
      <c r="AL238" s="38"/>
      <c r="AM238" s="396"/>
      <c r="AN238" s="396"/>
      <c r="AO238" s="396"/>
      <c r="AP238" s="396"/>
      <c r="AQ238" s="38"/>
      <c r="AR238" s="38"/>
      <c r="AS238" s="38"/>
      <c r="AT238" s="38"/>
      <c r="AU238" s="38"/>
      <c r="AV238" s="38"/>
      <c r="AW238" s="38"/>
      <c r="AX238" s="38"/>
      <c r="AY238" s="38"/>
      <c r="AZ238" s="38"/>
      <c r="BA238" s="38"/>
      <c r="BB238" s="38"/>
      <c r="BN238" s="6"/>
      <c r="BQ238" s="305"/>
      <c r="BR238" s="12">
        <v>7704</v>
      </c>
      <c r="BS238" s="12">
        <v>52000</v>
      </c>
      <c r="BT238" s="12">
        <v>7747.5</v>
      </c>
      <c r="BU238" s="446">
        <v>85000</v>
      </c>
      <c r="CW238" s="148"/>
      <c r="CX238" s="148"/>
      <c r="CY238" s="148"/>
      <c r="CZ238" s="148"/>
      <c r="DA238" s="148"/>
      <c r="DB238" s="148"/>
      <c r="DC238" s="148"/>
    </row>
    <row r="239" spans="3:107">
      <c r="C239" s="212"/>
      <c r="D239" s="212"/>
      <c r="E239" s="212"/>
      <c r="F239" s="212"/>
      <c r="G239" s="212"/>
      <c r="H239" s="212"/>
      <c r="L239" s="396"/>
      <c r="M239" s="409"/>
      <c r="N239" s="60"/>
      <c r="X239" s="421"/>
      <c r="Y239" s="409"/>
      <c r="Z239" s="403"/>
      <c r="AA239" s="38"/>
      <c r="AB239" s="396"/>
      <c r="AC239" s="396"/>
      <c r="AD239" s="396"/>
      <c r="AE239" s="396"/>
      <c r="AF239" s="396"/>
      <c r="AG239" s="396"/>
      <c r="AH239" s="396"/>
      <c r="AI239" s="396"/>
      <c r="AJ239" s="38"/>
      <c r="AK239" s="432"/>
      <c r="AL239" s="38"/>
      <c r="AM239" s="396"/>
      <c r="AN239" s="396"/>
      <c r="AO239" s="396"/>
      <c r="AP239" s="396"/>
      <c r="AQ239" s="38"/>
      <c r="AR239" s="38"/>
      <c r="AS239" s="38"/>
      <c r="AT239" s="38"/>
      <c r="AU239" s="38"/>
      <c r="AV239" s="38"/>
      <c r="AW239" s="38"/>
      <c r="AX239" s="38"/>
      <c r="AY239" s="38"/>
      <c r="AZ239" s="38"/>
      <c r="BA239" s="38"/>
      <c r="BB239" s="38"/>
      <c r="BN239" s="6"/>
      <c r="BQ239" s="305"/>
      <c r="BR239" s="12">
        <v>7704</v>
      </c>
      <c r="BS239" s="12">
        <v>52000</v>
      </c>
      <c r="BT239" s="12">
        <v>7747.5</v>
      </c>
      <c r="BU239" s="446">
        <v>85000</v>
      </c>
      <c r="CW239" s="148"/>
      <c r="CX239" s="148"/>
      <c r="CY239" s="148"/>
      <c r="CZ239" s="148"/>
      <c r="DA239" s="148"/>
      <c r="DB239" s="148"/>
      <c r="DC239" s="148"/>
    </row>
    <row r="240" spans="3:107">
      <c r="C240" s="212"/>
      <c r="D240" s="212"/>
      <c r="E240" s="212"/>
      <c r="F240" s="212"/>
      <c r="G240" s="212"/>
      <c r="H240" s="212"/>
      <c r="L240" s="396"/>
      <c r="M240" s="409"/>
      <c r="N240" s="60"/>
      <c r="X240" s="421"/>
      <c r="Y240" s="409"/>
      <c r="Z240" s="403"/>
      <c r="AA240" s="38"/>
      <c r="AB240" s="396"/>
      <c r="AC240" s="396"/>
      <c r="AD240" s="396"/>
      <c r="AE240" s="396"/>
      <c r="AF240" s="396"/>
      <c r="AG240" s="396"/>
      <c r="AH240" s="396"/>
      <c r="AI240" s="396"/>
      <c r="AJ240" s="38"/>
      <c r="AK240" s="432"/>
      <c r="AL240" s="38"/>
      <c r="AM240" s="396"/>
      <c r="AN240" s="396"/>
      <c r="AO240" s="396"/>
      <c r="AP240" s="396"/>
      <c r="AQ240" s="38"/>
      <c r="AR240" s="38"/>
      <c r="AS240" s="38"/>
      <c r="AT240" s="38"/>
      <c r="AU240" s="38"/>
      <c r="AV240" s="38"/>
      <c r="AW240" s="38"/>
      <c r="AX240" s="38"/>
      <c r="AY240" s="38"/>
      <c r="AZ240" s="38"/>
      <c r="BA240" s="38"/>
      <c r="BB240" s="38"/>
      <c r="BN240" s="6"/>
      <c r="BQ240" s="305"/>
      <c r="BR240" s="12">
        <v>7704</v>
      </c>
      <c r="BS240" s="12">
        <v>52000</v>
      </c>
      <c r="BT240" s="12">
        <v>7747.5</v>
      </c>
      <c r="BU240" s="446">
        <v>85000</v>
      </c>
      <c r="CW240" s="148"/>
      <c r="CX240" s="148"/>
      <c r="CY240" s="148"/>
      <c r="CZ240" s="148"/>
      <c r="DA240" s="148"/>
      <c r="DB240" s="148"/>
      <c r="DC240" s="148"/>
    </row>
    <row r="241" spans="3:107">
      <c r="C241" s="212"/>
      <c r="D241" s="212"/>
      <c r="E241" s="212"/>
      <c r="F241" s="212"/>
      <c r="G241" s="212"/>
      <c r="H241" s="212"/>
      <c r="L241" s="396"/>
      <c r="M241" s="409"/>
      <c r="N241" s="60"/>
      <c r="X241" s="421"/>
      <c r="Y241" s="409"/>
      <c r="Z241" s="403"/>
      <c r="AA241" s="38"/>
      <c r="AB241" s="396"/>
      <c r="AC241" s="396"/>
      <c r="AD241" s="396"/>
      <c r="AE241" s="396"/>
      <c r="AF241" s="396"/>
      <c r="AG241" s="396"/>
      <c r="AH241" s="396"/>
      <c r="AI241" s="396"/>
      <c r="AJ241" s="38"/>
      <c r="AK241" s="432"/>
      <c r="AL241" s="38"/>
      <c r="AM241" s="396"/>
      <c r="AN241" s="396"/>
      <c r="AO241" s="396"/>
      <c r="AP241" s="396"/>
      <c r="AQ241" s="38"/>
      <c r="AR241" s="38"/>
      <c r="AS241" s="38"/>
      <c r="AT241" s="38"/>
      <c r="AU241" s="38"/>
      <c r="AV241" s="38"/>
      <c r="AW241" s="38"/>
      <c r="AX241" s="38"/>
      <c r="AY241" s="38"/>
      <c r="AZ241" s="38"/>
      <c r="BA241" s="38"/>
      <c r="BB241" s="38"/>
      <c r="BN241" s="6"/>
      <c r="BQ241" s="305"/>
      <c r="BR241" s="12">
        <v>7704</v>
      </c>
      <c r="BS241" s="12">
        <v>52000</v>
      </c>
      <c r="BT241" s="12">
        <v>7747.5</v>
      </c>
      <c r="BU241" s="446">
        <v>85000</v>
      </c>
      <c r="CW241" s="148"/>
      <c r="CX241" s="148"/>
      <c r="CY241" s="148"/>
      <c r="CZ241" s="148"/>
      <c r="DA241" s="148"/>
      <c r="DB241" s="148"/>
      <c r="DC241" s="148"/>
    </row>
    <row r="242" spans="3:107">
      <c r="C242" s="212"/>
      <c r="D242" s="212"/>
      <c r="E242" s="212"/>
      <c r="F242" s="212"/>
      <c r="G242" s="212"/>
      <c r="H242" s="212"/>
      <c r="L242" s="396"/>
      <c r="M242" s="409"/>
      <c r="N242" s="60"/>
      <c r="X242" s="421"/>
      <c r="Y242" s="409"/>
      <c r="Z242" s="403"/>
      <c r="AA242" s="38"/>
      <c r="AB242" s="396"/>
      <c r="AC242" s="396"/>
      <c r="AD242" s="396"/>
      <c r="AE242" s="396"/>
      <c r="AF242" s="396"/>
      <c r="AG242" s="396"/>
      <c r="AH242" s="396"/>
      <c r="AI242" s="396"/>
      <c r="AJ242" s="38"/>
      <c r="AK242" s="432"/>
      <c r="AL242" s="38"/>
      <c r="AM242" s="396"/>
      <c r="AN242" s="396"/>
      <c r="AO242" s="396"/>
      <c r="AP242" s="396"/>
      <c r="AQ242" s="38"/>
      <c r="AR242" s="38"/>
      <c r="AS242" s="38"/>
      <c r="AT242" s="38"/>
      <c r="AU242" s="38"/>
      <c r="AV242" s="38"/>
      <c r="AW242" s="38"/>
      <c r="AX242" s="38"/>
      <c r="AY242" s="38"/>
      <c r="AZ242" s="38"/>
      <c r="BA242" s="38"/>
      <c r="BB242" s="38"/>
      <c r="BN242" s="6"/>
      <c r="BQ242" s="305"/>
      <c r="BR242" s="12">
        <v>7704</v>
      </c>
      <c r="BS242" s="12">
        <v>52000</v>
      </c>
      <c r="BT242" s="12">
        <v>7747.5</v>
      </c>
      <c r="BU242" s="446">
        <v>85000</v>
      </c>
      <c r="CW242" s="148"/>
      <c r="CX242" s="148"/>
      <c r="CY242" s="148"/>
      <c r="CZ242" s="148"/>
      <c r="DA242" s="148"/>
      <c r="DB242" s="148"/>
      <c r="DC242" s="148"/>
    </row>
    <row r="243" spans="3:107">
      <c r="C243" s="212"/>
      <c r="D243" s="212"/>
      <c r="E243" s="212"/>
      <c r="F243" s="212"/>
      <c r="G243" s="212"/>
      <c r="H243" s="212"/>
      <c r="L243" s="396"/>
      <c r="M243" s="409"/>
      <c r="N243" s="60"/>
      <c r="X243" s="421"/>
      <c r="Y243" s="409"/>
      <c r="Z243" s="403"/>
      <c r="AA243" s="38"/>
      <c r="AB243" s="396"/>
      <c r="AC243" s="396"/>
      <c r="AD243" s="396"/>
      <c r="AE243" s="396"/>
      <c r="AF243" s="396"/>
      <c r="AG243" s="396"/>
      <c r="AH243" s="396"/>
      <c r="AI243" s="396"/>
      <c r="AJ243" s="38"/>
      <c r="AK243" s="432"/>
      <c r="AL243" s="38"/>
      <c r="AM243" s="396"/>
      <c r="AN243" s="396"/>
      <c r="AO243" s="396"/>
      <c r="AP243" s="396"/>
      <c r="AQ243" s="38"/>
      <c r="AR243" s="38"/>
      <c r="AS243" s="38"/>
      <c r="AT243" s="38"/>
      <c r="AU243" s="38"/>
      <c r="AV243" s="38"/>
      <c r="AW243" s="38"/>
      <c r="AX243" s="38"/>
      <c r="AY243" s="38"/>
      <c r="AZ243" s="38"/>
      <c r="BA243" s="38"/>
      <c r="BB243" s="38"/>
      <c r="BN243" s="6"/>
      <c r="BQ243" s="305"/>
      <c r="BR243" s="12">
        <v>7704</v>
      </c>
      <c r="BS243" s="12">
        <v>52000</v>
      </c>
      <c r="BT243" s="12">
        <v>7747.5</v>
      </c>
      <c r="BU243" s="446">
        <v>85000</v>
      </c>
      <c r="CW243" s="148"/>
      <c r="CX243" s="148"/>
      <c r="CY243" s="148"/>
      <c r="CZ243" s="148"/>
      <c r="DA243" s="148"/>
      <c r="DB243" s="148"/>
      <c r="DC243" s="148"/>
    </row>
    <row r="244" spans="3:107">
      <c r="C244" s="212"/>
      <c r="D244" s="212"/>
      <c r="E244" s="212"/>
      <c r="F244" s="212"/>
      <c r="G244" s="212"/>
      <c r="H244" s="212"/>
      <c r="L244" s="396"/>
      <c r="M244" s="409"/>
      <c r="N244" s="60"/>
      <c r="X244" s="421"/>
      <c r="Y244" s="409"/>
      <c r="Z244" s="403"/>
      <c r="AA244" s="38"/>
      <c r="AB244" s="396"/>
      <c r="AC244" s="396"/>
      <c r="AD244" s="396"/>
      <c r="AE244" s="396"/>
      <c r="AF244" s="396"/>
      <c r="AG244" s="396"/>
      <c r="AH244" s="396"/>
      <c r="AI244" s="396"/>
      <c r="AJ244" s="38"/>
      <c r="AK244" s="432"/>
      <c r="AL244" s="38"/>
      <c r="AM244" s="396"/>
      <c r="AN244" s="396"/>
      <c r="AO244" s="396"/>
      <c r="AP244" s="396"/>
      <c r="AQ244" s="38"/>
      <c r="AR244" s="38"/>
      <c r="AS244" s="38"/>
      <c r="AT244" s="38"/>
      <c r="AU244" s="38"/>
      <c r="AV244" s="38"/>
      <c r="AW244" s="38"/>
      <c r="AX244" s="38"/>
      <c r="AY244" s="38"/>
      <c r="AZ244" s="38"/>
      <c r="BA244" s="38"/>
      <c r="BB244" s="38"/>
      <c r="BN244" s="6"/>
      <c r="BQ244" s="305"/>
      <c r="BR244" s="12">
        <v>7704</v>
      </c>
      <c r="BS244" s="12">
        <v>52000</v>
      </c>
      <c r="BT244" s="12">
        <v>7747.5</v>
      </c>
      <c r="BU244" s="446">
        <v>85000</v>
      </c>
      <c r="CW244" s="148"/>
      <c r="CX244" s="148"/>
      <c r="CY244" s="148"/>
      <c r="CZ244" s="148"/>
      <c r="DA244" s="148"/>
      <c r="DB244" s="148"/>
      <c r="DC244" s="148"/>
    </row>
    <row r="245" spans="3:107">
      <c r="C245" s="212"/>
      <c r="D245" s="212"/>
      <c r="E245" s="212"/>
      <c r="F245" s="212"/>
      <c r="G245" s="212"/>
      <c r="H245" s="212"/>
      <c r="L245" s="396"/>
      <c r="M245" s="409"/>
      <c r="N245" s="60"/>
      <c r="X245" s="421"/>
      <c r="Y245" s="409"/>
      <c r="Z245" s="403"/>
      <c r="AA245" s="38"/>
      <c r="AB245" s="396"/>
      <c r="AC245" s="396"/>
      <c r="AD245" s="396"/>
      <c r="AE245" s="396"/>
      <c r="AF245" s="396"/>
      <c r="AG245" s="396"/>
      <c r="AH245" s="396"/>
      <c r="AI245" s="396"/>
      <c r="AJ245" s="38"/>
      <c r="AK245" s="432"/>
      <c r="AL245" s="38"/>
      <c r="AM245" s="396"/>
      <c r="AN245" s="396"/>
      <c r="AO245" s="396"/>
      <c r="AP245" s="396"/>
      <c r="AQ245" s="38"/>
      <c r="AR245" s="38"/>
      <c r="AS245" s="38"/>
      <c r="AT245" s="38"/>
      <c r="AU245" s="38"/>
      <c r="AV245" s="38"/>
      <c r="AW245" s="38"/>
      <c r="AX245" s="38"/>
      <c r="AY245" s="38"/>
      <c r="AZ245" s="38"/>
      <c r="BA245" s="38"/>
      <c r="BB245" s="38"/>
      <c r="BN245" s="6"/>
      <c r="BQ245" s="305"/>
      <c r="BR245" s="12">
        <v>7704</v>
      </c>
      <c r="BS245" s="12">
        <v>52000</v>
      </c>
      <c r="BT245" s="12">
        <v>7747.5</v>
      </c>
      <c r="BU245" s="446">
        <v>85000</v>
      </c>
      <c r="CW245" s="148"/>
      <c r="CX245" s="148"/>
      <c r="CY245" s="148"/>
      <c r="CZ245" s="148"/>
      <c r="DA245" s="148"/>
      <c r="DB245" s="148"/>
      <c r="DC245" s="148"/>
    </row>
    <row r="246" spans="3:107">
      <c r="C246" s="212"/>
      <c r="D246" s="212"/>
      <c r="E246" s="212"/>
      <c r="F246" s="212"/>
      <c r="G246" s="212"/>
      <c r="H246" s="212"/>
      <c r="L246" s="396"/>
      <c r="M246" s="409"/>
      <c r="N246" s="60"/>
      <c r="X246" s="421"/>
      <c r="Y246" s="409"/>
      <c r="Z246" s="403"/>
      <c r="AA246" s="38"/>
      <c r="AB246" s="396"/>
      <c r="AC246" s="396"/>
      <c r="AD246" s="396"/>
      <c r="AE246" s="396"/>
      <c r="AF246" s="396"/>
      <c r="AG246" s="396"/>
      <c r="AH246" s="396"/>
      <c r="AI246" s="396"/>
      <c r="AJ246" s="38"/>
      <c r="AK246" s="432"/>
      <c r="AL246" s="38"/>
      <c r="AM246" s="396"/>
      <c r="AN246" s="396"/>
      <c r="AO246" s="396"/>
      <c r="AP246" s="396"/>
      <c r="AQ246" s="38"/>
      <c r="AR246" s="38"/>
      <c r="AS246" s="38"/>
      <c r="AT246" s="38"/>
      <c r="AU246" s="38"/>
      <c r="AV246" s="38"/>
      <c r="AW246" s="38"/>
      <c r="AX246" s="38"/>
      <c r="AY246" s="38"/>
      <c r="AZ246" s="38"/>
      <c r="BA246" s="38"/>
      <c r="BB246" s="38"/>
      <c r="BN246" s="6"/>
      <c r="BQ246" s="305">
        <v>1000000</v>
      </c>
      <c r="BR246" s="12">
        <v>7704</v>
      </c>
      <c r="BS246" s="12">
        <v>52000</v>
      </c>
      <c r="BT246" s="12">
        <v>7747.5</v>
      </c>
      <c r="BU246" s="446">
        <v>85000</v>
      </c>
      <c r="CW246" s="148"/>
      <c r="CX246" s="148"/>
      <c r="CY246" s="148"/>
      <c r="CZ246" s="148"/>
      <c r="DA246" s="148"/>
      <c r="DB246" s="148"/>
      <c r="DC246" s="148"/>
    </row>
    <row r="247" spans="3:107">
      <c r="C247" s="212"/>
      <c r="D247" s="212"/>
      <c r="E247" s="212"/>
      <c r="F247" s="212"/>
      <c r="G247" s="212"/>
      <c r="H247" s="212"/>
      <c r="L247" s="396"/>
      <c r="M247" s="409"/>
      <c r="N247" s="60"/>
      <c r="X247" s="421"/>
      <c r="Y247" s="409"/>
      <c r="Z247" s="403"/>
      <c r="AA247" s="38"/>
      <c r="AB247" s="396"/>
      <c r="AC247" s="396"/>
      <c r="AD247" s="396"/>
      <c r="AE247" s="396"/>
      <c r="AF247" s="396"/>
      <c r="AG247" s="396"/>
      <c r="AH247" s="396"/>
      <c r="AI247" s="396"/>
      <c r="AJ247" s="38"/>
      <c r="AK247" s="432"/>
      <c r="AL247" s="38"/>
      <c r="AM247" s="396"/>
      <c r="AN247" s="396"/>
      <c r="AO247" s="396"/>
      <c r="AP247" s="396"/>
      <c r="AQ247" s="38"/>
      <c r="AR247" s="38"/>
      <c r="AS247" s="38"/>
      <c r="AT247" s="38"/>
      <c r="AU247" s="38"/>
      <c r="AV247" s="38"/>
      <c r="AW247" s="38"/>
      <c r="AX247" s="38"/>
      <c r="AY247" s="38"/>
      <c r="AZ247" s="38"/>
      <c r="BA247" s="38"/>
      <c r="BB247" s="38"/>
      <c r="BN247" s="6"/>
      <c r="BQ247" s="305">
        <v>0</v>
      </c>
      <c r="BR247" s="12">
        <v>7704</v>
      </c>
      <c r="BS247" s="12">
        <v>52000</v>
      </c>
      <c r="BT247" s="12">
        <v>7747.5</v>
      </c>
      <c r="BU247" s="446">
        <v>85000</v>
      </c>
      <c r="CW247" s="148"/>
      <c r="CX247" s="148"/>
      <c r="CY247" s="148"/>
      <c r="CZ247" s="148"/>
      <c r="DA247" s="148"/>
      <c r="DB247" s="148"/>
      <c r="DC247" s="148"/>
    </row>
    <row r="248" spans="3:107">
      <c r="C248" s="212"/>
      <c r="D248" s="212"/>
      <c r="E248" s="212"/>
      <c r="F248" s="212"/>
      <c r="G248" s="212"/>
      <c r="H248" s="38">
        <f ca="1">SUM(H35:H64)*1.9835</f>
        <v>14804.716593051104</v>
      </c>
      <c r="J248" s="38">
        <f ca="1">SUM(J35:J64)*1.9835</f>
        <v>9887.4391180613839</v>
      </c>
      <c r="K248" s="38">
        <f ca="1">SUM(K35:K64)*1.9835</f>
        <v>3132.805284702602</v>
      </c>
      <c r="L248" s="396"/>
      <c r="M248" s="409"/>
      <c r="N248" s="60"/>
      <c r="X248" s="421"/>
      <c r="Y248" s="409"/>
      <c r="Z248" s="403"/>
      <c r="AA248" s="38"/>
      <c r="AB248" s="396"/>
      <c r="AC248" s="396"/>
      <c r="AD248" s="396"/>
      <c r="AE248" s="396"/>
      <c r="AF248" s="396"/>
      <c r="AG248" s="396"/>
      <c r="AH248" s="396"/>
      <c r="AI248" s="396"/>
      <c r="AJ248" s="38"/>
      <c r="AK248" s="432"/>
      <c r="AL248" s="38"/>
      <c r="AM248" s="396"/>
      <c r="AN248" s="396"/>
      <c r="AO248" s="396"/>
      <c r="AP248" s="396"/>
      <c r="AQ248" s="38"/>
      <c r="AR248" s="38"/>
      <c r="AS248" s="38">
        <f>SUM(AS35:AS64)*1.9835</f>
        <v>8912.0355062499984</v>
      </c>
      <c r="AT248" s="38"/>
      <c r="AU248" s="38"/>
      <c r="AV248" s="38"/>
      <c r="AW248" s="38"/>
      <c r="AX248" s="38"/>
      <c r="AY248" s="38"/>
      <c r="AZ248" s="38"/>
      <c r="BA248" s="38"/>
      <c r="BB248" s="38"/>
      <c r="BN248" s="6"/>
      <c r="BQ248" s="305"/>
      <c r="BR248" s="12">
        <v>7704</v>
      </c>
      <c r="BS248" s="12">
        <v>52000</v>
      </c>
      <c r="BT248" s="12">
        <v>7747.5</v>
      </c>
      <c r="BU248" s="446">
        <v>85000</v>
      </c>
      <c r="CW248" s="148"/>
      <c r="CX248" s="148"/>
      <c r="CY248" s="148"/>
      <c r="CZ248" s="148"/>
      <c r="DA248" s="148"/>
      <c r="DB248" s="148"/>
      <c r="DC248" s="148"/>
    </row>
    <row r="249" spans="3:107">
      <c r="C249" s="212"/>
      <c r="D249" s="212"/>
      <c r="E249" s="212"/>
      <c r="F249" s="212"/>
      <c r="G249" s="212"/>
      <c r="H249" s="38">
        <f ca="1">SUM(H65:H95)*1.9835</f>
        <v>30716.833385317394</v>
      </c>
      <c r="J249" s="38">
        <f ca="1">SUM(J65:J95)*1.9835</f>
        <v>20514.463622999308</v>
      </c>
      <c r="K249" s="38">
        <f ca="1">SUM(K65:K95)*1.9835</f>
        <v>6499.9459701929791</v>
      </c>
      <c r="L249" s="396"/>
      <c r="M249" s="409"/>
      <c r="N249" s="60"/>
      <c r="X249" s="421"/>
      <c r="Y249" s="409"/>
      <c r="Z249" s="403"/>
      <c r="AA249" s="38"/>
      <c r="AB249" s="396"/>
      <c r="AC249" s="396"/>
      <c r="AD249" s="396"/>
      <c r="AE249" s="396"/>
      <c r="AF249" s="396"/>
      <c r="AG249" s="396"/>
      <c r="AH249" s="396"/>
      <c r="AI249" s="396"/>
      <c r="AJ249" s="38"/>
      <c r="AK249" s="432"/>
      <c r="AL249" s="38"/>
      <c r="AM249" s="396"/>
      <c r="AN249" s="396"/>
      <c r="AO249" s="396"/>
      <c r="AP249" s="396"/>
      <c r="AQ249" s="38"/>
      <c r="AR249" s="38"/>
      <c r="AS249" s="38">
        <f>SUM(AS65:AS95)*1.9835</f>
        <v>14438.362572597891</v>
      </c>
      <c r="AT249" s="38"/>
      <c r="AU249" s="38"/>
      <c r="AV249" s="38"/>
      <c r="AW249" s="38"/>
      <c r="AX249" s="38"/>
      <c r="AY249" s="38"/>
      <c r="AZ249" s="38"/>
      <c r="BA249" s="38"/>
      <c r="BB249" s="38"/>
      <c r="BN249" s="6"/>
      <c r="BQ249" s="305"/>
      <c r="BR249" s="12">
        <v>7704</v>
      </c>
      <c r="BS249" s="12">
        <v>52000</v>
      </c>
      <c r="BT249" s="12">
        <v>7747.5</v>
      </c>
      <c r="BU249" s="446">
        <v>85000</v>
      </c>
      <c r="CW249" s="148"/>
      <c r="CX249" s="148"/>
      <c r="CY249" s="148"/>
      <c r="CZ249" s="148"/>
      <c r="DA249" s="148"/>
      <c r="DB249" s="148"/>
      <c r="DC249" s="148"/>
    </row>
    <row r="250" spans="3:107">
      <c r="C250" s="212"/>
      <c r="D250" s="212"/>
      <c r="E250" s="212"/>
      <c r="F250" s="212"/>
      <c r="G250" s="212"/>
      <c r="H250" s="212"/>
      <c r="L250" s="396"/>
      <c r="M250" s="409"/>
      <c r="N250" s="60"/>
      <c r="X250" s="421"/>
      <c r="Y250" s="409"/>
      <c r="Z250" s="403"/>
      <c r="AA250" s="38"/>
      <c r="AB250" s="396"/>
      <c r="AC250" s="396"/>
      <c r="AD250" s="396"/>
      <c r="AE250" s="396"/>
      <c r="AF250" s="396"/>
      <c r="AG250" s="396"/>
      <c r="AH250" s="396"/>
      <c r="AI250" s="396"/>
      <c r="AJ250" s="38"/>
      <c r="AK250" s="432"/>
      <c r="AL250" s="38"/>
      <c r="AM250" s="396"/>
      <c r="AN250" s="396"/>
      <c r="AO250" s="396"/>
      <c r="AP250" s="396"/>
      <c r="AQ250" s="38"/>
      <c r="AR250" s="38"/>
      <c r="AS250" s="38"/>
      <c r="AT250" s="38"/>
      <c r="AU250" s="38"/>
      <c r="AV250" s="38"/>
      <c r="AW250" s="38"/>
      <c r="AX250" s="38"/>
      <c r="AY250" s="38"/>
      <c r="AZ250" s="38"/>
      <c r="BA250" s="38"/>
      <c r="BB250" s="38"/>
      <c r="BN250" s="6"/>
      <c r="BQ250" s="305"/>
      <c r="BR250" s="12">
        <v>7704</v>
      </c>
      <c r="BS250" s="12">
        <v>52000</v>
      </c>
      <c r="BT250" s="12">
        <v>7747.5</v>
      </c>
      <c r="BU250" s="446">
        <v>85000</v>
      </c>
      <c r="CW250" s="148"/>
      <c r="CX250" s="148"/>
      <c r="CY250" s="148"/>
      <c r="CZ250" s="148"/>
      <c r="DA250" s="148"/>
      <c r="DB250" s="148"/>
      <c r="DC250" s="148"/>
    </row>
    <row r="251" spans="3:107">
      <c r="C251" s="212"/>
      <c r="D251" s="212"/>
      <c r="E251" s="212"/>
      <c r="F251" s="212"/>
      <c r="G251" s="212"/>
      <c r="H251" s="212"/>
      <c r="L251" s="396"/>
      <c r="M251" s="409"/>
      <c r="N251" s="60"/>
      <c r="X251" s="421"/>
      <c r="Y251" s="409"/>
      <c r="Z251" s="403"/>
      <c r="AA251" s="38"/>
      <c r="AB251" s="396"/>
      <c r="AC251" s="396"/>
      <c r="AD251" s="396"/>
      <c r="AE251" s="396"/>
      <c r="AF251" s="396"/>
      <c r="AG251" s="396"/>
      <c r="AH251" s="396"/>
      <c r="AI251" s="396"/>
      <c r="AJ251" s="38"/>
      <c r="AK251" s="432"/>
      <c r="AL251" s="38"/>
      <c r="AM251" s="396"/>
      <c r="AN251" s="396"/>
      <c r="AO251" s="396"/>
      <c r="AP251" s="396"/>
      <c r="AQ251" s="38"/>
      <c r="AR251" s="38"/>
      <c r="AS251" s="38"/>
      <c r="AT251" s="38"/>
      <c r="AU251" s="38"/>
      <c r="AV251" s="38"/>
      <c r="AW251" s="38"/>
      <c r="AX251" s="38"/>
      <c r="AY251" s="38"/>
      <c r="AZ251" s="38"/>
      <c r="BA251" s="38"/>
      <c r="BB251" s="38"/>
      <c r="BN251" s="6"/>
      <c r="BQ251" s="305"/>
      <c r="BR251" s="12">
        <v>7704</v>
      </c>
      <c r="BS251" s="12">
        <v>52000</v>
      </c>
      <c r="BT251" s="12">
        <v>7747.5</v>
      </c>
      <c r="BU251" s="446">
        <v>85000</v>
      </c>
      <c r="CW251" s="148"/>
      <c r="CX251" s="148"/>
      <c r="CY251" s="148"/>
      <c r="CZ251" s="148"/>
      <c r="DA251" s="148"/>
      <c r="DB251" s="148"/>
      <c r="DC251" s="148"/>
    </row>
    <row r="252" spans="3:107">
      <c r="C252" s="212"/>
      <c r="D252" s="212"/>
      <c r="E252" s="212"/>
      <c r="F252" s="212"/>
      <c r="G252" s="212"/>
      <c r="H252" s="212"/>
      <c r="L252" s="396"/>
      <c r="M252" s="409"/>
      <c r="N252" s="60"/>
      <c r="X252" s="212"/>
      <c r="Y252" s="409"/>
      <c r="Z252" s="403"/>
      <c r="AA252" s="38"/>
      <c r="AB252" s="396"/>
      <c r="AC252" s="396"/>
      <c r="AD252" s="396"/>
      <c r="AE252" s="396"/>
      <c r="AF252" s="396"/>
      <c r="AG252" s="396"/>
      <c r="AH252" s="396"/>
      <c r="AI252" s="396"/>
      <c r="AJ252" s="38"/>
      <c r="AK252" s="432"/>
      <c r="AL252" s="38"/>
      <c r="AM252" s="396"/>
      <c r="AN252" s="396"/>
      <c r="AO252" s="396"/>
      <c r="AP252" s="396"/>
      <c r="AQ252" s="38"/>
      <c r="AR252" s="38"/>
      <c r="AS252" s="38"/>
      <c r="AT252" s="38"/>
      <c r="AU252" s="38"/>
      <c r="AV252" s="38"/>
      <c r="AW252" s="38"/>
      <c r="AX252" s="38"/>
      <c r="AY252" s="38"/>
      <c r="AZ252" s="38"/>
      <c r="BA252" s="38"/>
      <c r="BB252" s="38"/>
      <c r="BN252" s="6"/>
      <c r="BQ252" s="305"/>
      <c r="BR252" s="12">
        <v>7704</v>
      </c>
      <c r="BS252" s="12">
        <v>52000</v>
      </c>
      <c r="BT252" s="12">
        <v>7747.5</v>
      </c>
      <c r="BU252" s="446">
        <v>85000</v>
      </c>
      <c r="CW252" s="148"/>
      <c r="CX252" s="148"/>
      <c r="CY252" s="148"/>
      <c r="CZ252" s="148"/>
      <c r="DA252" s="148"/>
      <c r="DB252" s="148"/>
      <c r="DC252" s="148"/>
    </row>
    <row r="253" spans="3:107">
      <c r="C253" s="212"/>
      <c r="D253" s="212"/>
      <c r="E253" s="212"/>
      <c r="F253" s="212"/>
      <c r="G253" s="212"/>
      <c r="H253" s="212"/>
      <c r="L253" s="396"/>
      <c r="M253" s="409"/>
      <c r="N253" s="60"/>
      <c r="X253" s="212"/>
      <c r="Y253" s="136"/>
      <c r="Z253" s="60"/>
      <c r="AA253" s="6"/>
      <c r="AG253" s="212"/>
      <c r="AH253" s="212"/>
      <c r="AI253" s="212"/>
      <c r="AK253" s="421"/>
      <c r="AL253" s="6"/>
      <c r="AQ253" s="6"/>
      <c r="AR253" s="6"/>
      <c r="AS253" s="6"/>
      <c r="AT253" s="6"/>
      <c r="AU253" s="6"/>
      <c r="AV253" s="6"/>
      <c r="AW253" s="6"/>
      <c r="AX253" s="6"/>
      <c r="AY253" s="6"/>
      <c r="AZ253" s="6"/>
      <c r="BA253" s="6"/>
      <c r="BN253" s="6"/>
      <c r="BQ253" s="305"/>
      <c r="BR253" s="12">
        <v>7704</v>
      </c>
      <c r="BS253" s="12">
        <v>52000</v>
      </c>
      <c r="BT253" s="12">
        <v>7747.5</v>
      </c>
      <c r="BU253" s="446">
        <v>85000</v>
      </c>
      <c r="CW253" s="148"/>
      <c r="CX253" s="148"/>
      <c r="CY253" s="148"/>
      <c r="CZ253" s="148"/>
      <c r="DA253" s="148"/>
      <c r="DB253" s="148"/>
      <c r="DC253" s="148"/>
    </row>
    <row r="254" spans="3:107">
      <c r="C254" s="212"/>
      <c r="D254" s="212"/>
      <c r="E254" s="212"/>
      <c r="F254" s="212"/>
      <c r="G254" s="212"/>
      <c r="H254" s="212"/>
      <c r="L254" s="396"/>
      <c r="M254" s="409"/>
      <c r="N254" s="60"/>
      <c r="X254" s="212"/>
      <c r="Y254" s="136"/>
      <c r="Z254" s="60"/>
      <c r="AA254" s="6"/>
      <c r="AG254" s="212"/>
      <c r="AH254" s="212"/>
      <c r="AI254" s="212"/>
      <c r="AK254" s="421"/>
      <c r="AL254" s="6"/>
      <c r="AQ254" s="6"/>
      <c r="AR254" s="6"/>
      <c r="AS254" s="6"/>
      <c r="AT254" s="6"/>
      <c r="AU254" s="6"/>
      <c r="AV254" s="6"/>
      <c r="AW254" s="6"/>
      <c r="AX254" s="6"/>
      <c r="AY254" s="6"/>
      <c r="AZ254" s="6"/>
      <c r="BA254" s="6"/>
      <c r="BN254" s="6"/>
      <c r="BQ254" s="305"/>
      <c r="BR254" s="12">
        <v>7704</v>
      </c>
      <c r="BS254" s="12">
        <v>52000</v>
      </c>
      <c r="BT254" s="12">
        <v>7747.5</v>
      </c>
      <c r="BU254" s="446">
        <v>85000</v>
      </c>
      <c r="CW254" s="148"/>
      <c r="CX254" s="148"/>
      <c r="CY254" s="148"/>
      <c r="CZ254" s="148"/>
      <c r="DA254" s="148"/>
      <c r="DB254" s="148"/>
      <c r="DC254" s="148"/>
    </row>
    <row r="255" spans="3:107">
      <c r="C255" s="212"/>
      <c r="D255" s="212"/>
      <c r="E255" s="212"/>
      <c r="F255" s="212"/>
      <c r="G255" s="212"/>
      <c r="H255" s="212"/>
      <c r="L255" s="396"/>
      <c r="M255" s="409"/>
      <c r="N255" s="60"/>
      <c r="X255" s="212"/>
      <c r="Y255" s="136"/>
      <c r="Z255" s="60"/>
      <c r="AA255" s="6"/>
      <c r="AG255" s="212"/>
      <c r="AH255" s="212"/>
      <c r="AI255" s="212"/>
      <c r="AK255" s="421"/>
      <c r="AL255" s="6"/>
      <c r="AQ255" s="6"/>
      <c r="AR255" s="6"/>
      <c r="AS255" s="6"/>
      <c r="AT255" s="6"/>
      <c r="AU255" s="6"/>
      <c r="AV255" s="6"/>
      <c r="AW255" s="6"/>
      <c r="AX255" s="6"/>
      <c r="AY255" s="6"/>
      <c r="AZ255" s="6"/>
      <c r="BA255" s="6"/>
      <c r="BN255" s="6"/>
      <c r="BQ255" s="305"/>
      <c r="BR255" s="12">
        <v>7704</v>
      </c>
      <c r="BS255" s="12">
        <v>52000</v>
      </c>
      <c r="BT255" s="12">
        <v>7747.5</v>
      </c>
      <c r="BU255" s="446">
        <v>85000</v>
      </c>
      <c r="CW255" s="148"/>
      <c r="CX255" s="148"/>
      <c r="CY255" s="148"/>
      <c r="CZ255" s="148"/>
      <c r="DA255" s="148"/>
      <c r="DB255" s="148"/>
      <c r="DC255" s="148"/>
    </row>
    <row r="256" spans="3:107">
      <c r="C256" s="212"/>
      <c r="D256" s="212"/>
      <c r="E256" s="212"/>
      <c r="F256" s="212"/>
      <c r="G256" s="212"/>
      <c r="H256" s="212"/>
      <c r="L256" s="396"/>
      <c r="M256" s="409"/>
      <c r="N256" s="60"/>
      <c r="X256" s="212"/>
      <c r="Y256" s="136"/>
      <c r="Z256" s="60"/>
      <c r="AA256" s="6"/>
      <c r="AG256" s="212"/>
      <c r="AH256" s="212"/>
      <c r="AI256" s="212"/>
      <c r="AK256" s="421"/>
      <c r="AL256" s="6"/>
      <c r="AQ256" s="6"/>
      <c r="AR256" s="6"/>
      <c r="AS256" s="6"/>
      <c r="AT256" s="6"/>
      <c r="AU256" s="6"/>
      <c r="AV256" s="6"/>
      <c r="AW256" s="6"/>
      <c r="AX256" s="6"/>
      <c r="AY256" s="6"/>
      <c r="AZ256" s="6"/>
      <c r="BA256" s="6"/>
      <c r="BN256" s="6"/>
      <c r="BQ256" s="305"/>
      <c r="BR256" s="12">
        <v>7704</v>
      </c>
      <c r="BS256" s="12">
        <v>52000</v>
      </c>
      <c r="BT256" s="12">
        <v>7747.5</v>
      </c>
      <c r="BU256" s="446">
        <v>85000</v>
      </c>
      <c r="CW256" s="148"/>
      <c r="CX256" s="148"/>
      <c r="CY256" s="148"/>
      <c r="CZ256" s="148"/>
      <c r="DA256" s="148"/>
      <c r="DB256" s="148"/>
      <c r="DC256" s="148"/>
    </row>
    <row r="257" spans="3:107">
      <c r="C257" s="212"/>
      <c r="D257" s="212"/>
      <c r="E257" s="212"/>
      <c r="F257" s="212"/>
      <c r="G257" s="212"/>
      <c r="H257" s="212"/>
      <c r="L257" s="396"/>
      <c r="M257" s="409"/>
      <c r="N257" s="60"/>
      <c r="X257" s="212"/>
      <c r="Y257" s="136"/>
      <c r="Z257" s="60"/>
      <c r="AA257" s="6"/>
      <c r="AG257" s="212"/>
      <c r="AH257" s="212"/>
      <c r="AI257" s="212"/>
      <c r="AK257" s="421"/>
      <c r="AL257" s="6"/>
      <c r="AQ257" s="6"/>
      <c r="AR257" s="6"/>
      <c r="AS257" s="6"/>
      <c r="AT257" s="6"/>
      <c r="AU257" s="6"/>
      <c r="AV257" s="6"/>
      <c r="AW257" s="6"/>
      <c r="AX257" s="6"/>
      <c r="AY257" s="6"/>
      <c r="AZ257" s="6"/>
      <c r="BA257" s="6"/>
      <c r="BN257" s="6"/>
      <c r="BQ257" s="305"/>
      <c r="BR257" s="12">
        <v>7704</v>
      </c>
      <c r="BS257" s="12">
        <v>52000</v>
      </c>
      <c r="BT257" s="12">
        <v>7747.5</v>
      </c>
      <c r="BU257" s="446">
        <v>85000</v>
      </c>
      <c r="CW257" s="148"/>
      <c r="CX257" s="148"/>
      <c r="CY257" s="148"/>
      <c r="CZ257" s="148"/>
      <c r="DA257" s="148"/>
      <c r="DB257" s="148"/>
      <c r="DC257" s="148"/>
    </row>
    <row r="258" spans="3:107">
      <c r="C258" s="212"/>
      <c r="D258" s="212"/>
      <c r="E258" s="212"/>
      <c r="F258" s="212"/>
      <c r="G258" s="212"/>
      <c r="H258" s="212"/>
      <c r="L258" s="396"/>
      <c r="M258" s="409"/>
      <c r="N258" s="60"/>
      <c r="X258" s="212"/>
      <c r="Y258" s="136"/>
      <c r="Z258" s="60"/>
      <c r="AA258" s="6"/>
      <c r="AG258" s="212"/>
      <c r="AH258" s="212"/>
      <c r="AI258" s="212"/>
      <c r="AK258" s="421"/>
      <c r="AL258" s="6"/>
      <c r="AQ258" s="6"/>
      <c r="AR258" s="6"/>
      <c r="AS258" s="6"/>
      <c r="AT258" s="6"/>
      <c r="AU258" s="6"/>
      <c r="AV258" s="6"/>
      <c r="AW258" s="6"/>
      <c r="AX258" s="6"/>
      <c r="AY258" s="6"/>
      <c r="AZ258" s="6"/>
      <c r="BA258" s="6"/>
      <c r="BN258" s="6"/>
      <c r="BQ258" s="305"/>
      <c r="BR258" s="12">
        <v>7704</v>
      </c>
      <c r="BS258" s="12">
        <v>52000</v>
      </c>
      <c r="BT258" s="12">
        <v>7747.5</v>
      </c>
      <c r="BU258" s="446">
        <v>85000</v>
      </c>
      <c r="CW258" s="148"/>
      <c r="CX258" s="148"/>
      <c r="CY258" s="148"/>
      <c r="CZ258" s="148"/>
      <c r="DA258" s="148"/>
      <c r="DB258" s="148"/>
      <c r="DC258" s="148"/>
    </row>
    <row r="259" spans="3:107">
      <c r="C259" s="212"/>
      <c r="D259" s="212"/>
      <c r="E259" s="212"/>
      <c r="F259" s="212"/>
      <c r="G259" s="212"/>
      <c r="H259" s="212"/>
      <c r="L259" s="396"/>
      <c r="M259" s="409"/>
      <c r="N259" s="60"/>
      <c r="X259" s="212"/>
      <c r="Y259" s="136"/>
      <c r="Z259" s="60"/>
      <c r="AA259" s="6"/>
      <c r="AG259" s="212"/>
      <c r="AH259" s="212"/>
      <c r="AI259" s="212"/>
      <c r="AK259" s="421"/>
      <c r="AL259" s="6"/>
      <c r="AQ259" s="6"/>
      <c r="AR259" s="6"/>
      <c r="AS259" s="6"/>
      <c r="AT259" s="6"/>
      <c r="AU259" s="6"/>
      <c r="AV259" s="6"/>
      <c r="AW259" s="6"/>
      <c r="AX259" s="6"/>
      <c r="AY259" s="6"/>
      <c r="AZ259" s="6"/>
      <c r="BA259" s="6"/>
      <c r="BN259" s="6"/>
      <c r="BQ259" s="305"/>
      <c r="BR259" s="12">
        <v>7704</v>
      </c>
      <c r="BS259" s="12">
        <v>52000</v>
      </c>
      <c r="BT259" s="12">
        <v>7747.5</v>
      </c>
      <c r="BU259" s="446">
        <v>85000</v>
      </c>
      <c r="CW259" s="148"/>
      <c r="CX259" s="148"/>
      <c r="CY259" s="148"/>
      <c r="CZ259" s="148"/>
      <c r="DA259" s="148"/>
      <c r="DB259" s="148"/>
      <c r="DC259" s="148"/>
    </row>
    <row r="260" spans="3:107">
      <c r="C260" s="212"/>
      <c r="D260" s="212"/>
      <c r="E260" s="212"/>
      <c r="F260" s="212"/>
      <c r="G260" s="212"/>
      <c r="H260" s="212"/>
      <c r="L260" s="396"/>
      <c r="M260" s="409"/>
      <c r="N260" s="60"/>
      <c r="X260" s="212"/>
      <c r="Y260" s="136"/>
      <c r="Z260" s="60"/>
      <c r="AA260" s="6"/>
      <c r="AG260" s="212"/>
      <c r="AH260" s="212"/>
      <c r="AI260" s="212"/>
      <c r="AK260" s="421"/>
      <c r="AL260" s="6"/>
      <c r="AQ260" s="6"/>
      <c r="AR260" s="6"/>
      <c r="AS260" s="6"/>
      <c r="AT260" s="6"/>
      <c r="AU260" s="6"/>
      <c r="AV260" s="6"/>
      <c r="AW260" s="6"/>
      <c r="AX260" s="6"/>
      <c r="AY260" s="6"/>
      <c r="AZ260" s="6"/>
      <c r="BA260" s="6"/>
      <c r="BN260" s="6"/>
      <c r="BQ260" s="305"/>
      <c r="BR260" s="12">
        <v>7704</v>
      </c>
      <c r="BS260" s="12">
        <v>52000</v>
      </c>
      <c r="BT260" s="12">
        <v>7747.5</v>
      </c>
      <c r="BU260" s="446">
        <v>85000</v>
      </c>
      <c r="CW260" s="148"/>
      <c r="CX260" s="148"/>
      <c r="CY260" s="148"/>
      <c r="CZ260" s="148"/>
      <c r="DA260" s="148"/>
      <c r="DB260" s="148"/>
      <c r="DC260" s="148"/>
    </row>
    <row r="261" spans="3:107">
      <c r="C261" s="212"/>
      <c r="D261" s="212"/>
      <c r="E261" s="212"/>
      <c r="F261" s="212"/>
      <c r="G261" s="212"/>
      <c r="H261" s="212"/>
      <c r="L261" s="396"/>
      <c r="M261" s="409"/>
      <c r="N261" s="60"/>
      <c r="X261" s="212"/>
      <c r="Y261" s="136"/>
      <c r="Z261" s="60"/>
      <c r="AA261" s="6"/>
      <c r="AG261" s="212"/>
      <c r="AH261" s="212"/>
      <c r="AI261" s="212"/>
      <c r="AK261" s="421"/>
      <c r="AL261" s="6"/>
      <c r="AQ261" s="6"/>
      <c r="AR261" s="6"/>
      <c r="AS261" s="6"/>
      <c r="AT261" s="6"/>
      <c r="AU261" s="6"/>
      <c r="AV261" s="6"/>
      <c r="AW261" s="6"/>
      <c r="AX261" s="6"/>
      <c r="AY261" s="6"/>
      <c r="AZ261" s="6"/>
      <c r="BA261" s="6"/>
      <c r="BN261" s="6"/>
      <c r="BQ261" s="305"/>
      <c r="BR261" s="12">
        <v>7704</v>
      </c>
      <c r="BS261" s="12">
        <v>52000</v>
      </c>
      <c r="BT261" s="12">
        <v>7747.5</v>
      </c>
      <c r="BU261" s="446">
        <v>85000</v>
      </c>
      <c r="CW261" s="148"/>
      <c r="CX261" s="148"/>
      <c r="CY261" s="148"/>
      <c r="CZ261" s="148"/>
      <c r="DA261" s="148"/>
      <c r="DB261" s="148"/>
      <c r="DC261" s="148"/>
    </row>
    <row r="262" spans="3:107">
      <c r="C262" s="212"/>
      <c r="D262" s="212"/>
      <c r="E262" s="212"/>
      <c r="F262" s="212"/>
      <c r="G262" s="212"/>
      <c r="H262" s="212"/>
      <c r="L262" s="396"/>
      <c r="M262" s="409"/>
      <c r="N262" s="60"/>
      <c r="X262" s="212"/>
      <c r="Y262" s="136"/>
      <c r="Z262" s="60"/>
      <c r="AA262" s="6"/>
      <c r="AG262" s="212"/>
      <c r="AH262" s="212"/>
      <c r="AI262" s="212"/>
      <c r="AK262" s="421"/>
      <c r="AL262" s="6"/>
      <c r="AQ262" s="6"/>
      <c r="AR262" s="6"/>
      <c r="AS262" s="6"/>
      <c r="AT262" s="6"/>
      <c r="AU262" s="6"/>
      <c r="AV262" s="6"/>
      <c r="AW262" s="6"/>
      <c r="AX262" s="6"/>
      <c r="AY262" s="6"/>
      <c r="AZ262" s="6"/>
      <c r="BA262" s="6"/>
      <c r="BN262" s="6"/>
      <c r="BQ262" s="305"/>
      <c r="BR262" s="12">
        <v>7704</v>
      </c>
      <c r="BS262" s="12">
        <v>52000</v>
      </c>
      <c r="BT262" s="12">
        <v>7747.5</v>
      </c>
      <c r="BU262" s="446">
        <v>85000</v>
      </c>
      <c r="CW262" s="148"/>
      <c r="CX262" s="148"/>
      <c r="CY262" s="148"/>
      <c r="CZ262" s="148"/>
      <c r="DA262" s="148"/>
      <c r="DB262" s="148"/>
      <c r="DC262" s="148"/>
    </row>
    <row r="263" spans="3:107">
      <c r="C263" s="212"/>
      <c r="D263" s="212"/>
      <c r="E263" s="212"/>
      <c r="F263" s="212"/>
      <c r="G263" s="212"/>
      <c r="H263" s="212"/>
      <c r="L263" s="396"/>
      <c r="M263" s="409"/>
      <c r="N263" s="60"/>
      <c r="X263" s="212"/>
      <c r="Y263" s="136"/>
      <c r="Z263" s="60"/>
      <c r="AA263" s="6"/>
      <c r="AG263" s="212"/>
      <c r="AH263" s="212"/>
      <c r="AI263" s="212"/>
      <c r="AK263" s="421"/>
      <c r="AL263" s="6"/>
      <c r="AQ263" s="6"/>
      <c r="AR263" s="6"/>
      <c r="AS263" s="6"/>
      <c r="AT263" s="6"/>
      <c r="AU263" s="6"/>
      <c r="AV263" s="6"/>
      <c r="AW263" s="6"/>
      <c r="AX263" s="6"/>
      <c r="AY263" s="6"/>
      <c r="AZ263" s="6"/>
      <c r="BA263" s="6"/>
      <c r="BN263" s="6"/>
      <c r="BQ263" s="305"/>
      <c r="BR263" s="12">
        <v>7704</v>
      </c>
      <c r="BS263" s="12">
        <v>52000</v>
      </c>
      <c r="BT263" s="12">
        <v>7747.5</v>
      </c>
      <c r="BU263" s="446">
        <v>85000</v>
      </c>
      <c r="CW263" s="148"/>
      <c r="CX263" s="148"/>
      <c r="CY263" s="148"/>
      <c r="CZ263" s="148"/>
      <c r="DA263" s="148"/>
      <c r="DB263" s="148"/>
      <c r="DC263" s="148"/>
    </row>
    <row r="264" spans="3:107">
      <c r="C264" s="212"/>
      <c r="D264" s="212"/>
      <c r="E264" s="212"/>
      <c r="F264" s="212"/>
      <c r="G264" s="212"/>
      <c r="H264" s="212"/>
      <c r="L264" s="396"/>
      <c r="M264" s="409"/>
      <c r="N264" s="60"/>
      <c r="X264" s="212"/>
      <c r="Y264" s="136"/>
      <c r="Z264" s="60"/>
      <c r="AA264" s="6"/>
      <c r="AG264" s="212"/>
      <c r="AH264" s="212"/>
      <c r="AI264" s="212"/>
      <c r="AK264" s="421"/>
      <c r="AL264" s="6"/>
      <c r="AQ264" s="6"/>
      <c r="AR264" s="6"/>
      <c r="AS264" s="6"/>
      <c r="AT264" s="6"/>
      <c r="AU264" s="6"/>
      <c r="AV264" s="6"/>
      <c r="AW264" s="6"/>
      <c r="AX264" s="6"/>
      <c r="AY264" s="6"/>
      <c r="AZ264" s="6"/>
      <c r="BA264" s="6"/>
      <c r="BN264" s="6"/>
      <c r="BQ264" s="305"/>
      <c r="BR264" s="12">
        <v>7704</v>
      </c>
      <c r="BS264" s="12">
        <v>52000</v>
      </c>
      <c r="BT264" s="12">
        <v>7747.5</v>
      </c>
      <c r="BU264" s="446">
        <v>85000</v>
      </c>
      <c r="CW264" s="148"/>
      <c r="CX264" s="148"/>
      <c r="CY264" s="148"/>
      <c r="CZ264" s="148"/>
      <c r="DA264" s="148"/>
      <c r="DB264" s="148"/>
      <c r="DC264" s="148"/>
    </row>
    <row r="265" spans="3:107">
      <c r="C265" s="212"/>
      <c r="D265" s="212"/>
      <c r="E265" s="212"/>
      <c r="F265" s="212"/>
      <c r="G265" s="212"/>
      <c r="H265" s="212"/>
      <c r="L265" s="396"/>
      <c r="M265" s="409"/>
      <c r="N265" s="60"/>
      <c r="X265" s="212"/>
      <c r="Y265" s="136"/>
      <c r="Z265" s="60"/>
      <c r="AA265" s="6"/>
      <c r="AG265" s="212"/>
      <c r="AH265" s="212"/>
      <c r="AI265" s="212"/>
      <c r="AK265" s="421"/>
      <c r="AL265" s="6"/>
      <c r="AQ265" s="6"/>
      <c r="AR265" s="6"/>
      <c r="AS265" s="6"/>
      <c r="AT265" s="6"/>
      <c r="AU265" s="6"/>
      <c r="AV265" s="6"/>
      <c r="AW265" s="6"/>
      <c r="AX265" s="6"/>
      <c r="AY265" s="6"/>
      <c r="AZ265" s="6"/>
      <c r="BA265" s="6"/>
      <c r="BN265" s="6"/>
      <c r="BQ265" s="305"/>
      <c r="BR265" s="12">
        <v>7704</v>
      </c>
      <c r="BS265" s="12">
        <v>52000</v>
      </c>
      <c r="BT265" s="12">
        <v>7747.5</v>
      </c>
      <c r="BU265" s="446">
        <v>85000</v>
      </c>
      <c r="CW265" s="148"/>
      <c r="CX265" s="148"/>
      <c r="CY265" s="148"/>
      <c r="CZ265" s="148"/>
      <c r="DA265" s="148"/>
      <c r="DB265" s="148"/>
      <c r="DC265" s="148"/>
    </row>
    <row r="266" spans="3:107">
      <c r="C266" s="212"/>
      <c r="D266" s="212"/>
      <c r="E266" s="212"/>
      <c r="F266" s="212"/>
      <c r="G266" s="212"/>
      <c r="H266" s="212"/>
      <c r="L266" s="396"/>
      <c r="M266" s="409"/>
      <c r="N266" s="60"/>
      <c r="X266" s="212"/>
      <c r="Y266" s="136"/>
      <c r="Z266" s="60"/>
      <c r="AA266" s="6"/>
      <c r="AG266" s="212"/>
      <c r="AH266" s="212"/>
      <c r="AI266" s="212"/>
      <c r="AK266" s="421"/>
      <c r="AL266" s="6"/>
      <c r="AQ266" s="6"/>
      <c r="AR266" s="6"/>
      <c r="AS266" s="6"/>
      <c r="AT266" s="6"/>
      <c r="AU266" s="6"/>
      <c r="AV266" s="6"/>
      <c r="AW266" s="6"/>
      <c r="AX266" s="6"/>
      <c r="AY266" s="6"/>
      <c r="AZ266" s="6"/>
      <c r="BA266" s="6"/>
      <c r="BN266" s="6"/>
      <c r="BQ266" s="305"/>
      <c r="BR266" s="12">
        <v>7704</v>
      </c>
      <c r="BS266" s="12">
        <v>52000</v>
      </c>
      <c r="BT266" s="12">
        <v>7747.5</v>
      </c>
      <c r="BU266" s="446">
        <v>85000</v>
      </c>
      <c r="CW266" s="148"/>
      <c r="CX266" s="148"/>
      <c r="CY266" s="148"/>
      <c r="CZ266" s="148"/>
      <c r="DA266" s="148"/>
      <c r="DB266" s="148"/>
      <c r="DC266" s="148"/>
    </row>
    <row r="267" spans="3:107">
      <c r="C267" s="212"/>
      <c r="D267" s="212"/>
      <c r="E267" s="212"/>
      <c r="F267" s="212"/>
      <c r="G267" s="212"/>
      <c r="H267" s="212"/>
      <c r="L267" s="396"/>
      <c r="M267" s="409"/>
      <c r="N267" s="60"/>
      <c r="X267" s="212"/>
      <c r="Y267" s="136"/>
      <c r="Z267" s="60"/>
      <c r="AA267" s="6"/>
      <c r="AG267" s="212"/>
      <c r="AH267" s="212"/>
      <c r="AI267" s="212"/>
      <c r="AK267" s="421"/>
      <c r="AL267" s="6"/>
      <c r="AQ267" s="6"/>
      <c r="AR267" s="6"/>
      <c r="AS267" s="6"/>
      <c r="AT267" s="6"/>
      <c r="AU267" s="6"/>
      <c r="AV267" s="6"/>
      <c r="AW267" s="6"/>
      <c r="AX267" s="6"/>
      <c r="AY267" s="6"/>
      <c r="AZ267" s="6"/>
      <c r="BA267" s="6"/>
      <c r="BN267" s="6"/>
      <c r="BQ267" s="305"/>
      <c r="BR267" s="12">
        <v>7704</v>
      </c>
      <c r="BS267" s="12">
        <v>52000</v>
      </c>
      <c r="BT267" s="12">
        <v>7747.5</v>
      </c>
      <c r="BU267" s="446">
        <v>85000</v>
      </c>
      <c r="CW267" s="148"/>
      <c r="CX267" s="148"/>
      <c r="CY267" s="148"/>
      <c r="CZ267" s="148"/>
      <c r="DA267" s="148"/>
      <c r="DB267" s="148"/>
      <c r="DC267" s="148"/>
    </row>
    <row r="268" spans="3:107">
      <c r="C268" s="212"/>
      <c r="D268" s="212"/>
      <c r="E268" s="212"/>
      <c r="F268" s="212"/>
      <c r="G268" s="212"/>
      <c r="H268" s="212"/>
      <c r="L268" s="396"/>
      <c r="M268" s="409"/>
      <c r="N268" s="60"/>
      <c r="X268" s="212"/>
      <c r="Y268" s="136"/>
      <c r="Z268" s="60"/>
      <c r="AA268" s="6"/>
      <c r="AG268" s="212"/>
      <c r="AH268" s="212"/>
      <c r="AI268" s="212"/>
      <c r="AK268" s="421"/>
      <c r="AL268" s="6"/>
      <c r="AQ268" s="6"/>
      <c r="AR268" s="6"/>
      <c r="AS268" s="6"/>
      <c r="AT268" s="6"/>
      <c r="AU268" s="6"/>
      <c r="AV268" s="6"/>
      <c r="AW268" s="6"/>
      <c r="AX268" s="6"/>
      <c r="AY268" s="6"/>
      <c r="AZ268" s="6"/>
      <c r="BA268" s="6"/>
      <c r="BN268" s="6"/>
      <c r="BQ268" s="305"/>
      <c r="BR268" s="12">
        <v>7704</v>
      </c>
      <c r="BS268" s="12">
        <v>52000</v>
      </c>
      <c r="BT268" s="12">
        <v>7747.5</v>
      </c>
      <c r="BU268" s="446">
        <v>85000</v>
      </c>
      <c r="CW268" s="148"/>
      <c r="CX268" s="148"/>
      <c r="CY268" s="148"/>
      <c r="CZ268" s="148"/>
      <c r="DA268" s="148"/>
      <c r="DB268" s="148"/>
      <c r="DC268" s="148"/>
    </row>
    <row r="269" spans="3:107">
      <c r="C269" s="212"/>
      <c r="D269" s="212"/>
      <c r="E269" s="212"/>
      <c r="F269" s="212"/>
      <c r="G269" s="212"/>
      <c r="H269" s="212"/>
      <c r="L269" s="396"/>
      <c r="M269" s="409"/>
      <c r="N269" s="60"/>
      <c r="X269" s="212"/>
      <c r="Y269" s="136"/>
      <c r="Z269" s="60"/>
      <c r="AA269" s="6"/>
      <c r="AG269" s="212"/>
      <c r="AH269" s="212"/>
      <c r="AI269" s="212"/>
      <c r="AK269" s="421"/>
      <c r="AL269" s="6"/>
      <c r="AQ269" s="6"/>
      <c r="AR269" s="6"/>
      <c r="AS269" s="6"/>
      <c r="AT269" s="6"/>
      <c r="AU269" s="6"/>
      <c r="AV269" s="6"/>
      <c r="AW269" s="6"/>
      <c r="AX269" s="6"/>
      <c r="AY269" s="6"/>
      <c r="AZ269" s="6"/>
      <c r="BA269" s="6"/>
      <c r="BN269" s="6"/>
      <c r="BQ269" s="305"/>
      <c r="BR269" s="12">
        <v>7704</v>
      </c>
      <c r="BS269" s="12">
        <v>52000</v>
      </c>
      <c r="BT269" s="12">
        <v>7747.5</v>
      </c>
      <c r="BU269" s="446">
        <v>85000</v>
      </c>
      <c r="CW269" s="148"/>
      <c r="CX269" s="148"/>
      <c r="CY269" s="148"/>
      <c r="CZ269" s="148"/>
      <c r="DA269" s="148"/>
      <c r="DB269" s="148"/>
      <c r="DC269" s="148"/>
    </row>
    <row r="270" spans="3:107">
      <c r="C270" s="212"/>
      <c r="D270" s="212"/>
      <c r="E270" s="212"/>
      <c r="F270" s="212"/>
      <c r="G270" s="212"/>
      <c r="H270" s="212"/>
      <c r="L270" s="396"/>
      <c r="M270" s="409"/>
      <c r="N270" s="60"/>
      <c r="X270" s="212"/>
      <c r="Y270" s="136"/>
      <c r="Z270" s="60"/>
      <c r="AA270" s="6"/>
      <c r="AG270" s="212"/>
      <c r="AH270" s="212"/>
      <c r="AI270" s="212"/>
      <c r="AK270" s="421"/>
      <c r="AL270" s="6"/>
      <c r="AQ270" s="6"/>
      <c r="AR270" s="6"/>
      <c r="AS270" s="6"/>
      <c r="AT270" s="6"/>
      <c r="AU270" s="6"/>
      <c r="AV270" s="6"/>
      <c r="AW270" s="6"/>
      <c r="AX270" s="6"/>
      <c r="AY270" s="6"/>
      <c r="AZ270" s="6"/>
      <c r="BA270" s="6"/>
      <c r="BN270" s="6"/>
      <c r="BQ270" s="305"/>
      <c r="BR270" s="12">
        <v>7704</v>
      </c>
      <c r="BS270" s="12">
        <v>52000</v>
      </c>
      <c r="BT270" s="12">
        <v>7747.5</v>
      </c>
      <c r="BU270" s="446">
        <v>85000</v>
      </c>
      <c r="CW270" s="148"/>
      <c r="CX270" s="148"/>
      <c r="CY270" s="148"/>
      <c r="CZ270" s="148"/>
      <c r="DA270" s="148"/>
      <c r="DB270" s="148"/>
      <c r="DC270" s="148"/>
    </row>
    <row r="271" spans="3:107">
      <c r="C271" s="212"/>
      <c r="D271" s="212"/>
      <c r="E271" s="212"/>
      <c r="F271" s="212"/>
      <c r="G271" s="212"/>
      <c r="H271" s="212"/>
      <c r="L271" s="396"/>
      <c r="M271" s="409"/>
      <c r="N271" s="60"/>
      <c r="X271" s="212"/>
      <c r="Y271" s="136"/>
      <c r="Z271" s="60"/>
      <c r="AA271" s="6"/>
      <c r="AG271" s="212"/>
      <c r="AH271" s="212"/>
      <c r="AI271" s="212"/>
      <c r="AK271" s="421"/>
      <c r="AL271" s="6"/>
      <c r="AQ271" s="6"/>
      <c r="AR271" s="6"/>
      <c r="AS271" s="6"/>
      <c r="AT271" s="6"/>
      <c r="AU271" s="6"/>
      <c r="AV271" s="6"/>
      <c r="AW271" s="6"/>
      <c r="AX271" s="6"/>
      <c r="AY271" s="6"/>
      <c r="AZ271" s="6"/>
      <c r="BA271" s="6"/>
      <c r="BN271" s="6"/>
      <c r="BQ271" s="305"/>
      <c r="BR271" s="12">
        <v>7704</v>
      </c>
      <c r="BS271" s="12">
        <v>52000</v>
      </c>
      <c r="BT271" s="12">
        <v>7747.5</v>
      </c>
      <c r="BU271" s="446">
        <v>85000</v>
      </c>
      <c r="CW271" s="148"/>
      <c r="CX271" s="148"/>
      <c r="CY271" s="148"/>
      <c r="CZ271" s="148"/>
      <c r="DA271" s="148"/>
      <c r="DB271" s="148"/>
      <c r="DC271" s="148"/>
    </row>
    <row r="272" spans="3:107">
      <c r="C272" s="212"/>
      <c r="D272" s="212"/>
      <c r="E272" s="212"/>
      <c r="F272" s="212"/>
      <c r="G272" s="212"/>
      <c r="H272" s="212"/>
      <c r="L272" s="396"/>
      <c r="M272" s="409"/>
      <c r="N272" s="60"/>
      <c r="X272" s="212"/>
      <c r="Y272" s="136"/>
      <c r="Z272" s="60"/>
      <c r="AA272" s="6"/>
      <c r="AG272" s="212"/>
      <c r="AH272" s="212"/>
      <c r="AI272" s="212"/>
      <c r="AK272" s="421"/>
      <c r="AL272" s="6"/>
      <c r="AQ272" s="6"/>
      <c r="AR272" s="6"/>
      <c r="AS272" s="6"/>
      <c r="AT272" s="6"/>
      <c r="AU272" s="6"/>
      <c r="AV272" s="6"/>
      <c r="AW272" s="6"/>
      <c r="AX272" s="6"/>
      <c r="AY272" s="6"/>
      <c r="AZ272" s="6"/>
      <c r="BA272" s="6"/>
      <c r="BN272" s="6"/>
      <c r="BQ272" s="305"/>
      <c r="BR272" s="12">
        <v>7704</v>
      </c>
      <c r="BS272" s="12">
        <v>52000</v>
      </c>
      <c r="BT272" s="12">
        <v>7747.5</v>
      </c>
      <c r="BU272" s="446">
        <v>85000</v>
      </c>
      <c r="CW272" s="148"/>
      <c r="CX272" s="148"/>
      <c r="CY272" s="148"/>
      <c r="CZ272" s="148"/>
      <c r="DA272" s="148"/>
      <c r="DB272" s="148"/>
      <c r="DC272" s="148"/>
    </row>
    <row r="273" spans="3:107">
      <c r="C273" s="212"/>
      <c r="D273" s="212"/>
      <c r="E273" s="212"/>
      <c r="F273" s="212"/>
      <c r="G273" s="212"/>
      <c r="H273" s="212"/>
      <c r="L273" s="396"/>
      <c r="M273" s="409"/>
      <c r="N273" s="60"/>
      <c r="X273" s="212"/>
      <c r="Y273" s="136"/>
      <c r="Z273" s="60"/>
      <c r="AA273" s="6"/>
      <c r="AG273" s="212"/>
      <c r="AH273" s="212"/>
      <c r="AI273" s="212"/>
      <c r="AK273" s="421"/>
      <c r="AL273" s="6"/>
      <c r="AQ273" s="6"/>
      <c r="AR273" s="6"/>
      <c r="AS273" s="6"/>
      <c r="AT273" s="6"/>
      <c r="AU273" s="6"/>
      <c r="AV273" s="6"/>
      <c r="AW273" s="6"/>
      <c r="AX273" s="6"/>
      <c r="AY273" s="6"/>
      <c r="AZ273" s="6"/>
      <c r="BA273" s="6"/>
      <c r="BN273" s="6"/>
      <c r="BQ273" s="305"/>
      <c r="BR273" s="12">
        <v>7704</v>
      </c>
      <c r="BS273" s="12">
        <v>52000</v>
      </c>
      <c r="BT273" s="12">
        <v>7747.5</v>
      </c>
      <c r="BU273" s="446">
        <v>85000</v>
      </c>
      <c r="CW273" s="148"/>
      <c r="CX273" s="148"/>
      <c r="CY273" s="148"/>
      <c r="CZ273" s="148"/>
      <c r="DA273" s="148"/>
      <c r="DB273" s="148"/>
      <c r="DC273" s="148"/>
    </row>
    <row r="274" spans="3:107">
      <c r="C274" s="212"/>
      <c r="D274" s="212"/>
      <c r="E274" s="212"/>
      <c r="F274" s="212"/>
      <c r="G274" s="212"/>
      <c r="H274" s="212"/>
      <c r="L274" s="396"/>
      <c r="M274" s="409"/>
      <c r="N274" s="60"/>
      <c r="X274" s="212"/>
      <c r="Y274" s="136"/>
      <c r="Z274" s="60"/>
      <c r="AA274" s="6"/>
      <c r="AG274" s="212"/>
      <c r="AH274" s="212"/>
      <c r="AI274" s="212"/>
      <c r="AK274" s="421"/>
      <c r="AL274" s="6"/>
      <c r="AQ274" s="6"/>
      <c r="AR274" s="6"/>
      <c r="AS274" s="6"/>
      <c r="AT274" s="6"/>
      <c r="AU274" s="6"/>
      <c r="AV274" s="6"/>
      <c r="AW274" s="6"/>
      <c r="AX274" s="6"/>
      <c r="AY274" s="6"/>
      <c r="AZ274" s="6"/>
      <c r="BA274" s="6"/>
      <c r="BN274" s="6"/>
      <c r="BQ274" s="305"/>
      <c r="BR274" s="12">
        <v>7704</v>
      </c>
      <c r="BS274" s="12">
        <v>52000</v>
      </c>
      <c r="BT274" s="12">
        <v>7747.5</v>
      </c>
      <c r="BU274" s="446">
        <v>85000</v>
      </c>
      <c r="CW274" s="148"/>
      <c r="CX274" s="148"/>
      <c r="CY274" s="148"/>
      <c r="CZ274" s="148"/>
      <c r="DA274" s="148"/>
      <c r="DB274" s="148"/>
      <c r="DC274" s="148"/>
    </row>
    <row r="275" spans="3:107">
      <c r="C275" s="212"/>
      <c r="D275" s="212"/>
      <c r="E275" s="212"/>
      <c r="F275" s="212"/>
      <c r="G275" s="212"/>
      <c r="H275" s="212"/>
      <c r="L275" s="396"/>
      <c r="M275" s="409"/>
      <c r="N275" s="60"/>
      <c r="X275" s="212"/>
      <c r="Y275" s="136"/>
      <c r="Z275" s="60"/>
      <c r="AA275" s="6"/>
      <c r="AG275" s="212"/>
      <c r="AH275" s="212"/>
      <c r="AI275" s="212"/>
      <c r="AK275" s="421"/>
      <c r="AL275" s="6"/>
      <c r="AQ275" s="6"/>
      <c r="AR275" s="6"/>
      <c r="AS275" s="6"/>
      <c r="AT275" s="6"/>
      <c r="AU275" s="6"/>
      <c r="AV275" s="6"/>
      <c r="AW275" s="6"/>
      <c r="AX275" s="6"/>
      <c r="AY275" s="6"/>
      <c r="AZ275" s="6"/>
      <c r="BA275" s="6"/>
      <c r="BN275" s="6"/>
      <c r="BQ275" s="305"/>
      <c r="BR275" s="12">
        <v>7704</v>
      </c>
      <c r="BS275" s="12">
        <v>52000</v>
      </c>
      <c r="BT275" s="12">
        <v>7747.5</v>
      </c>
      <c r="BU275" s="446">
        <v>85000</v>
      </c>
      <c r="CW275" s="148"/>
      <c r="CX275" s="148"/>
      <c r="CY275" s="148"/>
      <c r="CZ275" s="148"/>
      <c r="DA275" s="148"/>
      <c r="DB275" s="148"/>
      <c r="DC275" s="148"/>
    </row>
    <row r="276" spans="3:107">
      <c r="C276" s="212"/>
      <c r="D276" s="212"/>
      <c r="E276" s="212"/>
      <c r="F276" s="212"/>
      <c r="G276" s="212"/>
      <c r="H276" s="212"/>
      <c r="L276" s="396"/>
      <c r="M276" s="409"/>
      <c r="N276" s="60"/>
      <c r="X276" s="212"/>
      <c r="Y276" s="136"/>
      <c r="Z276" s="60"/>
      <c r="AA276" s="6"/>
      <c r="AG276" s="212"/>
      <c r="AH276" s="212"/>
      <c r="AI276" s="212"/>
      <c r="AK276" s="421"/>
      <c r="AL276" s="6"/>
      <c r="AQ276" s="6"/>
      <c r="AR276" s="6"/>
      <c r="AS276" s="6"/>
      <c r="AT276" s="6"/>
      <c r="AU276" s="6"/>
      <c r="AV276" s="6"/>
      <c r="AW276" s="6"/>
      <c r="AX276" s="6"/>
      <c r="AY276" s="6"/>
      <c r="AZ276" s="6"/>
      <c r="BA276" s="6"/>
      <c r="BN276" s="6"/>
      <c r="BQ276" s="305"/>
      <c r="BR276" s="12">
        <v>7704</v>
      </c>
      <c r="BS276" s="12">
        <v>52000</v>
      </c>
      <c r="BT276" s="12">
        <v>7747.5</v>
      </c>
      <c r="BU276" s="446">
        <v>85000</v>
      </c>
      <c r="CW276" s="148"/>
      <c r="CX276" s="148"/>
      <c r="CY276" s="148"/>
      <c r="CZ276" s="148"/>
      <c r="DA276" s="148"/>
      <c r="DB276" s="148"/>
      <c r="DC276" s="148"/>
    </row>
    <row r="277" spans="3:107">
      <c r="C277" s="212"/>
      <c r="D277" s="212"/>
      <c r="E277" s="212"/>
      <c r="F277" s="212"/>
      <c r="G277" s="212"/>
      <c r="H277" s="212"/>
      <c r="L277" s="396"/>
      <c r="M277" s="409"/>
      <c r="N277" s="60"/>
      <c r="X277" s="212"/>
      <c r="Y277" s="136"/>
      <c r="Z277" s="60"/>
      <c r="AA277" s="6"/>
      <c r="AG277" s="212"/>
      <c r="AH277" s="212"/>
      <c r="AI277" s="212"/>
      <c r="AK277" s="421"/>
      <c r="AL277" s="6"/>
      <c r="AQ277" s="6"/>
      <c r="AR277" s="6"/>
      <c r="AS277" s="6"/>
      <c r="AT277" s="6"/>
      <c r="AU277" s="6"/>
      <c r="AV277" s="6"/>
      <c r="AW277" s="6"/>
      <c r="AX277" s="6"/>
      <c r="AY277" s="6"/>
      <c r="AZ277" s="6"/>
      <c r="BA277" s="6"/>
      <c r="BN277" s="6"/>
      <c r="BQ277" s="305">
        <v>1000000</v>
      </c>
      <c r="BR277" s="12">
        <v>7704</v>
      </c>
      <c r="BS277" s="12">
        <v>52000</v>
      </c>
      <c r="BT277" s="12">
        <v>7747.5</v>
      </c>
      <c r="BU277" s="446">
        <v>85000</v>
      </c>
      <c r="CW277" s="148"/>
      <c r="CX277" s="148"/>
      <c r="CY277" s="148"/>
      <c r="CZ277" s="148"/>
      <c r="DA277" s="148"/>
      <c r="DB277" s="148"/>
      <c r="DC277" s="148"/>
    </row>
    <row r="278" spans="3:107">
      <c r="C278" s="212"/>
      <c r="D278" s="212"/>
      <c r="E278" s="212"/>
      <c r="F278" s="212"/>
      <c r="G278" s="212"/>
      <c r="H278" s="212"/>
      <c r="L278" s="396"/>
      <c r="M278" s="409"/>
      <c r="N278" s="60"/>
      <c r="X278" s="212"/>
      <c r="Y278" s="136"/>
      <c r="Z278" s="60"/>
      <c r="AA278" s="6"/>
      <c r="AG278" s="212"/>
      <c r="AH278" s="212"/>
      <c r="AI278" s="212"/>
      <c r="AK278" s="421"/>
      <c r="AL278" s="6"/>
      <c r="AQ278" s="6"/>
      <c r="AR278" s="6"/>
      <c r="AS278" s="6"/>
      <c r="AT278" s="6"/>
      <c r="AU278" s="6"/>
      <c r="AV278" s="6"/>
      <c r="AW278" s="6"/>
      <c r="AX278" s="6"/>
      <c r="AY278" s="6"/>
      <c r="AZ278" s="6"/>
      <c r="BA278" s="6"/>
      <c r="BN278" s="6"/>
      <c r="BQ278" s="305">
        <v>0</v>
      </c>
      <c r="BR278" s="12">
        <v>7704</v>
      </c>
      <c r="BS278" s="12">
        <v>52000</v>
      </c>
      <c r="BT278" s="12">
        <v>7747.5</v>
      </c>
      <c r="BU278" s="446">
        <v>85000</v>
      </c>
      <c r="CW278" s="148"/>
      <c r="CX278" s="148"/>
      <c r="CY278" s="148"/>
      <c r="CZ278" s="148"/>
      <c r="DA278" s="148"/>
      <c r="DB278" s="148"/>
      <c r="DC278" s="148"/>
    </row>
    <row r="279" spans="3:107">
      <c r="C279" s="212"/>
      <c r="D279" s="212"/>
      <c r="E279" s="212"/>
      <c r="F279" s="212"/>
      <c r="G279" s="212"/>
      <c r="H279" s="212"/>
      <c r="L279" s="396"/>
      <c r="M279" s="409"/>
      <c r="N279" s="60"/>
      <c r="X279" s="212"/>
      <c r="Y279" s="136"/>
      <c r="Z279" s="60"/>
      <c r="AA279" s="6"/>
      <c r="AG279" s="212"/>
      <c r="AH279" s="212"/>
      <c r="AI279" s="212"/>
      <c r="AK279" s="421"/>
      <c r="AL279" s="6"/>
      <c r="AQ279" s="6"/>
      <c r="AR279" s="6"/>
      <c r="AS279" s="6"/>
      <c r="AT279" s="6"/>
      <c r="AU279" s="6"/>
      <c r="AV279" s="6"/>
      <c r="AW279" s="6"/>
      <c r="AX279" s="6"/>
      <c r="AY279" s="6"/>
      <c r="AZ279" s="6"/>
      <c r="BA279" s="6"/>
      <c r="BN279" s="6"/>
      <c r="BQ279" s="305"/>
      <c r="BR279" s="12">
        <v>7704</v>
      </c>
      <c r="BS279" s="12">
        <v>52000</v>
      </c>
      <c r="BT279" s="12">
        <v>7747.5</v>
      </c>
      <c r="BU279" s="446">
        <v>85000</v>
      </c>
      <c r="CW279" s="148"/>
      <c r="CX279" s="148"/>
      <c r="CY279" s="148"/>
      <c r="CZ279" s="148"/>
      <c r="DA279" s="148"/>
      <c r="DB279" s="148"/>
      <c r="DC279" s="148"/>
    </row>
    <row r="280" spans="3:107">
      <c r="C280" s="212"/>
      <c r="D280" s="212"/>
      <c r="E280" s="212"/>
      <c r="F280" s="212"/>
      <c r="G280" s="212"/>
      <c r="H280" s="212"/>
      <c r="L280" s="396"/>
      <c r="M280" s="409"/>
      <c r="N280" s="60"/>
      <c r="X280" s="212"/>
      <c r="Y280" s="136"/>
      <c r="Z280" s="60"/>
      <c r="AA280" s="6"/>
      <c r="AG280" s="212"/>
      <c r="AH280" s="212"/>
      <c r="AI280" s="212"/>
      <c r="AK280" s="421"/>
      <c r="AL280" s="6"/>
      <c r="AQ280" s="6"/>
      <c r="AR280" s="6"/>
      <c r="AS280" s="6"/>
      <c r="AT280" s="6"/>
      <c r="AU280" s="6"/>
      <c r="AV280" s="6"/>
      <c r="AW280" s="6"/>
      <c r="AX280" s="6"/>
      <c r="AY280" s="6"/>
      <c r="AZ280" s="6"/>
      <c r="BA280" s="6"/>
      <c r="BN280" s="6"/>
      <c r="BQ280" s="305"/>
      <c r="BR280" s="12">
        <v>7704</v>
      </c>
      <c r="BS280" s="12">
        <v>52000</v>
      </c>
      <c r="BT280" s="12">
        <v>7747.5</v>
      </c>
      <c r="BU280" s="446">
        <v>85000</v>
      </c>
      <c r="CW280" s="148"/>
      <c r="CX280" s="148"/>
      <c r="CY280" s="148"/>
      <c r="CZ280" s="148"/>
      <c r="DA280" s="148"/>
      <c r="DB280" s="148"/>
      <c r="DC280" s="148"/>
    </row>
    <row r="281" spans="3:107">
      <c r="C281" s="212"/>
      <c r="D281" s="212"/>
      <c r="E281" s="212"/>
      <c r="F281" s="212"/>
      <c r="G281" s="212"/>
      <c r="H281" s="212"/>
      <c r="L281" s="396"/>
      <c r="M281" s="409"/>
      <c r="N281" s="60"/>
      <c r="X281" s="212"/>
      <c r="Y281" s="136"/>
      <c r="Z281" s="60"/>
      <c r="AA281" s="6"/>
      <c r="AG281" s="212"/>
      <c r="AH281" s="212"/>
      <c r="AI281" s="212"/>
      <c r="AK281" s="421"/>
      <c r="AL281" s="6"/>
      <c r="AQ281" s="6"/>
      <c r="AR281" s="6"/>
      <c r="AS281" s="6"/>
      <c r="AT281" s="6"/>
      <c r="AU281" s="6"/>
      <c r="AV281" s="6"/>
      <c r="AW281" s="6"/>
      <c r="AX281" s="6"/>
      <c r="AY281" s="6"/>
      <c r="AZ281" s="6"/>
      <c r="BA281" s="6"/>
      <c r="BN281" s="6"/>
      <c r="BQ281" s="305"/>
      <c r="BR281" s="12">
        <v>7704</v>
      </c>
      <c r="BS281" s="12">
        <v>52000</v>
      </c>
      <c r="BT281" s="12">
        <v>7747.5</v>
      </c>
      <c r="BU281" s="446">
        <v>85000</v>
      </c>
      <c r="CW281" s="148"/>
      <c r="CX281" s="148"/>
      <c r="CY281" s="148"/>
      <c r="CZ281" s="148"/>
      <c r="DA281" s="148"/>
      <c r="DB281" s="148"/>
      <c r="DC281" s="148"/>
    </row>
    <row r="282" spans="3:107">
      <c r="C282" s="212"/>
      <c r="D282" s="212"/>
      <c r="E282" s="212"/>
      <c r="F282" s="212"/>
      <c r="G282" s="212"/>
      <c r="H282" s="212"/>
      <c r="L282" s="396"/>
      <c r="M282" s="409"/>
      <c r="N282" s="60"/>
      <c r="X282" s="212"/>
      <c r="Y282" s="136"/>
      <c r="Z282" s="60"/>
      <c r="AA282" s="6"/>
      <c r="AG282" s="212"/>
      <c r="AH282" s="212"/>
      <c r="AI282" s="212"/>
      <c r="AK282" s="421"/>
      <c r="AL282" s="6"/>
      <c r="AQ282" s="6"/>
      <c r="AR282" s="6"/>
      <c r="AS282" s="6"/>
      <c r="AT282" s="6"/>
      <c r="AU282" s="6"/>
      <c r="AV282" s="6"/>
      <c r="AW282" s="6"/>
      <c r="AX282" s="6"/>
      <c r="AY282" s="6"/>
      <c r="AZ282" s="6"/>
      <c r="BA282" s="6"/>
      <c r="BN282" s="6"/>
      <c r="BQ282" s="305"/>
      <c r="BR282" s="12">
        <v>7704</v>
      </c>
      <c r="BS282" s="12">
        <v>52000</v>
      </c>
      <c r="BT282" s="12">
        <v>7747.5</v>
      </c>
      <c r="BU282" s="446">
        <v>85000</v>
      </c>
      <c r="CW282" s="148"/>
      <c r="CX282" s="148"/>
      <c r="CY282" s="148"/>
      <c r="CZ282" s="148"/>
      <c r="DA282" s="148"/>
      <c r="DB282" s="148"/>
      <c r="DC282" s="148"/>
    </row>
    <row r="283" spans="3:107">
      <c r="C283" s="212"/>
      <c r="D283" s="212"/>
      <c r="E283" s="212"/>
      <c r="F283" s="212"/>
      <c r="G283" s="212"/>
      <c r="H283" s="212"/>
      <c r="L283" s="396"/>
      <c r="M283" s="409"/>
      <c r="N283" s="60"/>
      <c r="X283" s="212"/>
      <c r="Y283" s="136"/>
      <c r="Z283" s="60"/>
      <c r="AA283" s="6"/>
      <c r="AG283" s="212"/>
      <c r="AH283" s="212"/>
      <c r="AI283" s="212"/>
      <c r="AK283" s="421"/>
      <c r="AL283" s="6"/>
      <c r="AQ283" s="6"/>
      <c r="AR283" s="6"/>
      <c r="AS283" s="6"/>
      <c r="AT283" s="6"/>
      <c r="AU283" s="6"/>
      <c r="AV283" s="6"/>
      <c r="AW283" s="6"/>
      <c r="AX283" s="6"/>
      <c r="AY283" s="6"/>
      <c r="AZ283" s="6"/>
      <c r="BA283" s="6"/>
      <c r="BN283" s="6"/>
      <c r="BQ283" s="305"/>
      <c r="BR283" s="12">
        <v>7704</v>
      </c>
      <c r="BS283" s="12">
        <v>52000</v>
      </c>
      <c r="BT283" s="12">
        <v>7747.5</v>
      </c>
      <c r="BU283" s="446">
        <v>85000</v>
      </c>
      <c r="CW283" s="148"/>
      <c r="CX283" s="148"/>
      <c r="CY283" s="148"/>
      <c r="CZ283" s="148"/>
      <c r="DA283" s="148"/>
      <c r="DB283" s="148"/>
      <c r="DC283" s="148"/>
    </row>
    <row r="284" spans="3:107">
      <c r="C284" s="212"/>
      <c r="D284" s="212"/>
      <c r="E284" s="212"/>
      <c r="F284" s="212"/>
      <c r="G284" s="212"/>
      <c r="H284" s="212"/>
      <c r="L284" s="396"/>
      <c r="M284" s="409"/>
      <c r="N284" s="60"/>
      <c r="X284" s="212"/>
      <c r="Y284" s="136"/>
      <c r="Z284" s="60"/>
      <c r="AA284" s="6"/>
      <c r="AG284" s="212"/>
      <c r="AH284" s="212"/>
      <c r="AI284" s="212"/>
      <c r="AK284" s="421"/>
      <c r="AL284" s="6"/>
      <c r="AQ284" s="6"/>
      <c r="AR284" s="6"/>
      <c r="AS284" s="6"/>
      <c r="AT284" s="6"/>
      <c r="AU284" s="6"/>
      <c r="AV284" s="6"/>
      <c r="AW284" s="6"/>
      <c r="AX284" s="6"/>
      <c r="AY284" s="6"/>
      <c r="AZ284" s="6"/>
      <c r="BA284" s="6"/>
      <c r="BN284" s="6"/>
      <c r="BQ284" s="305"/>
      <c r="BR284" s="12">
        <v>7704</v>
      </c>
      <c r="BS284" s="12">
        <v>52000</v>
      </c>
      <c r="BT284" s="12">
        <v>7747.5</v>
      </c>
      <c r="BU284" s="446">
        <v>85000</v>
      </c>
      <c r="CW284" s="148"/>
      <c r="CX284" s="148"/>
      <c r="CY284" s="148"/>
      <c r="CZ284" s="148"/>
      <c r="DA284" s="148"/>
      <c r="DB284" s="148"/>
      <c r="DC284" s="148"/>
    </row>
    <row r="285" spans="3:107">
      <c r="C285" s="212"/>
      <c r="D285" s="212"/>
      <c r="E285" s="212"/>
      <c r="F285" s="212"/>
      <c r="G285" s="212"/>
      <c r="H285" s="212"/>
      <c r="L285" s="396"/>
      <c r="M285" s="409"/>
      <c r="N285" s="60"/>
      <c r="X285" s="212"/>
      <c r="Y285" s="136"/>
      <c r="Z285" s="60"/>
      <c r="AA285" s="6"/>
      <c r="AG285" s="212"/>
      <c r="AH285" s="212"/>
      <c r="AI285" s="212"/>
      <c r="AK285" s="421"/>
      <c r="AL285" s="6"/>
      <c r="AQ285" s="6"/>
      <c r="AR285" s="6"/>
      <c r="AS285" s="6"/>
      <c r="AT285" s="6"/>
      <c r="AU285" s="6"/>
      <c r="AV285" s="6"/>
      <c r="AW285" s="6"/>
      <c r="AX285" s="6"/>
      <c r="AY285" s="6"/>
      <c r="AZ285" s="6"/>
      <c r="BA285" s="6"/>
      <c r="BN285" s="6"/>
      <c r="BQ285" s="305"/>
      <c r="BR285" s="12">
        <v>7704</v>
      </c>
      <c r="BS285" s="12">
        <v>52000</v>
      </c>
      <c r="BT285" s="12">
        <v>7747.5</v>
      </c>
      <c r="BU285" s="446">
        <v>85000</v>
      </c>
      <c r="CW285" s="148"/>
      <c r="CX285" s="148"/>
      <c r="CY285" s="148"/>
      <c r="CZ285" s="148"/>
      <c r="DA285" s="148"/>
      <c r="DB285" s="148"/>
      <c r="DC285" s="148"/>
    </row>
    <row r="286" spans="3:107">
      <c r="C286" s="212"/>
      <c r="D286" s="212"/>
      <c r="E286" s="212"/>
      <c r="F286" s="212"/>
      <c r="G286" s="212"/>
      <c r="H286" s="212"/>
      <c r="L286" s="396"/>
      <c r="M286" s="409"/>
      <c r="N286" s="60"/>
      <c r="X286" s="212"/>
      <c r="Y286" s="136"/>
      <c r="Z286" s="60"/>
      <c r="AA286" s="6"/>
      <c r="AG286" s="212"/>
      <c r="AH286" s="212"/>
      <c r="AI286" s="212"/>
      <c r="AK286" s="421"/>
      <c r="AL286" s="6"/>
      <c r="AQ286" s="6"/>
      <c r="AR286" s="6"/>
      <c r="AS286" s="6"/>
      <c r="AT286" s="6"/>
      <c r="AU286" s="6"/>
      <c r="AV286" s="6"/>
      <c r="AW286" s="6"/>
      <c r="AX286" s="6"/>
      <c r="AY286" s="6"/>
      <c r="AZ286" s="6"/>
      <c r="BA286" s="6"/>
      <c r="BN286" s="6"/>
      <c r="BQ286" s="305"/>
      <c r="BR286" s="12">
        <v>7704</v>
      </c>
      <c r="BS286" s="12">
        <v>52000</v>
      </c>
      <c r="BT286" s="12">
        <v>7747.5</v>
      </c>
      <c r="BU286" s="446">
        <v>85000</v>
      </c>
      <c r="CW286" s="148"/>
      <c r="CX286" s="148"/>
      <c r="CY286" s="148"/>
      <c r="CZ286" s="148"/>
      <c r="DA286" s="148"/>
      <c r="DB286" s="148"/>
      <c r="DC286" s="148"/>
    </row>
    <row r="287" spans="3:107">
      <c r="C287" s="212"/>
      <c r="D287" s="212"/>
      <c r="E287" s="212"/>
      <c r="F287" s="212"/>
      <c r="G287" s="212"/>
      <c r="H287" s="212"/>
      <c r="L287" s="396"/>
      <c r="M287" s="409"/>
      <c r="N287" s="60"/>
      <c r="X287" s="212"/>
      <c r="Y287" s="136"/>
      <c r="Z287" s="60"/>
      <c r="AA287" s="6"/>
      <c r="AG287" s="212"/>
      <c r="AH287" s="212"/>
      <c r="AI287" s="212"/>
      <c r="AK287" s="421"/>
      <c r="AL287" s="6"/>
      <c r="AQ287" s="6"/>
      <c r="AR287" s="6"/>
      <c r="AS287" s="6"/>
      <c r="AT287" s="6"/>
      <c r="AU287" s="6"/>
      <c r="AV287" s="6"/>
      <c r="AW287" s="6"/>
      <c r="AX287" s="6"/>
      <c r="AY287" s="6"/>
      <c r="AZ287" s="6"/>
      <c r="BA287" s="6"/>
      <c r="BN287" s="6"/>
      <c r="BQ287" s="305"/>
      <c r="BR287" s="12">
        <v>7704</v>
      </c>
      <c r="BS287" s="12">
        <v>52000</v>
      </c>
      <c r="BT287" s="12">
        <v>7747.5</v>
      </c>
      <c r="BU287" s="446">
        <v>85000</v>
      </c>
      <c r="CW287" s="148"/>
      <c r="CX287" s="148"/>
      <c r="CY287" s="148"/>
      <c r="CZ287" s="148"/>
      <c r="DA287" s="148"/>
      <c r="DB287" s="148"/>
      <c r="DC287" s="148"/>
    </row>
    <row r="288" spans="3:107">
      <c r="C288" s="212"/>
      <c r="D288" s="212"/>
      <c r="E288" s="212"/>
      <c r="F288" s="212"/>
      <c r="G288" s="212"/>
      <c r="H288" s="212"/>
      <c r="L288" s="396"/>
      <c r="M288" s="409"/>
      <c r="N288" s="60"/>
      <c r="X288" s="212"/>
      <c r="Y288" s="136"/>
      <c r="Z288" s="60"/>
      <c r="AA288" s="6"/>
      <c r="AG288" s="212"/>
      <c r="AH288" s="212"/>
      <c r="AI288" s="212"/>
      <c r="AK288" s="421"/>
      <c r="AL288" s="6"/>
      <c r="AQ288" s="6"/>
      <c r="AR288" s="6"/>
      <c r="AS288" s="6"/>
      <c r="AT288" s="6"/>
      <c r="AU288" s="6"/>
      <c r="AV288" s="6"/>
      <c r="AW288" s="6"/>
      <c r="AX288" s="6"/>
      <c r="AY288" s="6"/>
      <c r="AZ288" s="6"/>
      <c r="BA288" s="6"/>
      <c r="BN288" s="6"/>
      <c r="BQ288" s="305"/>
      <c r="BR288" s="12">
        <v>7704</v>
      </c>
      <c r="BS288" s="12">
        <v>52000</v>
      </c>
      <c r="BT288" s="12">
        <v>7747.5</v>
      </c>
      <c r="BU288" s="446">
        <v>85000</v>
      </c>
      <c r="CW288" s="148"/>
      <c r="CX288" s="148"/>
      <c r="CY288" s="148"/>
      <c r="CZ288" s="148"/>
      <c r="DA288" s="148"/>
      <c r="DB288" s="148"/>
      <c r="DC288" s="148"/>
    </row>
    <row r="289" spans="3:107">
      <c r="C289" s="212"/>
      <c r="D289" s="212"/>
      <c r="E289" s="212"/>
      <c r="F289" s="212"/>
      <c r="G289" s="212"/>
      <c r="H289" s="212"/>
      <c r="L289" s="396"/>
      <c r="M289" s="409"/>
      <c r="N289" s="60"/>
      <c r="X289" s="212"/>
      <c r="Y289" s="136"/>
      <c r="Z289" s="60"/>
      <c r="AA289" s="6"/>
      <c r="AG289" s="212"/>
      <c r="AH289" s="212"/>
      <c r="AI289" s="212"/>
      <c r="AK289" s="421"/>
      <c r="AL289" s="6"/>
      <c r="AQ289" s="6"/>
      <c r="AR289" s="6"/>
      <c r="AS289" s="6"/>
      <c r="AT289" s="6"/>
      <c r="AU289" s="6"/>
      <c r="AV289" s="6"/>
      <c r="AW289" s="6"/>
      <c r="AX289" s="6"/>
      <c r="AY289" s="6"/>
      <c r="AZ289" s="6"/>
      <c r="BA289" s="6"/>
      <c r="BN289" s="6"/>
      <c r="BQ289" s="305"/>
      <c r="BR289" s="12">
        <v>7704</v>
      </c>
      <c r="BS289" s="12">
        <v>52000</v>
      </c>
      <c r="BT289" s="12">
        <v>7747.5</v>
      </c>
      <c r="BU289" s="446">
        <v>85000</v>
      </c>
      <c r="CW289" s="148"/>
      <c r="CX289" s="148"/>
      <c r="CY289" s="148"/>
      <c r="CZ289" s="148"/>
      <c r="DA289" s="148"/>
      <c r="DB289" s="148"/>
      <c r="DC289" s="148"/>
    </row>
    <row r="290" spans="3:107">
      <c r="C290" s="212"/>
      <c r="D290" s="212"/>
      <c r="E290" s="212"/>
      <c r="F290" s="212"/>
      <c r="G290" s="212"/>
      <c r="H290" s="212"/>
      <c r="L290" s="396"/>
      <c r="M290" s="409"/>
      <c r="N290" s="60"/>
      <c r="X290" s="212"/>
      <c r="Y290" s="136"/>
      <c r="Z290" s="60"/>
      <c r="AA290" s="6"/>
      <c r="AG290" s="212"/>
      <c r="AH290" s="212"/>
      <c r="AI290" s="212"/>
      <c r="AK290" s="421"/>
      <c r="AL290" s="6"/>
      <c r="AQ290" s="6"/>
      <c r="AR290" s="6"/>
      <c r="AS290" s="6"/>
      <c r="AT290" s="6"/>
      <c r="AU290" s="6"/>
      <c r="AV290" s="6"/>
      <c r="AW290" s="6"/>
      <c r="AX290" s="6"/>
      <c r="AY290" s="6"/>
      <c r="AZ290" s="6"/>
      <c r="BA290" s="6"/>
      <c r="BN290" s="6"/>
      <c r="BQ290" s="305"/>
      <c r="BR290" s="12">
        <v>7704</v>
      </c>
      <c r="BS290" s="12">
        <v>52000</v>
      </c>
      <c r="BT290" s="12">
        <v>7747.5</v>
      </c>
      <c r="BU290" s="446">
        <v>85000</v>
      </c>
      <c r="CW290" s="148"/>
      <c r="CX290" s="148"/>
      <c r="CY290" s="148"/>
      <c r="CZ290" s="148"/>
      <c r="DA290" s="148"/>
      <c r="DB290" s="148"/>
      <c r="DC290" s="148"/>
    </row>
    <row r="291" spans="3:107">
      <c r="C291" s="212"/>
      <c r="D291" s="212"/>
      <c r="E291" s="212"/>
      <c r="F291" s="212"/>
      <c r="G291" s="212"/>
      <c r="H291" s="212"/>
      <c r="L291" s="396"/>
      <c r="M291" s="409"/>
      <c r="N291" s="60"/>
      <c r="X291" s="212"/>
      <c r="Y291" s="136"/>
      <c r="Z291" s="60"/>
      <c r="AA291" s="6"/>
      <c r="AG291" s="212"/>
      <c r="AH291" s="212"/>
      <c r="AI291" s="212"/>
      <c r="AK291" s="421"/>
      <c r="AL291" s="6"/>
      <c r="AQ291" s="6"/>
      <c r="AR291" s="6"/>
      <c r="AS291" s="6"/>
      <c r="AT291" s="6"/>
      <c r="AU291" s="6"/>
      <c r="AV291" s="6"/>
      <c r="AW291" s="6"/>
      <c r="AX291" s="6"/>
      <c r="AY291" s="6"/>
      <c r="AZ291" s="6"/>
      <c r="BA291" s="6"/>
      <c r="BN291" s="6"/>
      <c r="BQ291" s="305"/>
      <c r="BR291" s="12">
        <v>7704</v>
      </c>
      <c r="BS291" s="12">
        <v>52000</v>
      </c>
      <c r="BT291" s="12">
        <v>7747.5</v>
      </c>
      <c r="BU291" s="446">
        <v>85000</v>
      </c>
      <c r="CW291" s="148"/>
      <c r="CX291" s="148"/>
      <c r="CY291" s="148"/>
      <c r="CZ291" s="148"/>
      <c r="DA291" s="148"/>
      <c r="DB291" s="148"/>
      <c r="DC291" s="148"/>
    </row>
    <row r="292" spans="3:107">
      <c r="C292" s="212"/>
      <c r="D292" s="212"/>
      <c r="E292" s="212"/>
      <c r="F292" s="212"/>
      <c r="G292" s="212"/>
      <c r="H292" s="212"/>
      <c r="L292" s="396"/>
      <c r="M292" s="409"/>
      <c r="N292" s="60"/>
      <c r="X292" s="212"/>
      <c r="Y292" s="136"/>
      <c r="Z292" s="60"/>
      <c r="AA292" s="6"/>
      <c r="AG292" s="212"/>
      <c r="AH292" s="212"/>
      <c r="AI292" s="212"/>
      <c r="AK292" s="421"/>
      <c r="AL292" s="6"/>
      <c r="AQ292" s="6"/>
      <c r="AR292" s="6"/>
      <c r="AS292" s="6"/>
      <c r="AT292" s="6"/>
      <c r="AU292" s="6"/>
      <c r="AV292" s="6"/>
      <c r="AW292" s="6"/>
      <c r="AX292" s="6"/>
      <c r="AY292" s="6"/>
      <c r="AZ292" s="6"/>
      <c r="BA292" s="6"/>
      <c r="BN292" s="6"/>
      <c r="BQ292" s="305"/>
      <c r="BR292" s="12">
        <v>7704</v>
      </c>
      <c r="BS292" s="12">
        <v>52000</v>
      </c>
      <c r="BT292" s="12">
        <v>7747.5</v>
      </c>
      <c r="BU292" s="446">
        <v>85000</v>
      </c>
      <c r="CW292" s="148"/>
      <c r="CX292" s="148"/>
      <c r="CY292" s="148"/>
      <c r="CZ292" s="148"/>
      <c r="DA292" s="148"/>
      <c r="DB292" s="148"/>
      <c r="DC292" s="148"/>
    </row>
    <row r="293" spans="3:107">
      <c r="C293" s="212"/>
      <c r="D293" s="212"/>
      <c r="E293" s="212"/>
      <c r="F293" s="212"/>
      <c r="G293" s="212"/>
      <c r="H293" s="212"/>
      <c r="L293" s="396"/>
      <c r="M293" s="409"/>
      <c r="N293" s="60"/>
      <c r="X293" s="212"/>
      <c r="Y293" s="136"/>
      <c r="Z293" s="60"/>
      <c r="AA293" s="6"/>
      <c r="AG293" s="212"/>
      <c r="AH293" s="212"/>
      <c r="AI293" s="212"/>
      <c r="AK293" s="421"/>
      <c r="AL293" s="6"/>
      <c r="AQ293" s="6"/>
      <c r="AR293" s="6"/>
      <c r="AS293" s="6"/>
      <c r="AT293" s="6"/>
      <c r="AU293" s="6"/>
      <c r="AV293" s="6"/>
      <c r="AW293" s="6"/>
      <c r="AX293" s="6"/>
      <c r="AY293" s="6"/>
      <c r="AZ293" s="6"/>
      <c r="BA293" s="6"/>
      <c r="BN293" s="6"/>
      <c r="BQ293" s="305"/>
      <c r="BR293" s="12">
        <v>7704</v>
      </c>
      <c r="BS293" s="12">
        <v>52000</v>
      </c>
      <c r="BT293" s="12">
        <v>7747.5</v>
      </c>
      <c r="BU293" s="446">
        <v>85000</v>
      </c>
      <c r="CW293" s="148"/>
      <c r="CX293" s="148"/>
      <c r="CY293" s="148"/>
      <c r="CZ293" s="148"/>
      <c r="DA293" s="148"/>
      <c r="DB293" s="148"/>
      <c r="DC293" s="148"/>
    </row>
    <row r="294" spans="3:107">
      <c r="C294" s="212"/>
      <c r="D294" s="212"/>
      <c r="E294" s="212"/>
      <c r="F294" s="212"/>
      <c r="G294" s="212"/>
      <c r="H294" s="212"/>
      <c r="L294" s="396"/>
      <c r="M294" s="409"/>
      <c r="N294" s="60"/>
      <c r="X294" s="212"/>
      <c r="Y294" s="136"/>
      <c r="Z294" s="60"/>
      <c r="AA294" s="6"/>
      <c r="AG294" s="212"/>
      <c r="AH294" s="212"/>
      <c r="AI294" s="212"/>
      <c r="AK294" s="421"/>
      <c r="AL294" s="6"/>
      <c r="AQ294" s="6"/>
      <c r="AR294" s="6"/>
      <c r="AS294" s="6"/>
      <c r="AT294" s="6"/>
      <c r="AU294" s="6"/>
      <c r="AV294" s="6"/>
      <c r="AW294" s="6"/>
      <c r="AX294" s="6"/>
      <c r="AY294" s="6"/>
      <c r="AZ294" s="6"/>
      <c r="BA294" s="6"/>
      <c r="BN294" s="6"/>
      <c r="BQ294" s="305"/>
      <c r="BR294" s="12">
        <v>7704</v>
      </c>
      <c r="BS294" s="12">
        <v>52000</v>
      </c>
      <c r="BT294" s="12">
        <v>7747.5</v>
      </c>
      <c r="BU294" s="446">
        <v>85000</v>
      </c>
      <c r="CW294" s="148"/>
      <c r="CX294" s="148"/>
      <c r="CY294" s="148"/>
      <c r="CZ294" s="148"/>
      <c r="DA294" s="148"/>
      <c r="DB294" s="148"/>
      <c r="DC294" s="148"/>
    </row>
    <row r="295" spans="3:107">
      <c r="C295" s="212"/>
      <c r="D295" s="212"/>
      <c r="E295" s="212"/>
      <c r="F295" s="212"/>
      <c r="G295" s="212"/>
      <c r="H295" s="212"/>
      <c r="L295" s="396"/>
      <c r="M295" s="409"/>
      <c r="N295" s="60"/>
      <c r="X295" s="212"/>
      <c r="Y295" s="136"/>
      <c r="Z295" s="60"/>
      <c r="AA295" s="6"/>
      <c r="AG295" s="212"/>
      <c r="AH295" s="212"/>
      <c r="AI295" s="212"/>
      <c r="AK295" s="421"/>
      <c r="AL295" s="6"/>
      <c r="AQ295" s="6"/>
      <c r="AR295" s="6"/>
      <c r="AS295" s="6"/>
      <c r="AT295" s="6"/>
      <c r="AU295" s="6"/>
      <c r="AV295" s="6"/>
      <c r="AW295" s="6"/>
      <c r="AX295" s="6"/>
      <c r="AY295" s="6"/>
      <c r="AZ295" s="6"/>
      <c r="BA295" s="6"/>
      <c r="BN295" s="6"/>
      <c r="BQ295" s="305"/>
      <c r="BR295" s="12">
        <v>7704</v>
      </c>
      <c r="BS295" s="12">
        <v>52000</v>
      </c>
      <c r="BT295" s="12">
        <v>7747.5</v>
      </c>
      <c r="BU295" s="446">
        <v>85000</v>
      </c>
      <c r="CW295" s="148"/>
      <c r="CX295" s="148"/>
      <c r="CY295" s="148"/>
      <c r="CZ295" s="148"/>
      <c r="DA295" s="148"/>
      <c r="DB295" s="148"/>
      <c r="DC295" s="148"/>
    </row>
    <row r="296" spans="3:107">
      <c r="C296" s="212"/>
      <c r="D296" s="212"/>
      <c r="E296" s="212"/>
      <c r="F296" s="212"/>
      <c r="G296" s="212"/>
      <c r="H296" s="212"/>
      <c r="L296" s="396"/>
      <c r="M296" s="409"/>
      <c r="N296" s="60"/>
      <c r="X296" s="212"/>
      <c r="Y296" s="136"/>
      <c r="Z296" s="60"/>
      <c r="AA296" s="6"/>
      <c r="AG296" s="212"/>
      <c r="AH296" s="212"/>
      <c r="AI296" s="212"/>
      <c r="AK296" s="421"/>
      <c r="AL296" s="6"/>
      <c r="AQ296" s="6"/>
      <c r="AR296" s="6"/>
      <c r="AS296" s="6"/>
      <c r="AT296" s="6"/>
      <c r="AU296" s="6"/>
      <c r="AV296" s="6"/>
      <c r="AW296" s="6"/>
      <c r="AX296" s="6"/>
      <c r="AY296" s="6"/>
      <c r="AZ296" s="6"/>
      <c r="BA296" s="6"/>
      <c r="BN296" s="6"/>
      <c r="BQ296" s="305"/>
      <c r="BR296" s="12">
        <v>7704</v>
      </c>
      <c r="BS296" s="12">
        <v>52000</v>
      </c>
      <c r="BT296" s="12">
        <v>7747.5</v>
      </c>
      <c r="BU296" s="446">
        <v>85000</v>
      </c>
      <c r="CW296" s="148"/>
      <c r="CX296" s="148"/>
      <c r="CY296" s="148"/>
      <c r="CZ296" s="148"/>
      <c r="DA296" s="148"/>
      <c r="DB296" s="148"/>
      <c r="DC296" s="148"/>
    </row>
    <row r="297" spans="3:107">
      <c r="C297" s="212"/>
      <c r="D297" s="212"/>
      <c r="E297" s="212"/>
      <c r="F297" s="212"/>
      <c r="G297" s="212"/>
      <c r="H297" s="212"/>
      <c r="L297" s="396"/>
      <c r="M297" s="409"/>
      <c r="N297" s="60"/>
      <c r="X297" s="212"/>
      <c r="Y297" s="136"/>
      <c r="Z297" s="60"/>
      <c r="AA297" s="6"/>
      <c r="AG297" s="212"/>
      <c r="AH297" s="212"/>
      <c r="AI297" s="212"/>
      <c r="AK297" s="421"/>
      <c r="AL297" s="6"/>
      <c r="AQ297" s="6"/>
      <c r="AR297" s="6"/>
      <c r="AS297" s="6"/>
      <c r="AT297" s="6"/>
      <c r="AU297" s="6"/>
      <c r="AV297" s="6"/>
      <c r="AW297" s="6"/>
      <c r="AX297" s="6"/>
      <c r="AY297" s="6"/>
      <c r="AZ297" s="6"/>
      <c r="BA297" s="6"/>
      <c r="BN297" s="6"/>
      <c r="BQ297" s="305"/>
      <c r="BR297" s="12">
        <v>7704</v>
      </c>
      <c r="BS297" s="12">
        <v>52000</v>
      </c>
      <c r="BT297" s="12">
        <v>7747.5</v>
      </c>
      <c r="BU297" s="446">
        <v>85000</v>
      </c>
      <c r="CW297" s="148"/>
      <c r="CX297" s="148"/>
      <c r="CY297" s="148"/>
      <c r="CZ297" s="148"/>
      <c r="DA297" s="148"/>
      <c r="DB297" s="148"/>
      <c r="DC297" s="148"/>
    </row>
    <row r="298" spans="3:107">
      <c r="C298" s="212"/>
      <c r="D298" s="212"/>
      <c r="E298" s="212"/>
      <c r="F298" s="212"/>
      <c r="G298" s="212"/>
      <c r="H298" s="212"/>
      <c r="L298" s="396"/>
      <c r="M298" s="409"/>
      <c r="N298" s="60"/>
      <c r="X298" s="212"/>
      <c r="Y298" s="136"/>
      <c r="Z298" s="60"/>
      <c r="AA298" s="6"/>
      <c r="AG298" s="212"/>
      <c r="AH298" s="212"/>
      <c r="AI298" s="212"/>
      <c r="AK298" s="421"/>
      <c r="AL298" s="6"/>
      <c r="AQ298" s="6"/>
      <c r="AR298" s="6"/>
      <c r="AS298" s="6"/>
      <c r="AT298" s="6"/>
      <c r="AU298" s="6"/>
      <c r="AV298" s="6"/>
      <c r="AW298" s="6"/>
      <c r="AX298" s="6"/>
      <c r="AY298" s="6"/>
      <c r="AZ298" s="6"/>
      <c r="BA298" s="6"/>
      <c r="BN298" s="6"/>
      <c r="BQ298" s="305"/>
      <c r="BR298" s="12">
        <v>7704</v>
      </c>
      <c r="BS298" s="12">
        <v>52000</v>
      </c>
      <c r="BT298" s="12">
        <v>7747.5</v>
      </c>
      <c r="BU298" s="446">
        <v>85000</v>
      </c>
      <c r="CW298" s="148"/>
      <c r="CX298" s="148"/>
      <c r="CY298" s="148"/>
      <c r="CZ298" s="148"/>
      <c r="DA298" s="148"/>
      <c r="DB298" s="148"/>
      <c r="DC298" s="148"/>
    </row>
    <row r="299" spans="3:107">
      <c r="C299" s="212"/>
      <c r="D299" s="212"/>
      <c r="E299" s="212"/>
      <c r="F299" s="212"/>
      <c r="G299" s="212"/>
      <c r="H299" s="212"/>
      <c r="L299" s="396"/>
      <c r="M299" s="409"/>
      <c r="N299" s="60"/>
      <c r="X299" s="212"/>
      <c r="Y299" s="136"/>
      <c r="Z299" s="60"/>
      <c r="AA299" s="6"/>
      <c r="AG299" s="212"/>
      <c r="AH299" s="212"/>
      <c r="AI299" s="212"/>
      <c r="AK299" s="421"/>
      <c r="AL299" s="6"/>
      <c r="AQ299" s="6"/>
      <c r="AR299" s="6"/>
      <c r="AS299" s="6"/>
      <c r="AT299" s="6"/>
      <c r="AU299" s="6"/>
      <c r="AV299" s="6"/>
      <c r="AW299" s="6"/>
      <c r="AX299" s="6"/>
      <c r="AY299" s="6"/>
      <c r="AZ299" s="6"/>
      <c r="BA299" s="6"/>
      <c r="BN299" s="6"/>
      <c r="BQ299" s="305"/>
      <c r="BR299" s="12">
        <v>7704</v>
      </c>
      <c r="BS299" s="12">
        <v>52000</v>
      </c>
      <c r="BT299" s="12">
        <v>7747.5</v>
      </c>
      <c r="BU299" s="446">
        <v>85000</v>
      </c>
      <c r="CW299" s="148"/>
      <c r="CX299" s="148"/>
      <c r="CY299" s="148"/>
      <c r="CZ299" s="148"/>
      <c r="DA299" s="148"/>
      <c r="DB299" s="148"/>
      <c r="DC299" s="148"/>
    </row>
    <row r="300" spans="3:107">
      <c r="C300" s="212"/>
      <c r="D300" s="212"/>
      <c r="E300" s="212"/>
      <c r="F300" s="212"/>
      <c r="G300" s="212"/>
      <c r="H300" s="212"/>
      <c r="L300" s="396"/>
      <c r="M300" s="409"/>
      <c r="N300" s="60"/>
      <c r="X300" s="212"/>
      <c r="Y300" s="136"/>
      <c r="Z300" s="60"/>
      <c r="AA300" s="6"/>
      <c r="AG300" s="212"/>
      <c r="AH300" s="212"/>
      <c r="AI300" s="212"/>
      <c r="AK300" s="421"/>
      <c r="AL300" s="6"/>
      <c r="AQ300" s="6"/>
      <c r="AR300" s="6"/>
      <c r="AS300" s="6"/>
      <c r="AT300" s="6"/>
      <c r="AU300" s="6"/>
      <c r="AV300" s="6"/>
      <c r="AW300" s="6"/>
      <c r="AX300" s="6"/>
      <c r="AY300" s="6"/>
      <c r="AZ300" s="6"/>
      <c r="BA300" s="6"/>
      <c r="BN300" s="6"/>
      <c r="BQ300" s="305"/>
      <c r="BR300" s="12">
        <v>7704</v>
      </c>
      <c r="BS300" s="12">
        <v>52000</v>
      </c>
      <c r="BT300" s="12">
        <v>7747.5</v>
      </c>
      <c r="BU300" s="446">
        <v>85000</v>
      </c>
      <c r="CW300" s="148"/>
      <c r="CX300" s="148"/>
      <c r="CY300" s="148"/>
      <c r="CZ300" s="148"/>
      <c r="DA300" s="148"/>
      <c r="DB300" s="148"/>
      <c r="DC300" s="148"/>
    </row>
    <row r="301" spans="3:107">
      <c r="C301" s="212"/>
      <c r="D301" s="212"/>
      <c r="E301" s="212"/>
      <c r="F301" s="212"/>
      <c r="G301" s="212"/>
      <c r="H301" s="212"/>
      <c r="L301" s="396"/>
      <c r="M301" s="409"/>
      <c r="N301" s="60"/>
      <c r="X301" s="212"/>
      <c r="Y301" s="136"/>
      <c r="Z301" s="60"/>
      <c r="AA301" s="6"/>
      <c r="AG301" s="212"/>
      <c r="AH301" s="212"/>
      <c r="AI301" s="212"/>
      <c r="AK301" s="421"/>
      <c r="AL301" s="6"/>
      <c r="AQ301" s="6"/>
      <c r="AR301" s="6"/>
      <c r="AS301" s="6"/>
      <c r="AT301" s="6"/>
      <c r="AU301" s="6"/>
      <c r="AV301" s="6"/>
      <c r="AW301" s="6"/>
      <c r="AX301" s="6"/>
      <c r="AY301" s="6"/>
      <c r="AZ301" s="6"/>
      <c r="BA301" s="6"/>
      <c r="BN301" s="6"/>
      <c r="BQ301" s="305"/>
      <c r="BR301" s="12">
        <v>7704</v>
      </c>
      <c r="BS301" s="12">
        <v>52000</v>
      </c>
      <c r="BT301" s="12">
        <v>7747.5</v>
      </c>
      <c r="BU301" s="446">
        <v>85000</v>
      </c>
      <c r="CW301" s="148"/>
      <c r="CX301" s="148"/>
      <c r="CY301" s="148"/>
      <c r="CZ301" s="148"/>
      <c r="DA301" s="148"/>
      <c r="DB301" s="148"/>
      <c r="DC301" s="148"/>
    </row>
    <row r="302" spans="3:107">
      <c r="C302" s="212"/>
      <c r="D302" s="212"/>
      <c r="E302" s="212"/>
      <c r="F302" s="212"/>
      <c r="G302" s="212"/>
      <c r="H302" s="212"/>
      <c r="L302" s="396"/>
      <c r="M302" s="409"/>
      <c r="N302" s="60"/>
      <c r="X302" s="212"/>
      <c r="Y302" s="136"/>
      <c r="Z302" s="60"/>
      <c r="AA302" s="6"/>
      <c r="AG302" s="212"/>
      <c r="AH302" s="212"/>
      <c r="AI302" s="212"/>
      <c r="AK302" s="421"/>
      <c r="AL302" s="6"/>
      <c r="AQ302" s="6"/>
      <c r="AR302" s="6"/>
      <c r="AS302" s="6"/>
      <c r="AT302" s="6"/>
      <c r="AU302" s="6"/>
      <c r="AV302" s="6"/>
      <c r="AW302" s="6"/>
      <c r="AX302" s="6"/>
      <c r="AY302" s="6"/>
      <c r="AZ302" s="6"/>
      <c r="BA302" s="6"/>
      <c r="BN302" s="6"/>
      <c r="BQ302" s="305"/>
      <c r="BR302" s="12">
        <v>7704</v>
      </c>
      <c r="BS302" s="12">
        <v>52000</v>
      </c>
      <c r="BT302" s="12">
        <v>7747.5</v>
      </c>
      <c r="BU302" s="446">
        <v>85000</v>
      </c>
      <c r="CW302" s="148"/>
      <c r="CX302" s="148"/>
      <c r="CY302" s="148"/>
      <c r="CZ302" s="148"/>
      <c r="DA302" s="148"/>
      <c r="DB302" s="148"/>
      <c r="DC302" s="148"/>
    </row>
    <row r="303" spans="3:107">
      <c r="C303" s="212"/>
      <c r="D303" s="212"/>
      <c r="E303" s="212"/>
      <c r="F303" s="212"/>
      <c r="G303" s="212"/>
      <c r="H303" s="212"/>
      <c r="L303" s="396"/>
      <c r="M303" s="409"/>
      <c r="N303" s="60"/>
      <c r="X303" s="212"/>
      <c r="Y303" s="136"/>
      <c r="Z303" s="60"/>
      <c r="AA303" s="6"/>
      <c r="AG303" s="212"/>
      <c r="AH303" s="212"/>
      <c r="AI303" s="212"/>
      <c r="AK303" s="421"/>
      <c r="AL303" s="6"/>
      <c r="AQ303" s="6"/>
      <c r="AR303" s="6"/>
      <c r="AS303" s="6"/>
      <c r="AT303" s="6"/>
      <c r="AU303" s="6"/>
      <c r="AV303" s="6"/>
      <c r="AW303" s="6"/>
      <c r="AX303" s="6"/>
      <c r="AY303" s="6"/>
      <c r="AZ303" s="6"/>
      <c r="BA303" s="6"/>
      <c r="BN303" s="6"/>
      <c r="BQ303" s="305"/>
      <c r="BR303" s="12">
        <v>7704</v>
      </c>
      <c r="BS303" s="12">
        <v>52000</v>
      </c>
      <c r="BT303" s="12">
        <v>7747.5</v>
      </c>
      <c r="BU303" s="446">
        <v>85000</v>
      </c>
      <c r="CW303" s="148"/>
      <c r="CX303" s="148"/>
      <c r="CY303" s="148"/>
      <c r="CZ303" s="148"/>
      <c r="DA303" s="148"/>
      <c r="DB303" s="148"/>
      <c r="DC303" s="148"/>
    </row>
    <row r="304" spans="3:107">
      <c r="C304" s="212"/>
      <c r="D304" s="212"/>
      <c r="E304" s="212"/>
      <c r="F304" s="212"/>
      <c r="G304" s="212"/>
      <c r="H304" s="212"/>
      <c r="L304" s="396"/>
      <c r="M304" s="409"/>
      <c r="N304" s="60"/>
      <c r="X304" s="212"/>
      <c r="Y304" s="136"/>
      <c r="Z304" s="60"/>
      <c r="AA304" s="6"/>
      <c r="AG304" s="212"/>
      <c r="AH304" s="212"/>
      <c r="AI304" s="212"/>
      <c r="AK304" s="421"/>
      <c r="AL304" s="6"/>
      <c r="AQ304" s="6"/>
      <c r="AR304" s="6"/>
      <c r="AS304" s="6"/>
      <c r="AT304" s="6"/>
      <c r="AU304" s="6"/>
      <c r="AV304" s="6"/>
      <c r="AW304" s="6"/>
      <c r="AX304" s="6"/>
      <c r="AY304" s="6"/>
      <c r="AZ304" s="6"/>
      <c r="BA304" s="6"/>
      <c r="BN304" s="6"/>
      <c r="BQ304" s="305"/>
      <c r="BR304" s="12">
        <v>7704</v>
      </c>
      <c r="BS304" s="12">
        <v>52000</v>
      </c>
      <c r="BT304" s="12">
        <v>7747.5</v>
      </c>
      <c r="BU304" s="446">
        <v>85000</v>
      </c>
      <c r="CW304" s="148"/>
      <c r="CX304" s="148"/>
      <c r="CY304" s="148"/>
      <c r="CZ304" s="148"/>
      <c r="DA304" s="148"/>
      <c r="DB304" s="148"/>
      <c r="DC304" s="148"/>
    </row>
    <row r="305" spans="3:107">
      <c r="C305" s="212"/>
      <c r="D305" s="212"/>
      <c r="E305" s="212"/>
      <c r="F305" s="212"/>
      <c r="G305" s="212"/>
      <c r="H305" s="212"/>
      <c r="L305" s="396"/>
      <c r="M305" s="409"/>
      <c r="N305" s="60"/>
      <c r="X305" s="212"/>
      <c r="Y305" s="136"/>
      <c r="Z305" s="60"/>
      <c r="AA305" s="6"/>
      <c r="AG305" s="212"/>
      <c r="AH305" s="212"/>
      <c r="AI305" s="212"/>
      <c r="AK305" s="421"/>
      <c r="AL305" s="6"/>
      <c r="AQ305" s="6"/>
      <c r="AR305" s="6"/>
      <c r="AS305" s="6"/>
      <c r="AT305" s="6"/>
      <c r="AU305" s="6"/>
      <c r="AV305" s="6"/>
      <c r="AW305" s="6"/>
      <c r="AX305" s="6"/>
      <c r="AY305" s="6"/>
      <c r="AZ305" s="6"/>
      <c r="BA305" s="6"/>
      <c r="BN305" s="6"/>
      <c r="BQ305" s="305"/>
      <c r="BR305" s="12">
        <v>7704</v>
      </c>
      <c r="BS305" s="12">
        <v>52000</v>
      </c>
      <c r="BT305" s="12">
        <v>7747.5</v>
      </c>
      <c r="BU305" s="446">
        <v>85000</v>
      </c>
      <c r="CW305" s="148"/>
      <c r="CX305" s="148"/>
      <c r="CY305" s="148"/>
      <c r="CZ305" s="148"/>
      <c r="DA305" s="148"/>
      <c r="DB305" s="148"/>
      <c r="DC305" s="148"/>
    </row>
    <row r="306" spans="3:107">
      <c r="C306" s="212"/>
      <c r="D306" s="212"/>
      <c r="E306" s="212"/>
      <c r="F306" s="212"/>
      <c r="G306" s="212"/>
      <c r="H306" s="212"/>
      <c r="L306" s="396"/>
      <c r="M306" s="409"/>
      <c r="N306" s="60"/>
      <c r="X306" s="212"/>
      <c r="Y306" s="136"/>
      <c r="Z306" s="60"/>
      <c r="AA306" s="6"/>
      <c r="AG306" s="212"/>
      <c r="AH306" s="212"/>
      <c r="AI306" s="212"/>
      <c r="AK306" s="421"/>
      <c r="AL306" s="6"/>
      <c r="AQ306" s="6"/>
      <c r="AR306" s="6"/>
      <c r="AS306" s="6"/>
      <c r="AT306" s="6"/>
      <c r="AU306" s="6"/>
      <c r="AV306" s="6"/>
      <c r="AW306" s="6"/>
      <c r="AX306" s="6"/>
      <c r="AY306" s="6"/>
      <c r="AZ306" s="6"/>
      <c r="BA306" s="6"/>
      <c r="BN306" s="6"/>
      <c r="BQ306" s="305"/>
      <c r="BR306" s="12">
        <v>7704</v>
      </c>
      <c r="BS306" s="12">
        <v>52000</v>
      </c>
      <c r="BT306" s="12">
        <v>7747.5</v>
      </c>
      <c r="BU306" s="446">
        <v>85000</v>
      </c>
      <c r="CW306" s="148"/>
      <c r="CX306" s="148"/>
      <c r="CY306" s="148"/>
      <c r="CZ306" s="148"/>
      <c r="DA306" s="148"/>
      <c r="DB306" s="148"/>
      <c r="DC306" s="148"/>
    </row>
    <row r="307" spans="3:107">
      <c r="C307" s="212"/>
      <c r="D307" s="212"/>
      <c r="E307" s="212"/>
      <c r="F307" s="212"/>
      <c r="G307" s="212"/>
      <c r="H307" s="212"/>
      <c r="L307" s="396"/>
      <c r="M307" s="409"/>
      <c r="N307" s="60"/>
      <c r="X307" s="212"/>
      <c r="Y307" s="136"/>
      <c r="Z307" s="60"/>
      <c r="AA307" s="6"/>
      <c r="AG307" s="212"/>
      <c r="AH307" s="212"/>
      <c r="AI307" s="212"/>
      <c r="AK307" s="421"/>
      <c r="AL307" s="6"/>
      <c r="AQ307" s="6"/>
      <c r="AR307" s="6"/>
      <c r="AS307" s="6"/>
      <c r="AT307" s="6"/>
      <c r="AU307" s="6"/>
      <c r="AV307" s="6"/>
      <c r="AW307" s="6"/>
      <c r="AX307" s="6"/>
      <c r="AY307" s="6"/>
      <c r="AZ307" s="6"/>
      <c r="BA307" s="6"/>
      <c r="BN307" s="6"/>
      <c r="BQ307" s="305">
        <v>0</v>
      </c>
      <c r="BR307" s="12">
        <v>7704</v>
      </c>
      <c r="BS307" s="12">
        <v>52000</v>
      </c>
      <c r="BT307" s="12">
        <v>7747.5</v>
      </c>
      <c r="BU307" s="446">
        <v>85000</v>
      </c>
      <c r="CW307" s="148"/>
      <c r="CX307" s="148"/>
      <c r="CY307" s="148"/>
      <c r="CZ307" s="148"/>
      <c r="DA307" s="148"/>
      <c r="DB307" s="148"/>
      <c r="DC307" s="148"/>
    </row>
    <row r="308" spans="3:107">
      <c r="C308" s="212"/>
      <c r="D308" s="212"/>
      <c r="E308" s="212"/>
      <c r="F308" s="212"/>
      <c r="G308" s="212"/>
      <c r="H308" s="212"/>
      <c r="L308" s="396"/>
      <c r="M308" s="409"/>
      <c r="N308" s="60"/>
      <c r="X308" s="212"/>
      <c r="Y308" s="136"/>
      <c r="Z308" s="60"/>
      <c r="AA308" s="6"/>
      <c r="AG308" s="212"/>
      <c r="AH308" s="212"/>
      <c r="AI308" s="212"/>
      <c r="AK308" s="421"/>
      <c r="AL308" s="6"/>
      <c r="AQ308" s="6"/>
      <c r="AR308" s="6"/>
      <c r="AS308" s="6"/>
      <c r="AT308" s="6"/>
      <c r="AU308" s="6"/>
      <c r="AV308" s="6"/>
      <c r="AW308" s="6"/>
      <c r="AX308" s="6"/>
      <c r="AY308" s="6"/>
      <c r="AZ308" s="6"/>
      <c r="BA308" s="6"/>
      <c r="BN308" s="6"/>
      <c r="BQ308" s="305">
        <v>1000000</v>
      </c>
      <c r="BR308" s="12">
        <v>7704</v>
      </c>
      <c r="BS308" s="12">
        <v>52000</v>
      </c>
      <c r="BT308" s="12">
        <v>7747.5</v>
      </c>
      <c r="BU308" s="446">
        <v>85000</v>
      </c>
      <c r="CW308" s="148"/>
      <c r="CX308" s="148"/>
      <c r="CY308" s="148"/>
      <c r="CZ308" s="148"/>
      <c r="DA308" s="148"/>
      <c r="DB308" s="148"/>
      <c r="DC308" s="148"/>
    </row>
    <row r="309" spans="3:107">
      <c r="C309" s="212"/>
      <c r="D309" s="212"/>
      <c r="E309" s="212"/>
      <c r="F309" s="212"/>
      <c r="G309" s="212"/>
      <c r="H309" s="212"/>
      <c r="L309" s="396"/>
      <c r="M309" s="409"/>
      <c r="N309" s="60"/>
      <c r="X309" s="212"/>
      <c r="Y309" s="136"/>
      <c r="Z309" s="60"/>
      <c r="AA309" s="6"/>
      <c r="AG309" s="212"/>
      <c r="AH309" s="212"/>
      <c r="AI309" s="212"/>
      <c r="AK309" s="421"/>
      <c r="AL309" s="6"/>
      <c r="AQ309" s="6"/>
      <c r="AR309" s="6"/>
      <c r="AS309" s="6"/>
      <c r="AT309" s="6"/>
      <c r="AU309" s="6"/>
      <c r="AV309" s="6"/>
      <c r="AW309" s="6"/>
      <c r="AX309" s="6"/>
      <c r="AY309" s="6"/>
      <c r="AZ309" s="6"/>
      <c r="BA309" s="6"/>
      <c r="BN309" s="6"/>
      <c r="BQ309" s="305"/>
      <c r="BR309" s="12">
        <v>7704</v>
      </c>
      <c r="BS309" s="12">
        <v>52000</v>
      </c>
      <c r="BT309" s="12">
        <v>7747.5</v>
      </c>
      <c r="BU309" s="446">
        <v>85000</v>
      </c>
      <c r="CW309" s="148"/>
      <c r="CX309" s="148"/>
      <c r="CY309" s="148"/>
      <c r="CZ309" s="148"/>
      <c r="DA309" s="148"/>
      <c r="DB309" s="148"/>
      <c r="DC309" s="148"/>
    </row>
    <row r="310" spans="3:107">
      <c r="C310" s="212"/>
      <c r="D310" s="212"/>
      <c r="E310" s="212"/>
      <c r="F310" s="212"/>
      <c r="G310" s="212"/>
      <c r="H310" s="212"/>
      <c r="L310" s="396"/>
      <c r="M310" s="409"/>
      <c r="N310" s="60"/>
      <c r="X310" s="212"/>
      <c r="Y310" s="136"/>
      <c r="Z310" s="60"/>
      <c r="AA310" s="6"/>
      <c r="AG310" s="212"/>
      <c r="AH310" s="212"/>
      <c r="AI310" s="212"/>
      <c r="AK310" s="421"/>
      <c r="AL310" s="6"/>
      <c r="AQ310" s="6"/>
      <c r="AR310" s="6"/>
      <c r="AS310" s="6"/>
      <c r="AT310" s="6"/>
      <c r="AU310" s="6"/>
      <c r="AV310" s="6"/>
      <c r="AW310" s="6"/>
      <c r="AX310" s="6"/>
      <c r="AY310" s="6"/>
      <c r="AZ310" s="6"/>
      <c r="BA310" s="6"/>
      <c r="BN310" s="6"/>
      <c r="BQ310" s="305"/>
      <c r="BR310" s="12">
        <v>7704</v>
      </c>
      <c r="BS310" s="12">
        <v>52000</v>
      </c>
      <c r="BT310" s="12">
        <v>7747.5</v>
      </c>
      <c r="BU310" s="446">
        <v>85000</v>
      </c>
    </row>
    <row r="311" spans="3:107">
      <c r="C311" s="212"/>
      <c r="D311" s="212"/>
      <c r="E311" s="212"/>
      <c r="F311" s="212"/>
      <c r="G311" s="212"/>
      <c r="H311" s="212"/>
      <c r="L311" s="396"/>
      <c r="M311" s="409"/>
      <c r="N311" s="60"/>
      <c r="X311" s="212"/>
      <c r="Y311" s="136"/>
      <c r="Z311" s="60"/>
      <c r="AA311" s="6"/>
      <c r="AG311" s="212"/>
      <c r="AH311" s="212"/>
      <c r="AI311" s="212"/>
      <c r="AK311" s="421"/>
      <c r="AL311" s="6"/>
      <c r="AQ311" s="6"/>
      <c r="AR311" s="6"/>
      <c r="AS311" s="6"/>
      <c r="AT311" s="6"/>
      <c r="AU311" s="6"/>
      <c r="AV311" s="6"/>
      <c r="AW311" s="6"/>
      <c r="AX311" s="6"/>
      <c r="AY311" s="6"/>
      <c r="AZ311" s="6"/>
      <c r="BA311" s="6"/>
      <c r="BN311" s="6"/>
      <c r="BQ311" s="305"/>
      <c r="BR311" s="12">
        <v>7704</v>
      </c>
      <c r="BS311" s="12">
        <v>52000</v>
      </c>
      <c r="BT311" s="12">
        <v>7747.5</v>
      </c>
      <c r="BU311" s="446">
        <v>85000</v>
      </c>
    </row>
    <row r="312" spans="3:107">
      <c r="C312" s="212"/>
      <c r="D312" s="212"/>
      <c r="E312" s="212"/>
      <c r="F312" s="212"/>
      <c r="G312" s="212"/>
      <c r="H312" s="212"/>
      <c r="L312" s="396"/>
      <c r="M312" s="409"/>
      <c r="N312" s="60"/>
      <c r="X312" s="212"/>
      <c r="Y312" s="136"/>
      <c r="Z312" s="60"/>
      <c r="AA312" s="6"/>
      <c r="AG312" s="212"/>
      <c r="AH312" s="212"/>
      <c r="AI312" s="212"/>
      <c r="AK312" s="421"/>
      <c r="AL312" s="6"/>
      <c r="AQ312" s="6"/>
      <c r="AR312" s="6"/>
      <c r="AS312" s="6"/>
      <c r="AT312" s="6"/>
      <c r="AU312" s="6"/>
      <c r="AV312" s="6"/>
      <c r="AW312" s="6"/>
      <c r="AX312" s="6"/>
      <c r="AY312" s="6"/>
      <c r="AZ312" s="6"/>
      <c r="BA312" s="6"/>
      <c r="BN312" s="6"/>
      <c r="BQ312" s="305"/>
      <c r="BR312" s="12">
        <v>7704</v>
      </c>
      <c r="BS312" s="12">
        <v>52000</v>
      </c>
      <c r="BT312" s="12">
        <v>7747.5</v>
      </c>
      <c r="BU312" s="446">
        <v>85000</v>
      </c>
    </row>
    <row r="313" spans="3:107">
      <c r="C313" s="212"/>
      <c r="D313" s="212"/>
      <c r="E313" s="212"/>
      <c r="F313" s="212"/>
      <c r="G313" s="212"/>
      <c r="H313" s="212"/>
      <c r="L313" s="396"/>
      <c r="M313" s="409"/>
      <c r="N313" s="60"/>
      <c r="X313" s="212"/>
      <c r="Y313" s="136"/>
      <c r="Z313" s="60"/>
      <c r="AA313" s="6"/>
      <c r="AG313" s="212"/>
      <c r="AH313" s="212"/>
      <c r="AI313" s="212"/>
      <c r="AK313" s="421"/>
      <c r="AL313" s="6"/>
      <c r="AQ313" s="6"/>
      <c r="AR313" s="6"/>
      <c r="AS313" s="6"/>
      <c r="AT313" s="6"/>
      <c r="AU313" s="6"/>
      <c r="AV313" s="6"/>
      <c r="AW313" s="6"/>
      <c r="AX313" s="6"/>
      <c r="AY313" s="6"/>
      <c r="AZ313" s="6"/>
      <c r="BA313" s="6"/>
      <c r="BN313" s="6"/>
      <c r="BQ313" s="305"/>
      <c r="BR313" s="12">
        <v>7704</v>
      </c>
      <c r="BS313" s="12">
        <v>52000</v>
      </c>
      <c r="BT313" s="12">
        <v>7747.5</v>
      </c>
      <c r="BU313" s="446">
        <v>85000</v>
      </c>
    </row>
    <row r="314" spans="3:107">
      <c r="C314" s="212"/>
      <c r="D314" s="212"/>
      <c r="E314" s="212"/>
      <c r="F314" s="212"/>
      <c r="G314" s="212"/>
      <c r="H314" s="212"/>
      <c r="L314" s="396"/>
      <c r="M314" s="409"/>
      <c r="N314" s="60"/>
      <c r="X314" s="212"/>
      <c r="Y314" s="136"/>
      <c r="Z314" s="60"/>
      <c r="AA314" s="6"/>
      <c r="AG314" s="212"/>
      <c r="AH314" s="212"/>
      <c r="AI314" s="212"/>
      <c r="AK314" s="421"/>
      <c r="AL314" s="6"/>
      <c r="AQ314" s="6"/>
      <c r="AR314" s="6"/>
      <c r="AS314" s="6"/>
      <c r="AT314" s="6"/>
      <c r="AU314" s="6"/>
      <c r="AV314" s="6"/>
      <c r="AW314" s="6"/>
      <c r="AX314" s="6"/>
      <c r="AY314" s="6"/>
      <c r="AZ314" s="6"/>
      <c r="BA314" s="6"/>
      <c r="BN314" s="6"/>
      <c r="BQ314" s="305"/>
      <c r="BR314" s="12">
        <v>7704</v>
      </c>
      <c r="BS314" s="12">
        <v>52000</v>
      </c>
      <c r="BT314" s="12">
        <v>7747.5</v>
      </c>
      <c r="BU314" s="446">
        <v>85000</v>
      </c>
    </row>
    <row r="315" spans="3:107">
      <c r="C315" s="212"/>
      <c r="D315" s="212"/>
      <c r="E315" s="212"/>
      <c r="F315" s="212"/>
      <c r="G315" s="212"/>
      <c r="H315" s="212"/>
      <c r="L315" s="396"/>
      <c r="M315" s="409"/>
      <c r="N315" s="60"/>
      <c r="X315" s="212"/>
      <c r="Y315" s="136"/>
      <c r="Z315" s="60"/>
      <c r="AA315" s="6"/>
      <c r="AG315" s="212"/>
      <c r="AH315" s="212"/>
      <c r="AI315" s="212"/>
      <c r="AK315" s="421"/>
      <c r="AL315" s="6"/>
      <c r="AQ315" s="6"/>
      <c r="AR315" s="6"/>
      <c r="AS315" s="6"/>
      <c r="AT315" s="6"/>
      <c r="AU315" s="6"/>
      <c r="AV315" s="6"/>
      <c r="AW315" s="6"/>
      <c r="AX315" s="6"/>
      <c r="AY315" s="6"/>
      <c r="AZ315" s="6"/>
      <c r="BA315" s="6"/>
      <c r="BN315" s="6"/>
      <c r="BQ315" s="305"/>
      <c r="BR315" s="12">
        <v>7704</v>
      </c>
      <c r="BS315" s="12">
        <v>52000</v>
      </c>
      <c r="BT315" s="12">
        <v>7747.5</v>
      </c>
      <c r="BU315" s="446">
        <v>85000</v>
      </c>
    </row>
    <row r="316" spans="3:107">
      <c r="C316" s="212"/>
      <c r="D316" s="212"/>
      <c r="E316" s="212"/>
      <c r="F316" s="212"/>
      <c r="G316" s="212"/>
      <c r="H316" s="212"/>
      <c r="L316" s="396"/>
      <c r="M316" s="409"/>
      <c r="N316" s="60"/>
      <c r="X316" s="212"/>
      <c r="Y316" s="136"/>
      <c r="Z316" s="60"/>
      <c r="AA316" s="6"/>
      <c r="AG316" s="212"/>
      <c r="AH316" s="212"/>
      <c r="AI316" s="212"/>
      <c r="AK316" s="421"/>
      <c r="AL316" s="6"/>
      <c r="AQ316" s="6"/>
      <c r="AR316" s="6"/>
      <c r="AS316" s="6"/>
      <c r="AT316" s="6"/>
      <c r="AU316" s="6"/>
      <c r="AV316" s="6"/>
      <c r="AW316" s="6"/>
      <c r="AX316" s="6"/>
      <c r="AY316" s="6"/>
      <c r="AZ316" s="6"/>
      <c r="BA316" s="6"/>
      <c r="BN316" s="6"/>
      <c r="BQ316" s="305"/>
      <c r="BR316" s="12">
        <v>7704</v>
      </c>
      <c r="BS316" s="12">
        <v>52000</v>
      </c>
      <c r="BT316" s="12">
        <v>7747.5</v>
      </c>
      <c r="BU316" s="446">
        <v>85000</v>
      </c>
    </row>
    <row r="317" spans="3:107">
      <c r="C317" s="212"/>
      <c r="D317" s="212"/>
      <c r="E317" s="212"/>
      <c r="F317" s="212"/>
      <c r="G317" s="212"/>
      <c r="H317" s="212"/>
      <c r="L317" s="396"/>
      <c r="M317" s="409"/>
      <c r="N317" s="60"/>
      <c r="X317" s="212"/>
      <c r="Y317" s="136"/>
      <c r="Z317" s="60"/>
      <c r="AA317" s="6"/>
      <c r="AG317" s="212"/>
      <c r="AH317" s="212"/>
      <c r="AI317" s="212"/>
      <c r="AK317" s="421"/>
      <c r="AL317" s="6"/>
      <c r="AQ317" s="6"/>
      <c r="AR317" s="6"/>
      <c r="AS317" s="6"/>
      <c r="AT317" s="6"/>
      <c r="AU317" s="6"/>
      <c r="AV317" s="6"/>
      <c r="AW317" s="6"/>
      <c r="AX317" s="6"/>
      <c r="AY317" s="6"/>
      <c r="AZ317" s="6"/>
      <c r="BA317" s="6"/>
      <c r="BN317" s="6"/>
      <c r="BQ317" s="305"/>
      <c r="BR317" s="12">
        <v>7704</v>
      </c>
      <c r="BS317" s="12">
        <v>52000</v>
      </c>
      <c r="BT317" s="12">
        <v>7747.5</v>
      </c>
      <c r="BU317" s="446">
        <v>85000</v>
      </c>
    </row>
    <row r="318" spans="3:107">
      <c r="C318" s="212"/>
      <c r="D318" s="212"/>
      <c r="E318" s="212"/>
      <c r="F318" s="212"/>
      <c r="G318" s="212"/>
      <c r="H318" s="212"/>
      <c r="L318" s="396"/>
      <c r="M318" s="409"/>
      <c r="N318" s="60"/>
      <c r="X318" s="212"/>
      <c r="Y318" s="136"/>
      <c r="Z318" s="60"/>
      <c r="AA318" s="6"/>
      <c r="AG318" s="212"/>
      <c r="AH318" s="212"/>
      <c r="AI318" s="212"/>
      <c r="AK318" s="421"/>
      <c r="AL318" s="6"/>
      <c r="AQ318" s="6"/>
      <c r="AR318" s="6"/>
      <c r="AS318" s="6"/>
      <c r="AT318" s="6"/>
      <c r="AU318" s="6"/>
      <c r="AV318" s="6"/>
      <c r="AW318" s="6"/>
      <c r="AX318" s="6"/>
      <c r="AY318" s="6"/>
      <c r="AZ318" s="6"/>
      <c r="BA318" s="6"/>
      <c r="BN318" s="6"/>
      <c r="BQ318" s="305"/>
      <c r="BR318" s="12">
        <v>7704</v>
      </c>
      <c r="BS318" s="12">
        <v>52000</v>
      </c>
      <c r="BT318" s="12">
        <v>7747.5</v>
      </c>
      <c r="BU318" s="446">
        <v>85000</v>
      </c>
    </row>
    <row r="319" spans="3:107">
      <c r="C319" s="212"/>
      <c r="D319" s="212"/>
      <c r="E319" s="212"/>
      <c r="F319" s="212"/>
      <c r="G319" s="212"/>
      <c r="H319" s="212"/>
      <c r="L319" s="396"/>
      <c r="M319" s="409"/>
      <c r="N319" s="60"/>
      <c r="X319" s="212"/>
      <c r="Y319" s="136"/>
      <c r="Z319" s="60"/>
      <c r="AA319" s="6"/>
      <c r="AG319" s="212"/>
      <c r="AH319" s="212"/>
      <c r="AI319" s="212"/>
      <c r="AK319" s="421"/>
      <c r="AL319" s="6"/>
      <c r="AQ319" s="6"/>
      <c r="AR319" s="6"/>
      <c r="AS319" s="6"/>
      <c r="AT319" s="6"/>
      <c r="AU319" s="6"/>
      <c r="AV319" s="6"/>
      <c r="AW319" s="6"/>
      <c r="AX319" s="6"/>
      <c r="AY319" s="6"/>
      <c r="AZ319" s="6"/>
      <c r="BA319" s="6"/>
      <c r="BN319" s="6"/>
      <c r="BQ319" s="305"/>
      <c r="BR319" s="12">
        <v>7704</v>
      </c>
      <c r="BS319" s="12">
        <v>52000</v>
      </c>
      <c r="BT319" s="12">
        <v>7747.5</v>
      </c>
      <c r="BU319" s="446">
        <v>85000</v>
      </c>
    </row>
    <row r="320" spans="3:107">
      <c r="C320" s="212"/>
      <c r="D320" s="212"/>
      <c r="E320" s="212"/>
      <c r="F320" s="212"/>
      <c r="G320" s="212"/>
      <c r="H320" s="212"/>
      <c r="L320" s="396"/>
      <c r="M320" s="409"/>
      <c r="N320" s="60"/>
      <c r="X320" s="212"/>
      <c r="Y320" s="136"/>
      <c r="Z320" s="60"/>
      <c r="AA320" s="6"/>
      <c r="AG320" s="212"/>
      <c r="AH320" s="212"/>
      <c r="AI320" s="212"/>
      <c r="AK320" s="421"/>
      <c r="AL320" s="6"/>
      <c r="AQ320" s="6"/>
      <c r="AR320" s="6"/>
      <c r="AS320" s="6"/>
      <c r="AT320" s="6"/>
      <c r="AU320" s="6"/>
      <c r="AV320" s="6"/>
      <c r="AW320" s="6"/>
      <c r="AX320" s="6"/>
      <c r="AY320" s="6"/>
      <c r="AZ320" s="6"/>
      <c r="BA320" s="6"/>
      <c r="BN320" s="6"/>
      <c r="BQ320" s="305"/>
      <c r="BR320" s="12">
        <v>7704</v>
      </c>
      <c r="BS320" s="12">
        <v>52000</v>
      </c>
      <c r="BT320" s="12">
        <v>7747.5</v>
      </c>
      <c r="BU320" s="446">
        <v>85000</v>
      </c>
    </row>
    <row r="321" spans="3:73">
      <c r="C321" s="212"/>
      <c r="D321" s="212"/>
      <c r="E321" s="212"/>
      <c r="F321" s="212"/>
      <c r="G321" s="212"/>
      <c r="H321" s="212"/>
      <c r="L321" s="396"/>
      <c r="M321" s="409"/>
      <c r="N321" s="60"/>
      <c r="X321" s="212"/>
      <c r="Y321" s="136"/>
      <c r="Z321" s="60"/>
      <c r="AA321" s="6"/>
      <c r="AG321" s="212"/>
      <c r="AH321" s="212"/>
      <c r="AI321" s="212"/>
      <c r="AK321" s="421"/>
      <c r="AL321" s="6"/>
      <c r="AQ321" s="6"/>
      <c r="AR321" s="6"/>
      <c r="AS321" s="6"/>
      <c r="AT321" s="6"/>
      <c r="AU321" s="6"/>
      <c r="AV321" s="6"/>
      <c r="AW321" s="6"/>
      <c r="AX321" s="6"/>
      <c r="AY321" s="6"/>
      <c r="AZ321" s="6"/>
      <c r="BA321" s="6"/>
      <c r="BN321" s="6"/>
      <c r="BQ321" s="305"/>
      <c r="BR321" s="12">
        <v>7704</v>
      </c>
      <c r="BS321" s="12">
        <v>52000</v>
      </c>
      <c r="BT321" s="12">
        <v>7747.5</v>
      </c>
      <c r="BU321" s="446">
        <v>85000</v>
      </c>
    </row>
    <row r="322" spans="3:73">
      <c r="C322" s="212"/>
      <c r="D322" s="212"/>
      <c r="E322" s="212"/>
      <c r="F322" s="212"/>
      <c r="G322" s="212"/>
      <c r="H322" s="212"/>
      <c r="L322" s="396"/>
      <c r="M322" s="409"/>
      <c r="N322" s="60"/>
      <c r="X322" s="212"/>
      <c r="Y322" s="136"/>
      <c r="Z322" s="60"/>
      <c r="AA322" s="6"/>
      <c r="AG322" s="212"/>
      <c r="AH322" s="212"/>
      <c r="AI322" s="212"/>
      <c r="AK322" s="421"/>
      <c r="AL322" s="6"/>
      <c r="AQ322" s="6"/>
      <c r="AR322" s="6"/>
      <c r="AS322" s="6"/>
      <c r="AT322" s="6"/>
      <c r="AU322" s="6"/>
      <c r="AV322" s="6"/>
      <c r="AW322" s="6"/>
      <c r="AX322" s="6"/>
      <c r="AY322" s="6"/>
      <c r="AZ322" s="6"/>
      <c r="BA322" s="6"/>
      <c r="BN322" s="6"/>
      <c r="BQ322" s="305"/>
      <c r="BR322" s="12">
        <v>7704</v>
      </c>
      <c r="BS322" s="12">
        <v>52000</v>
      </c>
      <c r="BT322" s="12">
        <v>7747.5</v>
      </c>
      <c r="BU322" s="446">
        <v>85000</v>
      </c>
    </row>
    <row r="323" spans="3:73">
      <c r="C323" s="212"/>
      <c r="D323" s="212"/>
      <c r="E323" s="212"/>
      <c r="F323" s="212"/>
      <c r="G323" s="212"/>
      <c r="H323" s="212"/>
      <c r="L323" s="396"/>
      <c r="M323" s="409"/>
      <c r="N323" s="60"/>
      <c r="X323" s="212"/>
      <c r="Y323" s="136"/>
      <c r="Z323" s="60"/>
      <c r="AA323" s="6"/>
      <c r="AG323" s="212"/>
      <c r="AH323" s="212"/>
      <c r="AI323" s="212"/>
      <c r="AK323" s="421"/>
      <c r="AL323" s="6"/>
      <c r="AQ323" s="6"/>
      <c r="AR323" s="6"/>
      <c r="AS323" s="6"/>
      <c r="AT323" s="6"/>
      <c r="AU323" s="6"/>
      <c r="AV323" s="6"/>
      <c r="AW323" s="6"/>
      <c r="AX323" s="6"/>
      <c r="AY323" s="6"/>
      <c r="AZ323" s="6"/>
      <c r="BA323" s="6"/>
      <c r="BN323" s="6"/>
      <c r="BQ323" s="305"/>
      <c r="BR323" s="12">
        <v>7704</v>
      </c>
      <c r="BS323" s="12">
        <v>52000</v>
      </c>
      <c r="BT323" s="12">
        <v>7747.5</v>
      </c>
      <c r="BU323" s="446">
        <v>85000</v>
      </c>
    </row>
    <row r="324" spans="3:73">
      <c r="C324" s="212"/>
      <c r="D324" s="212"/>
      <c r="E324" s="212"/>
      <c r="F324" s="212"/>
      <c r="G324" s="212"/>
      <c r="H324" s="212"/>
      <c r="L324" s="396"/>
      <c r="M324" s="409"/>
      <c r="N324" s="60"/>
      <c r="X324" s="212"/>
      <c r="Y324" s="136"/>
      <c r="Z324" s="60"/>
      <c r="AA324" s="6"/>
      <c r="AG324" s="212"/>
      <c r="AH324" s="212"/>
      <c r="AI324" s="212"/>
      <c r="AK324" s="421"/>
      <c r="AL324" s="6"/>
      <c r="AQ324" s="6"/>
      <c r="AR324" s="6"/>
      <c r="AS324" s="6"/>
      <c r="AT324" s="6"/>
      <c r="AU324" s="6"/>
      <c r="AV324" s="6"/>
      <c r="AW324" s="6"/>
      <c r="AX324" s="6"/>
      <c r="AY324" s="6"/>
      <c r="AZ324" s="6"/>
      <c r="BA324" s="6"/>
      <c r="BN324" s="6"/>
      <c r="BQ324" s="305"/>
      <c r="BR324" s="12">
        <v>7704</v>
      </c>
      <c r="BS324" s="12">
        <v>52000</v>
      </c>
      <c r="BT324" s="12">
        <v>7747.5</v>
      </c>
      <c r="BU324" s="446">
        <v>85000</v>
      </c>
    </row>
    <row r="325" spans="3:73">
      <c r="C325" s="212"/>
      <c r="D325" s="212"/>
      <c r="E325" s="212"/>
      <c r="F325" s="212"/>
      <c r="G325" s="212"/>
      <c r="H325" s="212"/>
      <c r="L325" s="396"/>
      <c r="M325" s="409"/>
      <c r="N325" s="60"/>
      <c r="X325" s="212"/>
      <c r="Y325" s="136"/>
      <c r="Z325" s="60"/>
      <c r="AA325" s="6"/>
      <c r="AG325" s="212"/>
      <c r="AH325" s="212"/>
      <c r="AI325" s="212"/>
      <c r="AK325" s="421"/>
      <c r="AL325" s="6"/>
      <c r="AQ325" s="6"/>
      <c r="AR325" s="6"/>
      <c r="AS325" s="6"/>
      <c r="AT325" s="6"/>
      <c r="AU325" s="6"/>
      <c r="AV325" s="6"/>
      <c r="AW325" s="6"/>
      <c r="AX325" s="6"/>
      <c r="AY325" s="6"/>
      <c r="AZ325" s="6"/>
      <c r="BA325" s="6"/>
      <c r="BN325" s="6"/>
      <c r="BQ325" s="305"/>
      <c r="BR325" s="12">
        <v>7704</v>
      </c>
      <c r="BS325" s="12">
        <v>52000</v>
      </c>
      <c r="BT325" s="12">
        <v>7747.5</v>
      </c>
      <c r="BU325" s="446">
        <v>85000</v>
      </c>
    </row>
    <row r="326" spans="3:73">
      <c r="C326" s="212"/>
      <c r="D326" s="212"/>
      <c r="E326" s="212"/>
      <c r="F326" s="212"/>
      <c r="G326" s="212"/>
      <c r="H326" s="212"/>
      <c r="L326" s="396"/>
      <c r="M326" s="409"/>
      <c r="N326" s="60"/>
      <c r="X326" s="212"/>
      <c r="Y326" s="136"/>
      <c r="Z326" s="60"/>
      <c r="AA326" s="6"/>
      <c r="AG326" s="212"/>
      <c r="AH326" s="212"/>
      <c r="AI326" s="212"/>
      <c r="AK326" s="421"/>
      <c r="AL326" s="6"/>
      <c r="AQ326" s="6"/>
      <c r="AR326" s="6"/>
      <c r="AS326" s="6"/>
      <c r="AT326" s="6"/>
      <c r="AU326" s="6"/>
      <c r="AV326" s="6"/>
      <c r="AW326" s="6"/>
      <c r="AX326" s="6"/>
      <c r="AY326" s="6"/>
      <c r="AZ326" s="6"/>
      <c r="BA326" s="6"/>
      <c r="BN326" s="6"/>
      <c r="BQ326" s="305"/>
      <c r="BR326" s="12">
        <v>7704</v>
      </c>
      <c r="BS326" s="12">
        <v>52000</v>
      </c>
      <c r="BT326" s="12">
        <v>7747.5</v>
      </c>
      <c r="BU326" s="446">
        <v>85000</v>
      </c>
    </row>
    <row r="327" spans="3:73">
      <c r="C327" s="212"/>
      <c r="D327" s="212"/>
      <c r="E327" s="212"/>
      <c r="F327" s="212"/>
      <c r="G327" s="212"/>
      <c r="H327" s="212"/>
      <c r="L327" s="396"/>
      <c r="M327" s="409"/>
      <c r="N327" s="60"/>
      <c r="X327" s="212"/>
      <c r="Y327" s="136"/>
      <c r="Z327" s="60"/>
      <c r="AA327" s="6"/>
      <c r="AG327" s="212"/>
      <c r="AH327" s="212"/>
      <c r="AI327" s="212"/>
      <c r="AK327" s="421"/>
      <c r="AL327" s="6"/>
      <c r="AQ327" s="6"/>
      <c r="AR327" s="6"/>
      <c r="AS327" s="6"/>
      <c r="AT327" s="6"/>
      <c r="AU327" s="6"/>
      <c r="AV327" s="6"/>
      <c r="AW327" s="6"/>
      <c r="AX327" s="6"/>
      <c r="AY327" s="6"/>
      <c r="AZ327" s="6"/>
      <c r="BA327" s="6"/>
      <c r="BN327" s="6"/>
      <c r="BQ327" s="305"/>
      <c r="BR327" s="12">
        <v>7704</v>
      </c>
      <c r="BS327" s="12">
        <v>52000</v>
      </c>
      <c r="BT327" s="12">
        <v>7747.5</v>
      </c>
      <c r="BU327" s="446">
        <v>85000</v>
      </c>
    </row>
    <row r="328" spans="3:73">
      <c r="C328" s="212"/>
      <c r="D328" s="212"/>
      <c r="E328" s="212"/>
      <c r="F328" s="212"/>
      <c r="G328" s="212"/>
      <c r="H328" s="212"/>
      <c r="L328" s="396"/>
      <c r="M328" s="409"/>
      <c r="N328" s="60"/>
      <c r="X328" s="212"/>
      <c r="Y328" s="136"/>
      <c r="Z328" s="60"/>
      <c r="AA328" s="6"/>
      <c r="AG328" s="212"/>
      <c r="AH328" s="212"/>
      <c r="AI328" s="212"/>
      <c r="AK328" s="421"/>
      <c r="AL328" s="6"/>
      <c r="AQ328" s="6"/>
      <c r="AR328" s="6"/>
      <c r="AS328" s="6"/>
      <c r="AT328" s="6"/>
      <c r="AU328" s="6"/>
      <c r="AV328" s="6"/>
      <c r="AW328" s="6"/>
      <c r="AX328" s="6"/>
      <c r="AY328" s="6"/>
      <c r="AZ328" s="6"/>
      <c r="BA328" s="6"/>
      <c r="BN328" s="6"/>
      <c r="BQ328" s="305"/>
      <c r="BR328" s="12">
        <v>7704</v>
      </c>
      <c r="BS328" s="12">
        <v>52000</v>
      </c>
      <c r="BT328" s="12">
        <v>7747.5</v>
      </c>
      <c r="BU328" s="446">
        <v>85000</v>
      </c>
    </row>
    <row r="329" spans="3:73">
      <c r="C329" s="212"/>
      <c r="D329" s="212"/>
      <c r="E329" s="212"/>
      <c r="F329" s="212"/>
      <c r="G329" s="212"/>
      <c r="H329" s="212"/>
      <c r="L329" s="396"/>
      <c r="M329" s="409"/>
      <c r="N329" s="60"/>
      <c r="X329" s="212"/>
      <c r="Y329" s="136"/>
      <c r="Z329" s="60"/>
      <c r="AA329" s="6"/>
      <c r="AG329" s="212"/>
      <c r="AH329" s="212"/>
      <c r="AI329" s="212"/>
      <c r="AK329" s="421"/>
      <c r="AL329" s="6"/>
      <c r="AQ329" s="6"/>
      <c r="AR329" s="6"/>
      <c r="AS329" s="6"/>
      <c r="AT329" s="6"/>
      <c r="AU329" s="6"/>
      <c r="AV329" s="6"/>
      <c r="AW329" s="6"/>
      <c r="AX329" s="6"/>
      <c r="AY329" s="6"/>
      <c r="AZ329" s="6"/>
      <c r="BA329" s="6"/>
      <c r="BN329" s="6"/>
      <c r="BQ329" s="305"/>
      <c r="BR329" s="12">
        <v>7704</v>
      </c>
      <c r="BS329" s="12">
        <v>52000</v>
      </c>
      <c r="BT329" s="12">
        <v>7747.5</v>
      </c>
      <c r="BU329" s="446">
        <v>85000</v>
      </c>
    </row>
    <row r="330" spans="3:73">
      <c r="C330" s="212"/>
      <c r="D330" s="212"/>
      <c r="E330" s="212"/>
      <c r="F330" s="212"/>
      <c r="G330" s="212"/>
      <c r="H330" s="212"/>
      <c r="L330" s="396"/>
      <c r="M330" s="409"/>
      <c r="N330" s="60"/>
      <c r="X330" s="212"/>
      <c r="Y330" s="136"/>
      <c r="Z330" s="60"/>
      <c r="AA330" s="6"/>
      <c r="AG330" s="212"/>
      <c r="AH330" s="212"/>
      <c r="AI330" s="212"/>
      <c r="AK330" s="421"/>
      <c r="AL330" s="6"/>
      <c r="AQ330" s="6"/>
      <c r="AR330" s="6"/>
      <c r="AS330" s="6"/>
      <c r="AT330" s="6"/>
      <c r="AU330" s="6"/>
      <c r="AV330" s="6"/>
      <c r="AW330" s="6"/>
      <c r="AX330" s="6"/>
      <c r="AY330" s="6"/>
      <c r="AZ330" s="6"/>
      <c r="BA330" s="6"/>
      <c r="BN330" s="6"/>
      <c r="BQ330" s="305"/>
      <c r="BR330" s="12">
        <v>7704</v>
      </c>
      <c r="BS330" s="12">
        <v>52000</v>
      </c>
      <c r="BT330" s="12">
        <v>7747.5</v>
      </c>
      <c r="BU330" s="446">
        <v>85000</v>
      </c>
    </row>
    <row r="331" spans="3:73">
      <c r="C331" s="212"/>
      <c r="D331" s="212"/>
      <c r="E331" s="212"/>
      <c r="F331" s="212"/>
      <c r="G331" s="212"/>
      <c r="H331" s="212"/>
      <c r="L331" s="396"/>
      <c r="M331" s="409"/>
      <c r="N331" s="60"/>
      <c r="X331" s="212"/>
      <c r="Y331" s="136"/>
      <c r="Z331" s="60"/>
      <c r="AA331" s="6"/>
      <c r="AG331" s="212"/>
      <c r="AH331" s="212"/>
      <c r="AI331" s="212"/>
      <c r="AK331" s="421"/>
      <c r="AL331" s="6"/>
      <c r="AQ331" s="6"/>
      <c r="AR331" s="6"/>
      <c r="AS331" s="6"/>
      <c r="AT331" s="6"/>
      <c r="AU331" s="6"/>
      <c r="AV331" s="6"/>
      <c r="AW331" s="6"/>
      <c r="AX331" s="6"/>
      <c r="AY331" s="6"/>
      <c r="AZ331" s="6"/>
      <c r="BA331" s="6"/>
      <c r="BN331" s="6"/>
      <c r="BQ331" s="305"/>
      <c r="BR331" s="12">
        <v>7704</v>
      </c>
      <c r="BS331" s="12">
        <v>52000</v>
      </c>
      <c r="BT331" s="12">
        <v>7747.5</v>
      </c>
      <c r="BU331" s="446">
        <v>85000</v>
      </c>
    </row>
    <row r="332" spans="3:73">
      <c r="C332" s="212"/>
      <c r="D332" s="212"/>
      <c r="E332" s="212"/>
      <c r="F332" s="212"/>
      <c r="G332" s="212"/>
      <c r="H332" s="212"/>
      <c r="L332" s="396"/>
      <c r="M332" s="409"/>
      <c r="N332" s="60"/>
      <c r="X332" s="212"/>
      <c r="Y332" s="136"/>
      <c r="Z332" s="60"/>
      <c r="AA332" s="6"/>
      <c r="AG332" s="212"/>
      <c r="AH332" s="212"/>
      <c r="AI332" s="212"/>
      <c r="AK332" s="421"/>
      <c r="AL332" s="6"/>
      <c r="AQ332" s="6"/>
      <c r="AR332" s="6"/>
      <c r="AS332" s="6"/>
      <c r="AT332" s="6"/>
      <c r="AU332" s="6"/>
      <c r="AV332" s="6"/>
      <c r="AW332" s="6"/>
      <c r="AX332" s="6"/>
      <c r="AY332" s="6"/>
      <c r="AZ332" s="6"/>
      <c r="BA332" s="6"/>
      <c r="BN332" s="6"/>
      <c r="BQ332" s="305"/>
      <c r="BR332" s="12">
        <v>7704</v>
      </c>
      <c r="BS332" s="12">
        <v>52000</v>
      </c>
      <c r="BT332" s="12">
        <v>7747.5</v>
      </c>
      <c r="BU332" s="446">
        <v>85000</v>
      </c>
    </row>
    <row r="333" spans="3:73">
      <c r="C333" s="212"/>
      <c r="D333" s="212"/>
      <c r="E333" s="212"/>
      <c r="F333" s="212"/>
      <c r="G333" s="212"/>
      <c r="H333" s="212"/>
      <c r="L333" s="396"/>
      <c r="M333" s="409"/>
      <c r="N333" s="60"/>
      <c r="X333" s="212"/>
      <c r="Y333" s="136"/>
      <c r="Z333" s="60"/>
      <c r="AA333" s="6"/>
      <c r="AG333" s="212"/>
      <c r="AH333" s="212"/>
      <c r="AI333" s="212"/>
      <c r="AK333" s="421"/>
      <c r="AL333" s="6"/>
      <c r="AQ333" s="6"/>
      <c r="AR333" s="6"/>
      <c r="AS333" s="6"/>
      <c r="AT333" s="6"/>
      <c r="AU333" s="6"/>
      <c r="AV333" s="6"/>
      <c r="AW333" s="6"/>
      <c r="AX333" s="6"/>
      <c r="AY333" s="6"/>
      <c r="AZ333" s="6"/>
      <c r="BA333" s="6"/>
      <c r="BN333" s="6"/>
      <c r="BQ333" s="305"/>
      <c r="BR333" s="12">
        <v>7704</v>
      </c>
      <c r="BS333" s="12">
        <v>52000</v>
      </c>
      <c r="BT333" s="12">
        <v>7747.5</v>
      </c>
      <c r="BU333" s="446">
        <v>85000</v>
      </c>
    </row>
    <row r="334" spans="3:73">
      <c r="C334" s="212"/>
      <c r="D334" s="212"/>
      <c r="E334" s="212"/>
      <c r="F334" s="212"/>
      <c r="G334" s="212"/>
      <c r="H334" s="212"/>
      <c r="L334" s="396"/>
      <c r="M334" s="409"/>
      <c r="N334" s="60"/>
      <c r="X334" s="212"/>
      <c r="Y334" s="136"/>
      <c r="Z334" s="60"/>
      <c r="AA334" s="6"/>
      <c r="AG334" s="212"/>
      <c r="AH334" s="212"/>
      <c r="AI334" s="212"/>
      <c r="AK334" s="421"/>
      <c r="AL334" s="6"/>
      <c r="AQ334" s="6"/>
      <c r="AR334" s="6"/>
      <c r="AS334" s="6"/>
      <c r="AT334" s="6"/>
      <c r="AU334" s="6"/>
      <c r="AV334" s="6"/>
      <c r="AW334" s="6"/>
      <c r="AX334" s="6"/>
      <c r="AY334" s="6"/>
      <c r="AZ334" s="6"/>
      <c r="BA334" s="6"/>
      <c r="BN334" s="6"/>
      <c r="BQ334" s="305"/>
      <c r="BR334" s="12">
        <v>7704</v>
      </c>
      <c r="BS334" s="12">
        <v>52000</v>
      </c>
      <c r="BT334" s="12">
        <v>7747.5</v>
      </c>
      <c r="BU334" s="446">
        <v>85000</v>
      </c>
    </row>
    <row r="335" spans="3:73">
      <c r="C335" s="212"/>
      <c r="D335" s="212"/>
      <c r="E335" s="212"/>
      <c r="F335" s="212"/>
      <c r="G335" s="212"/>
      <c r="H335" s="212"/>
      <c r="L335" s="396"/>
      <c r="M335" s="409"/>
      <c r="N335" s="60"/>
      <c r="X335" s="212"/>
      <c r="Y335" s="136"/>
      <c r="Z335" s="60"/>
      <c r="AA335" s="6"/>
      <c r="AG335" s="212"/>
      <c r="AH335" s="212"/>
      <c r="AI335" s="212"/>
      <c r="AK335" s="421"/>
      <c r="AL335" s="6"/>
      <c r="AQ335" s="6"/>
      <c r="AR335" s="6"/>
      <c r="AS335" s="6"/>
      <c r="AT335" s="6"/>
      <c r="AU335" s="6"/>
      <c r="AV335" s="6"/>
      <c r="AW335" s="6"/>
      <c r="AX335" s="6"/>
      <c r="AY335" s="6"/>
      <c r="AZ335" s="6"/>
      <c r="BA335" s="6"/>
      <c r="BN335" s="6"/>
      <c r="BQ335" s="305"/>
      <c r="BR335" s="12">
        <v>7704</v>
      </c>
      <c r="BS335" s="12">
        <v>52000</v>
      </c>
      <c r="BT335" s="12">
        <v>7747.5</v>
      </c>
      <c r="BU335" s="446">
        <v>85000</v>
      </c>
    </row>
    <row r="336" spans="3:73">
      <c r="C336" s="212"/>
      <c r="D336" s="212"/>
      <c r="E336" s="212"/>
      <c r="F336" s="212"/>
      <c r="G336" s="212"/>
      <c r="H336" s="212"/>
      <c r="L336" s="396"/>
      <c r="M336" s="409"/>
      <c r="N336" s="60"/>
      <c r="X336" s="212"/>
      <c r="Y336" s="136"/>
      <c r="Z336" s="60"/>
      <c r="AA336" s="6"/>
      <c r="AG336" s="212"/>
      <c r="AH336" s="212"/>
      <c r="AI336" s="212"/>
      <c r="AK336" s="421"/>
      <c r="AL336" s="6"/>
      <c r="AQ336" s="6"/>
      <c r="AR336" s="6"/>
      <c r="AS336" s="6"/>
      <c r="AT336" s="6"/>
      <c r="AU336" s="6"/>
      <c r="AV336" s="6"/>
      <c r="AW336" s="6"/>
      <c r="AX336" s="6"/>
      <c r="AY336" s="6"/>
      <c r="AZ336" s="6"/>
      <c r="BA336" s="6"/>
      <c r="BN336" s="6"/>
      <c r="BQ336" s="305"/>
      <c r="BR336" s="12">
        <v>7704</v>
      </c>
      <c r="BS336" s="12">
        <v>52000</v>
      </c>
      <c r="BT336" s="12">
        <v>7747.5</v>
      </c>
      <c r="BU336" s="446">
        <v>85000</v>
      </c>
    </row>
    <row r="337" spans="3:73">
      <c r="C337" s="212"/>
      <c r="D337" s="212"/>
      <c r="E337" s="212"/>
      <c r="F337" s="212"/>
      <c r="G337" s="212"/>
      <c r="H337" s="212"/>
      <c r="L337" s="396"/>
      <c r="M337" s="409"/>
      <c r="N337" s="60"/>
      <c r="X337" s="212"/>
      <c r="Y337" s="136"/>
      <c r="Z337" s="60"/>
      <c r="AA337" s="6"/>
      <c r="AG337" s="212"/>
      <c r="AH337" s="212"/>
      <c r="AI337" s="212"/>
      <c r="AK337" s="421"/>
      <c r="AL337" s="6"/>
      <c r="AQ337" s="6"/>
      <c r="AR337" s="6"/>
      <c r="AS337" s="6"/>
      <c r="AT337" s="6"/>
      <c r="AU337" s="6"/>
      <c r="AV337" s="6"/>
      <c r="AW337" s="6"/>
      <c r="AX337" s="6"/>
      <c r="AY337" s="6"/>
      <c r="AZ337" s="6"/>
      <c r="BA337" s="6"/>
      <c r="BN337" s="6"/>
      <c r="BQ337" s="305"/>
      <c r="BR337" s="12">
        <v>7704</v>
      </c>
      <c r="BS337" s="12">
        <v>52000</v>
      </c>
      <c r="BT337" s="12">
        <v>7747.5</v>
      </c>
      <c r="BU337" s="446">
        <v>85000</v>
      </c>
    </row>
    <row r="338" spans="3:73">
      <c r="C338" s="212"/>
      <c r="D338" s="212"/>
      <c r="E338" s="212"/>
      <c r="F338" s="212"/>
      <c r="G338" s="212"/>
      <c r="H338" s="212"/>
      <c r="L338" s="396"/>
      <c r="M338" s="409"/>
      <c r="N338" s="60"/>
      <c r="X338" s="212"/>
      <c r="Y338" s="136"/>
      <c r="Z338" s="60"/>
      <c r="AA338" s="6"/>
      <c r="AG338" s="212"/>
      <c r="AH338" s="212"/>
      <c r="AI338" s="212"/>
      <c r="AK338" s="421"/>
      <c r="AL338" s="6"/>
      <c r="AQ338" s="6"/>
      <c r="AR338" s="6"/>
      <c r="AS338" s="6"/>
      <c r="AT338" s="6"/>
      <c r="AU338" s="6"/>
      <c r="AV338" s="6"/>
      <c r="AW338" s="6"/>
      <c r="AX338" s="6"/>
      <c r="AY338" s="6"/>
      <c r="AZ338" s="6"/>
      <c r="BA338" s="6"/>
      <c r="BN338" s="6"/>
      <c r="BQ338" s="305"/>
      <c r="BR338" s="12">
        <v>7704</v>
      </c>
      <c r="BS338" s="12">
        <v>52000</v>
      </c>
      <c r="BT338" s="12">
        <v>7747.5</v>
      </c>
      <c r="BU338" s="446">
        <v>85000</v>
      </c>
    </row>
    <row r="339" spans="3:73">
      <c r="C339" s="212"/>
      <c r="D339" s="212"/>
      <c r="E339" s="212"/>
      <c r="F339" s="212"/>
      <c r="G339" s="212"/>
      <c r="H339" s="212"/>
      <c r="L339" s="396"/>
      <c r="M339" s="409"/>
      <c r="N339" s="60"/>
      <c r="X339" s="212"/>
      <c r="Y339" s="136"/>
      <c r="Z339" s="60"/>
      <c r="AA339" s="6"/>
      <c r="AG339" s="212"/>
      <c r="AH339" s="212"/>
      <c r="AI339" s="212"/>
      <c r="AK339" s="421"/>
      <c r="AL339" s="6"/>
      <c r="AQ339" s="6"/>
      <c r="AR339" s="6"/>
      <c r="AS339" s="6"/>
      <c r="AT339" s="6"/>
      <c r="AU339" s="6"/>
      <c r="AV339" s="6"/>
      <c r="AW339" s="6"/>
      <c r="AX339" s="6"/>
      <c r="AY339" s="6"/>
      <c r="AZ339" s="6"/>
      <c r="BA339" s="6"/>
      <c r="BN339" s="6"/>
      <c r="BQ339" s="305">
        <v>1000000</v>
      </c>
      <c r="BR339" s="12">
        <v>7704</v>
      </c>
      <c r="BS339" s="12">
        <v>52000</v>
      </c>
      <c r="BT339" s="12">
        <v>7747.5</v>
      </c>
      <c r="BU339" s="446">
        <v>85000</v>
      </c>
    </row>
    <row r="340" spans="3:73">
      <c r="C340" s="212"/>
      <c r="D340" s="212"/>
      <c r="E340" s="212"/>
      <c r="F340" s="212"/>
      <c r="G340" s="212"/>
      <c r="H340" s="212"/>
      <c r="L340" s="396"/>
      <c r="M340" s="409"/>
      <c r="N340" s="60"/>
      <c r="X340" s="212"/>
      <c r="Y340" s="136"/>
      <c r="Z340" s="60"/>
      <c r="AA340" s="6"/>
      <c r="AG340" s="212"/>
      <c r="AH340" s="212"/>
      <c r="AI340" s="212"/>
      <c r="AK340" s="421"/>
      <c r="AL340" s="6"/>
      <c r="AQ340" s="6"/>
      <c r="AR340" s="6"/>
      <c r="AS340" s="6"/>
      <c r="AT340" s="6"/>
      <c r="AU340" s="6"/>
      <c r="AV340" s="6"/>
      <c r="AW340" s="6"/>
      <c r="AX340" s="6"/>
      <c r="AY340" s="6"/>
      <c r="AZ340" s="6"/>
      <c r="BA340" s="6"/>
      <c r="BN340" s="6"/>
      <c r="BQ340" s="305">
        <v>0</v>
      </c>
      <c r="BR340" s="12">
        <v>7704</v>
      </c>
      <c r="BS340" s="12">
        <v>52000</v>
      </c>
      <c r="BT340" s="12">
        <v>7747.5</v>
      </c>
      <c r="BU340" s="446">
        <v>85000</v>
      </c>
    </row>
    <row r="341" spans="3:73">
      <c r="C341" s="212"/>
      <c r="D341" s="212"/>
      <c r="E341" s="212"/>
      <c r="F341" s="212"/>
      <c r="G341" s="212"/>
      <c r="H341" s="212"/>
      <c r="L341" s="396"/>
      <c r="M341" s="409"/>
      <c r="N341" s="60"/>
      <c r="X341" s="212"/>
      <c r="Y341" s="136"/>
      <c r="Z341" s="60"/>
      <c r="AA341" s="6"/>
      <c r="AG341" s="212"/>
      <c r="AH341" s="212"/>
      <c r="AI341" s="212"/>
      <c r="AK341" s="421"/>
      <c r="AL341" s="6"/>
      <c r="AQ341" s="6"/>
      <c r="AR341" s="6"/>
      <c r="AS341" s="6"/>
      <c r="AT341" s="6"/>
      <c r="AU341" s="6"/>
      <c r="AV341" s="6"/>
      <c r="AW341" s="6"/>
      <c r="AX341" s="6"/>
      <c r="AY341" s="6"/>
      <c r="AZ341" s="6"/>
      <c r="BA341" s="6"/>
      <c r="BN341" s="6"/>
      <c r="BQ341" s="305"/>
      <c r="BR341" s="12">
        <v>7704</v>
      </c>
      <c r="BS341" s="12">
        <v>52000</v>
      </c>
      <c r="BT341" s="12">
        <v>7747.5</v>
      </c>
      <c r="BU341" s="446">
        <v>85000</v>
      </c>
    </row>
    <row r="342" spans="3:73">
      <c r="C342" s="212"/>
      <c r="D342" s="212"/>
      <c r="E342" s="212"/>
      <c r="F342" s="212"/>
      <c r="G342" s="212"/>
      <c r="H342" s="212"/>
      <c r="L342" s="396"/>
      <c r="M342" s="409"/>
      <c r="N342" s="60"/>
      <c r="X342" s="212"/>
      <c r="Y342" s="136"/>
      <c r="Z342" s="60"/>
      <c r="AA342" s="6"/>
      <c r="AG342" s="212"/>
      <c r="AH342" s="212"/>
      <c r="AI342" s="212"/>
      <c r="AK342" s="421"/>
      <c r="AL342" s="6"/>
      <c r="AQ342" s="6"/>
      <c r="AR342" s="6"/>
      <c r="AS342" s="6"/>
      <c r="AT342" s="6"/>
      <c r="AU342" s="6"/>
      <c r="AV342" s="6"/>
      <c r="AW342" s="6"/>
      <c r="AX342" s="6"/>
      <c r="AY342" s="6"/>
      <c r="AZ342" s="6"/>
      <c r="BA342" s="6"/>
      <c r="BN342" s="6"/>
      <c r="BQ342" s="305"/>
      <c r="BR342" s="12">
        <v>7704</v>
      </c>
      <c r="BS342" s="12">
        <v>52000</v>
      </c>
      <c r="BT342" s="12">
        <v>7747.5</v>
      </c>
      <c r="BU342" s="446">
        <v>85000</v>
      </c>
    </row>
    <row r="343" spans="3:73">
      <c r="C343" s="212"/>
      <c r="D343" s="212"/>
      <c r="E343" s="212"/>
      <c r="F343" s="212"/>
      <c r="G343" s="212"/>
      <c r="H343" s="212"/>
      <c r="L343" s="396"/>
      <c r="M343" s="409"/>
      <c r="N343" s="60"/>
      <c r="X343" s="212"/>
      <c r="Y343" s="136"/>
      <c r="Z343" s="60"/>
      <c r="AA343" s="6"/>
      <c r="AG343" s="212"/>
      <c r="AH343" s="212"/>
      <c r="AI343" s="212"/>
      <c r="AK343" s="421"/>
      <c r="AL343" s="6"/>
      <c r="AQ343" s="6"/>
      <c r="AR343" s="6"/>
      <c r="AS343" s="6"/>
      <c r="AT343" s="6"/>
      <c r="AU343" s="6"/>
      <c r="AV343" s="6"/>
      <c r="AW343" s="6"/>
      <c r="AX343" s="6"/>
      <c r="AY343" s="6"/>
      <c r="AZ343" s="6"/>
      <c r="BA343" s="6"/>
      <c r="BN343" s="6"/>
      <c r="BQ343" s="305"/>
      <c r="BR343" s="12">
        <v>7704</v>
      </c>
      <c r="BS343" s="12">
        <v>52000</v>
      </c>
      <c r="BT343" s="12">
        <v>7747.5</v>
      </c>
      <c r="BU343" s="446">
        <v>85000</v>
      </c>
    </row>
    <row r="344" spans="3:73">
      <c r="C344" s="212"/>
      <c r="D344" s="212"/>
      <c r="E344" s="212"/>
      <c r="F344" s="212"/>
      <c r="G344" s="212"/>
      <c r="H344" s="212"/>
      <c r="L344" s="396"/>
      <c r="M344" s="409"/>
      <c r="N344" s="60"/>
      <c r="X344" s="212"/>
      <c r="Y344" s="136"/>
      <c r="Z344" s="60"/>
      <c r="AA344" s="6"/>
      <c r="AG344" s="212"/>
      <c r="AH344" s="212"/>
      <c r="AI344" s="212"/>
      <c r="AK344" s="421"/>
      <c r="AL344" s="6"/>
      <c r="AQ344" s="6"/>
      <c r="AR344" s="6"/>
      <c r="AS344" s="6"/>
      <c r="AT344" s="6"/>
      <c r="AU344" s="6"/>
      <c r="AV344" s="6"/>
      <c r="AW344" s="6"/>
      <c r="AX344" s="6"/>
      <c r="AY344" s="6"/>
      <c r="AZ344" s="6"/>
      <c r="BA344" s="6"/>
      <c r="BN344" s="6"/>
      <c r="BQ344" s="305"/>
      <c r="BR344" s="12">
        <v>7704</v>
      </c>
      <c r="BS344" s="12">
        <v>52000</v>
      </c>
      <c r="BT344" s="12">
        <v>7747.5</v>
      </c>
      <c r="BU344" s="446">
        <v>85000</v>
      </c>
    </row>
    <row r="345" spans="3:73">
      <c r="C345" s="212"/>
      <c r="D345" s="212"/>
      <c r="E345" s="212"/>
      <c r="F345" s="212"/>
      <c r="G345" s="212"/>
      <c r="H345" s="212"/>
      <c r="L345" s="396"/>
      <c r="M345" s="409"/>
      <c r="N345" s="60"/>
      <c r="X345" s="212"/>
      <c r="Y345" s="136"/>
      <c r="Z345" s="60"/>
      <c r="AA345" s="6"/>
      <c r="AG345" s="212"/>
      <c r="AH345" s="212"/>
      <c r="AI345" s="212"/>
      <c r="AK345" s="421"/>
      <c r="AL345" s="6"/>
      <c r="AQ345" s="6"/>
      <c r="AR345" s="6"/>
      <c r="AS345" s="6"/>
      <c r="AT345" s="6"/>
      <c r="AU345" s="6"/>
      <c r="AV345" s="6"/>
      <c r="AW345" s="6"/>
      <c r="AX345" s="6"/>
      <c r="AY345" s="6"/>
      <c r="AZ345" s="6"/>
      <c r="BA345" s="6"/>
      <c r="BN345" s="6"/>
      <c r="BQ345" s="305"/>
      <c r="BR345" s="12">
        <v>7704</v>
      </c>
      <c r="BS345" s="12">
        <v>52000</v>
      </c>
      <c r="BT345" s="12">
        <v>7747.5</v>
      </c>
      <c r="BU345" s="446">
        <v>85000</v>
      </c>
    </row>
    <row r="346" spans="3:73">
      <c r="C346" s="212"/>
      <c r="D346" s="212"/>
      <c r="E346" s="212"/>
      <c r="F346" s="212"/>
      <c r="G346" s="212"/>
      <c r="H346" s="212"/>
      <c r="L346" s="396"/>
      <c r="M346" s="409"/>
      <c r="N346" s="60"/>
      <c r="X346" s="212"/>
      <c r="Y346" s="136"/>
      <c r="Z346" s="60"/>
      <c r="AA346" s="6"/>
      <c r="AG346" s="212"/>
      <c r="AH346" s="212"/>
      <c r="AI346" s="212"/>
      <c r="AK346" s="421"/>
      <c r="AL346" s="6"/>
      <c r="AQ346" s="6"/>
      <c r="AR346" s="6"/>
      <c r="AS346" s="6"/>
      <c r="AT346" s="6"/>
      <c r="AU346" s="6"/>
      <c r="AV346" s="6"/>
      <c r="AW346" s="6"/>
      <c r="AX346" s="6"/>
      <c r="AY346" s="6"/>
      <c r="AZ346" s="6"/>
      <c r="BA346" s="6"/>
      <c r="BN346" s="6"/>
      <c r="BQ346" s="305"/>
      <c r="BR346" s="12">
        <v>7704</v>
      </c>
      <c r="BS346" s="12">
        <v>52000</v>
      </c>
      <c r="BT346" s="12">
        <v>7747.5</v>
      </c>
      <c r="BU346" s="446">
        <v>85000</v>
      </c>
    </row>
    <row r="347" spans="3:73">
      <c r="C347" s="212"/>
      <c r="D347" s="212"/>
      <c r="E347" s="212"/>
      <c r="F347" s="212"/>
      <c r="G347" s="212"/>
      <c r="H347" s="212"/>
      <c r="L347" s="396"/>
      <c r="M347" s="409"/>
      <c r="N347" s="60"/>
      <c r="X347" s="212"/>
      <c r="Y347" s="136"/>
      <c r="Z347" s="60"/>
      <c r="AA347" s="6"/>
      <c r="AG347" s="212"/>
      <c r="AH347" s="212"/>
      <c r="AI347" s="212"/>
      <c r="AK347" s="421"/>
      <c r="AL347" s="6"/>
      <c r="AQ347" s="6"/>
      <c r="AR347" s="6"/>
      <c r="AS347" s="6"/>
      <c r="AT347" s="6"/>
      <c r="AU347" s="6"/>
      <c r="AV347" s="6"/>
      <c r="AW347" s="6"/>
      <c r="AX347" s="6"/>
      <c r="AY347" s="6"/>
      <c r="AZ347" s="6"/>
      <c r="BA347" s="6"/>
      <c r="BN347" s="6"/>
      <c r="BQ347" s="305"/>
      <c r="BR347" s="12">
        <v>7704</v>
      </c>
      <c r="BS347" s="12">
        <v>52000</v>
      </c>
      <c r="BT347" s="12">
        <v>7747.5</v>
      </c>
      <c r="BU347" s="446">
        <v>85000</v>
      </c>
    </row>
    <row r="348" spans="3:73">
      <c r="C348" s="212"/>
      <c r="D348" s="212"/>
      <c r="E348" s="212"/>
      <c r="F348" s="212"/>
      <c r="G348" s="212"/>
      <c r="H348" s="212"/>
      <c r="L348" s="396"/>
      <c r="M348" s="409"/>
      <c r="N348" s="60"/>
      <c r="X348" s="212"/>
      <c r="Y348" s="136"/>
      <c r="Z348" s="60"/>
      <c r="AA348" s="6"/>
      <c r="AG348" s="212"/>
      <c r="AH348" s="212"/>
      <c r="AI348" s="212"/>
      <c r="AK348" s="421"/>
      <c r="AL348" s="6"/>
      <c r="AQ348" s="6"/>
      <c r="AR348" s="6"/>
      <c r="AS348" s="6"/>
      <c r="AT348" s="6"/>
      <c r="AU348" s="6"/>
      <c r="AV348" s="6"/>
      <c r="AW348" s="6"/>
      <c r="AX348" s="6"/>
      <c r="AY348" s="6"/>
      <c r="AZ348" s="6"/>
      <c r="BA348" s="6"/>
      <c r="BN348" s="6"/>
      <c r="BQ348" s="305"/>
      <c r="BR348" s="12">
        <v>7704</v>
      </c>
      <c r="BS348" s="12">
        <v>52000</v>
      </c>
      <c r="BT348" s="12">
        <v>7747.5</v>
      </c>
      <c r="BU348" s="446">
        <v>85000</v>
      </c>
    </row>
    <row r="349" spans="3:73">
      <c r="C349" s="212"/>
      <c r="D349" s="212"/>
      <c r="E349" s="212"/>
      <c r="F349" s="212"/>
      <c r="G349" s="212"/>
      <c r="H349" s="212"/>
      <c r="L349" s="396"/>
      <c r="M349" s="409"/>
      <c r="N349" s="60"/>
      <c r="X349" s="212"/>
      <c r="Y349" s="136"/>
      <c r="Z349" s="60"/>
      <c r="AA349" s="6"/>
      <c r="AG349" s="212"/>
      <c r="AH349" s="212"/>
      <c r="AI349" s="212"/>
      <c r="AK349" s="421"/>
      <c r="AL349" s="6"/>
      <c r="AQ349" s="6"/>
      <c r="AR349" s="6"/>
      <c r="AS349" s="6"/>
      <c r="AT349" s="6"/>
      <c r="AU349" s="6"/>
      <c r="AV349" s="6"/>
      <c r="AW349" s="6"/>
      <c r="AX349" s="6"/>
      <c r="AY349" s="6"/>
      <c r="AZ349" s="6"/>
      <c r="BA349" s="6"/>
      <c r="BN349" s="6"/>
      <c r="BQ349" s="305"/>
      <c r="BR349" s="12">
        <v>7704</v>
      </c>
      <c r="BS349" s="12">
        <v>52000</v>
      </c>
      <c r="BT349" s="12">
        <v>7747.5</v>
      </c>
      <c r="BU349" s="446">
        <v>85000</v>
      </c>
    </row>
    <row r="350" spans="3:73">
      <c r="C350" s="212"/>
      <c r="D350" s="212"/>
      <c r="E350" s="212"/>
      <c r="F350" s="212"/>
      <c r="G350" s="212"/>
      <c r="H350" s="212"/>
      <c r="L350" s="396"/>
      <c r="M350" s="409"/>
      <c r="N350" s="60"/>
      <c r="X350" s="212"/>
      <c r="Y350" s="136"/>
      <c r="Z350" s="60"/>
      <c r="AA350" s="6"/>
      <c r="AG350" s="212"/>
      <c r="AH350" s="212"/>
      <c r="AI350" s="212"/>
      <c r="AK350" s="421"/>
      <c r="AL350" s="6"/>
      <c r="AQ350" s="6"/>
      <c r="AR350" s="6"/>
      <c r="AS350" s="6"/>
      <c r="AT350" s="6"/>
      <c r="AU350" s="6"/>
      <c r="AV350" s="6"/>
      <c r="AW350" s="6"/>
      <c r="AX350" s="6"/>
      <c r="AY350" s="6"/>
      <c r="AZ350" s="6"/>
      <c r="BA350" s="6"/>
      <c r="BN350" s="6"/>
      <c r="BQ350" s="305"/>
      <c r="BR350" s="12">
        <v>7704</v>
      </c>
      <c r="BS350" s="12">
        <v>52000</v>
      </c>
      <c r="BT350" s="12">
        <v>7747.5</v>
      </c>
      <c r="BU350" s="446">
        <v>85000</v>
      </c>
    </row>
    <row r="351" spans="3:73">
      <c r="C351" s="212"/>
      <c r="D351" s="212"/>
      <c r="E351" s="212"/>
      <c r="F351" s="212"/>
      <c r="G351" s="212"/>
      <c r="H351" s="212"/>
      <c r="L351" s="396"/>
      <c r="M351" s="409"/>
      <c r="N351" s="60"/>
      <c r="X351" s="212"/>
      <c r="Y351" s="136"/>
      <c r="Z351" s="60"/>
      <c r="AA351" s="6"/>
      <c r="AG351" s="212"/>
      <c r="AH351" s="212"/>
      <c r="AI351" s="212"/>
      <c r="AK351" s="421"/>
      <c r="AL351" s="6"/>
      <c r="AQ351" s="6"/>
      <c r="AR351" s="6"/>
      <c r="AS351" s="6"/>
      <c r="AT351" s="6"/>
      <c r="AU351" s="6"/>
      <c r="AV351" s="6"/>
      <c r="AW351" s="6"/>
      <c r="AX351" s="6"/>
      <c r="AY351" s="6"/>
      <c r="AZ351" s="6"/>
      <c r="BA351" s="6"/>
      <c r="BN351" s="6"/>
      <c r="BQ351" s="305"/>
      <c r="BR351" s="12">
        <v>7704</v>
      </c>
      <c r="BS351" s="12">
        <v>52000</v>
      </c>
      <c r="BT351" s="12">
        <v>7747.5</v>
      </c>
      <c r="BU351" s="446">
        <v>85000</v>
      </c>
    </row>
    <row r="352" spans="3:73">
      <c r="C352" s="212"/>
      <c r="D352" s="212"/>
      <c r="E352" s="212"/>
      <c r="F352" s="212"/>
      <c r="G352" s="212"/>
      <c r="H352" s="212"/>
      <c r="L352" s="396"/>
      <c r="M352" s="409"/>
      <c r="N352" s="60"/>
      <c r="X352" s="212"/>
      <c r="Y352" s="136"/>
      <c r="Z352" s="60"/>
      <c r="AA352" s="6"/>
      <c r="AG352" s="212"/>
      <c r="AH352" s="212"/>
      <c r="AI352" s="212"/>
      <c r="AK352" s="421"/>
      <c r="AL352" s="6"/>
      <c r="AQ352" s="6"/>
      <c r="AR352" s="6"/>
      <c r="AS352" s="6"/>
      <c r="AT352" s="6"/>
      <c r="AU352" s="6"/>
      <c r="AV352" s="6"/>
      <c r="AW352" s="6"/>
      <c r="AX352" s="6"/>
      <c r="AY352" s="6"/>
      <c r="AZ352" s="6"/>
      <c r="BA352" s="6"/>
      <c r="BN352" s="6"/>
      <c r="BQ352" s="305"/>
      <c r="BR352" s="12">
        <v>7704</v>
      </c>
      <c r="BS352" s="12">
        <v>52000</v>
      </c>
      <c r="BT352" s="12">
        <v>7747.5</v>
      </c>
      <c r="BU352" s="446">
        <v>85000</v>
      </c>
    </row>
    <row r="353" spans="3:73">
      <c r="C353" s="212"/>
      <c r="D353" s="212"/>
      <c r="E353" s="212"/>
      <c r="F353" s="212"/>
      <c r="G353" s="212"/>
      <c r="H353" s="212"/>
      <c r="L353" s="396"/>
      <c r="M353" s="409"/>
      <c r="N353" s="60"/>
      <c r="X353" s="212"/>
      <c r="Y353" s="136"/>
      <c r="Z353" s="60"/>
      <c r="AA353" s="6"/>
      <c r="AG353" s="212"/>
      <c r="AH353" s="212"/>
      <c r="AI353" s="212"/>
      <c r="AK353" s="421"/>
      <c r="AL353" s="6"/>
      <c r="AQ353" s="6"/>
      <c r="AR353" s="6"/>
      <c r="AS353" s="6"/>
      <c r="AT353" s="6"/>
      <c r="AU353" s="6"/>
      <c r="AV353" s="6"/>
      <c r="AW353" s="6"/>
      <c r="AX353" s="6"/>
      <c r="AY353" s="6"/>
      <c r="AZ353" s="6"/>
      <c r="BA353" s="6"/>
      <c r="BN353" s="6"/>
      <c r="BQ353" s="305"/>
      <c r="BR353" s="12">
        <v>7704</v>
      </c>
      <c r="BS353" s="12">
        <v>52000</v>
      </c>
      <c r="BT353" s="12">
        <v>7747.5</v>
      </c>
      <c r="BU353" s="446">
        <v>85000</v>
      </c>
    </row>
    <row r="354" spans="3:73">
      <c r="C354" s="212"/>
      <c r="D354" s="212"/>
      <c r="E354" s="212"/>
      <c r="F354" s="212"/>
      <c r="G354" s="212"/>
      <c r="H354" s="212"/>
      <c r="L354" s="396"/>
      <c r="M354" s="409"/>
      <c r="N354" s="60"/>
      <c r="X354" s="212"/>
      <c r="Y354" s="136"/>
      <c r="Z354" s="60"/>
      <c r="AA354" s="6"/>
      <c r="AG354" s="212"/>
      <c r="AH354" s="212"/>
      <c r="AI354" s="212"/>
      <c r="AK354" s="421"/>
      <c r="AL354" s="6"/>
      <c r="AQ354" s="6"/>
      <c r="AR354" s="6"/>
      <c r="AS354" s="6"/>
      <c r="AT354" s="6"/>
      <c r="AU354" s="6"/>
      <c r="AV354" s="6"/>
      <c r="AW354" s="6"/>
      <c r="AX354" s="6"/>
      <c r="AY354" s="6"/>
      <c r="AZ354" s="6"/>
      <c r="BA354" s="6"/>
      <c r="BN354" s="6"/>
      <c r="BQ354" s="305"/>
      <c r="BR354" s="12">
        <v>7704</v>
      </c>
      <c r="BS354" s="12">
        <v>52000</v>
      </c>
      <c r="BT354" s="12">
        <v>7747.5</v>
      </c>
      <c r="BU354" s="446">
        <v>85000</v>
      </c>
    </row>
    <row r="355" spans="3:73">
      <c r="C355" s="212"/>
      <c r="D355" s="212"/>
      <c r="E355" s="212"/>
      <c r="F355" s="212"/>
      <c r="G355" s="212"/>
      <c r="H355" s="212"/>
      <c r="L355" s="396"/>
      <c r="M355" s="409"/>
      <c r="N355" s="60"/>
      <c r="X355" s="212"/>
      <c r="Y355" s="136"/>
      <c r="Z355" s="60"/>
      <c r="AA355" s="6"/>
      <c r="AG355" s="212"/>
      <c r="AH355" s="212"/>
      <c r="AI355" s="212"/>
      <c r="AK355" s="421"/>
      <c r="AL355" s="6"/>
      <c r="AQ355" s="6"/>
      <c r="AR355" s="6"/>
      <c r="AS355" s="6"/>
      <c r="AT355" s="6"/>
      <c r="AU355" s="6"/>
      <c r="AV355" s="6"/>
      <c r="AW355" s="6"/>
      <c r="AX355" s="6"/>
      <c r="AY355" s="6"/>
      <c r="AZ355" s="6"/>
      <c r="BA355" s="6"/>
      <c r="BN355" s="6"/>
      <c r="BQ355" s="305"/>
      <c r="BR355" s="12">
        <v>7704</v>
      </c>
      <c r="BS355" s="12">
        <v>52000</v>
      </c>
      <c r="BT355" s="12">
        <v>7747.5</v>
      </c>
      <c r="BU355" s="446">
        <v>85000</v>
      </c>
    </row>
    <row r="356" spans="3:73">
      <c r="C356" s="212"/>
      <c r="D356" s="212"/>
      <c r="E356" s="212"/>
      <c r="F356" s="212"/>
      <c r="G356" s="212"/>
      <c r="H356" s="212"/>
      <c r="L356" s="396"/>
      <c r="M356" s="409"/>
      <c r="N356" s="60"/>
      <c r="X356" s="212"/>
      <c r="Y356" s="136"/>
      <c r="Z356" s="60"/>
      <c r="AA356" s="6"/>
      <c r="AG356" s="212"/>
      <c r="AH356" s="212"/>
      <c r="AI356" s="212"/>
      <c r="AK356" s="421"/>
      <c r="AL356" s="6"/>
      <c r="AQ356" s="6"/>
      <c r="AR356" s="6"/>
      <c r="AS356" s="6"/>
      <c r="AT356" s="6"/>
      <c r="AU356" s="6"/>
      <c r="AV356" s="6"/>
      <c r="AW356" s="6"/>
      <c r="AX356" s="6"/>
      <c r="AY356" s="6"/>
      <c r="AZ356" s="6"/>
      <c r="BA356" s="6"/>
      <c r="BN356" s="6"/>
      <c r="BQ356" s="305"/>
      <c r="BR356" s="12">
        <v>7704</v>
      </c>
      <c r="BS356" s="12">
        <v>52000</v>
      </c>
      <c r="BT356" s="12">
        <v>7747.5</v>
      </c>
      <c r="BU356" s="446">
        <v>85000</v>
      </c>
    </row>
    <row r="357" spans="3:73">
      <c r="C357" s="212"/>
      <c r="D357" s="212"/>
      <c r="E357" s="212"/>
      <c r="F357" s="212"/>
      <c r="G357" s="212"/>
      <c r="H357" s="212"/>
      <c r="L357" s="396"/>
      <c r="M357" s="409"/>
      <c r="N357" s="60"/>
      <c r="X357" s="212"/>
      <c r="Y357" s="136"/>
      <c r="Z357" s="60"/>
      <c r="AA357" s="6"/>
      <c r="AG357" s="212"/>
      <c r="AH357" s="212"/>
      <c r="AI357" s="212"/>
      <c r="AK357" s="421"/>
      <c r="AL357" s="6"/>
      <c r="AQ357" s="6"/>
      <c r="AR357" s="6"/>
      <c r="AS357" s="6"/>
      <c r="AT357" s="6"/>
      <c r="AU357" s="6"/>
      <c r="AV357" s="6"/>
      <c r="AW357" s="6"/>
      <c r="AX357" s="6"/>
      <c r="AY357" s="6"/>
      <c r="AZ357" s="6"/>
      <c r="BA357" s="6"/>
      <c r="BN357" s="6"/>
      <c r="BQ357" s="305"/>
      <c r="BR357" s="12">
        <v>7704</v>
      </c>
      <c r="BS357" s="12">
        <v>52000</v>
      </c>
      <c r="BT357" s="12">
        <v>7747.5</v>
      </c>
      <c r="BU357" s="446">
        <v>85000</v>
      </c>
    </row>
    <row r="358" spans="3:73">
      <c r="C358" s="212"/>
      <c r="D358" s="212"/>
      <c r="E358" s="212"/>
      <c r="F358" s="212"/>
      <c r="G358" s="212"/>
      <c r="H358" s="212"/>
      <c r="L358" s="396"/>
      <c r="M358" s="409"/>
      <c r="N358" s="60"/>
      <c r="X358" s="212"/>
      <c r="Y358" s="136"/>
      <c r="Z358" s="60"/>
      <c r="AA358" s="6"/>
      <c r="AG358" s="212"/>
      <c r="AH358" s="212"/>
      <c r="AI358" s="212"/>
      <c r="AK358" s="421"/>
      <c r="AL358" s="6"/>
      <c r="AQ358" s="6"/>
      <c r="AR358" s="6"/>
      <c r="AS358" s="6"/>
      <c r="AT358" s="6"/>
      <c r="AU358" s="6"/>
      <c r="AV358" s="6"/>
      <c r="AW358" s="6"/>
      <c r="AX358" s="6"/>
      <c r="AY358" s="6"/>
      <c r="AZ358" s="6"/>
      <c r="BA358" s="6"/>
      <c r="BN358" s="6"/>
      <c r="BQ358" s="305"/>
      <c r="BR358" s="12">
        <v>7704</v>
      </c>
      <c r="BS358" s="12">
        <v>52000</v>
      </c>
      <c r="BT358" s="12">
        <v>7747.5</v>
      </c>
      <c r="BU358" s="446">
        <v>85000</v>
      </c>
    </row>
    <row r="359" spans="3:73">
      <c r="C359" s="212"/>
      <c r="D359" s="212"/>
      <c r="E359" s="212"/>
      <c r="F359" s="212"/>
      <c r="G359" s="212"/>
      <c r="H359" s="212"/>
      <c r="L359" s="396"/>
      <c r="M359" s="409"/>
      <c r="N359" s="60"/>
      <c r="X359" s="212"/>
      <c r="Y359" s="136"/>
      <c r="Z359" s="60"/>
      <c r="AA359" s="6"/>
      <c r="AG359" s="212"/>
      <c r="AH359" s="212"/>
      <c r="AI359" s="212"/>
      <c r="AK359" s="421"/>
      <c r="AL359" s="6"/>
      <c r="AQ359" s="6"/>
      <c r="AR359" s="6"/>
      <c r="AS359" s="6"/>
      <c r="AT359" s="6"/>
      <c r="AU359" s="6"/>
      <c r="AV359" s="6"/>
      <c r="AW359" s="6"/>
      <c r="AX359" s="6"/>
      <c r="AY359" s="6"/>
      <c r="AZ359" s="6"/>
      <c r="BA359" s="6"/>
      <c r="BN359" s="6"/>
      <c r="BQ359" s="305"/>
      <c r="BR359" s="12">
        <v>7704</v>
      </c>
      <c r="BS359" s="12">
        <v>52000</v>
      </c>
      <c r="BT359" s="12">
        <v>7747.5</v>
      </c>
      <c r="BU359" s="446">
        <v>85000</v>
      </c>
    </row>
    <row r="360" spans="3:73">
      <c r="C360" s="212"/>
      <c r="D360" s="212"/>
      <c r="E360" s="212"/>
      <c r="F360" s="212"/>
      <c r="G360" s="212"/>
      <c r="H360" s="212"/>
      <c r="L360" s="396"/>
      <c r="M360" s="409"/>
      <c r="N360" s="60"/>
      <c r="X360" s="212"/>
      <c r="Y360" s="136"/>
      <c r="Z360" s="60"/>
      <c r="AA360" s="6"/>
      <c r="AG360" s="212"/>
      <c r="AH360" s="212"/>
      <c r="AI360" s="212"/>
      <c r="AK360" s="421"/>
      <c r="AL360" s="6"/>
      <c r="AQ360" s="6"/>
      <c r="AR360" s="6"/>
      <c r="AS360" s="6"/>
      <c r="AT360" s="6"/>
      <c r="AU360" s="6"/>
      <c r="AV360" s="6"/>
      <c r="AW360" s="6"/>
      <c r="AX360" s="6"/>
      <c r="AY360" s="6"/>
      <c r="AZ360" s="6"/>
      <c r="BA360" s="6"/>
      <c r="BN360" s="6"/>
      <c r="BQ360" s="305"/>
      <c r="BR360" s="12">
        <v>7704</v>
      </c>
      <c r="BS360" s="12">
        <v>52000</v>
      </c>
      <c r="BT360" s="12">
        <v>7747.5</v>
      </c>
      <c r="BU360" s="446">
        <v>85000</v>
      </c>
    </row>
    <row r="361" spans="3:73">
      <c r="C361" s="212"/>
      <c r="D361" s="212"/>
      <c r="E361" s="212"/>
      <c r="F361" s="212"/>
      <c r="G361" s="212"/>
      <c r="H361" s="212"/>
      <c r="L361" s="396"/>
      <c r="M361" s="409"/>
      <c r="N361" s="60"/>
      <c r="X361" s="212"/>
      <c r="Y361" s="136"/>
      <c r="Z361" s="60"/>
      <c r="AA361" s="6"/>
      <c r="AG361" s="212"/>
      <c r="AH361" s="212"/>
      <c r="AI361" s="212"/>
      <c r="AK361" s="421"/>
      <c r="AL361" s="6"/>
      <c r="AQ361" s="6"/>
      <c r="AR361" s="6"/>
      <c r="AS361" s="6"/>
      <c r="AT361" s="6"/>
      <c r="AU361" s="6"/>
      <c r="AV361" s="6"/>
      <c r="AW361" s="6"/>
      <c r="AX361" s="6"/>
      <c r="AY361" s="6"/>
      <c r="AZ361" s="6"/>
      <c r="BA361" s="6"/>
      <c r="BN361" s="6"/>
      <c r="BQ361" s="305"/>
      <c r="BR361" s="12">
        <v>7704</v>
      </c>
      <c r="BS361" s="12">
        <v>52000</v>
      </c>
      <c r="BT361" s="12">
        <v>7747.5</v>
      </c>
      <c r="BU361" s="446">
        <v>85000</v>
      </c>
    </row>
    <row r="362" spans="3:73">
      <c r="C362" s="212"/>
      <c r="D362" s="212"/>
      <c r="E362" s="212"/>
      <c r="F362" s="212"/>
      <c r="G362" s="212"/>
      <c r="H362" s="212"/>
      <c r="L362" s="396"/>
      <c r="M362" s="409"/>
      <c r="N362" s="60"/>
      <c r="X362" s="212"/>
      <c r="Y362" s="136"/>
      <c r="Z362" s="60"/>
      <c r="AA362" s="6"/>
      <c r="AG362" s="212"/>
      <c r="AH362" s="212"/>
      <c r="AI362" s="212"/>
      <c r="AK362" s="421"/>
      <c r="AL362" s="6"/>
      <c r="AQ362" s="6"/>
      <c r="AR362" s="6"/>
      <c r="AS362" s="6"/>
      <c r="AT362" s="6"/>
      <c r="AU362" s="6"/>
      <c r="AV362" s="6"/>
      <c r="AW362" s="6"/>
      <c r="AX362" s="6"/>
      <c r="AY362" s="6"/>
      <c r="AZ362" s="6"/>
      <c r="BA362" s="6"/>
      <c r="BN362" s="6"/>
      <c r="BQ362" s="305"/>
      <c r="BR362" s="12">
        <v>7704</v>
      </c>
      <c r="BS362" s="12">
        <v>52000</v>
      </c>
      <c r="BT362" s="12">
        <v>7747.5</v>
      </c>
      <c r="BU362" s="446">
        <v>85000</v>
      </c>
    </row>
    <row r="363" spans="3:73">
      <c r="C363" s="212"/>
      <c r="D363" s="212"/>
      <c r="E363" s="212"/>
      <c r="F363" s="212"/>
      <c r="G363" s="212"/>
      <c r="H363" s="212"/>
      <c r="L363" s="396"/>
      <c r="M363" s="409"/>
      <c r="N363" s="60"/>
      <c r="X363" s="212"/>
      <c r="Y363" s="136"/>
      <c r="Z363" s="60"/>
      <c r="AA363" s="6"/>
      <c r="AG363" s="212"/>
      <c r="AH363" s="212"/>
      <c r="AI363" s="212"/>
      <c r="AK363" s="421"/>
      <c r="AL363" s="6"/>
      <c r="AQ363" s="6"/>
      <c r="AR363" s="6"/>
      <c r="AS363" s="6"/>
      <c r="AT363" s="6"/>
      <c r="AU363" s="6"/>
      <c r="AV363" s="6"/>
      <c r="AW363" s="6"/>
      <c r="AX363" s="6"/>
      <c r="AY363" s="6"/>
      <c r="AZ363" s="6"/>
      <c r="BA363" s="6"/>
      <c r="BN363" s="6"/>
      <c r="BQ363" s="305"/>
      <c r="BR363" s="12">
        <v>7704</v>
      </c>
      <c r="BS363" s="12">
        <v>52000</v>
      </c>
      <c r="BT363" s="12">
        <v>7747.5</v>
      </c>
      <c r="BU363" s="446">
        <v>85000</v>
      </c>
    </row>
    <row r="364" spans="3:73">
      <c r="C364" s="212"/>
      <c r="D364" s="212"/>
      <c r="E364" s="212"/>
      <c r="F364" s="212"/>
      <c r="G364" s="212"/>
      <c r="H364" s="212"/>
      <c r="L364" s="396"/>
      <c r="M364" s="409"/>
      <c r="N364" s="60"/>
      <c r="X364" s="212"/>
      <c r="Y364" s="136"/>
      <c r="Z364" s="60"/>
      <c r="AA364" s="6"/>
      <c r="AG364" s="212"/>
      <c r="AH364" s="212"/>
      <c r="AI364" s="212"/>
      <c r="AK364" s="421"/>
      <c r="AL364" s="6"/>
      <c r="AQ364" s="6"/>
      <c r="AR364" s="6"/>
      <c r="AS364" s="6"/>
      <c r="AT364" s="6"/>
      <c r="AU364" s="6"/>
      <c r="AV364" s="6"/>
      <c r="AW364" s="6"/>
      <c r="AX364" s="6"/>
      <c r="AY364" s="6"/>
      <c r="AZ364" s="6"/>
      <c r="BA364" s="6"/>
      <c r="BN364" s="6"/>
      <c r="BQ364" s="305"/>
      <c r="BR364" s="12">
        <v>7704</v>
      </c>
      <c r="BS364" s="12">
        <v>52000</v>
      </c>
      <c r="BT364" s="12">
        <v>7747.5</v>
      </c>
      <c r="BU364" s="446">
        <v>85000</v>
      </c>
    </row>
    <row r="365" spans="3:73">
      <c r="C365" s="212"/>
      <c r="D365" s="212"/>
      <c r="E365" s="212"/>
      <c r="F365" s="212"/>
      <c r="G365" s="212"/>
      <c r="H365" s="212"/>
      <c r="L365" s="396"/>
      <c r="M365" s="409"/>
      <c r="N365" s="60"/>
      <c r="X365" s="212"/>
      <c r="Y365" s="136"/>
      <c r="Z365" s="60"/>
      <c r="AA365" s="6"/>
      <c r="AG365" s="212"/>
      <c r="AH365" s="212"/>
      <c r="AI365" s="212"/>
      <c r="AK365" s="421"/>
      <c r="AL365" s="6"/>
      <c r="AQ365" s="6"/>
      <c r="AR365" s="6"/>
      <c r="AS365" s="6"/>
      <c r="AT365" s="6"/>
      <c r="AU365" s="6"/>
      <c r="AV365" s="6"/>
      <c r="AW365" s="6"/>
      <c r="AX365" s="6"/>
      <c r="AY365" s="6"/>
      <c r="AZ365" s="6"/>
      <c r="BA365" s="6"/>
      <c r="BN365" s="6"/>
      <c r="BQ365" s="305"/>
      <c r="BR365" s="12">
        <v>7704</v>
      </c>
      <c r="BS365" s="12">
        <v>52000</v>
      </c>
      <c r="BT365" s="12">
        <v>7747.5</v>
      </c>
      <c r="BU365" s="446">
        <v>85000</v>
      </c>
    </row>
    <row r="366" spans="3:73">
      <c r="C366" s="212"/>
      <c r="D366" s="212"/>
      <c r="E366" s="212"/>
      <c r="F366" s="212"/>
      <c r="G366" s="212"/>
      <c r="H366" s="212"/>
      <c r="L366" s="396"/>
      <c r="M366" s="409"/>
      <c r="N366" s="60"/>
      <c r="X366" s="212"/>
      <c r="Y366" s="136"/>
      <c r="Z366" s="60"/>
      <c r="AA366" s="6"/>
      <c r="AG366" s="212"/>
      <c r="AH366" s="212"/>
      <c r="AI366" s="212"/>
      <c r="AK366" s="421"/>
      <c r="AL366" s="6"/>
      <c r="AQ366" s="6"/>
      <c r="AR366" s="6"/>
      <c r="AS366" s="6"/>
      <c r="AT366" s="6"/>
      <c r="AU366" s="6"/>
      <c r="AV366" s="6"/>
      <c r="AW366" s="6"/>
      <c r="AX366" s="6"/>
      <c r="AY366" s="6"/>
      <c r="AZ366" s="6"/>
      <c r="BA366" s="6"/>
      <c r="BN366" s="6"/>
      <c r="BQ366" s="305"/>
      <c r="BR366" s="12">
        <v>7704</v>
      </c>
      <c r="BS366" s="12">
        <v>52000</v>
      </c>
      <c r="BT366" s="12">
        <v>7747.5</v>
      </c>
      <c r="BU366" s="446">
        <v>85000</v>
      </c>
    </row>
    <row r="367" spans="3:73">
      <c r="C367" s="212"/>
      <c r="D367" s="212"/>
      <c r="E367" s="212"/>
      <c r="F367" s="212"/>
      <c r="G367" s="212"/>
      <c r="H367" s="212"/>
      <c r="L367" s="396"/>
      <c r="M367" s="409"/>
      <c r="N367" s="60"/>
      <c r="X367" s="212"/>
      <c r="Y367" s="136"/>
      <c r="Z367" s="60"/>
      <c r="AA367" s="6"/>
      <c r="AG367" s="212"/>
      <c r="AH367" s="212"/>
      <c r="AI367" s="212"/>
      <c r="AK367" s="421"/>
      <c r="AL367" s="6"/>
      <c r="AQ367" s="6"/>
      <c r="AR367" s="6"/>
      <c r="AS367" s="6"/>
      <c r="AT367" s="6"/>
      <c r="AU367" s="6"/>
      <c r="AV367" s="6"/>
      <c r="AW367" s="6"/>
      <c r="AX367" s="6"/>
      <c r="AY367" s="6"/>
      <c r="AZ367" s="6"/>
      <c r="BA367" s="6"/>
      <c r="BN367" s="6"/>
      <c r="BQ367" s="305"/>
      <c r="BR367" s="12">
        <v>7704</v>
      </c>
      <c r="BS367" s="12">
        <v>52000</v>
      </c>
      <c r="BT367" s="12">
        <v>7747.5</v>
      </c>
      <c r="BU367" s="446">
        <v>85000</v>
      </c>
    </row>
    <row r="368" spans="3:73">
      <c r="C368" s="212"/>
      <c r="D368" s="212"/>
      <c r="E368" s="212"/>
      <c r="F368" s="212"/>
      <c r="G368" s="212"/>
      <c r="H368" s="212"/>
      <c r="L368" s="396"/>
      <c r="M368" s="409"/>
      <c r="N368" s="60"/>
      <c r="X368" s="212"/>
      <c r="Y368" s="136"/>
      <c r="Z368" s="60"/>
      <c r="AA368" s="6"/>
      <c r="AG368" s="212"/>
      <c r="AH368" s="212"/>
      <c r="AI368" s="212"/>
      <c r="AK368" s="421"/>
      <c r="AL368" s="6"/>
      <c r="AQ368" s="6"/>
      <c r="AR368" s="6"/>
      <c r="AS368" s="6"/>
      <c r="AT368" s="6"/>
      <c r="AU368" s="6"/>
      <c r="AV368" s="6"/>
      <c r="AW368" s="6"/>
      <c r="AX368" s="6"/>
      <c r="AY368" s="6"/>
      <c r="AZ368" s="6"/>
      <c r="BA368" s="6"/>
      <c r="BN368" s="6"/>
      <c r="BQ368" s="305"/>
      <c r="BR368" s="12">
        <v>7704</v>
      </c>
      <c r="BS368" s="12">
        <v>52000</v>
      </c>
      <c r="BT368" s="12">
        <v>7747.5</v>
      </c>
      <c r="BU368" s="446">
        <v>85000</v>
      </c>
    </row>
    <row r="369" spans="3:73">
      <c r="C369" s="212"/>
      <c r="D369" s="212"/>
      <c r="E369" s="212"/>
      <c r="F369" s="212"/>
      <c r="G369" s="212"/>
      <c r="H369" s="212"/>
      <c r="L369" s="396"/>
      <c r="M369" s="409"/>
      <c r="N369" s="60"/>
      <c r="X369" s="212"/>
      <c r="Y369" s="136"/>
      <c r="Z369" s="60"/>
      <c r="AA369" s="6"/>
      <c r="AG369" s="212"/>
      <c r="AH369" s="212"/>
      <c r="AI369" s="212"/>
      <c r="AK369" s="421"/>
      <c r="AL369" s="6"/>
      <c r="AQ369" s="6"/>
      <c r="AR369" s="6"/>
      <c r="AS369" s="6"/>
      <c r="AT369" s="6"/>
      <c r="AU369" s="6"/>
      <c r="AV369" s="6"/>
      <c r="AW369" s="6"/>
      <c r="AX369" s="6"/>
      <c r="AY369" s="6"/>
      <c r="AZ369" s="6"/>
      <c r="BA369" s="6"/>
      <c r="BN369" s="6"/>
      <c r="BQ369" s="305">
        <v>1000000</v>
      </c>
      <c r="BR369" s="12">
        <v>7704</v>
      </c>
      <c r="BS369" s="12">
        <v>52000</v>
      </c>
      <c r="BT369" s="12">
        <v>7747.5</v>
      </c>
      <c r="BU369" s="446">
        <v>85000</v>
      </c>
    </row>
    <row r="370" spans="3:73">
      <c r="C370" s="212"/>
      <c r="D370" s="212"/>
      <c r="E370" s="212"/>
      <c r="F370" s="212"/>
      <c r="G370" s="212"/>
      <c r="H370" s="212"/>
      <c r="L370" s="396"/>
      <c r="M370" s="409"/>
      <c r="N370" s="60"/>
      <c r="X370" s="212"/>
      <c r="Y370" s="136"/>
      <c r="Z370" s="60"/>
      <c r="AA370" s="6"/>
      <c r="AG370" s="212"/>
      <c r="AH370" s="212"/>
      <c r="AI370" s="212"/>
      <c r="AK370" s="421"/>
      <c r="AL370" s="6"/>
      <c r="AQ370" s="6"/>
      <c r="AR370" s="6"/>
      <c r="AS370" s="6"/>
      <c r="AT370" s="6"/>
      <c r="AU370" s="6"/>
      <c r="AV370" s="6"/>
      <c r="AW370" s="6"/>
      <c r="AX370" s="6"/>
      <c r="AY370" s="6"/>
      <c r="AZ370" s="6"/>
      <c r="BA370" s="6"/>
      <c r="BN370" s="6"/>
      <c r="BQ370" s="305">
        <v>0</v>
      </c>
      <c r="BR370" s="12">
        <v>7704</v>
      </c>
      <c r="BS370" s="12">
        <v>52000</v>
      </c>
      <c r="BT370" s="12">
        <v>7747.5</v>
      </c>
      <c r="BU370" s="446">
        <v>85000</v>
      </c>
    </row>
    <row r="371" spans="3:73">
      <c r="C371" s="212"/>
      <c r="D371" s="212"/>
      <c r="E371" s="212"/>
      <c r="F371" s="212"/>
      <c r="G371" s="212"/>
      <c r="H371" s="212"/>
      <c r="L371" s="396"/>
      <c r="M371" s="409"/>
      <c r="N371" s="60"/>
      <c r="X371" s="212"/>
      <c r="Y371" s="136"/>
      <c r="Z371" s="60"/>
      <c r="AA371" s="6"/>
      <c r="AG371" s="212"/>
      <c r="AH371" s="212"/>
      <c r="AI371" s="212"/>
      <c r="AK371" s="421"/>
      <c r="AL371" s="6"/>
      <c r="AQ371" s="6"/>
      <c r="AR371" s="6"/>
      <c r="AS371" s="6"/>
      <c r="AT371" s="6"/>
      <c r="AU371" s="6"/>
      <c r="AV371" s="6"/>
      <c r="AW371" s="6"/>
      <c r="AX371" s="6"/>
      <c r="AY371" s="6"/>
      <c r="AZ371" s="6"/>
      <c r="BA371" s="6"/>
      <c r="BN371" s="6"/>
      <c r="BQ371" s="305"/>
      <c r="BR371" s="12">
        <v>7704</v>
      </c>
      <c r="BS371" s="12">
        <v>52000</v>
      </c>
      <c r="BT371" s="12">
        <v>7747.5</v>
      </c>
      <c r="BU371" s="446">
        <v>85000</v>
      </c>
    </row>
    <row r="372" spans="3:73">
      <c r="C372" s="212"/>
      <c r="D372" s="212"/>
      <c r="E372" s="212"/>
      <c r="F372" s="212"/>
      <c r="G372" s="212"/>
      <c r="H372" s="212"/>
      <c r="L372" s="396"/>
      <c r="M372" s="409"/>
      <c r="N372" s="60"/>
      <c r="X372" s="212"/>
      <c r="Y372" s="136"/>
      <c r="Z372" s="60"/>
      <c r="AA372" s="6"/>
      <c r="AG372" s="212"/>
      <c r="AH372" s="212"/>
      <c r="AI372" s="212"/>
      <c r="AK372" s="421"/>
      <c r="AL372" s="6"/>
      <c r="AQ372" s="6"/>
      <c r="AR372" s="6"/>
      <c r="AS372" s="6"/>
      <c r="AT372" s="6"/>
      <c r="AU372" s="6"/>
      <c r="AV372" s="6"/>
      <c r="AW372" s="6"/>
      <c r="AX372" s="6"/>
      <c r="AY372" s="6"/>
      <c r="AZ372" s="6"/>
      <c r="BA372" s="6"/>
      <c r="BN372" s="6"/>
      <c r="BQ372" s="305"/>
      <c r="BR372" s="12">
        <v>7704</v>
      </c>
      <c r="BS372" s="12">
        <v>52000</v>
      </c>
      <c r="BT372" s="12">
        <v>7747.5</v>
      </c>
      <c r="BU372" s="446">
        <v>85000</v>
      </c>
    </row>
    <row r="373" spans="3:73">
      <c r="C373" s="212"/>
      <c r="D373" s="212"/>
      <c r="E373" s="212"/>
      <c r="F373" s="212"/>
      <c r="G373" s="212"/>
      <c r="H373" s="212"/>
      <c r="L373" s="396"/>
      <c r="M373" s="409"/>
      <c r="N373" s="60"/>
      <c r="X373" s="212"/>
      <c r="Y373" s="136"/>
      <c r="Z373" s="60"/>
      <c r="AA373" s="6"/>
      <c r="AG373" s="212"/>
      <c r="AH373" s="212"/>
      <c r="AI373" s="212"/>
      <c r="AK373" s="421"/>
      <c r="AL373" s="6"/>
      <c r="AQ373" s="6"/>
      <c r="AR373" s="6"/>
      <c r="AS373" s="6"/>
      <c r="AT373" s="6"/>
      <c r="AU373" s="6"/>
      <c r="AV373" s="6"/>
      <c r="AW373" s="6"/>
      <c r="AX373" s="6"/>
      <c r="AY373" s="6"/>
      <c r="AZ373" s="6"/>
      <c r="BA373" s="6"/>
      <c r="BN373" s="6"/>
      <c r="BQ373" s="305"/>
      <c r="BR373" s="12">
        <v>7704</v>
      </c>
      <c r="BS373" s="12">
        <v>52000</v>
      </c>
      <c r="BT373" s="12">
        <v>7747.5</v>
      </c>
      <c r="BU373" s="446">
        <v>85000</v>
      </c>
    </row>
    <row r="374" spans="3:73">
      <c r="C374" s="212"/>
      <c r="D374" s="212"/>
      <c r="E374" s="212"/>
      <c r="F374" s="212"/>
      <c r="G374" s="212"/>
      <c r="H374" s="212"/>
      <c r="L374" s="396"/>
      <c r="M374" s="409"/>
      <c r="N374" s="60"/>
      <c r="X374" s="212"/>
      <c r="Y374" s="136"/>
      <c r="Z374" s="60"/>
      <c r="AA374" s="6"/>
      <c r="AG374" s="212"/>
      <c r="AH374" s="212"/>
      <c r="AI374" s="212"/>
      <c r="AK374" s="421"/>
      <c r="AL374" s="6"/>
      <c r="AQ374" s="6"/>
      <c r="AR374" s="6"/>
      <c r="AS374" s="6"/>
      <c r="AT374" s="6"/>
      <c r="AU374" s="6"/>
      <c r="AV374" s="6"/>
      <c r="AW374" s="6"/>
      <c r="AX374" s="6"/>
      <c r="AY374" s="6"/>
      <c r="AZ374" s="6"/>
      <c r="BA374" s="6"/>
      <c r="BN374" s="6"/>
      <c r="BQ374" s="305"/>
      <c r="BR374" s="12">
        <v>7704</v>
      </c>
      <c r="BS374" s="12">
        <v>52000</v>
      </c>
      <c r="BT374" s="12">
        <v>7747.5</v>
      </c>
      <c r="BU374" s="446">
        <v>85000</v>
      </c>
    </row>
    <row r="375" spans="3:73">
      <c r="C375" s="212"/>
      <c r="D375" s="212"/>
      <c r="E375" s="212"/>
      <c r="F375" s="212"/>
      <c r="G375" s="212"/>
      <c r="H375" s="212"/>
      <c r="L375" s="396"/>
      <c r="M375" s="409"/>
      <c r="N375" s="60"/>
      <c r="X375" s="212"/>
      <c r="Y375" s="136"/>
      <c r="Z375" s="60"/>
      <c r="AA375" s="6"/>
      <c r="AG375" s="212"/>
      <c r="AH375" s="212"/>
      <c r="AI375" s="212"/>
      <c r="AK375" s="421"/>
      <c r="AL375" s="6"/>
      <c r="AQ375" s="6"/>
      <c r="AR375" s="6"/>
      <c r="AS375" s="6"/>
      <c r="AT375" s="6"/>
      <c r="AU375" s="6"/>
      <c r="AV375" s="6"/>
      <c r="AW375" s="6"/>
      <c r="AX375" s="6"/>
      <c r="AY375" s="6"/>
      <c r="AZ375" s="6"/>
      <c r="BA375" s="6"/>
      <c r="BN375" s="6"/>
      <c r="BQ375" s="305"/>
      <c r="BR375" s="12">
        <v>7704</v>
      </c>
      <c r="BS375" s="12">
        <v>52000</v>
      </c>
      <c r="BT375" s="12">
        <v>7747.5</v>
      </c>
      <c r="BU375" s="446">
        <v>85000</v>
      </c>
    </row>
    <row r="376" spans="3:73">
      <c r="C376" s="212"/>
      <c r="D376" s="212"/>
      <c r="E376" s="212"/>
      <c r="F376" s="212"/>
      <c r="G376" s="212"/>
      <c r="H376" s="212"/>
      <c r="L376" s="396"/>
      <c r="M376" s="409"/>
      <c r="N376" s="60"/>
      <c r="X376" s="212"/>
      <c r="Y376" s="136"/>
      <c r="Z376" s="60"/>
      <c r="AA376" s="6"/>
      <c r="AG376" s="212"/>
      <c r="AH376" s="212"/>
      <c r="AI376" s="212"/>
      <c r="AK376" s="421"/>
      <c r="AL376" s="6"/>
      <c r="AQ376" s="6"/>
      <c r="AR376" s="6"/>
      <c r="AS376" s="6"/>
      <c r="AT376" s="6"/>
      <c r="AU376" s="6"/>
      <c r="AV376" s="6"/>
      <c r="AW376" s="6"/>
      <c r="AX376" s="6"/>
      <c r="AY376" s="6"/>
      <c r="AZ376" s="6"/>
      <c r="BA376" s="6"/>
      <c r="BN376" s="6"/>
      <c r="BQ376" s="305"/>
      <c r="BR376" s="12">
        <v>7704</v>
      </c>
      <c r="BS376" s="12">
        <v>52000</v>
      </c>
      <c r="BT376" s="12">
        <v>7747.5</v>
      </c>
      <c r="BU376" s="446">
        <v>85000</v>
      </c>
    </row>
    <row r="377" spans="3:73">
      <c r="C377" s="212"/>
      <c r="D377" s="212"/>
      <c r="E377" s="212"/>
      <c r="F377" s="212"/>
      <c r="G377" s="212"/>
      <c r="H377" s="212"/>
      <c r="L377" s="396"/>
      <c r="M377" s="409"/>
      <c r="N377" s="60"/>
      <c r="X377" s="212"/>
      <c r="Y377" s="136"/>
      <c r="Z377" s="60"/>
      <c r="AA377" s="6"/>
      <c r="AG377" s="212"/>
      <c r="AH377" s="212"/>
      <c r="AI377" s="212"/>
      <c r="AK377" s="421"/>
      <c r="AL377" s="6"/>
      <c r="AQ377" s="6"/>
      <c r="AR377" s="6"/>
      <c r="AS377" s="6"/>
      <c r="AT377" s="6"/>
      <c r="AU377" s="6"/>
      <c r="AV377" s="6"/>
      <c r="AW377" s="6"/>
      <c r="AX377" s="6"/>
      <c r="AY377" s="6"/>
      <c r="AZ377" s="6"/>
      <c r="BA377" s="6"/>
      <c r="BN377" s="6"/>
      <c r="BQ377" s="305"/>
      <c r="BR377" s="12">
        <v>7704</v>
      </c>
      <c r="BS377" s="12">
        <v>52000</v>
      </c>
      <c r="BT377" s="12">
        <v>7747.5</v>
      </c>
      <c r="BU377" s="446">
        <v>85000</v>
      </c>
    </row>
    <row r="378" spans="3:73">
      <c r="C378" s="212"/>
      <c r="D378" s="212"/>
      <c r="E378" s="212"/>
      <c r="F378" s="212"/>
      <c r="G378" s="212"/>
      <c r="H378" s="212"/>
      <c r="L378" s="396"/>
      <c r="M378" s="409"/>
      <c r="N378" s="60"/>
      <c r="X378" s="212"/>
      <c r="Y378" s="136"/>
      <c r="Z378" s="60"/>
      <c r="AA378" s="6"/>
      <c r="AG378" s="212"/>
      <c r="AH378" s="212"/>
      <c r="AI378" s="212"/>
      <c r="AK378" s="421"/>
      <c r="AL378" s="6"/>
      <c r="AQ378" s="6"/>
      <c r="AR378" s="6"/>
      <c r="AS378" s="6"/>
      <c r="AT378" s="6"/>
      <c r="AU378" s="6"/>
      <c r="AV378" s="6"/>
      <c r="AW378" s="6"/>
      <c r="AX378" s="6"/>
      <c r="AY378" s="6"/>
      <c r="AZ378" s="6"/>
      <c r="BA378" s="6"/>
      <c r="BN378" s="6"/>
      <c r="BQ378" s="305"/>
      <c r="BR378" s="12">
        <v>7704</v>
      </c>
      <c r="BS378" s="12">
        <v>52000</v>
      </c>
      <c r="BT378" s="12">
        <v>7747.5</v>
      </c>
      <c r="BU378" s="446">
        <v>85000</v>
      </c>
    </row>
    <row r="379" spans="3:73">
      <c r="C379" s="212"/>
      <c r="D379" s="212"/>
      <c r="E379" s="212"/>
      <c r="F379" s="212"/>
      <c r="G379" s="212"/>
      <c r="H379" s="212"/>
      <c r="L379" s="396"/>
      <c r="M379" s="409"/>
      <c r="N379" s="60"/>
      <c r="X379" s="212"/>
      <c r="Y379" s="136"/>
      <c r="Z379" s="60"/>
      <c r="AA379" s="6"/>
      <c r="AG379" s="212"/>
      <c r="AH379" s="212"/>
      <c r="AI379" s="212"/>
      <c r="AK379" s="421"/>
      <c r="AL379" s="6"/>
      <c r="AQ379" s="6"/>
      <c r="AR379" s="6"/>
      <c r="AS379" s="6"/>
      <c r="AT379" s="6"/>
      <c r="AU379" s="6"/>
      <c r="AV379" s="6"/>
      <c r="AW379" s="6"/>
      <c r="AX379" s="6"/>
      <c r="AY379" s="6"/>
      <c r="AZ379" s="6"/>
      <c r="BA379" s="6"/>
      <c r="BN379" s="6"/>
      <c r="BQ379" s="305"/>
      <c r="BR379" s="12">
        <v>7704</v>
      </c>
      <c r="BS379" s="12">
        <v>52000</v>
      </c>
      <c r="BT379" s="12">
        <v>7747.5</v>
      </c>
      <c r="BU379" s="446">
        <v>85000</v>
      </c>
    </row>
    <row r="380" spans="3:73">
      <c r="C380" s="212"/>
      <c r="D380" s="212"/>
      <c r="E380" s="212"/>
      <c r="F380" s="212"/>
      <c r="G380" s="212"/>
      <c r="H380" s="212"/>
      <c r="L380" s="396"/>
      <c r="M380" s="409"/>
      <c r="N380" s="60"/>
      <c r="X380" s="212"/>
      <c r="Y380" s="136"/>
      <c r="Z380" s="60"/>
      <c r="AA380" s="6"/>
      <c r="AG380" s="212"/>
      <c r="AH380" s="212"/>
      <c r="AI380" s="212"/>
      <c r="AK380" s="421"/>
      <c r="AL380" s="6"/>
      <c r="AQ380" s="6"/>
      <c r="AR380" s="6"/>
      <c r="AS380" s="6"/>
      <c r="AT380" s="6"/>
      <c r="AU380" s="6"/>
      <c r="AV380" s="6"/>
      <c r="AW380" s="6"/>
      <c r="AX380" s="6"/>
      <c r="AY380" s="6"/>
      <c r="AZ380" s="6"/>
      <c r="BA380" s="6"/>
      <c r="BN380" s="6"/>
      <c r="BQ380" s="305"/>
      <c r="BR380" s="12">
        <v>7704</v>
      </c>
      <c r="BS380" s="12">
        <v>52000</v>
      </c>
      <c r="BT380" s="12">
        <v>7747.5</v>
      </c>
      <c r="BU380" s="446">
        <v>85000</v>
      </c>
    </row>
    <row r="381" spans="3:73">
      <c r="C381" s="212"/>
      <c r="D381" s="212"/>
      <c r="E381" s="212"/>
      <c r="F381" s="212"/>
      <c r="G381" s="212"/>
      <c r="H381" s="212"/>
      <c r="L381" s="396"/>
      <c r="M381" s="409"/>
      <c r="N381" s="60"/>
      <c r="X381" s="212"/>
      <c r="Y381" s="136"/>
      <c r="Z381" s="60"/>
      <c r="AA381" s="6"/>
      <c r="AG381" s="212"/>
      <c r="AH381" s="212"/>
      <c r="AI381" s="212"/>
      <c r="AK381" s="421"/>
      <c r="AL381" s="6"/>
      <c r="AQ381" s="6"/>
      <c r="AR381" s="6"/>
      <c r="AS381" s="6"/>
      <c r="AT381" s="6"/>
      <c r="AU381" s="6"/>
      <c r="AV381" s="6"/>
      <c r="AW381" s="6"/>
      <c r="AX381" s="6"/>
      <c r="AY381" s="6"/>
      <c r="AZ381" s="6"/>
      <c r="BA381" s="6"/>
      <c r="BN381" s="6"/>
      <c r="BQ381" s="305"/>
      <c r="BR381" s="12">
        <v>7704</v>
      </c>
      <c r="BS381" s="12">
        <v>52000</v>
      </c>
      <c r="BT381" s="12">
        <v>7747.5</v>
      </c>
      <c r="BU381" s="446">
        <v>85000</v>
      </c>
    </row>
    <row r="382" spans="3:73">
      <c r="C382" s="212"/>
      <c r="D382" s="212"/>
      <c r="E382" s="212"/>
      <c r="F382" s="212"/>
      <c r="G382" s="212"/>
      <c r="H382" s="212"/>
      <c r="L382" s="396"/>
      <c r="M382" s="409"/>
      <c r="N382" s="60"/>
      <c r="X382" s="212"/>
      <c r="Y382" s="136"/>
      <c r="Z382" s="60"/>
      <c r="AA382" s="6"/>
      <c r="AG382" s="212"/>
      <c r="AH382" s="212"/>
      <c r="AI382" s="212"/>
      <c r="AK382" s="421"/>
      <c r="AL382" s="6"/>
      <c r="AQ382" s="6"/>
      <c r="AR382" s="6"/>
      <c r="AS382" s="6"/>
      <c r="AT382" s="6"/>
      <c r="AU382" s="6"/>
      <c r="AV382" s="6"/>
      <c r="AW382" s="6"/>
      <c r="AX382" s="6"/>
      <c r="AY382" s="6"/>
      <c r="AZ382" s="6"/>
      <c r="BA382" s="6"/>
      <c r="BN382" s="6"/>
      <c r="BQ382" s="305"/>
      <c r="BR382" s="12">
        <v>7704</v>
      </c>
      <c r="BS382" s="12">
        <v>52000</v>
      </c>
      <c r="BT382" s="12">
        <v>7747.5</v>
      </c>
      <c r="BU382" s="446">
        <v>85000</v>
      </c>
    </row>
    <row r="383" spans="3:73">
      <c r="C383" s="212"/>
      <c r="D383" s="212"/>
      <c r="E383" s="212"/>
      <c r="F383" s="212"/>
      <c r="G383" s="212"/>
      <c r="H383" s="212"/>
      <c r="L383" s="396"/>
      <c r="M383" s="409"/>
      <c r="N383" s="60"/>
      <c r="X383" s="212"/>
      <c r="Y383" s="136"/>
      <c r="Z383" s="60"/>
      <c r="AA383" s="6"/>
      <c r="AG383" s="212"/>
      <c r="AH383" s="212"/>
      <c r="AI383" s="212"/>
      <c r="AK383" s="421"/>
      <c r="AL383" s="6"/>
      <c r="AQ383" s="6"/>
      <c r="AR383" s="6"/>
      <c r="AS383" s="6"/>
      <c r="AT383" s="6"/>
      <c r="AU383" s="6"/>
      <c r="AV383" s="6"/>
      <c r="AW383" s="6"/>
      <c r="AX383" s="6"/>
      <c r="AY383" s="6"/>
      <c r="AZ383" s="6"/>
      <c r="BA383" s="6"/>
      <c r="BN383" s="6"/>
      <c r="BQ383" s="305"/>
      <c r="BR383" s="12">
        <v>7704</v>
      </c>
      <c r="BS383" s="12">
        <v>52000</v>
      </c>
      <c r="BT383" s="12">
        <v>7747.5</v>
      </c>
      <c r="BU383" s="446">
        <v>85000</v>
      </c>
    </row>
    <row r="384" spans="3:73">
      <c r="L384" s="396"/>
      <c r="M384" s="409"/>
      <c r="N384" s="60"/>
      <c r="X384" s="212"/>
      <c r="Y384" s="136"/>
      <c r="Z384" s="60"/>
      <c r="AA384" s="6"/>
      <c r="AG384" s="212"/>
      <c r="AH384" s="212"/>
      <c r="AI384" s="212"/>
      <c r="AK384" s="421"/>
      <c r="AL384" s="6"/>
      <c r="AQ384" s="6"/>
      <c r="AR384" s="6"/>
      <c r="AS384" s="6"/>
      <c r="AT384" s="6"/>
      <c r="AU384" s="6"/>
      <c r="AV384" s="6"/>
      <c r="AW384" s="6"/>
      <c r="AX384" s="6"/>
      <c r="AY384" s="6"/>
      <c r="AZ384" s="6"/>
      <c r="BA384" s="6"/>
      <c r="BN384" s="6"/>
      <c r="BQ384" s="305"/>
      <c r="BR384" s="12">
        <v>7704</v>
      </c>
      <c r="BS384" s="12">
        <v>52000</v>
      </c>
      <c r="BT384" s="12">
        <v>7747.5</v>
      </c>
      <c r="BU384" s="446">
        <v>85000</v>
      </c>
    </row>
    <row r="385" spans="12:73">
      <c r="L385" s="396"/>
      <c r="M385" s="409"/>
      <c r="N385" s="60"/>
      <c r="X385" s="212"/>
      <c r="Y385" s="136"/>
      <c r="Z385" s="60"/>
      <c r="AA385" s="6"/>
      <c r="AG385" s="212"/>
      <c r="AH385" s="212"/>
      <c r="AI385" s="212"/>
      <c r="AK385" s="421"/>
      <c r="AL385" s="6"/>
      <c r="AQ385" s="6"/>
      <c r="AR385" s="6"/>
      <c r="AS385" s="6"/>
      <c r="AT385" s="6"/>
      <c r="AU385" s="6"/>
      <c r="AV385" s="6"/>
      <c r="AW385" s="6"/>
      <c r="AX385" s="6"/>
      <c r="AY385" s="6"/>
      <c r="AZ385" s="6"/>
      <c r="BA385" s="6"/>
      <c r="BN385" s="6"/>
      <c r="BQ385" s="305"/>
      <c r="BR385" s="12">
        <v>7704</v>
      </c>
      <c r="BS385" s="12">
        <v>52000</v>
      </c>
      <c r="BT385" s="12">
        <v>7747.5</v>
      </c>
      <c r="BU385" s="446">
        <v>85000</v>
      </c>
    </row>
    <row r="386" spans="12:73">
      <c r="L386" s="396"/>
      <c r="M386" s="409"/>
      <c r="N386" s="60"/>
      <c r="X386" s="212"/>
      <c r="Y386" s="136"/>
      <c r="Z386" s="60"/>
      <c r="AA386" s="6"/>
      <c r="AG386" s="212"/>
      <c r="AH386" s="212"/>
      <c r="AI386" s="212"/>
      <c r="AK386" s="421"/>
      <c r="AL386" s="6"/>
      <c r="AQ386" s="6"/>
      <c r="AR386" s="6"/>
      <c r="AS386" s="6"/>
      <c r="AT386" s="6"/>
      <c r="AU386" s="6"/>
      <c r="AV386" s="6"/>
      <c r="AW386" s="6"/>
      <c r="AX386" s="6"/>
      <c r="AY386" s="6"/>
      <c r="AZ386" s="6"/>
      <c r="BA386" s="6"/>
      <c r="BN386" s="6"/>
      <c r="BQ386" s="305"/>
      <c r="BR386" s="12">
        <v>7704</v>
      </c>
      <c r="BS386" s="12">
        <v>52000</v>
      </c>
      <c r="BT386" s="12">
        <v>7747.5</v>
      </c>
      <c r="BU386" s="446">
        <v>85000</v>
      </c>
    </row>
    <row r="387" spans="12:73">
      <c r="L387" s="396"/>
      <c r="M387" s="409"/>
      <c r="N387" s="60"/>
      <c r="X387" s="212"/>
      <c r="Y387" s="136"/>
      <c r="Z387" s="60"/>
      <c r="AA387" s="6"/>
      <c r="AG387" s="212"/>
      <c r="AH387" s="212"/>
      <c r="AI387" s="212"/>
      <c r="AK387" s="421"/>
      <c r="AL387" s="6"/>
      <c r="AQ387" s="6"/>
      <c r="AR387" s="6"/>
      <c r="AS387" s="6"/>
      <c r="AT387" s="6"/>
      <c r="AU387" s="6"/>
      <c r="AV387" s="6"/>
      <c r="AW387" s="6"/>
      <c r="AX387" s="6"/>
      <c r="AY387" s="6"/>
      <c r="AZ387" s="6"/>
      <c r="BA387" s="6"/>
      <c r="BN387" s="6"/>
      <c r="BQ387" s="305"/>
      <c r="BR387" s="12">
        <v>7704</v>
      </c>
      <c r="BS387" s="12">
        <v>52000</v>
      </c>
      <c r="BT387" s="12">
        <v>7747.5</v>
      </c>
      <c r="BU387" s="446">
        <v>85000</v>
      </c>
    </row>
    <row r="388" spans="12:73">
      <c r="L388" s="396"/>
      <c r="M388" s="409"/>
      <c r="N388" s="60"/>
      <c r="X388" s="212"/>
      <c r="Y388" s="136"/>
      <c r="Z388" s="60"/>
      <c r="AA388" s="6"/>
      <c r="AG388" s="212"/>
      <c r="AH388" s="212"/>
      <c r="AI388" s="212"/>
      <c r="AK388" s="421"/>
      <c r="AL388" s="6"/>
      <c r="AQ388" s="6"/>
      <c r="AR388" s="6"/>
      <c r="AS388" s="6"/>
      <c r="AT388" s="6"/>
      <c r="AU388" s="6"/>
      <c r="AV388" s="6"/>
      <c r="AW388" s="6"/>
      <c r="AX388" s="6"/>
      <c r="AY388" s="6"/>
      <c r="AZ388" s="6"/>
      <c r="BA388" s="6"/>
      <c r="BN388" s="6"/>
      <c r="BQ388" s="305"/>
      <c r="BR388" s="12">
        <v>7704</v>
      </c>
      <c r="BS388" s="12">
        <v>52000</v>
      </c>
      <c r="BT388" s="12">
        <v>7747.5</v>
      </c>
      <c r="BU388" s="446">
        <v>85000</v>
      </c>
    </row>
    <row r="389" spans="12:73">
      <c r="L389" s="396"/>
      <c r="M389" s="409"/>
      <c r="N389" s="60"/>
      <c r="X389" s="212"/>
      <c r="Y389" s="136"/>
      <c r="Z389" s="60"/>
      <c r="AA389" s="6"/>
      <c r="AG389" s="212"/>
      <c r="AH389" s="212"/>
      <c r="AI389" s="212"/>
      <c r="AK389" s="421"/>
      <c r="AL389" s="6"/>
      <c r="AQ389" s="6"/>
      <c r="AR389" s="6"/>
      <c r="AS389" s="6"/>
      <c r="AT389" s="6"/>
      <c r="AU389" s="6"/>
      <c r="AV389" s="6"/>
      <c r="AW389" s="6"/>
      <c r="AX389" s="6"/>
      <c r="AY389" s="6"/>
      <c r="AZ389" s="6"/>
      <c r="BA389" s="6"/>
      <c r="BN389" s="6"/>
      <c r="BQ389" s="305"/>
      <c r="BR389" s="12">
        <v>7704</v>
      </c>
      <c r="BS389" s="12">
        <v>52000</v>
      </c>
      <c r="BT389" s="12">
        <v>7747.5</v>
      </c>
      <c r="BU389" s="446">
        <v>85000</v>
      </c>
    </row>
    <row r="390" spans="12:73">
      <c r="L390" s="396"/>
      <c r="M390" s="409"/>
      <c r="N390" s="60"/>
      <c r="X390" s="212"/>
      <c r="Y390" s="136"/>
      <c r="Z390" s="60"/>
      <c r="AA390" s="6"/>
      <c r="AG390" s="212"/>
      <c r="AH390" s="212"/>
      <c r="AI390" s="212"/>
      <c r="AK390" s="421"/>
      <c r="AL390" s="6"/>
      <c r="AQ390" s="6"/>
      <c r="AR390" s="6"/>
      <c r="AS390" s="6"/>
      <c r="AT390" s="6"/>
      <c r="AU390" s="6"/>
      <c r="AV390" s="6"/>
      <c r="AW390" s="6"/>
      <c r="AX390" s="6"/>
      <c r="AY390" s="6"/>
      <c r="AZ390" s="6"/>
      <c r="BA390" s="6"/>
      <c r="BN390" s="6"/>
      <c r="BQ390" s="305"/>
      <c r="BR390" s="12">
        <v>7704</v>
      </c>
      <c r="BS390" s="12">
        <v>52000</v>
      </c>
      <c r="BT390" s="12">
        <v>7747.5</v>
      </c>
      <c r="BU390" s="446">
        <v>85000</v>
      </c>
    </row>
    <row r="391" spans="12:73">
      <c r="L391" s="396"/>
      <c r="M391" s="409"/>
      <c r="N391" s="60"/>
      <c r="X391" s="212"/>
      <c r="Y391" s="136"/>
      <c r="Z391" s="60"/>
      <c r="AA391" s="6"/>
      <c r="AG391" s="212"/>
      <c r="AH391" s="212"/>
      <c r="AI391" s="212"/>
      <c r="AK391" s="421"/>
      <c r="AL391" s="6"/>
      <c r="AQ391" s="6"/>
      <c r="AR391" s="6"/>
      <c r="AS391" s="6"/>
      <c r="AT391" s="6"/>
      <c r="AU391" s="6"/>
      <c r="AV391" s="6"/>
      <c r="AW391" s="6"/>
      <c r="AX391" s="6"/>
      <c r="AY391" s="6"/>
      <c r="AZ391" s="6"/>
      <c r="BA391" s="6"/>
      <c r="BN391" s="6"/>
      <c r="BQ391" s="305"/>
      <c r="BR391" s="12">
        <v>7704</v>
      </c>
      <c r="BS391" s="12">
        <v>52000</v>
      </c>
      <c r="BT391" s="12">
        <v>7747.5</v>
      </c>
      <c r="BU391" s="446">
        <v>85000</v>
      </c>
    </row>
    <row r="392" spans="12:73">
      <c r="L392" s="396"/>
      <c r="M392" s="409"/>
      <c r="N392" s="60"/>
      <c r="X392" s="212"/>
      <c r="Y392" s="136"/>
      <c r="Z392" s="60"/>
      <c r="AA392" s="6"/>
      <c r="AG392" s="212"/>
      <c r="AH392" s="212"/>
      <c r="AI392" s="212"/>
      <c r="AK392" s="421"/>
      <c r="AL392" s="6"/>
      <c r="AQ392" s="6"/>
      <c r="AR392" s="6"/>
      <c r="AS392" s="6"/>
      <c r="AT392" s="6"/>
      <c r="AU392" s="6"/>
      <c r="AV392" s="6"/>
      <c r="AW392" s="6"/>
      <c r="AX392" s="6"/>
      <c r="AY392" s="6"/>
      <c r="AZ392" s="6"/>
      <c r="BA392" s="6"/>
      <c r="BN392" s="6"/>
      <c r="BQ392" s="305"/>
      <c r="BR392" s="12">
        <v>7704</v>
      </c>
      <c r="BS392" s="12">
        <v>52000</v>
      </c>
      <c r="BT392" s="12">
        <v>7747.5</v>
      </c>
      <c r="BU392" s="446">
        <v>85000</v>
      </c>
    </row>
    <row r="393" spans="12:73">
      <c r="L393" s="396"/>
      <c r="M393" s="409"/>
      <c r="N393" s="60"/>
      <c r="X393" s="212"/>
      <c r="Y393" s="136"/>
      <c r="Z393" s="60"/>
      <c r="AA393" s="6"/>
      <c r="AG393" s="212"/>
      <c r="AH393" s="212"/>
      <c r="AI393" s="212"/>
      <c r="AK393" s="421"/>
      <c r="AL393" s="6"/>
      <c r="AQ393" s="6"/>
      <c r="AR393" s="6"/>
      <c r="AS393" s="6"/>
      <c r="AT393" s="6"/>
      <c r="AU393" s="6"/>
      <c r="AV393" s="6"/>
      <c r="AW393" s="6"/>
      <c r="AX393" s="6"/>
      <c r="AY393" s="6"/>
      <c r="AZ393" s="6"/>
      <c r="BA393" s="6"/>
      <c r="BN393" s="6"/>
      <c r="BQ393" s="305"/>
      <c r="BR393" s="12">
        <v>7704</v>
      </c>
      <c r="BS393" s="12">
        <v>52000</v>
      </c>
      <c r="BT393" s="12">
        <v>7747.5</v>
      </c>
      <c r="BU393" s="446">
        <v>85000</v>
      </c>
    </row>
    <row r="394" spans="12:73">
      <c r="L394" s="396"/>
      <c r="M394" s="409"/>
      <c r="N394" s="60"/>
      <c r="X394" s="212"/>
      <c r="Y394" s="136"/>
      <c r="Z394" s="60"/>
      <c r="AA394" s="6"/>
      <c r="AG394" s="212"/>
      <c r="AH394" s="212"/>
      <c r="AI394" s="212"/>
      <c r="AK394" s="421"/>
      <c r="AL394" s="6"/>
      <c r="AQ394" s="6"/>
      <c r="AR394" s="6"/>
      <c r="AS394" s="6"/>
      <c r="AT394" s="6"/>
      <c r="AU394" s="6"/>
      <c r="AV394" s="6"/>
      <c r="AW394" s="6"/>
      <c r="AX394" s="6"/>
      <c r="AY394" s="6"/>
      <c r="AZ394" s="6"/>
      <c r="BA394" s="6"/>
      <c r="BN394" s="6"/>
      <c r="BQ394" s="305"/>
      <c r="BR394" s="12">
        <v>7704</v>
      </c>
      <c r="BS394" s="12">
        <v>52000</v>
      </c>
      <c r="BT394" s="12">
        <v>7747.5</v>
      </c>
      <c r="BU394" s="446">
        <v>85000</v>
      </c>
    </row>
    <row r="395" spans="12:73">
      <c r="L395" s="396"/>
      <c r="M395" s="409"/>
      <c r="N395" s="60"/>
      <c r="X395" s="212"/>
      <c r="Y395" s="136"/>
      <c r="Z395" s="60"/>
      <c r="AA395" s="6"/>
      <c r="AG395" s="212"/>
      <c r="AH395" s="212"/>
      <c r="AI395" s="212"/>
      <c r="AK395" s="421"/>
      <c r="AL395" s="6"/>
      <c r="AQ395" s="6"/>
      <c r="AR395" s="6"/>
      <c r="AS395" s="6"/>
      <c r="AT395" s="6"/>
      <c r="AU395" s="6"/>
      <c r="AV395" s="6"/>
      <c r="AW395" s="6"/>
      <c r="AX395" s="6"/>
      <c r="AY395" s="6"/>
      <c r="AZ395" s="6"/>
      <c r="BA395" s="6"/>
      <c r="BN395" s="6"/>
      <c r="BQ395" s="305"/>
      <c r="BR395" s="12">
        <v>7704</v>
      </c>
      <c r="BS395" s="12">
        <v>52000</v>
      </c>
      <c r="BT395" s="12">
        <v>7747.5</v>
      </c>
      <c r="BU395" s="446">
        <v>85000</v>
      </c>
    </row>
    <row r="396" spans="12:73">
      <c r="L396" s="396"/>
      <c r="M396" s="409"/>
      <c r="N396" s="60"/>
      <c r="X396" s="212"/>
      <c r="Y396" s="136"/>
      <c r="Z396" s="60"/>
      <c r="AA396" s="6"/>
      <c r="AG396" s="212"/>
      <c r="AH396" s="212"/>
      <c r="AI396" s="212"/>
      <c r="AK396" s="421"/>
      <c r="AL396" s="6"/>
      <c r="AQ396" s="6"/>
      <c r="AR396" s="6"/>
      <c r="AS396" s="6"/>
      <c r="AT396" s="6"/>
      <c r="AU396" s="6"/>
      <c r="AV396" s="6"/>
      <c r="AW396" s="6"/>
      <c r="AX396" s="6"/>
      <c r="AY396" s="6"/>
      <c r="AZ396" s="6"/>
      <c r="BA396" s="6"/>
      <c r="BN396" s="6"/>
      <c r="BQ396" s="305"/>
      <c r="BR396" s="12">
        <v>7704</v>
      </c>
      <c r="BS396" s="12">
        <v>52000</v>
      </c>
      <c r="BT396" s="12">
        <v>7747.5</v>
      </c>
      <c r="BU396" s="446">
        <v>85000</v>
      </c>
    </row>
    <row r="397" spans="12:73">
      <c r="L397" s="396"/>
      <c r="M397" s="409"/>
      <c r="N397" s="60"/>
      <c r="X397" s="212"/>
      <c r="Y397" s="136"/>
      <c r="Z397" s="60"/>
      <c r="AA397" s="6"/>
      <c r="AG397" s="212"/>
      <c r="AH397" s="212"/>
      <c r="AI397" s="212"/>
      <c r="AK397" s="421"/>
      <c r="AL397" s="6"/>
      <c r="AQ397" s="6"/>
      <c r="AR397" s="6"/>
      <c r="AS397" s="6"/>
      <c r="AT397" s="6"/>
      <c r="AU397" s="6"/>
      <c r="AV397" s="6"/>
      <c r="AW397" s="6"/>
      <c r="AX397" s="6"/>
      <c r="AY397" s="6"/>
      <c r="AZ397" s="6"/>
      <c r="BA397" s="6"/>
      <c r="BN397" s="6"/>
      <c r="BQ397" s="305"/>
      <c r="BR397" s="12">
        <v>7704</v>
      </c>
      <c r="BS397" s="12">
        <v>52000</v>
      </c>
      <c r="BT397" s="12">
        <v>7747.5</v>
      </c>
      <c r="BU397" s="446">
        <v>85000</v>
      </c>
    </row>
    <row r="398" spans="12:73">
      <c r="L398" s="396"/>
      <c r="M398" s="409"/>
      <c r="N398" s="60"/>
      <c r="X398" s="212"/>
      <c r="Y398" s="136"/>
      <c r="Z398" s="60"/>
      <c r="AA398" s="6"/>
      <c r="AG398" s="212"/>
      <c r="AH398" s="212"/>
      <c r="AI398" s="212"/>
      <c r="AK398" s="421"/>
      <c r="AL398" s="6"/>
      <c r="AQ398" s="6"/>
      <c r="AR398" s="6"/>
      <c r="AS398" s="6"/>
      <c r="AT398" s="6"/>
      <c r="AU398" s="6"/>
      <c r="AV398" s="6"/>
      <c r="AW398" s="6"/>
      <c r="AX398" s="6"/>
      <c r="AY398" s="6"/>
      <c r="AZ398" s="6"/>
      <c r="BA398" s="6"/>
      <c r="BN398" s="6"/>
      <c r="BQ398" s="305"/>
      <c r="BR398" s="12">
        <v>7704</v>
      </c>
      <c r="BS398" s="12">
        <v>52000</v>
      </c>
      <c r="BT398" s="12">
        <v>7747.5</v>
      </c>
      <c r="BU398" s="446">
        <v>85000</v>
      </c>
    </row>
    <row r="399" spans="12:73">
      <c r="L399" s="396"/>
      <c r="M399" s="409"/>
      <c r="N399" s="60"/>
      <c r="X399" s="212"/>
      <c r="Y399" s="136"/>
      <c r="Z399" s="60"/>
      <c r="AA399" s="6"/>
      <c r="AG399" s="212"/>
      <c r="AH399" s="212"/>
      <c r="AI399" s="212"/>
      <c r="AK399" s="421"/>
      <c r="AL399" s="6"/>
      <c r="AQ399" s="6"/>
      <c r="AR399" s="6"/>
      <c r="AS399" s="6"/>
      <c r="AT399" s="6"/>
      <c r="AU399" s="6"/>
      <c r="AV399" s="6"/>
      <c r="AW399" s="6"/>
      <c r="AX399" s="6"/>
      <c r="AY399" s="6"/>
      <c r="AZ399" s="6"/>
      <c r="BA399" s="6"/>
      <c r="BN399" s="6"/>
      <c r="BQ399" s="305"/>
      <c r="BR399" s="12">
        <v>7704</v>
      </c>
      <c r="BS399" s="12">
        <v>52000</v>
      </c>
      <c r="BT399" s="12">
        <v>7747.5</v>
      </c>
      <c r="BU399" s="446">
        <v>85000</v>
      </c>
    </row>
    <row r="400" spans="12:73">
      <c r="L400" s="396"/>
      <c r="M400" s="409"/>
      <c r="N400" s="60"/>
      <c r="X400" s="212"/>
      <c r="Y400" s="136"/>
      <c r="Z400" s="60"/>
      <c r="AA400" s="6"/>
      <c r="AG400" s="212"/>
      <c r="AH400" s="212"/>
      <c r="AI400" s="212"/>
      <c r="AK400" s="421"/>
      <c r="AL400" s="6"/>
      <c r="AQ400" s="6"/>
      <c r="AR400" s="6"/>
      <c r="AS400" s="6"/>
      <c r="AT400" s="6"/>
      <c r="AU400" s="6"/>
      <c r="AV400" s="6"/>
      <c r="AW400" s="6"/>
      <c r="AX400" s="6"/>
      <c r="AY400" s="6"/>
      <c r="AZ400" s="6"/>
      <c r="BA400" s="6"/>
      <c r="BN400" s="6"/>
      <c r="BQ400" s="212"/>
    </row>
    <row r="401" spans="12:69">
      <c r="L401" s="396"/>
      <c r="M401" s="409"/>
      <c r="N401" s="60"/>
      <c r="X401" s="212"/>
      <c r="Y401" s="136"/>
      <c r="Z401" s="60"/>
      <c r="AA401" s="6"/>
      <c r="AG401" s="212"/>
      <c r="AH401" s="212"/>
      <c r="AI401" s="212"/>
      <c r="AK401" s="421"/>
      <c r="AL401" s="6"/>
      <c r="AQ401" s="6"/>
      <c r="AR401" s="6"/>
      <c r="AS401" s="6"/>
      <c r="AT401" s="6"/>
      <c r="AU401" s="6"/>
      <c r="AV401" s="6"/>
      <c r="AW401" s="6"/>
      <c r="AX401" s="6"/>
      <c r="AY401" s="6"/>
      <c r="AZ401" s="6"/>
      <c r="BA401" s="6"/>
      <c r="BN401" s="6"/>
      <c r="BQ401" s="212"/>
    </row>
    <row r="402" spans="12:69">
      <c r="L402" s="396"/>
      <c r="M402" s="409"/>
      <c r="N402" s="60"/>
      <c r="X402" s="212"/>
      <c r="Y402" s="136"/>
      <c r="Z402" s="60"/>
      <c r="AA402" s="6"/>
      <c r="AG402" s="212"/>
      <c r="AH402" s="212"/>
      <c r="AI402" s="212"/>
      <c r="AK402" s="421"/>
      <c r="AL402" s="6"/>
      <c r="AQ402" s="6"/>
      <c r="AR402" s="6"/>
      <c r="AS402" s="6"/>
      <c r="AT402" s="6"/>
      <c r="AU402" s="6"/>
      <c r="AV402" s="6"/>
      <c r="AW402" s="6"/>
      <c r="AX402" s="6"/>
      <c r="AY402" s="6"/>
      <c r="AZ402" s="6"/>
      <c r="BA402" s="6"/>
      <c r="BN402" s="6"/>
      <c r="BQ402" s="212"/>
    </row>
    <row r="403" spans="12:69">
      <c r="L403" s="396"/>
      <c r="M403" s="409"/>
      <c r="N403" s="60"/>
      <c r="X403" s="212"/>
      <c r="Y403" s="136"/>
      <c r="Z403" s="60"/>
      <c r="AA403" s="6"/>
      <c r="AG403" s="212"/>
      <c r="AH403" s="212"/>
      <c r="AI403" s="212"/>
      <c r="AK403" s="421"/>
      <c r="AL403" s="6"/>
      <c r="AQ403" s="6"/>
      <c r="AR403" s="6"/>
      <c r="AS403" s="6"/>
      <c r="AT403" s="6"/>
      <c r="AU403" s="6"/>
      <c r="AV403" s="6"/>
      <c r="AW403" s="6"/>
      <c r="AX403" s="6"/>
      <c r="AY403" s="6"/>
      <c r="AZ403" s="6"/>
      <c r="BA403" s="6"/>
      <c r="BN403" s="6"/>
      <c r="BQ403" s="212"/>
    </row>
    <row r="404" spans="12:69">
      <c r="L404" s="396"/>
      <c r="M404" s="409"/>
      <c r="N404" s="60"/>
      <c r="X404" s="212"/>
      <c r="Y404" s="136"/>
      <c r="Z404" s="60"/>
      <c r="AA404" s="6"/>
      <c r="AG404" s="212"/>
      <c r="AH404" s="212"/>
      <c r="AI404" s="212"/>
      <c r="AK404" s="421"/>
      <c r="AL404" s="6"/>
      <c r="AQ404" s="6"/>
      <c r="AR404" s="6"/>
      <c r="AS404" s="6"/>
      <c r="AT404" s="6"/>
      <c r="AU404" s="6"/>
      <c r="AV404" s="6"/>
      <c r="AW404" s="6"/>
      <c r="AX404" s="6"/>
      <c r="AY404" s="6"/>
      <c r="AZ404" s="6"/>
      <c r="BA404" s="6"/>
      <c r="BN404" s="6"/>
      <c r="BQ404" s="212"/>
    </row>
    <row r="405" spans="12:69">
      <c r="L405" s="396"/>
      <c r="M405" s="409"/>
      <c r="N405" s="60"/>
      <c r="X405" s="212"/>
      <c r="Y405" s="136"/>
      <c r="Z405" s="60"/>
      <c r="AA405" s="6"/>
      <c r="AG405" s="212"/>
      <c r="AH405" s="212"/>
      <c r="AI405" s="212"/>
      <c r="AK405" s="421"/>
      <c r="AL405" s="6"/>
      <c r="AQ405" s="6"/>
      <c r="AR405" s="6"/>
      <c r="AS405" s="6"/>
      <c r="AT405" s="6"/>
      <c r="AU405" s="6"/>
      <c r="AV405" s="6"/>
      <c r="AW405" s="6"/>
      <c r="AX405" s="6"/>
      <c r="AY405" s="6"/>
      <c r="AZ405" s="6"/>
      <c r="BA405" s="6"/>
      <c r="BN405" s="6"/>
      <c r="BQ405" s="212"/>
    </row>
    <row r="406" spans="12:69">
      <c r="L406" s="396"/>
      <c r="M406" s="409"/>
      <c r="N406" s="60"/>
      <c r="X406" s="212"/>
      <c r="Y406" s="136"/>
      <c r="Z406" s="60"/>
      <c r="AA406" s="6"/>
      <c r="AG406" s="212"/>
      <c r="AH406" s="212"/>
      <c r="AI406" s="212"/>
      <c r="AK406" s="421"/>
      <c r="AL406" s="6"/>
      <c r="AQ406" s="6"/>
      <c r="AR406" s="6"/>
      <c r="AS406" s="6"/>
      <c r="AT406" s="6"/>
      <c r="AU406" s="6"/>
      <c r="AV406" s="6"/>
      <c r="AW406" s="6"/>
      <c r="AX406" s="6"/>
      <c r="AY406" s="6"/>
      <c r="AZ406" s="6"/>
      <c r="BA406" s="6"/>
      <c r="BN406" s="6"/>
      <c r="BQ406" s="212"/>
    </row>
    <row r="407" spans="12:69">
      <c r="L407" s="396"/>
      <c r="M407" s="409"/>
      <c r="N407" s="60"/>
      <c r="X407" s="212"/>
      <c r="Y407" s="136"/>
      <c r="Z407" s="60"/>
      <c r="AA407" s="6"/>
      <c r="AG407" s="212"/>
      <c r="AH407" s="212"/>
      <c r="AI407" s="212"/>
      <c r="AK407" s="421"/>
      <c r="AL407" s="6"/>
      <c r="AQ407" s="6"/>
      <c r="AR407" s="6"/>
      <c r="AS407" s="6"/>
      <c r="AT407" s="6"/>
      <c r="AU407" s="6"/>
      <c r="AV407" s="6"/>
      <c r="AW407" s="6"/>
      <c r="AX407" s="6"/>
      <c r="AY407" s="6"/>
      <c r="AZ407" s="6"/>
      <c r="BA407" s="6"/>
      <c r="BN407" s="6"/>
      <c r="BQ407" s="212"/>
    </row>
    <row r="408" spans="12:69">
      <c r="L408" s="396"/>
      <c r="M408" s="409"/>
      <c r="N408" s="60"/>
      <c r="X408" s="212"/>
      <c r="Y408" s="136"/>
      <c r="Z408" s="60"/>
      <c r="AA408" s="6"/>
      <c r="AG408" s="212"/>
      <c r="AH408" s="212"/>
      <c r="AI408" s="212"/>
      <c r="AK408" s="421"/>
      <c r="AL408" s="6"/>
      <c r="AQ408" s="6"/>
      <c r="AR408" s="6"/>
      <c r="AS408" s="6"/>
      <c r="AT408" s="6"/>
      <c r="AU408" s="6"/>
      <c r="AV408" s="6"/>
      <c r="AW408" s="6"/>
      <c r="AX408" s="6"/>
      <c r="AY408" s="6"/>
      <c r="AZ408" s="6"/>
      <c r="BA408" s="6"/>
      <c r="BN408" s="6"/>
      <c r="BQ408" s="212"/>
    </row>
    <row r="409" spans="12:69">
      <c r="L409" s="396"/>
      <c r="M409" s="409"/>
      <c r="N409" s="60"/>
      <c r="X409" s="212"/>
      <c r="Y409" s="136"/>
      <c r="Z409" s="60"/>
      <c r="AA409" s="6"/>
      <c r="AG409" s="212"/>
      <c r="AH409" s="212"/>
      <c r="AI409" s="212"/>
      <c r="AK409" s="421"/>
      <c r="AL409" s="6"/>
      <c r="AQ409" s="6"/>
      <c r="AR409" s="6"/>
      <c r="AS409" s="6"/>
      <c r="AT409" s="6"/>
      <c r="AU409" s="6"/>
      <c r="AV409" s="6"/>
      <c r="AW409" s="6"/>
      <c r="AX409" s="6"/>
      <c r="AY409" s="6"/>
      <c r="AZ409" s="6"/>
      <c r="BA409" s="6"/>
      <c r="BN409" s="6"/>
      <c r="BQ409" s="212"/>
    </row>
    <row r="410" spans="12:69">
      <c r="L410" s="396"/>
      <c r="M410" s="409"/>
      <c r="N410" s="60"/>
      <c r="X410" s="212"/>
      <c r="Y410" s="136"/>
      <c r="Z410" s="60"/>
      <c r="AA410" s="6"/>
      <c r="AG410" s="212"/>
      <c r="AH410" s="212"/>
      <c r="AI410" s="212"/>
      <c r="AK410" s="421"/>
      <c r="AL410" s="6"/>
      <c r="AQ410" s="6"/>
      <c r="AR410" s="6"/>
      <c r="AS410" s="6"/>
      <c r="AT410" s="6"/>
      <c r="AU410" s="6"/>
      <c r="AV410" s="6"/>
      <c r="AW410" s="6"/>
      <c r="AX410" s="6"/>
      <c r="AY410" s="6"/>
      <c r="AZ410" s="6"/>
      <c r="BA410" s="6"/>
      <c r="BN410" s="6"/>
      <c r="BQ410" s="212"/>
    </row>
    <row r="411" spans="12:69">
      <c r="L411" s="396"/>
      <c r="M411" s="409"/>
      <c r="N411" s="60"/>
      <c r="X411" s="212"/>
      <c r="Y411" s="136"/>
      <c r="Z411" s="60"/>
      <c r="AA411" s="6"/>
      <c r="AG411" s="212"/>
      <c r="AH411" s="212"/>
      <c r="AI411" s="212"/>
      <c r="AK411" s="421"/>
      <c r="AL411" s="6"/>
      <c r="BA411" s="212"/>
      <c r="BB411" s="396"/>
      <c r="BN411" s="6"/>
      <c r="BQ411" s="212"/>
    </row>
    <row r="412" spans="12:69">
      <c r="L412" s="396"/>
      <c r="M412" s="409"/>
      <c r="N412" s="60"/>
      <c r="X412" s="212"/>
      <c r="Y412" s="136"/>
      <c r="Z412" s="60"/>
      <c r="AA412" s="6"/>
      <c r="AG412" s="212"/>
      <c r="AH412" s="212"/>
      <c r="AI412" s="212"/>
      <c r="AK412" s="421"/>
      <c r="AL412" s="6"/>
      <c r="BA412" s="212"/>
      <c r="BB412" s="396"/>
      <c r="BN412" s="6"/>
      <c r="BQ412" s="212"/>
    </row>
    <row r="413" spans="12:69">
      <c r="L413" s="396"/>
      <c r="M413" s="409"/>
      <c r="N413" s="60"/>
      <c r="X413" s="212"/>
      <c r="Y413" s="136"/>
      <c r="Z413" s="60"/>
      <c r="AA413" s="6"/>
      <c r="AG413" s="212"/>
      <c r="AH413" s="212"/>
      <c r="AI413" s="212"/>
      <c r="AK413" s="421"/>
      <c r="AL413" s="6"/>
      <c r="BA413" s="212"/>
      <c r="BB413" s="396"/>
      <c r="BN413" s="6"/>
      <c r="BQ413" s="212"/>
    </row>
    <row r="414" spans="12:69">
      <c r="L414" s="396"/>
      <c r="M414" s="409"/>
      <c r="N414" s="60"/>
      <c r="X414" s="212"/>
      <c r="Y414" s="136"/>
      <c r="Z414" s="60"/>
      <c r="AA414" s="6"/>
      <c r="AG414" s="212"/>
      <c r="AH414" s="212"/>
      <c r="AI414" s="212"/>
      <c r="AK414" s="421"/>
      <c r="AL414" s="6"/>
      <c r="BA414" s="212"/>
      <c r="BB414" s="396"/>
      <c r="BN414" s="6"/>
      <c r="BQ414" s="212"/>
    </row>
    <row r="415" spans="12:69">
      <c r="L415" s="396"/>
      <c r="M415" s="409"/>
      <c r="N415" s="60"/>
      <c r="X415" s="212"/>
      <c r="Y415" s="136"/>
      <c r="Z415" s="60"/>
      <c r="AA415" s="6"/>
      <c r="AG415" s="212"/>
      <c r="AH415" s="212"/>
      <c r="AI415" s="212"/>
      <c r="AK415" s="421"/>
      <c r="AL415" s="6"/>
      <c r="BA415" s="212"/>
      <c r="BB415" s="396"/>
      <c r="BN415" s="6"/>
      <c r="BQ415" s="212"/>
    </row>
    <row r="416" spans="12:69">
      <c r="L416" s="396"/>
      <c r="M416" s="409"/>
      <c r="N416" s="60"/>
      <c r="X416" s="212"/>
      <c r="Y416" s="136"/>
      <c r="Z416" s="60"/>
      <c r="AA416" s="6"/>
      <c r="AG416" s="212"/>
      <c r="AH416" s="212"/>
      <c r="AI416" s="212"/>
      <c r="AK416" s="421"/>
      <c r="AL416" s="6"/>
      <c r="BA416" s="212"/>
      <c r="BB416" s="396"/>
      <c r="BN416" s="6"/>
      <c r="BQ416" s="212"/>
    </row>
    <row r="417" spans="12:69">
      <c r="L417" s="396"/>
      <c r="M417" s="409"/>
      <c r="N417" s="60"/>
      <c r="X417" s="212"/>
      <c r="Y417" s="136"/>
      <c r="Z417" s="60"/>
      <c r="AA417" s="6"/>
      <c r="AG417" s="212"/>
      <c r="AH417" s="212"/>
      <c r="AI417" s="212"/>
      <c r="AK417" s="421"/>
      <c r="AL417" s="6"/>
      <c r="BA417" s="212"/>
      <c r="BB417" s="396"/>
      <c r="BN417" s="6"/>
      <c r="BQ417" s="212"/>
    </row>
    <row r="418" spans="12:69">
      <c r="L418" s="396"/>
      <c r="M418" s="409"/>
      <c r="N418" s="60"/>
      <c r="X418" s="212"/>
      <c r="Y418" s="136"/>
      <c r="Z418" s="60"/>
      <c r="AA418" s="6"/>
      <c r="AG418" s="212"/>
      <c r="AH418" s="212"/>
      <c r="AI418" s="212"/>
      <c r="AK418" s="421"/>
      <c r="AL418" s="6"/>
      <c r="BA418" s="212"/>
      <c r="BB418" s="396"/>
      <c r="BN418" s="6"/>
      <c r="BQ418" s="212"/>
    </row>
    <row r="419" spans="12:69">
      <c r="L419" s="396"/>
      <c r="M419" s="409"/>
      <c r="N419" s="60"/>
      <c r="X419" s="212"/>
      <c r="Y419" s="136"/>
      <c r="Z419" s="60"/>
      <c r="AA419" s="6"/>
      <c r="AG419" s="212"/>
      <c r="AH419" s="212"/>
      <c r="AI419" s="212"/>
      <c r="AK419" s="421"/>
      <c r="AL419" s="6"/>
      <c r="BA419" s="212"/>
      <c r="BB419" s="396"/>
      <c r="BN419" s="6"/>
      <c r="BQ419" s="212"/>
    </row>
    <row r="420" spans="12:69">
      <c r="L420" s="396"/>
      <c r="M420" s="409"/>
      <c r="N420" s="60"/>
      <c r="X420" s="212"/>
      <c r="Y420" s="136"/>
      <c r="Z420" s="60"/>
      <c r="AA420" s="6"/>
      <c r="AG420" s="212"/>
      <c r="AH420" s="212"/>
      <c r="AI420" s="212"/>
      <c r="AK420" s="421"/>
      <c r="AL420" s="6"/>
      <c r="BA420" s="212"/>
      <c r="BB420" s="396"/>
      <c r="BN420" s="6"/>
      <c r="BQ420" s="212"/>
    </row>
    <row r="421" spans="12:69">
      <c r="L421" s="396"/>
      <c r="M421" s="409"/>
      <c r="N421" s="60"/>
      <c r="X421" s="212"/>
      <c r="Y421" s="136"/>
      <c r="Z421" s="60"/>
      <c r="AA421" s="6"/>
      <c r="AG421" s="212"/>
      <c r="AH421" s="212"/>
      <c r="AI421" s="212"/>
      <c r="AK421" s="421"/>
      <c r="AL421" s="6"/>
      <c r="BA421" s="212"/>
      <c r="BB421" s="396"/>
      <c r="BN421" s="6"/>
      <c r="BQ421" s="212"/>
    </row>
    <row r="422" spans="12:69">
      <c r="L422" s="396"/>
      <c r="M422" s="409"/>
      <c r="N422" s="60"/>
      <c r="X422" s="212"/>
      <c r="Y422" s="136"/>
      <c r="Z422" s="60"/>
      <c r="AA422" s="6"/>
      <c r="AG422" s="212"/>
      <c r="AH422" s="212"/>
      <c r="AI422" s="212"/>
      <c r="AK422" s="421"/>
      <c r="AL422" s="6"/>
      <c r="BA422" s="212"/>
      <c r="BB422" s="396"/>
      <c r="BN422" s="6"/>
      <c r="BQ422" s="212"/>
    </row>
    <row r="423" spans="12:69">
      <c r="L423" s="396"/>
      <c r="M423" s="409"/>
      <c r="N423" s="60"/>
      <c r="X423" s="212"/>
      <c r="Y423" s="136"/>
      <c r="Z423" s="60"/>
      <c r="AA423" s="6"/>
      <c r="AG423" s="212"/>
      <c r="AH423" s="212"/>
      <c r="AI423" s="212"/>
      <c r="AK423" s="421"/>
      <c r="AL423" s="6"/>
      <c r="BA423" s="212"/>
      <c r="BB423" s="396"/>
      <c r="BN423" s="6"/>
      <c r="BQ423" s="212"/>
    </row>
    <row r="424" spans="12:69">
      <c r="L424" s="396"/>
      <c r="M424" s="409"/>
      <c r="N424" s="60"/>
      <c r="X424" s="212"/>
      <c r="Y424" s="136"/>
      <c r="Z424" s="60"/>
      <c r="AA424" s="6"/>
      <c r="AG424" s="212"/>
      <c r="AH424" s="212"/>
      <c r="AI424" s="212"/>
      <c r="AK424" s="421"/>
      <c r="AL424" s="6"/>
      <c r="BA424" s="212"/>
      <c r="BB424" s="396"/>
      <c r="BN424" s="6"/>
      <c r="BQ424" s="212"/>
    </row>
    <row r="425" spans="12:69">
      <c r="L425" s="396"/>
      <c r="M425" s="409"/>
      <c r="N425" s="60"/>
      <c r="X425" s="212"/>
      <c r="Y425" s="136"/>
      <c r="Z425" s="60"/>
      <c r="AA425" s="6"/>
      <c r="AG425" s="212"/>
      <c r="AH425" s="212"/>
      <c r="AI425" s="212"/>
      <c r="AK425" s="421"/>
      <c r="AL425" s="6"/>
      <c r="BA425" s="212"/>
      <c r="BB425" s="396"/>
      <c r="BN425" s="6"/>
      <c r="BQ425" s="212"/>
    </row>
    <row r="426" spans="12:69">
      <c r="L426" s="396"/>
      <c r="M426" s="409"/>
      <c r="N426" s="60"/>
      <c r="X426" s="212"/>
      <c r="Y426" s="136"/>
      <c r="Z426" s="60"/>
      <c r="AA426" s="6"/>
      <c r="AG426" s="212"/>
      <c r="AH426" s="212"/>
      <c r="AI426" s="212"/>
      <c r="AK426" s="421"/>
      <c r="AL426" s="6"/>
      <c r="BA426" s="212"/>
      <c r="BB426" s="396"/>
      <c r="BN426" s="6"/>
      <c r="BQ426" s="212"/>
    </row>
    <row r="427" spans="12:69">
      <c r="L427" s="396"/>
      <c r="M427" s="409"/>
      <c r="N427" s="60"/>
      <c r="X427" s="212"/>
      <c r="Y427" s="136"/>
      <c r="Z427" s="60"/>
      <c r="AA427" s="6"/>
      <c r="AG427" s="212"/>
      <c r="AH427" s="212"/>
      <c r="AI427" s="212"/>
      <c r="AK427" s="421"/>
      <c r="AL427" s="6"/>
      <c r="BA427" s="212"/>
      <c r="BB427" s="396"/>
      <c r="BN427" s="6"/>
      <c r="BQ427" s="212"/>
    </row>
    <row r="428" spans="12:69">
      <c r="L428" s="396"/>
      <c r="M428" s="409"/>
      <c r="N428" s="60"/>
      <c r="X428" s="212"/>
      <c r="Y428" s="136"/>
      <c r="Z428" s="60"/>
      <c r="AA428" s="6"/>
      <c r="AG428" s="212"/>
      <c r="AH428" s="212"/>
      <c r="AI428" s="212"/>
      <c r="AK428" s="421"/>
      <c r="AL428" s="6"/>
      <c r="BA428" s="212"/>
      <c r="BB428" s="396"/>
      <c r="BN428" s="6"/>
      <c r="BQ428" s="212"/>
    </row>
    <row r="429" spans="12:69">
      <c r="L429" s="396"/>
      <c r="M429" s="409"/>
      <c r="N429" s="60"/>
      <c r="X429" s="212"/>
      <c r="Y429" s="136"/>
      <c r="Z429" s="60"/>
      <c r="AA429" s="6"/>
      <c r="AG429" s="212"/>
      <c r="AH429" s="212"/>
      <c r="AI429" s="212"/>
      <c r="AK429" s="421"/>
      <c r="AL429" s="6"/>
      <c r="BA429" s="212"/>
      <c r="BB429" s="396"/>
      <c r="BN429" s="6"/>
      <c r="BQ429" s="212"/>
    </row>
    <row r="430" spans="12:69">
      <c r="L430" s="396"/>
      <c r="M430" s="409"/>
      <c r="N430" s="60"/>
      <c r="X430" s="212"/>
      <c r="Y430" s="136"/>
      <c r="Z430" s="60"/>
      <c r="AA430" s="6"/>
      <c r="AG430" s="212"/>
      <c r="AH430" s="212"/>
      <c r="AI430" s="212"/>
      <c r="AK430" s="421"/>
      <c r="AL430" s="6"/>
      <c r="BA430" s="212"/>
      <c r="BB430" s="396"/>
      <c r="BN430" s="6"/>
      <c r="BQ430" s="212"/>
    </row>
    <row r="431" spans="12:69">
      <c r="L431" s="396"/>
      <c r="M431" s="409"/>
      <c r="N431" s="60"/>
      <c r="X431" s="212"/>
      <c r="Y431" s="136"/>
      <c r="Z431" s="60"/>
      <c r="AA431" s="6"/>
      <c r="AG431" s="212"/>
      <c r="AH431" s="212"/>
      <c r="AI431" s="212"/>
      <c r="AK431" s="421"/>
      <c r="AL431" s="6"/>
      <c r="BA431" s="212"/>
      <c r="BB431" s="396"/>
      <c r="BN431" s="6"/>
      <c r="BQ431" s="212"/>
    </row>
    <row r="432" spans="12:69">
      <c r="L432" s="396"/>
      <c r="M432" s="409"/>
      <c r="N432" s="60"/>
      <c r="X432" s="212"/>
      <c r="Y432" s="136"/>
      <c r="Z432" s="60"/>
      <c r="AA432" s="6"/>
      <c r="AG432" s="212"/>
      <c r="AH432" s="212"/>
      <c r="AI432" s="212"/>
      <c r="AK432" s="421"/>
      <c r="AL432" s="6"/>
      <c r="BA432" s="212"/>
      <c r="BB432" s="396"/>
      <c r="BN432" s="6"/>
      <c r="BQ432" s="212"/>
    </row>
    <row r="433" spans="12:69">
      <c r="L433" s="396"/>
      <c r="M433" s="409"/>
      <c r="N433" s="60"/>
      <c r="X433" s="212"/>
      <c r="Y433" s="136"/>
      <c r="Z433" s="60"/>
      <c r="AA433" s="6"/>
      <c r="AG433" s="212"/>
      <c r="AH433" s="212"/>
      <c r="AI433" s="212"/>
      <c r="AK433" s="421"/>
      <c r="AL433" s="6"/>
      <c r="BA433" s="212"/>
      <c r="BB433" s="396"/>
      <c r="BN433" s="6"/>
      <c r="BQ433" s="212"/>
    </row>
    <row r="434" spans="12:69">
      <c r="L434" s="396"/>
      <c r="M434" s="409"/>
      <c r="N434" s="60"/>
      <c r="X434" s="212"/>
      <c r="Y434" s="136"/>
      <c r="Z434" s="60"/>
      <c r="AA434" s="6"/>
      <c r="AG434" s="212"/>
      <c r="AH434" s="212"/>
      <c r="AI434" s="212"/>
      <c r="AK434" s="421"/>
      <c r="AL434" s="6"/>
      <c r="BA434" s="212"/>
      <c r="BB434" s="396"/>
      <c r="BN434" s="6"/>
      <c r="BQ434" s="212"/>
    </row>
    <row r="435" spans="12:69">
      <c r="L435" s="396"/>
      <c r="M435" s="409"/>
      <c r="N435" s="60"/>
      <c r="X435" s="212"/>
      <c r="Y435" s="136"/>
      <c r="Z435" s="60"/>
      <c r="AA435" s="6"/>
      <c r="AG435" s="212"/>
      <c r="AH435" s="212"/>
      <c r="AI435" s="212"/>
      <c r="AK435" s="421"/>
      <c r="AL435" s="6"/>
      <c r="BA435" s="212"/>
      <c r="BB435" s="396"/>
      <c r="BN435" s="6"/>
      <c r="BQ435" s="212"/>
    </row>
    <row r="436" spans="12:69">
      <c r="L436" s="396"/>
      <c r="M436" s="409"/>
      <c r="N436" s="60"/>
      <c r="X436" s="212"/>
      <c r="Y436" s="136"/>
      <c r="Z436" s="60"/>
      <c r="AA436" s="6"/>
      <c r="AG436" s="212"/>
      <c r="AH436" s="212"/>
      <c r="AI436" s="212"/>
      <c r="AK436" s="421"/>
      <c r="AL436" s="6"/>
      <c r="BA436" s="212"/>
      <c r="BB436" s="396"/>
      <c r="BN436" s="6"/>
      <c r="BQ436" s="212"/>
    </row>
    <row r="437" spans="12:69">
      <c r="L437" s="396"/>
      <c r="M437" s="409"/>
      <c r="N437" s="60"/>
      <c r="X437" s="212"/>
      <c r="Y437" s="136"/>
      <c r="Z437" s="60"/>
      <c r="AA437" s="6"/>
      <c r="AG437" s="212"/>
      <c r="AH437" s="212"/>
      <c r="AI437" s="212"/>
      <c r="AK437" s="421"/>
      <c r="AL437" s="6"/>
      <c r="BA437" s="212"/>
      <c r="BB437" s="396"/>
      <c r="BN437" s="6"/>
      <c r="BQ437" s="212"/>
    </row>
    <row r="438" spans="12:69">
      <c r="L438" s="396"/>
      <c r="M438" s="409"/>
      <c r="N438" s="60"/>
      <c r="X438" s="212"/>
      <c r="Y438" s="136"/>
      <c r="Z438" s="60"/>
      <c r="AA438" s="6"/>
      <c r="AG438" s="212"/>
      <c r="AH438" s="212"/>
      <c r="AI438" s="212"/>
      <c r="AK438" s="421"/>
      <c r="AL438" s="6"/>
      <c r="BA438" s="212"/>
      <c r="BB438" s="396"/>
      <c r="BN438" s="6"/>
      <c r="BQ438" s="212"/>
    </row>
    <row r="439" spans="12:69">
      <c r="L439" s="396"/>
      <c r="M439" s="409"/>
      <c r="N439" s="60"/>
      <c r="X439" s="212"/>
      <c r="Y439" s="136"/>
      <c r="Z439" s="60"/>
      <c r="AA439" s="6"/>
      <c r="AG439" s="212"/>
      <c r="AH439" s="212"/>
      <c r="AI439" s="212"/>
      <c r="AK439" s="421"/>
      <c r="AL439" s="6"/>
      <c r="BA439" s="212"/>
      <c r="BB439" s="396"/>
      <c r="BN439" s="6"/>
      <c r="BQ439" s="212"/>
    </row>
    <row r="440" spans="12:69">
      <c r="L440" s="396"/>
      <c r="M440" s="409"/>
      <c r="N440" s="60"/>
      <c r="X440" s="212"/>
      <c r="Y440" s="136"/>
      <c r="Z440" s="60"/>
      <c r="AA440" s="6"/>
      <c r="AG440" s="212"/>
      <c r="AH440" s="212"/>
      <c r="AI440" s="212"/>
      <c r="AK440" s="421"/>
      <c r="AL440" s="6"/>
      <c r="BA440" s="212"/>
      <c r="BB440" s="396"/>
      <c r="BN440" s="6"/>
      <c r="BQ440" s="212"/>
    </row>
    <row r="441" spans="12:69">
      <c r="L441" s="396"/>
      <c r="M441" s="409"/>
      <c r="N441" s="60"/>
      <c r="X441" s="212"/>
      <c r="Y441" s="136"/>
      <c r="Z441" s="60"/>
      <c r="AA441" s="6"/>
      <c r="AG441" s="212"/>
      <c r="AH441" s="212"/>
      <c r="AI441" s="212"/>
      <c r="AK441" s="421"/>
      <c r="AL441" s="6"/>
      <c r="BA441" s="212"/>
      <c r="BB441" s="396"/>
      <c r="BN441" s="6"/>
      <c r="BQ441" s="212"/>
    </row>
    <row r="442" spans="12:69">
      <c r="L442" s="396"/>
      <c r="M442" s="409"/>
      <c r="N442" s="60"/>
      <c r="X442" s="212"/>
      <c r="Y442" s="136"/>
      <c r="Z442" s="60"/>
      <c r="AA442" s="6"/>
      <c r="AG442" s="212"/>
      <c r="AH442" s="212"/>
      <c r="AI442" s="212"/>
      <c r="AK442" s="421"/>
      <c r="AL442" s="6"/>
      <c r="BA442" s="212"/>
      <c r="BB442" s="396"/>
      <c r="BN442" s="6"/>
      <c r="BQ442" s="212"/>
    </row>
    <row r="443" spans="12:69">
      <c r="L443" s="396"/>
      <c r="M443" s="409"/>
      <c r="N443" s="60"/>
      <c r="X443" s="212"/>
      <c r="Y443" s="136"/>
      <c r="Z443" s="60"/>
      <c r="AA443" s="6"/>
      <c r="AG443" s="212"/>
      <c r="AH443" s="212"/>
      <c r="AI443" s="212"/>
      <c r="AK443" s="421"/>
      <c r="AL443" s="6"/>
      <c r="BA443" s="212"/>
      <c r="BB443" s="396"/>
      <c r="BN443" s="6"/>
      <c r="BQ443" s="212"/>
    </row>
    <row r="444" spans="12:69">
      <c r="L444" s="396"/>
      <c r="M444" s="409"/>
      <c r="N444" s="60"/>
      <c r="X444" s="212"/>
      <c r="Y444" s="136"/>
      <c r="Z444" s="60"/>
      <c r="AA444" s="6"/>
      <c r="AG444" s="212"/>
      <c r="AH444" s="212"/>
      <c r="AI444" s="212"/>
      <c r="AK444" s="421"/>
      <c r="AL444" s="6"/>
      <c r="BA444" s="212"/>
      <c r="BB444" s="396"/>
      <c r="BN444" s="6"/>
      <c r="BQ444" s="212"/>
    </row>
    <row r="445" spans="12:69">
      <c r="L445" s="396"/>
      <c r="M445" s="409"/>
      <c r="N445" s="60"/>
      <c r="X445" s="212"/>
      <c r="Y445" s="136"/>
      <c r="Z445" s="60"/>
      <c r="AA445" s="6"/>
      <c r="AG445" s="212"/>
      <c r="AH445" s="212"/>
      <c r="AI445" s="212"/>
      <c r="AK445" s="421"/>
      <c r="AL445" s="6"/>
      <c r="BA445" s="212"/>
      <c r="BB445" s="396"/>
      <c r="BN445" s="6"/>
      <c r="BQ445" s="212"/>
    </row>
    <row r="446" spans="12:69">
      <c r="L446" s="396"/>
      <c r="M446" s="409"/>
      <c r="N446" s="60"/>
      <c r="X446" s="212"/>
      <c r="Y446" s="136"/>
      <c r="Z446" s="60"/>
      <c r="AA446" s="6"/>
      <c r="AG446" s="212"/>
      <c r="AH446" s="212"/>
      <c r="AI446" s="212"/>
      <c r="AK446" s="421"/>
      <c r="AL446" s="6"/>
      <c r="BA446" s="212"/>
      <c r="BB446" s="396"/>
      <c r="BN446" s="6"/>
      <c r="BQ446" s="212"/>
    </row>
    <row r="447" spans="12:69">
      <c r="L447" s="396"/>
      <c r="M447" s="409"/>
      <c r="N447" s="60"/>
      <c r="X447" s="212"/>
      <c r="Y447" s="136"/>
      <c r="Z447" s="60"/>
      <c r="AA447" s="6"/>
      <c r="AG447" s="212"/>
      <c r="AH447" s="212"/>
      <c r="AI447" s="212"/>
      <c r="AK447" s="421"/>
      <c r="AL447" s="6"/>
      <c r="BA447" s="212"/>
      <c r="BB447" s="396"/>
      <c r="BN447" s="6"/>
      <c r="BQ447" s="212"/>
    </row>
    <row r="448" spans="12:69">
      <c r="L448" s="396"/>
      <c r="M448" s="409"/>
      <c r="N448" s="60"/>
      <c r="X448" s="212"/>
      <c r="Y448" s="136"/>
      <c r="Z448" s="60"/>
      <c r="AA448" s="6"/>
      <c r="AG448" s="212"/>
      <c r="AH448" s="212"/>
      <c r="AI448" s="212"/>
      <c r="AK448" s="421"/>
      <c r="AL448" s="6"/>
      <c r="BA448" s="212"/>
      <c r="BB448" s="396"/>
      <c r="BN448" s="6"/>
      <c r="BQ448" s="212"/>
    </row>
    <row r="449" spans="12:69">
      <c r="L449" s="396"/>
      <c r="M449" s="409"/>
      <c r="N449" s="60"/>
      <c r="X449" s="212"/>
      <c r="Y449" s="136"/>
      <c r="Z449" s="60"/>
      <c r="AA449" s="6"/>
      <c r="AG449" s="212"/>
      <c r="AH449" s="212"/>
      <c r="AI449" s="212"/>
      <c r="AK449" s="421"/>
      <c r="AL449" s="6"/>
      <c r="BA449" s="212"/>
      <c r="BB449" s="396"/>
      <c r="BN449" s="6"/>
      <c r="BQ449" s="212"/>
    </row>
    <row r="450" spans="12:69">
      <c r="L450" s="396"/>
      <c r="M450" s="409"/>
      <c r="N450" s="60"/>
      <c r="X450" s="212"/>
      <c r="Y450" s="136"/>
      <c r="Z450" s="60"/>
      <c r="AA450" s="6"/>
      <c r="AG450" s="212"/>
      <c r="AH450" s="212"/>
      <c r="AI450" s="212"/>
      <c r="AK450" s="421"/>
      <c r="AL450" s="6"/>
      <c r="BA450" s="212"/>
      <c r="BB450" s="396"/>
      <c r="BN450" s="6"/>
      <c r="BQ450" s="212"/>
    </row>
    <row r="451" spans="12:69">
      <c r="L451" s="396"/>
      <c r="M451" s="409"/>
      <c r="N451" s="60"/>
      <c r="X451" s="212"/>
      <c r="Y451" s="136"/>
      <c r="Z451" s="60"/>
      <c r="AA451" s="6"/>
      <c r="AG451" s="212"/>
      <c r="AH451" s="212"/>
      <c r="AI451" s="212"/>
      <c r="AK451" s="421"/>
      <c r="AL451" s="6"/>
      <c r="BA451" s="212"/>
      <c r="BB451" s="396"/>
      <c r="BN451" s="6"/>
      <c r="BQ451" s="212"/>
    </row>
    <row r="452" spans="12:69">
      <c r="L452" s="396"/>
      <c r="M452" s="409"/>
      <c r="N452" s="60"/>
      <c r="X452" s="212"/>
      <c r="Y452" s="136"/>
      <c r="Z452" s="60"/>
      <c r="AA452" s="6"/>
      <c r="AG452" s="212"/>
      <c r="AH452" s="212"/>
      <c r="AI452" s="212"/>
      <c r="AK452" s="421"/>
      <c r="AL452" s="6"/>
      <c r="BA452" s="212"/>
      <c r="BB452" s="396"/>
      <c r="BN452" s="6"/>
      <c r="BQ452" s="212"/>
    </row>
    <row r="453" spans="12:69">
      <c r="L453" s="396"/>
      <c r="M453" s="409"/>
      <c r="N453" s="60"/>
      <c r="X453" s="212"/>
      <c r="Y453" s="136"/>
      <c r="Z453" s="60"/>
      <c r="AA453" s="6"/>
      <c r="AG453" s="212"/>
      <c r="AH453" s="212"/>
      <c r="AI453" s="212"/>
      <c r="AK453" s="421"/>
      <c r="AL453" s="6"/>
      <c r="BA453" s="212"/>
      <c r="BB453" s="396"/>
      <c r="BN453" s="6"/>
      <c r="BQ453" s="212"/>
    </row>
    <row r="454" spans="12:69">
      <c r="L454" s="396"/>
      <c r="M454" s="409"/>
      <c r="N454" s="60"/>
      <c r="X454" s="212"/>
      <c r="Y454" s="136"/>
      <c r="Z454" s="60"/>
      <c r="AA454" s="6"/>
      <c r="AG454" s="212"/>
      <c r="AH454" s="212"/>
      <c r="AI454" s="212"/>
      <c r="AK454" s="421"/>
      <c r="AL454" s="6"/>
      <c r="BA454" s="212"/>
      <c r="BB454" s="396"/>
      <c r="BN454" s="6"/>
      <c r="BQ454" s="212"/>
    </row>
    <row r="455" spans="12:69">
      <c r="L455" s="396"/>
      <c r="M455" s="409"/>
      <c r="N455" s="60"/>
      <c r="X455" s="212"/>
      <c r="Y455" s="136"/>
      <c r="Z455" s="60"/>
      <c r="AA455" s="6"/>
      <c r="AG455" s="212"/>
      <c r="AH455" s="212"/>
      <c r="AI455" s="212"/>
      <c r="AK455" s="421"/>
      <c r="AL455" s="6"/>
      <c r="BA455" s="212"/>
      <c r="BB455" s="396"/>
      <c r="BN455" s="6"/>
      <c r="BQ455" s="212"/>
    </row>
    <row r="456" spans="12:69">
      <c r="L456" s="396"/>
      <c r="M456" s="409"/>
      <c r="N456" s="60"/>
      <c r="X456" s="212"/>
      <c r="Y456" s="136"/>
      <c r="Z456" s="60"/>
      <c r="AA456" s="6"/>
      <c r="AG456" s="212"/>
      <c r="AH456" s="212"/>
      <c r="AI456" s="212"/>
      <c r="AK456" s="421"/>
      <c r="AL456" s="6"/>
      <c r="BA456" s="212"/>
      <c r="BB456" s="396"/>
      <c r="BN456" s="6"/>
      <c r="BQ456" s="212"/>
    </row>
    <row r="457" spans="12:69">
      <c r="L457" s="396"/>
      <c r="M457" s="409"/>
      <c r="N457" s="60"/>
      <c r="X457" s="212"/>
      <c r="Y457" s="136"/>
      <c r="Z457" s="60"/>
      <c r="AA457" s="6"/>
      <c r="AG457" s="212"/>
      <c r="AH457" s="212"/>
      <c r="AI457" s="212"/>
      <c r="AK457" s="421"/>
      <c r="AL457" s="6"/>
      <c r="BA457" s="212"/>
      <c r="BB457" s="396"/>
      <c r="BN457" s="6"/>
      <c r="BQ457" s="212"/>
    </row>
    <row r="458" spans="12:69">
      <c r="L458" s="396"/>
      <c r="M458" s="409"/>
      <c r="N458" s="60"/>
      <c r="X458" s="212"/>
      <c r="Y458" s="136"/>
      <c r="Z458" s="60"/>
      <c r="AA458" s="6"/>
      <c r="AG458" s="212"/>
      <c r="AH458" s="212"/>
      <c r="AI458" s="212"/>
      <c r="AK458" s="421"/>
      <c r="AL458" s="6"/>
      <c r="BA458" s="212"/>
      <c r="BB458" s="396"/>
      <c r="BN458" s="6"/>
      <c r="BQ458" s="212"/>
    </row>
    <row r="459" spans="12:69">
      <c r="L459" s="396"/>
      <c r="M459" s="409"/>
      <c r="N459" s="60"/>
      <c r="X459" s="212"/>
      <c r="Y459" s="136"/>
      <c r="Z459" s="60"/>
      <c r="AA459" s="6"/>
      <c r="AG459" s="212"/>
      <c r="AH459" s="212"/>
      <c r="AI459" s="212"/>
      <c r="AK459" s="421"/>
      <c r="AL459" s="6"/>
      <c r="BA459" s="212"/>
      <c r="BB459" s="396"/>
      <c r="BN459" s="6"/>
      <c r="BQ459" s="212"/>
    </row>
    <row r="460" spans="12:69">
      <c r="L460" s="396"/>
      <c r="M460" s="409"/>
      <c r="N460" s="60"/>
      <c r="X460" s="212"/>
      <c r="Y460" s="136"/>
      <c r="Z460" s="60"/>
      <c r="AA460" s="6"/>
      <c r="AG460" s="212"/>
      <c r="AH460" s="212"/>
      <c r="AI460" s="212"/>
      <c r="AK460" s="421"/>
      <c r="AL460" s="6"/>
      <c r="BA460" s="212"/>
      <c r="BB460" s="396"/>
      <c r="BN460" s="6"/>
      <c r="BQ460" s="212"/>
    </row>
    <row r="461" spans="12:69">
      <c r="L461" s="396"/>
      <c r="M461" s="409"/>
      <c r="N461" s="60"/>
      <c r="X461" s="212"/>
      <c r="Y461" s="136"/>
      <c r="Z461" s="60"/>
      <c r="AA461" s="6"/>
      <c r="AG461" s="212"/>
      <c r="AH461" s="212"/>
      <c r="AI461" s="212"/>
      <c r="AK461" s="421"/>
      <c r="AL461" s="6"/>
      <c r="BA461" s="212"/>
      <c r="BB461" s="396"/>
      <c r="BN461" s="6"/>
      <c r="BQ461" s="212"/>
    </row>
    <row r="462" spans="12:69">
      <c r="L462" s="396"/>
      <c r="M462" s="409"/>
      <c r="N462" s="60"/>
      <c r="X462" s="212"/>
      <c r="Y462" s="136"/>
      <c r="Z462" s="60"/>
      <c r="AA462" s="6"/>
      <c r="AG462" s="212"/>
      <c r="AH462" s="212"/>
      <c r="AI462" s="212"/>
      <c r="AK462" s="421"/>
      <c r="AL462" s="6"/>
      <c r="BA462" s="212"/>
      <c r="BB462" s="396"/>
      <c r="BN462" s="6"/>
      <c r="BQ462" s="212"/>
    </row>
    <row r="463" spans="12:69">
      <c r="L463" s="396"/>
      <c r="M463" s="409"/>
      <c r="N463" s="60"/>
      <c r="X463" s="212"/>
      <c r="Y463" s="136"/>
      <c r="Z463" s="60"/>
      <c r="AA463" s="6"/>
      <c r="AG463" s="212"/>
      <c r="AH463" s="212"/>
      <c r="AI463" s="212"/>
      <c r="AK463" s="421"/>
      <c r="AL463" s="6"/>
      <c r="BA463" s="212"/>
      <c r="BB463" s="396"/>
      <c r="BN463" s="6"/>
      <c r="BQ463" s="212"/>
    </row>
    <row r="464" spans="12:69">
      <c r="L464" s="396"/>
      <c r="M464" s="409"/>
      <c r="N464" s="60"/>
      <c r="X464" s="212"/>
      <c r="Y464" s="136"/>
      <c r="Z464" s="60"/>
      <c r="AA464" s="6"/>
      <c r="AG464" s="212"/>
      <c r="AH464" s="212"/>
      <c r="AI464" s="212"/>
      <c r="AK464" s="421"/>
      <c r="AL464" s="6"/>
      <c r="BA464" s="212"/>
      <c r="BB464" s="396"/>
      <c r="BN464" s="6"/>
      <c r="BQ464" s="212"/>
    </row>
    <row r="465" spans="12:69">
      <c r="L465" s="396"/>
      <c r="M465" s="409"/>
      <c r="N465" s="60"/>
      <c r="X465" s="212"/>
      <c r="Y465" s="136"/>
      <c r="Z465" s="60"/>
      <c r="AA465" s="6"/>
      <c r="AG465" s="212"/>
      <c r="AH465" s="212"/>
      <c r="AI465" s="212"/>
      <c r="AK465" s="421"/>
      <c r="AL465" s="6"/>
      <c r="BA465" s="212"/>
      <c r="BB465" s="396"/>
      <c r="BN465" s="6"/>
      <c r="BQ465" s="212"/>
    </row>
    <row r="466" spans="12:69">
      <c r="L466" s="396"/>
      <c r="M466" s="409"/>
      <c r="N466" s="60"/>
      <c r="X466" s="212"/>
      <c r="Y466" s="136"/>
      <c r="Z466" s="60"/>
      <c r="AA466" s="6"/>
      <c r="AG466" s="212"/>
      <c r="AH466" s="212"/>
      <c r="AI466" s="212"/>
      <c r="AK466" s="421"/>
      <c r="AL466" s="6"/>
      <c r="BA466" s="212"/>
      <c r="BB466" s="396"/>
      <c r="BN466" s="6"/>
      <c r="BQ466" s="212"/>
    </row>
    <row r="467" spans="12:69">
      <c r="L467" s="396"/>
      <c r="M467" s="409"/>
      <c r="N467" s="60"/>
      <c r="X467" s="212"/>
      <c r="Y467" s="136"/>
      <c r="Z467" s="60"/>
      <c r="AA467" s="6"/>
      <c r="AG467" s="212"/>
      <c r="AH467" s="212"/>
      <c r="AI467" s="212"/>
      <c r="AK467" s="421"/>
      <c r="AL467" s="6"/>
      <c r="BA467" s="212"/>
      <c r="BB467" s="396"/>
      <c r="BN467" s="6"/>
      <c r="BQ467" s="212"/>
    </row>
    <row r="468" spans="12:69">
      <c r="L468" s="396"/>
      <c r="M468" s="409"/>
      <c r="N468" s="60"/>
      <c r="X468" s="212"/>
      <c r="Y468" s="136"/>
      <c r="Z468" s="60"/>
      <c r="AA468" s="6"/>
      <c r="AG468" s="212"/>
      <c r="AH468" s="212"/>
      <c r="AI468" s="212"/>
      <c r="AK468" s="421"/>
      <c r="AL468" s="6"/>
      <c r="BA468" s="212"/>
      <c r="BB468" s="396"/>
      <c r="BN468" s="6"/>
      <c r="BQ468" s="212"/>
    </row>
    <row r="469" spans="12:69">
      <c r="L469" s="396"/>
      <c r="M469" s="409"/>
      <c r="N469" s="60"/>
      <c r="X469" s="212"/>
      <c r="Y469" s="136"/>
      <c r="Z469" s="60"/>
      <c r="AA469" s="6"/>
      <c r="AG469" s="212"/>
      <c r="AH469" s="212"/>
      <c r="AI469" s="212"/>
      <c r="AK469" s="421"/>
      <c r="AL469" s="6"/>
      <c r="BA469" s="212"/>
      <c r="BB469" s="396"/>
      <c r="BN469" s="6"/>
      <c r="BQ469" s="212"/>
    </row>
    <row r="470" spans="12:69">
      <c r="L470" s="396"/>
      <c r="M470" s="409"/>
      <c r="N470" s="60"/>
      <c r="X470" s="212"/>
      <c r="Y470" s="136"/>
      <c r="Z470" s="60"/>
      <c r="AA470" s="6"/>
      <c r="AG470" s="212"/>
      <c r="AH470" s="212"/>
      <c r="AI470" s="212"/>
      <c r="AK470" s="421"/>
      <c r="AL470" s="6"/>
      <c r="BA470" s="212"/>
      <c r="BB470" s="396"/>
      <c r="BN470" s="6"/>
      <c r="BQ470" s="212"/>
    </row>
    <row r="471" spans="12:69">
      <c r="L471" s="396"/>
      <c r="M471" s="409"/>
      <c r="N471" s="60"/>
      <c r="X471" s="212"/>
      <c r="Y471" s="136"/>
      <c r="Z471" s="60"/>
      <c r="AA471" s="6"/>
      <c r="AG471" s="212"/>
      <c r="AH471" s="212"/>
      <c r="AI471" s="212"/>
      <c r="AK471" s="421"/>
      <c r="AL471" s="6"/>
      <c r="BA471" s="212"/>
      <c r="BB471" s="396"/>
      <c r="BN471" s="6"/>
      <c r="BQ471" s="212"/>
    </row>
    <row r="472" spans="12:69">
      <c r="AJ472" s="421"/>
    </row>
    <row r="473" spans="12:69">
      <c r="AJ473" s="421"/>
    </row>
    <row r="474" spans="12:69">
      <c r="AJ474" s="421"/>
    </row>
    <row r="475" spans="12:69">
      <c r="AJ475" s="421"/>
    </row>
    <row r="476" spans="12:69">
      <c r="AJ476" s="421"/>
    </row>
    <row r="477" spans="12:69">
      <c r="AJ477" s="421"/>
    </row>
    <row r="478" spans="12:69">
      <c r="AJ478" s="421"/>
    </row>
    <row r="479" spans="12:69">
      <c r="AJ479" s="421"/>
    </row>
    <row r="480" spans="12:69">
      <c r="AJ480" s="421"/>
    </row>
    <row r="481" spans="36:36">
      <c r="AJ481" s="421"/>
    </row>
    <row r="482" spans="36:36">
      <c r="AJ482" s="421"/>
    </row>
    <row r="483" spans="36:36">
      <c r="AJ483" s="421"/>
    </row>
    <row r="484" spans="36:36">
      <c r="AJ484" s="421"/>
    </row>
    <row r="485" spans="36:36">
      <c r="AJ485" s="421"/>
    </row>
    <row r="486" spans="36:36">
      <c r="AJ486" s="421"/>
    </row>
    <row r="487" spans="36:36">
      <c r="AJ487" s="421"/>
    </row>
    <row r="488" spans="36:36">
      <c r="AJ488" s="421"/>
    </row>
    <row r="489" spans="36:36">
      <c r="AJ489" s="421"/>
    </row>
    <row r="490" spans="36:36">
      <c r="AJ490" s="421"/>
    </row>
    <row r="491" spans="36:36">
      <c r="AJ491" s="421"/>
    </row>
    <row r="492" spans="36:36">
      <c r="AJ492" s="421"/>
    </row>
    <row r="493" spans="36:36">
      <c r="AJ493" s="421"/>
    </row>
    <row r="494" spans="36:36">
      <c r="AJ494" s="421"/>
    </row>
    <row r="495" spans="36:36">
      <c r="AJ495" s="421"/>
    </row>
    <row r="496" spans="36:36">
      <c r="AJ496" s="421"/>
    </row>
    <row r="497" spans="36:36">
      <c r="AJ497" s="421"/>
    </row>
    <row r="498" spans="36:36">
      <c r="AJ498" s="421"/>
    </row>
    <row r="499" spans="36:36">
      <c r="AJ499" s="421"/>
    </row>
    <row r="500" spans="36:36">
      <c r="AJ500" s="421"/>
    </row>
    <row r="501" spans="36:36">
      <c r="AJ501" s="421"/>
    </row>
    <row r="502" spans="36:36">
      <c r="AJ502" s="421"/>
    </row>
    <row r="503" spans="36:36">
      <c r="AJ503" s="421"/>
    </row>
    <row r="504" spans="36:36">
      <c r="AJ504" s="421"/>
    </row>
    <row r="505" spans="36:36">
      <c r="AJ505" s="421"/>
    </row>
    <row r="506" spans="36:36">
      <c r="AJ506" s="421"/>
    </row>
    <row r="507" spans="36:36">
      <c r="AJ507" s="421"/>
    </row>
    <row r="508" spans="36:36">
      <c r="AJ508" s="421"/>
    </row>
    <row r="509" spans="36:36">
      <c r="AJ509" s="421"/>
    </row>
    <row r="510" spans="36:36">
      <c r="AJ510" s="421"/>
    </row>
    <row r="511" spans="36:36">
      <c r="AJ511" s="421"/>
    </row>
    <row r="512" spans="36:36">
      <c r="AJ512" s="421"/>
    </row>
    <row r="513" spans="36:36">
      <c r="AJ513" s="421"/>
    </row>
    <row r="514" spans="36:36">
      <c r="AJ514" s="421"/>
    </row>
    <row r="515" spans="36:36">
      <c r="AJ515" s="421"/>
    </row>
    <row r="516" spans="36:36">
      <c r="AJ516" s="421"/>
    </row>
    <row r="517" spans="36:36">
      <c r="AJ517" s="421"/>
    </row>
    <row r="518" spans="36:36">
      <c r="AJ518" s="421"/>
    </row>
    <row r="519" spans="36:36">
      <c r="AJ519" s="421"/>
    </row>
    <row r="520" spans="36:36">
      <c r="AJ520" s="421"/>
    </row>
    <row r="521" spans="36:36">
      <c r="AJ521" s="421"/>
    </row>
    <row r="522" spans="36:36">
      <c r="AJ522" s="421"/>
    </row>
    <row r="523" spans="36:36">
      <c r="AJ523" s="421"/>
    </row>
    <row r="524" spans="36:36">
      <c r="AJ524" s="421"/>
    </row>
    <row r="525" spans="36:36">
      <c r="AJ525" s="421"/>
    </row>
    <row r="526" spans="36:36">
      <c r="AJ526" s="421"/>
    </row>
    <row r="527" spans="36:36">
      <c r="AJ527" s="421"/>
    </row>
    <row r="528" spans="36:36">
      <c r="AJ528" s="421"/>
    </row>
    <row r="529" spans="36:36">
      <c r="AJ529" s="421"/>
    </row>
    <row r="530" spans="36:36">
      <c r="AJ530" s="421"/>
    </row>
    <row r="531" spans="36:36">
      <c r="AJ531" s="421"/>
    </row>
    <row r="532" spans="36:36">
      <c r="AJ532" s="421"/>
    </row>
    <row r="533" spans="36:36">
      <c r="AJ533" s="421"/>
    </row>
    <row r="534" spans="36:36">
      <c r="AJ534" s="421"/>
    </row>
    <row r="535" spans="36:36">
      <c r="AJ535" s="421"/>
    </row>
    <row r="536" spans="36:36">
      <c r="AJ536" s="421"/>
    </row>
    <row r="537" spans="36:36">
      <c r="AJ537" s="421"/>
    </row>
    <row r="538" spans="36:36">
      <c r="AJ538" s="421"/>
    </row>
    <row r="539" spans="36:36">
      <c r="AJ539" s="421"/>
    </row>
    <row r="540" spans="36:36">
      <c r="AJ540" s="421"/>
    </row>
    <row r="541" spans="36:36">
      <c r="AJ541" s="421"/>
    </row>
    <row r="542" spans="36:36">
      <c r="AJ542" s="421"/>
    </row>
    <row r="543" spans="36:36">
      <c r="AJ543" s="421"/>
    </row>
    <row r="544" spans="36:36">
      <c r="AJ544" s="421"/>
    </row>
    <row r="545" spans="36:36">
      <c r="AJ545" s="421"/>
    </row>
    <row r="546" spans="36:36">
      <c r="AJ546" s="421"/>
    </row>
    <row r="547" spans="36:36">
      <c r="AJ547" s="421"/>
    </row>
    <row r="548" spans="36:36">
      <c r="AJ548" s="421"/>
    </row>
    <row r="549" spans="36:36">
      <c r="AJ549" s="421"/>
    </row>
    <row r="550" spans="36:36">
      <c r="AJ550" s="421"/>
    </row>
    <row r="551" spans="36:36">
      <c r="AJ551" s="421"/>
    </row>
    <row r="552" spans="36:36">
      <c r="AJ552" s="421"/>
    </row>
    <row r="553" spans="36:36">
      <c r="AJ553" s="421"/>
    </row>
    <row r="554" spans="36:36">
      <c r="AJ554" s="421"/>
    </row>
    <row r="555" spans="36:36">
      <c r="AJ555" s="421"/>
    </row>
    <row r="556" spans="36:36">
      <c r="AJ556" s="421"/>
    </row>
    <row r="557" spans="36:36">
      <c r="AJ557" s="421"/>
    </row>
    <row r="558" spans="36:36">
      <c r="AJ558" s="421"/>
    </row>
    <row r="559" spans="36:36">
      <c r="AJ559" s="421"/>
    </row>
    <row r="560" spans="36:36">
      <c r="AJ560" s="421"/>
    </row>
    <row r="561" spans="36:36">
      <c r="AJ561" s="421"/>
    </row>
    <row r="562" spans="36:36">
      <c r="AJ562" s="421"/>
    </row>
    <row r="563" spans="36:36">
      <c r="AJ563" s="421"/>
    </row>
    <row r="564" spans="36:36">
      <c r="AJ564" s="421"/>
    </row>
    <row r="565" spans="36:36">
      <c r="AJ565" s="421"/>
    </row>
    <row r="566" spans="36:36">
      <c r="AJ566" s="421"/>
    </row>
    <row r="567" spans="36:36">
      <c r="AJ567" s="421"/>
    </row>
    <row r="568" spans="36:36">
      <c r="AJ568" s="421"/>
    </row>
    <row r="569" spans="36:36">
      <c r="AJ569" s="421"/>
    </row>
    <row r="570" spans="36:36">
      <c r="AJ570" s="421"/>
    </row>
    <row r="571" spans="36:36">
      <c r="AJ571" s="421"/>
    </row>
    <row r="572" spans="36:36">
      <c r="AJ572" s="421"/>
    </row>
    <row r="573" spans="36:36">
      <c r="AJ573" s="421"/>
    </row>
    <row r="574" spans="36:36">
      <c r="AJ574" s="421"/>
    </row>
    <row r="575" spans="36:36">
      <c r="AJ575" s="421"/>
    </row>
    <row r="576" spans="36:36">
      <c r="AJ576" s="421"/>
    </row>
    <row r="577" spans="36:36">
      <c r="AJ577" s="421"/>
    </row>
    <row r="578" spans="36:36">
      <c r="AJ578" s="421"/>
    </row>
    <row r="579" spans="36:36">
      <c r="AJ579" s="421"/>
    </row>
    <row r="580" spans="36:36">
      <c r="AJ580" s="421"/>
    </row>
    <row r="581" spans="36:36">
      <c r="AJ581" s="421"/>
    </row>
    <row r="582" spans="36:36">
      <c r="AJ582" s="421"/>
    </row>
    <row r="583" spans="36:36">
      <c r="AJ583" s="421"/>
    </row>
    <row r="584" spans="36:36">
      <c r="AJ584" s="421"/>
    </row>
    <row r="585" spans="36:36">
      <c r="AJ585" s="421"/>
    </row>
    <row r="586" spans="36:36">
      <c r="AJ586" s="421"/>
    </row>
    <row r="587" spans="36:36">
      <c r="AJ587" s="421"/>
    </row>
    <row r="588" spans="36:36">
      <c r="AJ588" s="421"/>
    </row>
    <row r="589" spans="36:36">
      <c r="AJ589" s="421"/>
    </row>
    <row r="590" spans="36:36">
      <c r="AJ590" s="421"/>
    </row>
    <row r="591" spans="36:36">
      <c r="AJ591" s="421"/>
    </row>
    <row r="592" spans="36:36">
      <c r="AJ592" s="421"/>
    </row>
    <row r="593" spans="36:36">
      <c r="AJ593" s="421"/>
    </row>
    <row r="594" spans="36:36">
      <c r="AJ594" s="421"/>
    </row>
    <row r="595" spans="36:36">
      <c r="AJ595" s="421"/>
    </row>
    <row r="596" spans="36:36">
      <c r="AJ596" s="421"/>
    </row>
    <row r="597" spans="36:36">
      <c r="AJ597" s="421"/>
    </row>
    <row r="598" spans="36:36">
      <c r="AJ598" s="421"/>
    </row>
    <row r="599" spans="36:36">
      <c r="AJ599" s="421"/>
    </row>
    <row r="600" spans="36:36">
      <c r="AJ600" s="421"/>
    </row>
    <row r="601" spans="36:36">
      <c r="AJ601" s="421"/>
    </row>
    <row r="602" spans="36:36">
      <c r="AJ602" s="421"/>
    </row>
    <row r="603" spans="36:36">
      <c r="AJ603" s="421"/>
    </row>
    <row r="604" spans="36:36">
      <c r="AJ604" s="421"/>
    </row>
    <row r="605" spans="36:36">
      <c r="AJ605" s="421"/>
    </row>
    <row r="606" spans="36:36">
      <c r="AJ606" s="421"/>
    </row>
    <row r="607" spans="36:36">
      <c r="AJ607" s="421"/>
    </row>
    <row r="608" spans="36:36">
      <c r="AJ608" s="421"/>
    </row>
    <row r="609" spans="36:36">
      <c r="AJ609" s="421"/>
    </row>
    <row r="610" spans="36:36">
      <c r="AJ610" s="421"/>
    </row>
    <row r="611" spans="36:36">
      <c r="AJ611" s="421"/>
    </row>
    <row r="612" spans="36:36">
      <c r="AJ612" s="421"/>
    </row>
    <row r="613" spans="36:36">
      <c r="AJ613" s="421"/>
    </row>
    <row r="614" spans="36:36">
      <c r="AJ614" s="421"/>
    </row>
    <row r="615" spans="36:36">
      <c r="AJ615" s="421"/>
    </row>
    <row r="616" spans="36:36">
      <c r="AJ616" s="421"/>
    </row>
    <row r="617" spans="36:36">
      <c r="AJ617" s="421"/>
    </row>
    <row r="618" spans="36:36">
      <c r="AJ618" s="421"/>
    </row>
    <row r="619" spans="36:36">
      <c r="AJ619" s="421"/>
    </row>
    <row r="620" spans="36:36">
      <c r="AJ620" s="421"/>
    </row>
    <row r="621" spans="36:36">
      <c r="AJ621" s="421"/>
    </row>
    <row r="622" spans="36:36">
      <c r="AJ622" s="421"/>
    </row>
    <row r="623" spans="36:36">
      <c r="AJ623" s="421"/>
    </row>
    <row r="624" spans="36:36">
      <c r="AJ624" s="421"/>
    </row>
    <row r="625" spans="36:36">
      <c r="AJ625" s="421"/>
    </row>
    <row r="626" spans="36:36">
      <c r="AJ626" s="421"/>
    </row>
    <row r="627" spans="36:36">
      <c r="AJ627" s="421"/>
    </row>
    <row r="628" spans="36:36">
      <c r="AJ628" s="421"/>
    </row>
    <row r="629" spans="36:36">
      <c r="AJ629" s="421"/>
    </row>
    <row r="630" spans="36:36">
      <c r="AJ630" s="421"/>
    </row>
    <row r="631" spans="36:36">
      <c r="AJ631" s="421"/>
    </row>
    <row r="632" spans="36:36">
      <c r="AJ632" s="421"/>
    </row>
    <row r="633" spans="36:36">
      <c r="AJ633" s="421"/>
    </row>
    <row r="634" spans="36:36">
      <c r="AJ634" s="421"/>
    </row>
    <row r="635" spans="36:36">
      <c r="AJ635" s="421"/>
    </row>
    <row r="636" spans="36:36">
      <c r="AJ636" s="421"/>
    </row>
    <row r="637" spans="36:36">
      <c r="AJ637" s="421"/>
    </row>
    <row r="638" spans="36:36">
      <c r="AJ638" s="421"/>
    </row>
    <row r="639" spans="36:36">
      <c r="AJ639" s="421"/>
    </row>
    <row r="640" spans="36:36">
      <c r="AJ640" s="421"/>
    </row>
    <row r="641" spans="36:36">
      <c r="AJ641" s="421"/>
    </row>
    <row r="642" spans="36:36">
      <c r="AJ642" s="421"/>
    </row>
    <row r="643" spans="36:36">
      <c r="AJ643" s="421"/>
    </row>
    <row r="644" spans="36:36">
      <c r="AJ644" s="421"/>
    </row>
    <row r="645" spans="36:36">
      <c r="AJ645" s="421"/>
    </row>
    <row r="646" spans="36:36">
      <c r="AJ646" s="421"/>
    </row>
    <row r="647" spans="36:36">
      <c r="AJ647" s="421"/>
    </row>
    <row r="648" spans="36:36">
      <c r="AJ648" s="421"/>
    </row>
    <row r="649" spans="36:36">
      <c r="AJ649" s="421"/>
    </row>
    <row r="650" spans="36:36">
      <c r="AJ650" s="421"/>
    </row>
    <row r="651" spans="36:36">
      <c r="AJ651" s="421"/>
    </row>
    <row r="652" spans="36:36">
      <c r="AJ652" s="421"/>
    </row>
    <row r="653" spans="36:36">
      <c r="AJ653" s="421"/>
    </row>
    <row r="654" spans="36:36">
      <c r="AJ654" s="421"/>
    </row>
    <row r="655" spans="36:36">
      <c r="AJ655" s="421"/>
    </row>
    <row r="656" spans="36:36">
      <c r="AJ656" s="421"/>
    </row>
    <row r="657" spans="36:36">
      <c r="AJ657" s="421"/>
    </row>
    <row r="658" spans="36:36">
      <c r="AJ658" s="421"/>
    </row>
    <row r="659" spans="36:36">
      <c r="AJ659" s="421"/>
    </row>
    <row r="660" spans="36:36">
      <c r="AJ660" s="421"/>
    </row>
    <row r="661" spans="36:36">
      <c r="AJ661" s="421"/>
    </row>
    <row r="662" spans="36:36">
      <c r="AJ662" s="421"/>
    </row>
    <row r="663" spans="36:36">
      <c r="AJ663" s="421"/>
    </row>
    <row r="664" spans="36:36">
      <c r="AJ664" s="421"/>
    </row>
    <row r="665" spans="36:36">
      <c r="AJ665" s="421"/>
    </row>
    <row r="666" spans="36:36">
      <c r="AJ666" s="421"/>
    </row>
    <row r="667" spans="36:36">
      <c r="AJ667" s="421"/>
    </row>
    <row r="668" spans="36:36">
      <c r="AJ668" s="421"/>
    </row>
    <row r="669" spans="36:36">
      <c r="AJ669" s="421"/>
    </row>
    <row r="670" spans="36:36">
      <c r="AJ670" s="421"/>
    </row>
    <row r="671" spans="36:36">
      <c r="AJ671" s="421"/>
    </row>
    <row r="672" spans="36:36">
      <c r="AJ672" s="421"/>
    </row>
    <row r="673" spans="36:36">
      <c r="AJ673" s="421"/>
    </row>
    <row r="674" spans="36:36">
      <c r="AJ674" s="421"/>
    </row>
    <row r="675" spans="36:36">
      <c r="AJ675" s="421"/>
    </row>
    <row r="676" spans="36:36">
      <c r="AJ676" s="421"/>
    </row>
    <row r="677" spans="36:36">
      <c r="AJ677" s="421"/>
    </row>
    <row r="678" spans="36:36">
      <c r="AJ678" s="421"/>
    </row>
    <row r="679" spans="36:36">
      <c r="AJ679" s="421"/>
    </row>
    <row r="680" spans="36:36">
      <c r="AJ680" s="421"/>
    </row>
    <row r="681" spans="36:36">
      <c r="AJ681" s="421"/>
    </row>
    <row r="682" spans="36:36">
      <c r="AJ682" s="421"/>
    </row>
    <row r="683" spans="36:36">
      <c r="AJ683" s="421"/>
    </row>
    <row r="684" spans="36:36">
      <c r="AJ684" s="421"/>
    </row>
    <row r="685" spans="36:36">
      <c r="AJ685" s="421"/>
    </row>
    <row r="686" spans="36:36">
      <c r="AJ686" s="421"/>
    </row>
    <row r="687" spans="36:36">
      <c r="AJ687" s="421"/>
    </row>
    <row r="688" spans="36:36">
      <c r="AJ688" s="421"/>
    </row>
    <row r="689" spans="36:36">
      <c r="AJ689" s="421"/>
    </row>
    <row r="690" spans="36:36">
      <c r="AJ690" s="421"/>
    </row>
    <row r="691" spans="36:36">
      <c r="AJ691" s="421"/>
    </row>
    <row r="692" spans="36:36">
      <c r="AJ692" s="421"/>
    </row>
    <row r="693" spans="36:36">
      <c r="AJ693" s="421"/>
    </row>
    <row r="694" spans="36:36">
      <c r="AJ694" s="421"/>
    </row>
    <row r="695" spans="36:36">
      <c r="AJ695" s="421"/>
    </row>
    <row r="696" spans="36:36">
      <c r="AJ696" s="421"/>
    </row>
    <row r="697" spans="36:36">
      <c r="AJ697" s="421"/>
    </row>
    <row r="698" spans="36:36">
      <c r="AJ698" s="421"/>
    </row>
    <row r="699" spans="36:36">
      <c r="AJ699" s="421"/>
    </row>
    <row r="700" spans="36:36">
      <c r="AJ700" s="421"/>
    </row>
    <row r="701" spans="36:36">
      <c r="AJ701" s="421"/>
    </row>
    <row r="702" spans="36:36">
      <c r="AJ702" s="421"/>
    </row>
    <row r="703" spans="36:36">
      <c r="AJ703" s="421"/>
    </row>
    <row r="704" spans="36:36">
      <c r="AJ704" s="421"/>
    </row>
    <row r="705" spans="36:36">
      <c r="AJ705" s="421"/>
    </row>
    <row r="706" spans="36:36">
      <c r="AJ706" s="421"/>
    </row>
    <row r="707" spans="36:36">
      <c r="AJ707" s="421"/>
    </row>
    <row r="708" spans="36:36">
      <c r="AJ708" s="421"/>
    </row>
    <row r="709" spans="36:36">
      <c r="AJ709" s="421"/>
    </row>
    <row r="710" spans="36:36">
      <c r="AJ710" s="421"/>
    </row>
    <row r="711" spans="36:36">
      <c r="AJ711" s="421"/>
    </row>
    <row r="712" spans="36:36">
      <c r="AJ712" s="421"/>
    </row>
    <row r="713" spans="36:36">
      <c r="AJ713" s="421"/>
    </row>
    <row r="714" spans="36:36">
      <c r="AJ714" s="421"/>
    </row>
    <row r="715" spans="36:36">
      <c r="AJ715" s="421"/>
    </row>
    <row r="716" spans="36:36">
      <c r="AJ716" s="421"/>
    </row>
    <row r="717" spans="36:36">
      <c r="AJ717" s="421"/>
    </row>
    <row r="718" spans="36:36">
      <c r="AJ718" s="421"/>
    </row>
    <row r="719" spans="36:36">
      <c r="AJ719" s="421"/>
    </row>
    <row r="720" spans="36:36">
      <c r="AJ720" s="421"/>
    </row>
    <row r="721" spans="36:36">
      <c r="AJ721" s="421"/>
    </row>
    <row r="722" spans="36:36">
      <c r="AJ722" s="421"/>
    </row>
    <row r="723" spans="36:36">
      <c r="AJ723" s="421"/>
    </row>
    <row r="724" spans="36:36">
      <c r="AJ724" s="421"/>
    </row>
    <row r="725" spans="36:36">
      <c r="AJ725" s="421"/>
    </row>
    <row r="726" spans="36:36">
      <c r="AJ726" s="421"/>
    </row>
    <row r="727" spans="36:36">
      <c r="AJ727" s="421"/>
    </row>
    <row r="728" spans="36:36">
      <c r="AJ728" s="421"/>
    </row>
    <row r="729" spans="36:36">
      <c r="AJ729" s="421"/>
    </row>
    <row r="730" spans="36:36">
      <c r="AJ730" s="421"/>
    </row>
    <row r="731" spans="36:36">
      <c r="AJ731" s="421"/>
    </row>
    <row r="732" spans="36:36">
      <c r="AJ732" s="421"/>
    </row>
    <row r="733" spans="36:36">
      <c r="AJ733" s="421"/>
    </row>
    <row r="734" spans="36:36">
      <c r="AJ734" s="421"/>
    </row>
    <row r="735" spans="36:36">
      <c r="AJ735" s="421"/>
    </row>
    <row r="736" spans="36:36">
      <c r="AJ736" s="421"/>
    </row>
    <row r="737" spans="36:36">
      <c r="AJ737" s="421"/>
    </row>
    <row r="738" spans="36:36">
      <c r="AJ738" s="421"/>
    </row>
    <row r="739" spans="36:36">
      <c r="AJ739" s="421"/>
    </row>
    <row r="740" spans="36:36">
      <c r="AJ740" s="421"/>
    </row>
    <row r="741" spans="36:36">
      <c r="AJ741" s="421"/>
    </row>
    <row r="742" spans="36:36">
      <c r="AJ742" s="421"/>
    </row>
    <row r="743" spans="36:36">
      <c r="AJ743" s="421"/>
    </row>
    <row r="744" spans="36:36">
      <c r="AJ744" s="421"/>
    </row>
    <row r="745" spans="36:36">
      <c r="AJ745" s="421"/>
    </row>
    <row r="746" spans="36:36">
      <c r="AJ746" s="421"/>
    </row>
    <row r="747" spans="36:36">
      <c r="AJ747" s="421"/>
    </row>
    <row r="748" spans="36:36">
      <c r="AJ748" s="421"/>
    </row>
    <row r="749" spans="36:36">
      <c r="AJ749" s="421"/>
    </row>
    <row r="750" spans="36:36">
      <c r="AJ750" s="421"/>
    </row>
    <row r="751" spans="36:36">
      <c r="AJ751" s="421"/>
    </row>
    <row r="752" spans="36:36">
      <c r="AJ752" s="421"/>
    </row>
    <row r="753" spans="36:36">
      <c r="AJ753" s="421"/>
    </row>
    <row r="754" spans="36:36">
      <c r="AJ754" s="421"/>
    </row>
    <row r="755" spans="36:36">
      <c r="AJ755" s="421"/>
    </row>
    <row r="756" spans="36:36">
      <c r="AJ756" s="421"/>
    </row>
    <row r="757" spans="36:36">
      <c r="AJ757" s="421"/>
    </row>
    <row r="758" spans="36:36">
      <c r="AJ758" s="421"/>
    </row>
    <row r="759" spans="36:36">
      <c r="AJ759" s="421"/>
    </row>
    <row r="760" spans="36:36">
      <c r="AJ760" s="421"/>
    </row>
    <row r="761" spans="36:36">
      <c r="AJ761" s="421"/>
    </row>
    <row r="762" spans="36:36">
      <c r="AJ762" s="421"/>
    </row>
    <row r="763" spans="36:36">
      <c r="AJ763" s="421"/>
    </row>
    <row r="764" spans="36:36">
      <c r="AJ764" s="421"/>
    </row>
    <row r="765" spans="36:36">
      <c r="AJ765" s="421"/>
    </row>
    <row r="766" spans="36:36">
      <c r="AJ766" s="421"/>
    </row>
    <row r="767" spans="36:36">
      <c r="AJ767" s="421"/>
    </row>
    <row r="768" spans="36:36">
      <c r="AJ768" s="421"/>
    </row>
    <row r="769" spans="36:36">
      <c r="AJ769" s="421"/>
    </row>
    <row r="770" spans="36:36">
      <c r="AJ770" s="421"/>
    </row>
    <row r="771" spans="36:36">
      <c r="AJ771" s="421"/>
    </row>
    <row r="772" spans="36:36">
      <c r="AJ772" s="421"/>
    </row>
    <row r="773" spans="36:36">
      <c r="AJ773" s="421"/>
    </row>
    <row r="774" spans="36:36">
      <c r="AJ774" s="421"/>
    </row>
    <row r="775" spans="36:36">
      <c r="AJ775" s="421"/>
    </row>
    <row r="776" spans="36:36">
      <c r="AJ776" s="421"/>
    </row>
    <row r="777" spans="36:36">
      <c r="AJ777" s="421"/>
    </row>
    <row r="778" spans="36:36">
      <c r="AJ778" s="421"/>
    </row>
    <row r="779" spans="36:36">
      <c r="AJ779" s="421"/>
    </row>
    <row r="780" spans="36:36">
      <c r="AJ780" s="421"/>
    </row>
    <row r="781" spans="36:36">
      <c r="AJ781" s="421"/>
    </row>
    <row r="782" spans="36:36">
      <c r="AJ782" s="421"/>
    </row>
    <row r="783" spans="36:36">
      <c r="AJ783" s="421"/>
    </row>
    <row r="784" spans="36:36">
      <c r="AJ784" s="421"/>
    </row>
    <row r="785" spans="36:36">
      <c r="AJ785" s="421"/>
    </row>
    <row r="786" spans="36:36">
      <c r="AJ786" s="421"/>
    </row>
    <row r="787" spans="36:36">
      <c r="AJ787" s="421"/>
    </row>
    <row r="788" spans="36:36">
      <c r="AJ788" s="421"/>
    </row>
    <row r="789" spans="36:36">
      <c r="AJ789" s="421"/>
    </row>
    <row r="790" spans="36:36">
      <c r="AJ790" s="421"/>
    </row>
    <row r="791" spans="36:36">
      <c r="AJ791" s="421"/>
    </row>
    <row r="792" spans="36:36">
      <c r="AJ792" s="421"/>
    </row>
    <row r="793" spans="36:36">
      <c r="AJ793" s="421"/>
    </row>
    <row r="794" spans="36:36">
      <c r="AJ794" s="421"/>
    </row>
    <row r="795" spans="36:36">
      <c r="AJ795" s="421"/>
    </row>
    <row r="796" spans="36:36">
      <c r="AJ796" s="421"/>
    </row>
    <row r="797" spans="36:36">
      <c r="AJ797" s="421"/>
    </row>
    <row r="798" spans="36:36">
      <c r="AJ798" s="421"/>
    </row>
    <row r="799" spans="36:36">
      <c r="AJ799" s="421"/>
    </row>
    <row r="800" spans="36:36">
      <c r="AJ800" s="421"/>
    </row>
    <row r="801" spans="36:36">
      <c r="AJ801" s="421"/>
    </row>
    <row r="802" spans="36:36">
      <c r="AJ802" s="421"/>
    </row>
    <row r="803" spans="36:36">
      <c r="AJ803" s="421"/>
    </row>
    <row r="804" spans="36:36">
      <c r="AJ804" s="421"/>
    </row>
    <row r="805" spans="36:36">
      <c r="AJ805" s="421"/>
    </row>
    <row r="806" spans="36:36">
      <c r="AJ806" s="421"/>
    </row>
    <row r="807" spans="36:36">
      <c r="AJ807" s="421"/>
    </row>
    <row r="808" spans="36:36">
      <c r="AJ808" s="421"/>
    </row>
    <row r="809" spans="36:36">
      <c r="AJ809" s="421"/>
    </row>
    <row r="810" spans="36:36">
      <c r="AJ810" s="421"/>
    </row>
    <row r="811" spans="36:36">
      <c r="AJ811" s="421"/>
    </row>
    <row r="812" spans="36:36">
      <c r="AJ812" s="421"/>
    </row>
    <row r="813" spans="36:36">
      <c r="AJ813" s="421"/>
    </row>
    <row r="814" spans="36:36">
      <c r="AJ814" s="421"/>
    </row>
    <row r="815" spans="36:36">
      <c r="AJ815" s="421"/>
    </row>
    <row r="816" spans="36:36">
      <c r="AJ816" s="421"/>
    </row>
    <row r="817" spans="36:36">
      <c r="AJ817" s="421"/>
    </row>
    <row r="818" spans="36:36">
      <c r="AJ818" s="421"/>
    </row>
    <row r="819" spans="36:36">
      <c r="AJ819" s="421"/>
    </row>
    <row r="820" spans="36:36">
      <c r="AJ820" s="421"/>
    </row>
    <row r="821" spans="36:36">
      <c r="AJ821" s="421"/>
    </row>
    <row r="822" spans="36:36">
      <c r="AJ822" s="421"/>
    </row>
    <row r="823" spans="36:36">
      <c r="AJ823" s="421"/>
    </row>
    <row r="824" spans="36:36">
      <c r="AJ824" s="421"/>
    </row>
    <row r="825" spans="36:36">
      <c r="AJ825" s="421"/>
    </row>
    <row r="826" spans="36:36">
      <c r="AJ826" s="421"/>
    </row>
    <row r="827" spans="36:36">
      <c r="AJ827" s="421"/>
    </row>
    <row r="828" spans="36:36">
      <c r="AJ828" s="421"/>
    </row>
    <row r="829" spans="36:36">
      <c r="AJ829" s="421"/>
    </row>
    <row r="830" spans="36:36">
      <c r="AJ830" s="421"/>
    </row>
    <row r="831" spans="36:36">
      <c r="AJ831" s="421"/>
    </row>
    <row r="832" spans="36:36">
      <c r="AJ832" s="421"/>
    </row>
    <row r="833" spans="36:36">
      <c r="AJ833" s="421"/>
    </row>
    <row r="834" spans="36:36">
      <c r="AJ834" s="421"/>
    </row>
    <row r="835" spans="36:36">
      <c r="AJ835" s="421"/>
    </row>
    <row r="836" spans="36:36">
      <c r="AJ836" s="421"/>
    </row>
    <row r="837" spans="36:36">
      <c r="AJ837" s="421"/>
    </row>
    <row r="838" spans="36:36">
      <c r="AJ838" s="421"/>
    </row>
    <row r="839" spans="36:36">
      <c r="AJ839" s="421"/>
    </row>
    <row r="840" spans="36:36">
      <c r="AJ840" s="421"/>
    </row>
    <row r="841" spans="36:36">
      <c r="AJ841" s="421"/>
    </row>
    <row r="842" spans="36:36">
      <c r="AJ842" s="421"/>
    </row>
    <row r="843" spans="36:36">
      <c r="AJ843" s="421"/>
    </row>
    <row r="844" spans="36:36">
      <c r="AJ844" s="421"/>
    </row>
    <row r="845" spans="36:36">
      <c r="AJ845" s="421"/>
    </row>
    <row r="846" spans="36:36">
      <c r="AJ846" s="421"/>
    </row>
    <row r="847" spans="36:36">
      <c r="AJ847" s="421"/>
    </row>
    <row r="848" spans="36:36">
      <c r="AJ848" s="421"/>
    </row>
    <row r="849" spans="36:36">
      <c r="AJ849" s="421"/>
    </row>
    <row r="850" spans="36:36">
      <c r="AJ850" s="421"/>
    </row>
    <row r="851" spans="36:36">
      <c r="AJ851" s="421"/>
    </row>
    <row r="852" spans="36:36">
      <c r="AJ852" s="421"/>
    </row>
    <row r="853" spans="36:36">
      <c r="AJ853" s="421"/>
    </row>
    <row r="854" spans="36:36">
      <c r="AJ854" s="421"/>
    </row>
    <row r="855" spans="36:36">
      <c r="AJ855" s="421"/>
    </row>
    <row r="856" spans="36:36">
      <c r="AJ856" s="421"/>
    </row>
    <row r="857" spans="36:36">
      <c r="AJ857" s="421"/>
    </row>
    <row r="858" spans="36:36">
      <c r="AJ858" s="421"/>
    </row>
    <row r="859" spans="36:36">
      <c r="AJ859" s="421"/>
    </row>
    <row r="860" spans="36:36">
      <c r="AJ860" s="421"/>
    </row>
    <row r="861" spans="36:36">
      <c r="AJ861" s="421"/>
    </row>
    <row r="862" spans="36:36">
      <c r="AJ862" s="421"/>
    </row>
    <row r="863" spans="36:36">
      <c r="AJ863" s="421"/>
    </row>
    <row r="864" spans="36:36">
      <c r="AJ864" s="421"/>
    </row>
    <row r="865" spans="36:36">
      <c r="AJ865" s="421"/>
    </row>
    <row r="866" spans="36:36">
      <c r="AJ866" s="421"/>
    </row>
    <row r="867" spans="36:36">
      <c r="AJ867" s="421"/>
    </row>
    <row r="868" spans="36:36">
      <c r="AJ868" s="421"/>
    </row>
    <row r="869" spans="36:36">
      <c r="AJ869" s="421"/>
    </row>
    <row r="870" spans="36:36">
      <c r="AJ870" s="421"/>
    </row>
    <row r="871" spans="36:36">
      <c r="AJ871" s="421"/>
    </row>
    <row r="872" spans="36:36">
      <c r="AJ872" s="421"/>
    </row>
    <row r="873" spans="36:36">
      <c r="AJ873" s="421"/>
    </row>
    <row r="874" spans="36:36">
      <c r="AJ874" s="421"/>
    </row>
    <row r="875" spans="36:36">
      <c r="AJ875" s="421"/>
    </row>
    <row r="876" spans="36:36">
      <c r="AJ876" s="421"/>
    </row>
    <row r="877" spans="36:36">
      <c r="AJ877" s="421"/>
    </row>
    <row r="878" spans="36:36">
      <c r="AJ878" s="421"/>
    </row>
    <row r="879" spans="36:36">
      <c r="AJ879" s="421"/>
    </row>
    <row r="880" spans="36:36">
      <c r="AJ880" s="421"/>
    </row>
    <row r="881" spans="36:36">
      <c r="AJ881" s="421"/>
    </row>
    <row r="882" spans="36:36">
      <c r="AJ882" s="421"/>
    </row>
    <row r="883" spans="36:36">
      <c r="AJ883" s="421"/>
    </row>
    <row r="884" spans="36:36">
      <c r="AJ884" s="421"/>
    </row>
    <row r="885" spans="36:36">
      <c r="AJ885" s="421"/>
    </row>
    <row r="886" spans="36:36">
      <c r="AJ886" s="421"/>
    </row>
    <row r="887" spans="36:36">
      <c r="AJ887" s="421"/>
    </row>
    <row r="888" spans="36:36">
      <c r="AJ888" s="421"/>
    </row>
    <row r="889" spans="36:36">
      <c r="AJ889" s="421"/>
    </row>
    <row r="890" spans="36:36">
      <c r="AJ890" s="421"/>
    </row>
    <row r="891" spans="36:36">
      <c r="AJ891" s="421"/>
    </row>
    <row r="892" spans="36:36">
      <c r="AJ892" s="421"/>
    </row>
    <row r="893" spans="36:36">
      <c r="AJ893" s="421"/>
    </row>
    <row r="894" spans="36:36">
      <c r="AJ894" s="421"/>
    </row>
    <row r="895" spans="36:36">
      <c r="AJ895" s="421"/>
    </row>
    <row r="896" spans="36:36">
      <c r="AJ896" s="421"/>
    </row>
    <row r="897" spans="36:36">
      <c r="AJ897" s="421"/>
    </row>
    <row r="898" spans="36:36">
      <c r="AJ898" s="421"/>
    </row>
    <row r="899" spans="36:36">
      <c r="AJ899" s="421"/>
    </row>
    <row r="900" spans="36:36">
      <c r="AJ900" s="421"/>
    </row>
    <row r="901" spans="36:36">
      <c r="AJ901" s="421"/>
    </row>
    <row r="902" spans="36:36">
      <c r="AJ902" s="421"/>
    </row>
    <row r="903" spans="36:36">
      <c r="AJ903" s="421"/>
    </row>
    <row r="904" spans="36:36">
      <c r="AJ904" s="421"/>
    </row>
    <row r="905" spans="36:36">
      <c r="AJ905" s="421"/>
    </row>
    <row r="906" spans="36:36">
      <c r="AJ906" s="421"/>
    </row>
    <row r="907" spans="36:36">
      <c r="AJ907" s="421"/>
    </row>
    <row r="908" spans="36:36">
      <c r="AJ908" s="421"/>
    </row>
    <row r="909" spans="36:36">
      <c r="AJ909" s="421"/>
    </row>
    <row r="910" spans="36:36">
      <c r="AJ910" s="421"/>
    </row>
    <row r="911" spans="36:36">
      <c r="AJ911" s="421"/>
    </row>
    <row r="912" spans="36:36">
      <c r="AJ912" s="421"/>
    </row>
    <row r="913" spans="36:36">
      <c r="AJ913" s="421"/>
    </row>
    <row r="914" spans="36:36">
      <c r="AJ914" s="421"/>
    </row>
    <row r="915" spans="36:36">
      <c r="AJ915" s="421"/>
    </row>
    <row r="916" spans="36:36">
      <c r="AJ916" s="421"/>
    </row>
    <row r="917" spans="36:36">
      <c r="AJ917" s="421"/>
    </row>
    <row r="918" spans="36:36">
      <c r="AJ918" s="421"/>
    </row>
    <row r="919" spans="36:36">
      <c r="AJ919" s="421"/>
    </row>
    <row r="920" spans="36:36">
      <c r="AJ920" s="421"/>
    </row>
    <row r="921" spans="36:36">
      <c r="AJ921" s="421"/>
    </row>
    <row r="922" spans="36:36">
      <c r="AJ922" s="421"/>
    </row>
    <row r="923" spans="36:36">
      <c r="AJ923" s="421"/>
    </row>
    <row r="924" spans="36:36">
      <c r="AJ924" s="421"/>
    </row>
    <row r="925" spans="36:36">
      <c r="AJ925" s="421"/>
    </row>
    <row r="926" spans="36:36">
      <c r="AJ926" s="421"/>
    </row>
    <row r="927" spans="36:36">
      <c r="AJ927" s="421"/>
    </row>
    <row r="928" spans="36:36">
      <c r="AJ928" s="421"/>
    </row>
    <row r="929" spans="36:36">
      <c r="AJ929" s="421"/>
    </row>
    <row r="930" spans="36:36">
      <c r="AJ930" s="421"/>
    </row>
    <row r="931" spans="36:36">
      <c r="AJ931" s="421"/>
    </row>
    <row r="932" spans="36:36">
      <c r="AJ932" s="421"/>
    </row>
    <row r="933" spans="36:36">
      <c r="AJ933" s="421"/>
    </row>
    <row r="934" spans="36:36">
      <c r="AJ934" s="421"/>
    </row>
    <row r="935" spans="36:36">
      <c r="AJ935" s="421"/>
    </row>
    <row r="936" spans="36:36">
      <c r="AJ936" s="421"/>
    </row>
    <row r="937" spans="36:36">
      <c r="AJ937" s="421"/>
    </row>
    <row r="938" spans="36:36">
      <c r="AJ938" s="421"/>
    </row>
    <row r="939" spans="36:36">
      <c r="AJ939" s="421"/>
    </row>
    <row r="940" spans="36:36">
      <c r="AJ940" s="421"/>
    </row>
    <row r="941" spans="36:36">
      <c r="AJ941" s="421"/>
    </row>
    <row r="942" spans="36:36">
      <c r="AJ942" s="421"/>
    </row>
    <row r="943" spans="36:36">
      <c r="AJ943" s="421"/>
    </row>
    <row r="944" spans="36:36">
      <c r="AJ944" s="421"/>
    </row>
    <row r="945" spans="36:36">
      <c r="AJ945" s="421"/>
    </row>
    <row r="946" spans="36:36">
      <c r="AJ946" s="421"/>
    </row>
    <row r="947" spans="36:36">
      <c r="AJ947" s="421"/>
    </row>
    <row r="948" spans="36:36">
      <c r="AJ948" s="421"/>
    </row>
    <row r="949" spans="36:36">
      <c r="AJ949" s="421"/>
    </row>
    <row r="950" spans="36:36">
      <c r="AJ950" s="421"/>
    </row>
    <row r="951" spans="36:36">
      <c r="AJ951" s="421"/>
    </row>
    <row r="952" spans="36:36">
      <c r="AJ952" s="421"/>
    </row>
    <row r="953" spans="36:36">
      <c r="AJ953" s="421"/>
    </row>
    <row r="954" spans="36:36">
      <c r="AJ954" s="421"/>
    </row>
    <row r="955" spans="36:36">
      <c r="AJ955" s="421"/>
    </row>
    <row r="956" spans="36:36">
      <c r="AJ956" s="421"/>
    </row>
    <row r="957" spans="36:36">
      <c r="AJ957" s="421"/>
    </row>
    <row r="958" spans="36:36">
      <c r="AJ958" s="421"/>
    </row>
    <row r="959" spans="36:36">
      <c r="AJ959" s="421"/>
    </row>
    <row r="960" spans="36:36">
      <c r="AJ960" s="421"/>
    </row>
    <row r="961" spans="36:36">
      <c r="AJ961" s="421"/>
    </row>
    <row r="962" spans="36:36">
      <c r="AJ962" s="421"/>
    </row>
    <row r="963" spans="36:36">
      <c r="AJ963" s="421"/>
    </row>
    <row r="964" spans="36:36">
      <c r="AJ964" s="421"/>
    </row>
    <row r="965" spans="36:36">
      <c r="AJ965" s="421"/>
    </row>
    <row r="966" spans="36:36">
      <c r="AJ966" s="421"/>
    </row>
    <row r="967" spans="36:36">
      <c r="AJ967" s="421"/>
    </row>
    <row r="968" spans="36:36">
      <c r="AJ968" s="421"/>
    </row>
    <row r="969" spans="36:36">
      <c r="AJ969" s="421"/>
    </row>
    <row r="970" spans="36:36">
      <c r="AJ970" s="421"/>
    </row>
    <row r="971" spans="36:36">
      <c r="AJ971" s="421"/>
    </row>
    <row r="972" spans="36:36">
      <c r="AJ972" s="421"/>
    </row>
    <row r="973" spans="36:36">
      <c r="AJ973" s="421"/>
    </row>
    <row r="974" spans="36:36">
      <c r="AJ974" s="421"/>
    </row>
    <row r="975" spans="36:36">
      <c r="AJ975" s="421"/>
    </row>
    <row r="976" spans="36:36">
      <c r="AJ976" s="421"/>
    </row>
    <row r="977" spans="36:36">
      <c r="AJ977" s="421"/>
    </row>
    <row r="978" spans="36:36">
      <c r="AJ978" s="421"/>
    </row>
    <row r="979" spans="36:36">
      <c r="AJ979" s="421"/>
    </row>
    <row r="980" spans="36:36">
      <c r="AJ980" s="421"/>
    </row>
    <row r="981" spans="36:36">
      <c r="AJ981" s="421"/>
    </row>
    <row r="982" spans="36:36">
      <c r="AJ982" s="421"/>
    </row>
    <row r="983" spans="36:36">
      <c r="AJ983" s="421"/>
    </row>
    <row r="984" spans="36:36">
      <c r="AJ984" s="421"/>
    </row>
    <row r="985" spans="36:36">
      <c r="AJ985" s="421"/>
    </row>
    <row r="986" spans="36:36">
      <c r="AJ986" s="421"/>
    </row>
    <row r="987" spans="36:36">
      <c r="AJ987" s="421"/>
    </row>
    <row r="988" spans="36:36">
      <c r="AJ988" s="421"/>
    </row>
    <row r="989" spans="36:36">
      <c r="AJ989" s="421"/>
    </row>
    <row r="990" spans="36:36">
      <c r="AJ990" s="421"/>
    </row>
    <row r="991" spans="36:36">
      <c r="AJ991" s="421"/>
    </row>
    <row r="992" spans="36:36">
      <c r="AJ992" s="421"/>
    </row>
    <row r="993" spans="36:36">
      <c r="AJ993" s="421"/>
    </row>
    <row r="994" spans="36:36">
      <c r="AJ994" s="421"/>
    </row>
    <row r="995" spans="36:36">
      <c r="AJ995" s="421"/>
    </row>
    <row r="996" spans="36:36">
      <c r="AJ996" s="421"/>
    </row>
    <row r="997" spans="36:36">
      <c r="AJ997" s="421"/>
    </row>
    <row r="998" spans="36:36">
      <c r="AJ998" s="421"/>
    </row>
    <row r="999" spans="36:36">
      <c r="AJ999" s="421"/>
    </row>
    <row r="1000" spans="36:36">
      <c r="AJ1000" s="421"/>
    </row>
    <row r="1001" spans="36:36">
      <c r="AJ1001" s="421"/>
    </row>
    <row r="1002" spans="36:36">
      <c r="AJ1002" s="421"/>
    </row>
    <row r="1003" spans="36:36">
      <c r="AJ1003" s="421"/>
    </row>
    <row r="1004" spans="36:36">
      <c r="AJ1004" s="421"/>
    </row>
    <row r="1005" spans="36:36">
      <c r="AJ1005" s="421"/>
    </row>
    <row r="1006" spans="36:36">
      <c r="AJ1006" s="421"/>
    </row>
    <row r="1007" spans="36:36">
      <c r="AJ1007" s="421"/>
    </row>
    <row r="1008" spans="36:36">
      <c r="AJ1008" s="421"/>
    </row>
    <row r="1009" spans="36:36">
      <c r="AJ1009" s="421"/>
    </row>
    <row r="1010" spans="36:36">
      <c r="AJ1010" s="421"/>
    </row>
    <row r="1011" spans="36:36">
      <c r="AJ1011" s="421"/>
    </row>
    <row r="1012" spans="36:36">
      <c r="AJ1012" s="421"/>
    </row>
    <row r="1013" spans="36:36">
      <c r="AJ1013" s="421"/>
    </row>
    <row r="1014" spans="36:36">
      <c r="AJ1014" s="421"/>
    </row>
    <row r="1015" spans="36:36">
      <c r="AJ1015" s="421"/>
    </row>
    <row r="1016" spans="36:36">
      <c r="AJ1016" s="421"/>
    </row>
    <row r="1017" spans="36:36">
      <c r="AJ1017" s="421"/>
    </row>
    <row r="1018" spans="36:36">
      <c r="AJ1018" s="421"/>
    </row>
    <row r="1019" spans="36:36">
      <c r="AJ1019" s="421"/>
    </row>
    <row r="1020" spans="36:36">
      <c r="AJ1020" s="421"/>
    </row>
    <row r="1021" spans="36:36">
      <c r="AJ1021" s="421"/>
    </row>
    <row r="1022" spans="36:36">
      <c r="AJ1022" s="421"/>
    </row>
    <row r="1023" spans="36:36">
      <c r="AJ1023" s="421"/>
    </row>
    <row r="1024" spans="36:36">
      <c r="AJ1024" s="421"/>
    </row>
    <row r="1025" spans="36:36">
      <c r="AJ1025" s="421"/>
    </row>
    <row r="1026" spans="36:36">
      <c r="AJ1026" s="421"/>
    </row>
    <row r="1027" spans="36:36">
      <c r="AJ1027" s="421"/>
    </row>
    <row r="1028" spans="36:36">
      <c r="AJ1028" s="421"/>
    </row>
    <row r="1029" spans="36:36">
      <c r="AJ1029" s="421"/>
    </row>
    <row r="1030" spans="36:36">
      <c r="AJ1030" s="421"/>
    </row>
    <row r="1031" spans="36:36">
      <c r="AJ1031" s="421"/>
    </row>
    <row r="1032" spans="36:36">
      <c r="AJ1032" s="421"/>
    </row>
    <row r="1033" spans="36:36">
      <c r="AJ1033" s="421"/>
    </row>
    <row r="1034" spans="36:36">
      <c r="AJ1034" s="421"/>
    </row>
    <row r="1035" spans="36:36">
      <c r="AJ1035" s="421"/>
    </row>
    <row r="1036" spans="36:36">
      <c r="AJ1036" s="421"/>
    </row>
    <row r="1037" spans="36:36">
      <c r="AJ1037" s="421"/>
    </row>
    <row r="1038" spans="36:36">
      <c r="AJ1038" s="421"/>
    </row>
    <row r="1039" spans="36:36">
      <c r="AJ1039" s="421"/>
    </row>
    <row r="1040" spans="36:36">
      <c r="AJ1040" s="421"/>
    </row>
    <row r="1041" spans="36:36">
      <c r="AJ1041" s="421"/>
    </row>
    <row r="1042" spans="36:36">
      <c r="AJ1042" s="421"/>
    </row>
    <row r="1043" spans="36:36">
      <c r="AJ1043" s="421"/>
    </row>
    <row r="1044" spans="36:36">
      <c r="AJ1044" s="421"/>
    </row>
    <row r="1045" spans="36:36">
      <c r="AJ1045" s="421"/>
    </row>
    <row r="1046" spans="36:36">
      <c r="AJ1046" s="421"/>
    </row>
    <row r="1047" spans="36:36">
      <c r="AJ1047" s="421"/>
    </row>
    <row r="1048" spans="36:36">
      <c r="AJ1048" s="421"/>
    </row>
    <row r="1049" spans="36:36">
      <c r="AJ1049" s="421"/>
    </row>
    <row r="1050" spans="36:36">
      <c r="AJ1050" s="421"/>
    </row>
    <row r="1051" spans="36:36">
      <c r="AJ1051" s="421"/>
    </row>
    <row r="1052" spans="36:36">
      <c r="AJ1052" s="421"/>
    </row>
    <row r="1053" spans="36:36">
      <c r="AJ1053" s="421"/>
    </row>
    <row r="1054" spans="36:36">
      <c r="AJ1054" s="421"/>
    </row>
    <row r="1055" spans="36:36">
      <c r="AJ1055" s="421"/>
    </row>
    <row r="1056" spans="36:36">
      <c r="AJ1056" s="421"/>
    </row>
    <row r="1057" spans="36:36">
      <c r="AJ1057" s="421"/>
    </row>
    <row r="1058" spans="36:36">
      <c r="AJ1058" s="421"/>
    </row>
    <row r="1059" spans="36:36">
      <c r="AJ1059" s="421"/>
    </row>
    <row r="1060" spans="36:36">
      <c r="AJ1060" s="421"/>
    </row>
    <row r="1061" spans="36:36">
      <c r="AJ1061" s="421"/>
    </row>
    <row r="1062" spans="36:36">
      <c r="AJ1062" s="421"/>
    </row>
    <row r="1063" spans="36:36">
      <c r="AJ1063" s="421"/>
    </row>
    <row r="1064" spans="36:36">
      <c r="AJ1064" s="421"/>
    </row>
    <row r="1065" spans="36:36">
      <c r="AJ1065" s="421"/>
    </row>
    <row r="1066" spans="36:36">
      <c r="AJ1066" s="421"/>
    </row>
    <row r="1067" spans="36:36">
      <c r="AJ1067" s="421"/>
    </row>
    <row r="1068" spans="36:36">
      <c r="AJ1068" s="421"/>
    </row>
    <row r="1069" spans="36:36">
      <c r="AJ1069" s="421"/>
    </row>
    <row r="1070" spans="36:36">
      <c r="AJ1070" s="421"/>
    </row>
    <row r="1071" spans="36:36">
      <c r="AJ1071" s="421"/>
    </row>
    <row r="1072" spans="36:36">
      <c r="AJ1072" s="421"/>
    </row>
    <row r="1073" spans="36:36">
      <c r="AJ1073" s="421"/>
    </row>
    <row r="1074" spans="36:36">
      <c r="AJ1074" s="421"/>
    </row>
    <row r="1075" spans="36:36">
      <c r="AJ1075" s="421"/>
    </row>
    <row r="1076" spans="36:36">
      <c r="AJ1076" s="421"/>
    </row>
    <row r="1077" spans="36:36">
      <c r="AJ1077" s="421"/>
    </row>
    <row r="1078" spans="36:36">
      <c r="AJ1078" s="421"/>
    </row>
    <row r="1079" spans="36:36">
      <c r="AJ1079" s="421"/>
    </row>
    <row r="1080" spans="36:36">
      <c r="AJ1080" s="421"/>
    </row>
    <row r="1081" spans="36:36">
      <c r="AJ1081" s="421"/>
    </row>
    <row r="1082" spans="36:36">
      <c r="AJ1082" s="421"/>
    </row>
    <row r="1083" spans="36:36">
      <c r="AJ1083" s="421"/>
    </row>
    <row r="1084" spans="36:36">
      <c r="AJ1084" s="421"/>
    </row>
    <row r="1085" spans="36:36">
      <c r="AJ1085" s="421"/>
    </row>
    <row r="1086" spans="36:36">
      <c r="AJ1086" s="421"/>
    </row>
    <row r="1087" spans="36:36">
      <c r="AJ1087" s="421"/>
    </row>
    <row r="1088" spans="36:36">
      <c r="AJ1088" s="421"/>
    </row>
    <row r="1089" spans="36:36">
      <c r="AJ1089" s="421"/>
    </row>
    <row r="1090" spans="36:36">
      <c r="AJ1090" s="421"/>
    </row>
    <row r="1091" spans="36:36">
      <c r="AJ1091" s="421"/>
    </row>
    <row r="1092" spans="36:36">
      <c r="AJ1092" s="421"/>
    </row>
    <row r="1093" spans="36:36">
      <c r="AJ1093" s="421"/>
    </row>
    <row r="1094" spans="36:36">
      <c r="AJ1094" s="421"/>
    </row>
    <row r="1095" spans="36:36">
      <c r="AJ1095" s="421"/>
    </row>
    <row r="1096" spans="36:36">
      <c r="AJ1096" s="421"/>
    </row>
    <row r="1097" spans="36:36">
      <c r="AJ1097" s="421"/>
    </row>
    <row r="1098" spans="36:36">
      <c r="AJ1098" s="421"/>
    </row>
    <row r="1099" spans="36:36">
      <c r="AJ1099" s="421"/>
    </row>
    <row r="1100" spans="36:36">
      <c r="AJ1100" s="421"/>
    </row>
    <row r="1101" spans="36:36">
      <c r="AJ1101" s="421"/>
    </row>
    <row r="1102" spans="36:36">
      <c r="AJ1102" s="421"/>
    </row>
    <row r="1103" spans="36:36">
      <c r="AJ1103" s="421"/>
    </row>
    <row r="1104" spans="36:36">
      <c r="AJ1104" s="421"/>
    </row>
    <row r="1105" spans="36:36">
      <c r="AJ1105" s="421"/>
    </row>
    <row r="1106" spans="36:36">
      <c r="AJ1106" s="421"/>
    </row>
    <row r="1107" spans="36:36">
      <c r="AJ1107" s="421"/>
    </row>
    <row r="1108" spans="36:36">
      <c r="AJ1108" s="421"/>
    </row>
    <row r="1109" spans="36:36">
      <c r="AJ1109" s="421"/>
    </row>
    <row r="1110" spans="36:36">
      <c r="AJ1110" s="421"/>
    </row>
    <row r="1111" spans="36:36">
      <c r="AJ1111" s="421"/>
    </row>
    <row r="1112" spans="36:36">
      <c r="AJ1112" s="421"/>
    </row>
    <row r="1113" spans="36:36">
      <c r="AJ1113" s="421"/>
    </row>
    <row r="1114" spans="36:36">
      <c r="AJ1114" s="421"/>
    </row>
    <row r="1115" spans="36:36">
      <c r="AJ1115" s="421"/>
    </row>
    <row r="1116" spans="36:36">
      <c r="AJ1116" s="421"/>
    </row>
    <row r="1117" spans="36:36">
      <c r="AJ1117" s="421"/>
    </row>
    <row r="1118" spans="36:36">
      <c r="AJ1118" s="421"/>
    </row>
    <row r="1119" spans="36:36">
      <c r="AJ1119" s="421"/>
    </row>
    <row r="1120" spans="36:36">
      <c r="AJ1120" s="421"/>
    </row>
    <row r="1121" spans="36:36">
      <c r="AJ1121" s="421"/>
    </row>
    <row r="1122" spans="36:36">
      <c r="AJ1122" s="421"/>
    </row>
    <row r="1123" spans="36:36">
      <c r="AJ1123" s="421"/>
    </row>
    <row r="1124" spans="36:36">
      <c r="AJ1124" s="421"/>
    </row>
    <row r="1125" spans="36:36">
      <c r="AJ1125" s="421"/>
    </row>
    <row r="1126" spans="36:36">
      <c r="AJ1126" s="421"/>
    </row>
    <row r="1127" spans="36:36">
      <c r="AJ1127" s="421"/>
    </row>
    <row r="1128" spans="36:36">
      <c r="AJ1128" s="421"/>
    </row>
    <row r="1129" spans="36:36">
      <c r="AJ1129" s="421"/>
    </row>
    <row r="1130" spans="36:36">
      <c r="AJ1130" s="421"/>
    </row>
    <row r="1131" spans="36:36">
      <c r="AJ1131" s="421"/>
    </row>
    <row r="1132" spans="36:36">
      <c r="AJ1132" s="421"/>
    </row>
    <row r="1133" spans="36:36">
      <c r="AJ1133" s="421"/>
    </row>
    <row r="1134" spans="36:36">
      <c r="AJ1134" s="421"/>
    </row>
    <row r="1135" spans="36:36">
      <c r="AJ1135" s="421"/>
    </row>
    <row r="1136" spans="36:36">
      <c r="AJ1136" s="421"/>
    </row>
    <row r="1137" spans="36:36">
      <c r="AJ1137" s="421"/>
    </row>
    <row r="1138" spans="36:36">
      <c r="AJ1138" s="421"/>
    </row>
    <row r="1139" spans="36:36">
      <c r="AJ1139" s="421"/>
    </row>
    <row r="1140" spans="36:36">
      <c r="AJ1140" s="421"/>
    </row>
    <row r="1141" spans="36:36">
      <c r="AJ1141" s="421"/>
    </row>
    <row r="1142" spans="36:36">
      <c r="AJ1142" s="421"/>
    </row>
    <row r="1143" spans="36:36">
      <c r="AJ1143" s="421"/>
    </row>
    <row r="1144" spans="36:36">
      <c r="AJ1144" s="421"/>
    </row>
    <row r="1145" spans="36:36">
      <c r="AJ1145" s="421"/>
    </row>
    <row r="1146" spans="36:36">
      <c r="AJ1146" s="421"/>
    </row>
    <row r="1147" spans="36:36">
      <c r="AJ1147" s="421"/>
    </row>
    <row r="1148" spans="36:36">
      <c r="AJ1148" s="421"/>
    </row>
    <row r="1149" spans="36:36">
      <c r="AJ1149" s="421"/>
    </row>
    <row r="1150" spans="36:36">
      <c r="AJ1150" s="421"/>
    </row>
    <row r="1151" spans="36:36">
      <c r="AJ1151" s="421"/>
    </row>
    <row r="1152" spans="36:36">
      <c r="AJ1152" s="421"/>
    </row>
    <row r="1153" spans="36:36">
      <c r="AJ1153" s="421"/>
    </row>
    <row r="1154" spans="36:36">
      <c r="AJ1154" s="421"/>
    </row>
    <row r="1155" spans="36:36">
      <c r="AJ1155" s="421"/>
    </row>
    <row r="1156" spans="36:36">
      <c r="AJ1156" s="421"/>
    </row>
    <row r="1157" spans="36:36">
      <c r="AJ1157" s="421"/>
    </row>
    <row r="1158" spans="36:36">
      <c r="AJ1158" s="421"/>
    </row>
    <row r="1159" spans="36:36">
      <c r="AJ1159" s="421"/>
    </row>
    <row r="1160" spans="36:36">
      <c r="AJ1160" s="421"/>
    </row>
    <row r="1161" spans="36:36">
      <c r="AJ1161" s="421"/>
    </row>
    <row r="1162" spans="36:36">
      <c r="AJ1162" s="421"/>
    </row>
    <row r="1163" spans="36:36">
      <c r="AJ1163" s="421"/>
    </row>
    <row r="1164" spans="36:36">
      <c r="AJ1164" s="421"/>
    </row>
    <row r="1165" spans="36:36">
      <c r="AJ1165" s="421"/>
    </row>
    <row r="1166" spans="36:36">
      <c r="AJ1166" s="421"/>
    </row>
    <row r="1167" spans="36:36">
      <c r="AJ1167" s="421"/>
    </row>
    <row r="1168" spans="36:36">
      <c r="AJ1168" s="421"/>
    </row>
    <row r="1169" spans="36:36">
      <c r="AJ1169" s="421"/>
    </row>
    <row r="1170" spans="36:36">
      <c r="AJ1170" s="421"/>
    </row>
    <row r="1171" spans="36:36">
      <c r="AJ1171" s="421"/>
    </row>
    <row r="1172" spans="36:36">
      <c r="AJ1172" s="421"/>
    </row>
    <row r="1173" spans="36:36">
      <c r="AJ1173" s="421"/>
    </row>
    <row r="1174" spans="36:36">
      <c r="AJ1174" s="421"/>
    </row>
    <row r="1175" spans="36:36">
      <c r="AJ1175" s="421"/>
    </row>
    <row r="1176" spans="36:36">
      <c r="AJ1176" s="421"/>
    </row>
    <row r="1177" spans="36:36">
      <c r="AJ1177" s="421"/>
    </row>
    <row r="1178" spans="36:36">
      <c r="AJ1178" s="421"/>
    </row>
    <row r="1179" spans="36:36">
      <c r="AJ1179" s="421"/>
    </row>
    <row r="1180" spans="36:36">
      <c r="AJ1180" s="421"/>
    </row>
    <row r="1181" spans="36:36">
      <c r="AJ1181" s="421"/>
    </row>
    <row r="1182" spans="36:36">
      <c r="AJ1182" s="421"/>
    </row>
    <row r="1183" spans="36:36">
      <c r="AJ1183" s="421"/>
    </row>
    <row r="1184" spans="36:36">
      <c r="AJ1184" s="421"/>
    </row>
    <row r="1185" spans="36:36">
      <c r="AJ1185" s="421"/>
    </row>
    <row r="1186" spans="36:36">
      <c r="AJ1186" s="421"/>
    </row>
    <row r="1187" spans="36:36">
      <c r="AJ1187" s="421"/>
    </row>
    <row r="1188" spans="36:36">
      <c r="AJ1188" s="421"/>
    </row>
    <row r="1189" spans="36:36">
      <c r="AJ1189" s="421"/>
    </row>
    <row r="1190" spans="36:36">
      <c r="AJ1190" s="421"/>
    </row>
    <row r="1191" spans="36:36">
      <c r="AJ1191" s="421"/>
    </row>
    <row r="1192" spans="36:36">
      <c r="AJ1192" s="421"/>
    </row>
    <row r="1193" spans="36:36">
      <c r="AJ1193" s="421"/>
    </row>
    <row r="1194" spans="36:36">
      <c r="AJ1194" s="421"/>
    </row>
    <row r="1195" spans="36:36">
      <c r="AJ1195" s="421"/>
    </row>
    <row r="1196" spans="36:36">
      <c r="AJ1196" s="421"/>
    </row>
    <row r="1197" spans="36:36">
      <c r="AJ1197" s="421"/>
    </row>
    <row r="1198" spans="36:36">
      <c r="AJ1198" s="421"/>
    </row>
    <row r="1199" spans="36:36">
      <c r="AJ1199" s="421"/>
    </row>
    <row r="1200" spans="36:36">
      <c r="AJ1200" s="421"/>
    </row>
    <row r="1201" spans="36:36">
      <c r="AJ1201" s="421"/>
    </row>
    <row r="1202" spans="36:36">
      <c r="AJ1202" s="421"/>
    </row>
    <row r="1203" spans="36:36">
      <c r="AJ1203" s="421"/>
    </row>
    <row r="1204" spans="36:36">
      <c r="AJ1204" s="421"/>
    </row>
    <row r="1205" spans="36:36">
      <c r="AJ1205" s="421"/>
    </row>
    <row r="1206" spans="36:36">
      <c r="AJ1206" s="421"/>
    </row>
    <row r="1207" spans="36:36">
      <c r="AJ1207" s="421"/>
    </row>
    <row r="1208" spans="36:36">
      <c r="AJ1208" s="421"/>
    </row>
    <row r="1209" spans="36:36">
      <c r="AJ1209" s="421"/>
    </row>
    <row r="1210" spans="36:36">
      <c r="AJ1210" s="421"/>
    </row>
    <row r="1211" spans="36:36">
      <c r="AJ1211" s="421"/>
    </row>
    <row r="1212" spans="36:36">
      <c r="AJ1212" s="421"/>
    </row>
    <row r="1213" spans="36:36">
      <c r="AJ1213" s="421"/>
    </row>
    <row r="1214" spans="36:36">
      <c r="AJ1214" s="421"/>
    </row>
    <row r="1215" spans="36:36">
      <c r="AJ1215" s="421"/>
    </row>
    <row r="1216" spans="36:36">
      <c r="AJ1216" s="421"/>
    </row>
    <row r="1217" spans="36:36">
      <c r="AJ1217" s="421"/>
    </row>
    <row r="1218" spans="36:36">
      <c r="AJ1218" s="421"/>
    </row>
    <row r="1219" spans="36:36">
      <c r="AJ1219" s="421"/>
    </row>
    <row r="1220" spans="36:36">
      <c r="AJ1220" s="421"/>
    </row>
    <row r="1221" spans="36:36">
      <c r="AJ1221" s="421"/>
    </row>
    <row r="1222" spans="36:36">
      <c r="AJ1222" s="421"/>
    </row>
    <row r="1223" spans="36:36">
      <c r="AJ1223" s="421"/>
    </row>
    <row r="1224" spans="36:36">
      <c r="AJ1224" s="421"/>
    </row>
    <row r="1225" spans="36:36">
      <c r="AJ1225" s="421"/>
    </row>
    <row r="1226" spans="36:36">
      <c r="AJ1226" s="421"/>
    </row>
    <row r="1227" spans="36:36">
      <c r="AJ1227" s="421"/>
    </row>
    <row r="1228" spans="36:36">
      <c r="AJ1228" s="421"/>
    </row>
    <row r="1229" spans="36:36">
      <c r="AJ1229" s="421"/>
    </row>
    <row r="1230" spans="36:36">
      <c r="AJ1230" s="421"/>
    </row>
    <row r="1231" spans="36:36">
      <c r="AJ1231" s="421"/>
    </row>
    <row r="1232" spans="36:36">
      <c r="AJ1232" s="421"/>
    </row>
    <row r="1233" spans="36:36">
      <c r="AJ1233" s="421"/>
    </row>
    <row r="1234" spans="36:36">
      <c r="AJ1234" s="421"/>
    </row>
    <row r="1235" spans="36:36">
      <c r="AJ1235" s="421"/>
    </row>
    <row r="1236" spans="36:36">
      <c r="AJ1236" s="421"/>
    </row>
    <row r="1237" spans="36:36">
      <c r="AJ1237" s="421"/>
    </row>
    <row r="1238" spans="36:36">
      <c r="AJ1238" s="421"/>
    </row>
    <row r="1239" spans="36:36">
      <c r="AJ1239" s="421"/>
    </row>
    <row r="1240" spans="36:36">
      <c r="AJ1240" s="421"/>
    </row>
    <row r="1241" spans="36:36">
      <c r="AJ1241" s="421"/>
    </row>
    <row r="1242" spans="36:36">
      <c r="AJ1242" s="421"/>
    </row>
    <row r="1243" spans="36:36">
      <c r="AJ1243" s="421"/>
    </row>
    <row r="1244" spans="36:36">
      <c r="AJ1244" s="421"/>
    </row>
    <row r="1245" spans="36:36">
      <c r="AJ1245" s="421"/>
    </row>
    <row r="1246" spans="36:36">
      <c r="AJ1246" s="421"/>
    </row>
    <row r="1247" spans="36:36">
      <c r="AJ1247" s="421"/>
    </row>
    <row r="1248" spans="36:36">
      <c r="AJ1248" s="421"/>
    </row>
    <row r="1249" spans="36:36">
      <c r="AJ1249" s="421"/>
    </row>
    <row r="1250" spans="36:36">
      <c r="AJ1250" s="421"/>
    </row>
    <row r="1251" spans="36:36">
      <c r="AJ1251" s="421"/>
    </row>
    <row r="1252" spans="36:36">
      <c r="AJ1252" s="421"/>
    </row>
    <row r="1253" spans="36:36">
      <c r="AJ1253" s="421"/>
    </row>
    <row r="1254" spans="36:36">
      <c r="AJ1254" s="421"/>
    </row>
    <row r="1255" spans="36:36">
      <c r="AJ1255" s="421"/>
    </row>
    <row r="1256" spans="36:36">
      <c r="AJ1256" s="421"/>
    </row>
    <row r="1257" spans="36:36">
      <c r="AJ1257" s="421"/>
    </row>
    <row r="1258" spans="36:36">
      <c r="AJ1258" s="421"/>
    </row>
    <row r="1259" spans="36:36">
      <c r="AJ1259" s="421"/>
    </row>
    <row r="1260" spans="36:36">
      <c r="AJ1260" s="421"/>
    </row>
    <row r="1261" spans="36:36">
      <c r="AJ1261" s="421"/>
    </row>
    <row r="1262" spans="36:36">
      <c r="AJ1262" s="421"/>
    </row>
    <row r="1263" spans="36:36">
      <c r="AJ1263" s="421"/>
    </row>
    <row r="1264" spans="36:36">
      <c r="AJ1264" s="421"/>
    </row>
    <row r="1265" spans="36:36">
      <c r="AJ1265" s="421"/>
    </row>
    <row r="1266" spans="36:36">
      <c r="AJ1266" s="421"/>
    </row>
    <row r="1267" spans="36:36">
      <c r="AJ1267" s="421"/>
    </row>
    <row r="1268" spans="36:36">
      <c r="AJ1268" s="421"/>
    </row>
    <row r="1269" spans="36:36">
      <c r="AJ1269" s="421"/>
    </row>
    <row r="1270" spans="36:36">
      <c r="AJ1270" s="421"/>
    </row>
    <row r="1271" spans="36:36">
      <c r="AJ1271" s="421"/>
    </row>
    <row r="1272" spans="36:36">
      <c r="AJ1272" s="421"/>
    </row>
    <row r="1273" spans="36:36">
      <c r="AJ1273" s="421"/>
    </row>
    <row r="1274" spans="36:36">
      <c r="AJ1274" s="421"/>
    </row>
    <row r="1275" spans="36:36">
      <c r="AJ1275" s="421"/>
    </row>
    <row r="1276" spans="36:36">
      <c r="AJ1276" s="421"/>
    </row>
    <row r="1277" spans="36:36">
      <c r="AJ1277" s="421"/>
    </row>
    <row r="1278" spans="36:36">
      <c r="AJ1278" s="421"/>
    </row>
    <row r="1279" spans="36:36">
      <c r="AJ1279" s="421"/>
    </row>
    <row r="1280" spans="36:36">
      <c r="AJ1280" s="421"/>
    </row>
    <row r="1281" spans="36:36">
      <c r="AJ1281" s="421"/>
    </row>
    <row r="1282" spans="36:36">
      <c r="AJ1282" s="421"/>
    </row>
    <row r="1283" spans="36:36">
      <c r="AJ1283" s="421"/>
    </row>
    <row r="1284" spans="36:36">
      <c r="AJ1284" s="421"/>
    </row>
    <row r="1285" spans="36:36">
      <c r="AJ1285" s="421"/>
    </row>
    <row r="1286" spans="36:36">
      <c r="AJ1286" s="421"/>
    </row>
    <row r="1287" spans="36:36">
      <c r="AJ1287" s="421"/>
    </row>
    <row r="1288" spans="36:36">
      <c r="AJ1288" s="421"/>
    </row>
    <row r="1289" spans="36:36">
      <c r="AJ1289" s="421"/>
    </row>
    <row r="1290" spans="36:36">
      <c r="AJ1290" s="421"/>
    </row>
    <row r="1291" spans="36:36">
      <c r="AJ1291" s="421"/>
    </row>
    <row r="1292" spans="36:36">
      <c r="AJ1292" s="421"/>
    </row>
    <row r="1293" spans="36:36">
      <c r="AJ1293" s="421"/>
    </row>
    <row r="1294" spans="36:36">
      <c r="AJ1294" s="421"/>
    </row>
    <row r="1295" spans="36:36">
      <c r="AJ1295" s="421"/>
    </row>
    <row r="1296" spans="36:36">
      <c r="AJ1296" s="421"/>
    </row>
    <row r="1297" spans="36:36">
      <c r="AJ1297" s="421"/>
    </row>
    <row r="1298" spans="36:36">
      <c r="AJ1298" s="421"/>
    </row>
    <row r="1299" spans="36:36">
      <c r="AJ1299" s="421"/>
    </row>
    <row r="1300" spans="36:36">
      <c r="AJ1300" s="421"/>
    </row>
    <row r="1301" spans="36:36">
      <c r="AJ1301" s="421"/>
    </row>
    <row r="1302" spans="36:36">
      <c r="AJ1302" s="421"/>
    </row>
    <row r="1303" spans="36:36">
      <c r="AJ1303" s="421"/>
    </row>
    <row r="1304" spans="36:36">
      <c r="AJ1304" s="421"/>
    </row>
    <row r="1305" spans="36:36">
      <c r="AJ1305" s="421"/>
    </row>
    <row r="1306" spans="36:36">
      <c r="AJ1306" s="421"/>
    </row>
    <row r="1307" spans="36:36">
      <c r="AJ1307" s="421"/>
    </row>
    <row r="1308" spans="36:36">
      <c r="AJ1308" s="421"/>
    </row>
    <row r="1309" spans="36:36">
      <c r="AJ1309" s="421"/>
    </row>
    <row r="1310" spans="36:36">
      <c r="AJ1310" s="421"/>
    </row>
    <row r="1311" spans="36:36">
      <c r="AJ1311" s="421"/>
    </row>
    <row r="1312" spans="36:36">
      <c r="AJ1312" s="421"/>
    </row>
    <row r="1313" spans="36:36">
      <c r="AJ1313" s="421"/>
    </row>
    <row r="1314" spans="36:36">
      <c r="AJ1314" s="421"/>
    </row>
    <row r="1315" spans="36:36">
      <c r="AJ1315" s="421"/>
    </row>
    <row r="1316" spans="36:36">
      <c r="AJ1316" s="421"/>
    </row>
    <row r="1317" spans="36:36">
      <c r="AJ1317" s="421"/>
    </row>
    <row r="1318" spans="36:36">
      <c r="AJ1318" s="421"/>
    </row>
    <row r="1319" spans="36:36">
      <c r="AJ1319" s="421"/>
    </row>
    <row r="1320" spans="36:36">
      <c r="AJ1320" s="421"/>
    </row>
    <row r="1321" spans="36:36">
      <c r="AJ1321" s="421"/>
    </row>
    <row r="1322" spans="36:36">
      <c r="AJ1322" s="421"/>
    </row>
    <row r="1323" spans="36:36">
      <c r="AJ1323" s="421"/>
    </row>
    <row r="1324" spans="36:36">
      <c r="AJ1324" s="421"/>
    </row>
    <row r="1325" spans="36:36">
      <c r="AJ1325" s="421"/>
    </row>
    <row r="1326" spans="36:36">
      <c r="AJ1326" s="421"/>
    </row>
    <row r="1327" spans="36:36">
      <c r="AJ1327" s="421"/>
    </row>
    <row r="1328" spans="36:36">
      <c r="AJ1328" s="421"/>
    </row>
    <row r="1329" spans="36:36">
      <c r="AJ1329" s="421"/>
    </row>
    <row r="1330" spans="36:36">
      <c r="AJ1330" s="421"/>
    </row>
    <row r="1331" spans="36:36">
      <c r="AJ1331" s="421"/>
    </row>
    <row r="1332" spans="36:36">
      <c r="AJ1332" s="421"/>
    </row>
    <row r="1333" spans="36:36">
      <c r="AJ1333" s="421"/>
    </row>
    <row r="1334" spans="36:36">
      <c r="AJ1334" s="421"/>
    </row>
    <row r="1335" spans="36:36">
      <c r="AJ1335" s="421"/>
    </row>
    <row r="1336" spans="36:36">
      <c r="AJ1336" s="421"/>
    </row>
    <row r="1337" spans="36:36">
      <c r="AJ1337" s="421"/>
    </row>
    <row r="1338" spans="36:36">
      <c r="AJ1338" s="421"/>
    </row>
    <row r="1339" spans="36:36">
      <c r="AJ1339" s="421"/>
    </row>
    <row r="1340" spans="36:36">
      <c r="AJ1340" s="421"/>
    </row>
    <row r="1341" spans="36:36">
      <c r="AJ1341" s="421"/>
    </row>
    <row r="1342" spans="36:36">
      <c r="AJ1342" s="421"/>
    </row>
    <row r="1343" spans="36:36">
      <c r="AJ1343" s="421"/>
    </row>
    <row r="1344" spans="36:36">
      <c r="AJ1344" s="421"/>
    </row>
    <row r="1345" spans="36:36">
      <c r="AJ1345" s="421"/>
    </row>
    <row r="1346" spans="36:36">
      <c r="AJ1346" s="421"/>
    </row>
    <row r="1347" spans="36:36">
      <c r="AJ1347" s="421"/>
    </row>
    <row r="1348" spans="36:36">
      <c r="AJ1348" s="421"/>
    </row>
    <row r="1349" spans="36:36">
      <c r="AJ1349" s="421"/>
    </row>
    <row r="1350" spans="36:36">
      <c r="AJ1350" s="421"/>
    </row>
    <row r="1351" spans="36:36">
      <c r="AJ1351" s="421"/>
    </row>
    <row r="1352" spans="36:36">
      <c r="AJ1352" s="421"/>
    </row>
    <row r="1353" spans="36:36">
      <c r="AJ1353" s="421"/>
    </row>
    <row r="1354" spans="36:36">
      <c r="AJ1354" s="421"/>
    </row>
    <row r="1355" spans="36:36">
      <c r="AJ1355" s="421"/>
    </row>
    <row r="1356" spans="36:36">
      <c r="AJ1356" s="421"/>
    </row>
    <row r="1357" spans="36:36">
      <c r="AJ1357" s="421"/>
    </row>
    <row r="1358" spans="36:36">
      <c r="AJ1358" s="421"/>
    </row>
    <row r="1359" spans="36:36">
      <c r="AJ1359" s="421"/>
    </row>
    <row r="1360" spans="36:36">
      <c r="AJ1360" s="421"/>
    </row>
    <row r="1361" spans="36:36">
      <c r="AJ1361" s="421"/>
    </row>
    <row r="1362" spans="36:36">
      <c r="AJ1362" s="421"/>
    </row>
    <row r="1363" spans="36:36">
      <c r="AJ1363" s="421"/>
    </row>
    <row r="1364" spans="36:36">
      <c r="AJ1364" s="421"/>
    </row>
    <row r="1365" spans="36:36">
      <c r="AJ1365" s="421"/>
    </row>
    <row r="1366" spans="36:36">
      <c r="AJ1366" s="421"/>
    </row>
    <row r="1367" spans="36:36">
      <c r="AJ1367" s="421"/>
    </row>
    <row r="1368" spans="36:36">
      <c r="AJ1368" s="421"/>
    </row>
    <row r="1369" spans="36:36">
      <c r="AJ1369" s="421"/>
    </row>
    <row r="1370" spans="36:36">
      <c r="AJ1370" s="421"/>
    </row>
    <row r="1371" spans="36:36">
      <c r="AJ1371" s="421"/>
    </row>
    <row r="1372" spans="36:36">
      <c r="AJ1372" s="421"/>
    </row>
    <row r="1373" spans="36:36">
      <c r="AJ1373" s="421"/>
    </row>
    <row r="1374" spans="36:36">
      <c r="AJ1374" s="421"/>
    </row>
    <row r="1375" spans="36:36">
      <c r="AJ1375" s="421"/>
    </row>
    <row r="1376" spans="36:36">
      <c r="AJ1376" s="421"/>
    </row>
    <row r="1377" spans="36:36">
      <c r="AJ1377" s="421"/>
    </row>
    <row r="1378" spans="36:36">
      <c r="AJ1378" s="421"/>
    </row>
    <row r="1379" spans="36:36">
      <c r="AJ1379" s="421"/>
    </row>
    <row r="1380" spans="36:36">
      <c r="AJ1380" s="421"/>
    </row>
    <row r="1381" spans="36:36">
      <c r="AJ1381" s="421"/>
    </row>
    <row r="1382" spans="36:36">
      <c r="AJ1382" s="421"/>
    </row>
    <row r="1383" spans="36:36">
      <c r="AJ1383" s="421"/>
    </row>
    <row r="1384" spans="36:36">
      <c r="AJ1384" s="421"/>
    </row>
    <row r="1385" spans="36:36">
      <c r="AJ1385" s="421"/>
    </row>
    <row r="1386" spans="36:36">
      <c r="AJ1386" s="421"/>
    </row>
    <row r="1387" spans="36:36">
      <c r="AJ1387" s="421"/>
    </row>
    <row r="1388" spans="36:36">
      <c r="AJ1388" s="421"/>
    </row>
    <row r="1389" spans="36:36">
      <c r="AJ1389" s="421"/>
    </row>
    <row r="1390" spans="36:36">
      <c r="AJ1390" s="421"/>
    </row>
    <row r="1391" spans="36:36">
      <c r="AJ1391" s="421"/>
    </row>
    <row r="1392" spans="36:36">
      <c r="AJ1392" s="421"/>
    </row>
    <row r="1393" spans="36:36">
      <c r="AJ1393" s="421"/>
    </row>
    <row r="1394" spans="36:36">
      <c r="AJ1394" s="421"/>
    </row>
    <row r="1395" spans="36:36">
      <c r="AJ1395" s="421"/>
    </row>
    <row r="1396" spans="36:36">
      <c r="AJ1396" s="421"/>
    </row>
    <row r="1397" spans="36:36">
      <c r="AJ1397" s="421"/>
    </row>
    <row r="1398" spans="36:36">
      <c r="AJ1398" s="421"/>
    </row>
    <row r="1399" spans="36:36">
      <c r="AJ1399" s="421"/>
    </row>
    <row r="1400" spans="36:36">
      <c r="AJ1400" s="421"/>
    </row>
    <row r="1401" spans="36:36">
      <c r="AJ1401" s="421"/>
    </row>
    <row r="1402" spans="36:36">
      <c r="AJ1402" s="421"/>
    </row>
    <row r="1403" spans="36:36">
      <c r="AJ1403" s="421"/>
    </row>
    <row r="1404" spans="36:36">
      <c r="AJ1404" s="421"/>
    </row>
    <row r="1405" spans="36:36">
      <c r="AJ1405" s="421"/>
    </row>
    <row r="1406" spans="36:36">
      <c r="AJ1406" s="421"/>
    </row>
  </sheetData>
  <mergeCells count="13">
    <mergeCell ref="BQ29:BU29"/>
    <mergeCell ref="BN29:BP29"/>
    <mergeCell ref="BH29:BM29"/>
    <mergeCell ref="BN31:BP31"/>
    <mergeCell ref="AQ29:BG29"/>
    <mergeCell ref="BF31:BG31"/>
    <mergeCell ref="Z29:AP29"/>
    <mergeCell ref="AO31:AP31"/>
    <mergeCell ref="H1:K1"/>
    <mergeCell ref="E11:G11"/>
    <mergeCell ref="B11:D11"/>
    <mergeCell ref="B19:D19"/>
    <mergeCell ref="E19:F19"/>
  </mergeCells>
  <phoneticPr fontId="13"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legacyDrawing r:id="rId2"/>
</worksheet>
</file>

<file path=xl/worksheets/sheet7.xml><?xml version="1.0" encoding="utf-8"?>
<worksheet xmlns="http://schemas.openxmlformats.org/spreadsheetml/2006/main" xmlns:r="http://schemas.openxmlformats.org/officeDocument/2006/relationships">
  <sheetPr transitionEvaluation="1" codeName="Sheet1"/>
  <dimension ref="A1:O597"/>
  <sheetViews>
    <sheetView topLeftCell="A304" zoomScaleNormal="100" workbookViewId="0">
      <selection activeCell="J334" sqref="J334"/>
    </sheetView>
  </sheetViews>
  <sheetFormatPr defaultColWidth="9.625" defaultRowHeight="12.75"/>
  <cols>
    <col min="1" max="1" width="6.375" style="12" customWidth="1"/>
    <col min="2" max="2" width="12" style="13" customWidth="1"/>
    <col min="3" max="3" width="10.5" style="14" customWidth="1"/>
    <col min="4" max="4" width="10.625" style="15" customWidth="1"/>
    <col min="5" max="5" width="9.625" style="82" customWidth="1"/>
    <col min="6" max="6" width="12.875" style="61" bestFit="1" customWidth="1"/>
    <col min="7" max="7" width="11.375" style="82" customWidth="1"/>
    <col min="8" max="8" width="13.25" style="61" customWidth="1"/>
    <col min="9" max="9" width="12.125" style="61" customWidth="1"/>
    <col min="10" max="10" width="10.875" style="18" customWidth="1"/>
    <col min="11" max="11" width="13.125" style="97" customWidth="1"/>
    <col min="12" max="12" width="13.125" style="61" customWidth="1"/>
    <col min="13" max="13" width="11.625" style="6" customWidth="1"/>
    <col min="14" max="14" width="9.625" style="19" customWidth="1"/>
    <col min="15" max="15" width="9.625" style="14" customWidth="1"/>
    <col min="16" max="16384" width="9.625" style="6"/>
  </cols>
  <sheetData>
    <row r="1" spans="1:15" s="16" customFormat="1">
      <c r="A1" s="11"/>
      <c r="B1" s="13"/>
      <c r="C1" s="17" t="s">
        <v>339</v>
      </c>
      <c r="D1" s="37" t="s">
        <v>340</v>
      </c>
      <c r="E1" s="83" t="s">
        <v>345</v>
      </c>
      <c r="F1" s="84" t="s">
        <v>341</v>
      </c>
      <c r="G1" s="83" t="s">
        <v>344</v>
      </c>
      <c r="H1" s="84" t="s">
        <v>343</v>
      </c>
      <c r="I1" s="84" t="s">
        <v>342</v>
      </c>
      <c r="J1" s="33" t="s">
        <v>346</v>
      </c>
      <c r="K1" s="99" t="s">
        <v>348</v>
      </c>
      <c r="L1" s="84" t="s">
        <v>359</v>
      </c>
      <c r="M1" s="16" t="s">
        <v>360</v>
      </c>
      <c r="N1" s="35" t="s">
        <v>376</v>
      </c>
      <c r="O1" s="17"/>
    </row>
    <row r="2" spans="1:15">
      <c r="F2" s="83"/>
      <c r="G2" s="84"/>
      <c r="H2" s="84" t="s">
        <v>0</v>
      </c>
      <c r="I2" s="83"/>
      <c r="K2" s="83"/>
    </row>
    <row r="3" spans="1:15">
      <c r="F3" s="84"/>
      <c r="G3" s="84"/>
      <c r="H3" s="84" t="s">
        <v>1</v>
      </c>
      <c r="I3" s="84"/>
      <c r="K3" s="84"/>
    </row>
    <row r="4" spans="1:15">
      <c r="C4" s="107"/>
      <c r="F4" s="83"/>
      <c r="G4" s="84"/>
      <c r="H4" s="84" t="s">
        <v>2</v>
      </c>
      <c r="I4" s="83"/>
      <c r="K4" s="83"/>
    </row>
    <row r="5" spans="1:15">
      <c r="E5" s="85"/>
      <c r="G5" s="61"/>
      <c r="H5" s="86" t="s">
        <v>39</v>
      </c>
      <c r="I5" s="106">
        <f>Input!C1</f>
        <v>2012</v>
      </c>
    </row>
    <row r="6" spans="1:15">
      <c r="E6" s="85"/>
      <c r="G6" s="61"/>
      <c r="H6" s="22">
        <f>B14</f>
        <v>41000</v>
      </c>
      <c r="I6" s="86"/>
      <c r="K6" s="98"/>
      <c r="O6" s="23"/>
    </row>
    <row r="7" spans="1:15" ht="13.5" thickBot="1">
      <c r="H7" s="84"/>
      <c r="I7" s="84"/>
      <c r="O7" s="23"/>
    </row>
    <row r="8" spans="1:15">
      <c r="A8" s="25"/>
      <c r="B8" s="26"/>
      <c r="C8" s="27"/>
      <c r="D8" s="28"/>
      <c r="E8" s="128"/>
      <c r="F8" s="88"/>
      <c r="G8" s="87"/>
      <c r="H8" s="89"/>
      <c r="I8" s="89" t="s">
        <v>3</v>
      </c>
      <c r="J8" s="71" t="s">
        <v>56</v>
      </c>
      <c r="K8" s="103" t="s">
        <v>8</v>
      </c>
      <c r="L8" s="131"/>
      <c r="M8" s="25"/>
      <c r="N8" s="30"/>
      <c r="O8" s="23"/>
    </row>
    <row r="9" spans="1:15">
      <c r="B9" s="32"/>
      <c r="E9" s="80"/>
      <c r="G9" s="83" t="s">
        <v>12</v>
      </c>
      <c r="H9" s="84" t="s">
        <v>5</v>
      </c>
      <c r="I9" s="84" t="s">
        <v>4</v>
      </c>
      <c r="J9" s="33" t="s">
        <v>57</v>
      </c>
      <c r="K9" s="99" t="s">
        <v>16</v>
      </c>
      <c r="L9" s="203" t="s">
        <v>8</v>
      </c>
      <c r="M9" s="21" t="s">
        <v>7</v>
      </c>
      <c r="O9" s="23"/>
    </row>
    <row r="10" spans="1:15">
      <c r="B10" s="32"/>
      <c r="E10" s="80"/>
      <c r="G10" s="82" t="s">
        <v>43</v>
      </c>
      <c r="H10" s="84" t="s">
        <v>11</v>
      </c>
      <c r="I10" s="84" t="s">
        <v>10</v>
      </c>
      <c r="J10" s="33" t="s">
        <v>15</v>
      </c>
      <c r="K10" s="99" t="s">
        <v>26</v>
      </c>
      <c r="L10" s="84" t="s">
        <v>13</v>
      </c>
      <c r="M10" s="16" t="s">
        <v>13</v>
      </c>
      <c r="N10" s="35" t="s">
        <v>14</v>
      </c>
      <c r="O10" s="36"/>
    </row>
    <row r="11" spans="1:15">
      <c r="B11" s="32"/>
      <c r="C11" s="17" t="s">
        <v>18</v>
      </c>
      <c r="D11" s="37" t="s">
        <v>19</v>
      </c>
      <c r="E11" s="83" t="s">
        <v>23</v>
      </c>
      <c r="F11" s="84" t="s">
        <v>24</v>
      </c>
      <c r="G11" s="83" t="s">
        <v>22</v>
      </c>
      <c r="H11" s="84" t="s">
        <v>21</v>
      </c>
      <c r="I11" s="84" t="s">
        <v>20</v>
      </c>
      <c r="J11" s="33" t="s">
        <v>25</v>
      </c>
      <c r="K11" s="97" t="s">
        <v>153</v>
      </c>
      <c r="L11" s="84" t="s">
        <v>22</v>
      </c>
      <c r="M11" s="16" t="s">
        <v>22</v>
      </c>
      <c r="N11" s="35" t="s">
        <v>10</v>
      </c>
      <c r="O11" s="36"/>
    </row>
    <row r="12" spans="1:15" ht="13.5" thickBot="1">
      <c r="A12" s="39" t="s">
        <v>27</v>
      </c>
      <c r="B12" s="40" t="s">
        <v>40</v>
      </c>
      <c r="C12" s="43" t="s">
        <v>50</v>
      </c>
      <c r="D12" s="44" t="s">
        <v>51</v>
      </c>
      <c r="E12" s="90" t="s">
        <v>52</v>
      </c>
      <c r="F12" s="90" t="s">
        <v>52</v>
      </c>
      <c r="G12" s="90" t="s">
        <v>52</v>
      </c>
      <c r="H12" s="90" t="s">
        <v>52</v>
      </c>
      <c r="I12" s="90" t="s">
        <v>52</v>
      </c>
      <c r="J12" s="46"/>
      <c r="K12" s="90" t="s">
        <v>52</v>
      </c>
      <c r="L12" s="90" t="s">
        <v>52</v>
      </c>
      <c r="M12" s="44" t="s">
        <v>51</v>
      </c>
      <c r="N12" s="129" t="s">
        <v>52</v>
      </c>
      <c r="O12" s="36"/>
    </row>
    <row r="13" spans="1:15" ht="13.5" thickTop="1">
      <c r="A13" s="48"/>
      <c r="B13" s="32"/>
      <c r="C13" s="49"/>
      <c r="D13" s="50"/>
      <c r="E13" s="91"/>
      <c r="F13" s="92"/>
      <c r="G13" s="91"/>
      <c r="H13" s="93"/>
      <c r="I13" s="93"/>
      <c r="J13" s="34"/>
      <c r="K13" s="100"/>
      <c r="L13" s="92"/>
      <c r="M13" s="21"/>
      <c r="N13" s="51"/>
      <c r="O13" s="52"/>
    </row>
    <row r="14" spans="1:15">
      <c r="A14" s="73" t="str">
        <f ca="1">OFFSET('day lookup'!$A$1,WEEKDAY(B14)-1,0)</f>
        <v>SUN</v>
      </c>
      <c r="B14" s="32">
        <f>DATE(I5,4,1)</f>
        <v>41000</v>
      </c>
      <c r="C14" s="107">
        <f>VLOOKUP($B14,Computations!$B$10:$AY$386,VLOOKUP(C$1,'day lookup'!$D$1:$E$52,2))</f>
        <v>7731.399621212121</v>
      </c>
      <c r="D14" s="107">
        <f>VLOOKUP($B14,Computations!$B$10:$AY$386,VLOOKUP(D$1,'day lookup'!$D$1:$E$52,2))</f>
        <v>71490.5</v>
      </c>
      <c r="E14" s="107">
        <f>VLOOKUP($B14,Computations!$B$10:$AY$386,VLOOKUP(E$1,'day lookup'!$D$1:$E$52,2))</f>
        <v>157.48907478888151</v>
      </c>
      <c r="F14" s="107">
        <f>VLOOKUP($B14,Computations!$B$10:$AY$386,VLOOKUP(F$1,'day lookup'!$D$1:$E$52,2))</f>
        <v>0</v>
      </c>
      <c r="G14" s="107">
        <f>VLOOKUP($B14,Computations!$B$10:$AY$386,VLOOKUP(G$1,'day lookup'!$D$1:$E$52,2))</f>
        <v>89.760312499999998</v>
      </c>
      <c r="H14" s="107">
        <f>VLOOKUP($B14,Computations!$B$10:$AY$386,VLOOKUP(H$1,'day lookup'!$D$1:$E$52,2))</f>
        <v>3.56</v>
      </c>
      <c r="I14" s="107">
        <f>VLOOKUP($B14,Computations!$B$10:$AY$386,VLOOKUP(I$1,'day lookup'!$D$1:$E$52,2))</f>
        <v>93.3203125</v>
      </c>
      <c r="J14" s="401" t="str">
        <f>VLOOKUP($B14,Computations!$B$10:$AY$386,VLOOKUP(J$1,'day lookup'!$D$1:$E$52,2))</f>
        <v>N</v>
      </c>
      <c r="K14" s="107">
        <f>VLOOKUP($B14,Computations!$B$10:$AY$386,VLOOKUP(K$1,'day lookup'!$D$1:$E$52,2))</f>
        <v>39</v>
      </c>
      <c r="L14" s="107">
        <f>VLOOKUP($B14,Computations!$B$10:$AY$386,VLOOKUP(L$1,'day lookup'!$D$1:$E$52,2))</f>
        <v>0</v>
      </c>
      <c r="M14" s="107">
        <f>VLOOKUP($B14,Computations!$B$10:$AY$386,VLOOKUP(M$1,'day lookup'!$D$1:$E$52,2))</f>
        <v>0</v>
      </c>
      <c r="N14" s="107">
        <f>VLOOKUP($B14,Computations!$B$10:$AY$386,VLOOKUP(N$1,'day lookup'!$D$1:$E$52,2))</f>
        <v>2300.5729166666601</v>
      </c>
      <c r="O14" s="107"/>
    </row>
    <row r="15" spans="1:15">
      <c r="A15" s="73" t="str">
        <f ca="1">OFFSET('day lookup'!$A$1,WEEKDAY(B15)-1,0)</f>
        <v>MON</v>
      </c>
      <c r="B15" s="56">
        <f>B14+1</f>
        <v>41001</v>
      </c>
      <c r="C15" s="107">
        <f>VLOOKUP($B15,Computations!$B$10:$AY$386,VLOOKUP(C$1,'day lookup'!$D$1:$E$52,2))</f>
        <v>7731.6095959595959</v>
      </c>
      <c r="D15" s="107">
        <f>VLOOKUP($B15,Computations!$B$10:$AY$386,VLOOKUP(D$1,'day lookup'!$D$1:$E$52,2))</f>
        <v>71656.800000000003</v>
      </c>
      <c r="E15" s="107">
        <f>VLOOKUP($B15,Computations!$B$10:$AY$386,VLOOKUP(E$1,'day lookup'!$D$1:$E$52,2))</f>
        <v>174.28169397529766</v>
      </c>
      <c r="F15" s="107">
        <f>VLOOKUP($B15,Computations!$B$10:$AY$386,VLOOKUP(F$1,'day lookup'!$D$1:$E$52,2))</f>
        <v>0</v>
      </c>
      <c r="G15" s="107">
        <f>VLOOKUP($B15,Computations!$B$10:$AY$386,VLOOKUP(G$1,'day lookup'!$D$1:$E$52,2))</f>
        <v>90.44</v>
      </c>
      <c r="H15" s="107">
        <f>VLOOKUP($B15,Computations!$B$10:$AY$386,VLOOKUP(H$1,'day lookup'!$D$1:$E$52,2))</f>
        <v>3.56</v>
      </c>
      <c r="I15" s="107">
        <f>VLOOKUP($B15,Computations!$B$10:$AY$386,VLOOKUP(I$1,'day lookup'!$D$1:$E$52,2))</f>
        <v>94</v>
      </c>
      <c r="J15" s="401" t="str">
        <f>VLOOKUP($B15,Computations!$B$10:$AY$386,VLOOKUP(J$1,'day lookup'!$D$1:$E$52,2))</f>
        <v>N</v>
      </c>
      <c r="K15" s="107">
        <f>VLOOKUP($B15,Computations!$B$10:$AY$386,VLOOKUP(K$1,'day lookup'!$D$1:$E$52,2))</f>
        <v>39</v>
      </c>
      <c r="L15" s="107">
        <f>VLOOKUP($B15,Computations!$B$10:$AY$386,VLOOKUP(L$1,'day lookup'!$D$1:$E$52,2))</f>
        <v>0</v>
      </c>
      <c r="M15" s="107">
        <f>VLOOKUP($B15,Computations!$B$10:$AY$386,VLOOKUP(M$1,'day lookup'!$D$1:$E$52,2))</f>
        <v>0</v>
      </c>
      <c r="N15" s="107">
        <f>VLOOKUP($B15,Computations!$B$10:$AY$386,VLOOKUP(N$1,'day lookup'!$D$1:$E$52,2))</f>
        <v>2385</v>
      </c>
      <c r="O15" s="107"/>
    </row>
    <row r="16" spans="1:15">
      <c r="A16" s="73" t="str">
        <f ca="1">OFFSET('day lookup'!$A$1,WEEKDAY(B16)-1,0)</f>
        <v>TUE</v>
      </c>
      <c r="B16" s="56">
        <f t="shared" ref="B16:B43" si="0">B15+1</f>
        <v>41002</v>
      </c>
      <c r="C16" s="107">
        <f>VLOOKUP($B16,Computations!$B$10:$AY$386,VLOOKUP(C$1,'day lookup'!$D$1:$E$52,2))</f>
        <v>7731.7298611111109</v>
      </c>
      <c r="D16" s="107">
        <f>VLOOKUP($B16,Computations!$B$10:$AY$386,VLOOKUP(D$1,'day lookup'!$D$1:$E$52,2))</f>
        <v>71752.05</v>
      </c>
      <c r="E16" s="107">
        <f>VLOOKUP($B16,Computations!$B$10:$AY$386,VLOOKUP(E$1,'day lookup'!$D$1:$E$52,2))</f>
        <v>138.26075802453568</v>
      </c>
      <c r="F16" s="107">
        <f>VLOOKUP($B16,Computations!$B$10:$AY$386,VLOOKUP(F$1,'day lookup'!$D$1:$E$52,2))</f>
        <v>0</v>
      </c>
      <c r="G16" s="107">
        <f>VLOOKUP($B16,Computations!$B$10:$AY$386,VLOOKUP(G$1,'day lookup'!$D$1:$E$52,2))</f>
        <v>90.239583333333272</v>
      </c>
      <c r="H16" s="107">
        <f>VLOOKUP($B16,Computations!$B$10:$AY$386,VLOOKUP(H$1,'day lookup'!$D$1:$E$52,2))</f>
        <v>3.7708333333333299</v>
      </c>
      <c r="I16" s="107">
        <f>VLOOKUP($B16,Computations!$B$10:$AY$386,VLOOKUP(I$1,'day lookup'!$D$1:$E$52,2))</f>
        <v>94.0104166666666</v>
      </c>
      <c r="J16" s="401" t="str">
        <f>VLOOKUP($B16,Computations!$B$10:$AY$386,VLOOKUP(J$1,'day lookup'!$D$1:$E$52,2))</f>
        <v>N</v>
      </c>
      <c r="K16" s="107">
        <f>VLOOKUP($B16,Computations!$B$10:$AY$386,VLOOKUP(K$1,'day lookup'!$D$1:$E$52,2))</f>
        <v>39</v>
      </c>
      <c r="L16" s="107">
        <f>VLOOKUP($B16,Computations!$B$10:$AY$386,VLOOKUP(L$1,'day lookup'!$D$1:$E$52,2))</f>
        <v>0</v>
      </c>
      <c r="M16" s="107">
        <f>VLOOKUP($B16,Computations!$B$10:$AY$386,VLOOKUP(M$1,'day lookup'!$D$1:$E$52,2))</f>
        <v>0</v>
      </c>
      <c r="N16" s="107">
        <f>VLOOKUP($B16,Computations!$B$10:$AY$386,VLOOKUP(N$1,'day lookup'!$D$1:$E$52,2))</f>
        <v>2266.8229166666601</v>
      </c>
      <c r="O16" s="107"/>
    </row>
    <row r="17" spans="1:15">
      <c r="A17" s="73" t="str">
        <f ca="1">OFFSET('day lookup'!$A$1,WEEKDAY(B17)-1,0)</f>
        <v>WED</v>
      </c>
      <c r="B17" s="56">
        <f t="shared" si="0"/>
        <v>41003</v>
      </c>
      <c r="C17" s="107">
        <f>VLOOKUP($B17,Computations!$B$10:$AY$386,VLOOKUP(C$1,'day lookup'!$D$1:$E$52,2))</f>
        <v>7731.839962121212</v>
      </c>
      <c r="D17" s="107">
        <f>VLOOKUP($B17,Computations!$B$10:$AY$386,VLOOKUP(D$1,'day lookup'!$D$1:$E$52,2))</f>
        <v>71839.25</v>
      </c>
      <c r="E17" s="107">
        <f>VLOOKUP($B17,Computations!$B$10:$AY$386,VLOOKUP(E$1,'day lookup'!$D$1:$E$52,2))</f>
        <v>113.40540054407043</v>
      </c>
      <c r="F17" s="107">
        <f>VLOOKUP($B17,Computations!$B$10:$AY$386,VLOOKUP(F$1,'day lookup'!$D$1:$E$52,2))</f>
        <v>0</v>
      </c>
      <c r="G17" s="107">
        <f>VLOOKUP($B17,Computations!$B$10:$AY$386,VLOOKUP(G$1,'day lookup'!$D$1:$E$52,2))</f>
        <v>69.442708333333314</v>
      </c>
      <c r="H17" s="107">
        <f>VLOOKUP($B17,Computations!$B$10:$AY$386,VLOOKUP(H$1,'day lookup'!$D$1:$E$52,2))</f>
        <v>3.9999999999999898</v>
      </c>
      <c r="I17" s="107">
        <f>VLOOKUP($B17,Computations!$B$10:$AY$386,VLOOKUP(I$1,'day lookup'!$D$1:$E$52,2))</f>
        <v>73.4427083333333</v>
      </c>
      <c r="J17" s="401" t="str">
        <f>VLOOKUP($B17,Computations!$B$10:$AY$386,VLOOKUP(J$1,'day lookup'!$D$1:$E$52,2))</f>
        <v>N</v>
      </c>
      <c r="K17" s="107">
        <f>VLOOKUP($B17,Computations!$B$10:$AY$386,VLOOKUP(K$1,'day lookup'!$D$1:$E$52,2))</f>
        <v>39</v>
      </c>
      <c r="L17" s="107">
        <f>VLOOKUP($B17,Computations!$B$10:$AY$386,VLOOKUP(L$1,'day lookup'!$D$1:$E$52,2))</f>
        <v>0</v>
      </c>
      <c r="M17" s="107">
        <f>VLOOKUP($B17,Computations!$B$10:$AY$386,VLOOKUP(M$1,'day lookup'!$D$1:$E$52,2))</f>
        <v>0</v>
      </c>
      <c r="N17" s="107">
        <f>VLOOKUP($B17,Computations!$B$10:$AY$386,VLOOKUP(N$1,'day lookup'!$D$1:$E$52,2))</f>
        <v>1864.5833333333301</v>
      </c>
      <c r="O17" s="107"/>
    </row>
    <row r="18" spans="1:15">
      <c r="A18" s="73" t="str">
        <f ca="1">OFFSET('day lookup'!$A$1,WEEKDAY(B18)-1,0)</f>
        <v>THU</v>
      </c>
      <c r="B18" s="56">
        <f t="shared" si="0"/>
        <v>41004</v>
      </c>
      <c r="C18" s="107">
        <f>VLOOKUP($B18,Computations!$B$10:$AY$386,VLOOKUP(C$1,'day lookup'!$D$1:$E$52,2))</f>
        <v>7731.9805429292928</v>
      </c>
      <c r="D18" s="107">
        <f>VLOOKUP($B18,Computations!$B$10:$AY$386,VLOOKUP(D$1,'day lookup'!$D$1:$E$52,2))</f>
        <v>71950.59</v>
      </c>
      <c r="E18" s="107">
        <f>VLOOKUP($B18,Computations!$B$10:$AY$386,VLOOKUP(E$1,'day lookup'!$D$1:$E$52,2))</f>
        <v>117.46903555898488</v>
      </c>
      <c r="F18" s="107">
        <f>VLOOKUP($B18,Computations!$B$10:$AY$386,VLOOKUP(F$1,'day lookup'!$D$1:$E$52,2))</f>
        <v>0</v>
      </c>
      <c r="G18" s="107">
        <f>VLOOKUP($B18,Computations!$B$10:$AY$386,VLOOKUP(G$1,'day lookup'!$D$1:$E$52,2))</f>
        <v>61.335937500000007</v>
      </c>
      <c r="H18" s="107">
        <f>VLOOKUP($B18,Computations!$B$10:$AY$386,VLOOKUP(H$1,'day lookup'!$D$1:$E$52,2))</f>
        <v>3.9999999999999898</v>
      </c>
      <c r="I18" s="107">
        <f>VLOOKUP($B18,Computations!$B$10:$AY$386,VLOOKUP(I$1,'day lookup'!$D$1:$E$52,2))</f>
        <v>65.3359375</v>
      </c>
      <c r="J18" s="401" t="str">
        <f>VLOOKUP($B18,Computations!$B$10:$AY$386,VLOOKUP(J$1,'day lookup'!$D$1:$E$52,2))</f>
        <v>N</v>
      </c>
      <c r="K18" s="107">
        <f>VLOOKUP($B18,Computations!$B$10:$AY$386,VLOOKUP(K$1,'day lookup'!$D$1:$E$52,2))</f>
        <v>39</v>
      </c>
      <c r="L18" s="107">
        <f>VLOOKUP($B18,Computations!$B$10:$AY$386,VLOOKUP(L$1,'day lookup'!$D$1:$E$52,2))</f>
        <v>0</v>
      </c>
      <c r="M18" s="107">
        <f>VLOOKUP($B18,Computations!$B$10:$AY$386,VLOOKUP(M$1,'day lookup'!$D$1:$E$52,2))</f>
        <v>0</v>
      </c>
      <c r="N18" s="107">
        <f>VLOOKUP($B18,Computations!$B$10:$AY$386,VLOOKUP(N$1,'day lookup'!$D$1:$E$52,2))</f>
        <v>1512.34375</v>
      </c>
      <c r="O18" s="107"/>
    </row>
    <row r="19" spans="1:15">
      <c r="A19" s="73" t="str">
        <f ca="1">OFFSET('day lookup'!$A$1,WEEKDAY(B19)-1,0)</f>
        <v>FRI</v>
      </c>
      <c r="B19" s="56">
        <f t="shared" si="0"/>
        <v>41005</v>
      </c>
      <c r="C19" s="107">
        <f>VLOOKUP($B19,Computations!$B$10:$AY$386,VLOOKUP(C$1,'day lookup'!$D$1:$E$52,2))</f>
        <v>7732.0405263157891</v>
      </c>
      <c r="D19" s="107">
        <f>VLOOKUP($B19,Computations!$B$10:$AY$386,VLOOKUP(D$1,'day lookup'!$D$1:$E$52,2))</f>
        <v>71998.34</v>
      </c>
      <c r="E19" s="107">
        <f>VLOOKUP($B19,Computations!$B$10:$AY$386,VLOOKUP(E$1,'day lookup'!$D$1:$E$52,2))</f>
        <v>84.643607259894097</v>
      </c>
      <c r="F19" s="107">
        <f>VLOOKUP($B19,Computations!$B$10:$AY$386,VLOOKUP(F$1,'day lookup'!$D$1:$E$52,2))</f>
        <v>0</v>
      </c>
      <c r="G19" s="107">
        <f>VLOOKUP($B19,Computations!$B$10:$AY$386,VLOOKUP(G$1,'day lookup'!$D$1:$E$52,2))</f>
        <v>60.569999999999972</v>
      </c>
      <c r="H19" s="107">
        <f>VLOOKUP($B19,Computations!$B$10:$AY$386,VLOOKUP(H$1,'day lookup'!$D$1:$E$52,2))</f>
        <v>4.0836458333333301</v>
      </c>
      <c r="I19" s="107">
        <f>VLOOKUP($B19,Computations!$B$10:$AY$386,VLOOKUP(I$1,'day lookup'!$D$1:$E$52,2))</f>
        <v>64.6536458333333</v>
      </c>
      <c r="J19" s="401" t="str">
        <f>VLOOKUP($B19,Computations!$B$10:$AY$386,VLOOKUP(J$1,'day lookup'!$D$1:$E$52,2))</f>
        <v>N</v>
      </c>
      <c r="K19" s="107">
        <f>VLOOKUP($B19,Computations!$B$10:$AY$386,VLOOKUP(K$1,'day lookup'!$D$1:$E$52,2))</f>
        <v>39</v>
      </c>
      <c r="L19" s="107">
        <f>VLOOKUP($B19,Computations!$B$10:$AY$386,VLOOKUP(L$1,'day lookup'!$D$1:$E$52,2))</f>
        <v>0</v>
      </c>
      <c r="M19" s="107">
        <f>VLOOKUP($B19,Computations!$B$10:$AY$386,VLOOKUP(M$1,'day lookup'!$D$1:$E$52,2))</f>
        <v>0</v>
      </c>
      <c r="N19" s="107">
        <f>VLOOKUP($B19,Computations!$B$10:$AY$386,VLOOKUP(N$1,'day lookup'!$D$1:$E$52,2))</f>
        <v>1134.1822916666599</v>
      </c>
      <c r="O19" s="107"/>
    </row>
    <row r="20" spans="1:15">
      <c r="A20" s="73" t="str">
        <f ca="1">OFFSET('day lookup'!$A$1,WEEKDAY(B20)-1,0)</f>
        <v>SAT</v>
      </c>
      <c r="B20" s="56">
        <f t="shared" si="0"/>
        <v>41006</v>
      </c>
      <c r="C20" s="107">
        <f>VLOOKUP($B20,Computations!$B$10:$AY$386,VLOOKUP(C$1,'day lookup'!$D$1:$E$52,2))</f>
        <v>7732.1602756892235</v>
      </c>
      <c r="D20" s="107">
        <f>VLOOKUP($B20,Computations!$B$10:$AY$386,VLOOKUP(D$1,'day lookup'!$D$1:$E$52,2))</f>
        <v>72093.899999999994</v>
      </c>
      <c r="E20" s="107">
        <f>VLOOKUP($B20,Computations!$B$10:$AY$386,VLOOKUP(E$1,'day lookup'!$D$1:$E$52,2))</f>
        <v>109.16673491198095</v>
      </c>
      <c r="F20" s="107">
        <f>VLOOKUP($B20,Computations!$B$10:$AY$386,VLOOKUP(F$1,'day lookup'!$D$1:$E$52,2))</f>
        <v>0</v>
      </c>
      <c r="G20" s="107">
        <f>VLOOKUP($B20,Computations!$B$10:$AY$386,VLOOKUP(G$1,'day lookup'!$D$1:$E$52,2))</f>
        <v>60.989270833333272</v>
      </c>
      <c r="H20" s="107">
        <f>VLOOKUP($B20,Computations!$B$10:$AY$386,VLOOKUP(H$1,'day lookup'!$D$1:$E$52,2))</f>
        <v>4.0836458333333301</v>
      </c>
      <c r="I20" s="107">
        <f>VLOOKUP($B20,Computations!$B$10:$AY$386,VLOOKUP(I$1,'day lookup'!$D$1:$E$52,2))</f>
        <v>65.0729166666666</v>
      </c>
      <c r="J20" s="401" t="str">
        <f>VLOOKUP($B20,Computations!$B$10:$AY$386,VLOOKUP(J$1,'day lookup'!$D$1:$E$52,2))</f>
        <v>N</v>
      </c>
      <c r="K20" s="107">
        <f>VLOOKUP($B20,Computations!$B$10:$AY$386,VLOOKUP(K$1,'day lookup'!$D$1:$E$52,2))</f>
        <v>39</v>
      </c>
      <c r="L20" s="107">
        <f>VLOOKUP($B20,Computations!$B$10:$AY$386,VLOOKUP(L$1,'day lookup'!$D$1:$E$52,2))</f>
        <v>0</v>
      </c>
      <c r="M20" s="107">
        <f>VLOOKUP($B20,Computations!$B$10:$AY$386,VLOOKUP(M$1,'day lookup'!$D$1:$E$52,2))</f>
        <v>0</v>
      </c>
      <c r="N20" s="107">
        <f>VLOOKUP($B20,Computations!$B$10:$AY$386,VLOOKUP(N$1,'day lookup'!$D$1:$E$52,2))</f>
        <v>955.23958333333303</v>
      </c>
      <c r="O20" s="107"/>
    </row>
    <row r="21" spans="1:15">
      <c r="A21" s="73" t="str">
        <f ca="1">OFFSET('day lookup'!$A$1,WEEKDAY(B21)-1,0)</f>
        <v>SUN</v>
      </c>
      <c r="B21" s="56">
        <f t="shared" si="0"/>
        <v>41007</v>
      </c>
      <c r="C21" s="107">
        <f>VLOOKUP($B21,Computations!$B$10:$AY$386,VLOOKUP(C$1,'day lookup'!$D$1:$E$52,2))</f>
        <v>7732.289899749373</v>
      </c>
      <c r="D21" s="107">
        <f>VLOOKUP($B21,Computations!$B$10:$AY$386,VLOOKUP(D$1,'day lookup'!$D$1:$E$52,2))</f>
        <v>72197.34</v>
      </c>
      <c r="E21" s="107">
        <f>VLOOKUP($B21,Computations!$B$10:$AY$386,VLOOKUP(E$1,'day lookup'!$D$1:$E$52,2))</f>
        <v>113.29607280900879</v>
      </c>
      <c r="F21" s="107">
        <f>VLOOKUP($B21,Computations!$B$10:$AY$386,VLOOKUP(F$1,'day lookup'!$D$1:$E$52,2))</f>
        <v>0</v>
      </c>
      <c r="G21" s="107">
        <f>VLOOKUP($B21,Computations!$B$10:$AY$386,VLOOKUP(G$1,'day lookup'!$D$1:$E$52,2))</f>
        <v>61.145833333333307</v>
      </c>
      <c r="H21" s="107">
        <f>VLOOKUP($B21,Computations!$B$10:$AY$386,VLOOKUP(H$1,'day lookup'!$D$1:$E$52,2))</f>
        <v>3.9999999999999898</v>
      </c>
      <c r="I21" s="107">
        <f>VLOOKUP($B21,Computations!$B$10:$AY$386,VLOOKUP(I$1,'day lookup'!$D$1:$E$52,2))</f>
        <v>65.1458333333333</v>
      </c>
      <c r="J21" s="401" t="str">
        <f>VLOOKUP($B21,Computations!$B$10:$AY$386,VLOOKUP(J$1,'day lookup'!$D$1:$E$52,2))</f>
        <v>N</v>
      </c>
      <c r="K21" s="107">
        <f>VLOOKUP($B21,Computations!$B$10:$AY$386,VLOOKUP(K$1,'day lookup'!$D$1:$E$52,2))</f>
        <v>39</v>
      </c>
      <c r="L21" s="107">
        <f>VLOOKUP($B21,Computations!$B$10:$AY$386,VLOOKUP(L$1,'day lookup'!$D$1:$E$52,2))</f>
        <v>0</v>
      </c>
      <c r="M21" s="107">
        <f>VLOOKUP($B21,Computations!$B$10:$AY$386,VLOOKUP(M$1,'day lookup'!$D$1:$E$52,2))</f>
        <v>0</v>
      </c>
      <c r="N21" s="107">
        <f>VLOOKUP($B21,Computations!$B$10:$AY$386,VLOOKUP(N$1,'day lookup'!$D$1:$E$52,2))</f>
        <v>836.56770833333303</v>
      </c>
      <c r="O21" s="107"/>
    </row>
    <row r="22" spans="1:15">
      <c r="A22" s="73" t="str">
        <f ca="1">OFFSET('day lookup'!$A$1,WEEKDAY(B22)-1,0)</f>
        <v>MON</v>
      </c>
      <c r="B22" s="56">
        <f t="shared" si="0"/>
        <v>41008</v>
      </c>
      <c r="C22" s="107">
        <f>VLOOKUP($B22,Computations!$B$10:$AY$386,VLOOKUP(C$1,'day lookup'!$D$1:$E$52,2))</f>
        <v>7732.4396491228072</v>
      </c>
      <c r="D22" s="107">
        <f>VLOOKUP($B22,Computations!$B$10:$AY$386,VLOOKUP(D$1,'day lookup'!$D$1:$E$52,2))</f>
        <v>72316.84</v>
      </c>
      <c r="E22" s="107">
        <f>VLOOKUP($B22,Computations!$B$10:$AY$386,VLOOKUP(E$1,'day lookup'!$D$1:$E$52,2))</f>
        <v>121.42412139736155</v>
      </c>
      <c r="F22" s="107">
        <f>VLOOKUP($B22,Computations!$B$10:$AY$386,VLOOKUP(F$1,'day lookup'!$D$1:$E$52,2))</f>
        <v>0</v>
      </c>
      <c r="G22" s="107">
        <f>VLOOKUP($B22,Computations!$B$10:$AY$386,VLOOKUP(G$1,'day lookup'!$D$1:$E$52,2))</f>
        <v>61.177083333333307</v>
      </c>
      <c r="H22" s="107">
        <f>VLOOKUP($B22,Computations!$B$10:$AY$386,VLOOKUP(H$1,'day lookup'!$D$1:$E$52,2))</f>
        <v>3.9999999999999898</v>
      </c>
      <c r="I22" s="107">
        <f>VLOOKUP($B22,Computations!$B$10:$AY$386,VLOOKUP(I$1,'day lookup'!$D$1:$E$52,2))</f>
        <v>65.1770833333333</v>
      </c>
      <c r="J22" s="401" t="str">
        <f>VLOOKUP($B22,Computations!$B$10:$AY$386,VLOOKUP(J$1,'day lookup'!$D$1:$E$52,2))</f>
        <v>N</v>
      </c>
      <c r="K22" s="107">
        <f>VLOOKUP($B22,Computations!$B$10:$AY$386,VLOOKUP(K$1,'day lookup'!$D$1:$E$52,2))</f>
        <v>39</v>
      </c>
      <c r="L22" s="107">
        <f>VLOOKUP($B22,Computations!$B$10:$AY$386,VLOOKUP(L$1,'day lookup'!$D$1:$E$52,2))</f>
        <v>0</v>
      </c>
      <c r="M22" s="107">
        <f>VLOOKUP($B22,Computations!$B$10:$AY$386,VLOOKUP(M$1,'day lookup'!$D$1:$E$52,2))</f>
        <v>0</v>
      </c>
      <c r="N22" s="107">
        <f>VLOOKUP($B22,Computations!$B$10:$AY$386,VLOOKUP(N$1,'day lookup'!$D$1:$E$52,2))</f>
        <v>722.17968749999898</v>
      </c>
      <c r="O22" s="107"/>
    </row>
    <row r="23" spans="1:15">
      <c r="A23" s="73" t="str">
        <f ca="1">OFFSET('day lookup'!$A$1,WEEKDAY(B23)-1,0)</f>
        <v>TUE</v>
      </c>
      <c r="B23" s="56">
        <f t="shared" si="0"/>
        <v>41009</v>
      </c>
      <c r="C23" s="107">
        <f>VLOOKUP($B23,Computations!$B$10:$AY$386,VLOOKUP(C$1,'day lookup'!$D$1:$E$52,2))</f>
        <v>7732.7000375939851</v>
      </c>
      <c r="D23" s="107">
        <f>VLOOKUP($B23,Computations!$B$10:$AY$386,VLOOKUP(D$1,'day lookup'!$D$1:$E$52,2))</f>
        <v>72524.63</v>
      </c>
      <c r="E23" s="107">
        <f>VLOOKUP($B23,Computations!$B$10:$AY$386,VLOOKUP(E$1,'day lookup'!$D$1:$E$52,2))</f>
        <v>152.39468059407179</v>
      </c>
      <c r="F23" s="107">
        <f>VLOOKUP($B23,Computations!$B$10:$AY$386,VLOOKUP(F$1,'day lookup'!$D$1:$E$52,2))</f>
        <v>0</v>
      </c>
      <c r="G23" s="107">
        <f>VLOOKUP($B23,Computations!$B$10:$AY$386,VLOOKUP(G$1,'day lookup'!$D$1:$E$52,2))</f>
        <v>47.635416666666607</v>
      </c>
      <c r="H23" s="107">
        <f>VLOOKUP($B23,Computations!$B$10:$AY$386,VLOOKUP(H$1,'day lookup'!$D$1:$E$52,2))</f>
        <v>3.9999999999999898</v>
      </c>
      <c r="I23" s="107">
        <f>VLOOKUP($B23,Computations!$B$10:$AY$386,VLOOKUP(I$1,'day lookup'!$D$1:$E$52,2))</f>
        <v>51.6354166666666</v>
      </c>
      <c r="J23" s="401" t="str">
        <f>VLOOKUP($B23,Computations!$B$10:$AY$386,VLOOKUP(J$1,'day lookup'!$D$1:$E$52,2))</f>
        <v>N</v>
      </c>
      <c r="K23" s="107">
        <f>VLOOKUP($B23,Computations!$B$10:$AY$386,VLOOKUP(K$1,'day lookup'!$D$1:$E$52,2))</f>
        <v>39</v>
      </c>
      <c r="L23" s="107">
        <f>VLOOKUP($B23,Computations!$B$10:$AY$386,VLOOKUP(L$1,'day lookup'!$D$1:$E$52,2))</f>
        <v>0</v>
      </c>
      <c r="M23" s="107">
        <f>VLOOKUP($B23,Computations!$B$10:$AY$386,VLOOKUP(M$1,'day lookup'!$D$1:$E$52,2))</f>
        <v>0</v>
      </c>
      <c r="N23" s="107">
        <f>VLOOKUP($B23,Computations!$B$10:$AY$386,VLOOKUP(N$1,'day lookup'!$D$1:$E$52,2))</f>
        <v>668.4375</v>
      </c>
      <c r="O23" s="107"/>
    </row>
    <row r="24" spans="1:15">
      <c r="A24" s="73" t="str">
        <f ca="1">OFFSET('day lookup'!$A$1,WEEKDAY(B24)-1,0)</f>
        <v>WED</v>
      </c>
      <c r="B24" s="56">
        <f t="shared" si="0"/>
        <v>41010</v>
      </c>
      <c r="C24" s="107">
        <f>VLOOKUP($B24,Computations!$B$10:$AY$386,VLOOKUP(C$1,'day lookup'!$D$1:$E$52,2))</f>
        <v>7733.0803229813664</v>
      </c>
      <c r="D24" s="107">
        <f>VLOOKUP($B24,Computations!$B$10:$AY$386,VLOOKUP(D$1,'day lookup'!$D$1:$E$52,2))</f>
        <v>72828.66</v>
      </c>
      <c r="E24" s="107">
        <f>VLOOKUP($B24,Computations!$B$10:$AY$386,VLOOKUP(E$1,'day lookup'!$D$1:$E$52,2))</f>
        <v>190.24294175646935</v>
      </c>
      <c r="F24" s="107">
        <f>VLOOKUP($B24,Computations!$B$10:$AY$386,VLOOKUP(F$1,'day lookup'!$D$1:$E$52,2))</f>
        <v>0</v>
      </c>
      <c r="G24" s="107">
        <f>VLOOKUP($B24,Computations!$B$10:$AY$386,VLOOKUP(G$1,'day lookup'!$D$1:$E$52,2))</f>
        <v>36.963385416666569</v>
      </c>
      <c r="H24" s="107">
        <f>VLOOKUP($B24,Computations!$B$10:$AY$386,VLOOKUP(H$1,'day lookup'!$D$1:$E$52,2))</f>
        <v>3.9272395833333298</v>
      </c>
      <c r="I24" s="107">
        <f>VLOOKUP($B24,Computations!$B$10:$AY$386,VLOOKUP(I$1,'day lookup'!$D$1:$E$52,2))</f>
        <v>40.890624999999901</v>
      </c>
      <c r="J24" s="401" t="str">
        <f>VLOOKUP($B24,Computations!$B$10:$AY$386,VLOOKUP(J$1,'day lookup'!$D$1:$E$52,2))</f>
        <v>N</v>
      </c>
      <c r="K24" s="107">
        <f>VLOOKUP($B24,Computations!$B$10:$AY$386,VLOOKUP(K$1,'day lookup'!$D$1:$E$52,2))</f>
        <v>39</v>
      </c>
      <c r="L24" s="107">
        <f>VLOOKUP($B24,Computations!$B$10:$AY$386,VLOOKUP(L$1,'day lookup'!$D$1:$E$52,2))</f>
        <v>0</v>
      </c>
      <c r="M24" s="107">
        <f>VLOOKUP($B24,Computations!$B$10:$AY$386,VLOOKUP(M$1,'day lookup'!$D$1:$E$52,2))</f>
        <v>0</v>
      </c>
      <c r="N24" s="107">
        <f>VLOOKUP($B24,Computations!$B$10:$AY$386,VLOOKUP(N$1,'day lookup'!$D$1:$E$52,2))</f>
        <v>667.15104166666595</v>
      </c>
      <c r="O24" s="107"/>
    </row>
    <row r="25" spans="1:15">
      <c r="A25" s="73" t="str">
        <f ca="1">OFFSET('day lookup'!$A$1,WEEKDAY(B25)-1,0)</f>
        <v>THU</v>
      </c>
      <c r="B25" s="56">
        <f t="shared" si="0"/>
        <v>41011</v>
      </c>
      <c r="C25" s="107">
        <f>VLOOKUP($B25,Computations!$B$10:$AY$386,VLOOKUP(C$1,'day lookup'!$D$1:$E$52,2))</f>
        <v>7733.4693167701862</v>
      </c>
      <c r="D25" s="107">
        <f>VLOOKUP($B25,Computations!$B$10:$AY$386,VLOOKUP(D$1,'day lookup'!$D$1:$E$52,2))</f>
        <v>73141.8</v>
      </c>
      <c r="E25" s="107">
        <f>VLOOKUP($B25,Computations!$B$10:$AY$386,VLOOKUP(E$1,'day lookup'!$D$1:$E$52,2))</f>
        <v>195.86645811013744</v>
      </c>
      <c r="F25" s="107">
        <f>VLOOKUP($B25,Computations!$B$10:$AY$386,VLOOKUP(F$1,'day lookup'!$D$1:$E$52,2))</f>
        <v>0</v>
      </c>
      <c r="G25" s="107">
        <f>VLOOKUP($B25,Computations!$B$10:$AY$386,VLOOKUP(G$1,'day lookup'!$D$1:$E$52,2))</f>
        <v>37.994010416666612</v>
      </c>
      <c r="H25" s="107">
        <f>VLOOKUP($B25,Computations!$B$10:$AY$386,VLOOKUP(H$1,'day lookup'!$D$1:$E$52,2))</f>
        <v>3.92265624999999</v>
      </c>
      <c r="I25" s="107">
        <f>VLOOKUP($B25,Computations!$B$10:$AY$386,VLOOKUP(I$1,'day lookup'!$D$1:$E$52,2))</f>
        <v>41.9166666666666</v>
      </c>
      <c r="J25" s="401" t="str">
        <f>VLOOKUP($B25,Computations!$B$10:$AY$386,VLOOKUP(J$1,'day lookup'!$D$1:$E$52,2))</f>
        <v>N</v>
      </c>
      <c r="K25" s="107">
        <f>VLOOKUP($B25,Computations!$B$10:$AY$386,VLOOKUP(K$1,'day lookup'!$D$1:$E$52,2))</f>
        <v>39</v>
      </c>
      <c r="L25" s="107">
        <f>VLOOKUP($B25,Computations!$B$10:$AY$386,VLOOKUP(L$1,'day lookup'!$D$1:$E$52,2))</f>
        <v>0</v>
      </c>
      <c r="M25" s="107">
        <f>VLOOKUP($B25,Computations!$B$10:$AY$386,VLOOKUP(M$1,'day lookup'!$D$1:$E$52,2))</f>
        <v>0</v>
      </c>
      <c r="N25" s="107">
        <f>VLOOKUP($B25,Computations!$B$10:$AY$386,VLOOKUP(N$1,'day lookup'!$D$1:$E$52,2))</f>
        <v>839.13020833333303</v>
      </c>
      <c r="O25" s="107"/>
    </row>
    <row r="26" spans="1:15">
      <c r="A26" s="73" t="str">
        <f ca="1">OFFSET('day lookup'!$A$1,WEEKDAY(B26)-1,0)</f>
        <v>FRI</v>
      </c>
      <c r="B26" s="56">
        <f t="shared" si="0"/>
        <v>41012</v>
      </c>
      <c r="C26" s="107">
        <f>VLOOKUP($B26,Computations!$B$10:$AY$386,VLOOKUP(C$1,'day lookup'!$D$1:$E$52,2))</f>
        <v>7733.7489937888195</v>
      </c>
      <c r="D26" s="107">
        <f>VLOOKUP($B26,Computations!$B$10:$AY$386,VLOOKUP(D$1,'day lookup'!$D$1:$E$52,2))</f>
        <v>73366.94</v>
      </c>
      <c r="E26" s="107">
        <f>VLOOKUP($B26,Computations!$B$10:$AY$386,VLOOKUP(E$1,'day lookup'!$D$1:$E$52,2))</f>
        <v>151.28642803125757</v>
      </c>
      <c r="F26" s="107">
        <f>VLOOKUP($B26,Computations!$B$10:$AY$386,VLOOKUP(F$1,'day lookup'!$D$1:$E$52,2))</f>
        <v>0</v>
      </c>
      <c r="G26" s="107">
        <f>VLOOKUP($B26,Computations!$B$10:$AY$386,VLOOKUP(G$1,'day lookup'!$D$1:$E$52,2))</f>
        <v>37.78</v>
      </c>
      <c r="H26" s="107">
        <f>VLOOKUP($B26,Computations!$B$10:$AY$386,VLOOKUP(H$1,'day lookup'!$D$1:$E$52,2))</f>
        <v>4.22</v>
      </c>
      <c r="I26" s="107">
        <f>VLOOKUP($B26,Computations!$B$10:$AY$386,VLOOKUP(I$1,'day lookup'!$D$1:$E$52,2))</f>
        <v>42</v>
      </c>
      <c r="J26" s="401" t="str">
        <f>VLOOKUP($B26,Computations!$B$10:$AY$386,VLOOKUP(J$1,'day lookup'!$D$1:$E$52,2))</f>
        <v>N</v>
      </c>
      <c r="K26" s="107">
        <f>VLOOKUP($B26,Computations!$B$10:$AY$386,VLOOKUP(K$1,'day lookup'!$D$1:$E$52,2))</f>
        <v>39</v>
      </c>
      <c r="L26" s="107">
        <f>VLOOKUP($B26,Computations!$B$10:$AY$386,VLOOKUP(L$1,'day lookup'!$D$1:$E$52,2))</f>
        <v>0</v>
      </c>
      <c r="M26" s="107">
        <f>VLOOKUP($B26,Computations!$B$10:$AY$386,VLOOKUP(M$1,'day lookup'!$D$1:$E$52,2))</f>
        <v>0</v>
      </c>
      <c r="N26" s="107">
        <f>VLOOKUP($B26,Computations!$B$10:$AY$386,VLOOKUP(N$1,'day lookup'!$D$1:$E$52,2))</f>
        <v>1065.8984375</v>
      </c>
      <c r="O26" s="107"/>
    </row>
    <row r="27" spans="1:15">
      <c r="A27" s="73" t="str">
        <f ca="1">OFFSET('day lookup'!$A$1,WEEKDAY(B27)-1,0)</f>
        <v>SAT</v>
      </c>
      <c r="B27" s="56">
        <f t="shared" si="0"/>
        <v>41013</v>
      </c>
      <c r="C27" s="107">
        <f>VLOOKUP($B27,Computations!$B$10:$AY$386,VLOOKUP(C$1,'day lookup'!$D$1:$E$52,2))</f>
        <v>7734.0290617283954</v>
      </c>
      <c r="D27" s="107">
        <f>VLOOKUP($B27,Computations!$B$10:$AY$386,VLOOKUP(D$1,'day lookup'!$D$1:$E$52,2))</f>
        <v>73592.539999999994</v>
      </c>
      <c r="E27" s="107">
        <f>VLOOKUP($B27,Computations!$B$10:$AY$386,VLOOKUP(E$1,'day lookup'!$D$1:$E$52,2))</f>
        <v>151.60459131585131</v>
      </c>
      <c r="F27" s="107">
        <f>VLOOKUP($B27,Computations!$B$10:$AY$386,VLOOKUP(F$1,'day lookup'!$D$1:$E$52,2))</f>
        <v>0</v>
      </c>
      <c r="G27" s="107">
        <f>VLOOKUP($B27,Computations!$B$10:$AY$386,VLOOKUP(G$1,'day lookup'!$D$1:$E$52,2))</f>
        <v>37.866249999999901</v>
      </c>
      <c r="H27" s="107">
        <f>VLOOKUP($B27,Computations!$B$10:$AY$386,VLOOKUP(H$1,'day lookup'!$D$1:$E$52,2))</f>
        <v>4.336875</v>
      </c>
      <c r="I27" s="107">
        <f>VLOOKUP($B27,Computations!$B$10:$AY$386,VLOOKUP(I$1,'day lookup'!$D$1:$E$52,2))</f>
        <v>42.203124999999901</v>
      </c>
      <c r="J27" s="401" t="str">
        <f>VLOOKUP($B27,Computations!$B$10:$AY$386,VLOOKUP(J$1,'day lookup'!$D$1:$E$52,2))</f>
        <v>N</v>
      </c>
      <c r="K27" s="107">
        <f>VLOOKUP($B27,Computations!$B$10:$AY$386,VLOOKUP(K$1,'day lookup'!$D$1:$E$52,2))</f>
        <v>39</v>
      </c>
      <c r="L27" s="107">
        <f>VLOOKUP($B27,Computations!$B$10:$AY$386,VLOOKUP(L$1,'day lookup'!$D$1:$E$52,2))</f>
        <v>0</v>
      </c>
      <c r="M27" s="107">
        <f>VLOOKUP($B27,Computations!$B$10:$AY$386,VLOOKUP(M$1,'day lookup'!$D$1:$E$52,2))</f>
        <v>0</v>
      </c>
      <c r="N27" s="107">
        <f>VLOOKUP($B27,Computations!$B$10:$AY$386,VLOOKUP(N$1,'day lookup'!$D$1:$E$52,2))</f>
        <v>937.0859375</v>
      </c>
      <c r="O27" s="107"/>
    </row>
    <row r="28" spans="1:15">
      <c r="A28" s="73" t="str">
        <f ca="1">OFFSET('day lookup'!$A$1,WEEKDAY(B28)-1,0)</f>
        <v>SUN</v>
      </c>
      <c r="B28" s="56">
        <f t="shared" si="0"/>
        <v>41014</v>
      </c>
      <c r="C28" s="107">
        <f>VLOOKUP($B28,Computations!$B$10:$AY$386,VLOOKUP(C$1,'day lookup'!$D$1:$E$52,2))</f>
        <v>7734.2886543209879</v>
      </c>
      <c r="D28" s="107">
        <f>VLOOKUP($B28,Computations!$B$10:$AY$386,VLOOKUP(D$1,'day lookup'!$D$1:$E$52,2))</f>
        <v>73802.81</v>
      </c>
      <c r="E28" s="107">
        <f>VLOOKUP($B28,Computations!$B$10:$AY$386,VLOOKUP(E$1,'day lookup'!$D$1:$E$52,2))</f>
        <v>143.90687069364117</v>
      </c>
      <c r="F28" s="107">
        <f>VLOOKUP($B28,Computations!$B$10:$AY$386,VLOOKUP(F$1,'day lookup'!$D$1:$E$52,2))</f>
        <v>0</v>
      </c>
      <c r="G28" s="107">
        <f>VLOOKUP($B28,Computations!$B$10:$AY$386,VLOOKUP(G$1,'day lookup'!$D$1:$E$52,2))</f>
        <v>37.897291666666604</v>
      </c>
      <c r="H28" s="107">
        <f>VLOOKUP($B28,Computations!$B$10:$AY$386,VLOOKUP(H$1,'day lookup'!$D$1:$E$52,2))</f>
        <v>4.66</v>
      </c>
      <c r="I28" s="107">
        <f>VLOOKUP($B28,Computations!$B$10:$AY$386,VLOOKUP(I$1,'day lookup'!$D$1:$E$52,2))</f>
        <v>42.5572916666666</v>
      </c>
      <c r="J28" s="401" t="str">
        <f>VLOOKUP($B28,Computations!$B$10:$AY$386,VLOOKUP(J$1,'day lookup'!$D$1:$E$52,2))</f>
        <v>N</v>
      </c>
      <c r="K28" s="107">
        <f>VLOOKUP($B28,Computations!$B$10:$AY$386,VLOOKUP(K$1,'day lookup'!$D$1:$E$52,2))</f>
        <v>39</v>
      </c>
      <c r="L28" s="107">
        <f>VLOOKUP($B28,Computations!$B$10:$AY$386,VLOOKUP(L$1,'day lookup'!$D$1:$E$52,2))</f>
        <v>0</v>
      </c>
      <c r="M28" s="107">
        <f>VLOOKUP($B28,Computations!$B$10:$AY$386,VLOOKUP(M$1,'day lookup'!$D$1:$E$52,2))</f>
        <v>0</v>
      </c>
      <c r="N28" s="107">
        <f>VLOOKUP($B28,Computations!$B$10:$AY$386,VLOOKUP(N$1,'day lookup'!$D$1:$E$52,2))</f>
        <v>784.11197916666595</v>
      </c>
      <c r="O28" s="107"/>
    </row>
    <row r="29" spans="1:15">
      <c r="A29" s="73" t="str">
        <f ca="1">OFFSET('day lookup'!$A$1,WEEKDAY(B29)-1,0)</f>
        <v>MON</v>
      </c>
      <c r="B29" s="56">
        <f t="shared" si="0"/>
        <v>41015</v>
      </c>
      <c r="C29" s="107">
        <f>VLOOKUP($B29,Computations!$B$10:$AY$386,VLOOKUP(C$1,'day lookup'!$D$1:$E$52,2))</f>
        <v>7734.4984567901238</v>
      </c>
      <c r="D29" s="107">
        <f>VLOOKUP($B29,Computations!$B$10:$AY$386,VLOOKUP(D$1,'day lookup'!$D$1:$E$52,2))</f>
        <v>73972.75</v>
      </c>
      <c r="E29" s="107">
        <f>VLOOKUP($B29,Computations!$B$10:$AY$386,VLOOKUP(E$1,'day lookup'!$D$1:$E$52,2))</f>
        <v>123.19620887950707</v>
      </c>
      <c r="F29" s="107">
        <f>VLOOKUP($B29,Computations!$B$10:$AY$386,VLOOKUP(F$1,'day lookup'!$D$1:$E$52,2))</f>
        <v>0</v>
      </c>
      <c r="G29" s="107">
        <f>VLOOKUP($B29,Computations!$B$10:$AY$386,VLOOKUP(G$1,'day lookup'!$D$1:$E$52,2))</f>
        <v>37.519374999999968</v>
      </c>
      <c r="H29" s="107">
        <f>VLOOKUP($B29,Computations!$B$10:$AY$386,VLOOKUP(H$1,'day lookup'!$D$1:$E$52,2))</f>
        <v>4.6577083333333302</v>
      </c>
      <c r="I29" s="107">
        <f>VLOOKUP($B29,Computations!$B$10:$AY$386,VLOOKUP(I$1,'day lookup'!$D$1:$E$52,2))</f>
        <v>42.1770833333333</v>
      </c>
      <c r="J29" s="401" t="str">
        <f>VLOOKUP($B29,Computations!$B$10:$AY$386,VLOOKUP(J$1,'day lookup'!$D$1:$E$52,2))</f>
        <v>N</v>
      </c>
      <c r="K29" s="107">
        <f>VLOOKUP($B29,Computations!$B$10:$AY$386,VLOOKUP(K$1,'day lookup'!$D$1:$E$52,2))</f>
        <v>39</v>
      </c>
      <c r="L29" s="107">
        <f>VLOOKUP($B29,Computations!$B$10:$AY$386,VLOOKUP(L$1,'day lookup'!$D$1:$E$52,2))</f>
        <v>0</v>
      </c>
      <c r="M29" s="107">
        <f>VLOOKUP($B29,Computations!$B$10:$AY$386,VLOOKUP(M$1,'day lookup'!$D$1:$E$52,2))</f>
        <v>0</v>
      </c>
      <c r="N29" s="107">
        <f>VLOOKUP($B29,Computations!$B$10:$AY$386,VLOOKUP(N$1,'day lookup'!$D$1:$E$52,2))</f>
        <v>705.11979166666595</v>
      </c>
      <c r="O29" s="107"/>
    </row>
    <row r="30" spans="1:15">
      <c r="A30" s="73" t="str">
        <f ca="1">OFFSET('day lookup'!$A$1,WEEKDAY(B30)-1,0)</f>
        <v>TUE</v>
      </c>
      <c r="B30" s="56">
        <f t="shared" si="0"/>
        <v>41016</v>
      </c>
      <c r="C30" s="107">
        <f>VLOOKUP($B30,Computations!$B$10:$AY$386,VLOOKUP(C$1,'day lookup'!$D$1:$E$52,2))</f>
        <v>7734.6587037037034</v>
      </c>
      <c r="D30" s="107">
        <f>VLOOKUP($B30,Computations!$B$10:$AY$386,VLOOKUP(D$1,'day lookup'!$D$1:$E$52,2))</f>
        <v>74102.55</v>
      </c>
      <c r="E30" s="107">
        <f>VLOOKUP($B30,Computations!$B$10:$AY$386,VLOOKUP(E$1,'day lookup'!$D$1:$E$52,2))</f>
        <v>101.18612900176603</v>
      </c>
      <c r="F30" s="107">
        <f>VLOOKUP($B30,Computations!$B$10:$AY$386,VLOOKUP(F$1,'day lookup'!$D$1:$E$52,2))</f>
        <v>0</v>
      </c>
      <c r="G30" s="107">
        <f>VLOOKUP($B30,Computations!$B$10:$AY$386,VLOOKUP(G$1,'day lookup'!$D$1:$E$52,2))</f>
        <v>35.746250000000003</v>
      </c>
      <c r="H30" s="107">
        <f>VLOOKUP($B30,Computations!$B$10:$AY$386,VLOOKUP(H$1,'day lookup'!$D$1:$E$52,2))</f>
        <v>4.66</v>
      </c>
      <c r="I30" s="107">
        <f>VLOOKUP($B30,Computations!$B$10:$AY$386,VLOOKUP(I$1,'day lookup'!$D$1:$E$52,2))</f>
        <v>40.40625</v>
      </c>
      <c r="J30" s="401" t="str">
        <f>VLOOKUP($B30,Computations!$B$10:$AY$386,VLOOKUP(J$1,'day lookup'!$D$1:$E$52,2))</f>
        <v>N</v>
      </c>
      <c r="K30" s="107">
        <f>VLOOKUP($B30,Computations!$B$10:$AY$386,VLOOKUP(K$1,'day lookup'!$D$1:$E$52,2))</f>
        <v>39</v>
      </c>
      <c r="L30" s="107">
        <f>VLOOKUP($B30,Computations!$B$10:$AY$386,VLOOKUP(L$1,'day lookup'!$D$1:$E$52,2))</f>
        <v>0</v>
      </c>
      <c r="M30" s="107">
        <f>VLOOKUP($B30,Computations!$B$10:$AY$386,VLOOKUP(M$1,'day lookup'!$D$1:$E$52,2))</f>
        <v>0</v>
      </c>
      <c r="N30" s="107">
        <f>VLOOKUP($B30,Computations!$B$10:$AY$386,VLOOKUP(N$1,'day lookup'!$D$1:$E$52,2))</f>
        <v>629.13020833333303</v>
      </c>
      <c r="O30" s="107"/>
    </row>
    <row r="31" spans="1:15">
      <c r="A31" s="73" t="str">
        <f ca="1">OFFSET('day lookup'!$A$1,WEEKDAY(B31)-1,0)</f>
        <v>WED</v>
      </c>
      <c r="B31" s="56">
        <f t="shared" si="0"/>
        <v>41017</v>
      </c>
      <c r="C31" s="107">
        <f>VLOOKUP($B31,Computations!$B$10:$AY$386,VLOOKUP(C$1,'day lookup'!$D$1:$E$52,2))</f>
        <v>7734.8490123456786</v>
      </c>
      <c r="D31" s="107">
        <f>VLOOKUP($B31,Computations!$B$10:$AY$386,VLOOKUP(D$1,'day lookup'!$D$1:$E$52,2))</f>
        <v>74256.7</v>
      </c>
      <c r="E31" s="107">
        <f>VLOOKUP($B31,Computations!$B$10:$AY$386,VLOOKUP(E$1,'day lookup'!$D$1:$E$52,2))</f>
        <v>113.7742312226884</v>
      </c>
      <c r="F31" s="107">
        <f>VLOOKUP($B31,Computations!$B$10:$AY$386,VLOOKUP(F$1,'day lookup'!$D$1:$E$52,2))</f>
        <v>0</v>
      </c>
      <c r="G31" s="107">
        <f>VLOOKUP($B31,Computations!$B$10:$AY$386,VLOOKUP(G$1,'day lookup'!$D$1:$E$52,2))</f>
        <v>36.058072916666639</v>
      </c>
      <c r="H31" s="107">
        <f>VLOOKUP($B31,Computations!$B$10:$AY$386,VLOOKUP(H$1,'day lookup'!$D$1:$E$52,2))</f>
        <v>4.6502604166666597</v>
      </c>
      <c r="I31" s="107">
        <f>VLOOKUP($B31,Computations!$B$10:$AY$386,VLOOKUP(I$1,'day lookup'!$D$1:$E$52,2))</f>
        <v>40.7083333333333</v>
      </c>
      <c r="J31" s="401" t="str">
        <f>VLOOKUP($B31,Computations!$B$10:$AY$386,VLOOKUP(J$1,'day lookup'!$D$1:$E$52,2))</f>
        <v>N</v>
      </c>
      <c r="K31" s="107">
        <f>VLOOKUP($B31,Computations!$B$10:$AY$386,VLOOKUP(K$1,'day lookup'!$D$1:$E$52,2))</f>
        <v>39</v>
      </c>
      <c r="L31" s="107">
        <f>VLOOKUP($B31,Computations!$B$10:$AY$386,VLOOKUP(L$1,'day lookup'!$D$1:$E$52,2))</f>
        <v>0</v>
      </c>
      <c r="M31" s="107">
        <f>VLOOKUP($B31,Computations!$B$10:$AY$386,VLOOKUP(M$1,'day lookup'!$D$1:$E$52,2))</f>
        <v>0</v>
      </c>
      <c r="N31" s="107">
        <f>VLOOKUP($B31,Computations!$B$10:$AY$386,VLOOKUP(N$1,'day lookup'!$D$1:$E$52,2))</f>
        <v>530.86979166666595</v>
      </c>
      <c r="O31" s="107"/>
    </row>
    <row r="32" spans="1:15">
      <c r="A32" s="73" t="str">
        <f ca="1">OFFSET('day lookup'!$A$1,WEEKDAY(B32)-1,0)</f>
        <v>THU</v>
      </c>
      <c r="B32" s="56">
        <f t="shared" si="0"/>
        <v>41018</v>
      </c>
      <c r="C32" s="107">
        <f>VLOOKUP($B32,Computations!$B$10:$AY$386,VLOOKUP(C$1,'day lookup'!$D$1:$E$52,2))</f>
        <v>7735.1090184049081</v>
      </c>
      <c r="D32" s="107">
        <f>VLOOKUP($B32,Computations!$B$10:$AY$386,VLOOKUP(D$1,'day lookup'!$D$1:$E$52,2))</f>
        <v>74467.850000000006</v>
      </c>
      <c r="E32" s="107">
        <f>VLOOKUP($B32,Computations!$B$10:$AY$386,VLOOKUP(E$1,'day lookup'!$D$1:$E$52,2))</f>
        <v>143.17016630693232</v>
      </c>
      <c r="F32" s="107">
        <f>VLOOKUP($B32,Computations!$B$10:$AY$386,VLOOKUP(F$1,'day lookup'!$D$1:$E$52,2))</f>
        <v>0</v>
      </c>
      <c r="G32" s="107">
        <f>VLOOKUP($B32,Computations!$B$10:$AY$386,VLOOKUP(G$1,'day lookup'!$D$1:$E$52,2))</f>
        <v>36.716927083333267</v>
      </c>
      <c r="H32" s="107">
        <f>VLOOKUP($B32,Computations!$B$10:$AY$386,VLOOKUP(H$1,'day lookup'!$D$1:$E$52,2))</f>
        <v>4.8794270833333302</v>
      </c>
      <c r="I32" s="107">
        <f>VLOOKUP($B32,Computations!$B$10:$AY$386,VLOOKUP(I$1,'day lookup'!$D$1:$E$52,2))</f>
        <v>41.5963541666666</v>
      </c>
      <c r="J32" s="401" t="str">
        <f>VLOOKUP($B32,Computations!$B$10:$AY$386,VLOOKUP(J$1,'day lookup'!$D$1:$E$52,2))</f>
        <v>N</v>
      </c>
      <c r="K32" s="107">
        <f>VLOOKUP($B32,Computations!$B$10:$AY$386,VLOOKUP(K$1,'day lookup'!$D$1:$E$52,2))</f>
        <v>39</v>
      </c>
      <c r="L32" s="107">
        <f>VLOOKUP($B32,Computations!$B$10:$AY$386,VLOOKUP(L$1,'day lookup'!$D$1:$E$52,2))</f>
        <v>0</v>
      </c>
      <c r="M32" s="107">
        <f>VLOOKUP($B32,Computations!$B$10:$AY$386,VLOOKUP(M$1,'day lookup'!$D$1:$E$52,2))</f>
        <v>0</v>
      </c>
      <c r="N32" s="107">
        <f>VLOOKUP($B32,Computations!$B$10:$AY$386,VLOOKUP(N$1,'day lookup'!$D$1:$E$52,2))</f>
        <v>477.125</v>
      </c>
      <c r="O32" s="107"/>
    </row>
    <row r="33" spans="1:15">
      <c r="A33" s="73" t="str">
        <f ca="1">OFFSET('day lookup'!$A$1,WEEKDAY(B33)-1,0)</f>
        <v>FRI</v>
      </c>
      <c r="B33" s="56">
        <f t="shared" si="0"/>
        <v>41019</v>
      </c>
      <c r="C33" s="107">
        <f>VLOOKUP($B33,Computations!$B$10:$AY$386,VLOOKUP(C$1,'day lookup'!$D$1:$E$52,2))</f>
        <v>7735.3387975460118</v>
      </c>
      <c r="D33" s="107">
        <f>VLOOKUP($B33,Computations!$B$10:$AY$386,VLOOKUP(D$1,'day lookup'!$D$1:$E$52,2))</f>
        <v>74655.12</v>
      </c>
      <c r="E33" s="107">
        <f>VLOOKUP($B33,Computations!$B$10:$AY$386,VLOOKUP(E$1,'day lookup'!$D$1:$E$52,2))</f>
        <v>130.71808146373726</v>
      </c>
      <c r="F33" s="107">
        <f>VLOOKUP($B33,Computations!$B$10:$AY$386,VLOOKUP(F$1,'day lookup'!$D$1:$E$52,2))</f>
        <v>0</v>
      </c>
      <c r="G33" s="107">
        <f>VLOOKUP($B33,Computations!$B$10:$AY$386,VLOOKUP(G$1,'day lookup'!$D$1:$E$52,2))</f>
        <v>36.304166666666667</v>
      </c>
      <c r="H33" s="107">
        <f>VLOOKUP($B33,Computations!$B$10:$AY$386,VLOOKUP(H$1,'day lookup'!$D$1:$E$52,2))</f>
        <v>4.7505208333333302</v>
      </c>
      <c r="I33" s="107">
        <f>VLOOKUP($B33,Computations!$B$10:$AY$386,VLOOKUP(I$1,'day lookup'!$D$1:$E$52,2))</f>
        <v>41.0546875</v>
      </c>
      <c r="J33" s="401" t="str">
        <f>VLOOKUP($B33,Computations!$B$10:$AY$386,VLOOKUP(J$1,'day lookup'!$D$1:$E$52,2))</f>
        <v>N</v>
      </c>
      <c r="K33" s="107">
        <f>VLOOKUP($B33,Computations!$B$10:$AY$386,VLOOKUP(K$1,'day lookup'!$D$1:$E$52,2))</f>
        <v>39</v>
      </c>
      <c r="L33" s="107">
        <f>VLOOKUP($B33,Computations!$B$10:$AY$386,VLOOKUP(L$1,'day lookup'!$D$1:$E$52,2))</f>
        <v>0</v>
      </c>
      <c r="M33" s="107">
        <f>VLOOKUP($B33,Computations!$B$10:$AY$386,VLOOKUP(M$1,'day lookup'!$D$1:$E$52,2))</f>
        <v>0</v>
      </c>
      <c r="N33" s="107">
        <f>VLOOKUP($B33,Computations!$B$10:$AY$386,VLOOKUP(N$1,'day lookup'!$D$1:$E$52,2))</f>
        <v>477.26302083333297</v>
      </c>
      <c r="O33" s="107"/>
    </row>
    <row r="34" spans="1:15">
      <c r="A34" s="73" t="str">
        <f ca="1">OFFSET('day lookup'!$A$1,WEEKDAY(B34)-1,0)</f>
        <v>SAT</v>
      </c>
      <c r="B34" s="56">
        <f t="shared" si="0"/>
        <v>41020</v>
      </c>
      <c r="C34" s="107">
        <f>VLOOKUP($B34,Computations!$B$10:$AY$386,VLOOKUP(C$1,'day lookup'!$D$1:$E$52,2))</f>
        <v>7735.5591411042942</v>
      </c>
      <c r="D34" s="107">
        <f>VLOOKUP($B34,Computations!$B$10:$AY$386,VLOOKUP(D$1,'day lookup'!$D$1:$E$52,2))</f>
        <v>74834.7</v>
      </c>
      <c r="E34" s="107">
        <f>VLOOKUP($B34,Computations!$B$10:$AY$386,VLOOKUP(E$1,'day lookup'!$D$1:$E$52,2))</f>
        <v>126.88151300310986</v>
      </c>
      <c r="F34" s="107">
        <f>VLOOKUP($B34,Computations!$B$10:$AY$386,VLOOKUP(F$1,'day lookup'!$D$1:$E$52,2))</f>
        <v>0</v>
      </c>
      <c r="G34" s="107">
        <f>VLOOKUP($B34,Computations!$B$10:$AY$386,VLOOKUP(G$1,'day lookup'!$D$1:$E$52,2))</f>
        <v>36.34458333333334</v>
      </c>
      <c r="H34" s="107">
        <f>VLOOKUP($B34,Computations!$B$10:$AY$386,VLOOKUP(H$1,'day lookup'!$D$1:$E$52,2))</f>
        <v>4.6554166666666603</v>
      </c>
      <c r="I34" s="107">
        <f>VLOOKUP($B34,Computations!$B$10:$AY$386,VLOOKUP(I$1,'day lookup'!$D$1:$E$52,2))</f>
        <v>41</v>
      </c>
      <c r="J34" s="401" t="str">
        <f>VLOOKUP($B34,Computations!$B$10:$AY$386,VLOOKUP(J$1,'day lookup'!$D$1:$E$52,2))</f>
        <v>N</v>
      </c>
      <c r="K34" s="107">
        <f>VLOOKUP($B34,Computations!$B$10:$AY$386,VLOOKUP(K$1,'day lookup'!$D$1:$E$52,2))</f>
        <v>39</v>
      </c>
      <c r="L34" s="107">
        <f>VLOOKUP($B34,Computations!$B$10:$AY$386,VLOOKUP(L$1,'day lookup'!$D$1:$E$52,2))</f>
        <v>0</v>
      </c>
      <c r="M34" s="107">
        <f>VLOOKUP($B34,Computations!$B$10:$AY$386,VLOOKUP(M$1,'day lookup'!$D$1:$E$52,2))</f>
        <v>0</v>
      </c>
      <c r="N34" s="107">
        <f>VLOOKUP($B34,Computations!$B$10:$AY$386,VLOOKUP(N$1,'day lookup'!$D$1:$E$52,2))</f>
        <v>441.080729166666</v>
      </c>
      <c r="O34" s="107"/>
    </row>
    <row r="35" spans="1:15">
      <c r="A35" s="73" t="str">
        <f ca="1">OFFSET('day lookup'!$A$1,WEEKDAY(B35)-1,0)</f>
        <v>SUN</v>
      </c>
      <c r="B35" s="56">
        <f t="shared" si="0"/>
        <v>41021</v>
      </c>
      <c r="C35" s="107">
        <f>VLOOKUP($B35,Computations!$B$10:$AY$386,VLOOKUP(C$1,'day lookup'!$D$1:$E$52,2))</f>
        <v>7735.8797791411043</v>
      </c>
      <c r="D35" s="107">
        <f>VLOOKUP($B35,Computations!$B$10:$AY$386,VLOOKUP(D$1,'day lookup'!$D$1:$E$52,2))</f>
        <v>75096.02</v>
      </c>
      <c r="E35" s="107">
        <f>VLOOKUP($B35,Computations!$B$10:$AY$386,VLOOKUP(E$1,'day lookup'!$D$1:$E$52,2))</f>
        <v>168.22784952420318</v>
      </c>
      <c r="F35" s="107">
        <f>VLOOKUP($B35,Computations!$B$10:$AY$386,VLOOKUP(F$1,'day lookup'!$D$1:$E$52,2))</f>
        <v>0</v>
      </c>
      <c r="G35" s="107">
        <f>VLOOKUP($B35,Computations!$B$10:$AY$386,VLOOKUP(G$1,'day lookup'!$D$1:$E$52,2))</f>
        <v>36.480937499999996</v>
      </c>
      <c r="H35" s="107">
        <f>VLOOKUP($B35,Computations!$B$10:$AY$386,VLOOKUP(H$1,'day lookup'!$D$1:$E$52,2))</f>
        <v>4.5190625000000004</v>
      </c>
      <c r="I35" s="107">
        <f>VLOOKUP($B35,Computations!$B$10:$AY$386,VLOOKUP(I$1,'day lookup'!$D$1:$E$52,2))</f>
        <v>41</v>
      </c>
      <c r="J35" s="401" t="str">
        <f>VLOOKUP($B35,Computations!$B$10:$AY$386,VLOOKUP(J$1,'day lookup'!$D$1:$E$52,2))</f>
        <v>N</v>
      </c>
      <c r="K35" s="107">
        <f>VLOOKUP($B35,Computations!$B$10:$AY$386,VLOOKUP(K$1,'day lookup'!$D$1:$E$52,2))</f>
        <v>39</v>
      </c>
      <c r="L35" s="107">
        <f>VLOOKUP($B35,Computations!$B$10:$AY$386,VLOOKUP(L$1,'day lookup'!$D$1:$E$52,2))</f>
        <v>0</v>
      </c>
      <c r="M35" s="107">
        <f>VLOOKUP($B35,Computations!$B$10:$AY$386,VLOOKUP(M$1,'day lookup'!$D$1:$E$52,2))</f>
        <v>0</v>
      </c>
      <c r="N35" s="107">
        <f>VLOOKUP($B35,Computations!$B$10:$AY$386,VLOOKUP(N$1,'day lookup'!$D$1:$E$52,2))</f>
        <v>386.796875</v>
      </c>
      <c r="O35" s="107"/>
    </row>
    <row r="36" spans="1:15">
      <c r="A36" s="73" t="str">
        <f ca="1">OFFSET('day lookup'!$A$1,WEEKDAY(B36)-1,0)</f>
        <v>MON</v>
      </c>
      <c r="B36" s="56">
        <f t="shared" si="0"/>
        <v>41022</v>
      </c>
      <c r="C36" s="107">
        <f>VLOOKUP($B36,Computations!$B$10:$AY$386,VLOOKUP(C$1,'day lookup'!$D$1:$E$52,2))</f>
        <v>7736.2498538367845</v>
      </c>
      <c r="D36" s="107">
        <f>VLOOKUP($B36,Computations!$B$10:$AY$386,VLOOKUP(D$1,'day lookup'!$D$1:$E$52,2))</f>
        <v>75399.13</v>
      </c>
      <c r="E36" s="107">
        <f>VLOOKUP($B36,Computations!$B$10:$AY$386,VLOOKUP(E$1,'day lookup'!$D$1:$E$52,2))</f>
        <v>189.42489643727441</v>
      </c>
      <c r="F36" s="107">
        <f>VLOOKUP($B36,Computations!$B$10:$AY$386,VLOOKUP(F$1,'day lookup'!$D$1:$E$52,2))</f>
        <v>0</v>
      </c>
      <c r="G36" s="107">
        <f>VLOOKUP($B36,Computations!$B$10:$AY$386,VLOOKUP(G$1,'day lookup'!$D$1:$E$52,2))</f>
        <v>36.609166666666638</v>
      </c>
      <c r="H36" s="107">
        <f>VLOOKUP($B36,Computations!$B$10:$AY$386,VLOOKUP(H$1,'day lookup'!$D$1:$E$52,2))</f>
        <v>4.38041666666666</v>
      </c>
      <c r="I36" s="107">
        <f>VLOOKUP($B36,Computations!$B$10:$AY$386,VLOOKUP(I$1,'day lookup'!$D$1:$E$52,2))</f>
        <v>40.9895833333333</v>
      </c>
      <c r="J36" s="401" t="str">
        <f>VLOOKUP($B36,Computations!$B$10:$AY$386,VLOOKUP(J$1,'day lookup'!$D$1:$E$52,2))</f>
        <v>N</v>
      </c>
      <c r="K36" s="107">
        <f>VLOOKUP($B36,Computations!$B$10:$AY$386,VLOOKUP(K$1,'day lookup'!$D$1:$E$52,2))</f>
        <v>39</v>
      </c>
      <c r="L36" s="107">
        <f>VLOOKUP($B36,Computations!$B$10:$AY$386,VLOOKUP(L$1,'day lookup'!$D$1:$E$52,2))</f>
        <v>0</v>
      </c>
      <c r="M36" s="107">
        <f>VLOOKUP($B36,Computations!$B$10:$AY$386,VLOOKUP(M$1,'day lookup'!$D$1:$E$52,2))</f>
        <v>0</v>
      </c>
      <c r="N36" s="107">
        <f>VLOOKUP($B36,Computations!$B$10:$AY$386,VLOOKUP(N$1,'day lookup'!$D$1:$E$52,2))</f>
        <v>382.515625</v>
      </c>
      <c r="O36" s="107"/>
    </row>
    <row r="37" spans="1:15">
      <c r="A37" s="73" t="str">
        <f ca="1">OFFSET('day lookup'!$A$1,WEEKDAY(B37)-1,0)</f>
        <v>TUE</v>
      </c>
      <c r="B37" s="56">
        <f t="shared" si="0"/>
        <v>41023</v>
      </c>
      <c r="C37" s="107">
        <f>VLOOKUP($B37,Computations!$B$10:$AY$386,VLOOKUP(C$1,'day lookup'!$D$1:$E$52,2))</f>
        <v>7736.5696224116928</v>
      </c>
      <c r="D37" s="107">
        <f>VLOOKUP($B37,Computations!$B$10:$AY$386,VLOOKUP(D$1,'day lookup'!$D$1:$E$52,2))</f>
        <v>75661.66</v>
      </c>
      <c r="E37" s="107">
        <f>VLOOKUP($B37,Computations!$B$10:$AY$386,VLOOKUP(E$1,'day lookup'!$D$1:$E$52,2))</f>
        <v>168.97715312788785</v>
      </c>
      <c r="F37" s="107">
        <f>VLOOKUP($B37,Computations!$B$10:$AY$386,VLOOKUP(F$1,'day lookup'!$D$1:$E$52,2))</f>
        <v>0</v>
      </c>
      <c r="G37" s="107">
        <f>VLOOKUP($B37,Computations!$B$10:$AY$386,VLOOKUP(G$1,'day lookup'!$D$1:$E$52,2))</f>
        <v>36.620208333333338</v>
      </c>
      <c r="H37" s="107">
        <f>VLOOKUP($B37,Computations!$B$10:$AY$386,VLOOKUP(H$1,'day lookup'!$D$1:$E$52,2))</f>
        <v>4.4422916666666596</v>
      </c>
      <c r="I37" s="107">
        <f>VLOOKUP($B37,Computations!$B$10:$AY$386,VLOOKUP(I$1,'day lookup'!$D$1:$E$52,2))</f>
        <v>41.0625</v>
      </c>
      <c r="J37" s="401" t="str">
        <f>VLOOKUP($B37,Computations!$B$10:$AY$386,VLOOKUP(J$1,'day lookup'!$D$1:$E$52,2))</f>
        <v>N</v>
      </c>
      <c r="K37" s="107">
        <f>VLOOKUP($B37,Computations!$B$10:$AY$386,VLOOKUP(K$1,'day lookup'!$D$1:$E$52,2))</f>
        <v>39</v>
      </c>
      <c r="L37" s="107">
        <f>VLOOKUP($B37,Computations!$B$10:$AY$386,VLOOKUP(L$1,'day lookup'!$D$1:$E$52,2))</f>
        <v>0</v>
      </c>
      <c r="M37" s="107">
        <f>VLOOKUP($B37,Computations!$B$10:$AY$386,VLOOKUP(M$1,'day lookup'!$D$1:$E$52,2))</f>
        <v>0</v>
      </c>
      <c r="N37" s="107">
        <f>VLOOKUP($B37,Computations!$B$10:$AY$386,VLOOKUP(N$1,'day lookup'!$D$1:$E$52,2))</f>
        <v>680.45052083333303</v>
      </c>
      <c r="O37" s="107"/>
    </row>
    <row r="38" spans="1:15">
      <c r="A38" s="73" t="str">
        <f ca="1">OFFSET('day lookup'!$A$1,WEEKDAY(B38)-1,0)</f>
        <v>WED</v>
      </c>
      <c r="B38" s="56">
        <f t="shared" si="0"/>
        <v>41024</v>
      </c>
      <c r="C38" s="107">
        <f>VLOOKUP($B38,Computations!$B$10:$AY$386,VLOOKUP(C$1,'day lookup'!$D$1:$E$52,2))</f>
        <v>7736.9204872107184</v>
      </c>
      <c r="D38" s="107">
        <f>VLOOKUP($B38,Computations!$B$10:$AY$386,VLOOKUP(D$1,'day lookup'!$D$1:$E$52,2))</f>
        <v>75949.72</v>
      </c>
      <c r="E38" s="107">
        <f>VLOOKUP($B38,Computations!$B$10:$AY$386,VLOOKUP(E$1,'day lookup'!$D$1:$E$52,2))</f>
        <v>181.85886125640576</v>
      </c>
      <c r="F38" s="107">
        <f>VLOOKUP($B38,Computations!$B$10:$AY$386,VLOOKUP(F$1,'day lookup'!$D$1:$E$52,2))</f>
        <v>0</v>
      </c>
      <c r="G38" s="107">
        <f>VLOOKUP($B38,Computations!$B$10:$AY$386,VLOOKUP(G$1,'day lookup'!$D$1:$E$52,2))</f>
        <v>36.630729166666598</v>
      </c>
      <c r="H38" s="107">
        <f>VLOOKUP($B38,Computations!$B$10:$AY$386,VLOOKUP(H$1,'day lookup'!$D$1:$E$52,2))</f>
        <v>4.5671875000000002</v>
      </c>
      <c r="I38" s="107">
        <f>VLOOKUP($B38,Computations!$B$10:$AY$386,VLOOKUP(I$1,'day lookup'!$D$1:$E$52,2))</f>
        <v>41.1979166666666</v>
      </c>
      <c r="J38" s="401" t="str">
        <f>VLOOKUP($B38,Computations!$B$10:$AY$386,VLOOKUP(J$1,'day lookup'!$D$1:$E$52,2))</f>
        <v>N</v>
      </c>
      <c r="K38" s="107">
        <f>VLOOKUP($B38,Computations!$B$10:$AY$386,VLOOKUP(K$1,'day lookup'!$D$1:$E$52,2))</f>
        <v>39</v>
      </c>
      <c r="L38" s="107">
        <f>VLOOKUP($B38,Computations!$B$10:$AY$386,VLOOKUP(L$1,'day lookup'!$D$1:$E$52,2))</f>
        <v>0</v>
      </c>
      <c r="M38" s="107">
        <f>VLOOKUP($B38,Computations!$B$10:$AY$386,VLOOKUP(M$1,'day lookup'!$D$1:$E$52,2))</f>
        <v>0</v>
      </c>
      <c r="N38" s="107">
        <f>VLOOKUP($B38,Computations!$B$10:$AY$386,VLOOKUP(N$1,'day lookup'!$D$1:$E$52,2))</f>
        <v>1103.7421875</v>
      </c>
      <c r="O38" s="107"/>
    </row>
    <row r="39" spans="1:15">
      <c r="A39" s="73" t="str">
        <f ca="1">OFFSET('day lookup'!$A$1,WEEKDAY(B39)-1,0)</f>
        <v>THU</v>
      </c>
      <c r="B39" s="56">
        <f t="shared" si="0"/>
        <v>41025</v>
      </c>
      <c r="C39" s="107">
        <f>VLOOKUP($B39,Computations!$B$10:$AY$386,VLOOKUP(C$1,'day lookup'!$D$1:$E$52,2))</f>
        <v>7737.3199395405081</v>
      </c>
      <c r="D39" s="107">
        <f>VLOOKUP($B39,Computations!$B$10:$AY$386,VLOOKUP(D$1,'day lookup'!$D$1:$E$52,2))</f>
        <v>76279.59</v>
      </c>
      <c r="E39" s="107">
        <f>VLOOKUP($B39,Computations!$B$10:$AY$386,VLOOKUP(E$1,'day lookup'!$D$1:$E$52,2))</f>
        <v>203.19213718909941</v>
      </c>
      <c r="F39" s="107">
        <f>VLOOKUP($B39,Computations!$B$10:$AY$386,VLOOKUP(F$1,'day lookup'!$D$1:$E$52,2))</f>
        <v>0</v>
      </c>
      <c r="G39" s="107">
        <f>VLOOKUP($B39,Computations!$B$10:$AY$386,VLOOKUP(G$1,'day lookup'!$D$1:$E$52,2))</f>
        <v>36.885104166666672</v>
      </c>
      <c r="H39" s="107">
        <f>VLOOKUP($B39,Computations!$B$10:$AY$386,VLOOKUP(H$1,'day lookup'!$D$1:$E$52,2))</f>
        <v>5.0055208333333301</v>
      </c>
      <c r="I39" s="107">
        <f>VLOOKUP($B39,Computations!$B$10:$AY$386,VLOOKUP(I$1,'day lookup'!$D$1:$E$52,2))</f>
        <v>41.890625</v>
      </c>
      <c r="J39" s="401" t="str">
        <f>VLOOKUP($B39,Computations!$B$10:$AY$386,VLOOKUP(J$1,'day lookup'!$D$1:$E$52,2))</f>
        <v>N</v>
      </c>
      <c r="K39" s="107">
        <f>VLOOKUP($B39,Computations!$B$10:$AY$386,VLOOKUP(K$1,'day lookup'!$D$1:$E$52,2))</f>
        <v>39</v>
      </c>
      <c r="L39" s="107">
        <f>VLOOKUP($B39,Computations!$B$10:$AY$386,VLOOKUP(L$1,'day lookup'!$D$1:$E$52,2))</f>
        <v>0</v>
      </c>
      <c r="M39" s="107">
        <f>VLOOKUP($B39,Computations!$B$10:$AY$386,VLOOKUP(M$1,'day lookup'!$D$1:$E$52,2))</f>
        <v>0</v>
      </c>
      <c r="N39" s="107">
        <f>VLOOKUP($B39,Computations!$B$10:$AY$386,VLOOKUP(N$1,'day lookup'!$D$1:$E$52,2))</f>
        <v>1603.6458333333301</v>
      </c>
      <c r="O39" s="107"/>
    </row>
    <row r="40" spans="1:15">
      <c r="A40" s="73" t="str">
        <f ca="1">OFFSET('day lookup'!$A$1,WEEKDAY(B40)-1,0)</f>
        <v>FRI</v>
      </c>
      <c r="B40" s="56">
        <f t="shared" si="0"/>
        <v>41026</v>
      </c>
      <c r="C40" s="107">
        <f>VLOOKUP($B40,Computations!$B$10:$AY$386,VLOOKUP(C$1,'day lookup'!$D$1:$E$52,2))</f>
        <v>7737.8103869407496</v>
      </c>
      <c r="D40" s="107">
        <f>VLOOKUP($B40,Computations!$B$10:$AY$386,VLOOKUP(D$1,'day lookup'!$D$1:$E$52,2))</f>
        <v>76685.19</v>
      </c>
      <c r="E40" s="107">
        <f>VLOOKUP($B40,Computations!$B$10:$AY$386,VLOOKUP(E$1,'day lookup'!$D$1:$E$52,2))</f>
        <v>241.0807158143252</v>
      </c>
      <c r="F40" s="107">
        <f>VLOOKUP($B40,Computations!$B$10:$AY$386,VLOOKUP(F$1,'day lookup'!$D$1:$E$52,2))</f>
        <v>0</v>
      </c>
      <c r="G40" s="107">
        <f>VLOOKUP($B40,Computations!$B$10:$AY$386,VLOOKUP(G$1,'day lookup'!$D$1:$E$52,2))</f>
        <v>36.593697916666599</v>
      </c>
      <c r="H40" s="107">
        <f>VLOOKUP($B40,Computations!$B$10:$AY$386,VLOOKUP(H$1,'day lookup'!$D$1:$E$52,2))</f>
        <v>5.8698437500000002</v>
      </c>
      <c r="I40" s="107">
        <f>VLOOKUP($B40,Computations!$B$10:$AY$386,VLOOKUP(I$1,'day lookup'!$D$1:$E$52,2))</f>
        <v>42.4635416666666</v>
      </c>
      <c r="J40" s="401" t="str">
        <f>VLOOKUP($B40,Computations!$B$10:$AY$386,VLOOKUP(J$1,'day lookup'!$D$1:$E$52,2))</f>
        <v>N</v>
      </c>
      <c r="K40" s="107">
        <f>VLOOKUP($B40,Computations!$B$10:$AY$386,VLOOKUP(K$1,'day lookup'!$D$1:$E$52,2))</f>
        <v>39</v>
      </c>
      <c r="L40" s="107">
        <f>VLOOKUP($B40,Computations!$B$10:$AY$386,VLOOKUP(L$1,'day lookup'!$D$1:$E$52,2))</f>
        <v>0</v>
      </c>
      <c r="M40" s="107">
        <f>VLOOKUP($B40,Computations!$B$10:$AY$386,VLOOKUP(M$1,'day lookup'!$D$1:$E$52,2))</f>
        <v>0</v>
      </c>
      <c r="N40" s="107">
        <f>VLOOKUP($B40,Computations!$B$10:$AY$386,VLOOKUP(N$1,'day lookup'!$D$1:$E$52,2))</f>
        <v>2028.3854166666599</v>
      </c>
      <c r="O40" s="107"/>
    </row>
    <row r="41" spans="1:15">
      <c r="A41" s="73" t="str">
        <f ca="1">OFFSET('day lookup'!$A$1,WEEKDAY(B41)-1,0)</f>
        <v>SAT</v>
      </c>
      <c r="B41" s="56">
        <f t="shared" si="0"/>
        <v>41027</v>
      </c>
      <c r="C41" s="107">
        <f>VLOOKUP($B41,Computations!$B$10:$AY$386,VLOOKUP(C$1,'day lookup'!$D$1:$E$52,2))</f>
        <v>7738.160468187275</v>
      </c>
      <c r="D41" s="107">
        <f>VLOOKUP($B41,Computations!$B$10:$AY$386,VLOOKUP(D$1,'day lookup'!$D$1:$E$52,2))</f>
        <v>76975.67</v>
      </c>
      <c r="E41" s="107">
        <f>VLOOKUP($B41,Computations!$B$10:$AY$386,VLOOKUP(E$1,'day lookup'!$D$1:$E$52,2))</f>
        <v>183.01793721378246</v>
      </c>
      <c r="F41" s="107">
        <f>VLOOKUP($B41,Computations!$B$10:$AY$386,VLOOKUP(F$1,'day lookup'!$D$1:$E$52,2))</f>
        <v>0</v>
      </c>
      <c r="G41" s="107">
        <f>VLOOKUP($B41,Computations!$B$10:$AY$386,VLOOKUP(G$1,'day lookup'!$D$1:$E$52,2))</f>
        <v>36.569739583333302</v>
      </c>
      <c r="H41" s="107">
        <f>VLOOKUP($B41,Computations!$B$10:$AY$386,VLOOKUP(H$1,'day lookup'!$D$1:$E$52,2))</f>
        <v>6.7792187500000001</v>
      </c>
      <c r="I41" s="107">
        <f>VLOOKUP($B41,Computations!$B$10:$AY$386,VLOOKUP(I$1,'day lookup'!$D$1:$E$52,2))</f>
        <v>43.3489583333333</v>
      </c>
      <c r="J41" s="401" t="str">
        <f>VLOOKUP($B41,Computations!$B$10:$AY$386,VLOOKUP(J$1,'day lookup'!$D$1:$E$52,2))</f>
        <v>N</v>
      </c>
      <c r="K41" s="107">
        <f>VLOOKUP($B41,Computations!$B$10:$AY$386,VLOOKUP(K$1,'day lookup'!$D$1:$E$52,2))</f>
        <v>39</v>
      </c>
      <c r="L41" s="107">
        <f>VLOOKUP($B41,Computations!$B$10:$AY$386,VLOOKUP(L$1,'day lookup'!$D$1:$E$52,2))</f>
        <v>0</v>
      </c>
      <c r="M41" s="107">
        <f>VLOOKUP($B41,Computations!$B$10:$AY$386,VLOOKUP(M$1,'day lookup'!$D$1:$E$52,2))</f>
        <v>0</v>
      </c>
      <c r="N41" s="107">
        <f>VLOOKUP($B41,Computations!$B$10:$AY$386,VLOOKUP(N$1,'day lookup'!$D$1:$E$52,2))</f>
        <v>2502.34375</v>
      </c>
      <c r="O41" s="107"/>
    </row>
    <row r="42" spans="1:15">
      <c r="A42" s="73" t="str">
        <f ca="1">OFFSET('day lookup'!$A$1,WEEKDAY(B42)-1,0)</f>
        <v>SUN</v>
      </c>
      <c r="B42" s="56">
        <f t="shared" si="0"/>
        <v>41028</v>
      </c>
      <c r="C42" s="107">
        <f>VLOOKUP($B42,Computations!$B$10:$AY$386,VLOOKUP(C$1,'day lookup'!$D$1:$E$52,2))</f>
        <v>7738.4397358943579</v>
      </c>
      <c r="D42" s="107">
        <f>VLOOKUP($B42,Computations!$B$10:$AY$386,VLOOKUP(D$1,'day lookup'!$D$1:$E$52,2))</f>
        <v>77208.3</v>
      </c>
      <c r="E42" s="107">
        <f>VLOOKUP($B42,Computations!$B$10:$AY$386,VLOOKUP(E$1,'day lookup'!$D$1:$E$52,2))</f>
        <v>153.98294587902507</v>
      </c>
      <c r="F42" s="107">
        <f>VLOOKUP($B42,Computations!$B$10:$AY$386,VLOOKUP(F$1,'day lookup'!$D$1:$E$52,2))</f>
        <v>0</v>
      </c>
      <c r="G42" s="107">
        <f>VLOOKUP($B42,Computations!$B$10:$AY$386,VLOOKUP(G$1,'day lookup'!$D$1:$E$52,2))</f>
        <v>36.700364583333297</v>
      </c>
      <c r="H42" s="107">
        <f>VLOOKUP($B42,Computations!$B$10:$AY$386,VLOOKUP(H$1,'day lookup'!$D$1:$E$52,2))</f>
        <v>7.7110937499999999</v>
      </c>
      <c r="I42" s="107">
        <f>VLOOKUP($B42,Computations!$B$10:$AY$386,VLOOKUP(I$1,'day lookup'!$D$1:$E$52,2))</f>
        <v>44.4114583333333</v>
      </c>
      <c r="J42" s="401" t="str">
        <f>VLOOKUP($B42,Computations!$B$10:$AY$386,VLOOKUP(J$1,'day lookup'!$D$1:$E$52,2))</f>
        <v>N</v>
      </c>
      <c r="K42" s="107">
        <f>VLOOKUP($B42,Computations!$B$10:$AY$386,VLOOKUP(K$1,'day lookup'!$D$1:$E$52,2))</f>
        <v>39</v>
      </c>
      <c r="L42" s="107">
        <f>VLOOKUP($B42,Computations!$B$10:$AY$386,VLOOKUP(L$1,'day lookup'!$D$1:$E$52,2))</f>
        <v>0</v>
      </c>
      <c r="M42" s="107">
        <f>VLOOKUP($B42,Computations!$B$10:$AY$386,VLOOKUP(M$1,'day lookup'!$D$1:$E$52,2))</f>
        <v>0</v>
      </c>
      <c r="N42" s="107">
        <f>VLOOKUP($B42,Computations!$B$10:$AY$386,VLOOKUP(N$1,'day lookup'!$D$1:$E$52,2))</f>
        <v>2029.53125</v>
      </c>
      <c r="O42" s="107"/>
    </row>
    <row r="43" spans="1:15">
      <c r="A43" s="73" t="str">
        <f ca="1">OFFSET('day lookup'!$A$1,WEEKDAY(B43)-1,0)</f>
        <v>MON</v>
      </c>
      <c r="B43" s="56">
        <f t="shared" si="0"/>
        <v>41029</v>
      </c>
      <c r="C43" s="107">
        <f>VLOOKUP($B43,Computations!$B$10:$AY$386,VLOOKUP(C$1,'day lookup'!$D$1:$E$52,2))</f>
        <v>7738.6799639855944</v>
      </c>
      <c r="D43" s="107">
        <f>VLOOKUP($B43,Computations!$B$10:$AY$386,VLOOKUP(D$1,'day lookup'!$D$1:$E$52,2))</f>
        <v>77408.41</v>
      </c>
      <c r="E43" s="107">
        <f>VLOOKUP($B43,Computations!$B$10:$AY$386,VLOOKUP(E$1,'day lookup'!$D$1:$E$52,2))</f>
        <v>149.65841414324444</v>
      </c>
      <c r="F43" s="107">
        <f>VLOOKUP($B43,Computations!$B$10:$AY$386,VLOOKUP(F$1,'day lookup'!$D$1:$E$52,2))</f>
        <v>0</v>
      </c>
      <c r="G43" s="107">
        <f>VLOOKUP($B43,Computations!$B$10:$AY$386,VLOOKUP(G$1,'day lookup'!$D$1:$E$52,2))</f>
        <v>48.771093749999899</v>
      </c>
      <c r="H43" s="107">
        <f>VLOOKUP($B43,Computations!$B$10:$AY$386,VLOOKUP(H$1,'day lookup'!$D$1:$E$52,2))</f>
        <v>8.1976562499999996</v>
      </c>
      <c r="I43" s="107">
        <f>VLOOKUP($B43,Computations!$B$10:$AY$386,VLOOKUP(I$1,'day lookup'!$D$1:$E$52,2))</f>
        <v>56.968749999999901</v>
      </c>
      <c r="J43" s="401" t="str">
        <f>VLOOKUP($B43,Computations!$B$10:$AY$386,VLOOKUP(J$1,'day lookup'!$D$1:$E$52,2))</f>
        <v>N</v>
      </c>
      <c r="K43" s="107">
        <f>VLOOKUP($B43,Computations!$B$10:$AY$386,VLOOKUP(K$1,'day lookup'!$D$1:$E$52,2))</f>
        <v>39</v>
      </c>
      <c r="L43" s="107">
        <f>VLOOKUP($B43,Computations!$B$10:$AY$386,VLOOKUP(L$1,'day lookup'!$D$1:$E$52,2))</f>
        <v>0</v>
      </c>
      <c r="M43" s="107">
        <f>VLOOKUP($B43,Computations!$B$10:$AY$386,VLOOKUP(M$1,'day lookup'!$D$1:$E$52,2))</f>
        <v>0</v>
      </c>
      <c r="N43" s="107">
        <f>VLOOKUP($B43,Computations!$B$10:$AY$386,VLOOKUP(N$1,'day lookup'!$D$1:$E$52,2))</f>
        <v>1565.8854166666599</v>
      </c>
      <c r="O43" s="107"/>
    </row>
    <row r="44" spans="1:15">
      <c r="C44" s="92"/>
      <c r="D44" s="126"/>
      <c r="E44" s="91"/>
      <c r="F44" s="92"/>
      <c r="G44" s="91"/>
      <c r="H44" s="92"/>
      <c r="I44" s="92"/>
      <c r="J44" s="34"/>
      <c r="K44" s="100"/>
      <c r="L44" s="92"/>
      <c r="M44" s="21"/>
      <c r="N44" s="58"/>
      <c r="O44" s="49"/>
    </row>
    <row r="45" spans="1:15">
      <c r="A45" s="48" t="s">
        <v>48</v>
      </c>
      <c r="C45" s="108">
        <f t="shared" ref="C45:I45" si="1">AVERAGEA(C14:C43)</f>
        <v>7734.4949896145908</v>
      </c>
      <c r="D45" s="79">
        <f t="shared" si="1"/>
        <v>73983.544999999998</v>
      </c>
      <c r="E45" s="79">
        <f t="shared" si="1"/>
        <v>149.76952367448112</v>
      </c>
      <c r="F45" s="61">
        <f t="shared" si="1"/>
        <v>0</v>
      </c>
      <c r="G45" s="79">
        <f t="shared" si="1"/>
        <v>48.059583333333293</v>
      </c>
      <c r="H45" s="61">
        <f t="shared" si="1"/>
        <v>4.6616840277777731</v>
      </c>
      <c r="I45" s="61">
        <f t="shared" si="1"/>
        <v>52.72126736111106</v>
      </c>
      <c r="K45" s="101"/>
      <c r="L45" s="61">
        <f>AVERAGEA(L14:L43)</f>
        <v>0</v>
      </c>
      <c r="M45" s="60"/>
      <c r="N45" s="19">
        <f>AVERAGEA(N14:N43)</f>
        <v>1149.4397569444423</v>
      </c>
      <c r="O45" s="19"/>
    </row>
    <row r="46" spans="1:15" s="60" customFormat="1">
      <c r="A46" s="104" t="s">
        <v>49</v>
      </c>
      <c r="B46" s="105"/>
      <c r="C46" s="19"/>
      <c r="D46" s="53"/>
      <c r="E46" s="53">
        <f>SUM(E14:E43)*1.9835</f>
        <v>8912.0355062499984</v>
      </c>
      <c r="F46" s="53">
        <f>SUM(F14:F43)*1.9835</f>
        <v>0</v>
      </c>
      <c r="G46" s="53">
        <f>SUM(G14:G43)*1.9835</f>
        <v>2859.7855062499975</v>
      </c>
      <c r="H46" s="53">
        <f>SUM(H14:H43)*1.9835</f>
        <v>277.3935080729164</v>
      </c>
      <c r="I46" s="53">
        <f>SUM(I14:I43)*1.9835</f>
        <v>3137.1790143229141</v>
      </c>
      <c r="J46" s="18"/>
      <c r="K46" s="59"/>
      <c r="L46" s="53">
        <f>SUM(L14:L43)*1.9835</f>
        <v>0</v>
      </c>
      <c r="M46" s="60">
        <f>M43</f>
        <v>0</v>
      </c>
      <c r="N46" s="53">
        <f>SUM(N14:N43)*1.9835</f>
        <v>68397.412736979037</v>
      </c>
      <c r="O46" s="62"/>
    </row>
    <row r="47" spans="1:15" ht="13.5" thickBot="1">
      <c r="A47" s="63"/>
      <c r="B47" s="64"/>
      <c r="C47" s="65"/>
      <c r="D47" s="66"/>
      <c r="E47" s="94"/>
      <c r="F47" s="95"/>
      <c r="G47" s="94"/>
      <c r="H47" s="95"/>
      <c r="I47" s="95"/>
      <c r="J47" s="67"/>
      <c r="K47" s="102"/>
      <c r="L47" s="95"/>
      <c r="M47" s="63"/>
      <c r="N47" s="68"/>
      <c r="O47" s="23"/>
    </row>
    <row r="48" spans="1:15">
      <c r="A48" s="48" t="s">
        <v>55</v>
      </c>
      <c r="C48" s="55"/>
      <c r="O48" s="23"/>
    </row>
    <row r="49" spans="1:15">
      <c r="C49" s="55"/>
      <c r="O49" s="23"/>
    </row>
    <row r="50" spans="1:15">
      <c r="A50" s="48"/>
      <c r="O50" s="23"/>
    </row>
    <row r="51" spans="1:15">
      <c r="H51" s="83" t="s">
        <v>0</v>
      </c>
      <c r="I51" s="82"/>
      <c r="O51" s="23"/>
    </row>
    <row r="52" spans="1:15">
      <c r="H52" s="84" t="s">
        <v>1</v>
      </c>
      <c r="I52" s="82"/>
      <c r="O52" s="23"/>
    </row>
    <row r="53" spans="1:15">
      <c r="H53" s="84" t="s">
        <v>2</v>
      </c>
      <c r="I53" s="82"/>
      <c r="O53" s="23"/>
    </row>
    <row r="54" spans="1:15">
      <c r="H54" s="84" t="s">
        <v>41</v>
      </c>
      <c r="I54" s="106">
        <f>I5</f>
        <v>2012</v>
      </c>
      <c r="O54" s="23"/>
    </row>
    <row r="55" spans="1:15">
      <c r="H55" s="22">
        <f>B63</f>
        <v>41030</v>
      </c>
      <c r="I55" s="82"/>
      <c r="O55" s="23"/>
    </row>
    <row r="56" spans="1:15" ht="13.5" thickBot="1">
      <c r="H56" s="84"/>
      <c r="I56" s="84"/>
      <c r="O56" s="23"/>
    </row>
    <row r="57" spans="1:15" s="16" customFormat="1">
      <c r="A57" s="69"/>
      <c r="B57" s="26"/>
      <c r="C57" s="29"/>
      <c r="D57" s="70"/>
      <c r="E57" s="96"/>
      <c r="F57" s="89"/>
      <c r="G57" s="96"/>
      <c r="H57" s="89"/>
      <c r="I57" s="89" t="s">
        <v>3</v>
      </c>
      <c r="J57" s="71" t="s">
        <v>56</v>
      </c>
      <c r="K57" s="103" t="s">
        <v>8</v>
      </c>
      <c r="L57" s="89"/>
      <c r="M57" s="69"/>
      <c r="N57" s="72"/>
      <c r="O57" s="36"/>
    </row>
    <row r="58" spans="1:15" s="16" customFormat="1">
      <c r="A58" s="11"/>
      <c r="B58" s="13"/>
      <c r="C58" s="17"/>
      <c r="D58" s="37"/>
      <c r="E58" s="83"/>
      <c r="F58" s="84"/>
      <c r="G58" s="83" t="s">
        <v>12</v>
      </c>
      <c r="H58" s="84" t="s">
        <v>5</v>
      </c>
      <c r="I58" s="84" t="s">
        <v>4</v>
      </c>
      <c r="J58" s="33" t="s">
        <v>57</v>
      </c>
      <c r="K58" s="99" t="s">
        <v>16</v>
      </c>
      <c r="L58" s="84" t="s">
        <v>6</v>
      </c>
      <c r="M58" s="16" t="s">
        <v>7</v>
      </c>
      <c r="N58" s="35"/>
      <c r="O58" s="36"/>
    </row>
    <row r="59" spans="1:15" s="16" customFormat="1">
      <c r="A59" s="11"/>
      <c r="B59" s="13"/>
      <c r="C59" s="17"/>
      <c r="D59" s="37"/>
      <c r="E59" s="83"/>
      <c r="F59" s="84"/>
      <c r="G59" s="82" t="s">
        <v>43</v>
      </c>
      <c r="H59" s="84" t="s">
        <v>11</v>
      </c>
      <c r="I59" s="84" t="s">
        <v>10</v>
      </c>
      <c r="J59" s="33" t="s">
        <v>15</v>
      </c>
      <c r="K59" s="99" t="s">
        <v>26</v>
      </c>
      <c r="L59" s="84" t="s">
        <v>13</v>
      </c>
      <c r="M59" s="16" t="s">
        <v>13</v>
      </c>
      <c r="N59" s="35" t="s">
        <v>14</v>
      </c>
      <c r="O59" s="36"/>
    </row>
    <row r="60" spans="1:15" s="16" customFormat="1">
      <c r="A60" s="11"/>
      <c r="B60" s="13"/>
      <c r="C60" s="17" t="s">
        <v>18</v>
      </c>
      <c r="D60" s="37" t="s">
        <v>19</v>
      </c>
      <c r="E60" s="83" t="s">
        <v>23</v>
      </c>
      <c r="F60" s="84" t="s">
        <v>24</v>
      </c>
      <c r="G60" s="83" t="s">
        <v>22</v>
      </c>
      <c r="H60" s="84" t="s">
        <v>21</v>
      </c>
      <c r="I60" s="84" t="s">
        <v>20</v>
      </c>
      <c r="J60" s="33" t="s">
        <v>25</v>
      </c>
      <c r="K60" s="97" t="s">
        <v>153</v>
      </c>
      <c r="L60" s="84" t="s">
        <v>22</v>
      </c>
      <c r="M60" s="16" t="s">
        <v>22</v>
      </c>
      <c r="N60" s="35" t="s">
        <v>10</v>
      </c>
      <c r="O60" s="36"/>
    </row>
    <row r="61" spans="1:15" s="16" customFormat="1" ht="13.5" thickBot="1">
      <c r="A61" s="45" t="s">
        <v>27</v>
      </c>
      <c r="B61" s="40" t="s">
        <v>40</v>
      </c>
      <c r="C61" s="43" t="s">
        <v>50</v>
      </c>
      <c r="D61" s="44" t="s">
        <v>51</v>
      </c>
      <c r="E61" s="90" t="s">
        <v>52</v>
      </c>
      <c r="F61" s="90" t="s">
        <v>52</v>
      </c>
      <c r="G61" s="90" t="s">
        <v>52</v>
      </c>
      <c r="H61" s="90" t="s">
        <v>52</v>
      </c>
      <c r="I61" s="90" t="s">
        <v>52</v>
      </c>
      <c r="J61" s="46"/>
      <c r="K61" s="90" t="s">
        <v>52</v>
      </c>
      <c r="L61" s="90" t="s">
        <v>52</v>
      </c>
      <c r="M61" s="44" t="s">
        <v>51</v>
      </c>
      <c r="N61" s="129" t="s">
        <v>52</v>
      </c>
      <c r="O61" s="36"/>
    </row>
    <row r="62" spans="1:15" ht="13.5" thickTop="1">
      <c r="A62" s="48"/>
      <c r="C62" s="49"/>
      <c r="D62" s="50"/>
      <c r="E62" s="91"/>
      <c r="F62" s="92"/>
      <c r="G62" s="91"/>
      <c r="H62" s="92"/>
      <c r="I62" s="92"/>
      <c r="J62" s="34"/>
      <c r="K62" s="100"/>
      <c r="L62" s="92"/>
      <c r="M62" s="21"/>
      <c r="N62" s="58"/>
      <c r="O62" s="73"/>
    </row>
    <row r="63" spans="1:15">
      <c r="A63" s="73" t="str">
        <f ca="1">OFFSET('day lookup'!$A$1,WEEKDAY(B63)-1,0)</f>
        <v>TUE</v>
      </c>
      <c r="B63" s="32">
        <f>DATE(I5,5,1)</f>
        <v>41030</v>
      </c>
      <c r="C63" s="107">
        <f>VLOOKUP($B63,Computations!$B$10:$AY$386,VLOOKUP(C$1,'day lookup'!$D$1:$E$52,2))</f>
        <v>7738.9802881152464</v>
      </c>
      <c r="D63" s="107">
        <f>VLOOKUP($B63,Computations!$B$10:$AY$386,VLOOKUP(D$1,'day lookup'!$D$1:$E$52,2))</f>
        <v>77658.58</v>
      </c>
      <c r="E63" s="107">
        <f>VLOOKUP($B63,Computations!$B$10:$AY$386,VLOOKUP(E$1,'day lookup'!$D$1:$E$52,2))</f>
        <v>208.8842106692706</v>
      </c>
      <c r="F63" s="107">
        <f>VLOOKUP($B63,Computations!$B$10:$AY$386,VLOOKUP(F$1,'day lookup'!$D$1:$E$52,2))</f>
        <v>3.6093000000000002</v>
      </c>
      <c r="G63" s="107">
        <f>VLOOKUP($B63,Computations!$B$10:$AY$386,VLOOKUP(G$1,'day lookup'!$D$1:$E$52,2))</f>
        <v>79.149374999999992</v>
      </c>
      <c r="H63" s="107">
        <f>VLOOKUP($B63,Computations!$B$10:$AY$386,VLOOKUP(H$1,'day lookup'!$D$1:$E$52,2))</f>
        <v>8.3115625000000009</v>
      </c>
      <c r="I63" s="107">
        <f>VLOOKUP($B63,Computations!$B$10:$AY$386,VLOOKUP(I$1,'day lookup'!$D$1:$E$52,2))</f>
        <v>87.4609375</v>
      </c>
      <c r="J63" s="401" t="str">
        <f>VLOOKUP($B63,Computations!$B$10:$AY$386,VLOOKUP(J$1,'day lookup'!$D$1:$E$52,2))</f>
        <v>N</v>
      </c>
      <c r="K63" s="107">
        <f>VLOOKUP($B63,Computations!$B$10:$AY$386,VLOOKUP(K$1,'day lookup'!$D$1:$E$52,2))</f>
        <v>110</v>
      </c>
      <c r="L63" s="107">
        <f>VLOOKUP($B63,Computations!$B$10:$AY$386,VLOOKUP(L$1,'day lookup'!$D$1:$E$52,2))</f>
        <v>0</v>
      </c>
      <c r="M63" s="107">
        <f>VLOOKUP($B63,Computations!$B$10:$AY$386,VLOOKUP(M$1,'day lookup'!$D$1:$E$52,2))</f>
        <v>0</v>
      </c>
      <c r="N63" s="107">
        <f>VLOOKUP($B63,Computations!$B$10:$AY$386,VLOOKUP(N$1,'day lookup'!$D$1:$E$52,2))</f>
        <v>1284.7395833333301</v>
      </c>
      <c r="O63" s="107"/>
    </row>
    <row r="64" spans="1:15">
      <c r="A64" s="73" t="str">
        <f ca="1">OFFSET('day lookup'!$A$1,WEEKDAY(B64)-1,0)</f>
        <v>WED</v>
      </c>
      <c r="B64" s="56">
        <f>B63+1</f>
        <v>41031</v>
      </c>
      <c r="C64" s="107">
        <f>VLOOKUP($B64,Computations!$B$10:$AY$386,VLOOKUP(C$1,'day lookup'!$D$1:$E$52,2))</f>
        <v>7739.1898329355608</v>
      </c>
      <c r="D64" s="107">
        <f>VLOOKUP($B64,Computations!$B$10:$AY$386,VLOOKUP(D$1,'day lookup'!$D$1:$E$52,2))</f>
        <v>77834.080000000002</v>
      </c>
      <c r="E64" s="107">
        <f>VLOOKUP($B64,Computations!$B$10:$AY$386,VLOOKUP(E$1,'day lookup'!$D$1:$E$52,2))</f>
        <v>199.98352633392085</v>
      </c>
      <c r="F64" s="107">
        <f>VLOOKUP($B64,Computations!$B$10:$AY$386,VLOOKUP(F$1,'day lookup'!$D$1:$E$52,2))</f>
        <v>3.6143999999999998</v>
      </c>
      <c r="G64" s="107">
        <f>VLOOKUP($B64,Computations!$B$10:$AY$386,VLOOKUP(G$1,'day lookup'!$D$1:$E$52,2))</f>
        <v>107.889166666666</v>
      </c>
      <c r="H64" s="107">
        <f>VLOOKUP($B64,Computations!$B$10:$AY$386,VLOOKUP(H$1,'day lookup'!$D$1:$E$52,2))</f>
        <v>8.2384374999999999</v>
      </c>
      <c r="I64" s="107">
        <f>VLOOKUP($B64,Computations!$B$10:$AY$386,VLOOKUP(I$1,'day lookup'!$D$1:$E$52,2))</f>
        <v>116.127604166666</v>
      </c>
      <c r="J64" s="401" t="str">
        <f>VLOOKUP($B64,Computations!$B$10:$AY$386,VLOOKUP(J$1,'day lookup'!$D$1:$E$52,2))</f>
        <v>N</v>
      </c>
      <c r="K64" s="107">
        <f>VLOOKUP($B64,Computations!$B$10:$AY$386,VLOOKUP(K$1,'day lookup'!$D$1:$E$52,2))</f>
        <v>110</v>
      </c>
      <c r="L64" s="107">
        <f>VLOOKUP($B64,Computations!$B$10:$AY$386,VLOOKUP(L$1,'day lookup'!$D$1:$E$52,2))</f>
        <v>0</v>
      </c>
      <c r="M64" s="107">
        <f>VLOOKUP($B64,Computations!$B$10:$AY$386,VLOOKUP(M$1,'day lookup'!$D$1:$E$52,2))</f>
        <v>0</v>
      </c>
      <c r="N64" s="107">
        <f>VLOOKUP($B64,Computations!$B$10:$AY$386,VLOOKUP(N$1,'day lookup'!$D$1:$E$52,2))</f>
        <v>1194.0625</v>
      </c>
      <c r="O64" s="107"/>
    </row>
    <row r="65" spans="1:15">
      <c r="A65" s="73" t="str">
        <f ca="1">OFFSET('day lookup'!$A$1,WEEKDAY(B65)-1,0)</f>
        <v>THU</v>
      </c>
      <c r="B65" s="56">
        <f t="shared" ref="B65:B93" si="2">B64+1</f>
        <v>41032</v>
      </c>
      <c r="C65" s="107">
        <f>VLOOKUP($B65,Computations!$B$10:$AY$386,VLOOKUP(C$1,'day lookup'!$D$1:$E$52,2))</f>
        <v>7739.4195584725539</v>
      </c>
      <c r="D65" s="107">
        <f>VLOOKUP($B65,Computations!$B$10:$AY$386,VLOOKUP(D$1,'day lookup'!$D$1:$E$52,2))</f>
        <v>78026.59</v>
      </c>
      <c r="E65" s="107">
        <f>VLOOKUP($B65,Computations!$B$10:$AY$386,VLOOKUP(E$1,'day lookup'!$D$1:$E$52,2))</f>
        <v>209.38474502089829</v>
      </c>
      <c r="F65" s="107">
        <f>VLOOKUP($B65,Computations!$B$10:$AY$386,VLOOKUP(F$1,'day lookup'!$D$1:$E$52,2))</f>
        <v>3.6194000000000002</v>
      </c>
      <c r="G65" s="107">
        <f>VLOOKUP($B65,Computations!$B$10:$AY$386,VLOOKUP(G$1,'day lookup'!$D$1:$E$52,2))</f>
        <v>108.709635416666</v>
      </c>
      <c r="H65" s="107">
        <f>VLOOKUP($B65,Computations!$B$10:$AY$386,VLOOKUP(H$1,'day lookup'!$D$1:$E$52,2))</f>
        <v>8.11328125</v>
      </c>
      <c r="I65" s="107">
        <f>VLOOKUP($B65,Computations!$B$10:$AY$386,VLOOKUP(I$1,'day lookup'!$D$1:$E$52,2))</f>
        <v>116.822916666666</v>
      </c>
      <c r="J65" s="401" t="str">
        <f>VLOOKUP($B65,Computations!$B$10:$AY$386,VLOOKUP(J$1,'day lookup'!$D$1:$E$52,2))</f>
        <v>N</v>
      </c>
      <c r="K65" s="107">
        <f>VLOOKUP($B65,Computations!$B$10:$AY$386,VLOOKUP(K$1,'day lookup'!$D$1:$E$52,2))</f>
        <v>110</v>
      </c>
      <c r="L65" s="107">
        <f>VLOOKUP($B65,Computations!$B$10:$AY$386,VLOOKUP(L$1,'day lookup'!$D$1:$E$52,2))</f>
        <v>0</v>
      </c>
      <c r="M65" s="107">
        <f>VLOOKUP($B65,Computations!$B$10:$AY$386,VLOOKUP(M$1,'day lookup'!$D$1:$E$52,2))</f>
        <v>0</v>
      </c>
      <c r="N65" s="107">
        <f>VLOOKUP($B65,Computations!$B$10:$AY$386,VLOOKUP(N$1,'day lookup'!$D$1:$E$52,2))</f>
        <v>1115.2083333333301</v>
      </c>
      <c r="O65" s="107"/>
    </row>
    <row r="66" spans="1:15">
      <c r="A66" s="73" t="str">
        <f ca="1">OFFSET('day lookup'!$A$1,WEEKDAY(B66)-1,0)</f>
        <v>FRI</v>
      </c>
      <c r="B66" s="56">
        <f t="shared" si="2"/>
        <v>41033</v>
      </c>
      <c r="C66" s="107">
        <f>VLOOKUP($B66,Computations!$B$10:$AY$386,VLOOKUP(C$1,'day lookup'!$D$1:$E$52,2))</f>
        <v>7739.6599284009544</v>
      </c>
      <c r="D66" s="107">
        <f>VLOOKUP($B66,Computations!$B$10:$AY$386,VLOOKUP(D$1,'day lookup'!$D$1:$E$52,2))</f>
        <v>78228.02</v>
      </c>
      <c r="E66" s="107">
        <f>VLOOKUP($B66,Computations!$B$10:$AY$386,VLOOKUP(E$1,'day lookup'!$D$1:$E$52,2))</f>
        <v>214.30163360484727</v>
      </c>
      <c r="F66" s="107">
        <f>VLOOKUP($B66,Computations!$B$10:$AY$386,VLOOKUP(F$1,'day lookup'!$D$1:$E$52,2))</f>
        <v>3.6295000000000002</v>
      </c>
      <c r="G66" s="107">
        <f>VLOOKUP($B66,Computations!$B$10:$AY$386,VLOOKUP(G$1,'day lookup'!$D$1:$E$52,2))</f>
        <v>109.11932291666601</v>
      </c>
      <c r="H66" s="107">
        <f>VLOOKUP($B66,Computations!$B$10:$AY$386,VLOOKUP(H$1,'day lookup'!$D$1:$E$52,2))</f>
        <v>8.1723437499999996</v>
      </c>
      <c r="I66" s="107">
        <f>VLOOKUP($B66,Computations!$B$10:$AY$386,VLOOKUP(I$1,'day lookup'!$D$1:$E$52,2))</f>
        <v>117.291666666666</v>
      </c>
      <c r="J66" s="401" t="str">
        <f>VLOOKUP($B66,Computations!$B$10:$AY$386,VLOOKUP(J$1,'day lookup'!$D$1:$E$52,2))</f>
        <v>N</v>
      </c>
      <c r="K66" s="107">
        <f>VLOOKUP($B66,Computations!$B$10:$AY$386,VLOOKUP(K$1,'day lookup'!$D$1:$E$52,2))</f>
        <v>110</v>
      </c>
      <c r="L66" s="107">
        <f>VLOOKUP($B66,Computations!$B$10:$AY$386,VLOOKUP(L$1,'day lookup'!$D$1:$E$52,2))</f>
        <v>0</v>
      </c>
      <c r="M66" s="107">
        <f>VLOOKUP($B66,Computations!$B$10:$AY$386,VLOOKUP(M$1,'day lookup'!$D$1:$E$52,2))</f>
        <v>0</v>
      </c>
      <c r="N66" s="107">
        <f>VLOOKUP($B66,Computations!$B$10:$AY$386,VLOOKUP(N$1,'day lookup'!$D$1:$E$52,2))</f>
        <v>1201.5625</v>
      </c>
      <c r="O66" s="107"/>
    </row>
    <row r="67" spans="1:15">
      <c r="A67" s="73" t="str">
        <f ca="1">OFFSET('day lookup'!$A$1,WEEKDAY(B67)-1,0)</f>
        <v>SAT</v>
      </c>
      <c r="B67" s="56">
        <f t="shared" si="2"/>
        <v>41034</v>
      </c>
      <c r="C67" s="107">
        <f>VLOOKUP($B67,Computations!$B$10:$AY$386,VLOOKUP(C$1,'day lookup'!$D$1:$E$52,2))</f>
        <v>7739.940334128878</v>
      </c>
      <c r="D67" s="107">
        <f>VLOOKUP($B67,Computations!$B$10:$AY$386,VLOOKUP(D$1,'day lookup'!$D$1:$E$52,2))</f>
        <v>78463</v>
      </c>
      <c r="E67" s="107">
        <f>VLOOKUP($B67,Computations!$B$10:$AY$386,VLOOKUP(E$1,'day lookup'!$D$1:$E$52,2))</f>
        <v>232.36404318439321</v>
      </c>
      <c r="F67" s="107">
        <f>VLOOKUP($B67,Computations!$B$10:$AY$386,VLOOKUP(F$1,'day lookup'!$D$1:$E$52,2))</f>
        <v>3.6345000000000001</v>
      </c>
      <c r="G67" s="107">
        <f>VLOOKUP($B67,Computations!$B$10:$AY$386,VLOOKUP(G$1,'day lookup'!$D$1:$E$52,2))</f>
        <v>110.262187499999</v>
      </c>
      <c r="H67" s="107">
        <f>VLOOKUP($B67,Computations!$B$10:$AY$386,VLOOKUP(H$1,'day lookup'!$D$1:$E$52,2))</f>
        <v>8.9565625000000004</v>
      </c>
      <c r="I67" s="107">
        <f>VLOOKUP($B67,Computations!$B$10:$AY$386,VLOOKUP(I$1,'day lookup'!$D$1:$E$52,2))</f>
        <v>119.21874999999901</v>
      </c>
      <c r="J67" s="401" t="str">
        <f>VLOOKUP($B67,Computations!$B$10:$AY$386,VLOOKUP(J$1,'day lookup'!$D$1:$E$52,2))</f>
        <v>N</v>
      </c>
      <c r="K67" s="107">
        <f>VLOOKUP($B67,Computations!$B$10:$AY$386,VLOOKUP(K$1,'day lookup'!$D$1:$E$52,2))</f>
        <v>110</v>
      </c>
      <c r="L67" s="107">
        <f>VLOOKUP($B67,Computations!$B$10:$AY$386,VLOOKUP(L$1,'day lookup'!$D$1:$E$52,2))</f>
        <v>0</v>
      </c>
      <c r="M67" s="107">
        <f>VLOOKUP($B67,Computations!$B$10:$AY$386,VLOOKUP(M$1,'day lookup'!$D$1:$E$52,2))</f>
        <v>0</v>
      </c>
      <c r="N67" s="107">
        <f>VLOOKUP($B67,Computations!$B$10:$AY$386,VLOOKUP(N$1,'day lookup'!$D$1:$E$52,2))</f>
        <v>1636.8489583333301</v>
      </c>
      <c r="O67" s="107"/>
    </row>
    <row r="68" spans="1:15">
      <c r="A68" s="73" t="str">
        <f ca="1">OFFSET('day lookup'!$A$1,WEEKDAY(B68)-1,0)</f>
        <v>SUN</v>
      </c>
      <c r="B68" s="56">
        <f t="shared" si="2"/>
        <v>41035</v>
      </c>
      <c r="C68" s="107">
        <f>VLOOKUP($B68,Computations!$B$10:$AY$386,VLOOKUP(C$1,'day lookup'!$D$1:$E$52,2))</f>
        <v>7740.2398934911243</v>
      </c>
      <c r="D68" s="107">
        <f>VLOOKUP($B68,Computations!$B$10:$AY$386,VLOOKUP(D$1,'day lookup'!$D$1:$E$52,2))</f>
        <v>78715.710000000006</v>
      </c>
      <c r="E68" s="107">
        <f>VLOOKUP($B68,Computations!$B$10:$AY$386,VLOOKUP(E$1,'day lookup'!$D$1:$E$52,2))</f>
        <v>241.42965866103978</v>
      </c>
      <c r="F68" s="107">
        <f>VLOOKUP($B68,Computations!$B$10:$AY$386,VLOOKUP(F$1,'day lookup'!$D$1:$E$52,2))</f>
        <v>3.6396000000000002</v>
      </c>
      <c r="G68" s="107">
        <f>VLOOKUP($B68,Computations!$B$10:$AY$386,VLOOKUP(G$1,'day lookup'!$D$1:$E$52,2))</f>
        <v>110.383958333333</v>
      </c>
      <c r="H68" s="107">
        <f>VLOOKUP($B68,Computations!$B$10:$AY$386,VLOOKUP(H$1,'day lookup'!$D$1:$E$52,2))</f>
        <v>10.24625</v>
      </c>
      <c r="I68" s="107">
        <f>VLOOKUP($B68,Computations!$B$10:$AY$386,VLOOKUP(I$1,'day lookup'!$D$1:$E$52,2))</f>
        <v>120.630208333333</v>
      </c>
      <c r="J68" s="401" t="str">
        <f>VLOOKUP($B68,Computations!$B$10:$AY$386,VLOOKUP(J$1,'day lookup'!$D$1:$E$52,2))</f>
        <v>N</v>
      </c>
      <c r="K68" s="107">
        <f>VLOOKUP($B68,Computations!$B$10:$AY$386,VLOOKUP(K$1,'day lookup'!$D$1:$E$52,2))</f>
        <v>110</v>
      </c>
      <c r="L68" s="107">
        <f>VLOOKUP($B68,Computations!$B$10:$AY$386,VLOOKUP(L$1,'day lookup'!$D$1:$E$52,2))</f>
        <v>0</v>
      </c>
      <c r="M68" s="107">
        <f>VLOOKUP($B68,Computations!$B$10:$AY$386,VLOOKUP(M$1,'day lookup'!$D$1:$E$52,2))</f>
        <v>0</v>
      </c>
      <c r="N68" s="107">
        <f>VLOOKUP($B68,Computations!$B$10:$AY$386,VLOOKUP(N$1,'day lookup'!$D$1:$E$52,2))</f>
        <v>2232.0052083333298</v>
      </c>
      <c r="O68" s="107"/>
    </row>
    <row r="69" spans="1:15">
      <c r="A69" s="73" t="str">
        <f ca="1">OFFSET('day lookup'!$A$1,WEEKDAY(B69)-1,0)</f>
        <v>MON</v>
      </c>
      <c r="B69" s="56">
        <f t="shared" si="2"/>
        <v>41036</v>
      </c>
      <c r="C69" s="107">
        <f>VLOOKUP($B69,Computations!$B$10:$AY$386,VLOOKUP(C$1,'day lookup'!$D$1:$E$52,2))</f>
        <v>7740.5488639053256</v>
      </c>
      <c r="D69" s="107">
        <f>VLOOKUP($B69,Computations!$B$10:$AY$386,VLOOKUP(D$1,'day lookup'!$D$1:$E$52,2))</f>
        <v>78976.789999999994</v>
      </c>
      <c r="E69" s="107">
        <f>VLOOKUP($B69,Computations!$B$10:$AY$386,VLOOKUP(E$1,'day lookup'!$D$1:$E$52,2))</f>
        <v>245.52978045541718</v>
      </c>
      <c r="F69" s="107">
        <f>VLOOKUP($B69,Computations!$B$10:$AY$386,VLOOKUP(F$1,'day lookup'!$D$1:$E$52,2))</f>
        <v>3.6497000000000002</v>
      </c>
      <c r="G69" s="107">
        <f>VLOOKUP($B69,Computations!$B$10:$AY$386,VLOOKUP(G$1,'day lookup'!$D$1:$E$52,2))</f>
        <v>110.25416666666641</v>
      </c>
      <c r="H69" s="107">
        <f>VLOOKUP($B69,Computations!$B$10:$AY$386,VLOOKUP(H$1,'day lookup'!$D$1:$E$52,2))</f>
        <v>10.6416666666666</v>
      </c>
      <c r="I69" s="107">
        <f>VLOOKUP($B69,Computations!$B$10:$AY$386,VLOOKUP(I$1,'day lookup'!$D$1:$E$52,2))</f>
        <v>120.895833333333</v>
      </c>
      <c r="J69" s="401" t="str">
        <f>VLOOKUP($B69,Computations!$B$10:$AY$386,VLOOKUP(J$1,'day lookup'!$D$1:$E$52,2))</f>
        <v>N</v>
      </c>
      <c r="K69" s="107">
        <f>VLOOKUP($B69,Computations!$B$10:$AY$386,VLOOKUP(K$1,'day lookup'!$D$1:$E$52,2))</f>
        <v>110</v>
      </c>
      <c r="L69" s="107">
        <f>VLOOKUP($B69,Computations!$B$10:$AY$386,VLOOKUP(L$1,'day lookup'!$D$1:$E$52,2))</f>
        <v>0</v>
      </c>
      <c r="M69" s="107">
        <f>VLOOKUP($B69,Computations!$B$10:$AY$386,VLOOKUP(M$1,'day lookup'!$D$1:$E$52,2))</f>
        <v>0</v>
      </c>
      <c r="N69" s="107">
        <f>VLOOKUP($B69,Computations!$B$10:$AY$386,VLOOKUP(N$1,'day lookup'!$D$1:$E$52,2))</f>
        <v>2458.6458333333298</v>
      </c>
      <c r="O69" s="107"/>
    </row>
    <row r="70" spans="1:15">
      <c r="A70" s="73" t="str">
        <f ca="1">OFFSET('day lookup'!$A$1,WEEKDAY(B70)-1,0)</f>
        <v>TUE</v>
      </c>
      <c r="B70" s="56">
        <f t="shared" si="2"/>
        <v>41037</v>
      </c>
      <c r="C70" s="107">
        <f>VLOOKUP($B70,Computations!$B$10:$AY$386,VLOOKUP(C$1,'day lookup'!$D$1:$E$52,2))</f>
        <v>7740.8091479289942</v>
      </c>
      <c r="D70" s="107">
        <f>VLOOKUP($B70,Computations!$B$10:$AY$386,VLOOKUP(D$1,'day lookup'!$D$1:$E$52,2))</f>
        <v>79196.73</v>
      </c>
      <c r="E70" s="107">
        <f>VLOOKUP($B70,Computations!$B$10:$AY$386,VLOOKUP(E$1,'day lookup'!$D$1:$E$52,2))</f>
        <v>224.76278084667371</v>
      </c>
      <c r="F70" s="107">
        <f>VLOOKUP($B70,Computations!$B$10:$AY$386,VLOOKUP(F$1,'day lookup'!$D$1:$E$52,2))</f>
        <v>3.6547000000000001</v>
      </c>
      <c r="G70" s="107">
        <f>VLOOKUP($B70,Computations!$B$10:$AY$386,VLOOKUP(G$1,'day lookup'!$D$1:$E$52,2))</f>
        <v>110.22328125</v>
      </c>
      <c r="H70" s="107">
        <f>VLOOKUP($B70,Computations!$B$10:$AY$386,VLOOKUP(H$1,'day lookup'!$D$1:$E$52,2))</f>
        <v>10.472031250000001</v>
      </c>
      <c r="I70" s="107">
        <f>VLOOKUP($B70,Computations!$B$10:$AY$386,VLOOKUP(I$1,'day lookup'!$D$1:$E$52,2))</f>
        <v>120.6953125</v>
      </c>
      <c r="J70" s="401" t="str">
        <f>VLOOKUP($B70,Computations!$B$10:$AY$386,VLOOKUP(J$1,'day lookup'!$D$1:$E$52,2))</f>
        <v>N</v>
      </c>
      <c r="K70" s="107">
        <f>VLOOKUP($B70,Computations!$B$10:$AY$386,VLOOKUP(K$1,'day lookup'!$D$1:$E$52,2))</f>
        <v>110</v>
      </c>
      <c r="L70" s="107">
        <f>VLOOKUP($B70,Computations!$B$10:$AY$386,VLOOKUP(L$1,'day lookup'!$D$1:$E$52,2))</f>
        <v>0</v>
      </c>
      <c r="M70" s="107">
        <f>VLOOKUP($B70,Computations!$B$10:$AY$386,VLOOKUP(M$1,'day lookup'!$D$1:$E$52,2))</f>
        <v>0</v>
      </c>
      <c r="N70" s="107">
        <f>VLOOKUP($B70,Computations!$B$10:$AY$386,VLOOKUP(N$1,'day lookup'!$D$1:$E$52,2))</f>
        <v>2255.3385416666601</v>
      </c>
      <c r="O70" s="107"/>
    </row>
    <row r="71" spans="1:15">
      <c r="A71" s="73" t="str">
        <f ca="1">OFFSET('day lookup'!$A$1,WEEKDAY(B71)-1,0)</f>
        <v>WED</v>
      </c>
      <c r="B71" s="56">
        <f t="shared" si="2"/>
        <v>41038</v>
      </c>
      <c r="C71" s="107">
        <f>VLOOKUP($B71,Computations!$B$10:$AY$386,VLOOKUP(C$1,'day lookup'!$D$1:$E$52,2))</f>
        <v>7741.0690117647055</v>
      </c>
      <c r="D71" s="107">
        <f>VLOOKUP($B71,Computations!$B$10:$AY$386,VLOOKUP(D$1,'day lookup'!$D$1:$E$52,2))</f>
        <v>79416.66</v>
      </c>
      <c r="E71" s="107">
        <f>VLOOKUP($B71,Computations!$B$10:$AY$386,VLOOKUP(E$1,'day lookup'!$D$1:$E$52,2))</f>
        <v>224.92575592019926</v>
      </c>
      <c r="F71" s="107">
        <f>VLOOKUP($B71,Computations!$B$10:$AY$386,VLOOKUP(F$1,'day lookup'!$D$1:$E$52,2))</f>
        <v>3.6648000000000001</v>
      </c>
      <c r="G71" s="107">
        <f>VLOOKUP($B71,Computations!$B$10:$AY$386,VLOOKUP(G$1,'day lookup'!$D$1:$E$52,2))</f>
        <v>110.38119791666634</v>
      </c>
      <c r="H71" s="107">
        <f>VLOOKUP($B71,Computations!$B$10:$AY$386,VLOOKUP(H$1,'day lookup'!$D$1:$E$52,2))</f>
        <v>9.8661979166666605</v>
      </c>
      <c r="I71" s="107">
        <f>VLOOKUP($B71,Computations!$B$10:$AY$386,VLOOKUP(I$1,'day lookup'!$D$1:$E$52,2))</f>
        <v>120.247395833333</v>
      </c>
      <c r="J71" s="401" t="str">
        <f>VLOOKUP($B71,Computations!$B$10:$AY$386,VLOOKUP(J$1,'day lookup'!$D$1:$E$52,2))</f>
        <v>N</v>
      </c>
      <c r="K71" s="107">
        <f>VLOOKUP($B71,Computations!$B$10:$AY$386,VLOOKUP(K$1,'day lookup'!$D$1:$E$52,2))</f>
        <v>110</v>
      </c>
      <c r="L71" s="107">
        <f>VLOOKUP($B71,Computations!$B$10:$AY$386,VLOOKUP(L$1,'day lookup'!$D$1:$E$52,2))</f>
        <v>0</v>
      </c>
      <c r="M71" s="107">
        <f>VLOOKUP($B71,Computations!$B$10:$AY$386,VLOOKUP(M$1,'day lookup'!$D$1:$E$52,2))</f>
        <v>0</v>
      </c>
      <c r="N71" s="107">
        <f>VLOOKUP($B71,Computations!$B$10:$AY$386,VLOOKUP(N$1,'day lookup'!$D$1:$E$52,2))</f>
        <v>1840.6510416666599</v>
      </c>
      <c r="O71" s="107"/>
    </row>
    <row r="72" spans="1:15">
      <c r="A72" s="73" t="str">
        <f ca="1">OFFSET('day lookup'!$A$1,WEEKDAY(B72)-1,0)</f>
        <v>THU</v>
      </c>
      <c r="B72" s="56">
        <f t="shared" si="2"/>
        <v>41039</v>
      </c>
      <c r="C72" s="107">
        <f>VLOOKUP($B72,Computations!$B$10:$AY$386,VLOOKUP(C$1,'day lookup'!$D$1:$E$52,2))</f>
        <v>7741.3584705882349</v>
      </c>
      <c r="D72" s="107">
        <f>VLOOKUP($B72,Computations!$B$10:$AY$386,VLOOKUP(D$1,'day lookup'!$D$1:$E$52,2))</f>
        <v>79662.7</v>
      </c>
      <c r="E72" s="107">
        <f>VLOOKUP($B72,Computations!$B$10:$AY$386,VLOOKUP(E$1,'day lookup'!$D$1:$E$52,2))</f>
        <v>238.23430353436297</v>
      </c>
      <c r="F72" s="107">
        <f>VLOOKUP($B72,Computations!$B$10:$AY$386,VLOOKUP(F$1,'day lookup'!$D$1:$E$52,2))</f>
        <v>3.6698</v>
      </c>
      <c r="G72" s="107">
        <f>VLOOKUP($B72,Computations!$B$10:$AY$386,VLOOKUP(G$1,'day lookup'!$D$1:$E$52,2))</f>
        <v>110.52114583333267</v>
      </c>
      <c r="H72" s="107">
        <f>VLOOKUP($B72,Computations!$B$10:$AY$386,VLOOKUP(H$1,'day lookup'!$D$1:$E$52,2))</f>
        <v>9.7392708333333307</v>
      </c>
      <c r="I72" s="107">
        <f>VLOOKUP($B72,Computations!$B$10:$AY$386,VLOOKUP(I$1,'day lookup'!$D$1:$E$52,2))</f>
        <v>120.260416666666</v>
      </c>
      <c r="J72" s="401" t="str">
        <f>VLOOKUP($B72,Computations!$B$10:$AY$386,VLOOKUP(J$1,'day lookup'!$D$1:$E$52,2))</f>
        <v>N</v>
      </c>
      <c r="K72" s="107">
        <f>VLOOKUP($B72,Computations!$B$10:$AY$386,VLOOKUP(K$1,'day lookup'!$D$1:$E$52,2))</f>
        <v>110</v>
      </c>
      <c r="L72" s="107">
        <f>VLOOKUP($B72,Computations!$B$10:$AY$386,VLOOKUP(L$1,'day lookup'!$D$1:$E$52,2))</f>
        <v>0</v>
      </c>
      <c r="M72" s="107">
        <f>VLOOKUP($B72,Computations!$B$10:$AY$386,VLOOKUP(M$1,'day lookup'!$D$1:$E$52,2))</f>
        <v>0</v>
      </c>
      <c r="N72" s="107">
        <f>VLOOKUP($B72,Computations!$B$10:$AY$386,VLOOKUP(N$1,'day lookup'!$D$1:$E$52,2))</f>
        <v>1689.2708333333301</v>
      </c>
      <c r="O72" s="107"/>
    </row>
    <row r="73" spans="1:15">
      <c r="A73" s="73" t="str">
        <f ca="1">OFFSET('day lookup'!$A$1,WEEKDAY(B73)-1,0)</f>
        <v>FRI</v>
      </c>
      <c r="B73" s="56">
        <f t="shared" si="2"/>
        <v>41040</v>
      </c>
      <c r="C73" s="107">
        <f>VLOOKUP($B73,Computations!$B$10:$AY$386,VLOOKUP(C$1,'day lookup'!$D$1:$E$52,2))</f>
        <v>7741.6485058823528</v>
      </c>
      <c r="D73" s="107">
        <f>VLOOKUP($B73,Computations!$B$10:$AY$386,VLOOKUP(D$1,'day lookup'!$D$1:$E$52,2))</f>
        <v>79909.23</v>
      </c>
      <c r="E73" s="107">
        <f>VLOOKUP($B73,Computations!$B$10:$AY$386,VLOOKUP(E$1,'day lookup'!$D$1:$E$52,2))</f>
        <v>238.5506082650605</v>
      </c>
      <c r="F73" s="107">
        <f>VLOOKUP($B73,Computations!$B$10:$AY$386,VLOOKUP(F$1,'day lookup'!$D$1:$E$52,2))</f>
        <v>3.6798999999999999</v>
      </c>
      <c r="G73" s="107">
        <f>VLOOKUP($B73,Computations!$B$10:$AY$386,VLOOKUP(G$1,'day lookup'!$D$1:$E$52,2))</f>
        <v>110.58031249999934</v>
      </c>
      <c r="H73" s="107">
        <f>VLOOKUP($B73,Computations!$B$10:$AY$386,VLOOKUP(H$1,'day lookup'!$D$1:$E$52,2))</f>
        <v>9.6957291666666698</v>
      </c>
      <c r="I73" s="107">
        <f>VLOOKUP($B73,Computations!$B$10:$AY$386,VLOOKUP(I$1,'day lookup'!$D$1:$E$52,2))</f>
        <v>120.276041666666</v>
      </c>
      <c r="J73" s="401" t="str">
        <f>VLOOKUP($B73,Computations!$B$10:$AY$386,VLOOKUP(J$1,'day lookup'!$D$1:$E$52,2))</f>
        <v>N</v>
      </c>
      <c r="K73" s="107">
        <f>VLOOKUP($B73,Computations!$B$10:$AY$386,VLOOKUP(K$1,'day lookup'!$D$1:$E$52,2))</f>
        <v>110</v>
      </c>
      <c r="L73" s="107">
        <f>VLOOKUP($B73,Computations!$B$10:$AY$386,VLOOKUP(L$1,'day lookup'!$D$1:$E$52,2))</f>
        <v>0</v>
      </c>
      <c r="M73" s="107">
        <f>VLOOKUP($B73,Computations!$B$10:$AY$386,VLOOKUP(M$1,'day lookup'!$D$1:$E$52,2))</f>
        <v>0</v>
      </c>
      <c r="N73" s="107">
        <f>VLOOKUP($B73,Computations!$B$10:$AY$386,VLOOKUP(N$1,'day lookup'!$D$1:$E$52,2))</f>
        <v>1840.9895833333301</v>
      </c>
      <c r="O73" s="107"/>
    </row>
    <row r="74" spans="1:15">
      <c r="A74" s="73" t="str">
        <f ca="1">OFFSET('day lookup'!$A$1,WEEKDAY(B74)-1,0)</f>
        <v>SAT</v>
      </c>
      <c r="B74" s="56">
        <f t="shared" si="2"/>
        <v>41041</v>
      </c>
      <c r="C74" s="107">
        <f>VLOOKUP($B74,Computations!$B$10:$AY$386,VLOOKUP(C$1,'day lookup'!$D$1:$E$52,2))</f>
        <v>7741.9391529411769</v>
      </c>
      <c r="D74" s="107">
        <f>VLOOKUP($B74,Computations!$B$10:$AY$386,VLOOKUP(D$1,'day lookup'!$D$1:$E$52,2))</f>
        <v>80156.28</v>
      </c>
      <c r="E74" s="107">
        <f>VLOOKUP($B74,Computations!$B$10:$AY$386,VLOOKUP(E$1,'day lookup'!$D$1:$E$52,2))</f>
        <v>238.87027110852077</v>
      </c>
      <c r="F74" s="107">
        <f>VLOOKUP($B74,Computations!$B$10:$AY$386,VLOOKUP(F$1,'day lookup'!$D$1:$E$52,2))</f>
        <v>3.6848999999999998</v>
      </c>
      <c r="G74" s="107">
        <f>VLOOKUP($B74,Computations!$B$10:$AY$386,VLOOKUP(G$1,'day lookup'!$D$1:$E$52,2))</f>
        <v>110.63281249999901</v>
      </c>
      <c r="H74" s="107">
        <f>VLOOKUP($B74,Computations!$B$10:$AY$386,VLOOKUP(H$1,'day lookup'!$D$1:$E$52,2))</f>
        <v>9.8125</v>
      </c>
      <c r="I74" s="107">
        <f>VLOOKUP($B74,Computations!$B$10:$AY$386,VLOOKUP(I$1,'day lookup'!$D$1:$E$52,2))</f>
        <v>120.44531249999901</v>
      </c>
      <c r="J74" s="401" t="str">
        <f>VLOOKUP($B74,Computations!$B$10:$AY$386,VLOOKUP(J$1,'day lookup'!$D$1:$E$52,2))</f>
        <v>N</v>
      </c>
      <c r="K74" s="107">
        <f>VLOOKUP($B74,Computations!$B$10:$AY$386,VLOOKUP(K$1,'day lookup'!$D$1:$E$52,2))</f>
        <v>110</v>
      </c>
      <c r="L74" s="107">
        <f>VLOOKUP($B74,Computations!$B$10:$AY$386,VLOOKUP(L$1,'day lookup'!$D$1:$E$52,2))</f>
        <v>0</v>
      </c>
      <c r="M74" s="107">
        <f>VLOOKUP($B74,Computations!$B$10:$AY$386,VLOOKUP(M$1,'day lookup'!$D$1:$E$52,2))</f>
        <v>0</v>
      </c>
      <c r="N74" s="107">
        <f>VLOOKUP($B74,Computations!$B$10:$AY$386,VLOOKUP(N$1,'day lookup'!$D$1:$E$52,2))</f>
        <v>2083.1770833333298</v>
      </c>
      <c r="O74" s="107"/>
    </row>
    <row r="75" spans="1:15">
      <c r="A75" s="73" t="str">
        <f ca="1">OFFSET('day lookup'!$A$1,WEEKDAY(B75)-1,0)</f>
        <v>SUN</v>
      </c>
      <c r="B75" s="56">
        <f t="shared" si="2"/>
        <v>41042</v>
      </c>
      <c r="C75" s="107">
        <f>VLOOKUP($B75,Computations!$B$10:$AY$386,VLOOKUP(C$1,'day lookup'!$D$1:$E$52,2))</f>
        <v>7742.1990537383181</v>
      </c>
      <c r="D75" s="107">
        <f>VLOOKUP($B75,Computations!$B$10:$AY$386,VLOOKUP(D$1,'day lookup'!$D$1:$E$52,2))</f>
        <v>80378.39</v>
      </c>
      <c r="E75" s="107">
        <f>VLOOKUP($B75,Computations!$B$10:$AY$386,VLOOKUP(E$1,'day lookup'!$D$1:$E$52,2))</f>
        <v>226.35309614213088</v>
      </c>
      <c r="F75" s="107">
        <f>VLOOKUP($B75,Computations!$B$10:$AY$386,VLOOKUP(F$1,'day lookup'!$D$1:$E$52,2))</f>
        <v>3.69</v>
      </c>
      <c r="G75" s="107">
        <f>VLOOKUP($B75,Computations!$B$10:$AY$386,VLOOKUP(G$1,'day lookup'!$D$1:$E$52,2))</f>
        <v>110.684270833333</v>
      </c>
      <c r="H75" s="107">
        <f>VLOOKUP($B75,Computations!$B$10:$AY$386,VLOOKUP(H$1,'day lookup'!$D$1:$E$52,2))</f>
        <v>9.86</v>
      </c>
      <c r="I75" s="107">
        <f>VLOOKUP($B75,Computations!$B$10:$AY$386,VLOOKUP(I$1,'day lookup'!$D$1:$E$52,2))</f>
        <v>120.544270833333</v>
      </c>
      <c r="J75" s="401" t="str">
        <f>VLOOKUP($B75,Computations!$B$10:$AY$386,VLOOKUP(J$1,'day lookup'!$D$1:$E$52,2))</f>
        <v>N</v>
      </c>
      <c r="K75" s="107">
        <f>VLOOKUP($B75,Computations!$B$10:$AY$386,VLOOKUP(K$1,'day lookup'!$D$1:$E$52,2))</f>
        <v>110</v>
      </c>
      <c r="L75" s="107">
        <f>VLOOKUP($B75,Computations!$B$10:$AY$386,VLOOKUP(L$1,'day lookup'!$D$1:$E$52,2))</f>
        <v>0</v>
      </c>
      <c r="M75" s="107">
        <f>VLOOKUP($B75,Computations!$B$10:$AY$386,VLOOKUP(M$1,'day lookup'!$D$1:$E$52,2))</f>
        <v>0</v>
      </c>
      <c r="N75" s="107">
        <f>VLOOKUP($B75,Computations!$B$10:$AY$386,VLOOKUP(N$1,'day lookup'!$D$1:$E$52,2))</f>
        <v>2039.84375</v>
      </c>
      <c r="O75" s="107"/>
    </row>
    <row r="76" spans="1:15">
      <c r="A76" s="73" t="str">
        <f ca="1">OFFSET('day lookup'!$A$1,WEEKDAY(B76)-1,0)</f>
        <v>MON</v>
      </c>
      <c r="B76" s="56">
        <f t="shared" si="2"/>
        <v>41043</v>
      </c>
      <c r="C76" s="107">
        <f>VLOOKUP($B76,Computations!$B$10:$AY$386,VLOOKUP(C$1,'day lookup'!$D$1:$E$52,2))</f>
        <v>7742.4287266355141</v>
      </c>
      <c r="D76" s="107">
        <f>VLOOKUP($B76,Computations!$B$10:$AY$386,VLOOKUP(D$1,'day lookup'!$D$1:$E$52,2))</f>
        <v>80574.990000000005</v>
      </c>
      <c r="E76" s="107">
        <f>VLOOKUP($B76,Computations!$B$10:$AY$386,VLOOKUP(E$1,'day lookup'!$D$1:$E$52,2))</f>
        <v>213.59230036656811</v>
      </c>
      <c r="F76" s="107">
        <f>VLOOKUP($B76,Computations!$B$10:$AY$386,VLOOKUP(F$1,'day lookup'!$D$1:$E$52,2))</f>
        <v>3.7000999999999999</v>
      </c>
      <c r="G76" s="107">
        <f>VLOOKUP($B76,Computations!$B$10:$AY$386,VLOOKUP(G$1,'day lookup'!$D$1:$E$52,2))</f>
        <v>110.774479166666</v>
      </c>
      <c r="H76" s="107">
        <f>VLOOKUP($B76,Computations!$B$10:$AY$386,VLOOKUP(H$1,'day lookup'!$D$1:$E$52,2))</f>
        <v>9.7828125000000004</v>
      </c>
      <c r="I76" s="107">
        <f>VLOOKUP($B76,Computations!$B$10:$AY$386,VLOOKUP(I$1,'day lookup'!$D$1:$E$52,2))</f>
        <v>120.557291666666</v>
      </c>
      <c r="J76" s="401" t="str">
        <f>VLOOKUP($B76,Computations!$B$10:$AY$386,VLOOKUP(J$1,'day lookup'!$D$1:$E$52,2))</f>
        <v>N</v>
      </c>
      <c r="K76" s="107">
        <f>VLOOKUP($B76,Computations!$B$10:$AY$386,VLOOKUP(K$1,'day lookup'!$D$1:$E$52,2))</f>
        <v>110</v>
      </c>
      <c r="L76" s="107">
        <f>VLOOKUP($B76,Computations!$B$10:$AY$386,VLOOKUP(L$1,'day lookup'!$D$1:$E$52,2))</f>
        <v>0</v>
      </c>
      <c r="M76" s="107">
        <f>VLOOKUP($B76,Computations!$B$10:$AY$386,VLOOKUP(M$1,'day lookup'!$D$1:$E$52,2))</f>
        <v>0</v>
      </c>
      <c r="N76" s="107">
        <f>VLOOKUP($B76,Computations!$B$10:$AY$386,VLOOKUP(N$1,'day lookup'!$D$1:$E$52,2))</f>
        <v>1840.0520833333301</v>
      </c>
      <c r="O76" s="107"/>
    </row>
    <row r="77" spans="1:15">
      <c r="A77" s="73" t="str">
        <f ca="1">OFFSET('day lookup'!$A$1,WEEKDAY(B77)-1,0)</f>
        <v>TUE</v>
      </c>
      <c r="B77" s="56">
        <f t="shared" si="2"/>
        <v>41044</v>
      </c>
      <c r="C77" s="107">
        <f>VLOOKUP($B77,Computations!$B$10:$AY$386,VLOOKUP(C$1,'day lookup'!$D$1:$E$52,2))</f>
        <v>7742.6685630841121</v>
      </c>
      <c r="D77" s="107">
        <f>VLOOKUP($B77,Computations!$B$10:$AY$386,VLOOKUP(D$1,'day lookup'!$D$1:$E$52,2))</f>
        <v>80780.289999999994</v>
      </c>
      <c r="E77" s="107">
        <f>VLOOKUP($B77,Computations!$B$10:$AY$386,VLOOKUP(E$1,'day lookup'!$D$1:$E$52,2))</f>
        <v>218.07036140134696</v>
      </c>
      <c r="F77" s="107">
        <f>VLOOKUP($B77,Computations!$B$10:$AY$386,VLOOKUP(F$1,'day lookup'!$D$1:$E$52,2))</f>
        <v>3.7050999999999998</v>
      </c>
      <c r="G77" s="107">
        <f>VLOOKUP($B77,Computations!$B$10:$AY$386,VLOOKUP(G$1,'day lookup'!$D$1:$E$52,2))</f>
        <v>110.86135416666667</v>
      </c>
      <c r="H77" s="107">
        <f>VLOOKUP($B77,Computations!$B$10:$AY$386,VLOOKUP(H$1,'day lookup'!$D$1:$E$52,2))</f>
        <v>9.6620833333333298</v>
      </c>
      <c r="I77" s="107">
        <f>VLOOKUP($B77,Computations!$B$10:$AY$386,VLOOKUP(I$1,'day lookup'!$D$1:$E$52,2))</f>
        <v>120.5234375</v>
      </c>
      <c r="J77" s="401" t="str">
        <f>VLOOKUP($B77,Computations!$B$10:$AY$386,VLOOKUP(J$1,'day lookup'!$D$1:$E$52,2))</f>
        <v>N</v>
      </c>
      <c r="K77" s="107">
        <f>VLOOKUP($B77,Computations!$B$10:$AY$386,VLOOKUP(K$1,'day lookup'!$D$1:$E$52,2))</f>
        <v>110</v>
      </c>
      <c r="L77" s="107">
        <f>VLOOKUP($B77,Computations!$B$10:$AY$386,VLOOKUP(L$1,'day lookup'!$D$1:$E$52,2))</f>
        <v>0</v>
      </c>
      <c r="M77" s="107">
        <f>VLOOKUP($B77,Computations!$B$10:$AY$386,VLOOKUP(M$1,'day lookup'!$D$1:$E$52,2))</f>
        <v>0</v>
      </c>
      <c r="N77" s="107">
        <f>VLOOKUP($B77,Computations!$B$10:$AY$386,VLOOKUP(N$1,'day lookup'!$D$1:$E$52,2))</f>
        <v>1641.8489583333301</v>
      </c>
      <c r="O77" s="107"/>
    </row>
    <row r="78" spans="1:15">
      <c r="A78" s="73" t="str">
        <f ca="1">OFFSET('day lookup'!$A$1,WEEKDAY(B78)-1,0)</f>
        <v>WED</v>
      </c>
      <c r="B78" s="56">
        <f t="shared" si="2"/>
        <v>41045</v>
      </c>
      <c r="C78" s="107">
        <f>VLOOKUP($B78,Computations!$B$10:$AY$386,VLOOKUP(C$1,'day lookup'!$D$1:$E$52,2))</f>
        <v>7742.959240654206</v>
      </c>
      <c r="D78" s="107">
        <f>VLOOKUP($B78,Computations!$B$10:$AY$386,VLOOKUP(D$1,'day lookup'!$D$1:$E$52,2))</f>
        <v>81029.11</v>
      </c>
      <c r="E78" s="107">
        <f>VLOOKUP($B78,Computations!$B$10:$AY$386,VLOOKUP(E$1,'day lookup'!$D$1:$E$52,2))</f>
        <v>245.3940830949112</v>
      </c>
      <c r="F78" s="107">
        <f>VLOOKUP($B78,Computations!$B$10:$AY$386,VLOOKUP(F$1,'day lookup'!$D$1:$E$52,2))</f>
        <v>3.7101000000000002</v>
      </c>
      <c r="G78" s="107">
        <f>VLOOKUP($B78,Computations!$B$10:$AY$386,VLOOKUP(G$1,'day lookup'!$D$1:$E$52,2))</f>
        <v>116.23906249999968</v>
      </c>
      <c r="H78" s="107">
        <f>VLOOKUP($B78,Computations!$B$10:$AY$386,VLOOKUP(H$1,'day lookup'!$D$1:$E$52,2))</f>
        <v>9.7036458333333293</v>
      </c>
      <c r="I78" s="107">
        <f>VLOOKUP($B78,Computations!$B$10:$AY$386,VLOOKUP(I$1,'day lookup'!$D$1:$E$52,2))</f>
        <v>125.942708333333</v>
      </c>
      <c r="J78" s="401" t="str">
        <f>VLOOKUP($B78,Computations!$B$10:$AY$386,VLOOKUP(J$1,'day lookup'!$D$1:$E$52,2))</f>
        <v>N</v>
      </c>
      <c r="K78" s="107">
        <f>VLOOKUP($B78,Computations!$B$10:$AY$386,VLOOKUP(K$1,'day lookup'!$D$1:$E$52,2))</f>
        <v>110</v>
      </c>
      <c r="L78" s="107">
        <f>VLOOKUP($B78,Computations!$B$10:$AY$386,VLOOKUP(L$1,'day lookup'!$D$1:$E$52,2))</f>
        <v>0</v>
      </c>
      <c r="M78" s="107">
        <f>VLOOKUP($B78,Computations!$B$10:$AY$386,VLOOKUP(M$1,'day lookup'!$D$1:$E$52,2))</f>
        <v>0</v>
      </c>
      <c r="N78" s="107">
        <f>VLOOKUP($B78,Computations!$B$10:$AY$386,VLOOKUP(N$1,'day lookup'!$D$1:$E$52,2))</f>
        <v>1764.5572916666599</v>
      </c>
      <c r="O78" s="107"/>
    </row>
    <row r="79" spans="1:15">
      <c r="A79" s="73" t="str">
        <f ca="1">OFFSET('day lookup'!$A$1,WEEKDAY(B79)-1,0)</f>
        <v>THU</v>
      </c>
      <c r="B79" s="56">
        <f t="shared" si="2"/>
        <v>41046</v>
      </c>
      <c r="C79" s="107">
        <f>VLOOKUP($B79,Computations!$B$10:$AY$386,VLOOKUP(C$1,'day lookup'!$D$1:$E$52,2))</f>
        <v>7743.2490592334498</v>
      </c>
      <c r="D79" s="107">
        <f>VLOOKUP($B79,Computations!$B$10:$AY$386,VLOOKUP(D$1,'day lookup'!$D$1:$E$52,2))</f>
        <v>81278.44</v>
      </c>
      <c r="E79" s="107">
        <f>VLOOKUP($B79,Computations!$B$10:$AY$386,VLOOKUP(E$1,'day lookup'!$D$1:$E$52,2))</f>
        <v>245.49453351188998</v>
      </c>
      <c r="F79" s="107">
        <f>VLOOKUP($B79,Computations!$B$10:$AY$386,VLOOKUP(F$1,'day lookup'!$D$1:$E$52,2))</f>
        <v>3.7202000000000002</v>
      </c>
      <c r="G79" s="107">
        <f>VLOOKUP($B79,Computations!$B$10:$AY$386,VLOOKUP(G$1,'day lookup'!$D$1:$E$52,2))</f>
        <v>116.072291666666</v>
      </c>
      <c r="H79" s="107">
        <f>VLOOKUP($B79,Computations!$B$10:$AY$386,VLOOKUP(H$1,'day lookup'!$D$1:$E$52,2))</f>
        <v>9.86</v>
      </c>
      <c r="I79" s="107">
        <f>VLOOKUP($B79,Computations!$B$10:$AY$386,VLOOKUP(I$1,'day lookup'!$D$1:$E$52,2))</f>
        <v>125.932291666666</v>
      </c>
      <c r="J79" s="401" t="str">
        <f>VLOOKUP($B79,Computations!$B$10:$AY$386,VLOOKUP(J$1,'day lookup'!$D$1:$E$52,2))</f>
        <v>N</v>
      </c>
      <c r="K79" s="107">
        <f>VLOOKUP($B79,Computations!$B$10:$AY$386,VLOOKUP(K$1,'day lookup'!$D$1:$E$52,2))</f>
        <v>110</v>
      </c>
      <c r="L79" s="107">
        <f>VLOOKUP($B79,Computations!$B$10:$AY$386,VLOOKUP(L$1,'day lookup'!$D$1:$E$52,2))</f>
        <v>0</v>
      </c>
      <c r="M79" s="107">
        <f>VLOOKUP($B79,Computations!$B$10:$AY$386,VLOOKUP(M$1,'day lookup'!$D$1:$E$52,2))</f>
        <v>0</v>
      </c>
      <c r="N79" s="107">
        <f>VLOOKUP($B79,Computations!$B$10:$AY$386,VLOOKUP(N$1,'day lookup'!$D$1:$E$52,2))</f>
        <v>2023.6979166666599</v>
      </c>
      <c r="O79" s="107"/>
    </row>
    <row r="80" spans="1:15">
      <c r="A80" s="73" t="str">
        <f ca="1">OFFSET('day lookup'!$A$1,WEEKDAY(B80)-1,0)</f>
        <v>FRI</v>
      </c>
      <c r="B80" s="56">
        <f t="shared" si="2"/>
        <v>41047</v>
      </c>
      <c r="C80" s="107">
        <f>VLOOKUP($B80,Computations!$B$10:$AY$386,VLOOKUP(C$1,'day lookup'!$D$1:$E$52,2))</f>
        <v>7743.5392218350753</v>
      </c>
      <c r="D80" s="107">
        <f>VLOOKUP($B80,Computations!$B$10:$AY$386,VLOOKUP(D$1,'day lookup'!$D$1:$E$52,2))</f>
        <v>81528.27</v>
      </c>
      <c r="E80" s="107">
        <f>VLOOKUP($B80,Computations!$B$10:$AY$386,VLOOKUP(E$1,'day lookup'!$D$1:$E$52,2))</f>
        <v>240.49666108572865</v>
      </c>
      <c r="F80" s="107">
        <f>VLOOKUP($B80,Computations!$B$10:$AY$386,VLOOKUP(F$1,'day lookup'!$D$1:$E$52,2))</f>
        <v>3.7252999999999998</v>
      </c>
      <c r="G80" s="107">
        <f>VLOOKUP($B80,Computations!$B$10:$AY$386,VLOOKUP(G$1,'day lookup'!$D$1:$E$52,2))</f>
        <v>110.81723958333301</v>
      </c>
      <c r="H80" s="107">
        <f>VLOOKUP($B80,Computations!$B$10:$AY$386,VLOOKUP(H$1,'day lookup'!$D$1:$E$52,2))</f>
        <v>9.9848437499999996</v>
      </c>
      <c r="I80" s="107">
        <f>VLOOKUP($B80,Computations!$B$10:$AY$386,VLOOKUP(I$1,'day lookup'!$D$1:$E$52,2))</f>
        <v>120.802083333333</v>
      </c>
      <c r="J80" s="401" t="str">
        <f>VLOOKUP($B80,Computations!$B$10:$AY$386,VLOOKUP(J$1,'day lookup'!$D$1:$E$52,2))</f>
        <v>N</v>
      </c>
      <c r="K80" s="107">
        <f>VLOOKUP($B80,Computations!$B$10:$AY$386,VLOOKUP(K$1,'day lookup'!$D$1:$E$52,2))</f>
        <v>110</v>
      </c>
      <c r="L80" s="107">
        <f>VLOOKUP($B80,Computations!$B$10:$AY$386,VLOOKUP(L$1,'day lookup'!$D$1:$E$52,2))</f>
        <v>0</v>
      </c>
      <c r="M80" s="107">
        <f>VLOOKUP($B80,Computations!$B$10:$AY$386,VLOOKUP(M$1,'day lookup'!$D$1:$E$52,2))</f>
        <v>0</v>
      </c>
      <c r="N80" s="107">
        <f>VLOOKUP($B80,Computations!$B$10:$AY$386,VLOOKUP(N$1,'day lookup'!$D$1:$E$52,2))</f>
        <v>2005.78125</v>
      </c>
      <c r="O80" s="107"/>
    </row>
    <row r="81" spans="1:15">
      <c r="A81" s="73" t="str">
        <f ca="1">OFFSET('day lookup'!$A$1,WEEKDAY(B81)-1,0)</f>
        <v>SAT</v>
      </c>
      <c r="B81" s="56">
        <f t="shared" si="2"/>
        <v>41048</v>
      </c>
      <c r="C81" s="107">
        <f>VLOOKUP($B81,Computations!$B$10:$AY$386,VLOOKUP(C$1,'day lookup'!$D$1:$E$52,2))</f>
        <v>7743.8902555168406</v>
      </c>
      <c r="D81" s="107">
        <f>VLOOKUP($B81,Computations!$B$10:$AY$386,VLOOKUP(D$1,'day lookup'!$D$1:$E$52,2))</f>
        <v>81830.509999999995</v>
      </c>
      <c r="E81" s="107">
        <f>VLOOKUP($B81,Computations!$B$10:$AY$386,VLOOKUP(E$1,'day lookup'!$D$1:$E$52,2))</f>
        <v>255.45058825045712</v>
      </c>
      <c r="F81" s="107">
        <f>VLOOKUP($B81,Computations!$B$10:$AY$386,VLOOKUP(F$1,'day lookup'!$D$1:$E$52,2))</f>
        <v>3.7353000000000001</v>
      </c>
      <c r="G81" s="107">
        <f>VLOOKUP($B81,Computations!$B$10:$AY$386,VLOOKUP(G$1,'day lookup'!$D$1:$E$52,2))</f>
        <v>99.338177083332994</v>
      </c>
      <c r="H81" s="107">
        <f>VLOOKUP($B81,Computations!$B$10:$AY$386,VLOOKUP(H$1,'day lookup'!$D$1:$E$52,2))</f>
        <v>10.112343750000001</v>
      </c>
      <c r="I81" s="107">
        <f>VLOOKUP($B81,Computations!$B$10:$AY$386,VLOOKUP(I$1,'day lookup'!$D$1:$E$52,2))</f>
        <v>109.450520833333</v>
      </c>
      <c r="J81" s="401" t="str">
        <f>VLOOKUP($B81,Computations!$B$10:$AY$386,VLOOKUP(J$1,'day lookup'!$D$1:$E$52,2))</f>
        <v>N</v>
      </c>
      <c r="K81" s="107">
        <f>VLOOKUP($B81,Computations!$B$10:$AY$386,VLOOKUP(K$1,'day lookup'!$D$1:$E$52,2))</f>
        <v>110</v>
      </c>
      <c r="L81" s="107">
        <f>VLOOKUP($B81,Computations!$B$10:$AY$386,VLOOKUP(L$1,'day lookup'!$D$1:$E$52,2))</f>
        <v>0</v>
      </c>
      <c r="M81" s="107">
        <f>VLOOKUP($B81,Computations!$B$10:$AY$386,VLOOKUP(M$1,'day lookup'!$D$1:$E$52,2))</f>
        <v>0</v>
      </c>
      <c r="N81" s="107">
        <f>VLOOKUP($B81,Computations!$B$10:$AY$386,VLOOKUP(N$1,'day lookup'!$D$1:$E$52,2))</f>
        <v>2182.7083333333298</v>
      </c>
      <c r="O81" s="107"/>
    </row>
    <row r="82" spans="1:15">
      <c r="A82" s="73" t="str">
        <f ca="1">OFFSET('day lookup'!$A$1,WEEKDAY(B82)-1,0)</f>
        <v>SUN</v>
      </c>
      <c r="B82" s="56">
        <f t="shared" si="2"/>
        <v>41049</v>
      </c>
      <c r="C82" s="107">
        <f>VLOOKUP($B82,Computations!$B$10:$AY$386,VLOOKUP(C$1,'day lookup'!$D$1:$E$52,2))</f>
        <v>7744.1899884792629</v>
      </c>
      <c r="D82" s="107">
        <f>VLOOKUP($B82,Computations!$B$10:$AY$386,VLOOKUP(D$1,'day lookup'!$D$1:$E$52,2))</f>
        <v>82089.91</v>
      </c>
      <c r="E82" s="107">
        <f>VLOOKUP($B82,Computations!$B$10:$AY$386,VLOOKUP(E$1,'day lookup'!$D$1:$E$52,2))</f>
        <v>234.03531572399783</v>
      </c>
      <c r="F82" s="107">
        <f>VLOOKUP($B82,Computations!$B$10:$AY$386,VLOOKUP(F$1,'day lookup'!$D$1:$E$52,2))</f>
        <v>3.7454000000000001</v>
      </c>
      <c r="G82" s="107">
        <f>VLOOKUP($B82,Computations!$B$10:$AY$386,VLOOKUP(G$1,'day lookup'!$D$1:$E$52,2))</f>
        <v>99.510989583333</v>
      </c>
      <c r="H82" s="107">
        <f>VLOOKUP($B82,Computations!$B$10:$AY$386,VLOOKUP(H$1,'day lookup'!$D$1:$E$52,2))</f>
        <v>10.19734375</v>
      </c>
      <c r="I82" s="107">
        <f>VLOOKUP($B82,Computations!$B$10:$AY$386,VLOOKUP(I$1,'day lookup'!$D$1:$E$52,2))</f>
        <v>109.708333333333</v>
      </c>
      <c r="J82" s="401" t="str">
        <f>VLOOKUP($B82,Computations!$B$10:$AY$386,VLOOKUP(J$1,'day lookup'!$D$1:$E$52,2))</f>
        <v>N</v>
      </c>
      <c r="K82" s="107">
        <f>VLOOKUP($B82,Computations!$B$10:$AY$386,VLOOKUP(K$1,'day lookup'!$D$1:$E$52,2))</f>
        <v>110</v>
      </c>
      <c r="L82" s="107">
        <f>VLOOKUP($B82,Computations!$B$10:$AY$386,VLOOKUP(L$1,'day lookup'!$D$1:$E$52,2))</f>
        <v>0</v>
      </c>
      <c r="M82" s="107">
        <f>VLOOKUP($B82,Computations!$B$10:$AY$386,VLOOKUP(M$1,'day lookup'!$D$1:$E$52,2))</f>
        <v>0</v>
      </c>
      <c r="N82" s="107">
        <f>VLOOKUP($B82,Computations!$B$10:$AY$386,VLOOKUP(N$1,'day lookup'!$D$1:$E$52,2))</f>
        <v>2133.4895833333298</v>
      </c>
      <c r="O82" s="107"/>
    </row>
    <row r="83" spans="1:15">
      <c r="A83" s="73" t="str">
        <f ca="1">OFFSET('day lookup'!$A$1,WEEKDAY(B83)-1,0)</f>
        <v>MON</v>
      </c>
      <c r="B83" s="56">
        <f t="shared" si="2"/>
        <v>41050</v>
      </c>
      <c r="C83" s="107">
        <f>VLOOKUP($B83,Computations!$B$10:$AY$386,VLOOKUP(C$1,'day lookup'!$D$1:$E$52,2))</f>
        <v>7744.4699308755762</v>
      </c>
      <c r="D83" s="107">
        <f>VLOOKUP($B83,Computations!$B$10:$AY$386,VLOOKUP(D$1,'day lookup'!$D$1:$E$52,2))</f>
        <v>82332.899999999994</v>
      </c>
      <c r="E83" s="107">
        <f>VLOOKUP($B83,Computations!$B$10:$AY$386,VLOOKUP(E$1,'day lookup'!$D$1:$E$52,2))</f>
        <v>226.02632804228134</v>
      </c>
      <c r="F83" s="107">
        <f>VLOOKUP($B83,Computations!$B$10:$AY$386,VLOOKUP(F$1,'day lookup'!$D$1:$E$52,2))</f>
        <v>3.7505000000000002</v>
      </c>
      <c r="G83" s="107">
        <f>VLOOKUP($B83,Computations!$B$10:$AY$386,VLOOKUP(G$1,'day lookup'!$D$1:$E$52,2))</f>
        <v>99.770156249999673</v>
      </c>
      <c r="H83" s="107">
        <f>VLOOKUP($B83,Computations!$B$10:$AY$386,VLOOKUP(H$1,'day lookup'!$D$1:$E$52,2))</f>
        <v>9.9069270833333292</v>
      </c>
      <c r="I83" s="107">
        <f>VLOOKUP($B83,Computations!$B$10:$AY$386,VLOOKUP(I$1,'day lookup'!$D$1:$E$52,2))</f>
        <v>109.677083333333</v>
      </c>
      <c r="J83" s="401" t="str">
        <f>VLOOKUP($B83,Computations!$B$10:$AY$386,VLOOKUP(J$1,'day lookup'!$D$1:$E$52,2))</f>
        <v>N</v>
      </c>
      <c r="K83" s="107">
        <f>VLOOKUP($B83,Computations!$B$10:$AY$386,VLOOKUP(K$1,'day lookup'!$D$1:$E$52,2))</f>
        <v>110</v>
      </c>
      <c r="L83" s="107">
        <f>VLOOKUP($B83,Computations!$B$10:$AY$386,VLOOKUP(L$1,'day lookup'!$D$1:$E$52,2))</f>
        <v>0</v>
      </c>
      <c r="M83" s="107">
        <f>VLOOKUP($B83,Computations!$B$10:$AY$386,VLOOKUP(M$1,'day lookup'!$D$1:$E$52,2))</f>
        <v>0</v>
      </c>
      <c r="N83" s="107">
        <f>VLOOKUP($B83,Computations!$B$10:$AY$386,VLOOKUP(N$1,'day lookup'!$D$1:$E$52,2))</f>
        <v>1874.4270833333301</v>
      </c>
      <c r="O83" s="107"/>
    </row>
    <row r="84" spans="1:15">
      <c r="A84" s="73" t="str">
        <f ca="1">OFFSET('day lookup'!$A$1,WEEKDAY(B84)-1,0)</f>
        <v>TUE</v>
      </c>
      <c r="B84" s="56">
        <f t="shared" si="2"/>
        <v>41051</v>
      </c>
      <c r="C84" s="107">
        <f>VLOOKUP($B84,Computations!$B$10:$AY$386,VLOOKUP(C$1,'day lookup'!$D$1:$E$52,2))</f>
        <v>7744.7797695852532</v>
      </c>
      <c r="D84" s="107">
        <f>VLOOKUP($B84,Computations!$B$10:$AY$386,VLOOKUP(D$1,'day lookup'!$D$1:$E$52,2))</f>
        <v>82601.84</v>
      </c>
      <c r="E84" s="107">
        <f>VLOOKUP($B84,Computations!$B$10:$AY$386,VLOOKUP(E$1,'day lookup'!$D$1:$E$52,2))</f>
        <v>239.21066433283005</v>
      </c>
      <c r="F84" s="107">
        <f>VLOOKUP($B84,Computations!$B$10:$AY$386,VLOOKUP(F$1,'day lookup'!$D$1:$E$52,2))</f>
        <v>3.7606000000000002</v>
      </c>
      <c r="G84" s="107">
        <f>VLOOKUP($B84,Computations!$B$10:$AY$386,VLOOKUP(G$1,'day lookup'!$D$1:$E$52,2))</f>
        <v>99.861458333333005</v>
      </c>
      <c r="H84" s="107">
        <f>VLOOKUP($B84,Computations!$B$10:$AY$386,VLOOKUP(H$1,'day lookup'!$D$1:$E$52,2))</f>
        <v>9.9875000000000007</v>
      </c>
      <c r="I84" s="107">
        <f>VLOOKUP($B84,Computations!$B$10:$AY$386,VLOOKUP(I$1,'day lookup'!$D$1:$E$52,2))</f>
        <v>109.848958333333</v>
      </c>
      <c r="J84" s="401" t="str">
        <f>VLOOKUP($B84,Computations!$B$10:$AY$386,VLOOKUP(J$1,'day lookup'!$D$1:$E$52,2))</f>
        <v>N</v>
      </c>
      <c r="K84" s="107">
        <f>VLOOKUP($B84,Computations!$B$10:$AY$386,VLOOKUP(K$1,'day lookup'!$D$1:$E$52,2))</f>
        <v>110</v>
      </c>
      <c r="L84" s="107">
        <f>VLOOKUP($B84,Computations!$B$10:$AY$386,VLOOKUP(L$1,'day lookup'!$D$1:$E$52,2))</f>
        <v>0</v>
      </c>
      <c r="M84" s="107">
        <f>VLOOKUP($B84,Computations!$B$10:$AY$386,VLOOKUP(M$1,'day lookup'!$D$1:$E$52,2))</f>
        <v>0</v>
      </c>
      <c r="N84" s="107">
        <f>VLOOKUP($B84,Computations!$B$10:$AY$386,VLOOKUP(N$1,'day lookup'!$D$1:$E$52,2))</f>
        <v>1823.4895833333301</v>
      </c>
      <c r="O84" s="107"/>
    </row>
    <row r="85" spans="1:15">
      <c r="A85" s="73" t="str">
        <f ca="1">OFFSET('day lookup'!$A$1,WEEKDAY(B85)-1,0)</f>
        <v>WED</v>
      </c>
      <c r="B85" s="56">
        <f t="shared" si="2"/>
        <v>41052</v>
      </c>
      <c r="C85" s="107">
        <f>VLOOKUP($B85,Computations!$B$10:$AY$386,VLOOKUP(C$1,'day lookup'!$D$1:$E$52,2))</f>
        <v>7745.2002059496572</v>
      </c>
      <c r="D85" s="107">
        <f>VLOOKUP($B85,Computations!$B$10:$AY$386,VLOOKUP(D$1,'day lookup'!$D$1:$E$52,2))</f>
        <v>82967.98</v>
      </c>
      <c r="E85" s="107">
        <f>VLOOKUP($B85,Computations!$B$10:$AY$386,VLOOKUP(E$1,'day lookup'!$D$1:$E$52,2))</f>
        <v>288.27838718700087</v>
      </c>
      <c r="F85" s="107">
        <f>VLOOKUP($B85,Computations!$B$10:$AY$386,VLOOKUP(F$1,'day lookup'!$D$1:$E$52,2))</f>
        <v>3.7706</v>
      </c>
      <c r="G85" s="107">
        <f>VLOOKUP($B85,Computations!$B$10:$AY$386,VLOOKUP(G$1,'day lookup'!$D$1:$E$52,2))</f>
        <v>99.914895833333404</v>
      </c>
      <c r="H85" s="107">
        <f>VLOOKUP($B85,Computations!$B$10:$AY$386,VLOOKUP(H$1,'day lookup'!$D$1:$E$52,2))</f>
        <v>10.2257291666666</v>
      </c>
      <c r="I85" s="107">
        <f>VLOOKUP($B85,Computations!$B$10:$AY$386,VLOOKUP(I$1,'day lookup'!$D$1:$E$52,2))</f>
        <v>110.140625</v>
      </c>
      <c r="J85" s="401" t="str">
        <f>VLOOKUP($B85,Computations!$B$10:$AY$386,VLOOKUP(J$1,'day lookup'!$D$1:$E$52,2))</f>
        <v>N</v>
      </c>
      <c r="K85" s="107">
        <f>VLOOKUP($B85,Computations!$B$10:$AY$386,VLOOKUP(K$1,'day lookup'!$D$1:$E$52,2))</f>
        <v>110</v>
      </c>
      <c r="L85" s="107">
        <f>VLOOKUP($B85,Computations!$B$10:$AY$386,VLOOKUP(L$1,'day lookup'!$D$1:$E$52,2))</f>
        <v>0</v>
      </c>
      <c r="M85" s="107">
        <f>VLOOKUP($B85,Computations!$B$10:$AY$386,VLOOKUP(M$1,'day lookup'!$D$1:$E$52,2))</f>
        <v>0</v>
      </c>
      <c r="N85" s="107">
        <f>VLOOKUP($B85,Computations!$B$10:$AY$386,VLOOKUP(N$1,'day lookup'!$D$1:$E$52,2))</f>
        <v>2248.9583333333298</v>
      </c>
      <c r="O85" s="107"/>
    </row>
    <row r="86" spans="1:15">
      <c r="A86" s="73" t="str">
        <f ca="1">OFFSET('day lookup'!$A$1,WEEKDAY(B86)-1,0)</f>
        <v>THU</v>
      </c>
      <c r="B86" s="56">
        <f t="shared" si="2"/>
        <v>41053</v>
      </c>
      <c r="C86" s="107">
        <f>VLOOKUP($B86,Computations!$B$10:$AY$386,VLOOKUP(C$1,'day lookup'!$D$1:$E$52,2))</f>
        <v>7745.5997254004578</v>
      </c>
      <c r="D86" s="107">
        <f>VLOOKUP($B86,Computations!$B$10:$AY$386,VLOOKUP(D$1,'day lookup'!$D$1:$E$52,2))</f>
        <v>83317.16</v>
      </c>
      <c r="E86" s="107">
        <f>VLOOKUP($B86,Computations!$B$10:$AY$386,VLOOKUP(E$1,'day lookup'!$D$1:$E$52,2))</f>
        <v>279.55898688240802</v>
      </c>
      <c r="F86" s="107">
        <f>VLOOKUP($B86,Computations!$B$10:$AY$386,VLOOKUP(F$1,'day lookup'!$D$1:$E$52,2))</f>
        <v>3.7806999999999999</v>
      </c>
      <c r="G86" s="107">
        <f>VLOOKUP($B86,Computations!$B$10:$AY$386,VLOOKUP(G$1,'day lookup'!$D$1:$E$52,2))</f>
        <v>99.735937499999409</v>
      </c>
      <c r="H86" s="107">
        <f>VLOOKUP($B86,Computations!$B$10:$AY$386,VLOOKUP(H$1,'day lookup'!$D$1:$E$52,2))</f>
        <v>10.9854166666666</v>
      </c>
      <c r="I86" s="107">
        <f>VLOOKUP($B86,Computations!$B$10:$AY$386,VLOOKUP(I$1,'day lookup'!$D$1:$E$52,2))</f>
        <v>110.721354166666</v>
      </c>
      <c r="J86" s="401" t="str">
        <f>VLOOKUP($B86,Computations!$B$10:$AY$386,VLOOKUP(J$1,'day lookup'!$D$1:$E$52,2))</f>
        <v>N</v>
      </c>
      <c r="K86" s="107">
        <f>VLOOKUP($B86,Computations!$B$10:$AY$386,VLOOKUP(K$1,'day lookup'!$D$1:$E$52,2))</f>
        <v>110</v>
      </c>
      <c r="L86" s="107">
        <f>VLOOKUP($B86,Computations!$B$10:$AY$386,VLOOKUP(L$1,'day lookup'!$D$1:$E$52,2))</f>
        <v>0</v>
      </c>
      <c r="M86" s="107">
        <f>VLOOKUP($B86,Computations!$B$10:$AY$386,VLOOKUP(M$1,'day lookup'!$D$1:$E$52,2))</f>
        <v>0</v>
      </c>
      <c r="N86" s="107">
        <f>VLOOKUP($B86,Computations!$B$10:$AY$386,VLOOKUP(N$1,'day lookup'!$D$1:$E$52,2))</f>
        <v>2747.8125</v>
      </c>
      <c r="O86" s="107"/>
    </row>
    <row r="87" spans="1:15">
      <c r="A87" s="73" t="str">
        <f ca="1">OFFSET('day lookup'!$A$1,WEEKDAY(B87)-1,0)</f>
        <v>FRI</v>
      </c>
      <c r="B87" s="56">
        <f t="shared" si="2"/>
        <v>41054</v>
      </c>
      <c r="C87" s="107">
        <f>VLOOKUP($B87,Computations!$B$10:$AY$386,VLOOKUP(C$1,'day lookup'!$D$1:$E$52,2))</f>
        <v>7745.91995423341</v>
      </c>
      <c r="D87" s="107">
        <f>VLOOKUP($B87,Computations!$B$10:$AY$386,VLOOKUP(D$1,'day lookup'!$D$1:$E$52,2))</f>
        <v>83597.039999999994</v>
      </c>
      <c r="E87" s="107">
        <f>VLOOKUP($B87,Computations!$B$10:$AY$386,VLOOKUP(E$1,'day lookup'!$D$1:$E$52,2))</f>
        <v>244.95865889840701</v>
      </c>
      <c r="F87" s="107">
        <f>VLOOKUP($B87,Computations!$B$10:$AY$386,VLOOKUP(F$1,'day lookup'!$D$1:$E$52,2))</f>
        <v>3.7858000000000001</v>
      </c>
      <c r="G87" s="107">
        <f>VLOOKUP($B87,Computations!$B$10:$AY$386,VLOOKUP(G$1,'day lookup'!$D$1:$E$52,2))</f>
        <v>100.06875000000009</v>
      </c>
      <c r="H87" s="107">
        <f>VLOOKUP($B87,Computations!$B$10:$AY$386,VLOOKUP(H$1,'day lookup'!$D$1:$E$52,2))</f>
        <v>11.368749999999901</v>
      </c>
      <c r="I87" s="107">
        <f>VLOOKUP($B87,Computations!$B$10:$AY$386,VLOOKUP(I$1,'day lookup'!$D$1:$E$52,2))</f>
        <v>111.4375</v>
      </c>
      <c r="J87" s="401" t="str">
        <f>VLOOKUP($B87,Computations!$B$10:$AY$386,VLOOKUP(J$1,'day lookup'!$D$1:$E$52,2))</f>
        <v>N</v>
      </c>
      <c r="K87" s="107">
        <f>VLOOKUP($B87,Computations!$B$10:$AY$386,VLOOKUP(K$1,'day lookup'!$D$1:$E$52,2))</f>
        <v>110</v>
      </c>
      <c r="L87" s="107">
        <f>VLOOKUP($B87,Computations!$B$10:$AY$386,VLOOKUP(L$1,'day lookup'!$D$1:$E$52,2))</f>
        <v>0</v>
      </c>
      <c r="M87" s="107">
        <f>VLOOKUP($B87,Computations!$B$10:$AY$386,VLOOKUP(M$1,'day lookup'!$D$1:$E$52,2))</f>
        <v>0</v>
      </c>
      <c r="N87" s="107">
        <f>VLOOKUP($B87,Computations!$B$10:$AY$386,VLOOKUP(N$1,'day lookup'!$D$1:$E$52,2))</f>
        <v>2379.37499999999</v>
      </c>
      <c r="O87" s="107"/>
    </row>
    <row r="88" spans="1:15">
      <c r="A88" s="73" t="str">
        <f ca="1">OFFSET('day lookup'!$A$1,WEEKDAY(B88)-1,0)</f>
        <v>SAT</v>
      </c>
      <c r="B88" s="56">
        <f t="shared" si="2"/>
        <v>41055</v>
      </c>
      <c r="C88" s="107">
        <f>VLOOKUP($B88,Computations!$B$10:$AY$386,VLOOKUP(C$1,'day lookup'!$D$1:$E$52,2))</f>
        <v>7746.2097042093292</v>
      </c>
      <c r="D88" s="107">
        <f>VLOOKUP($B88,Computations!$B$10:$AY$386,VLOOKUP(D$1,'day lookup'!$D$1:$E$52,2))</f>
        <v>83851.33</v>
      </c>
      <c r="E88" s="107">
        <f>VLOOKUP($B88,Computations!$B$10:$AY$386,VLOOKUP(E$1,'day lookup'!$D$1:$E$52,2))</f>
        <v>232.01743037770282</v>
      </c>
      <c r="F88" s="107">
        <f>VLOOKUP($B88,Computations!$B$10:$AY$386,VLOOKUP(F$1,'day lookup'!$D$1:$E$52,2))</f>
        <v>3.7907999999999999</v>
      </c>
      <c r="G88" s="107">
        <f>VLOOKUP($B88,Computations!$B$10:$AY$386,VLOOKUP(G$1,'day lookup'!$D$1:$E$52,2))</f>
        <v>100.0239583333327</v>
      </c>
      <c r="H88" s="107">
        <f>VLOOKUP($B88,Computations!$B$10:$AY$386,VLOOKUP(H$1,'day lookup'!$D$1:$E$52,2))</f>
        <v>11.502083333333299</v>
      </c>
      <c r="I88" s="107">
        <f>VLOOKUP($B88,Computations!$B$10:$AY$386,VLOOKUP(I$1,'day lookup'!$D$1:$E$52,2))</f>
        <v>111.526041666666</v>
      </c>
      <c r="J88" s="401" t="str">
        <f>VLOOKUP($B88,Computations!$B$10:$AY$386,VLOOKUP(J$1,'day lookup'!$D$1:$E$52,2))</f>
        <v>N</v>
      </c>
      <c r="K88" s="107">
        <f>VLOOKUP($B88,Computations!$B$10:$AY$386,VLOOKUP(K$1,'day lookup'!$D$1:$E$52,2))</f>
        <v>110</v>
      </c>
      <c r="L88" s="107">
        <f>VLOOKUP($B88,Computations!$B$10:$AY$386,VLOOKUP(L$1,'day lookup'!$D$1:$E$52,2))</f>
        <v>0</v>
      </c>
      <c r="M88" s="107">
        <f>VLOOKUP($B88,Computations!$B$10:$AY$386,VLOOKUP(M$1,'day lookup'!$D$1:$E$52,2))</f>
        <v>0</v>
      </c>
      <c r="N88" s="107">
        <f>VLOOKUP($B88,Computations!$B$10:$AY$386,VLOOKUP(N$1,'day lookup'!$D$1:$E$52,2))</f>
        <v>1956.9270833333301</v>
      </c>
      <c r="O88" s="107"/>
    </row>
    <row r="89" spans="1:15">
      <c r="A89" s="73" t="str">
        <f ca="1">OFFSET('day lookup'!$A$1,WEEKDAY(B89)-1,0)</f>
        <v>SUN</v>
      </c>
      <c r="B89" s="56">
        <f t="shared" si="2"/>
        <v>41056</v>
      </c>
      <c r="C89" s="107">
        <f>VLOOKUP($B89,Computations!$B$10:$AY$386,VLOOKUP(C$1,'day lookup'!$D$1:$E$52,2))</f>
        <v>7746.5293060295789</v>
      </c>
      <c r="D89" s="107">
        <f>VLOOKUP($B89,Computations!$B$10:$AY$386,VLOOKUP(D$1,'day lookup'!$D$1:$E$52,2))</f>
        <v>84132.26</v>
      </c>
      <c r="E89" s="107">
        <f>VLOOKUP($B89,Computations!$B$10:$AY$386,VLOOKUP(E$1,'day lookup'!$D$1:$E$52,2))</f>
        <v>245.18333451180229</v>
      </c>
      <c r="F89" s="107">
        <f>VLOOKUP($B89,Computations!$B$10:$AY$386,VLOOKUP(F$1,'day lookup'!$D$1:$E$52,2))</f>
        <v>3.8008999999999999</v>
      </c>
      <c r="G89" s="107">
        <f>VLOOKUP($B89,Computations!$B$10:$AY$386,VLOOKUP(G$1,'day lookup'!$D$1:$E$52,2))</f>
        <v>99.748958333333405</v>
      </c>
      <c r="H89" s="107">
        <f>VLOOKUP($B89,Computations!$B$10:$AY$386,VLOOKUP(H$1,'day lookup'!$D$1:$E$52,2))</f>
        <v>11.4385416666666</v>
      </c>
      <c r="I89" s="107">
        <f>VLOOKUP($B89,Computations!$B$10:$AY$386,VLOOKUP(I$1,'day lookup'!$D$1:$E$52,2))</f>
        <v>111.1875</v>
      </c>
      <c r="J89" s="401" t="str">
        <f>VLOOKUP($B89,Computations!$B$10:$AY$386,VLOOKUP(J$1,'day lookup'!$D$1:$E$52,2))</f>
        <v>N</v>
      </c>
      <c r="K89" s="107">
        <f>VLOOKUP($B89,Computations!$B$10:$AY$386,VLOOKUP(K$1,'day lookup'!$D$1:$E$52,2))</f>
        <v>110</v>
      </c>
      <c r="L89" s="107">
        <f>VLOOKUP($B89,Computations!$B$10:$AY$386,VLOOKUP(L$1,'day lookup'!$D$1:$E$52,2))</f>
        <v>0</v>
      </c>
      <c r="M89" s="107">
        <f>VLOOKUP($B89,Computations!$B$10:$AY$386,VLOOKUP(M$1,'day lookup'!$D$1:$E$52,2))</f>
        <v>0</v>
      </c>
      <c r="N89" s="107">
        <f>VLOOKUP($B89,Computations!$B$10:$AY$386,VLOOKUP(N$1,'day lookup'!$D$1:$E$52,2))</f>
        <v>1838.125</v>
      </c>
      <c r="O89" s="107"/>
    </row>
    <row r="90" spans="1:15">
      <c r="A90" s="73" t="str">
        <f ca="1">OFFSET('day lookup'!$A$1,WEEKDAY(B90)-1,0)</f>
        <v>MON</v>
      </c>
      <c r="B90" s="56">
        <f t="shared" si="2"/>
        <v>41057</v>
      </c>
      <c r="C90" s="107">
        <f>VLOOKUP($B90,Computations!$B$10:$AY$386,VLOOKUP(C$1,'day lookup'!$D$1:$E$52,2))</f>
        <v>7746.8196928327643</v>
      </c>
      <c r="D90" s="107">
        <f>VLOOKUP($B90,Computations!$B$10:$AY$386,VLOOKUP(D$1,'day lookup'!$D$1:$E$52,2))</f>
        <v>84387.51</v>
      </c>
      <c r="E90" s="107">
        <f>VLOOKUP($B90,Computations!$B$10:$AY$386,VLOOKUP(E$1,'day lookup'!$D$1:$E$52,2))</f>
        <v>232.37850248613532</v>
      </c>
      <c r="F90" s="107">
        <f>VLOOKUP($B90,Computations!$B$10:$AY$386,VLOOKUP(F$1,'day lookup'!$D$1:$E$52,2))</f>
        <v>3.8058999999999998</v>
      </c>
      <c r="G90" s="107">
        <f>VLOOKUP($B90,Computations!$B$10:$AY$386,VLOOKUP(G$1,'day lookup'!$D$1:$E$52,2))</f>
        <v>99.885937499999699</v>
      </c>
      <c r="H90" s="107">
        <f>VLOOKUP($B90,Computations!$B$10:$AY$386,VLOOKUP(H$1,'day lookup'!$D$1:$E$52,2))</f>
        <v>11.002083333333299</v>
      </c>
      <c r="I90" s="107">
        <f>VLOOKUP($B90,Computations!$B$10:$AY$386,VLOOKUP(I$1,'day lookup'!$D$1:$E$52,2))</f>
        <v>110.888020833333</v>
      </c>
      <c r="J90" s="401" t="str">
        <f>VLOOKUP($B90,Computations!$B$10:$AY$386,VLOOKUP(J$1,'day lookup'!$D$1:$E$52,2))</f>
        <v>N</v>
      </c>
      <c r="K90" s="107">
        <f>VLOOKUP($B90,Computations!$B$10:$AY$386,VLOOKUP(K$1,'day lookup'!$D$1:$E$52,2))</f>
        <v>110</v>
      </c>
      <c r="L90" s="107">
        <f>VLOOKUP($B90,Computations!$B$10:$AY$386,VLOOKUP(L$1,'day lookup'!$D$1:$E$52,2))</f>
        <v>0</v>
      </c>
      <c r="M90" s="107">
        <f>VLOOKUP($B90,Computations!$B$10:$AY$386,VLOOKUP(M$1,'day lookup'!$D$1:$E$52,2))</f>
        <v>0</v>
      </c>
      <c r="N90" s="107">
        <f>VLOOKUP($B90,Computations!$B$10:$AY$386,VLOOKUP(N$1,'day lookup'!$D$1:$E$52,2))</f>
        <v>2016.328125</v>
      </c>
      <c r="O90" s="107"/>
    </row>
    <row r="91" spans="1:15">
      <c r="A91" s="73" t="str">
        <f ca="1">OFFSET('day lookup'!$A$1,WEEKDAY(B91)-1,0)</f>
        <v>TUE</v>
      </c>
      <c r="B91" s="56">
        <f t="shared" si="2"/>
        <v>41058</v>
      </c>
      <c r="C91" s="107">
        <f>VLOOKUP($B91,Computations!$B$10:$AY$386,VLOOKUP(C$1,'day lookup'!$D$1:$E$52,2))</f>
        <v>7747.10984180791</v>
      </c>
      <c r="D91" s="107">
        <f>VLOOKUP($B91,Computations!$B$10:$AY$386,VLOOKUP(D$1,'day lookup'!$D$1:$E$52,2))</f>
        <v>84643.21</v>
      </c>
      <c r="E91" s="107">
        <f>VLOOKUP($B91,Computations!$B$10:$AY$386,VLOOKUP(E$1,'day lookup'!$D$1:$E$52,2))</f>
        <v>230.69724501092938</v>
      </c>
      <c r="F91" s="107">
        <f>VLOOKUP($B91,Computations!$B$10:$AY$386,VLOOKUP(F$1,'day lookup'!$D$1:$E$52,2))</f>
        <v>3.8159999999999998</v>
      </c>
      <c r="G91" s="107">
        <f>VLOOKUP($B91,Computations!$B$10:$AY$386,VLOOKUP(G$1,'day lookup'!$D$1:$E$52,2))</f>
        <v>97.967708333333405</v>
      </c>
      <c r="H91" s="107">
        <f>VLOOKUP($B91,Computations!$B$10:$AY$386,VLOOKUP(H$1,'day lookup'!$D$1:$E$52,2))</f>
        <v>10.5635416666666</v>
      </c>
      <c r="I91" s="107">
        <f>VLOOKUP($B91,Computations!$B$10:$AY$386,VLOOKUP(I$1,'day lookup'!$D$1:$E$52,2))</f>
        <v>108.53125</v>
      </c>
      <c r="J91" s="401" t="str">
        <f>VLOOKUP($B91,Computations!$B$10:$AY$386,VLOOKUP(J$1,'day lookup'!$D$1:$E$52,2))</f>
        <v>N</v>
      </c>
      <c r="K91" s="107">
        <f>VLOOKUP($B91,Computations!$B$10:$AY$386,VLOOKUP(K$1,'day lookup'!$D$1:$E$52,2))</f>
        <v>110</v>
      </c>
      <c r="L91" s="107">
        <f>VLOOKUP($B91,Computations!$B$10:$AY$386,VLOOKUP(L$1,'day lookup'!$D$1:$E$52,2))</f>
        <v>0</v>
      </c>
      <c r="M91" s="107">
        <f>VLOOKUP($B91,Computations!$B$10:$AY$386,VLOOKUP(M$1,'day lookup'!$D$1:$E$52,2))</f>
        <v>0</v>
      </c>
      <c r="N91" s="107">
        <f>VLOOKUP($B91,Computations!$B$10:$AY$386,VLOOKUP(N$1,'day lookup'!$D$1:$E$52,2))</f>
        <v>1655.6510416666599</v>
      </c>
      <c r="O91" s="107"/>
    </row>
    <row r="92" spans="1:15">
      <c r="A92" s="73" t="str">
        <f ca="1">OFFSET('day lookup'!$A$1,WEEKDAY(B92)-1,0)</f>
        <v>WED</v>
      </c>
      <c r="B92" s="56">
        <f t="shared" si="2"/>
        <v>41059</v>
      </c>
      <c r="C92" s="107">
        <f>VLOOKUP($B92,Computations!$B$10:$AY$386,VLOOKUP(C$1,'day lookup'!$D$1:$E$52,2))</f>
        <v>7747.3895254237286</v>
      </c>
      <c r="D92" s="107">
        <f>VLOOKUP($B92,Computations!$B$10:$AY$386,VLOOKUP(D$1,'day lookup'!$D$1:$E$52,2))</f>
        <v>84890.73</v>
      </c>
      <c r="E92" s="107">
        <f>VLOOKUP($B92,Computations!$B$10:$AY$386,VLOOKUP(E$1,'day lookup'!$D$1:$E$52,2))</f>
        <v>226.61863848625578</v>
      </c>
      <c r="F92" s="107">
        <f>VLOOKUP($B92,Computations!$B$10:$AY$386,VLOOKUP(F$1,'day lookup'!$D$1:$E$52,2))</f>
        <v>3.8210000000000002</v>
      </c>
      <c r="G92" s="107">
        <f>VLOOKUP($B92,Computations!$B$10:$AY$386,VLOOKUP(G$1,'day lookup'!$D$1:$E$52,2))</f>
        <v>98.00812499999941</v>
      </c>
      <c r="H92" s="107">
        <f>VLOOKUP($B92,Computations!$B$10:$AY$386,VLOOKUP(H$1,'day lookup'!$D$1:$E$52,2))</f>
        <v>10.166354166666601</v>
      </c>
      <c r="I92" s="107">
        <f>VLOOKUP($B92,Computations!$B$10:$AY$386,VLOOKUP(I$1,'day lookup'!$D$1:$E$52,2))</f>
        <v>108.174479166666</v>
      </c>
      <c r="J92" s="401" t="str">
        <f>VLOOKUP($B92,Computations!$B$10:$AY$386,VLOOKUP(J$1,'day lookup'!$D$1:$E$52,2))</f>
        <v>N</v>
      </c>
      <c r="K92" s="107">
        <f>VLOOKUP($B92,Computations!$B$10:$AY$386,VLOOKUP(K$1,'day lookup'!$D$1:$E$52,2))</f>
        <v>110</v>
      </c>
      <c r="L92" s="107">
        <f>VLOOKUP($B92,Computations!$B$10:$AY$386,VLOOKUP(L$1,'day lookup'!$D$1:$E$52,2))</f>
        <v>0</v>
      </c>
      <c r="M92" s="107">
        <f>VLOOKUP($B92,Computations!$B$10:$AY$386,VLOOKUP(M$1,'day lookup'!$D$1:$E$52,2))</f>
        <v>0</v>
      </c>
      <c r="N92" s="107">
        <f>VLOOKUP($B92,Computations!$B$10:$AY$386,VLOOKUP(N$1,'day lookup'!$D$1:$E$52,2))</f>
        <v>1536.1458333333301</v>
      </c>
      <c r="O92" s="107"/>
    </row>
    <row r="93" spans="1:15">
      <c r="A93" s="73" t="str">
        <f ca="1">OFFSET('day lookup'!$A$1,WEEKDAY(B93)-1,0)</f>
        <v>THU</v>
      </c>
      <c r="B93" s="56">
        <f t="shared" si="2"/>
        <v>41060</v>
      </c>
      <c r="C93" s="107">
        <f>VLOOKUP($B93,Computations!$B$10:$AY$386,VLOOKUP(C$1,'day lookup'!$D$1:$E$52,2))</f>
        <v>7747.6994915254236</v>
      </c>
      <c r="D93" s="107">
        <f>VLOOKUP($B93,Computations!$B$10:$AY$386,VLOOKUP(D$1,'day lookup'!$D$1:$E$52,2))</f>
        <v>85165.05</v>
      </c>
      <c r="E93" s="107">
        <f>VLOOKUP($B93,Computations!$B$10:$AY$386,VLOOKUP(E$1,'day lookup'!$D$1:$E$52,2))</f>
        <v>238.19854144399983</v>
      </c>
      <c r="F93" s="107">
        <f>VLOOKUP($B93,Computations!$B$10:$AY$386,VLOOKUP(F$1,'day lookup'!$D$1:$E$52,2))</f>
        <v>3.8260999999999998</v>
      </c>
      <c r="G93" s="107">
        <f>VLOOKUP($B93,Computations!$B$10:$AY$386,VLOOKUP(G$1,'day lookup'!$D$1:$E$52,2))</f>
        <v>96.071458333333325</v>
      </c>
      <c r="H93" s="107">
        <f>VLOOKUP($B93,Computations!$B$10:$AY$386,VLOOKUP(H$1,'day lookup'!$D$1:$E$52,2))</f>
        <v>9.5769791666666695</v>
      </c>
      <c r="I93" s="107">
        <f>VLOOKUP($B93,Computations!$B$10:$AY$386,VLOOKUP(I$1,'day lookup'!$D$1:$E$52,2))</f>
        <v>105.6484375</v>
      </c>
      <c r="J93" s="401" t="str">
        <f>VLOOKUP($B93,Computations!$B$10:$AY$386,VLOOKUP(J$1,'day lookup'!$D$1:$E$52,2))</f>
        <v>N</v>
      </c>
      <c r="K93" s="107">
        <f>VLOOKUP($B93,Computations!$B$10:$AY$386,VLOOKUP(K$1,'day lookup'!$D$1:$E$52,2))</f>
        <v>110</v>
      </c>
      <c r="L93" s="107">
        <f>VLOOKUP($B93,Computations!$B$10:$AY$386,VLOOKUP(L$1,'day lookup'!$D$1:$E$52,2))</f>
        <v>0</v>
      </c>
      <c r="M93" s="107">
        <f>VLOOKUP($B93,Computations!$B$10:$AY$386,VLOOKUP(M$1,'day lookup'!$D$1:$E$52,2))</f>
        <v>0</v>
      </c>
      <c r="N93" s="107">
        <f>VLOOKUP($B93,Computations!$B$10:$AY$386,VLOOKUP(N$1,'day lookup'!$D$1:$E$52,2))</f>
        <v>1665.31249999999</v>
      </c>
      <c r="O93" s="107"/>
    </row>
    <row r="94" spans="1:15">
      <c r="C94" s="92"/>
      <c r="D94" s="126"/>
      <c r="E94" s="91"/>
      <c r="F94" s="92"/>
      <c r="G94" s="91"/>
      <c r="H94" s="92"/>
      <c r="I94" s="92"/>
      <c r="J94" s="34"/>
      <c r="K94" s="100"/>
      <c r="L94" s="92"/>
      <c r="M94" s="21"/>
      <c r="N94" s="58"/>
      <c r="O94" s="49"/>
    </row>
    <row r="95" spans="1:15">
      <c r="A95" s="48" t="s">
        <v>48</v>
      </c>
      <c r="C95" s="108">
        <f t="shared" ref="C95:I95" si="3">AVERAGEA(C63:C93)</f>
        <v>7743.1501369549987</v>
      </c>
      <c r="D95" s="79">
        <f t="shared" si="3"/>
        <v>81213.589999999982</v>
      </c>
      <c r="E95" s="79">
        <f t="shared" si="3"/>
        <v>234.81403144649636</v>
      </c>
      <c r="F95" s="61">
        <f t="shared" si="3"/>
        <v>3.7158354838709671</v>
      </c>
      <c r="G95" s="79">
        <f t="shared" si="3"/>
        <v>104.9503797043007</v>
      </c>
      <c r="H95" s="61">
        <f t="shared" si="3"/>
        <v>9.940413306451596</v>
      </c>
      <c r="I95" s="61">
        <f t="shared" si="3"/>
        <v>114.89079301075232</v>
      </c>
      <c r="K95" s="101"/>
      <c r="L95" s="61">
        <f>AVERAGEA(L63:L93)</f>
        <v>0</v>
      </c>
      <c r="M95" s="60"/>
      <c r="N95" s="19">
        <f>AVERAGEA(N63:N93)</f>
        <v>1877.6461693548349</v>
      </c>
      <c r="O95" s="19"/>
    </row>
    <row r="96" spans="1:15" s="60" customFormat="1">
      <c r="A96" s="104" t="s">
        <v>49</v>
      </c>
      <c r="B96" s="105"/>
      <c r="C96" s="19"/>
      <c r="D96" s="53"/>
      <c r="E96" s="53">
        <f>SUM(E63:E93)*1.9835</f>
        <v>14438.362572597891</v>
      </c>
      <c r="F96" s="53">
        <f>SUM(F63:F93)*1.9835</f>
        <v>228.48115014999996</v>
      </c>
      <c r="G96" s="53">
        <f>SUM(G63:G93)*1.9835</f>
        <v>6453.2414224478935</v>
      </c>
      <c r="H96" s="53">
        <f>SUM(H63:H93)*1.9835</f>
        <v>611.22110359374892</v>
      </c>
      <c r="I96" s="53">
        <f>SUM(I63:I93)*1.9835</f>
        <v>7064.4625260416433</v>
      </c>
      <c r="J96" s="18"/>
      <c r="K96" s="59"/>
      <c r="L96" s="53">
        <f>SUM(L63:L93)*1.9835</f>
        <v>0</v>
      </c>
      <c r="M96" s="60">
        <f>M93</f>
        <v>0</v>
      </c>
      <c r="N96" s="53">
        <f>SUM(N63:N93)*1.9835</f>
        <v>115453.64648437477</v>
      </c>
      <c r="O96" s="62"/>
    </row>
    <row r="97" spans="1:15" ht="13.5" thickBot="1">
      <c r="A97" s="63"/>
      <c r="B97" s="64"/>
      <c r="C97" s="65"/>
      <c r="D97" s="66"/>
      <c r="E97" s="94"/>
      <c r="F97" s="95"/>
      <c r="G97" s="94"/>
      <c r="H97" s="95"/>
      <c r="I97" s="95"/>
      <c r="J97" s="67"/>
      <c r="K97" s="102"/>
      <c r="L97" s="95"/>
      <c r="M97" s="63"/>
      <c r="N97" s="68"/>
      <c r="O97" s="23"/>
    </row>
    <row r="98" spans="1:15">
      <c r="A98" s="48" t="s">
        <v>55</v>
      </c>
      <c r="C98" s="55"/>
      <c r="O98" s="23"/>
    </row>
    <row r="99" spans="1:15">
      <c r="C99" s="55"/>
      <c r="O99" s="23"/>
    </row>
    <row r="100" spans="1:15">
      <c r="A100" s="48"/>
      <c r="O100" s="23"/>
    </row>
    <row r="101" spans="1:15">
      <c r="H101" s="83" t="s">
        <v>0</v>
      </c>
      <c r="I101" s="82"/>
      <c r="O101" s="23"/>
    </row>
    <row r="102" spans="1:15">
      <c r="H102" s="84" t="s">
        <v>1</v>
      </c>
      <c r="I102" s="82"/>
      <c r="O102" s="23"/>
    </row>
    <row r="103" spans="1:15">
      <c r="H103" s="84" t="s">
        <v>2</v>
      </c>
      <c r="I103" s="82"/>
      <c r="O103" s="23"/>
    </row>
    <row r="104" spans="1:15">
      <c r="H104" s="84" t="s">
        <v>41</v>
      </c>
      <c r="I104" s="106">
        <f>I5</f>
        <v>2012</v>
      </c>
      <c r="O104" s="23"/>
    </row>
    <row r="105" spans="1:15">
      <c r="H105" s="22">
        <f>B113</f>
        <v>41061</v>
      </c>
      <c r="I105" s="82"/>
      <c r="O105" s="23"/>
    </row>
    <row r="106" spans="1:15" ht="13.5" thickBot="1">
      <c r="H106" s="84"/>
      <c r="I106" s="84"/>
      <c r="O106" s="23"/>
    </row>
    <row r="107" spans="1:15" s="16" customFormat="1">
      <c r="A107" s="69"/>
      <c r="B107" s="26"/>
      <c r="C107" s="29"/>
      <c r="D107" s="70"/>
      <c r="E107" s="96"/>
      <c r="F107" s="89"/>
      <c r="G107" s="96"/>
      <c r="H107" s="89"/>
      <c r="I107" s="89" t="s">
        <v>3</v>
      </c>
      <c r="J107" s="71" t="s">
        <v>56</v>
      </c>
      <c r="K107" s="103" t="s">
        <v>8</v>
      </c>
      <c r="L107" s="89"/>
      <c r="M107" s="69"/>
      <c r="N107" s="72"/>
      <c r="O107" s="36"/>
    </row>
    <row r="108" spans="1:15" s="16" customFormat="1">
      <c r="A108" s="11"/>
      <c r="B108" s="13"/>
      <c r="C108" s="17"/>
      <c r="D108" s="37"/>
      <c r="E108" s="83"/>
      <c r="F108" s="84"/>
      <c r="G108" s="83" t="s">
        <v>12</v>
      </c>
      <c r="H108" s="84" t="s">
        <v>5</v>
      </c>
      <c r="I108" s="84" t="s">
        <v>4</v>
      </c>
      <c r="J108" s="33" t="s">
        <v>57</v>
      </c>
      <c r="K108" s="99" t="s">
        <v>16</v>
      </c>
      <c r="L108" s="84" t="s">
        <v>6</v>
      </c>
      <c r="M108" s="16" t="s">
        <v>7</v>
      </c>
      <c r="N108" s="35"/>
      <c r="O108" s="36"/>
    </row>
    <row r="109" spans="1:15" s="16" customFormat="1">
      <c r="A109" s="11"/>
      <c r="B109" s="13"/>
      <c r="C109" s="17"/>
      <c r="D109" s="37"/>
      <c r="E109" s="83"/>
      <c r="F109" s="84"/>
      <c r="G109" s="82" t="s">
        <v>43</v>
      </c>
      <c r="H109" s="84" t="s">
        <v>11</v>
      </c>
      <c r="I109" s="84" t="s">
        <v>10</v>
      </c>
      <c r="J109" s="33" t="s">
        <v>15</v>
      </c>
      <c r="K109" s="99" t="s">
        <v>26</v>
      </c>
      <c r="L109" s="84" t="s">
        <v>13</v>
      </c>
      <c r="M109" s="16" t="s">
        <v>13</v>
      </c>
      <c r="N109" s="35" t="s">
        <v>14</v>
      </c>
      <c r="O109" s="36"/>
    </row>
    <row r="110" spans="1:15" s="16" customFormat="1">
      <c r="A110" s="11"/>
      <c r="B110" s="13"/>
      <c r="C110" s="17" t="s">
        <v>18</v>
      </c>
      <c r="D110" s="37" t="s">
        <v>19</v>
      </c>
      <c r="E110" s="83" t="s">
        <v>23</v>
      </c>
      <c r="F110" s="84" t="s">
        <v>24</v>
      </c>
      <c r="G110" s="83" t="s">
        <v>22</v>
      </c>
      <c r="H110" s="84" t="s">
        <v>21</v>
      </c>
      <c r="I110" s="84" t="s">
        <v>20</v>
      </c>
      <c r="J110" s="33" t="s">
        <v>25</v>
      </c>
      <c r="K110" s="97" t="s">
        <v>153</v>
      </c>
      <c r="L110" s="84" t="s">
        <v>22</v>
      </c>
      <c r="M110" s="16" t="s">
        <v>22</v>
      </c>
      <c r="N110" s="35" t="s">
        <v>10</v>
      </c>
      <c r="O110" s="36"/>
    </row>
    <row r="111" spans="1:15" s="16" customFormat="1" ht="13.5" thickBot="1">
      <c r="A111" s="45" t="s">
        <v>27</v>
      </c>
      <c r="B111" s="40" t="s">
        <v>40</v>
      </c>
      <c r="C111" s="43" t="s">
        <v>50</v>
      </c>
      <c r="D111" s="44" t="s">
        <v>51</v>
      </c>
      <c r="E111" s="90" t="s">
        <v>52</v>
      </c>
      <c r="F111" s="90" t="s">
        <v>52</v>
      </c>
      <c r="G111" s="90" t="s">
        <v>52</v>
      </c>
      <c r="H111" s="90" t="s">
        <v>52</v>
      </c>
      <c r="I111" s="90" t="s">
        <v>52</v>
      </c>
      <c r="J111" s="46"/>
      <c r="K111" s="90" t="s">
        <v>52</v>
      </c>
      <c r="L111" s="90" t="s">
        <v>52</v>
      </c>
      <c r="M111" s="44" t="s">
        <v>51</v>
      </c>
      <c r="N111" s="129" t="s">
        <v>52</v>
      </c>
      <c r="O111" s="36"/>
    </row>
    <row r="112" spans="1:15" ht="13.5" thickTop="1">
      <c r="A112" s="48"/>
      <c r="C112" s="49"/>
      <c r="D112" s="50"/>
      <c r="E112" s="91"/>
      <c r="F112" s="92"/>
      <c r="G112" s="91"/>
      <c r="H112" s="92"/>
      <c r="I112" s="92"/>
      <c r="J112" s="34"/>
      <c r="K112" s="100"/>
      <c r="L112" s="92"/>
      <c r="M112" s="21"/>
      <c r="N112" s="58"/>
      <c r="O112" s="73"/>
    </row>
    <row r="113" spans="1:15">
      <c r="A113" s="73" t="str">
        <f ca="1">OFFSET('day lookup'!$A$1,WEEKDAY(B113)-1,0)</f>
        <v>FRI</v>
      </c>
      <c r="B113" s="32">
        <f>DATE(I5,6,1)</f>
        <v>41061</v>
      </c>
      <c r="C113" s="107">
        <f>VLOOKUP($B113,Computations!$B$10:$AY$386,VLOOKUP(C$1,'day lookup'!$D$1:$E$52,2))</f>
        <v>7748.0893595505622</v>
      </c>
      <c r="D113" s="107">
        <f>VLOOKUP($B113,Computations!$B$10:$AY$386,VLOOKUP(D$1,'day lookup'!$D$1:$E$52,2))</f>
        <v>85510.53</v>
      </c>
      <c r="E113" s="107">
        <f>VLOOKUP($B113,Computations!$B$10:$AY$386,VLOOKUP(E$1,'day lookup'!$D$1:$E$52,2))</f>
        <v>280.53137658599849</v>
      </c>
      <c r="F113" s="107">
        <f>VLOOKUP($B113,Computations!$B$10:$AY$386,VLOOKUP(F$1,'day lookup'!$D$1:$E$52,2))</f>
        <v>9.4115000000000002</v>
      </c>
      <c r="G113" s="107">
        <f>VLOOKUP($B113,Computations!$B$10:$AY$386,VLOOKUP(G$1,'day lookup'!$D$1:$E$52,2))</f>
        <v>96.942916666666008</v>
      </c>
      <c r="H113" s="107">
        <f>VLOOKUP($B113,Computations!$B$10:$AY$386,VLOOKUP(H$1,'day lookup'!$D$1:$E$52,2))</f>
        <v>9.4190625000000008</v>
      </c>
      <c r="I113" s="107">
        <f>VLOOKUP($B113,Computations!$B$10:$AY$386,VLOOKUP(I$1,'day lookup'!$D$1:$E$52,2))</f>
        <v>106.361979166666</v>
      </c>
      <c r="J113" s="401" t="str">
        <f>VLOOKUP($B113,Computations!$B$10:$AY$386,VLOOKUP(J$1,'day lookup'!$D$1:$E$52,2))</f>
        <v>N</v>
      </c>
      <c r="K113" s="107">
        <f>VLOOKUP($B113,Computations!$B$10:$AY$386,VLOOKUP(K$1,'day lookup'!$D$1:$E$52,2))</f>
        <v>110</v>
      </c>
      <c r="L113" s="107">
        <f>VLOOKUP($B113,Computations!$B$10:$AY$386,VLOOKUP(L$1,'day lookup'!$D$1:$E$52,2))</f>
        <v>0</v>
      </c>
      <c r="M113" s="107">
        <f>VLOOKUP($B113,Computations!$B$10:$AY$386,VLOOKUP(M$1,'day lookup'!$D$1:$E$52,2))</f>
        <v>0</v>
      </c>
      <c r="N113" s="107">
        <f>VLOOKUP($B113,Computations!$B$10:$AY$386,VLOOKUP(N$1,'day lookup'!$D$1:$E$52,2))</f>
        <v>1782.1614583333301</v>
      </c>
      <c r="O113" s="107"/>
    </row>
    <row r="114" spans="1:15">
      <c r="A114" s="73" t="str">
        <f ca="1">OFFSET('day lookup'!$A$1,WEEKDAY(B114)-1,0)</f>
        <v>SAT</v>
      </c>
      <c r="B114" s="56">
        <f>B113+1</f>
        <v>41062</v>
      </c>
      <c r="C114" s="107">
        <f>VLOOKUP($B114,Computations!$B$10:$AY$386,VLOOKUP(C$1,'day lookup'!$D$1:$E$52,2))</f>
        <v>7748.5189775280896</v>
      </c>
      <c r="D114" s="107">
        <f>VLOOKUP($B114,Computations!$B$10:$AY$386,VLOOKUP(D$1,'day lookup'!$D$1:$E$52,2))</f>
        <v>85892.89</v>
      </c>
      <c r="E114" s="107">
        <f>VLOOKUP($B114,Computations!$B$10:$AY$386,VLOOKUP(E$1,'day lookup'!$D$1:$E$52,2))</f>
        <v>302.04867001564992</v>
      </c>
      <c r="F114" s="107">
        <f>VLOOKUP($B114,Computations!$B$10:$AY$386,VLOOKUP(F$1,'day lookup'!$D$1:$E$52,2))</f>
        <v>9.4367000000000001</v>
      </c>
      <c r="G114" s="107">
        <f>VLOOKUP($B114,Computations!$B$10:$AY$386,VLOOKUP(G$1,'day lookup'!$D$1:$E$52,2))</f>
        <v>99.841614583332998</v>
      </c>
      <c r="H114" s="107">
        <f>VLOOKUP($B114,Computations!$B$10:$AY$386,VLOOKUP(H$1,'day lookup'!$D$1:$E$52,2))</f>
        <v>9.1245312500000004</v>
      </c>
      <c r="I114" s="107">
        <f>VLOOKUP($B114,Computations!$B$10:$AY$386,VLOOKUP(I$1,'day lookup'!$D$1:$E$52,2))</f>
        <v>108.966145833333</v>
      </c>
      <c r="J114" s="401" t="str">
        <f>VLOOKUP($B114,Computations!$B$10:$AY$386,VLOOKUP(J$1,'day lookup'!$D$1:$E$52,2))</f>
        <v>N</v>
      </c>
      <c r="K114" s="107">
        <f>VLOOKUP($B114,Computations!$B$10:$AY$386,VLOOKUP(K$1,'day lookup'!$D$1:$E$52,2))</f>
        <v>110</v>
      </c>
      <c r="L114" s="107">
        <f>VLOOKUP($B114,Computations!$B$10:$AY$386,VLOOKUP(L$1,'day lookup'!$D$1:$E$52,2))</f>
        <v>0</v>
      </c>
      <c r="M114" s="107">
        <f>VLOOKUP($B114,Computations!$B$10:$AY$386,VLOOKUP(M$1,'day lookup'!$D$1:$E$52,2))</f>
        <v>0</v>
      </c>
      <c r="N114" s="107">
        <f>VLOOKUP($B114,Computations!$B$10:$AY$386,VLOOKUP(N$1,'day lookup'!$D$1:$E$52,2))</f>
        <v>2032.4739583333301</v>
      </c>
      <c r="O114" s="107"/>
    </row>
    <row r="115" spans="1:15">
      <c r="A115" s="73" t="str">
        <f ca="1">OFFSET('day lookup'!$A$1,WEEKDAY(B115)-1,0)</f>
        <v>SUN</v>
      </c>
      <c r="B115" s="56">
        <f t="shared" ref="B115:B142" si="4">B114+1</f>
        <v>41063</v>
      </c>
      <c r="C115" s="107">
        <f>VLOOKUP($B115,Computations!$B$10:$AY$386,VLOOKUP(C$1,'day lookup'!$D$1:$E$52,2))</f>
        <v>7748.9394382022474</v>
      </c>
      <c r="D115" s="107">
        <f>VLOOKUP($B115,Computations!$B$10:$AY$386,VLOOKUP(D$1,'day lookup'!$D$1:$E$52,2))</f>
        <v>86267.1</v>
      </c>
      <c r="E115" s="107">
        <f>VLOOKUP($B115,Computations!$B$10:$AY$386,VLOOKUP(E$1,'day lookup'!$D$1:$E$52,2))</f>
        <v>298.29398618708763</v>
      </c>
      <c r="F115" s="107">
        <f>VLOOKUP($B115,Computations!$B$10:$AY$386,VLOOKUP(F$1,'day lookup'!$D$1:$E$52,2))</f>
        <v>9.4567999999999994</v>
      </c>
      <c r="G115" s="107">
        <f>VLOOKUP($B115,Computations!$B$10:$AY$386,VLOOKUP(G$1,'day lookup'!$D$1:$E$52,2))</f>
        <v>100.175729166666</v>
      </c>
      <c r="H115" s="107">
        <f>VLOOKUP($B115,Computations!$B$10:$AY$386,VLOOKUP(H$1,'day lookup'!$D$1:$E$52,2))</f>
        <v>9.0534374999999994</v>
      </c>
      <c r="I115" s="107">
        <f>VLOOKUP($B115,Computations!$B$10:$AY$386,VLOOKUP(I$1,'day lookup'!$D$1:$E$52,2))</f>
        <v>109.229166666666</v>
      </c>
      <c r="J115" s="401" t="str">
        <f>VLOOKUP($B115,Computations!$B$10:$AY$386,VLOOKUP(J$1,'day lookup'!$D$1:$E$52,2))</f>
        <v>N</v>
      </c>
      <c r="K115" s="107">
        <f>VLOOKUP($B115,Computations!$B$10:$AY$386,VLOOKUP(K$1,'day lookup'!$D$1:$E$52,2))</f>
        <v>110</v>
      </c>
      <c r="L115" s="107">
        <f>VLOOKUP($B115,Computations!$B$10:$AY$386,VLOOKUP(L$1,'day lookup'!$D$1:$E$52,2))</f>
        <v>0</v>
      </c>
      <c r="M115" s="107">
        <f>VLOOKUP($B115,Computations!$B$10:$AY$386,VLOOKUP(M$1,'day lookup'!$D$1:$E$52,2))</f>
        <v>0</v>
      </c>
      <c r="N115" s="107">
        <f>VLOOKUP($B115,Computations!$B$10:$AY$386,VLOOKUP(N$1,'day lookup'!$D$1:$E$52,2))</f>
        <v>2342.3958333333298</v>
      </c>
      <c r="O115" s="107"/>
    </row>
    <row r="116" spans="1:15">
      <c r="A116" s="73" t="str">
        <f ca="1">OFFSET('day lookup'!$A$1,WEEKDAY(B116)-1,0)</f>
        <v>MON</v>
      </c>
      <c r="B116" s="56">
        <f t="shared" si="4"/>
        <v>41064</v>
      </c>
      <c r="C116" s="107">
        <f>VLOOKUP($B116,Computations!$B$10:$AY$386,VLOOKUP(C$1,'day lookup'!$D$1:$E$52,2))</f>
        <v>7749.3589608938546</v>
      </c>
      <c r="D116" s="107">
        <f>VLOOKUP($B116,Computations!$B$10:$AY$386,VLOOKUP(D$1,'day lookup'!$D$1:$E$52,2))</f>
        <v>86642.27</v>
      </c>
      <c r="E116" s="107">
        <f>VLOOKUP($B116,Computations!$B$10:$AY$386,VLOOKUP(E$1,'day lookup'!$D$1:$E$52,2))</f>
        <v>298.89208537885315</v>
      </c>
      <c r="F116" s="107">
        <f>VLOOKUP($B116,Computations!$B$10:$AY$386,VLOOKUP(F$1,'day lookup'!$D$1:$E$52,2))</f>
        <v>9.4819999999999993</v>
      </c>
      <c r="G116" s="107">
        <f>VLOOKUP($B116,Computations!$B$10:$AY$386,VLOOKUP(G$1,'day lookup'!$D$1:$E$52,2))</f>
        <v>100.26463541666601</v>
      </c>
      <c r="H116" s="107">
        <f>VLOOKUP($B116,Computations!$B$10:$AY$386,VLOOKUP(H$1,'day lookup'!$D$1:$E$52,2))</f>
        <v>8.8239062500000003</v>
      </c>
      <c r="I116" s="107">
        <f>VLOOKUP($B116,Computations!$B$10:$AY$386,VLOOKUP(I$1,'day lookup'!$D$1:$E$52,2))</f>
        <v>109.088541666666</v>
      </c>
      <c r="J116" s="401" t="str">
        <f>VLOOKUP($B116,Computations!$B$10:$AY$386,VLOOKUP(J$1,'day lookup'!$D$1:$E$52,2))</f>
        <v>N</v>
      </c>
      <c r="K116" s="107">
        <f>VLOOKUP($B116,Computations!$B$10:$AY$386,VLOOKUP(K$1,'day lookup'!$D$1:$E$52,2))</f>
        <v>110</v>
      </c>
      <c r="L116" s="107">
        <f>VLOOKUP($B116,Computations!$B$10:$AY$386,VLOOKUP(L$1,'day lookup'!$D$1:$E$52,2))</f>
        <v>0</v>
      </c>
      <c r="M116" s="107">
        <f>VLOOKUP($B116,Computations!$B$10:$AY$386,VLOOKUP(M$1,'day lookup'!$D$1:$E$52,2))</f>
        <v>0</v>
      </c>
      <c r="N116" s="107">
        <f>VLOOKUP($B116,Computations!$B$10:$AY$386,VLOOKUP(N$1,'day lookup'!$D$1:$E$52,2))</f>
        <v>2112.03125</v>
      </c>
      <c r="O116" s="107"/>
    </row>
    <row r="117" spans="1:15">
      <c r="A117" s="73" t="str">
        <f ca="1">OFFSET('day lookup'!$A$1,WEEKDAY(B117)-1,0)</f>
        <v>TUE</v>
      </c>
      <c r="B117" s="56">
        <f t="shared" si="4"/>
        <v>41065</v>
      </c>
      <c r="C117" s="107">
        <f>VLOOKUP($B117,Computations!$B$10:$AY$386,VLOOKUP(C$1,'day lookup'!$D$1:$E$52,2))</f>
        <v>7749.7791955307266</v>
      </c>
      <c r="D117" s="107">
        <f>VLOOKUP($B117,Computations!$B$10:$AY$386,VLOOKUP(D$1,'day lookup'!$D$1:$E$52,2))</f>
        <v>87018.38</v>
      </c>
      <c r="E117" s="107">
        <f>VLOOKUP($B117,Computations!$B$10:$AY$386,VLOOKUP(E$1,'day lookup'!$D$1:$E$52,2))</f>
        <v>300.4109347176701</v>
      </c>
      <c r="F117" s="107">
        <f>VLOOKUP($B117,Computations!$B$10:$AY$386,VLOOKUP(F$1,'day lookup'!$D$1:$E$52,2))</f>
        <v>9.5071999999999992</v>
      </c>
      <c r="G117" s="107">
        <f>VLOOKUP($B117,Computations!$B$10:$AY$386,VLOOKUP(G$1,'day lookup'!$D$1:$E$52,2))</f>
        <v>101.28437499999902</v>
      </c>
      <c r="H117" s="107">
        <f>VLOOKUP($B117,Computations!$B$10:$AY$386,VLOOKUP(H$1,'day lookup'!$D$1:$E$52,2))</f>
        <v>8.6999999999999904</v>
      </c>
      <c r="I117" s="107">
        <f>VLOOKUP($B117,Computations!$B$10:$AY$386,VLOOKUP(I$1,'day lookup'!$D$1:$E$52,2))</f>
        <v>109.98437499999901</v>
      </c>
      <c r="J117" s="401" t="str">
        <f>VLOOKUP($B117,Computations!$B$10:$AY$386,VLOOKUP(J$1,'day lookup'!$D$1:$E$52,2))</f>
        <v>N</v>
      </c>
      <c r="K117" s="107">
        <f>VLOOKUP($B117,Computations!$B$10:$AY$386,VLOOKUP(K$1,'day lookup'!$D$1:$E$52,2))</f>
        <v>110</v>
      </c>
      <c r="L117" s="107">
        <f>VLOOKUP($B117,Computations!$B$10:$AY$386,VLOOKUP(L$1,'day lookup'!$D$1:$E$52,2))</f>
        <v>0</v>
      </c>
      <c r="M117" s="107">
        <f>VLOOKUP($B117,Computations!$B$10:$AY$386,VLOOKUP(M$1,'day lookup'!$D$1:$E$52,2))</f>
        <v>0</v>
      </c>
      <c r="N117" s="107">
        <f>VLOOKUP($B117,Computations!$B$10:$AY$386,VLOOKUP(N$1,'day lookup'!$D$1:$E$52,2))</f>
        <v>2038.7239583333301</v>
      </c>
      <c r="O117" s="107"/>
    </row>
    <row r="118" spans="1:15">
      <c r="A118" s="73" t="str">
        <f ca="1">OFFSET('day lookup'!$A$1,WEEKDAY(B118)-1,0)</f>
        <v>WED</v>
      </c>
      <c r="B118" s="56">
        <f t="shared" si="4"/>
        <v>41066</v>
      </c>
      <c r="C118" s="107">
        <f>VLOOKUP($B118,Computations!$B$10:$AY$386,VLOOKUP(C$1,'day lookup'!$D$1:$E$52,2))</f>
        <v>7750.1894228634847</v>
      </c>
      <c r="D118" s="107">
        <f>VLOOKUP($B118,Computations!$B$10:$AY$386,VLOOKUP(D$1,'day lookup'!$D$1:$E$52,2))</f>
        <v>87386.67</v>
      </c>
      <c r="E118" s="107">
        <f>VLOOKUP($B118,Computations!$B$10:$AY$386,VLOOKUP(E$1,'day lookup'!$D$1:$E$52,2))</f>
        <v>296.68579221283505</v>
      </c>
      <c r="F118" s="107">
        <f>VLOOKUP($B118,Computations!$B$10:$AY$386,VLOOKUP(F$1,'day lookup'!$D$1:$E$52,2))</f>
        <v>9.5325000000000006</v>
      </c>
      <c r="G118" s="107">
        <f>VLOOKUP($B118,Computations!$B$10:$AY$386,VLOOKUP(G$1,'day lookup'!$D$1:$E$52,2))</f>
        <v>101.47645833333235</v>
      </c>
      <c r="H118" s="107">
        <f>VLOOKUP($B118,Computations!$B$10:$AY$386,VLOOKUP(H$1,'day lookup'!$D$1:$E$52,2))</f>
        <v>8.6485416666666595</v>
      </c>
      <c r="I118" s="107">
        <f>VLOOKUP($B118,Computations!$B$10:$AY$386,VLOOKUP(I$1,'day lookup'!$D$1:$E$52,2))</f>
        <v>110.12499999999901</v>
      </c>
      <c r="J118" s="401" t="str">
        <f>VLOOKUP($B118,Computations!$B$10:$AY$386,VLOOKUP(J$1,'day lookup'!$D$1:$E$52,2))</f>
        <v>N</v>
      </c>
      <c r="K118" s="107">
        <f>VLOOKUP($B118,Computations!$B$10:$AY$386,VLOOKUP(K$1,'day lookup'!$D$1:$E$52,2))</f>
        <v>110</v>
      </c>
      <c r="L118" s="107">
        <f>VLOOKUP($B118,Computations!$B$10:$AY$386,VLOOKUP(L$1,'day lookup'!$D$1:$E$52,2))</f>
        <v>0</v>
      </c>
      <c r="M118" s="107">
        <f>VLOOKUP($B118,Computations!$B$10:$AY$386,VLOOKUP(M$1,'day lookup'!$D$1:$E$52,2))</f>
        <v>0</v>
      </c>
      <c r="N118" s="107">
        <f>VLOOKUP($B118,Computations!$B$10:$AY$386,VLOOKUP(N$1,'day lookup'!$D$1:$E$52,2))</f>
        <v>2050.70312499999</v>
      </c>
      <c r="O118" s="107"/>
    </row>
    <row r="119" spans="1:15">
      <c r="A119" s="73" t="str">
        <f ca="1">OFFSET('day lookup'!$A$1,WEEKDAY(B119)-1,0)</f>
        <v>THU</v>
      </c>
      <c r="B119" s="56">
        <f t="shared" si="4"/>
        <v>41067</v>
      </c>
      <c r="C119" s="107">
        <f>VLOOKUP($B119,Computations!$B$10:$AY$386,VLOOKUP(C$1,'day lookup'!$D$1:$E$52,2))</f>
        <v>7750.6090677025531</v>
      </c>
      <c r="D119" s="107">
        <f>VLOOKUP($B119,Computations!$B$10:$AY$386,VLOOKUP(D$1,'day lookup'!$D$1:$E$52,2))</f>
        <v>87764.77</v>
      </c>
      <c r="E119" s="107">
        <f>VLOOKUP($B119,Computations!$B$10:$AY$386,VLOOKUP(E$1,'day lookup'!$D$1:$E$52,2))</f>
        <v>301.84367008654931</v>
      </c>
      <c r="F119" s="107">
        <f>VLOOKUP($B119,Computations!$B$10:$AY$386,VLOOKUP(F$1,'day lookup'!$D$1:$E$52,2))</f>
        <v>9.5577000000000005</v>
      </c>
      <c r="G119" s="107">
        <f>VLOOKUP($B119,Computations!$B$10:$AY$386,VLOOKUP(G$1,'day lookup'!$D$1:$E$52,2))</f>
        <v>101.66333333333235</v>
      </c>
      <c r="H119" s="107">
        <f>VLOOKUP($B119,Computations!$B$10:$AY$386,VLOOKUP(H$1,'day lookup'!$D$1:$E$52,2))</f>
        <v>8.4616666666666607</v>
      </c>
      <c r="I119" s="107">
        <f>VLOOKUP($B119,Computations!$B$10:$AY$386,VLOOKUP(I$1,'day lookup'!$D$1:$E$52,2))</f>
        <v>110.12499999999901</v>
      </c>
      <c r="J119" s="401" t="str">
        <f>VLOOKUP($B119,Computations!$B$10:$AY$386,VLOOKUP(J$1,'day lookup'!$D$1:$E$52,2))</f>
        <v>N</v>
      </c>
      <c r="K119" s="107">
        <f>VLOOKUP($B119,Computations!$B$10:$AY$386,VLOOKUP(K$1,'day lookup'!$D$1:$E$52,2))</f>
        <v>110</v>
      </c>
      <c r="L119" s="107">
        <f>VLOOKUP($B119,Computations!$B$10:$AY$386,VLOOKUP(L$1,'day lookup'!$D$1:$E$52,2))</f>
        <v>0</v>
      </c>
      <c r="M119" s="107">
        <f>VLOOKUP($B119,Computations!$B$10:$AY$386,VLOOKUP(M$1,'day lookup'!$D$1:$E$52,2))</f>
        <v>0</v>
      </c>
      <c r="N119" s="107">
        <f>VLOOKUP($B119,Computations!$B$10:$AY$386,VLOOKUP(N$1,'day lookup'!$D$1:$E$52,2))</f>
        <v>1975.4166666666599</v>
      </c>
      <c r="O119" s="107"/>
    </row>
    <row r="120" spans="1:15">
      <c r="A120" s="73" t="str">
        <f ca="1">OFFSET('day lookup'!$A$1,WEEKDAY(B120)-1,0)</f>
        <v>FRI</v>
      </c>
      <c r="B120" s="56">
        <f t="shared" si="4"/>
        <v>41068</v>
      </c>
      <c r="C120" s="107">
        <f>VLOOKUP($B120,Computations!$B$10:$AY$386,VLOOKUP(C$1,'day lookup'!$D$1:$E$52,2))</f>
        <v>7751</v>
      </c>
      <c r="D120" s="107">
        <f>VLOOKUP($B120,Computations!$B$10:$AY$386,VLOOKUP(D$1,'day lookup'!$D$1:$E$52,2))</f>
        <v>88117</v>
      </c>
      <c r="E120" s="107">
        <f>VLOOKUP($B120,Computations!$B$10:$AY$386,VLOOKUP(E$1,'day lookup'!$D$1:$E$52,2))</f>
        <v>289.34996654114894</v>
      </c>
      <c r="F120" s="107">
        <f>VLOOKUP($B120,Computations!$B$10:$AY$386,VLOOKUP(F$1,'day lookup'!$D$1:$E$52,2))</f>
        <v>9.5829000000000004</v>
      </c>
      <c r="G120" s="107">
        <f>VLOOKUP($B120,Computations!$B$10:$AY$386,VLOOKUP(G$1,'day lookup'!$D$1:$E$52,2))</f>
        <v>102.18703124999901</v>
      </c>
      <c r="H120" s="107">
        <f>VLOOKUP($B120,Computations!$B$10:$AY$386,VLOOKUP(H$1,'day lookup'!$D$1:$E$52,2))</f>
        <v>8.1723437499999996</v>
      </c>
      <c r="I120" s="107">
        <f>VLOOKUP($B120,Computations!$B$10:$AY$386,VLOOKUP(I$1,'day lookup'!$D$1:$E$52,2))</f>
        <v>110.35937499999901</v>
      </c>
      <c r="J120" s="401" t="str">
        <f>VLOOKUP($B120,Computations!$B$10:$AY$386,VLOOKUP(J$1,'day lookup'!$D$1:$E$52,2))</f>
        <v>N</v>
      </c>
      <c r="K120" s="107">
        <f>VLOOKUP($B120,Computations!$B$10:$AY$386,VLOOKUP(K$1,'day lookup'!$D$1:$E$52,2))</f>
        <v>110</v>
      </c>
      <c r="L120" s="107">
        <f>VLOOKUP($B120,Computations!$B$10:$AY$386,VLOOKUP(L$1,'day lookup'!$D$1:$E$52,2))</f>
        <v>0</v>
      </c>
      <c r="M120" s="107">
        <f>VLOOKUP($B120,Computations!$B$10:$AY$386,VLOOKUP(M$1,'day lookup'!$D$1:$E$52,2))</f>
        <v>0</v>
      </c>
      <c r="N120" s="107">
        <f>VLOOKUP($B120,Computations!$B$10:$AY$386,VLOOKUP(N$1,'day lookup'!$D$1:$E$52,2))</f>
        <v>1790.1302083333301</v>
      </c>
      <c r="O120" s="107"/>
    </row>
    <row r="121" spans="1:15">
      <c r="A121" s="73" t="str">
        <f ca="1">OFFSET('day lookup'!$A$1,WEEKDAY(B121)-1,0)</f>
        <v>SAT</v>
      </c>
      <c r="B121" s="56">
        <f t="shared" si="4"/>
        <v>41069</v>
      </c>
      <c r="C121" s="107">
        <f>VLOOKUP($B121,Computations!$B$10:$AY$386,VLOOKUP(C$1,'day lookup'!$D$1:$E$52,2))</f>
        <v>7751.3693495038588</v>
      </c>
      <c r="D121" s="107">
        <f>VLOOKUP($B121,Computations!$B$10:$AY$386,VLOOKUP(D$1,'day lookup'!$D$1:$E$52,2))</f>
        <v>88452</v>
      </c>
      <c r="E121" s="107">
        <f>VLOOKUP($B121,Computations!$B$10:$AY$386,VLOOKUP(E$1,'day lookup'!$D$1:$E$52,2))</f>
        <v>281.10105363834873</v>
      </c>
      <c r="F121" s="107">
        <f>VLOOKUP($B121,Computations!$B$10:$AY$386,VLOOKUP(F$1,'day lookup'!$D$1:$E$52,2))</f>
        <v>9.6081000000000003</v>
      </c>
      <c r="G121" s="107">
        <f>VLOOKUP($B121,Computations!$B$10:$AY$386,VLOOKUP(G$1,'day lookup'!$D$1:$E$52,2))</f>
        <v>102.59958333333235</v>
      </c>
      <c r="H121" s="107">
        <f>VLOOKUP($B121,Computations!$B$10:$AY$386,VLOOKUP(H$1,'day lookup'!$D$1:$E$52,2))</f>
        <v>7.9785416666666604</v>
      </c>
      <c r="I121" s="107">
        <f>VLOOKUP($B121,Computations!$B$10:$AY$386,VLOOKUP(I$1,'day lookup'!$D$1:$E$52,2))</f>
        <v>110.57812499999901</v>
      </c>
      <c r="J121" s="401" t="str">
        <f>VLOOKUP($B121,Computations!$B$10:$AY$386,VLOOKUP(J$1,'day lookup'!$D$1:$E$52,2))</f>
        <v>N</v>
      </c>
      <c r="K121" s="107">
        <f>VLOOKUP($B121,Computations!$B$10:$AY$386,VLOOKUP(K$1,'day lookup'!$D$1:$E$52,2))</f>
        <v>110</v>
      </c>
      <c r="L121" s="107">
        <f>VLOOKUP($B121,Computations!$B$10:$AY$386,VLOOKUP(L$1,'day lookup'!$D$1:$E$52,2))</f>
        <v>0</v>
      </c>
      <c r="M121" s="107">
        <f>VLOOKUP($B121,Computations!$B$10:$AY$386,VLOOKUP(M$1,'day lookup'!$D$1:$E$52,2))</f>
        <v>0</v>
      </c>
      <c r="N121" s="107">
        <f>VLOOKUP($B121,Computations!$B$10:$AY$386,VLOOKUP(N$1,'day lookup'!$D$1:$E$52,2))</f>
        <v>1617.0833333333301</v>
      </c>
      <c r="O121" s="107"/>
    </row>
    <row r="122" spans="1:15">
      <c r="A122" s="73" t="str">
        <f ca="1">OFFSET('day lookup'!$A$1,WEEKDAY(B122)-1,0)</f>
        <v>SUN</v>
      </c>
      <c r="B122" s="56">
        <f t="shared" si="4"/>
        <v>41070</v>
      </c>
      <c r="C122" s="107">
        <f>VLOOKUP($B122,Computations!$B$10:$AY$386,VLOOKUP(C$1,'day lookup'!$D$1:$E$52,2))</f>
        <v>7751.6691841234842</v>
      </c>
      <c r="D122" s="107">
        <f>VLOOKUP($B122,Computations!$B$10:$AY$386,VLOOKUP(D$1,'day lookup'!$D$1:$E$52,2))</f>
        <v>88723.95</v>
      </c>
      <c r="E122" s="107">
        <f>VLOOKUP($B122,Computations!$B$10:$AY$386,VLOOKUP(E$1,'day lookup'!$D$1:$E$52,2))</f>
        <v>249.14416928566681</v>
      </c>
      <c r="F122" s="107">
        <f>VLOOKUP($B122,Computations!$B$10:$AY$386,VLOOKUP(F$1,'day lookup'!$D$1:$E$52,2))</f>
        <v>9.6232000000000006</v>
      </c>
      <c r="G122" s="107">
        <f>VLOOKUP($B122,Computations!$B$10:$AY$386,VLOOKUP(G$1,'day lookup'!$D$1:$E$52,2))</f>
        <v>102.41484374999901</v>
      </c>
      <c r="H122" s="107">
        <f>VLOOKUP($B122,Computations!$B$10:$AY$386,VLOOKUP(H$1,'day lookup'!$D$1:$E$52,2))</f>
        <v>7.6476562499999998</v>
      </c>
      <c r="I122" s="107">
        <f>VLOOKUP($B122,Computations!$B$10:$AY$386,VLOOKUP(I$1,'day lookup'!$D$1:$E$52,2))</f>
        <v>110.06249999999901</v>
      </c>
      <c r="J122" s="401" t="str">
        <f>VLOOKUP($B122,Computations!$B$10:$AY$386,VLOOKUP(J$1,'day lookup'!$D$1:$E$52,2))</f>
        <v>N</v>
      </c>
      <c r="K122" s="107">
        <f>VLOOKUP($B122,Computations!$B$10:$AY$386,VLOOKUP(K$1,'day lookup'!$D$1:$E$52,2))</f>
        <v>110</v>
      </c>
      <c r="L122" s="107">
        <f>VLOOKUP($B122,Computations!$B$10:$AY$386,VLOOKUP(L$1,'day lookup'!$D$1:$E$52,2))</f>
        <v>0</v>
      </c>
      <c r="M122" s="107">
        <f>VLOOKUP($B122,Computations!$B$10:$AY$386,VLOOKUP(M$1,'day lookup'!$D$1:$E$52,2))</f>
        <v>0</v>
      </c>
      <c r="N122" s="107">
        <f>VLOOKUP($B122,Computations!$B$10:$AY$386,VLOOKUP(N$1,'day lookup'!$D$1:$E$52,2))</f>
        <v>1500.1041666666599</v>
      </c>
      <c r="O122" s="107"/>
    </row>
    <row r="123" spans="1:15">
      <c r="A123" s="73" t="str">
        <f ca="1">OFFSET('day lookup'!$A$1,WEEKDAY(B123)-1,0)</f>
        <v>MON</v>
      </c>
      <c r="B123" s="56">
        <f t="shared" si="4"/>
        <v>41071</v>
      </c>
      <c r="C123" s="107">
        <f>VLOOKUP($B123,Computations!$B$10:$AY$386,VLOOKUP(C$1,'day lookup'!$D$1:$E$52,2))</f>
        <v>7751.9397574421173</v>
      </c>
      <c r="D123" s="107">
        <f>VLOOKUP($B123,Computations!$B$10:$AY$386,VLOOKUP(D$1,'day lookup'!$D$1:$E$52,2))</f>
        <v>88969.36</v>
      </c>
      <c r="E123" s="107">
        <f>VLOOKUP($B123,Computations!$B$10:$AY$386,VLOOKUP(E$1,'day lookup'!$D$1:$E$52,2))</f>
        <v>235.86913733299801</v>
      </c>
      <c r="F123" s="107">
        <f>VLOOKUP($B123,Computations!$B$10:$AY$386,VLOOKUP(F$1,'day lookup'!$D$1:$E$52,2))</f>
        <v>9.6433999999999997</v>
      </c>
      <c r="G123" s="107">
        <f>VLOOKUP($B123,Computations!$B$10:$AY$386,VLOOKUP(G$1,'day lookup'!$D$1:$E$52,2))</f>
        <v>102.49999999999901</v>
      </c>
      <c r="H123" s="107">
        <f>VLOOKUP($B123,Computations!$B$10:$AY$386,VLOOKUP(H$1,'day lookup'!$D$1:$E$52,2))</f>
        <v>7.5</v>
      </c>
      <c r="I123" s="107">
        <f>VLOOKUP($B123,Computations!$B$10:$AY$386,VLOOKUP(I$1,'day lookup'!$D$1:$E$52,2))</f>
        <v>109.99999999999901</v>
      </c>
      <c r="J123" s="401" t="str">
        <f>VLOOKUP($B123,Computations!$B$10:$AY$386,VLOOKUP(J$1,'day lookup'!$D$1:$E$52,2))</f>
        <v>N</v>
      </c>
      <c r="K123" s="107">
        <f>VLOOKUP($B123,Computations!$B$10:$AY$386,VLOOKUP(K$1,'day lookup'!$D$1:$E$52,2))</f>
        <v>110</v>
      </c>
      <c r="L123" s="107">
        <f>VLOOKUP($B123,Computations!$B$10:$AY$386,VLOOKUP(L$1,'day lookup'!$D$1:$E$52,2))</f>
        <v>0</v>
      </c>
      <c r="M123" s="107">
        <f>VLOOKUP($B123,Computations!$B$10:$AY$386,VLOOKUP(M$1,'day lookup'!$D$1:$E$52,2))</f>
        <v>0</v>
      </c>
      <c r="N123" s="107">
        <f>VLOOKUP($B123,Computations!$B$10:$AY$386,VLOOKUP(N$1,'day lookup'!$D$1:$E$52,2))</f>
        <v>1328.6458333333301</v>
      </c>
      <c r="O123" s="107"/>
    </row>
    <row r="124" spans="1:15">
      <c r="A124" s="73" t="str">
        <f ca="1">OFFSET('day lookup'!$A$1,WEEKDAY(B124)-1,0)</f>
        <v>TUE</v>
      </c>
      <c r="B124" s="56">
        <f t="shared" si="4"/>
        <v>41072</v>
      </c>
      <c r="C124" s="107">
        <f>VLOOKUP($B124,Computations!$B$10:$AY$386,VLOOKUP(C$1,'day lookup'!$D$1:$E$52,2))</f>
        <v>7752.1597152245349</v>
      </c>
      <c r="D124" s="107">
        <f>VLOOKUP($B124,Computations!$B$10:$AY$386,VLOOKUP(D$1,'day lookup'!$D$1:$E$52,2))</f>
        <v>89169.82</v>
      </c>
      <c r="E124" s="107">
        <f>VLOOKUP($B124,Computations!$B$10:$AY$386,VLOOKUP(E$1,'day lookup'!$D$1:$E$52,2))</f>
        <v>213.33925531993333</v>
      </c>
      <c r="F124" s="107">
        <f>VLOOKUP($B124,Computations!$B$10:$AY$386,VLOOKUP(F$1,'day lookup'!$D$1:$E$52,2))</f>
        <v>9.6585000000000001</v>
      </c>
      <c r="G124" s="107">
        <f>VLOOKUP($B124,Computations!$B$10:$AY$386,VLOOKUP(G$1,'day lookup'!$D$1:$E$52,2))</f>
        <v>102.61697916666567</v>
      </c>
      <c r="H124" s="107">
        <f>VLOOKUP($B124,Computations!$B$10:$AY$386,VLOOKUP(H$1,'day lookup'!$D$1:$E$52,2))</f>
        <v>7.2892708333333296</v>
      </c>
      <c r="I124" s="107">
        <f>VLOOKUP($B124,Computations!$B$10:$AY$386,VLOOKUP(I$1,'day lookup'!$D$1:$E$52,2))</f>
        <v>109.90624999999901</v>
      </c>
      <c r="J124" s="401" t="str">
        <f>VLOOKUP($B124,Computations!$B$10:$AY$386,VLOOKUP(J$1,'day lookup'!$D$1:$E$52,2))</f>
        <v>N</v>
      </c>
      <c r="K124" s="107">
        <f>VLOOKUP($B124,Computations!$B$10:$AY$386,VLOOKUP(K$1,'day lookup'!$D$1:$E$52,2))</f>
        <v>110</v>
      </c>
      <c r="L124" s="107">
        <f>VLOOKUP($B124,Computations!$B$10:$AY$386,VLOOKUP(L$1,'day lookup'!$D$1:$E$52,2))</f>
        <v>0</v>
      </c>
      <c r="M124" s="107">
        <f>VLOOKUP($B124,Computations!$B$10:$AY$386,VLOOKUP(M$1,'day lookup'!$D$1:$E$52,2))</f>
        <v>0</v>
      </c>
      <c r="N124" s="107">
        <f>VLOOKUP($B124,Computations!$B$10:$AY$386,VLOOKUP(N$1,'day lookup'!$D$1:$E$52,2))</f>
        <v>967.63020833333303</v>
      </c>
      <c r="O124" s="107"/>
    </row>
    <row r="125" spans="1:15">
      <c r="A125" s="73" t="str">
        <f ca="1">OFFSET('day lookup'!$A$1,WEEKDAY(B125)-1,0)</f>
        <v>WED</v>
      </c>
      <c r="B125" s="56">
        <f t="shared" si="4"/>
        <v>41073</v>
      </c>
      <c r="C125" s="107">
        <f>VLOOKUP($B125,Computations!$B$10:$AY$386,VLOOKUP(C$1,'day lookup'!$D$1:$E$52,2))</f>
        <v>7752.3591128148955</v>
      </c>
      <c r="D125" s="107">
        <f>VLOOKUP($B125,Computations!$B$10:$AY$386,VLOOKUP(D$1,'day lookup'!$D$1:$E$52,2))</f>
        <v>89351.87</v>
      </c>
      <c r="E125" s="107">
        <f>VLOOKUP($B125,Computations!$B$10:$AY$386,VLOOKUP(E$1,'day lookup'!$D$1:$E$52,2))</f>
        <v>204.09064692619683</v>
      </c>
      <c r="F125" s="107">
        <f>VLOOKUP($B125,Computations!$B$10:$AY$386,VLOOKUP(F$1,'day lookup'!$D$1:$E$52,2))</f>
        <v>9.6685999999999996</v>
      </c>
      <c r="G125" s="107">
        <f>VLOOKUP($B125,Computations!$B$10:$AY$386,VLOOKUP(G$1,'day lookup'!$D$1:$E$52,2))</f>
        <v>102.639843749999</v>
      </c>
      <c r="H125" s="107">
        <f>VLOOKUP($B125,Computations!$B$10:$AY$386,VLOOKUP(H$1,'day lookup'!$D$1:$E$52,2))</f>
        <v>6.9851562500000002</v>
      </c>
      <c r="I125" s="107">
        <f>VLOOKUP($B125,Computations!$B$10:$AY$386,VLOOKUP(I$1,'day lookup'!$D$1:$E$52,2))</f>
        <v>109.62499999999901</v>
      </c>
      <c r="J125" s="401" t="str">
        <f>VLOOKUP($B125,Computations!$B$10:$AY$386,VLOOKUP(J$1,'day lookup'!$D$1:$E$52,2))</f>
        <v>N</v>
      </c>
      <c r="K125" s="107">
        <f>VLOOKUP($B125,Computations!$B$10:$AY$386,VLOOKUP(K$1,'day lookup'!$D$1:$E$52,2))</f>
        <v>110</v>
      </c>
      <c r="L125" s="107">
        <f>VLOOKUP($B125,Computations!$B$10:$AY$386,VLOOKUP(L$1,'day lookup'!$D$1:$E$52,2))</f>
        <v>0</v>
      </c>
      <c r="M125" s="107">
        <f>VLOOKUP($B125,Computations!$B$10:$AY$386,VLOOKUP(M$1,'day lookup'!$D$1:$E$52,2))</f>
        <v>0</v>
      </c>
      <c r="N125" s="107">
        <f>VLOOKUP($B125,Computations!$B$10:$AY$386,VLOOKUP(N$1,'day lookup'!$D$1:$E$52,2))</f>
        <v>733.17708333333303</v>
      </c>
      <c r="O125" s="107"/>
    </row>
    <row r="126" spans="1:15">
      <c r="A126" s="73" t="str">
        <f ca="1">OFFSET('day lookup'!$A$1,WEEKDAY(B126)-1,0)</f>
        <v>THU</v>
      </c>
      <c r="B126" s="56">
        <f t="shared" si="4"/>
        <v>41074</v>
      </c>
      <c r="C126" s="107">
        <f>VLOOKUP($B126,Computations!$B$10:$AY$386,VLOOKUP(C$1,'day lookup'!$D$1:$E$52,2))</f>
        <v>7752.5592442497264</v>
      </c>
      <c r="D126" s="107">
        <f>VLOOKUP($B126,Computations!$B$10:$AY$386,VLOOKUP(D$1,'day lookup'!$D$1:$E$52,2))</f>
        <v>89534.59</v>
      </c>
      <c r="E126" s="107">
        <f>VLOOKUP($B126,Computations!$B$10:$AY$386,VLOOKUP(E$1,'day lookup'!$D$1:$E$52,2))</f>
        <v>204.72020033348065</v>
      </c>
      <c r="F126" s="107">
        <f>VLOOKUP($B126,Computations!$B$10:$AY$386,VLOOKUP(F$1,'day lookup'!$D$1:$E$52,2))</f>
        <v>9.6837</v>
      </c>
      <c r="G126" s="107">
        <f>VLOOKUP($B126,Computations!$B$10:$AY$386,VLOOKUP(G$1,'day lookup'!$D$1:$E$52,2))</f>
        <v>102.91651041666634</v>
      </c>
      <c r="H126" s="107">
        <f>VLOOKUP($B126,Computations!$B$10:$AY$386,VLOOKUP(H$1,'day lookup'!$D$1:$E$52,2))</f>
        <v>6.7293229166666597</v>
      </c>
      <c r="I126" s="107">
        <f>VLOOKUP($B126,Computations!$B$10:$AY$386,VLOOKUP(I$1,'day lookup'!$D$1:$E$52,2))</f>
        <v>109.645833333333</v>
      </c>
      <c r="J126" s="401" t="str">
        <f>VLOOKUP($B126,Computations!$B$10:$AY$386,VLOOKUP(J$1,'day lookup'!$D$1:$E$52,2))</f>
        <v>N</v>
      </c>
      <c r="K126" s="107">
        <f>VLOOKUP($B126,Computations!$B$10:$AY$386,VLOOKUP(K$1,'day lookup'!$D$1:$E$52,2))</f>
        <v>110</v>
      </c>
      <c r="L126" s="107">
        <f>VLOOKUP($B126,Computations!$B$10:$AY$386,VLOOKUP(L$1,'day lookup'!$D$1:$E$52,2))</f>
        <v>0</v>
      </c>
      <c r="M126" s="107">
        <f>VLOOKUP($B126,Computations!$B$10:$AY$386,VLOOKUP(M$1,'day lookup'!$D$1:$E$52,2))</f>
        <v>0</v>
      </c>
      <c r="N126" s="107">
        <f>VLOOKUP($B126,Computations!$B$10:$AY$386,VLOOKUP(N$1,'day lookup'!$D$1:$E$52,2))</f>
        <v>615.14583333333303</v>
      </c>
      <c r="O126" s="107"/>
    </row>
    <row r="127" spans="1:15">
      <c r="A127" s="73" t="str">
        <f ca="1">OFFSET('day lookup'!$A$1,WEEKDAY(B127)-1,0)</f>
        <v>FRI</v>
      </c>
      <c r="B127" s="56">
        <f t="shared" si="4"/>
        <v>41075</v>
      </c>
      <c r="C127" s="107">
        <f>VLOOKUP($B127,Computations!$B$10:$AY$386,VLOOKUP(C$1,'day lookup'!$D$1:$E$52,2))</f>
        <v>7752.7195509309968</v>
      </c>
      <c r="D127" s="107">
        <f>VLOOKUP($B127,Computations!$B$10:$AY$386,VLOOKUP(D$1,'day lookup'!$D$1:$E$52,2))</f>
        <v>89680.95</v>
      </c>
      <c r="E127" s="107">
        <f>VLOOKUP($B127,Computations!$B$10:$AY$386,VLOOKUP(E$1,'day lookup'!$D$1:$E$52,2))</f>
        <v>186.60609891395677</v>
      </c>
      <c r="F127" s="107">
        <f>VLOOKUP($B127,Computations!$B$10:$AY$386,VLOOKUP(F$1,'day lookup'!$D$1:$E$52,2))</f>
        <v>9.6937999999999995</v>
      </c>
      <c r="G127" s="107">
        <f>VLOOKUP($B127,Computations!$B$10:$AY$386,VLOOKUP(G$1,'day lookup'!$D$1:$E$52,2))</f>
        <v>103.12354166666634</v>
      </c>
      <c r="H127" s="107">
        <f>VLOOKUP($B127,Computations!$B$10:$AY$386,VLOOKUP(H$1,'day lookup'!$D$1:$E$52,2))</f>
        <v>6.3972916666666597</v>
      </c>
      <c r="I127" s="107">
        <f>VLOOKUP($B127,Computations!$B$10:$AY$386,VLOOKUP(I$1,'day lookup'!$D$1:$E$52,2))</f>
        <v>109.520833333333</v>
      </c>
      <c r="J127" s="401" t="str">
        <f>VLOOKUP($B127,Computations!$B$10:$AY$386,VLOOKUP(J$1,'day lookup'!$D$1:$E$52,2))</f>
        <v>N</v>
      </c>
      <c r="K127" s="107">
        <f>VLOOKUP($B127,Computations!$B$10:$AY$386,VLOOKUP(K$1,'day lookup'!$D$1:$E$52,2))</f>
        <v>110</v>
      </c>
      <c r="L127" s="107">
        <f>VLOOKUP($B127,Computations!$B$10:$AY$386,VLOOKUP(L$1,'day lookup'!$D$1:$E$52,2))</f>
        <v>0</v>
      </c>
      <c r="M127" s="107">
        <f>VLOOKUP($B127,Computations!$B$10:$AY$386,VLOOKUP(M$1,'day lookup'!$D$1:$E$52,2))</f>
        <v>0</v>
      </c>
      <c r="N127" s="107">
        <f>VLOOKUP($B127,Computations!$B$10:$AY$386,VLOOKUP(N$1,'day lookup'!$D$1:$E$52,2))</f>
        <v>631.55729166666595</v>
      </c>
      <c r="O127" s="107"/>
    </row>
    <row r="128" spans="1:15">
      <c r="A128" s="73" t="str">
        <f ca="1">OFFSET('day lookup'!$A$1,WEEKDAY(B128)-1,0)</f>
        <v>SAT</v>
      </c>
      <c r="B128" s="56">
        <f t="shared" si="4"/>
        <v>41076</v>
      </c>
      <c r="C128" s="107">
        <f>VLOOKUP($B128,Computations!$B$10:$AY$386,VLOOKUP(C$1,'day lookup'!$D$1:$E$52,2))</f>
        <v>7752.849682365827</v>
      </c>
      <c r="D128" s="107">
        <f>VLOOKUP($B128,Computations!$B$10:$AY$386,VLOOKUP(D$1,'day lookup'!$D$1:$E$52,2))</f>
        <v>89799.76</v>
      </c>
      <c r="E128" s="107">
        <f>VLOOKUP($B128,Computations!$B$10:$AY$386,VLOOKUP(E$1,'day lookup'!$D$1:$E$52,2))</f>
        <v>172.71713480379651</v>
      </c>
      <c r="F128" s="107">
        <f>VLOOKUP($B128,Computations!$B$10:$AY$386,VLOOKUP(F$1,'day lookup'!$D$1:$E$52,2))</f>
        <v>9.6988000000000003</v>
      </c>
      <c r="G128" s="107">
        <f>VLOOKUP($B128,Computations!$B$10:$AY$386,VLOOKUP(G$1,'day lookup'!$D$1:$E$52,2))</f>
        <v>103.11916666666635</v>
      </c>
      <c r="H128" s="107">
        <f>VLOOKUP($B128,Computations!$B$10:$AY$386,VLOOKUP(H$1,'day lookup'!$D$1:$E$52,2))</f>
        <v>6.1047916666666602</v>
      </c>
      <c r="I128" s="107">
        <f>VLOOKUP($B128,Computations!$B$10:$AY$386,VLOOKUP(I$1,'day lookup'!$D$1:$E$52,2))</f>
        <v>109.223958333333</v>
      </c>
      <c r="J128" s="401" t="str">
        <f>VLOOKUP($B128,Computations!$B$10:$AY$386,VLOOKUP(J$1,'day lookup'!$D$1:$E$52,2))</f>
        <v>N</v>
      </c>
      <c r="K128" s="107">
        <f>VLOOKUP($B128,Computations!$B$10:$AY$386,VLOOKUP(K$1,'day lookup'!$D$1:$E$52,2))</f>
        <v>110</v>
      </c>
      <c r="L128" s="107">
        <f>VLOOKUP($B128,Computations!$B$10:$AY$386,VLOOKUP(L$1,'day lookup'!$D$1:$E$52,2))</f>
        <v>0</v>
      </c>
      <c r="M128" s="107">
        <f>VLOOKUP($B128,Computations!$B$10:$AY$386,VLOOKUP(M$1,'day lookup'!$D$1:$E$52,2))</f>
        <v>0</v>
      </c>
      <c r="N128" s="107">
        <f>VLOOKUP($B128,Computations!$B$10:$AY$386,VLOOKUP(N$1,'day lookup'!$D$1:$E$52,2))</f>
        <v>713.40364583333303</v>
      </c>
      <c r="O128" s="107"/>
    </row>
    <row r="129" spans="1:15">
      <c r="A129" s="73" t="str">
        <f ca="1">OFFSET('day lookup'!$A$1,WEEKDAY(B129)-1,0)</f>
        <v>SUN</v>
      </c>
      <c r="B129" s="56">
        <f t="shared" si="4"/>
        <v>41077</v>
      </c>
      <c r="C129" s="107">
        <f>VLOOKUP($B129,Computations!$B$10:$AY$386,VLOOKUP(C$1,'day lookup'!$D$1:$E$52,2))</f>
        <v>7752.9799123767798</v>
      </c>
      <c r="D129" s="107">
        <f>VLOOKUP($B129,Computations!$B$10:$AY$386,VLOOKUP(D$1,'day lookup'!$D$1:$E$52,2))</f>
        <v>89918.66</v>
      </c>
      <c r="E129" s="107">
        <f>VLOOKUP($B129,Computations!$B$10:$AY$386,VLOOKUP(E$1,'day lookup'!$D$1:$E$52,2))</f>
        <v>172.31385914209295</v>
      </c>
      <c r="F129" s="107">
        <f>VLOOKUP($B129,Computations!$B$10:$AY$386,VLOOKUP(F$1,'day lookup'!$D$1:$E$52,2))</f>
        <v>9.7088999999999999</v>
      </c>
      <c r="G129" s="107">
        <f>VLOOKUP($B129,Computations!$B$10:$AY$386,VLOOKUP(G$1,'day lookup'!$D$1:$E$52,2))</f>
        <v>102.66041666666634</v>
      </c>
      <c r="H129" s="107">
        <f>VLOOKUP($B129,Computations!$B$10:$AY$386,VLOOKUP(H$1,'day lookup'!$D$1:$E$52,2))</f>
        <v>5.8447916666666604</v>
      </c>
      <c r="I129" s="107">
        <f>VLOOKUP($B129,Computations!$B$10:$AY$386,VLOOKUP(I$1,'day lookup'!$D$1:$E$52,2))</f>
        <v>108.505208333333</v>
      </c>
      <c r="J129" s="401" t="str">
        <f>VLOOKUP($B129,Computations!$B$10:$AY$386,VLOOKUP(J$1,'day lookup'!$D$1:$E$52,2))</f>
        <v>N</v>
      </c>
      <c r="K129" s="107">
        <f>VLOOKUP($B129,Computations!$B$10:$AY$386,VLOOKUP(K$1,'day lookup'!$D$1:$E$52,2))</f>
        <v>110</v>
      </c>
      <c r="L129" s="107">
        <f>VLOOKUP($B129,Computations!$B$10:$AY$386,VLOOKUP(L$1,'day lookup'!$D$1:$E$52,2))</f>
        <v>0</v>
      </c>
      <c r="M129" s="107">
        <f>VLOOKUP($B129,Computations!$B$10:$AY$386,VLOOKUP(M$1,'day lookup'!$D$1:$E$52,2))</f>
        <v>0</v>
      </c>
      <c r="N129" s="107">
        <f>VLOOKUP($B129,Computations!$B$10:$AY$386,VLOOKUP(N$1,'day lookup'!$D$1:$E$52,2))</f>
        <v>726.88020833333303</v>
      </c>
      <c r="O129" s="107"/>
    </row>
    <row r="130" spans="1:15">
      <c r="A130" s="73" t="str">
        <f ca="1">OFFSET('day lookup'!$A$1,WEEKDAY(B130)-1,0)</f>
        <v>MON</v>
      </c>
      <c r="B130" s="56">
        <f t="shared" si="4"/>
        <v>41078</v>
      </c>
      <c r="C130" s="107">
        <f>VLOOKUP($B130,Computations!$B$10:$AY$386,VLOOKUP(C$1,'day lookup'!$D$1:$E$52,2))</f>
        <v>7753.1095429815014</v>
      </c>
      <c r="D130" s="107">
        <f>VLOOKUP($B130,Computations!$B$10:$AY$386,VLOOKUP(D$1,'day lookup'!$D$1:$E$52,2))</f>
        <v>90037.67</v>
      </c>
      <c r="E130" s="107">
        <f>VLOOKUP($B130,Computations!$B$10:$AY$386,VLOOKUP(E$1,'day lookup'!$D$1:$E$52,2))</f>
        <v>174.78462499999702</v>
      </c>
      <c r="F130" s="107">
        <f>VLOOKUP($B130,Computations!$B$10:$AY$386,VLOOKUP(F$1,'day lookup'!$D$1:$E$52,2))</f>
        <v>9.7189999999999994</v>
      </c>
      <c r="G130" s="107">
        <f>VLOOKUP($B130,Computations!$B$10:$AY$386,VLOOKUP(G$1,'day lookup'!$D$1:$E$52,2))</f>
        <v>105.06562499999967</v>
      </c>
      <c r="H130" s="107">
        <f>VLOOKUP($B130,Computations!$B$10:$AY$386,VLOOKUP(H$1,'day lookup'!$D$1:$E$52,2))</f>
        <v>5.5333333333333297</v>
      </c>
      <c r="I130" s="107">
        <f>VLOOKUP($B130,Computations!$B$10:$AY$386,VLOOKUP(I$1,'day lookup'!$D$1:$E$52,2))</f>
        <v>110.598958333333</v>
      </c>
      <c r="J130" s="401" t="str">
        <f>VLOOKUP($B130,Computations!$B$10:$AY$386,VLOOKUP(J$1,'day lookup'!$D$1:$E$52,2))</f>
        <v>N</v>
      </c>
      <c r="K130" s="107">
        <f>VLOOKUP($B130,Computations!$B$10:$AY$386,VLOOKUP(K$1,'day lookup'!$D$1:$E$52,2))</f>
        <v>110</v>
      </c>
      <c r="L130" s="107">
        <f>VLOOKUP($B130,Computations!$B$10:$AY$386,VLOOKUP(L$1,'day lookup'!$D$1:$E$52,2))</f>
        <v>0</v>
      </c>
      <c r="M130" s="107">
        <f>VLOOKUP($B130,Computations!$B$10:$AY$386,VLOOKUP(M$1,'day lookup'!$D$1:$E$52,2))</f>
        <v>0</v>
      </c>
      <c r="N130" s="107">
        <f>VLOOKUP($B130,Computations!$B$10:$AY$386,VLOOKUP(N$1,'day lookup'!$D$1:$E$52,2))</f>
        <v>697.19010416666595</v>
      </c>
      <c r="O130" s="107"/>
    </row>
    <row r="131" spans="1:15">
      <c r="A131" s="73" t="str">
        <f ca="1">OFFSET('day lookup'!$A$1,WEEKDAY(B131)-1,0)</f>
        <v>TUE</v>
      </c>
      <c r="B131" s="56">
        <f t="shared" si="4"/>
        <v>41079</v>
      </c>
      <c r="C131" s="107">
        <f>VLOOKUP($B131,Computations!$B$10:$AY$386,VLOOKUP(C$1,'day lookup'!$D$1:$E$52,2))</f>
        <v>7753.2294015233947</v>
      </c>
      <c r="D131" s="107">
        <f>VLOOKUP($B131,Computations!$B$10:$AY$386,VLOOKUP(D$1,'day lookup'!$D$1:$E$52,2))</f>
        <v>90147.82</v>
      </c>
      <c r="E131" s="107">
        <f>VLOOKUP($B131,Computations!$B$10:$AY$386,VLOOKUP(E$1,'day lookup'!$D$1:$E$52,2))</f>
        <v>172.31152347492147</v>
      </c>
      <c r="F131" s="107">
        <f>VLOOKUP($B131,Computations!$B$10:$AY$386,VLOOKUP(F$1,'day lookup'!$D$1:$E$52,2))</f>
        <v>9.7240000000000002</v>
      </c>
      <c r="G131" s="107">
        <f>VLOOKUP($B131,Computations!$B$10:$AY$386,VLOOKUP(G$1,'day lookup'!$D$1:$E$52,2))</f>
        <v>107.054374999999</v>
      </c>
      <c r="H131" s="107">
        <f>VLOOKUP($B131,Computations!$B$10:$AY$386,VLOOKUP(H$1,'day lookup'!$D$1:$E$52,2))</f>
        <v>5.3518749999999997</v>
      </c>
      <c r="I131" s="107">
        <f>VLOOKUP($B131,Computations!$B$10:$AY$386,VLOOKUP(I$1,'day lookup'!$D$1:$E$52,2))</f>
        <v>112.40624999999901</v>
      </c>
      <c r="J131" s="401" t="str">
        <f>VLOOKUP($B131,Computations!$B$10:$AY$386,VLOOKUP(J$1,'day lookup'!$D$1:$E$52,2))</f>
        <v>N</v>
      </c>
      <c r="K131" s="107">
        <f>VLOOKUP($B131,Computations!$B$10:$AY$386,VLOOKUP(K$1,'day lookup'!$D$1:$E$52,2))</f>
        <v>110</v>
      </c>
      <c r="L131" s="107">
        <f>VLOOKUP($B131,Computations!$B$10:$AY$386,VLOOKUP(L$1,'day lookup'!$D$1:$E$52,2))</f>
        <v>0</v>
      </c>
      <c r="M131" s="107">
        <f>VLOOKUP($B131,Computations!$B$10:$AY$386,VLOOKUP(M$1,'day lookup'!$D$1:$E$52,2))</f>
        <v>0</v>
      </c>
      <c r="N131" s="107">
        <f>VLOOKUP($B131,Computations!$B$10:$AY$386,VLOOKUP(N$1,'day lookup'!$D$1:$E$52,2))</f>
        <v>693.94010416666595</v>
      </c>
      <c r="O131" s="107"/>
    </row>
    <row r="132" spans="1:15">
      <c r="A132" s="73" t="str">
        <f ca="1">OFFSET('day lookup'!$A$1,WEEKDAY(B132)-1,0)</f>
        <v>WED</v>
      </c>
      <c r="B132" s="56">
        <f t="shared" si="4"/>
        <v>41080</v>
      </c>
      <c r="C132" s="107">
        <f>VLOOKUP($B132,Computations!$B$10:$AY$386,VLOOKUP(C$1,'day lookup'!$D$1:$E$52,2))</f>
        <v>7753.309357997824</v>
      </c>
      <c r="D132" s="107">
        <f>VLOOKUP($B132,Computations!$B$10:$AY$386,VLOOKUP(D$1,'day lookup'!$D$1:$E$52,2))</f>
        <v>90221.3</v>
      </c>
      <c r="E132" s="107">
        <f>VLOOKUP($B132,Computations!$B$10:$AY$386,VLOOKUP(E$1,'day lookup'!$D$1:$E$52,2))</f>
        <v>153.91410558461169</v>
      </c>
      <c r="F132" s="107">
        <f>VLOOKUP($B132,Computations!$B$10:$AY$386,VLOOKUP(F$1,'day lookup'!$D$1:$E$52,2))</f>
        <v>9.7289999999999992</v>
      </c>
      <c r="G132" s="107">
        <f>VLOOKUP($B132,Computations!$B$10:$AY$386,VLOOKUP(G$1,'day lookup'!$D$1:$E$52,2))</f>
        <v>107.13947916666568</v>
      </c>
      <c r="H132" s="107">
        <f>VLOOKUP($B132,Computations!$B$10:$AY$386,VLOOKUP(H$1,'day lookup'!$D$1:$E$52,2))</f>
        <v>5.1027083333333296</v>
      </c>
      <c r="I132" s="107">
        <f>VLOOKUP($B132,Computations!$B$10:$AY$386,VLOOKUP(I$1,'day lookup'!$D$1:$E$52,2))</f>
        <v>112.24218749999901</v>
      </c>
      <c r="J132" s="401" t="str">
        <f>VLOOKUP($B132,Computations!$B$10:$AY$386,VLOOKUP(J$1,'day lookup'!$D$1:$E$52,2))</f>
        <v>N</v>
      </c>
      <c r="K132" s="107">
        <f>VLOOKUP($B132,Computations!$B$10:$AY$386,VLOOKUP(K$1,'day lookup'!$D$1:$E$52,2))</f>
        <v>110</v>
      </c>
      <c r="L132" s="107">
        <f>VLOOKUP($B132,Computations!$B$10:$AY$386,VLOOKUP(L$1,'day lookup'!$D$1:$E$52,2))</f>
        <v>0</v>
      </c>
      <c r="M132" s="107">
        <f>VLOOKUP($B132,Computations!$B$10:$AY$386,VLOOKUP(M$1,'day lookup'!$D$1:$E$52,2))</f>
        <v>0</v>
      </c>
      <c r="N132" s="107">
        <f>VLOOKUP($B132,Computations!$B$10:$AY$386,VLOOKUP(N$1,'day lookup'!$D$1:$E$52,2))</f>
        <v>645.30989583333303</v>
      </c>
      <c r="O132" s="107"/>
    </row>
    <row r="133" spans="1:15">
      <c r="A133" s="73" t="str">
        <f ca="1">OFFSET('day lookup'!$A$1,WEEKDAY(B133)-1,0)</f>
        <v>THU</v>
      </c>
      <c r="B133" s="56">
        <f t="shared" si="4"/>
        <v>41081</v>
      </c>
      <c r="C133" s="107">
        <f>VLOOKUP($B133,Computations!$B$10:$AY$386,VLOOKUP(C$1,'day lookup'!$D$1:$E$52,2))</f>
        <v>7753.3391077257893</v>
      </c>
      <c r="D133" s="107">
        <f>VLOOKUP($B133,Computations!$B$10:$AY$386,VLOOKUP(D$1,'day lookup'!$D$1:$E$52,2))</f>
        <v>90248.639999999999</v>
      </c>
      <c r="E133" s="107">
        <f>VLOOKUP($B133,Computations!$B$10:$AY$386,VLOOKUP(E$1,'day lookup'!$D$1:$E$52,2))</f>
        <v>162.77068023746057</v>
      </c>
      <c r="F133" s="107">
        <f>VLOOKUP($B133,Computations!$B$10:$AY$386,VLOOKUP(F$1,'day lookup'!$D$1:$E$52,2))</f>
        <v>9.7340999999999998</v>
      </c>
      <c r="G133" s="107">
        <f>VLOOKUP($B133,Computations!$B$10:$AY$386,VLOOKUP(G$1,'day lookup'!$D$1:$E$52,2))</f>
        <v>139.25286458331561</v>
      </c>
      <c r="H133" s="107">
        <f>VLOOKUP($B133,Computations!$B$10:$AY$386,VLOOKUP(H$1,'day lookup'!$D$1:$E$52,2))</f>
        <v>4.9997395833503999</v>
      </c>
      <c r="I133" s="107">
        <f>VLOOKUP($B133,Computations!$B$10:$AY$386,VLOOKUP(I$1,'day lookup'!$D$1:$E$52,2))</f>
        <v>144.252604166666</v>
      </c>
      <c r="J133" s="401" t="str">
        <f>VLOOKUP($B133,Computations!$B$10:$AY$386,VLOOKUP(J$1,'day lookup'!$D$1:$E$52,2))</f>
        <v>Y</v>
      </c>
      <c r="K133" s="107">
        <f>VLOOKUP($B133,Computations!$B$10:$AY$386,VLOOKUP(K$1,'day lookup'!$D$1:$E$52,2))</f>
        <v>167.77041982081096</v>
      </c>
      <c r="L133" s="107">
        <f>VLOOKUP($B133,Computations!$B$10:$AY$386,VLOOKUP(L$1,'day lookup'!$D$1:$E$52,2))</f>
        <v>0</v>
      </c>
      <c r="M133" s="107">
        <f>VLOOKUP($B133,Computations!$B$10:$AY$386,VLOOKUP(M$1,'day lookup'!$D$1:$E$52,2))</f>
        <v>0</v>
      </c>
      <c r="N133" s="107">
        <f>VLOOKUP($B133,Computations!$B$10:$AY$386,VLOOKUP(N$1,'day lookup'!$D$1:$E$52,2))</f>
        <v>545.35416666666595</v>
      </c>
      <c r="O133" s="107"/>
    </row>
    <row r="134" spans="1:15">
      <c r="A134" s="73" t="str">
        <f ca="1">OFFSET('day lookup'!$A$1,WEEKDAY(B134)-1,0)</f>
        <v>FRI</v>
      </c>
      <c r="B134" s="56">
        <f t="shared" si="4"/>
        <v>41082</v>
      </c>
      <c r="C134" s="107">
        <f>VLOOKUP($B134,Computations!$B$10:$AY$386,VLOOKUP(C$1,'day lookup'!$D$1:$E$52,2))</f>
        <v>7753.309357997824</v>
      </c>
      <c r="D134" s="107">
        <f>VLOOKUP($B134,Computations!$B$10:$AY$386,VLOOKUP(D$1,'day lookup'!$D$1:$E$52,2))</f>
        <v>90221.3</v>
      </c>
      <c r="E134" s="107">
        <f>VLOOKUP($B134,Computations!$B$10:$AY$386,VLOOKUP(E$1,'day lookup'!$D$1:$E$52,2))</f>
        <v>167.79684684585504</v>
      </c>
      <c r="F134" s="107">
        <f>VLOOKUP($B134,Computations!$B$10:$AY$386,VLOOKUP(F$1,'day lookup'!$D$1:$E$52,2))</f>
        <v>9.7289999999999992</v>
      </c>
      <c r="G134" s="107">
        <f>VLOOKUP($B134,Computations!$B$10:$AY$386,VLOOKUP(G$1,'day lookup'!$D$1:$E$52,2))</f>
        <v>171.8515625</v>
      </c>
      <c r="H134" s="107">
        <f>VLOOKUP($B134,Computations!$B$10:$AY$386,VLOOKUP(H$1,'day lookup'!$D$1:$E$52,2))</f>
        <v>4.9453125</v>
      </c>
      <c r="I134" s="107">
        <f>VLOOKUP($B134,Computations!$B$10:$AY$386,VLOOKUP(I$1,'day lookup'!$D$1:$E$52,2))</f>
        <v>176.796875</v>
      </c>
      <c r="J134" s="401" t="str">
        <f>VLOOKUP($B134,Computations!$B$10:$AY$386,VLOOKUP(J$1,'day lookup'!$D$1:$E$52,2))</f>
        <v>Y</v>
      </c>
      <c r="K134" s="107">
        <f>VLOOKUP($B134,Computations!$B$10:$AY$386,VLOOKUP(K$1,'day lookup'!$D$1:$E$52,2))</f>
        <v>172.74215934585504</v>
      </c>
      <c r="L134" s="107">
        <f>VLOOKUP($B134,Computations!$B$10:$AY$386,VLOOKUP(L$1,'day lookup'!$D$1:$E$52,2))</f>
        <v>0</v>
      </c>
      <c r="M134" s="107">
        <f>VLOOKUP($B134,Computations!$B$10:$AY$386,VLOOKUP(M$1,'day lookup'!$D$1:$E$52,2))</f>
        <v>0</v>
      </c>
      <c r="N134" s="107">
        <f>VLOOKUP($B134,Computations!$B$10:$AY$386,VLOOKUP(N$1,'day lookup'!$D$1:$E$52,2))</f>
        <v>445.6796875</v>
      </c>
      <c r="O134" s="107"/>
    </row>
    <row r="135" spans="1:15">
      <c r="A135" s="73" t="str">
        <f ca="1">OFFSET('day lookup'!$A$1,WEEKDAY(B135)-1,0)</f>
        <v>SAT</v>
      </c>
      <c r="B135" s="56">
        <f t="shared" si="4"/>
        <v>41083</v>
      </c>
      <c r="C135" s="107">
        <f>VLOOKUP($B135,Computations!$B$10:$AY$386,VLOOKUP(C$1,'day lookup'!$D$1:$E$52,2))</f>
        <v>7753.2791294885747</v>
      </c>
      <c r="D135" s="107">
        <f>VLOOKUP($B135,Computations!$B$10:$AY$386,VLOOKUP(D$1,'day lookup'!$D$1:$E$52,2))</f>
        <v>90193.52</v>
      </c>
      <c r="E135" s="107">
        <f>VLOOKUP($B135,Computations!$B$10:$AY$386,VLOOKUP(E$1,'day lookup'!$D$1:$E$52,2))</f>
        <v>154.73095424754248</v>
      </c>
      <c r="F135" s="107">
        <f>VLOOKUP($B135,Computations!$B$10:$AY$386,VLOOKUP(F$1,'day lookup'!$D$1:$E$52,2))</f>
        <v>9.7289999999999992</v>
      </c>
      <c r="G135" s="107">
        <f>VLOOKUP($B135,Computations!$B$10:$AY$386,VLOOKUP(G$1,'day lookup'!$D$1:$E$52,2))</f>
        <v>159.00749999999968</v>
      </c>
      <c r="H135" s="107">
        <f>VLOOKUP($B135,Computations!$B$10:$AY$386,VLOOKUP(H$1,'day lookup'!$D$1:$E$52,2))</f>
        <v>4.8570833333333301</v>
      </c>
      <c r="I135" s="107">
        <f>VLOOKUP($B135,Computations!$B$10:$AY$386,VLOOKUP(I$1,'day lookup'!$D$1:$E$52,2))</f>
        <v>163.864583333333</v>
      </c>
      <c r="J135" s="401" t="str">
        <f>VLOOKUP($B135,Computations!$B$10:$AY$386,VLOOKUP(J$1,'day lookup'!$D$1:$E$52,2))</f>
        <v>Y</v>
      </c>
      <c r="K135" s="107">
        <f>VLOOKUP($B135,Computations!$B$10:$AY$386,VLOOKUP(K$1,'day lookup'!$D$1:$E$52,2))</f>
        <v>159.58803758087581</v>
      </c>
      <c r="L135" s="107">
        <f>VLOOKUP($B135,Computations!$B$10:$AY$386,VLOOKUP(L$1,'day lookup'!$D$1:$E$52,2))</f>
        <v>0</v>
      </c>
      <c r="M135" s="107">
        <f>VLOOKUP($B135,Computations!$B$10:$AY$386,VLOOKUP(M$1,'day lookup'!$D$1:$E$52,2))</f>
        <v>0</v>
      </c>
      <c r="N135" s="107">
        <f>VLOOKUP($B135,Computations!$B$10:$AY$386,VLOOKUP(N$1,'day lookup'!$D$1:$E$52,2))</f>
        <v>384.3984375</v>
      </c>
      <c r="O135" s="107"/>
    </row>
    <row r="136" spans="1:15">
      <c r="A136" s="73" t="str">
        <f ca="1">OFFSET('day lookup'!$A$1,WEEKDAY(B136)-1,0)</f>
        <v>SUN</v>
      </c>
      <c r="B136" s="56">
        <f t="shared" si="4"/>
        <v>41084</v>
      </c>
      <c r="C136" s="107">
        <f>VLOOKUP($B136,Computations!$B$10:$AY$386,VLOOKUP(C$1,'day lookup'!$D$1:$E$52,2))</f>
        <v>7753.2591403699671</v>
      </c>
      <c r="D136" s="107">
        <f>VLOOKUP($B136,Computations!$B$10:$AY$386,VLOOKUP(D$1,'day lookup'!$D$1:$E$52,2))</f>
        <v>90175.15</v>
      </c>
      <c r="E136" s="107">
        <f>VLOOKUP($B136,Computations!$B$10:$AY$386,VLOOKUP(E$1,'day lookup'!$D$1:$E$52,2))</f>
        <v>149.24978089550734</v>
      </c>
      <c r="F136" s="107">
        <f>VLOOKUP($B136,Computations!$B$10:$AY$386,VLOOKUP(F$1,'day lookup'!$D$1:$E$52,2))</f>
        <v>9.7289999999999992</v>
      </c>
      <c r="G136" s="107">
        <f>VLOOKUP($B136,Computations!$B$10:$AY$386,VLOOKUP(G$1,'day lookup'!$D$1:$E$52,2))</f>
        <v>148.78218749999934</v>
      </c>
      <c r="H136" s="107">
        <f>VLOOKUP($B136,Computations!$B$10:$AY$386,VLOOKUP(H$1,'day lookup'!$D$1:$E$52,2))</f>
        <v>4.6657291666666598</v>
      </c>
      <c r="I136" s="107">
        <f>VLOOKUP($B136,Computations!$B$10:$AY$386,VLOOKUP(I$1,'day lookup'!$D$1:$E$52,2))</f>
        <v>153.447916666666</v>
      </c>
      <c r="J136" s="401" t="str">
        <f>VLOOKUP($B136,Computations!$B$10:$AY$386,VLOOKUP(J$1,'day lookup'!$D$1:$E$52,2))</f>
        <v>Y</v>
      </c>
      <c r="K136" s="107">
        <f>VLOOKUP($B136,Computations!$B$10:$AY$386,VLOOKUP(K$1,'day lookup'!$D$1:$E$52,2))</f>
        <v>153.91551006217401</v>
      </c>
      <c r="L136" s="107">
        <f>VLOOKUP($B136,Computations!$B$10:$AY$386,VLOOKUP(L$1,'day lookup'!$D$1:$E$52,2))</f>
        <v>0</v>
      </c>
      <c r="M136" s="107">
        <f>VLOOKUP($B136,Computations!$B$10:$AY$386,VLOOKUP(M$1,'day lookup'!$D$1:$E$52,2))</f>
        <v>0</v>
      </c>
      <c r="N136" s="107">
        <f>VLOOKUP($B136,Computations!$B$10:$AY$386,VLOOKUP(N$1,'day lookup'!$D$1:$E$52,2))</f>
        <v>430.08593749999898</v>
      </c>
      <c r="O136" s="107"/>
    </row>
    <row r="137" spans="1:15">
      <c r="A137" s="73" t="str">
        <f ca="1">OFFSET('day lookup'!$A$1,WEEKDAY(B137)-1,0)</f>
        <v>MON</v>
      </c>
      <c r="B137" s="56">
        <f t="shared" si="4"/>
        <v>41085</v>
      </c>
      <c r="C137" s="107">
        <f>VLOOKUP($B137,Computations!$B$10:$AY$386,VLOOKUP(C$1,'day lookup'!$D$1:$E$52,2))</f>
        <v>7753.2094124047881</v>
      </c>
      <c r="D137" s="107">
        <f>VLOOKUP($B137,Computations!$B$10:$AY$386,VLOOKUP(D$1,'day lookup'!$D$1:$E$52,2))</f>
        <v>90129.45</v>
      </c>
      <c r="E137" s="107">
        <f>VLOOKUP($B137,Computations!$B$10:$AY$386,VLOOKUP(E$1,'day lookup'!$D$1:$E$52,2))</f>
        <v>139.50423183451085</v>
      </c>
      <c r="F137" s="107">
        <f>VLOOKUP($B137,Computations!$B$10:$AY$386,VLOOKUP(F$1,'day lookup'!$D$1:$E$52,2))</f>
        <v>9.7240000000000002</v>
      </c>
      <c r="G137" s="107">
        <f>VLOOKUP($B137,Computations!$B$10:$AY$386,VLOOKUP(G$1,'day lookup'!$D$1:$E$52,2))</f>
        <v>152.82031249999966</v>
      </c>
      <c r="H137" s="107">
        <f>VLOOKUP($B137,Computations!$B$10:$AY$386,VLOOKUP(H$1,'day lookup'!$D$1:$E$52,2))</f>
        <v>4.5442708333333304</v>
      </c>
      <c r="I137" s="107">
        <f>VLOOKUP($B137,Computations!$B$10:$AY$386,VLOOKUP(I$1,'day lookup'!$D$1:$E$52,2))</f>
        <v>157.364583333333</v>
      </c>
      <c r="J137" s="401" t="str">
        <f>VLOOKUP($B137,Computations!$B$10:$AY$386,VLOOKUP(J$1,'day lookup'!$D$1:$E$52,2))</f>
        <v>Y</v>
      </c>
      <c r="K137" s="107">
        <f>VLOOKUP($B137,Computations!$B$10:$AY$386,VLOOKUP(K$1,'day lookup'!$D$1:$E$52,2))</f>
        <v>144.04850266784419</v>
      </c>
      <c r="L137" s="107">
        <f>VLOOKUP($B137,Computations!$B$10:$AY$386,VLOOKUP(L$1,'day lookup'!$D$1:$E$52,2))</f>
        <v>0</v>
      </c>
      <c r="M137" s="107">
        <f>VLOOKUP($B137,Computations!$B$10:$AY$386,VLOOKUP(M$1,'day lookup'!$D$1:$E$52,2))</f>
        <v>0</v>
      </c>
      <c r="N137" s="107">
        <f>VLOOKUP($B137,Computations!$B$10:$AY$386,VLOOKUP(N$1,'day lookup'!$D$1:$E$52,2))</f>
        <v>535.38541666666595</v>
      </c>
      <c r="O137" s="107"/>
    </row>
    <row r="138" spans="1:15">
      <c r="A138" s="73" t="str">
        <f ca="1">OFFSET('day lookup'!$A$1,WEEKDAY(B138)-1,0)</f>
        <v>TUE</v>
      </c>
      <c r="B138" s="56">
        <f t="shared" si="4"/>
        <v>41086</v>
      </c>
      <c r="C138" s="107">
        <f>VLOOKUP($B138,Computations!$B$10:$AY$386,VLOOKUP(C$1,'day lookup'!$D$1:$E$52,2))</f>
        <v>7753.1295103373232</v>
      </c>
      <c r="D138" s="107">
        <f>VLOOKUP($B138,Computations!$B$10:$AY$386,VLOOKUP(D$1,'day lookup'!$D$1:$E$52,2))</f>
        <v>90056.02</v>
      </c>
      <c r="E138" s="107">
        <f>VLOOKUP($B138,Computations!$B$10:$AY$386,VLOOKUP(E$1,'day lookup'!$D$1:$E$52,2))</f>
        <v>126.80545654777163</v>
      </c>
      <c r="F138" s="107">
        <f>VLOOKUP($B138,Computations!$B$10:$AY$386,VLOOKUP(F$1,'day lookup'!$D$1:$E$52,2))</f>
        <v>9.7189999999999994</v>
      </c>
      <c r="G138" s="107">
        <f>VLOOKUP($B138,Computations!$B$10:$AY$386,VLOOKUP(G$1,'day lookup'!$D$1:$E$52,2))</f>
        <v>154.10687499999901</v>
      </c>
      <c r="H138" s="107">
        <f>VLOOKUP($B138,Computations!$B$10:$AY$386,VLOOKUP(H$1,'day lookup'!$D$1:$E$52,2))</f>
        <v>4.4400000000000004</v>
      </c>
      <c r="I138" s="107">
        <f>VLOOKUP($B138,Computations!$B$10:$AY$386,VLOOKUP(I$1,'day lookup'!$D$1:$E$52,2))</f>
        <v>158.54687499999901</v>
      </c>
      <c r="J138" s="401" t="str">
        <f>VLOOKUP($B138,Computations!$B$10:$AY$386,VLOOKUP(J$1,'day lookup'!$D$1:$E$52,2))</f>
        <v>Y</v>
      </c>
      <c r="K138" s="107">
        <f>VLOOKUP($B138,Computations!$B$10:$AY$386,VLOOKUP(K$1,'day lookup'!$D$1:$E$52,2))</f>
        <v>131.24545654777162</v>
      </c>
      <c r="L138" s="107">
        <f>VLOOKUP($B138,Computations!$B$10:$AY$386,VLOOKUP(L$1,'day lookup'!$D$1:$E$52,2))</f>
        <v>0</v>
      </c>
      <c r="M138" s="107">
        <f>VLOOKUP($B138,Computations!$B$10:$AY$386,VLOOKUP(M$1,'day lookup'!$D$1:$E$52,2))</f>
        <v>0</v>
      </c>
      <c r="N138" s="107">
        <f>VLOOKUP($B138,Computations!$B$10:$AY$386,VLOOKUP(N$1,'day lookup'!$D$1:$E$52,2))</f>
        <v>516.8203125</v>
      </c>
      <c r="O138" s="107"/>
    </row>
    <row r="139" spans="1:15">
      <c r="A139" s="73" t="str">
        <f ca="1">OFFSET('day lookup'!$A$1,WEEKDAY(B139)-1,0)</f>
        <v>WED</v>
      </c>
      <c r="B139" s="56">
        <f t="shared" si="4"/>
        <v>41087</v>
      </c>
      <c r="C139" s="107">
        <f>VLOOKUP($B139,Computations!$B$10:$AY$386,VLOOKUP(C$1,'day lookup'!$D$1:$E$52,2))</f>
        <v>7753.0496517954298</v>
      </c>
      <c r="D139" s="107">
        <f>VLOOKUP($B139,Computations!$B$10:$AY$386,VLOOKUP(D$1,'day lookup'!$D$1:$E$52,2))</f>
        <v>89982.63</v>
      </c>
      <c r="E139" s="107">
        <f>VLOOKUP($B139,Computations!$B$10:$AY$386,VLOOKUP(E$1,'day lookup'!$D$1:$E$52,2))</f>
        <v>127.56031458700949</v>
      </c>
      <c r="F139" s="107">
        <f>VLOOKUP($B139,Computations!$B$10:$AY$386,VLOOKUP(F$1,'day lookup'!$D$1:$E$52,2))</f>
        <v>9.7139000000000006</v>
      </c>
      <c r="G139" s="107">
        <f>VLOOKUP($B139,Computations!$B$10:$AY$386,VLOOKUP(G$1,'day lookup'!$D$1:$E$52,2))</f>
        <v>154.84666666666635</v>
      </c>
      <c r="H139" s="107">
        <f>VLOOKUP($B139,Computations!$B$10:$AY$386,VLOOKUP(H$1,'day lookup'!$D$1:$E$52,2))</f>
        <v>4.2601041666666601</v>
      </c>
      <c r="I139" s="107">
        <f>VLOOKUP($B139,Computations!$B$10:$AY$386,VLOOKUP(I$1,'day lookup'!$D$1:$E$52,2))</f>
        <v>159.106770833333</v>
      </c>
      <c r="J139" s="401" t="str">
        <f>VLOOKUP($B139,Computations!$B$10:$AY$386,VLOOKUP(J$1,'day lookup'!$D$1:$E$52,2))</f>
        <v>Y</v>
      </c>
      <c r="K139" s="107">
        <f>VLOOKUP($B139,Computations!$B$10:$AY$386,VLOOKUP(K$1,'day lookup'!$D$1:$E$52,2))</f>
        <v>131.82041875367614</v>
      </c>
      <c r="L139" s="107">
        <f>VLOOKUP($B139,Computations!$B$10:$AY$386,VLOOKUP(L$1,'day lookup'!$D$1:$E$52,2))</f>
        <v>0</v>
      </c>
      <c r="M139" s="107">
        <f>VLOOKUP($B139,Computations!$B$10:$AY$386,VLOOKUP(M$1,'day lookup'!$D$1:$E$52,2))</f>
        <v>0</v>
      </c>
      <c r="N139" s="107">
        <f>VLOOKUP($B139,Computations!$B$10:$AY$386,VLOOKUP(N$1,'day lookup'!$D$1:$E$52,2))</f>
        <v>510.854166666666</v>
      </c>
      <c r="O139" s="107"/>
    </row>
    <row r="140" spans="1:15">
      <c r="A140" s="73" t="str">
        <f ca="1">OFFSET('day lookup'!$A$1,WEEKDAY(B140)-1,0)</f>
        <v>THU</v>
      </c>
      <c r="B140" s="56">
        <f t="shared" si="4"/>
        <v>41088</v>
      </c>
      <c r="C140" s="107">
        <f>VLOOKUP($B140,Computations!$B$10:$AY$386,VLOOKUP(C$1,'day lookup'!$D$1:$E$52,2))</f>
        <v>7753.009738846572</v>
      </c>
      <c r="D140" s="107">
        <f>VLOOKUP($B140,Computations!$B$10:$AY$386,VLOOKUP(D$1,'day lookup'!$D$1:$E$52,2))</f>
        <v>89945.95</v>
      </c>
      <c r="E140" s="107">
        <f>VLOOKUP($B140,Computations!$B$10:$AY$386,VLOOKUP(E$1,'day lookup'!$D$1:$E$52,2))</f>
        <v>136.47623218321542</v>
      </c>
      <c r="F140" s="107">
        <f>VLOOKUP($B140,Computations!$B$10:$AY$386,VLOOKUP(F$1,'day lookup'!$D$1:$E$52,2))</f>
        <v>9.7088999999999999</v>
      </c>
      <c r="G140" s="107">
        <f>VLOOKUP($B140,Computations!$B$10:$AY$386,VLOOKUP(G$1,'day lookup'!$D$1:$E$52,2))</f>
        <v>145.25989583333268</v>
      </c>
      <c r="H140" s="107">
        <f>VLOOKUP($B140,Computations!$B$10:$AY$386,VLOOKUP(H$1,'day lookup'!$D$1:$E$52,2))</f>
        <v>4.4145833333333302</v>
      </c>
      <c r="I140" s="107">
        <f>VLOOKUP($B140,Computations!$B$10:$AY$386,VLOOKUP(I$1,'day lookup'!$D$1:$E$52,2))</f>
        <v>149.674479166666</v>
      </c>
      <c r="J140" s="401" t="str">
        <f>VLOOKUP($B140,Computations!$B$10:$AY$386,VLOOKUP(J$1,'day lookup'!$D$1:$E$52,2))</f>
        <v>Y</v>
      </c>
      <c r="K140" s="107">
        <f>VLOOKUP($B140,Computations!$B$10:$AY$386,VLOOKUP(K$1,'day lookup'!$D$1:$E$52,2))</f>
        <v>140.89081551654874</v>
      </c>
      <c r="L140" s="107">
        <f>VLOOKUP($B140,Computations!$B$10:$AY$386,VLOOKUP(L$1,'day lookup'!$D$1:$E$52,2))</f>
        <v>0</v>
      </c>
      <c r="M140" s="107">
        <f>VLOOKUP($B140,Computations!$B$10:$AY$386,VLOOKUP(M$1,'day lookup'!$D$1:$E$52,2))</f>
        <v>0</v>
      </c>
      <c r="N140" s="107">
        <f>VLOOKUP($B140,Computations!$B$10:$AY$386,VLOOKUP(N$1,'day lookup'!$D$1:$E$52,2))</f>
        <v>511.486979166666</v>
      </c>
      <c r="O140" s="107"/>
    </row>
    <row r="141" spans="1:15">
      <c r="A141" s="73" t="str">
        <f ca="1">OFFSET('day lookup'!$A$1,WEEKDAY(B141)-1,0)</f>
        <v>FRI</v>
      </c>
      <c r="B141" s="56">
        <f t="shared" si="4"/>
        <v>41089</v>
      </c>
      <c r="C141" s="107">
        <f>VLOOKUP($B141,Computations!$B$10:$AY$386,VLOOKUP(C$1,'day lookup'!$D$1:$E$52,2))</f>
        <v>7752.9500328587073</v>
      </c>
      <c r="D141" s="107">
        <f>VLOOKUP($B141,Computations!$B$10:$AY$386,VLOOKUP(D$1,'day lookup'!$D$1:$E$52,2))</f>
        <v>89891.38</v>
      </c>
      <c r="E141" s="107">
        <f>VLOOKUP($B141,Computations!$B$10:$AY$386,VLOOKUP(E$1,'day lookup'!$D$1:$E$52,2))</f>
        <v>123.11484288295482</v>
      </c>
      <c r="F141" s="107">
        <f>VLOOKUP($B141,Computations!$B$10:$AY$386,VLOOKUP(F$1,'day lookup'!$D$1:$E$52,2))</f>
        <v>9.7088999999999999</v>
      </c>
      <c r="G141" s="107">
        <f>VLOOKUP($B141,Computations!$B$10:$AY$386,VLOOKUP(G$1,'day lookup'!$D$1:$E$52,2))</f>
        <v>140.91791666666666</v>
      </c>
      <c r="H141" s="107">
        <f>VLOOKUP($B141,Computations!$B$10:$AY$386,VLOOKUP(H$1,'day lookup'!$D$1:$E$52,2))</f>
        <v>5.0977083333333297</v>
      </c>
      <c r="I141" s="107">
        <f>VLOOKUP($B141,Computations!$B$10:$AY$386,VLOOKUP(I$1,'day lookup'!$D$1:$E$52,2))</f>
        <v>146.015625</v>
      </c>
      <c r="J141" s="401" t="str">
        <f>VLOOKUP($B141,Computations!$B$10:$AY$386,VLOOKUP(J$1,'day lookup'!$D$1:$E$52,2))</f>
        <v>Y</v>
      </c>
      <c r="K141" s="107">
        <f>VLOOKUP($B141,Computations!$B$10:$AY$386,VLOOKUP(K$1,'day lookup'!$D$1:$E$52,2))</f>
        <v>128.21255121628815</v>
      </c>
      <c r="L141" s="107">
        <f>VLOOKUP($B141,Computations!$B$10:$AY$386,VLOOKUP(L$1,'day lookup'!$D$1:$E$52,2))</f>
        <v>0</v>
      </c>
      <c r="M141" s="107">
        <f>VLOOKUP($B141,Computations!$B$10:$AY$386,VLOOKUP(M$1,'day lookup'!$D$1:$E$52,2))</f>
        <v>0</v>
      </c>
      <c r="N141" s="107">
        <f>VLOOKUP($B141,Computations!$B$10:$AY$386,VLOOKUP(N$1,'day lookup'!$D$1:$E$52,2))</f>
        <v>465.049479166666</v>
      </c>
      <c r="O141" s="107"/>
    </row>
    <row r="142" spans="1:15">
      <c r="A142" s="73" t="str">
        <f ca="1">OFFSET('day lookup'!$A$1,WEEKDAY(B142)-1,0)</f>
        <v>SAT</v>
      </c>
      <c r="B142" s="56">
        <f t="shared" si="4"/>
        <v>41090</v>
      </c>
      <c r="C142" s="107">
        <f>VLOOKUP($B142,Computations!$B$10:$AY$386,VLOOKUP(C$1,'day lookup'!$D$1:$E$52,2))</f>
        <v>7752.8795399780938</v>
      </c>
      <c r="D142" s="107">
        <f>VLOOKUP($B142,Computations!$B$10:$AY$386,VLOOKUP(D$1,'day lookup'!$D$1:$E$52,2))</f>
        <v>89827.02</v>
      </c>
      <c r="E142" s="107">
        <f>VLOOKUP($B142,Computations!$B$10:$AY$386,VLOOKUP(E$1,'day lookup'!$D$1:$E$52,2))</f>
        <v>118.18912736219551</v>
      </c>
      <c r="F142" s="107">
        <f>VLOOKUP($B142,Computations!$B$10:$AY$386,VLOOKUP(F$1,'day lookup'!$D$1:$E$52,2))</f>
        <v>9.7037999999999993</v>
      </c>
      <c r="G142" s="107">
        <f>VLOOKUP($B142,Computations!$B$10:$AY$386,VLOOKUP(G$1,'day lookup'!$D$1:$E$52,2))</f>
        <v>140.93302083333268</v>
      </c>
      <c r="H142" s="107">
        <f>VLOOKUP($B142,Computations!$B$10:$AY$386,VLOOKUP(H$1,'day lookup'!$D$1:$E$52,2))</f>
        <v>5.0461458333333304</v>
      </c>
      <c r="I142" s="107">
        <f>VLOOKUP($B142,Computations!$B$10:$AY$386,VLOOKUP(I$1,'day lookup'!$D$1:$E$52,2))</f>
        <v>145.979166666666</v>
      </c>
      <c r="J142" s="401" t="str">
        <f>VLOOKUP($B142,Computations!$B$10:$AY$386,VLOOKUP(J$1,'day lookup'!$D$1:$E$52,2))</f>
        <v>Y</v>
      </c>
      <c r="K142" s="107">
        <f>VLOOKUP($B142,Computations!$B$10:$AY$386,VLOOKUP(K$1,'day lookup'!$D$1:$E$52,2))</f>
        <v>123.23527319552883</v>
      </c>
      <c r="L142" s="107">
        <f>VLOOKUP($B142,Computations!$B$10:$AY$386,VLOOKUP(L$1,'day lookup'!$D$1:$E$52,2))</f>
        <v>0</v>
      </c>
      <c r="M142" s="107">
        <f>VLOOKUP($B142,Computations!$B$10:$AY$386,VLOOKUP(M$1,'day lookup'!$D$1:$E$52,2))</f>
        <v>0</v>
      </c>
      <c r="N142" s="107">
        <f>VLOOKUP($B142,Computations!$B$10:$AY$386,VLOOKUP(N$1,'day lookup'!$D$1:$E$52,2))</f>
        <v>432.265625</v>
      </c>
      <c r="O142" s="107"/>
    </row>
    <row r="143" spans="1:15">
      <c r="C143" s="92"/>
      <c r="D143" s="126"/>
      <c r="E143" s="91"/>
      <c r="F143" s="92"/>
      <c r="G143" s="91"/>
      <c r="H143" s="92"/>
      <c r="I143" s="92"/>
      <c r="J143" s="34"/>
      <c r="K143" s="100"/>
      <c r="L143" s="92"/>
      <c r="M143" s="21"/>
      <c r="N143" s="58"/>
      <c r="O143" s="49"/>
    </row>
    <row r="144" spans="1:15">
      <c r="A144" s="48" t="s">
        <v>48</v>
      </c>
      <c r="C144" s="108">
        <f t="shared" ref="C144:I144" si="5">AVERAGEA(C113:C142)</f>
        <v>7751.9384285203159</v>
      </c>
      <c r="D144" s="79">
        <f t="shared" si="5"/>
        <v>88975.94733333333</v>
      </c>
      <c r="E144" s="79">
        <f t="shared" si="5"/>
        <v>206.50555863686048</v>
      </c>
      <c r="F144" s="61">
        <f t="shared" si="5"/>
        <v>9.6441966666666641</v>
      </c>
      <c r="G144" s="79">
        <f t="shared" si="5"/>
        <v>118.51550868055436</v>
      </c>
      <c r="H144" s="61">
        <f t="shared" si="5"/>
        <v>6.5379635416672324</v>
      </c>
      <c r="I144" s="61">
        <f t="shared" si="5"/>
        <v>125.0534722222216</v>
      </c>
      <c r="K144" s="101"/>
      <c r="L144" s="61">
        <f>AVERAGEA(L113:L142)</f>
        <v>0</v>
      </c>
      <c r="M144" s="60"/>
      <c r="N144" s="19">
        <f>AVERAGEA(N113:N142)</f>
        <v>1059.0494791666642</v>
      </c>
      <c r="O144" s="19"/>
    </row>
    <row r="145" spans="1:15" s="60" customFormat="1">
      <c r="A145" s="104" t="s">
        <v>49</v>
      </c>
      <c r="B145" s="105"/>
      <c r="C145" s="19"/>
      <c r="D145" s="53"/>
      <c r="E145" s="53">
        <f>SUM(E113:E142)*1.9835</f>
        <v>12288.113266686383</v>
      </c>
      <c r="F145" s="53">
        <f>SUM(F113:F142)*1.9835</f>
        <v>573.87792264999985</v>
      </c>
      <c r="G145" s="53">
        <f>SUM(G113:G142)*1.9835</f>
        <v>7052.2653440363874</v>
      </c>
      <c r="H145" s="53">
        <f>SUM(H113:H142)*1.9835</f>
        <v>389.04152054690866</v>
      </c>
      <c r="I145" s="53">
        <f>SUM(I113:I142)*1.9835</f>
        <v>7441.3068645832964</v>
      </c>
      <c r="J145" s="18"/>
      <c r="K145" s="59"/>
      <c r="L145" s="53">
        <f>SUM(L113:L142)*1.9835</f>
        <v>0</v>
      </c>
      <c r="M145" s="60">
        <f>M142</f>
        <v>0</v>
      </c>
      <c r="N145" s="53">
        <f>SUM(N113:N142)*1.9835</f>
        <v>63018.739257812354</v>
      </c>
      <c r="O145" s="62"/>
    </row>
    <row r="146" spans="1:15" ht="13.5" thickBot="1">
      <c r="A146" s="63"/>
      <c r="B146" s="64"/>
      <c r="C146" s="65"/>
      <c r="D146" s="66"/>
      <c r="E146" s="94"/>
      <c r="F146" s="95"/>
      <c r="G146" s="94"/>
      <c r="H146" s="95"/>
      <c r="I146" s="95"/>
      <c r="J146" s="67"/>
      <c r="K146" s="102"/>
      <c r="L146" s="95"/>
      <c r="M146" s="63"/>
      <c r="N146" s="68"/>
      <c r="O146" s="23"/>
    </row>
    <row r="147" spans="1:15">
      <c r="A147" s="48" t="s">
        <v>55</v>
      </c>
      <c r="C147" s="55"/>
      <c r="O147" s="23"/>
    </row>
    <row r="148" spans="1:15">
      <c r="C148" s="55"/>
      <c r="O148" s="23"/>
    </row>
    <row r="149" spans="1:15">
      <c r="A149" s="48"/>
      <c r="O149" s="23"/>
    </row>
    <row r="150" spans="1:15">
      <c r="H150" s="83" t="s">
        <v>0</v>
      </c>
      <c r="I150" s="82"/>
      <c r="O150" s="23"/>
    </row>
    <row r="151" spans="1:15">
      <c r="H151" s="84" t="s">
        <v>1</v>
      </c>
      <c r="I151" s="82"/>
      <c r="O151" s="23"/>
    </row>
    <row r="152" spans="1:15">
      <c r="H152" s="84" t="s">
        <v>2</v>
      </c>
      <c r="I152" s="82"/>
      <c r="O152" s="23"/>
    </row>
    <row r="153" spans="1:15">
      <c r="H153" s="84" t="s">
        <v>41</v>
      </c>
      <c r="I153" s="106">
        <f>I5</f>
        <v>2012</v>
      </c>
      <c r="O153" s="23"/>
    </row>
    <row r="154" spans="1:15">
      <c r="H154" s="22">
        <f>B162</f>
        <v>41091</v>
      </c>
      <c r="I154" s="82"/>
      <c r="O154" s="23"/>
    </row>
    <row r="155" spans="1:15" ht="13.5" thickBot="1">
      <c r="H155" s="84"/>
      <c r="I155" s="84"/>
      <c r="O155" s="23"/>
    </row>
    <row r="156" spans="1:15" s="16" customFormat="1">
      <c r="A156" s="69"/>
      <c r="B156" s="26"/>
      <c r="C156" s="29"/>
      <c r="D156" s="70"/>
      <c r="E156" s="96"/>
      <c r="F156" s="89"/>
      <c r="G156" s="96"/>
      <c r="H156" s="89"/>
      <c r="I156" s="89" t="s">
        <v>3</v>
      </c>
      <c r="J156" s="71" t="s">
        <v>56</v>
      </c>
      <c r="K156" s="103" t="s">
        <v>8</v>
      </c>
      <c r="L156" s="89"/>
      <c r="M156" s="69"/>
      <c r="N156" s="72"/>
      <c r="O156" s="36"/>
    </row>
    <row r="157" spans="1:15" s="16" customFormat="1">
      <c r="A157" s="11"/>
      <c r="B157" s="13"/>
      <c r="C157" s="17"/>
      <c r="D157" s="37"/>
      <c r="E157" s="83"/>
      <c r="F157" s="84"/>
      <c r="G157" s="83" t="s">
        <v>12</v>
      </c>
      <c r="H157" s="84" t="s">
        <v>5</v>
      </c>
      <c r="I157" s="84" t="s">
        <v>4</v>
      </c>
      <c r="J157" s="33" t="s">
        <v>57</v>
      </c>
      <c r="K157" s="99" t="s">
        <v>16</v>
      </c>
      <c r="L157" s="84" t="s">
        <v>6</v>
      </c>
      <c r="M157" s="16" t="s">
        <v>7</v>
      </c>
      <c r="N157" s="35"/>
      <c r="O157" s="36"/>
    </row>
    <row r="158" spans="1:15" s="16" customFormat="1">
      <c r="A158" s="11"/>
      <c r="B158" s="13"/>
      <c r="C158" s="17"/>
      <c r="D158" s="37"/>
      <c r="E158" s="83"/>
      <c r="F158" s="84"/>
      <c r="G158" s="82" t="s">
        <v>43</v>
      </c>
      <c r="H158" s="84" t="s">
        <v>11</v>
      </c>
      <c r="I158" s="84" t="s">
        <v>10</v>
      </c>
      <c r="J158" s="33" t="s">
        <v>15</v>
      </c>
      <c r="K158" s="99" t="s">
        <v>26</v>
      </c>
      <c r="L158" s="84" t="s">
        <v>13</v>
      </c>
      <c r="M158" s="16" t="s">
        <v>13</v>
      </c>
      <c r="N158" s="35" t="s">
        <v>14</v>
      </c>
      <c r="O158" s="36"/>
    </row>
    <row r="159" spans="1:15" s="16" customFormat="1">
      <c r="A159" s="11"/>
      <c r="B159" s="13"/>
      <c r="C159" s="17" t="s">
        <v>18</v>
      </c>
      <c r="D159" s="37" t="s">
        <v>19</v>
      </c>
      <c r="E159" s="83" t="s">
        <v>23</v>
      </c>
      <c r="F159" s="84" t="s">
        <v>24</v>
      </c>
      <c r="G159" s="83" t="s">
        <v>22</v>
      </c>
      <c r="H159" s="84" t="s">
        <v>21</v>
      </c>
      <c r="I159" s="84" t="s">
        <v>20</v>
      </c>
      <c r="J159" s="33" t="s">
        <v>25</v>
      </c>
      <c r="K159" s="97" t="s">
        <v>153</v>
      </c>
      <c r="L159" s="84" t="s">
        <v>22</v>
      </c>
      <c r="M159" s="16" t="s">
        <v>22</v>
      </c>
      <c r="N159" s="35" t="s">
        <v>10</v>
      </c>
      <c r="O159" s="36"/>
    </row>
    <row r="160" spans="1:15" s="16" customFormat="1" ht="13.5" thickBot="1">
      <c r="A160" s="45" t="s">
        <v>27</v>
      </c>
      <c r="B160" s="40" t="s">
        <v>40</v>
      </c>
      <c r="C160" s="43" t="s">
        <v>50</v>
      </c>
      <c r="D160" s="44" t="s">
        <v>51</v>
      </c>
      <c r="E160" s="90" t="s">
        <v>52</v>
      </c>
      <c r="F160" s="90" t="s">
        <v>52</v>
      </c>
      <c r="G160" s="90" t="s">
        <v>52</v>
      </c>
      <c r="H160" s="90" t="s">
        <v>52</v>
      </c>
      <c r="I160" s="90" t="s">
        <v>52</v>
      </c>
      <c r="J160" s="46"/>
      <c r="K160" s="90" t="s">
        <v>52</v>
      </c>
      <c r="L160" s="90" t="s">
        <v>52</v>
      </c>
      <c r="M160" s="44" t="s">
        <v>51</v>
      </c>
      <c r="N160" s="129" t="s">
        <v>52</v>
      </c>
      <c r="O160" s="36"/>
    </row>
    <row r="161" spans="1:15" ht="13.5" thickTop="1">
      <c r="A161" s="48"/>
      <c r="C161" s="49"/>
      <c r="D161" s="50"/>
      <c r="E161" s="91"/>
      <c r="F161" s="92"/>
      <c r="G161" s="91"/>
      <c r="H161" s="92"/>
      <c r="I161" s="92"/>
      <c r="J161" s="34"/>
      <c r="K161" s="100"/>
      <c r="L161" s="92"/>
      <c r="M161" s="21"/>
      <c r="N161" s="58"/>
      <c r="O161" s="73"/>
    </row>
    <row r="162" spans="1:15">
      <c r="A162" s="73" t="str">
        <f ca="1">OFFSET('day lookup'!$A$1,WEEKDAY(B162)-1,0)</f>
        <v>SUN</v>
      </c>
      <c r="B162" s="32">
        <f>DATE(I5,7,1)</f>
        <v>41091</v>
      </c>
      <c r="C162" s="107">
        <f>VLOOKUP($B162,Computations!$B$10:$AY$386,VLOOKUP(C$1,'day lookup'!$D$1:$E$52,2))</f>
        <v>7752.7894852135814</v>
      </c>
      <c r="D162" s="107">
        <f>VLOOKUP($B162,Computations!$B$10:$AY$386,VLOOKUP(D$1,'day lookup'!$D$1:$E$52,2))</f>
        <v>89744.8</v>
      </c>
      <c r="E162" s="107">
        <f>VLOOKUP($B162,Computations!$B$10:$AY$386,VLOOKUP(E$1,'day lookup'!$D$1:$E$52,2))</f>
        <v>108.32267117468994</v>
      </c>
      <c r="F162" s="107">
        <f>VLOOKUP($B162,Computations!$B$10:$AY$386,VLOOKUP(F$1,'day lookup'!$D$1:$E$52,2))</f>
        <v>8.7258999999999993</v>
      </c>
      <c r="G162" s="107">
        <f>VLOOKUP($B162,Computations!$B$10:$AY$386,VLOOKUP(G$1,'day lookup'!$D$1:$E$52,2))</f>
        <v>141.04874999999933</v>
      </c>
      <c r="H162" s="107">
        <f>VLOOKUP($B162,Computations!$B$10:$AY$386,VLOOKUP(H$1,'day lookup'!$D$1:$E$52,2))</f>
        <v>4.9304166666666598</v>
      </c>
      <c r="I162" s="107">
        <f>VLOOKUP($B162,Computations!$B$10:$AY$386,VLOOKUP(I$1,'day lookup'!$D$1:$E$52,2))</f>
        <v>145.979166666666</v>
      </c>
      <c r="J162" s="401" t="str">
        <f>VLOOKUP($B162,Computations!$B$10:$AY$386,VLOOKUP(J$1,'day lookup'!$D$1:$E$52,2))</f>
        <v>Y</v>
      </c>
      <c r="K162" s="107">
        <f>VLOOKUP($B162,Computations!$B$10:$AY$386,VLOOKUP(K$1,'day lookup'!$D$1:$E$52,2))</f>
        <v>113.2530878413566</v>
      </c>
      <c r="L162" s="107">
        <f>VLOOKUP($B162,Computations!$B$10:$AY$386,VLOOKUP(L$1,'day lookup'!$D$1:$E$52,2))</f>
        <v>0</v>
      </c>
      <c r="M162" s="107">
        <f>VLOOKUP($B162,Computations!$B$10:$AY$386,VLOOKUP(M$1,'day lookup'!$D$1:$E$52,2))</f>
        <v>0</v>
      </c>
      <c r="N162" s="107">
        <f>VLOOKUP($B162,Computations!$B$10:$AY$386,VLOOKUP(N$1,'day lookup'!$D$1:$E$52,2))</f>
        <v>442.893229166666</v>
      </c>
      <c r="O162" s="107"/>
    </row>
    <row r="163" spans="1:15">
      <c r="A163" s="73" t="str">
        <f ca="1">OFFSET('day lookup'!$A$1,WEEKDAY(B163)-1,0)</f>
        <v>MON</v>
      </c>
      <c r="B163" s="56">
        <f>B162+1</f>
        <v>41092</v>
      </c>
      <c r="C163" s="107">
        <f>VLOOKUP($B163,Computations!$B$10:$AY$386,VLOOKUP(C$1,'day lookup'!$D$1:$E$52,2))</f>
        <v>7752.6995071193869</v>
      </c>
      <c r="D163" s="107">
        <f>VLOOKUP($B163,Computations!$B$10:$AY$386,VLOOKUP(D$1,'day lookup'!$D$1:$E$52,2))</f>
        <v>89662.65</v>
      </c>
      <c r="E163" s="107">
        <f>VLOOKUP($B163,Computations!$B$10:$AY$386,VLOOKUP(E$1,'day lookup'!$D$1:$E$52,2))</f>
        <v>108.46587899335685</v>
      </c>
      <c r="F163" s="107">
        <f>VLOOKUP($B163,Computations!$B$10:$AY$386,VLOOKUP(F$1,'day lookup'!$D$1:$E$52,2))</f>
        <v>8.7209000000000003</v>
      </c>
      <c r="G163" s="107">
        <f>VLOOKUP($B163,Computations!$B$10:$AY$386,VLOOKUP(G$1,'day lookup'!$D$1:$E$52,2))</f>
        <v>141.16166666666601</v>
      </c>
      <c r="H163" s="107">
        <f>VLOOKUP($B163,Computations!$B$10:$AY$386,VLOOKUP(H$1,'day lookup'!$D$1:$E$52,2))</f>
        <v>4.8799999999999901</v>
      </c>
      <c r="I163" s="107">
        <f>VLOOKUP($B163,Computations!$B$10:$AY$386,VLOOKUP(I$1,'day lookup'!$D$1:$E$52,2))</f>
        <v>146.041666666666</v>
      </c>
      <c r="J163" s="401" t="str">
        <f>VLOOKUP($B163,Computations!$B$10:$AY$386,VLOOKUP(J$1,'day lookup'!$D$1:$E$52,2))</f>
        <v>Y</v>
      </c>
      <c r="K163" s="107">
        <f>VLOOKUP($B163,Computations!$B$10:$AY$386,VLOOKUP(K$1,'day lookup'!$D$1:$E$52,2))</f>
        <v>113.34587899335685</v>
      </c>
      <c r="L163" s="107">
        <f>VLOOKUP($B163,Computations!$B$10:$AY$386,VLOOKUP(L$1,'day lookup'!$D$1:$E$52,2))</f>
        <v>0</v>
      </c>
      <c r="M163" s="107">
        <f>VLOOKUP($B163,Computations!$B$10:$AY$386,VLOOKUP(M$1,'day lookup'!$D$1:$E$52,2))</f>
        <v>0</v>
      </c>
      <c r="N163" s="107">
        <f>VLOOKUP($B163,Computations!$B$10:$AY$386,VLOOKUP(N$1,'day lookup'!$D$1:$E$52,2))</f>
        <v>419.002604166666</v>
      </c>
      <c r="O163" s="107"/>
    </row>
    <row r="164" spans="1:15">
      <c r="A164" s="73" t="str">
        <f ca="1">OFFSET('day lookup'!$A$1,WEEKDAY(B164)-1,0)</f>
        <v>TUE</v>
      </c>
      <c r="B164" s="56">
        <f t="shared" ref="B164:B179" si="6">B163+1</f>
        <v>41093</v>
      </c>
      <c r="C164" s="107">
        <f>VLOOKUP($B164,Computations!$B$10:$AY$386,VLOOKUP(C$1,'day lookup'!$D$1:$E$52,2))</f>
        <v>7752.5690251916758</v>
      </c>
      <c r="D164" s="107">
        <f>VLOOKUP($B164,Computations!$B$10:$AY$386,VLOOKUP(D$1,'day lookup'!$D$1:$E$52,2))</f>
        <v>89543.52</v>
      </c>
      <c r="E164" s="107">
        <f>VLOOKUP($B164,Computations!$B$10:$AY$386,VLOOKUP(E$1,'day lookup'!$D$1:$E$52,2))</f>
        <v>102.30905088228347</v>
      </c>
      <c r="F164" s="107">
        <f>VLOOKUP($B164,Computations!$B$10:$AY$386,VLOOKUP(F$1,'day lookup'!$D$1:$E$52,2))</f>
        <v>8.7108000000000008</v>
      </c>
      <c r="G164" s="107">
        <f>VLOOKUP($B164,Computations!$B$10:$AY$386,VLOOKUP(G$1,'day lookup'!$D$1:$E$52,2))</f>
        <v>153.65874999999969</v>
      </c>
      <c r="H164" s="107">
        <f>VLOOKUP($B164,Computations!$B$10:$AY$386,VLOOKUP(H$1,'day lookup'!$D$1:$E$52,2))</f>
        <v>4.87770833333333</v>
      </c>
      <c r="I164" s="107">
        <f>VLOOKUP($B164,Computations!$B$10:$AY$386,VLOOKUP(I$1,'day lookup'!$D$1:$E$52,2))</f>
        <v>158.536458333333</v>
      </c>
      <c r="J164" s="401" t="str">
        <f>VLOOKUP($B164,Computations!$B$10:$AY$386,VLOOKUP(J$1,'day lookup'!$D$1:$E$52,2))</f>
        <v>Y</v>
      </c>
      <c r="K164" s="107">
        <f>VLOOKUP($B164,Computations!$B$10:$AY$386,VLOOKUP(K$1,'day lookup'!$D$1:$E$52,2))</f>
        <v>107.1867592156168</v>
      </c>
      <c r="L164" s="107">
        <f>VLOOKUP($B164,Computations!$B$10:$AY$386,VLOOKUP(L$1,'day lookup'!$D$1:$E$52,2))</f>
        <v>12.5</v>
      </c>
      <c r="M164" s="107">
        <f>VLOOKUP($B164,Computations!$B$10:$AY$386,VLOOKUP(M$1,'day lookup'!$D$1:$E$52,2))</f>
        <v>24.793749999999999</v>
      </c>
      <c r="N164" s="107">
        <f>VLOOKUP($B164,Computations!$B$10:$AY$386,VLOOKUP(N$1,'day lookup'!$D$1:$E$52,2))</f>
        <v>357</v>
      </c>
      <c r="O164" s="107"/>
    </row>
    <row r="165" spans="1:15">
      <c r="A165" s="73" t="str">
        <f ca="1">OFFSET('day lookup'!$A$1,WEEKDAY(B165)-1,0)</f>
        <v>WED</v>
      </c>
      <c r="B165" s="56">
        <f t="shared" si="6"/>
        <v>41094</v>
      </c>
      <c r="C165" s="107">
        <f>VLOOKUP($B165,Computations!$B$10:$AY$386,VLOOKUP(C$1,'day lookup'!$D$1:$E$52,2))</f>
        <v>7752.379112814896</v>
      </c>
      <c r="D165" s="107">
        <f>VLOOKUP($B165,Computations!$B$10:$AY$386,VLOOKUP(D$1,'day lookup'!$D$1:$E$52,2))</f>
        <v>89370.13</v>
      </c>
      <c r="E165" s="107">
        <f>VLOOKUP($B165,Computations!$B$10:$AY$386,VLOOKUP(E$1,'day lookup'!$D$1:$E$52,2))</f>
        <v>111.26472481934321</v>
      </c>
      <c r="F165" s="107">
        <f>VLOOKUP($B165,Computations!$B$10:$AY$386,VLOOKUP(F$1,'day lookup'!$D$1:$E$52,2))</f>
        <v>8.7006999999999994</v>
      </c>
      <c r="G165" s="107">
        <f>VLOOKUP($B165,Computations!$B$10:$AY$386,VLOOKUP(G$1,'day lookup'!$D$1:$E$52,2))</f>
        <v>189.98020833333334</v>
      </c>
      <c r="H165" s="107">
        <f>VLOOKUP($B165,Computations!$B$10:$AY$386,VLOOKUP(H$1,'day lookup'!$D$1:$E$52,2))</f>
        <v>4.8479166666666602</v>
      </c>
      <c r="I165" s="107">
        <f>VLOOKUP($B165,Computations!$B$10:$AY$386,VLOOKUP(I$1,'day lookup'!$D$1:$E$52,2))</f>
        <v>194.828125</v>
      </c>
      <c r="J165" s="401" t="str">
        <f>VLOOKUP($B165,Computations!$B$10:$AY$386,VLOOKUP(J$1,'day lookup'!$D$1:$E$52,2))</f>
        <v>Y</v>
      </c>
      <c r="K165" s="107">
        <f>VLOOKUP($B165,Computations!$B$10:$AY$386,VLOOKUP(K$1,'day lookup'!$D$1:$E$52,2))</f>
        <v>116.11264148600988</v>
      </c>
      <c r="L165" s="107">
        <f>VLOOKUP($B165,Computations!$B$10:$AY$386,VLOOKUP(L$1,'day lookup'!$D$1:$E$52,2))</f>
        <v>50</v>
      </c>
      <c r="M165" s="107">
        <f>VLOOKUP($B165,Computations!$B$10:$AY$386,VLOOKUP(M$1,'day lookup'!$D$1:$E$52,2))</f>
        <v>123.96875</v>
      </c>
      <c r="N165" s="107">
        <f>VLOOKUP($B165,Computations!$B$10:$AY$386,VLOOKUP(N$1,'day lookup'!$D$1:$E$52,2))</f>
        <v>340.9375</v>
      </c>
      <c r="O165" s="107"/>
    </row>
    <row r="166" spans="1:15">
      <c r="A166" s="73" t="str">
        <f ca="1">OFFSET('day lookup'!$A$1,WEEKDAY(B166)-1,0)</f>
        <v>THU</v>
      </c>
      <c r="B166" s="56">
        <f t="shared" si="6"/>
        <v>41095</v>
      </c>
      <c r="C166" s="107">
        <f>VLOOKUP($B166,Computations!$B$10:$AY$386,VLOOKUP(C$1,'day lookup'!$D$1:$E$52,2))</f>
        <v>7752.1894304490688</v>
      </c>
      <c r="D166" s="107">
        <f>VLOOKUP($B166,Computations!$B$10:$AY$386,VLOOKUP(D$1,'day lookup'!$D$1:$E$52,2))</f>
        <v>89196.95</v>
      </c>
      <c r="E166" s="107">
        <f>VLOOKUP($B166,Computations!$B$10:$AY$386,VLOOKUP(E$1,'day lookup'!$D$1:$E$52,2))</f>
        <v>111.55247744201787</v>
      </c>
      <c r="F166" s="107">
        <f>VLOOKUP($B166,Computations!$B$10:$AY$386,VLOOKUP(F$1,'day lookup'!$D$1:$E$52,2))</f>
        <v>8.6905999999999999</v>
      </c>
      <c r="G166" s="107">
        <f>VLOOKUP($B166,Computations!$B$10:$AY$386,VLOOKUP(G$1,'day lookup'!$D$1:$E$52,2))</f>
        <v>190.17218750000001</v>
      </c>
      <c r="H166" s="107">
        <f>VLOOKUP($B166,Computations!$B$10:$AY$386,VLOOKUP(H$1,'day lookup'!$D$1:$E$52,2))</f>
        <v>4.7184375000000003</v>
      </c>
      <c r="I166" s="107">
        <f>VLOOKUP($B166,Computations!$B$10:$AY$386,VLOOKUP(I$1,'day lookup'!$D$1:$E$52,2))</f>
        <v>194.890625</v>
      </c>
      <c r="J166" s="401" t="str">
        <f>VLOOKUP($B166,Computations!$B$10:$AY$386,VLOOKUP(J$1,'day lookup'!$D$1:$E$52,2))</f>
        <v>Y</v>
      </c>
      <c r="K166" s="107">
        <f>VLOOKUP($B166,Computations!$B$10:$AY$386,VLOOKUP(K$1,'day lookup'!$D$1:$E$52,2))</f>
        <v>116.27091494201787</v>
      </c>
      <c r="L166" s="107">
        <f>VLOOKUP($B166,Computations!$B$10:$AY$386,VLOOKUP(L$1,'day lookup'!$D$1:$E$52,2))</f>
        <v>50</v>
      </c>
      <c r="M166" s="107">
        <f>VLOOKUP($B166,Computations!$B$10:$AY$386,VLOOKUP(M$1,'day lookup'!$D$1:$E$52,2))</f>
        <v>223.14375000000001</v>
      </c>
      <c r="N166" s="107">
        <f>VLOOKUP($B166,Computations!$B$10:$AY$386,VLOOKUP(N$1,'day lookup'!$D$1:$E$52,2))</f>
        <v>361.53125</v>
      </c>
      <c r="O166" s="107"/>
    </row>
    <row r="167" spans="1:15">
      <c r="A167" s="73" t="str">
        <f ca="1">OFFSET('day lookup'!$A$1,WEEKDAY(B167)-1,0)</f>
        <v>FRI</v>
      </c>
      <c r="B167" s="56">
        <f t="shared" si="6"/>
        <v>41096</v>
      </c>
      <c r="C167" s="107">
        <f>VLOOKUP($B167,Computations!$B$10:$AY$386,VLOOKUP(C$1,'day lookup'!$D$1:$E$52,2))</f>
        <v>7752.0696056955094</v>
      </c>
      <c r="D167" s="107">
        <f>VLOOKUP($B167,Computations!$B$10:$AY$386,VLOOKUP(D$1,'day lookup'!$D$1:$E$52,2))</f>
        <v>89087.55</v>
      </c>
      <c r="E167" s="107">
        <f>VLOOKUP($B167,Computations!$B$10:$AY$386,VLOOKUP(E$1,'day lookup'!$D$1:$E$52,2))</f>
        <v>143.63619601084235</v>
      </c>
      <c r="F167" s="107">
        <f>VLOOKUP($B167,Computations!$B$10:$AY$386,VLOOKUP(F$1,'day lookup'!$D$1:$E$52,2))</f>
        <v>8.6856000000000009</v>
      </c>
      <c r="G167" s="107">
        <f>VLOOKUP($B167,Computations!$B$10:$AY$386,VLOOKUP(G$1,'day lookup'!$D$1:$E$52,2))</f>
        <v>190.105625</v>
      </c>
      <c r="H167" s="107">
        <f>VLOOKUP($B167,Computations!$B$10:$AY$386,VLOOKUP(H$1,'day lookup'!$D$1:$E$52,2))</f>
        <v>4.66</v>
      </c>
      <c r="I167" s="107">
        <f>VLOOKUP($B167,Computations!$B$10:$AY$386,VLOOKUP(I$1,'day lookup'!$D$1:$E$52,2))</f>
        <v>194.765625</v>
      </c>
      <c r="J167" s="401" t="str">
        <f>VLOOKUP($B167,Computations!$B$10:$AY$386,VLOOKUP(J$1,'day lookup'!$D$1:$E$52,2))</f>
        <v>Y</v>
      </c>
      <c r="K167" s="107">
        <f>VLOOKUP($B167,Computations!$B$10:$AY$386,VLOOKUP(K$1,'day lookup'!$D$1:$E$52,2))</f>
        <v>148.29619601084235</v>
      </c>
      <c r="L167" s="107">
        <f>VLOOKUP($B167,Computations!$B$10:$AY$386,VLOOKUP(L$1,'day lookup'!$D$1:$E$52,2))</f>
        <v>50</v>
      </c>
      <c r="M167" s="107">
        <f>VLOOKUP($B167,Computations!$B$10:$AY$386,VLOOKUP(M$1,'day lookup'!$D$1:$E$52,2))</f>
        <v>322.31875000000002</v>
      </c>
      <c r="N167" s="107">
        <f>VLOOKUP($B167,Computations!$B$10:$AY$386,VLOOKUP(N$1,'day lookup'!$D$1:$E$52,2))</f>
        <v>470.65364583333297</v>
      </c>
      <c r="O167" s="107"/>
    </row>
    <row r="168" spans="1:15">
      <c r="A168" s="73" t="str">
        <f ca="1">OFFSET('day lookup'!$A$1,WEEKDAY(B168)-1,0)</f>
        <v>SAT</v>
      </c>
      <c r="B168" s="56">
        <f t="shared" si="6"/>
        <v>41097</v>
      </c>
      <c r="C168" s="107">
        <f>VLOOKUP($B168,Computations!$B$10:$AY$386,VLOOKUP(C$1,'day lookup'!$D$1:$E$52,2))</f>
        <v>7752.0496495071193</v>
      </c>
      <c r="D168" s="107">
        <f>VLOOKUP($B168,Computations!$B$10:$AY$386,VLOOKUP(D$1,'day lookup'!$D$1:$E$52,2))</f>
        <v>89069.33</v>
      </c>
      <c r="E168" s="107">
        <f>VLOOKUP($B168,Computations!$B$10:$AY$386,VLOOKUP(E$1,'day lookup'!$D$1:$E$52,2))</f>
        <v>189.2879422926639</v>
      </c>
      <c r="F168" s="107">
        <f>VLOOKUP($B168,Computations!$B$10:$AY$386,VLOOKUP(F$1,'day lookup'!$D$1:$E$52,2))</f>
        <v>8.6856000000000009</v>
      </c>
      <c r="G168" s="107">
        <f>VLOOKUP($B168,Computations!$B$10:$AY$386,VLOOKUP(G$1,'day lookup'!$D$1:$E$52,2))</f>
        <v>189.78812500000001</v>
      </c>
      <c r="H168" s="107">
        <f>VLOOKUP($B168,Computations!$B$10:$AY$386,VLOOKUP(H$1,'day lookup'!$D$1:$E$52,2))</f>
        <v>4.680625</v>
      </c>
      <c r="I168" s="107">
        <f>VLOOKUP($B168,Computations!$B$10:$AY$386,VLOOKUP(I$1,'day lookup'!$D$1:$E$52,2))</f>
        <v>194.46875</v>
      </c>
      <c r="J168" s="401" t="str">
        <f>VLOOKUP($B168,Computations!$B$10:$AY$386,VLOOKUP(J$1,'day lookup'!$D$1:$E$52,2))</f>
        <v>Y</v>
      </c>
      <c r="K168" s="107">
        <f>VLOOKUP($B168,Computations!$B$10:$AY$386,VLOOKUP(K$1,'day lookup'!$D$1:$E$52,2))</f>
        <v>193.96856729266389</v>
      </c>
      <c r="L168" s="107">
        <f>VLOOKUP($B168,Computations!$B$10:$AY$386,VLOOKUP(L$1,'day lookup'!$D$1:$E$52,2))</f>
        <v>50</v>
      </c>
      <c r="M168" s="107">
        <f>VLOOKUP($B168,Computations!$B$10:$AY$386,VLOOKUP(M$1,'day lookup'!$D$1:$E$52,2))</f>
        <v>421.49375000000003</v>
      </c>
      <c r="N168" s="107">
        <f>VLOOKUP($B168,Computations!$B$10:$AY$386,VLOOKUP(N$1,'day lookup'!$D$1:$E$52,2))</f>
        <v>613.54947916666595</v>
      </c>
      <c r="O168" s="107"/>
    </row>
    <row r="169" spans="1:15">
      <c r="A169" s="73" t="str">
        <f ca="1">OFFSET('day lookup'!$A$1,WEEKDAY(B169)-1,0)</f>
        <v>SUN</v>
      </c>
      <c r="B169" s="56">
        <f t="shared" si="6"/>
        <v>41098</v>
      </c>
      <c r="C169" s="107">
        <f>VLOOKUP($B169,Computations!$B$10:$AY$386,VLOOKUP(C$1,'day lookup'!$D$1:$E$52,2))</f>
        <v>7751.9299669239253</v>
      </c>
      <c r="D169" s="107">
        <f>VLOOKUP($B169,Computations!$B$10:$AY$386,VLOOKUP(D$1,'day lookup'!$D$1:$E$52,2))</f>
        <v>88960.48</v>
      </c>
      <c r="E169" s="107">
        <f>VLOOKUP($B169,Computations!$B$10:$AY$386,VLOOKUP(E$1,'day lookup'!$D$1:$E$52,2))</f>
        <v>143.34921696705865</v>
      </c>
      <c r="F169" s="107">
        <f>VLOOKUP($B169,Computations!$B$10:$AY$386,VLOOKUP(F$1,'day lookup'!$D$1:$E$52,2))</f>
        <v>8.6754999999999995</v>
      </c>
      <c r="G169" s="107">
        <f>VLOOKUP($B169,Computations!$B$10:$AY$386,VLOOKUP(G$1,'day lookup'!$D$1:$E$52,2))</f>
        <v>189.55145833333333</v>
      </c>
      <c r="H169" s="107">
        <f>VLOOKUP($B169,Computations!$B$10:$AY$386,VLOOKUP(H$1,'day lookup'!$D$1:$E$52,2))</f>
        <v>4.8547916666666602</v>
      </c>
      <c r="I169" s="107">
        <f>VLOOKUP($B169,Computations!$B$10:$AY$386,VLOOKUP(I$1,'day lookup'!$D$1:$E$52,2))</f>
        <v>194.40625</v>
      </c>
      <c r="J169" s="401" t="str">
        <f>VLOOKUP($B169,Computations!$B$10:$AY$386,VLOOKUP(J$1,'day lookup'!$D$1:$E$52,2))</f>
        <v>Y</v>
      </c>
      <c r="K169" s="107">
        <f>VLOOKUP($B169,Computations!$B$10:$AY$386,VLOOKUP(K$1,'day lookup'!$D$1:$E$52,2))</f>
        <v>148.20400863372532</v>
      </c>
      <c r="L169" s="107">
        <f>VLOOKUP($B169,Computations!$B$10:$AY$386,VLOOKUP(L$1,'day lookup'!$D$1:$E$52,2))</f>
        <v>50</v>
      </c>
      <c r="M169" s="107">
        <f>VLOOKUP($B169,Computations!$B$10:$AY$386,VLOOKUP(M$1,'day lookup'!$D$1:$E$52,2))</f>
        <v>520.66875000000005</v>
      </c>
      <c r="N169" s="107">
        <f>VLOOKUP($B169,Computations!$B$10:$AY$386,VLOOKUP(N$1,'day lookup'!$D$1:$E$52,2))</f>
        <v>834.83333333333303</v>
      </c>
      <c r="O169" s="107"/>
    </row>
    <row r="170" spans="1:15">
      <c r="A170" s="73" t="str">
        <f ca="1">OFFSET('day lookup'!$A$1,WEEKDAY(B170)-1,0)</f>
        <v>MON</v>
      </c>
      <c r="B170" s="56">
        <f t="shared" si="6"/>
        <v>41099</v>
      </c>
      <c r="C170" s="107">
        <f>VLOOKUP($B170,Computations!$B$10:$AY$386,VLOOKUP(C$1,'day lookup'!$D$1:$E$52,2))</f>
        <v>7751.8095479603089</v>
      </c>
      <c r="D170" s="107">
        <f>VLOOKUP($B170,Computations!$B$10:$AY$386,VLOOKUP(D$1,'day lookup'!$D$1:$E$52,2))</f>
        <v>88851.26</v>
      </c>
      <c r="E170" s="107">
        <f>VLOOKUP($B170,Computations!$B$10:$AY$386,VLOOKUP(E$1,'day lookup'!$D$1:$E$52,2))</f>
        <v>143.3593488540873</v>
      </c>
      <c r="F170" s="107">
        <f>VLOOKUP($B170,Computations!$B$10:$AY$386,VLOOKUP(F$1,'day lookup'!$D$1:$E$52,2))</f>
        <v>8.6704000000000008</v>
      </c>
      <c r="G170" s="107">
        <f>VLOOKUP($B170,Computations!$B$10:$AY$386,VLOOKUP(G$1,'day lookup'!$D$1:$E$52,2))</f>
        <v>189.75322916666667</v>
      </c>
      <c r="H170" s="107">
        <f>VLOOKUP($B170,Computations!$B$10:$AY$386,VLOOKUP(H$1,'day lookup'!$D$1:$E$52,2))</f>
        <v>5.2936458333333301</v>
      </c>
      <c r="I170" s="107">
        <f>VLOOKUP($B170,Computations!$B$10:$AY$386,VLOOKUP(I$1,'day lookup'!$D$1:$E$52,2))</f>
        <v>195.046875</v>
      </c>
      <c r="J170" s="401" t="str">
        <f>VLOOKUP($B170,Computations!$B$10:$AY$386,VLOOKUP(J$1,'day lookup'!$D$1:$E$52,2))</f>
        <v>Y</v>
      </c>
      <c r="K170" s="107">
        <f>VLOOKUP($B170,Computations!$B$10:$AY$386,VLOOKUP(K$1,'day lookup'!$D$1:$E$52,2))</f>
        <v>148.65299468742063</v>
      </c>
      <c r="L170" s="107">
        <f>VLOOKUP($B170,Computations!$B$10:$AY$386,VLOOKUP(L$1,'day lookup'!$D$1:$E$52,2))</f>
        <v>50</v>
      </c>
      <c r="M170" s="107">
        <f>VLOOKUP($B170,Computations!$B$10:$AY$386,VLOOKUP(M$1,'day lookup'!$D$1:$E$52,2))</f>
        <v>619.84375</v>
      </c>
      <c r="N170" s="107">
        <f>VLOOKUP($B170,Computations!$B$10:$AY$386,VLOOKUP(N$1,'day lookup'!$D$1:$E$52,2))</f>
        <v>1119.375</v>
      </c>
      <c r="O170" s="107"/>
    </row>
    <row r="171" spans="1:15">
      <c r="A171" s="73" t="str">
        <f ca="1">OFFSET('day lookup'!$A$1,WEEKDAY(B171)-1,0)</f>
        <v>TUE</v>
      </c>
      <c r="B171" s="56">
        <f t="shared" si="6"/>
        <v>41100</v>
      </c>
      <c r="C171" s="107">
        <f>VLOOKUP($B171,Computations!$B$10:$AY$386,VLOOKUP(C$1,'day lookup'!$D$1:$E$52,2))</f>
        <v>7751.6393715545755</v>
      </c>
      <c r="D171" s="107">
        <f>VLOOKUP($B171,Computations!$B$10:$AY$386,VLOOKUP(D$1,'day lookup'!$D$1:$E$52,2))</f>
        <v>88696.91</v>
      </c>
      <c r="E171" s="107">
        <f>VLOOKUP($B171,Computations!$B$10:$AY$386,VLOOKUP(E$1,'day lookup'!$D$1:$E$52,2))</f>
        <v>120.53309733111102</v>
      </c>
      <c r="F171" s="107">
        <f>VLOOKUP($B171,Computations!$B$10:$AY$386,VLOOKUP(F$1,'day lookup'!$D$1:$E$52,2))</f>
        <v>8.6603999999999992</v>
      </c>
      <c r="G171" s="107">
        <f>VLOOKUP($B171,Computations!$B$10:$AY$386,VLOOKUP(G$1,'day lookup'!$D$1:$E$52,2))</f>
        <v>189.68968749999999</v>
      </c>
      <c r="H171" s="107">
        <f>VLOOKUP($B171,Computations!$B$10:$AY$386,VLOOKUP(H$1,'day lookup'!$D$1:$E$52,2))</f>
        <v>5.5915625000000002</v>
      </c>
      <c r="I171" s="107">
        <f>VLOOKUP($B171,Computations!$B$10:$AY$386,VLOOKUP(I$1,'day lookup'!$D$1:$E$52,2))</f>
        <v>195.28125</v>
      </c>
      <c r="J171" s="401" t="str">
        <f>VLOOKUP($B171,Computations!$B$10:$AY$386,VLOOKUP(J$1,'day lookup'!$D$1:$E$52,2))</f>
        <v>Y</v>
      </c>
      <c r="K171" s="107">
        <f>VLOOKUP($B171,Computations!$B$10:$AY$386,VLOOKUP(K$1,'day lookup'!$D$1:$E$52,2))</f>
        <v>126.12465983111102</v>
      </c>
      <c r="L171" s="107">
        <f>VLOOKUP($B171,Computations!$B$10:$AY$386,VLOOKUP(L$1,'day lookup'!$D$1:$E$52,2))</f>
        <v>50</v>
      </c>
      <c r="M171" s="107">
        <f>VLOOKUP($B171,Computations!$B$10:$AY$386,VLOOKUP(M$1,'day lookup'!$D$1:$E$52,2))</f>
        <v>719.01874999999995</v>
      </c>
      <c r="N171" s="107">
        <f>VLOOKUP($B171,Computations!$B$10:$AY$386,VLOOKUP(N$1,'day lookup'!$D$1:$E$52,2))</f>
        <v>851.125</v>
      </c>
      <c r="O171" s="107"/>
    </row>
    <row r="172" spans="1:15">
      <c r="A172" s="73" t="str">
        <f ca="1">OFFSET('day lookup'!$A$1,WEEKDAY(B172)-1,0)</f>
        <v>WED</v>
      </c>
      <c r="B172" s="56">
        <f t="shared" si="6"/>
        <v>41101</v>
      </c>
      <c r="C172" s="107">
        <f>VLOOKUP($B172,Computations!$B$10:$AY$386,VLOOKUP(C$1,'day lookup'!$D$1:$E$52,2))</f>
        <v>7751.4391289966925</v>
      </c>
      <c r="D172" s="107">
        <f>VLOOKUP($B172,Computations!$B$10:$AY$386,VLOOKUP(D$1,'day lookup'!$D$1:$E$52,2))</f>
        <v>88515.29</v>
      </c>
      <c r="E172" s="107">
        <f>VLOOKUP($B172,Computations!$B$10:$AY$386,VLOOKUP(E$1,'day lookup'!$D$1:$E$52,2))</f>
        <v>106.92915616229229</v>
      </c>
      <c r="F172" s="107">
        <f>VLOOKUP($B172,Computations!$B$10:$AY$386,VLOOKUP(F$1,'day lookup'!$D$1:$E$52,2))</f>
        <v>8.6502999999999997</v>
      </c>
      <c r="G172" s="107">
        <f>VLOOKUP($B172,Computations!$B$10:$AY$386,VLOOKUP(G$1,'day lookup'!$D$1:$E$52,2))</f>
        <v>189.84427083333333</v>
      </c>
      <c r="H172" s="107">
        <f>VLOOKUP($B172,Computations!$B$10:$AY$386,VLOOKUP(H$1,'day lookup'!$D$1:$E$52,2))</f>
        <v>5.4994791666666698</v>
      </c>
      <c r="I172" s="107">
        <f>VLOOKUP($B172,Computations!$B$10:$AY$386,VLOOKUP(I$1,'day lookup'!$D$1:$E$52,2))</f>
        <v>195.34375</v>
      </c>
      <c r="J172" s="401" t="str">
        <f>VLOOKUP($B172,Computations!$B$10:$AY$386,VLOOKUP(J$1,'day lookup'!$D$1:$E$52,2))</f>
        <v>Y</v>
      </c>
      <c r="K172" s="107">
        <f>VLOOKUP($B172,Computations!$B$10:$AY$386,VLOOKUP(K$1,'day lookup'!$D$1:$E$52,2))</f>
        <v>112.42863532895896</v>
      </c>
      <c r="L172" s="107">
        <f>VLOOKUP($B172,Computations!$B$10:$AY$386,VLOOKUP(L$1,'day lookup'!$D$1:$E$52,2))</f>
        <v>50</v>
      </c>
      <c r="M172" s="107">
        <f>VLOOKUP($B172,Computations!$B$10:$AY$386,VLOOKUP(M$1,'day lookup'!$D$1:$E$52,2))</f>
        <v>818.19374999999991</v>
      </c>
      <c r="N172" s="107">
        <f>VLOOKUP($B172,Computations!$B$10:$AY$386,VLOOKUP(N$1,'day lookup'!$D$1:$E$52,2))</f>
        <v>547.79166666666595</v>
      </c>
      <c r="O172" s="107"/>
    </row>
    <row r="173" spans="1:15">
      <c r="A173" s="73" t="str">
        <f ca="1">OFFSET('day lookup'!$A$1,WEEKDAY(B173)-1,0)</f>
        <v>THU</v>
      </c>
      <c r="B173" s="56">
        <f t="shared" si="6"/>
        <v>41102</v>
      </c>
      <c r="C173" s="107">
        <f>VLOOKUP($B173,Computations!$B$10:$AY$386,VLOOKUP(C$1,'day lookup'!$D$1:$E$52,2))</f>
        <v>7751.229393605292</v>
      </c>
      <c r="D173" s="107">
        <f>VLOOKUP($B173,Computations!$B$10:$AY$386,VLOOKUP(D$1,'day lookup'!$D$1:$E$52,2))</f>
        <v>88325.06</v>
      </c>
      <c r="E173" s="107">
        <f>VLOOKUP($B173,Computations!$B$10:$AY$386,VLOOKUP(E$1,'day lookup'!$D$1:$E$52,2))</f>
        <v>102.72293196580327</v>
      </c>
      <c r="F173" s="107">
        <f>VLOOKUP($B173,Computations!$B$10:$AY$386,VLOOKUP(F$1,'day lookup'!$D$1:$E$52,2))</f>
        <v>8.6351999999999993</v>
      </c>
      <c r="G173" s="107">
        <f>VLOOKUP($B173,Computations!$B$10:$AY$386,VLOOKUP(G$1,'day lookup'!$D$1:$E$52,2))</f>
        <v>189.99395833333335</v>
      </c>
      <c r="H173" s="107">
        <f>VLOOKUP($B173,Computations!$B$10:$AY$386,VLOOKUP(H$1,'day lookup'!$D$1:$E$52,2))</f>
        <v>5.2638541666666603</v>
      </c>
      <c r="I173" s="107">
        <f>VLOOKUP($B173,Computations!$B$10:$AY$386,VLOOKUP(I$1,'day lookup'!$D$1:$E$52,2))</f>
        <v>195.2578125</v>
      </c>
      <c r="J173" s="401" t="str">
        <f>VLOOKUP($B173,Computations!$B$10:$AY$386,VLOOKUP(J$1,'day lookup'!$D$1:$E$52,2))</f>
        <v>Y</v>
      </c>
      <c r="K173" s="107">
        <f>VLOOKUP($B173,Computations!$B$10:$AY$386,VLOOKUP(K$1,'day lookup'!$D$1:$E$52,2))</f>
        <v>107.98678613246993</v>
      </c>
      <c r="L173" s="107">
        <f>VLOOKUP($B173,Computations!$B$10:$AY$386,VLOOKUP(L$1,'day lookup'!$D$1:$E$52,2))</f>
        <v>50</v>
      </c>
      <c r="M173" s="107">
        <f>VLOOKUP($B173,Computations!$B$10:$AY$386,VLOOKUP(M$1,'day lookup'!$D$1:$E$52,2))</f>
        <v>917.36874999999986</v>
      </c>
      <c r="N173" s="107">
        <f>VLOOKUP($B173,Computations!$B$10:$AY$386,VLOOKUP(N$1,'day lookup'!$D$1:$E$52,2))</f>
        <v>455.2421875</v>
      </c>
      <c r="O173" s="107"/>
    </row>
    <row r="174" spans="1:15">
      <c r="A174" s="73" t="str">
        <f ca="1">OFFSET('day lookup'!$A$1,WEEKDAY(B174)-1,0)</f>
        <v>FRI</v>
      </c>
      <c r="B174" s="56">
        <f t="shared" si="6"/>
        <v>41103</v>
      </c>
      <c r="C174" s="107">
        <f>VLOOKUP($B174,Computations!$B$10:$AY$386,VLOOKUP(C$1,'day lookup'!$D$1:$E$52,2))</f>
        <v>7751</v>
      </c>
      <c r="D174" s="107">
        <f>VLOOKUP($B174,Computations!$B$10:$AY$386,VLOOKUP(D$1,'day lookup'!$D$1:$E$52,2))</f>
        <v>88117</v>
      </c>
      <c r="E174" s="107">
        <f>VLOOKUP($B174,Computations!$B$10:$AY$386,VLOOKUP(E$1,'day lookup'!$D$1:$E$52,2))</f>
        <v>94.852525557727432</v>
      </c>
      <c r="F174" s="107">
        <f>VLOOKUP($B174,Computations!$B$10:$AY$386,VLOOKUP(F$1,'day lookup'!$D$1:$E$52,2))</f>
        <v>8.6250999999999998</v>
      </c>
      <c r="G174" s="107">
        <f>VLOOKUP($B174,Computations!$B$10:$AY$386,VLOOKUP(G$1,'day lookup'!$D$1:$E$52,2))</f>
        <v>191.12281250000001</v>
      </c>
      <c r="H174" s="107">
        <f>VLOOKUP($B174,Computations!$B$10:$AY$386,VLOOKUP(H$1,'day lookup'!$D$1:$E$52,2))</f>
        <v>4.98656249999999</v>
      </c>
      <c r="I174" s="107">
        <f>VLOOKUP($B174,Computations!$B$10:$AY$386,VLOOKUP(I$1,'day lookup'!$D$1:$E$52,2))</f>
        <v>196.109375</v>
      </c>
      <c r="J174" s="401" t="str">
        <f>VLOOKUP($B174,Computations!$B$10:$AY$386,VLOOKUP(J$1,'day lookup'!$D$1:$E$52,2))</f>
        <v>Y</v>
      </c>
      <c r="K174" s="107">
        <f>VLOOKUP($B174,Computations!$B$10:$AY$386,VLOOKUP(K$1,'day lookup'!$D$1:$E$52,2))</f>
        <v>99.839088057727423</v>
      </c>
      <c r="L174" s="107">
        <f>VLOOKUP($B174,Computations!$B$10:$AY$386,VLOOKUP(L$1,'day lookup'!$D$1:$E$52,2))</f>
        <v>50</v>
      </c>
      <c r="M174" s="107">
        <f>VLOOKUP($B174,Computations!$B$10:$AY$386,VLOOKUP(M$1,'day lookup'!$D$1:$E$52,2))</f>
        <v>1016.5437499999998</v>
      </c>
      <c r="N174" s="107">
        <f>VLOOKUP($B174,Computations!$B$10:$AY$386,VLOOKUP(N$1,'day lookup'!$D$1:$E$52,2))</f>
        <v>400.9140625</v>
      </c>
      <c r="O174" s="107"/>
    </row>
    <row r="175" spans="1:15">
      <c r="A175" s="73" t="str">
        <f ca="1">OFFSET('day lookup'!$A$1,WEEKDAY(B175)-1,0)</f>
        <v>SAT</v>
      </c>
      <c r="B175" s="56">
        <f t="shared" si="6"/>
        <v>41104</v>
      </c>
      <c r="C175" s="107">
        <f>VLOOKUP($B175,Computations!$B$10:$AY$386,VLOOKUP(C$1,'day lookup'!$D$1:$E$52,2))</f>
        <v>7750.7792119866817</v>
      </c>
      <c r="D175" s="107">
        <f>VLOOKUP($B175,Computations!$B$10:$AY$386,VLOOKUP(D$1,'day lookup'!$D$1:$E$52,2))</f>
        <v>87918.07</v>
      </c>
      <c r="E175" s="107">
        <f>VLOOKUP($B175,Computations!$B$10:$AY$386,VLOOKUP(E$1,'day lookup'!$D$1:$E$52,2))</f>
        <v>99.262379264351068</v>
      </c>
      <c r="F175" s="107">
        <f>VLOOKUP($B175,Computations!$B$10:$AY$386,VLOOKUP(F$1,'day lookup'!$D$1:$E$52,2))</f>
        <v>8.61</v>
      </c>
      <c r="G175" s="107">
        <f>VLOOKUP($B175,Computations!$B$10:$AY$386,VLOOKUP(G$1,'day lookup'!$D$1:$E$52,2))</f>
        <v>190.94479166666667</v>
      </c>
      <c r="H175" s="107">
        <f>VLOOKUP($B175,Computations!$B$10:$AY$386,VLOOKUP(H$1,'day lookup'!$D$1:$E$52,2))</f>
        <v>4.7505208333333302</v>
      </c>
      <c r="I175" s="107">
        <f>VLOOKUP($B175,Computations!$B$10:$AY$386,VLOOKUP(I$1,'day lookup'!$D$1:$E$52,2))</f>
        <v>195.6953125</v>
      </c>
      <c r="J175" s="401" t="str">
        <f>VLOOKUP($B175,Computations!$B$10:$AY$386,VLOOKUP(J$1,'day lookup'!$D$1:$E$52,2))</f>
        <v>Y</v>
      </c>
      <c r="K175" s="107">
        <f>VLOOKUP($B175,Computations!$B$10:$AY$386,VLOOKUP(K$1,'day lookup'!$D$1:$E$52,2))</f>
        <v>104.01290009768439</v>
      </c>
      <c r="L175" s="107">
        <f>VLOOKUP($B175,Computations!$B$10:$AY$386,VLOOKUP(L$1,'day lookup'!$D$1:$E$52,2))</f>
        <v>50</v>
      </c>
      <c r="M175" s="107">
        <f>VLOOKUP($B175,Computations!$B$10:$AY$386,VLOOKUP(M$1,'day lookup'!$D$1:$E$52,2))</f>
        <v>1115.7187499999998</v>
      </c>
      <c r="N175" s="107">
        <f>VLOOKUP($B175,Computations!$B$10:$AY$386,VLOOKUP(N$1,'day lookup'!$D$1:$E$52,2))</f>
        <v>372.11458333333297</v>
      </c>
      <c r="O175" s="107"/>
    </row>
    <row r="176" spans="1:15">
      <c r="A176" s="73" t="str">
        <f ca="1">OFFSET('day lookup'!$A$1,WEEKDAY(B176)-1,0)</f>
        <v>SUN</v>
      </c>
      <c r="B176" s="56">
        <f t="shared" si="6"/>
        <v>41105</v>
      </c>
      <c r="C176" s="107">
        <f>VLOOKUP($B176,Computations!$B$10:$AY$386,VLOOKUP(C$1,'day lookup'!$D$1:$E$52,2))</f>
        <v>7750.6090677025531</v>
      </c>
      <c r="D176" s="107">
        <f>VLOOKUP($B176,Computations!$B$10:$AY$386,VLOOKUP(D$1,'day lookup'!$D$1:$E$52,2))</f>
        <v>87764.77</v>
      </c>
      <c r="E176" s="107">
        <f>VLOOKUP($B176,Computations!$B$10:$AY$386,VLOOKUP(E$1,'day lookup'!$D$1:$E$52,2))</f>
        <v>121.70300627783233</v>
      </c>
      <c r="F176" s="107">
        <f>VLOOKUP($B176,Computations!$B$10:$AY$386,VLOOKUP(F$1,'day lookup'!$D$1:$E$52,2))</f>
        <v>8.5998999999999999</v>
      </c>
      <c r="G176" s="107">
        <f>VLOOKUP($B176,Computations!$B$10:$AY$386,VLOOKUP(G$1,'day lookup'!$D$1:$E$52,2))</f>
        <v>190.39072916666666</v>
      </c>
      <c r="H176" s="107">
        <f>VLOOKUP($B176,Computations!$B$10:$AY$386,VLOOKUP(H$1,'day lookup'!$D$1:$E$52,2))</f>
        <v>4.6405208333333299</v>
      </c>
      <c r="I176" s="107">
        <f>VLOOKUP($B176,Computations!$B$10:$AY$386,VLOOKUP(I$1,'day lookup'!$D$1:$E$52,2))</f>
        <v>195.03125</v>
      </c>
      <c r="J176" s="401" t="str">
        <f>VLOOKUP($B176,Computations!$B$10:$AY$386,VLOOKUP(J$1,'day lookup'!$D$1:$E$52,2))</f>
        <v>Y</v>
      </c>
      <c r="K176" s="107">
        <f>VLOOKUP($B176,Computations!$B$10:$AY$386,VLOOKUP(K$1,'day lookup'!$D$1:$E$52,2))</f>
        <v>126.34352711116566</v>
      </c>
      <c r="L176" s="107">
        <f>VLOOKUP($B176,Computations!$B$10:$AY$386,VLOOKUP(L$1,'day lookup'!$D$1:$E$52,2))</f>
        <v>50</v>
      </c>
      <c r="M176" s="107">
        <f>VLOOKUP($B176,Computations!$B$10:$AY$386,VLOOKUP(M$1,'day lookup'!$D$1:$E$52,2))</f>
        <v>1214.8937499999997</v>
      </c>
      <c r="N176" s="107">
        <f>VLOOKUP($B176,Computations!$B$10:$AY$386,VLOOKUP(N$1,'day lookup'!$D$1:$E$52,2))</f>
        <v>490.2734375</v>
      </c>
      <c r="O176" s="107"/>
    </row>
    <row r="177" spans="1:15">
      <c r="A177" s="73" t="str">
        <f ca="1">OFFSET('day lookup'!$A$1,WEEKDAY(B177)-1,0)</f>
        <v>MON</v>
      </c>
      <c r="B177" s="56">
        <f t="shared" si="6"/>
        <v>41106</v>
      </c>
      <c r="C177" s="107">
        <f>VLOOKUP($B177,Computations!$B$10:$AY$386,VLOOKUP(C$1,'day lookup'!$D$1:$E$52,2))</f>
        <v>7750.4591342952272</v>
      </c>
      <c r="D177" s="107">
        <f>VLOOKUP($B177,Computations!$B$10:$AY$386,VLOOKUP(D$1,'day lookup'!$D$1:$E$52,2))</f>
        <v>87629.68</v>
      </c>
      <c r="E177" s="107">
        <f>VLOOKUP($B177,Computations!$B$10:$AY$386,VLOOKUP(E$1,'day lookup'!$D$1:$E$52,2))</f>
        <v>131.07000155868698</v>
      </c>
      <c r="F177" s="107">
        <f>VLOOKUP($B177,Computations!$B$10:$AY$386,VLOOKUP(F$1,'day lookup'!$D$1:$E$52,2))</f>
        <v>8.5947999999999993</v>
      </c>
      <c r="G177" s="107">
        <f>VLOOKUP($B177,Computations!$B$10:$AY$386,VLOOKUP(G$1,'day lookup'!$D$1:$E$52,2))</f>
        <v>190.58208333333334</v>
      </c>
      <c r="H177" s="107">
        <f>VLOOKUP($B177,Computations!$B$10:$AY$386,VLOOKUP(H$1,'day lookup'!$D$1:$E$52,2))</f>
        <v>4.4491666666666596</v>
      </c>
      <c r="I177" s="107">
        <f>VLOOKUP($B177,Computations!$B$10:$AY$386,VLOOKUP(I$1,'day lookup'!$D$1:$E$52,2))</f>
        <v>195.03125</v>
      </c>
      <c r="J177" s="401" t="str">
        <f>VLOOKUP($B177,Computations!$B$10:$AY$386,VLOOKUP(J$1,'day lookup'!$D$1:$E$52,2))</f>
        <v>Y</v>
      </c>
      <c r="K177" s="107">
        <f>VLOOKUP($B177,Computations!$B$10:$AY$386,VLOOKUP(K$1,'day lookup'!$D$1:$E$52,2))</f>
        <v>135.51916822535364</v>
      </c>
      <c r="L177" s="107">
        <f>VLOOKUP($B177,Computations!$B$10:$AY$386,VLOOKUP(L$1,'day lookup'!$D$1:$E$52,2))</f>
        <v>50</v>
      </c>
      <c r="M177" s="107">
        <f>VLOOKUP($B177,Computations!$B$10:$AY$386,VLOOKUP(M$1,'day lookup'!$D$1:$E$52,2))</f>
        <v>1314.0687499999997</v>
      </c>
      <c r="N177" s="107">
        <f>VLOOKUP($B177,Computations!$B$10:$AY$386,VLOOKUP(N$1,'day lookup'!$D$1:$E$52,2))</f>
        <v>539.1640625</v>
      </c>
      <c r="O177" s="107"/>
    </row>
    <row r="178" spans="1:15">
      <c r="A178" s="73" t="str">
        <f ca="1">OFFSET('day lookup'!$A$1,WEEKDAY(B178)-1,0)</f>
        <v>TUE</v>
      </c>
      <c r="B178" s="56">
        <f t="shared" si="6"/>
        <v>41107</v>
      </c>
      <c r="C178" s="107">
        <f>VLOOKUP($B178,Computations!$B$10:$AY$386,VLOOKUP(C$1,'day lookup'!$D$1:$E$52,2))</f>
        <v>7750.3893451720314</v>
      </c>
      <c r="D178" s="107">
        <f>VLOOKUP($B178,Computations!$B$10:$AY$386,VLOOKUP(D$1,'day lookup'!$D$1:$E$52,2))</f>
        <v>87566.8</v>
      </c>
      <c r="E178" s="107">
        <f>VLOOKUP($B178,Computations!$B$10:$AY$386,VLOOKUP(E$1,'day lookup'!$D$1:$E$52,2))</f>
        <v>167.52638731409624</v>
      </c>
      <c r="F178" s="107">
        <f>VLOOKUP($B178,Computations!$B$10:$AY$386,VLOOKUP(F$1,'day lookup'!$D$1:$E$52,2))</f>
        <v>8.5898000000000003</v>
      </c>
      <c r="G178" s="107">
        <f>VLOOKUP($B178,Computations!$B$10:$AY$386,VLOOKUP(G$1,'day lookup'!$D$1:$E$52,2))</f>
        <v>190.638125</v>
      </c>
      <c r="H178" s="107">
        <f>VLOOKUP($B178,Computations!$B$10:$AY$386,VLOOKUP(H$1,'day lookup'!$D$1:$E$52,2))</f>
        <v>4.4400000000000004</v>
      </c>
      <c r="I178" s="107">
        <f>VLOOKUP($B178,Computations!$B$10:$AY$386,VLOOKUP(I$1,'day lookup'!$D$1:$E$52,2))</f>
        <v>195.078125</v>
      </c>
      <c r="J178" s="401" t="str">
        <f>VLOOKUP($B178,Computations!$B$10:$AY$386,VLOOKUP(J$1,'day lookup'!$D$1:$E$52,2))</f>
        <v>Y</v>
      </c>
      <c r="K178" s="107">
        <f>VLOOKUP($B178,Computations!$B$10:$AY$386,VLOOKUP(K$1,'day lookup'!$D$1:$E$52,2))</f>
        <v>171.96638731409624</v>
      </c>
      <c r="L178" s="107">
        <f>VLOOKUP($B178,Computations!$B$10:$AY$386,VLOOKUP(L$1,'day lookup'!$D$1:$E$52,2))</f>
        <v>50</v>
      </c>
      <c r="M178" s="107">
        <f>VLOOKUP($B178,Computations!$B$10:$AY$386,VLOOKUP(M$1,'day lookup'!$D$1:$E$52,2))</f>
        <v>1413.2437499999996</v>
      </c>
      <c r="N178" s="107">
        <f>VLOOKUP($B178,Computations!$B$10:$AY$386,VLOOKUP(N$1,'day lookup'!$D$1:$E$52,2))</f>
        <v>613.1796875</v>
      </c>
      <c r="O178" s="107"/>
    </row>
    <row r="179" spans="1:15">
      <c r="A179" s="73" t="str">
        <f ca="1">OFFSET('day lookup'!$A$1,WEEKDAY(B179)-1,0)</f>
        <v>WED</v>
      </c>
      <c r="B179" s="56">
        <f t="shared" si="6"/>
        <v>41108</v>
      </c>
      <c r="C179" s="107">
        <f>VLOOKUP($B179,Computations!$B$10:$AY$386,VLOOKUP(C$1,'day lookup'!$D$1:$E$52,2))</f>
        <v>7750.2196448390678</v>
      </c>
      <c r="D179" s="107">
        <f>VLOOKUP($B179,Computations!$B$10:$AY$386,VLOOKUP(D$1,'day lookup'!$D$1:$E$52,2))</f>
        <v>87413.9</v>
      </c>
      <c r="E179" s="107">
        <f>VLOOKUP($B179,Computations!$B$10:$AY$386,VLOOKUP(E$1,'day lookup'!$D$1:$E$52,2))</f>
        <v>122.46301167023339</v>
      </c>
      <c r="F179" s="107">
        <f>VLOOKUP($B179,Computations!$B$10:$AY$386,VLOOKUP(F$1,'day lookup'!$D$1:$E$52,2))</f>
        <v>8.5797000000000008</v>
      </c>
      <c r="G179" s="107">
        <f>VLOOKUP($B179,Computations!$B$10:$AY$386,VLOOKUP(G$1,'day lookup'!$D$1:$E$52,2))</f>
        <v>190.96927083333333</v>
      </c>
      <c r="H179" s="107">
        <f>VLOOKUP($B179,Computations!$B$10:$AY$386,VLOOKUP(H$1,'day lookup'!$D$1:$E$52,2))</f>
        <v>4.45260416666666</v>
      </c>
      <c r="I179" s="107">
        <f>VLOOKUP($B179,Computations!$B$10:$AY$386,VLOOKUP(I$1,'day lookup'!$D$1:$E$52,2))</f>
        <v>195.421875</v>
      </c>
      <c r="J179" s="401" t="str">
        <f>VLOOKUP($B179,Computations!$B$10:$AY$386,VLOOKUP(J$1,'day lookup'!$D$1:$E$52,2))</f>
        <v>Y</v>
      </c>
      <c r="K179" s="107">
        <f>VLOOKUP($B179,Computations!$B$10:$AY$386,VLOOKUP(K$1,'day lookup'!$D$1:$E$52,2))</f>
        <v>126.91561583690005</v>
      </c>
      <c r="L179" s="107">
        <f>VLOOKUP($B179,Computations!$B$10:$AY$386,VLOOKUP(L$1,'day lookup'!$D$1:$E$52,2))</f>
        <v>50</v>
      </c>
      <c r="M179" s="107">
        <f>VLOOKUP($B179,Computations!$B$10:$AY$386,VLOOKUP(M$1,'day lookup'!$D$1:$E$52,2))</f>
        <v>1512.4187499999996</v>
      </c>
      <c r="N179" s="107">
        <f>VLOOKUP($B179,Computations!$B$10:$AY$386,VLOOKUP(N$1,'day lookup'!$D$1:$E$52,2))</f>
        <v>751.359375</v>
      </c>
      <c r="O179" s="107"/>
    </row>
    <row r="180" spans="1:15">
      <c r="A180" s="73" t="str">
        <f ca="1">OFFSET('day lookup'!$A$1,WEEKDAY(B180)-1,0)</f>
        <v>THU</v>
      </c>
      <c r="B180" s="56">
        <f t="shared" ref="B180:B192" si="7">B179+1</f>
        <v>41109</v>
      </c>
      <c r="C180" s="107">
        <f>VLOOKUP($B180,Computations!$B$10:$AY$386,VLOOKUP(C$1,'day lookup'!$D$1:$E$52,2))</f>
        <v>7750.0696115427299</v>
      </c>
      <c r="D180" s="107">
        <f>VLOOKUP($B180,Computations!$B$10:$AY$386,VLOOKUP(D$1,'day lookup'!$D$1:$E$52,2))</f>
        <v>87278.720000000001</v>
      </c>
      <c r="E180" s="107">
        <f>VLOOKUP($B180,Computations!$B$10:$AY$386,VLOOKUP(E$1,'day lookup'!$D$1:$E$52,2))</f>
        <v>131.25817722040517</v>
      </c>
      <c r="F180" s="107">
        <f>VLOOKUP($B180,Computations!$B$10:$AY$386,VLOOKUP(F$1,'day lookup'!$D$1:$E$52,2))</f>
        <v>8.5695999999999994</v>
      </c>
      <c r="G180" s="107">
        <f>VLOOKUP($B180,Computations!$B$10:$AY$386,VLOOKUP(G$1,'day lookup'!$D$1:$E$52,2))</f>
        <v>190.84083333333334</v>
      </c>
      <c r="H180" s="107">
        <f>VLOOKUP($B180,Computations!$B$10:$AY$386,VLOOKUP(H$1,'day lookup'!$D$1:$E$52,2))</f>
        <v>4.6279166666666596</v>
      </c>
      <c r="I180" s="107">
        <f>VLOOKUP($B180,Computations!$B$10:$AY$386,VLOOKUP(I$1,'day lookup'!$D$1:$E$52,2))</f>
        <v>195.46875</v>
      </c>
      <c r="J180" s="401" t="str">
        <f>VLOOKUP($B180,Computations!$B$10:$AY$386,VLOOKUP(J$1,'day lookup'!$D$1:$E$52,2))</f>
        <v>Y</v>
      </c>
      <c r="K180" s="107">
        <f>VLOOKUP($B180,Computations!$B$10:$AY$386,VLOOKUP(K$1,'day lookup'!$D$1:$E$52,2))</f>
        <v>135.88609388707184</v>
      </c>
      <c r="L180" s="107">
        <f>VLOOKUP($B180,Computations!$B$10:$AY$386,VLOOKUP(L$1,'day lookup'!$D$1:$E$52,2))</f>
        <v>50</v>
      </c>
      <c r="M180" s="107">
        <f>VLOOKUP($B180,Computations!$B$10:$AY$386,VLOOKUP(M$1,'day lookup'!$D$1:$E$52,2))</f>
        <v>1611.5937499999995</v>
      </c>
      <c r="N180" s="107">
        <f>VLOOKUP($B180,Computations!$B$10:$AY$386,VLOOKUP(N$1,'day lookup'!$D$1:$E$52,2))</f>
        <v>748.0703125</v>
      </c>
      <c r="O180" s="107"/>
    </row>
    <row r="181" spans="1:15">
      <c r="A181" s="73" t="str">
        <f ca="1">OFFSET('day lookup'!$A$1,WEEKDAY(B181)-1,0)</f>
        <v>FRI</v>
      </c>
      <c r="B181" s="56">
        <f t="shared" si="7"/>
        <v>41110</v>
      </c>
      <c r="C181" s="107">
        <f>VLOOKUP($B181,Computations!$B$10:$AY$386,VLOOKUP(C$1,'day lookup'!$D$1:$E$52,2))</f>
        <v>7749.8697318435752</v>
      </c>
      <c r="D181" s="107">
        <f>VLOOKUP($B181,Computations!$B$10:$AY$386,VLOOKUP(D$1,'day lookup'!$D$1:$E$52,2))</f>
        <v>87099.41</v>
      </c>
      <c r="E181" s="107">
        <f>VLOOKUP($B181,Computations!$B$10:$AY$386,VLOOKUP(E$1,'day lookup'!$D$1:$E$52,2))</f>
        <v>109.55733917843158</v>
      </c>
      <c r="F181" s="107">
        <f>VLOOKUP($B181,Computations!$B$10:$AY$386,VLOOKUP(F$1,'day lookup'!$D$1:$E$52,2))</f>
        <v>8.5594999999999999</v>
      </c>
      <c r="G181" s="107">
        <f>VLOOKUP($B181,Computations!$B$10:$AY$386,VLOOKUP(G$1,'day lookup'!$D$1:$E$52,2))</f>
        <v>191.39864583333335</v>
      </c>
      <c r="H181" s="107">
        <f>VLOOKUP($B181,Computations!$B$10:$AY$386,VLOOKUP(H$1,'day lookup'!$D$1:$E$52,2))</f>
        <v>4.1638541666666598</v>
      </c>
      <c r="I181" s="107">
        <f>VLOOKUP($B181,Computations!$B$10:$AY$386,VLOOKUP(I$1,'day lookup'!$D$1:$E$52,2))</f>
        <v>195.5625</v>
      </c>
      <c r="J181" s="401" t="str">
        <f>VLOOKUP($B181,Computations!$B$10:$AY$386,VLOOKUP(J$1,'day lookup'!$D$1:$E$52,2))</f>
        <v>Y</v>
      </c>
      <c r="K181" s="107">
        <f>VLOOKUP($B181,Computations!$B$10:$AY$386,VLOOKUP(K$1,'day lookup'!$D$1:$E$52,2))</f>
        <v>113.72119334509824</v>
      </c>
      <c r="L181" s="107">
        <f>VLOOKUP($B181,Computations!$B$10:$AY$386,VLOOKUP(L$1,'day lookup'!$D$1:$E$52,2))</f>
        <v>50</v>
      </c>
      <c r="M181" s="107">
        <f>VLOOKUP($B181,Computations!$B$10:$AY$386,VLOOKUP(M$1,'day lookup'!$D$1:$E$52,2))</f>
        <v>1710.7687499999995</v>
      </c>
      <c r="N181" s="107">
        <f>VLOOKUP($B181,Computations!$B$10:$AY$386,VLOOKUP(N$1,'day lookup'!$D$1:$E$52,2))</f>
        <v>584.79427083333303</v>
      </c>
      <c r="O181" s="107"/>
    </row>
    <row r="182" spans="1:15">
      <c r="A182" s="73" t="str">
        <f ca="1">OFFSET('day lookup'!$A$1,WEEKDAY(B182)-1,0)</f>
        <v>SAT</v>
      </c>
      <c r="B182" s="56">
        <f t="shared" si="7"/>
        <v>41111</v>
      </c>
      <c r="C182" s="107">
        <f>VLOOKUP($B182,Computations!$B$10:$AY$386,VLOOKUP(C$1,'day lookup'!$D$1:$E$52,2))</f>
        <v>7749.6691396648048</v>
      </c>
      <c r="D182" s="107">
        <f>VLOOKUP($B182,Computations!$B$10:$AY$386,VLOOKUP(D$1,'day lookup'!$D$1:$E$52,2))</f>
        <v>86919.88</v>
      </c>
      <c r="E182" s="107">
        <f>VLOOKUP($B182,Computations!$B$10:$AY$386,VLOOKUP(E$1,'day lookup'!$D$1:$E$52,2))</f>
        <v>110.25840329594212</v>
      </c>
      <c r="F182" s="107">
        <f>VLOOKUP($B182,Computations!$B$10:$AY$386,VLOOKUP(F$1,'day lookup'!$D$1:$E$52,2))</f>
        <v>8.5495000000000001</v>
      </c>
      <c r="G182" s="107">
        <f>VLOOKUP($B182,Computations!$B$10:$AY$386,VLOOKUP(G$1,'day lookup'!$D$1:$E$52,2))</f>
        <v>192.22062500000001</v>
      </c>
      <c r="H182" s="107">
        <f>VLOOKUP($B182,Computations!$B$10:$AY$386,VLOOKUP(H$1,'day lookup'!$D$1:$E$52,2))</f>
        <v>3.5528124999999999</v>
      </c>
      <c r="I182" s="107">
        <f>VLOOKUP($B182,Computations!$B$10:$AY$386,VLOOKUP(I$1,'day lookup'!$D$1:$E$52,2))</f>
        <v>195.7734375</v>
      </c>
      <c r="J182" s="401" t="str">
        <f>VLOOKUP($B182,Computations!$B$10:$AY$386,VLOOKUP(J$1,'day lookup'!$D$1:$E$52,2))</f>
        <v>Y</v>
      </c>
      <c r="K182" s="107">
        <f>VLOOKUP($B182,Computations!$B$10:$AY$386,VLOOKUP(K$1,'day lookup'!$D$1:$E$52,2))</f>
        <v>113.81121579594212</v>
      </c>
      <c r="L182" s="107">
        <f>VLOOKUP($B182,Computations!$B$10:$AY$386,VLOOKUP(L$1,'day lookup'!$D$1:$E$52,2))</f>
        <v>50</v>
      </c>
      <c r="M182" s="107">
        <f>VLOOKUP($B182,Computations!$B$10:$AY$386,VLOOKUP(M$1,'day lookup'!$D$1:$E$52,2))</f>
        <v>1809.9437499999995</v>
      </c>
      <c r="N182" s="107">
        <f>VLOOKUP($B182,Computations!$B$10:$AY$386,VLOOKUP(N$1,'day lookup'!$D$1:$E$52,2))</f>
        <v>576.8203125</v>
      </c>
      <c r="O182" s="107"/>
    </row>
    <row r="183" spans="1:15">
      <c r="A183" s="73" t="str">
        <f ca="1">OFFSET('day lookup'!$A$1,WEEKDAY(B183)-1,0)</f>
        <v>SUN</v>
      </c>
      <c r="B183" s="56">
        <f t="shared" si="7"/>
        <v>41112</v>
      </c>
      <c r="C183" s="107">
        <f>VLOOKUP($B183,Computations!$B$10:$AY$386,VLOOKUP(C$1,'day lookup'!$D$1:$E$52,2))</f>
        <v>7749.4990726256983</v>
      </c>
      <c r="D183" s="107">
        <f>VLOOKUP($B183,Computations!$B$10:$AY$386,VLOOKUP(D$1,'day lookup'!$D$1:$E$52,2))</f>
        <v>86767.67</v>
      </c>
      <c r="E183" s="107">
        <f>VLOOKUP($B183,Computations!$B$10:$AY$386,VLOOKUP(E$1,'day lookup'!$D$1:$E$52,2))</f>
        <v>124.67933159713149</v>
      </c>
      <c r="F183" s="107">
        <f>VLOOKUP($B183,Computations!$B$10:$AY$386,VLOOKUP(F$1,'day lookup'!$D$1:$E$52,2))</f>
        <v>8.5394000000000005</v>
      </c>
      <c r="G183" s="107">
        <f>VLOOKUP($B183,Computations!$B$10:$AY$386,VLOOKUP(G$1,'day lookup'!$D$1:$E$52,2))</f>
        <v>192.87802083333335</v>
      </c>
      <c r="H183" s="107">
        <f>VLOOKUP($B183,Computations!$B$10:$AY$386,VLOOKUP(H$1,'day lookup'!$D$1:$E$52,2))</f>
        <v>3.5360416666666601</v>
      </c>
      <c r="I183" s="107">
        <f>VLOOKUP($B183,Computations!$B$10:$AY$386,VLOOKUP(I$1,'day lookup'!$D$1:$E$52,2))</f>
        <v>196.4140625</v>
      </c>
      <c r="J183" s="401" t="str">
        <f>VLOOKUP($B183,Computations!$B$10:$AY$386,VLOOKUP(J$1,'day lookup'!$D$1:$E$52,2))</f>
        <v>Y</v>
      </c>
      <c r="K183" s="107">
        <f>VLOOKUP($B183,Computations!$B$10:$AY$386,VLOOKUP(K$1,'day lookup'!$D$1:$E$52,2))</f>
        <v>128.21537326379814</v>
      </c>
      <c r="L183" s="107">
        <f>VLOOKUP($B183,Computations!$B$10:$AY$386,VLOOKUP(L$1,'day lookup'!$D$1:$E$52,2))</f>
        <v>50</v>
      </c>
      <c r="M183" s="107">
        <f>VLOOKUP($B183,Computations!$B$10:$AY$386,VLOOKUP(M$1,'day lookup'!$D$1:$E$52,2))</f>
        <v>1909.1187499999994</v>
      </c>
      <c r="N183" s="107">
        <f>VLOOKUP($B183,Computations!$B$10:$AY$386,VLOOKUP(N$1,'day lookup'!$D$1:$E$52,2))</f>
        <v>504.29427083333297</v>
      </c>
      <c r="O183" s="107"/>
    </row>
    <row r="184" spans="1:15">
      <c r="A184" s="73" t="str">
        <f ca="1">OFFSET('day lookup'!$A$1,WEEKDAY(B184)-1,0)</f>
        <v>MON</v>
      </c>
      <c r="B184" s="56">
        <f t="shared" si="7"/>
        <v>41113</v>
      </c>
      <c r="C184" s="107">
        <f>VLOOKUP($B184,Computations!$B$10:$AY$386,VLOOKUP(C$1,'day lookup'!$D$1:$E$52,2))</f>
        <v>7749.3091843575421</v>
      </c>
      <c r="D184" s="107">
        <f>VLOOKUP($B184,Computations!$B$10:$AY$386,VLOOKUP(D$1,'day lookup'!$D$1:$E$52,2))</f>
        <v>86597.72</v>
      </c>
      <c r="E184" s="107">
        <f>VLOOKUP($B184,Computations!$B$10:$AY$386,VLOOKUP(E$1,'day lookup'!$D$1:$E$52,2))</f>
        <v>115.4749245273521</v>
      </c>
      <c r="F184" s="107">
        <f>VLOOKUP($B184,Computations!$B$10:$AY$386,VLOOKUP(F$1,'day lookup'!$D$1:$E$52,2))</f>
        <v>8.5292999999999992</v>
      </c>
      <c r="G184" s="107">
        <f>VLOOKUP($B184,Computations!$B$10:$AY$386,VLOOKUP(G$1,'day lookup'!$D$1:$E$52,2))</f>
        <v>192.6275</v>
      </c>
      <c r="H184" s="107">
        <f>VLOOKUP($B184,Computations!$B$10:$AY$386,VLOOKUP(H$1,'day lookup'!$D$1:$E$52,2))</f>
        <v>3.3568750000000001</v>
      </c>
      <c r="I184" s="107">
        <f>VLOOKUP($B184,Computations!$B$10:$AY$386,VLOOKUP(I$1,'day lookup'!$D$1:$E$52,2))</f>
        <v>195.984375</v>
      </c>
      <c r="J184" s="401" t="str">
        <f>VLOOKUP($B184,Computations!$B$10:$AY$386,VLOOKUP(J$1,'day lookup'!$D$1:$E$52,2))</f>
        <v>Y</v>
      </c>
      <c r="K184" s="107">
        <f>VLOOKUP($B184,Computations!$B$10:$AY$386,VLOOKUP(K$1,'day lookup'!$D$1:$E$52,2))</f>
        <v>118.8317995273521</v>
      </c>
      <c r="L184" s="107">
        <f>VLOOKUP($B184,Computations!$B$10:$AY$386,VLOOKUP(L$1,'day lookup'!$D$1:$E$52,2))</f>
        <v>50</v>
      </c>
      <c r="M184" s="107">
        <f>VLOOKUP($B184,Computations!$B$10:$AY$386,VLOOKUP(M$1,'day lookup'!$D$1:$E$52,2))</f>
        <v>2008.2937499999994</v>
      </c>
      <c r="N184" s="107">
        <f>VLOOKUP($B184,Computations!$B$10:$AY$386,VLOOKUP(N$1,'day lookup'!$D$1:$E$52,2))</f>
        <v>650.77083333333303</v>
      </c>
      <c r="O184" s="107"/>
    </row>
    <row r="185" spans="1:15">
      <c r="A185" s="73" t="str">
        <f ca="1">OFFSET('day lookup'!$A$1,WEEKDAY(B185)-1,0)</f>
        <v>TUE</v>
      </c>
      <c r="B185" s="56">
        <f t="shared" si="7"/>
        <v>41114</v>
      </c>
      <c r="C185" s="107">
        <f>VLOOKUP($B185,Computations!$B$10:$AY$386,VLOOKUP(C$1,'day lookup'!$D$1:$E$52,2))</f>
        <v>7749.1892067039107</v>
      </c>
      <c r="D185" s="107">
        <f>VLOOKUP($B185,Computations!$B$10:$AY$386,VLOOKUP(D$1,'day lookup'!$D$1:$E$52,2))</f>
        <v>86490.34</v>
      </c>
      <c r="E185" s="107">
        <f>VLOOKUP($B185,Computations!$B$10:$AY$386,VLOOKUP(E$1,'day lookup'!$D$1:$E$52,2))</f>
        <v>147.57954782581061</v>
      </c>
      <c r="F185" s="107">
        <f>VLOOKUP($B185,Computations!$B$10:$AY$386,VLOOKUP(F$1,'day lookup'!$D$1:$E$52,2))</f>
        <v>8.5243000000000002</v>
      </c>
      <c r="G185" s="107">
        <f>VLOOKUP($B185,Computations!$B$10:$AY$386,VLOOKUP(G$1,'day lookup'!$D$1:$E$52,2))</f>
        <v>193.19187500000001</v>
      </c>
      <c r="H185" s="107">
        <f>VLOOKUP($B185,Computations!$B$10:$AY$386,VLOOKUP(H$1,'day lookup'!$D$1:$E$52,2))</f>
        <v>2.933125</v>
      </c>
      <c r="I185" s="107">
        <f>VLOOKUP($B185,Computations!$B$10:$AY$386,VLOOKUP(I$1,'day lookup'!$D$1:$E$52,2))</f>
        <v>196.125</v>
      </c>
      <c r="J185" s="401" t="str">
        <f>VLOOKUP($B185,Computations!$B$10:$AY$386,VLOOKUP(J$1,'day lookup'!$D$1:$E$52,2))</f>
        <v>Y</v>
      </c>
      <c r="K185" s="107">
        <f>VLOOKUP($B185,Computations!$B$10:$AY$386,VLOOKUP(K$1,'day lookup'!$D$1:$E$52,2))</f>
        <v>150.5126728258106</v>
      </c>
      <c r="L185" s="107">
        <f>VLOOKUP($B185,Computations!$B$10:$AY$386,VLOOKUP(L$1,'day lookup'!$D$1:$E$52,2))</f>
        <v>50</v>
      </c>
      <c r="M185" s="107">
        <f>VLOOKUP($B185,Computations!$B$10:$AY$386,VLOOKUP(M$1,'day lookup'!$D$1:$E$52,2))</f>
        <v>2107.4687499999995</v>
      </c>
      <c r="N185" s="107">
        <f>VLOOKUP($B185,Computations!$B$10:$AY$386,VLOOKUP(N$1,'day lookup'!$D$1:$E$52,2))</f>
        <v>691.34114583333303</v>
      </c>
      <c r="O185" s="107"/>
    </row>
    <row r="186" spans="1:15">
      <c r="A186" s="73" t="str">
        <f ca="1">OFFSET('day lookup'!$A$1,WEEKDAY(B186)-1,0)</f>
        <v>WED</v>
      </c>
      <c r="B186" s="56">
        <f t="shared" si="7"/>
        <v>41115</v>
      </c>
      <c r="C186" s="107">
        <f>VLOOKUP($B186,Computations!$B$10:$AY$386,VLOOKUP(C$1,'day lookup'!$D$1:$E$52,2))</f>
        <v>7749.0293743016764</v>
      </c>
      <c r="D186" s="107">
        <f>VLOOKUP($B186,Computations!$B$10:$AY$386,VLOOKUP(D$1,'day lookup'!$D$1:$E$52,2))</f>
        <v>86347.29</v>
      </c>
      <c r="E186" s="107">
        <f>VLOOKUP($B186,Computations!$B$10:$AY$386,VLOOKUP(E$1,'day lookup'!$D$1:$E$52,2))</f>
        <v>128.57056424985149</v>
      </c>
      <c r="F186" s="107">
        <f>VLOOKUP($B186,Computations!$B$10:$AY$386,VLOOKUP(F$1,'day lookup'!$D$1:$E$52,2))</f>
        <v>8.5142000000000007</v>
      </c>
      <c r="G186" s="107">
        <f>VLOOKUP($B186,Computations!$B$10:$AY$386,VLOOKUP(G$1,'day lookup'!$D$1:$E$52,2))</f>
        <v>192.17635416666667</v>
      </c>
      <c r="H186" s="107">
        <f>VLOOKUP($B186,Computations!$B$10:$AY$386,VLOOKUP(H$1,'day lookup'!$D$1:$E$52,2))</f>
        <v>2.8236458333333299</v>
      </c>
      <c r="I186" s="107">
        <f>VLOOKUP($B186,Computations!$B$10:$AY$386,VLOOKUP(I$1,'day lookup'!$D$1:$E$52,2))</f>
        <v>195</v>
      </c>
      <c r="J186" s="401" t="str">
        <f>VLOOKUP($B186,Computations!$B$10:$AY$386,VLOOKUP(J$1,'day lookup'!$D$1:$E$52,2))</f>
        <v>Y</v>
      </c>
      <c r="K186" s="107">
        <f>VLOOKUP($B186,Computations!$B$10:$AY$386,VLOOKUP(K$1,'day lookup'!$D$1:$E$52,2))</f>
        <v>131.39421008318482</v>
      </c>
      <c r="L186" s="107">
        <f>VLOOKUP($B186,Computations!$B$10:$AY$386,VLOOKUP(L$1,'day lookup'!$D$1:$E$52,2))</f>
        <v>50</v>
      </c>
      <c r="M186" s="107">
        <f>VLOOKUP($B186,Computations!$B$10:$AY$386,VLOOKUP(M$1,'day lookup'!$D$1:$E$52,2))</f>
        <v>2206.6437499999997</v>
      </c>
      <c r="N186" s="107">
        <f>VLOOKUP($B186,Computations!$B$10:$AY$386,VLOOKUP(N$1,'day lookup'!$D$1:$E$52,2))</f>
        <v>765.42708333333303</v>
      </c>
      <c r="O186" s="107"/>
    </row>
    <row r="187" spans="1:15">
      <c r="A187" s="73" t="str">
        <f ca="1">OFFSET('day lookup'!$A$1,WEEKDAY(B187)-1,0)</f>
        <v>THU</v>
      </c>
      <c r="B187" s="56">
        <f t="shared" si="7"/>
        <v>41116</v>
      </c>
      <c r="C187" s="107">
        <f>VLOOKUP($B187,Computations!$B$10:$AY$386,VLOOKUP(C$1,'day lookup'!$D$1:$E$52,2))</f>
        <v>7748.8293370786514</v>
      </c>
      <c r="D187" s="107">
        <f>VLOOKUP($B187,Computations!$B$10:$AY$386,VLOOKUP(D$1,'day lookup'!$D$1:$E$52,2))</f>
        <v>86169.11</v>
      </c>
      <c r="E187" s="107">
        <f>VLOOKUP($B187,Computations!$B$10:$AY$386,VLOOKUP(E$1,'day lookup'!$D$1:$E$52,2))</f>
        <v>110.55611837030854</v>
      </c>
      <c r="F187" s="107">
        <f>VLOOKUP($B187,Computations!$B$10:$AY$386,VLOOKUP(F$1,'day lookup'!$D$1:$E$52,2))</f>
        <v>8.5040999999999993</v>
      </c>
      <c r="G187" s="107">
        <f>VLOOKUP($B187,Computations!$B$10:$AY$386,VLOOKUP(G$1,'day lookup'!$D$1:$E$52,2))</f>
        <v>191.88312500000001</v>
      </c>
      <c r="H187" s="107">
        <f>VLOOKUP($B187,Computations!$B$10:$AY$386,VLOOKUP(H$1,'day lookup'!$D$1:$E$52,2))</f>
        <v>2.82</v>
      </c>
      <c r="I187" s="107">
        <f>VLOOKUP($B187,Computations!$B$10:$AY$386,VLOOKUP(I$1,'day lookup'!$D$1:$E$52,2))</f>
        <v>194.703125</v>
      </c>
      <c r="J187" s="401" t="str">
        <f>VLOOKUP($B187,Computations!$B$10:$AY$386,VLOOKUP(J$1,'day lookup'!$D$1:$E$52,2))</f>
        <v>Y</v>
      </c>
      <c r="K187" s="107">
        <f>VLOOKUP($B187,Computations!$B$10:$AY$386,VLOOKUP(K$1,'day lookup'!$D$1:$E$52,2))</f>
        <v>113.37611837030853</v>
      </c>
      <c r="L187" s="107">
        <f>VLOOKUP($B187,Computations!$B$10:$AY$386,VLOOKUP(L$1,'day lookup'!$D$1:$E$52,2))</f>
        <v>50</v>
      </c>
      <c r="M187" s="107">
        <f>VLOOKUP($B187,Computations!$B$10:$AY$386,VLOOKUP(M$1,'day lookup'!$D$1:$E$52,2))</f>
        <v>2305.8187499999999</v>
      </c>
      <c r="N187" s="107">
        <f>VLOOKUP($B187,Computations!$B$10:$AY$386,VLOOKUP(N$1,'day lookup'!$D$1:$E$52,2))</f>
        <v>969.06770833333303</v>
      </c>
      <c r="O187" s="107"/>
    </row>
    <row r="188" spans="1:15">
      <c r="A188" s="73" t="str">
        <f ca="1">OFFSET('day lookup'!$A$1,WEEKDAY(B188)-1,0)</f>
        <v>FRI</v>
      </c>
      <c r="B188" s="56">
        <f t="shared" si="7"/>
        <v>41117</v>
      </c>
      <c r="C188" s="107">
        <f>VLOOKUP($B188,Computations!$B$10:$AY$386,VLOOKUP(C$1,'day lookup'!$D$1:$E$52,2))</f>
        <v>7748.6191123595509</v>
      </c>
      <c r="D188" s="107">
        <f>VLOOKUP($B188,Computations!$B$10:$AY$386,VLOOKUP(D$1,'day lookup'!$D$1:$E$52,2))</f>
        <v>85982.01</v>
      </c>
      <c r="E188" s="107">
        <f>VLOOKUP($B188,Computations!$B$10:$AY$386,VLOOKUP(E$1,'day lookup'!$D$1:$E$52,2))</f>
        <v>105.78329228635957</v>
      </c>
      <c r="F188" s="107">
        <f>VLOOKUP($B188,Computations!$B$10:$AY$386,VLOOKUP(F$1,'day lookup'!$D$1:$E$52,2))</f>
        <v>8.4939999999999998</v>
      </c>
      <c r="G188" s="107">
        <f>VLOOKUP($B188,Computations!$B$10:$AY$386,VLOOKUP(G$1,'day lookup'!$D$1:$E$52,2))</f>
        <v>191.61750000000001</v>
      </c>
      <c r="H188" s="107">
        <f>VLOOKUP($B188,Computations!$B$10:$AY$386,VLOOKUP(H$1,'day lookup'!$D$1:$E$52,2))</f>
        <v>2.82</v>
      </c>
      <c r="I188" s="107">
        <f>VLOOKUP($B188,Computations!$B$10:$AY$386,VLOOKUP(I$1,'day lookup'!$D$1:$E$52,2))</f>
        <v>194.4375</v>
      </c>
      <c r="J188" s="401" t="str">
        <f>VLOOKUP($B188,Computations!$B$10:$AY$386,VLOOKUP(J$1,'day lookup'!$D$1:$E$52,2))</f>
        <v>Y</v>
      </c>
      <c r="K188" s="107">
        <f>VLOOKUP($B188,Computations!$B$10:$AY$386,VLOOKUP(K$1,'day lookup'!$D$1:$E$52,2))</f>
        <v>108.60329228635956</v>
      </c>
      <c r="L188" s="107">
        <f>VLOOKUP($B188,Computations!$B$10:$AY$386,VLOOKUP(L$1,'day lookup'!$D$1:$E$52,2))</f>
        <v>50</v>
      </c>
      <c r="M188" s="107">
        <f>VLOOKUP($B188,Computations!$B$10:$AY$386,VLOOKUP(M$1,'day lookup'!$D$1:$E$52,2))</f>
        <v>2404.9937500000001</v>
      </c>
      <c r="N188" s="107">
        <f>VLOOKUP($B188,Computations!$B$10:$AY$386,VLOOKUP(N$1,'day lookup'!$D$1:$E$52,2))</f>
        <v>842.38802083333303</v>
      </c>
      <c r="O188" s="107"/>
    </row>
    <row r="189" spans="1:15">
      <c r="A189" s="73" t="str">
        <f ca="1">OFFSET('day lookup'!$A$1,WEEKDAY(B189)-1,0)</f>
        <v>SAT</v>
      </c>
      <c r="B189" s="56">
        <f t="shared" si="7"/>
        <v>41118</v>
      </c>
      <c r="C189" s="107">
        <f>VLOOKUP($B189,Computations!$B$10:$AY$386,VLOOKUP(C$1,'day lookup'!$D$1:$E$52,2))</f>
        <v>7748.3988988764049</v>
      </c>
      <c r="D189" s="107">
        <f>VLOOKUP($B189,Computations!$B$10:$AY$386,VLOOKUP(D$1,'day lookup'!$D$1:$E$52,2))</f>
        <v>85786.02</v>
      </c>
      <c r="E189" s="107">
        <f>VLOOKUP($B189,Computations!$B$10:$AY$386,VLOOKUP(E$1,'day lookup'!$D$1:$E$52,2))</f>
        <v>100.81465348185498</v>
      </c>
      <c r="F189" s="107">
        <f>VLOOKUP($B189,Computations!$B$10:$AY$386,VLOOKUP(F$1,'day lookup'!$D$1:$E$52,2))</f>
        <v>8.4839000000000002</v>
      </c>
      <c r="G189" s="107">
        <f>VLOOKUP($B189,Computations!$B$10:$AY$386,VLOOKUP(G$1,'day lookup'!$D$1:$E$52,2))</f>
        <v>191.14093750000001</v>
      </c>
      <c r="H189" s="107">
        <f>VLOOKUP($B189,Computations!$B$10:$AY$386,VLOOKUP(H$1,'day lookup'!$D$1:$E$52,2))</f>
        <v>2.82</v>
      </c>
      <c r="I189" s="107">
        <f>VLOOKUP($B189,Computations!$B$10:$AY$386,VLOOKUP(I$1,'day lookup'!$D$1:$E$52,2))</f>
        <v>193.9609375</v>
      </c>
      <c r="J189" s="401" t="str">
        <f>VLOOKUP($B189,Computations!$B$10:$AY$386,VLOOKUP(J$1,'day lookup'!$D$1:$E$52,2))</f>
        <v>Y</v>
      </c>
      <c r="K189" s="107">
        <f>VLOOKUP($B189,Computations!$B$10:$AY$386,VLOOKUP(K$1,'day lookup'!$D$1:$E$52,2))</f>
        <v>103.63465348185497</v>
      </c>
      <c r="L189" s="107">
        <f>VLOOKUP($B189,Computations!$B$10:$AY$386,VLOOKUP(L$1,'day lookup'!$D$1:$E$52,2))</f>
        <v>50</v>
      </c>
      <c r="M189" s="107">
        <f>VLOOKUP($B189,Computations!$B$10:$AY$386,VLOOKUP(M$1,'day lookup'!$D$1:$E$52,2))</f>
        <v>2504.1687500000003</v>
      </c>
      <c r="N189" s="107">
        <f>VLOOKUP($B189,Computations!$B$10:$AY$386,VLOOKUP(N$1,'day lookup'!$D$1:$E$52,2))</f>
        <v>684.33854166666595</v>
      </c>
      <c r="O189" s="107"/>
    </row>
    <row r="190" spans="1:15">
      <c r="A190" s="73" t="str">
        <f ca="1">OFFSET('day lookup'!$A$1,WEEKDAY(B190)-1,0)</f>
        <v>SUN</v>
      </c>
      <c r="B190" s="56">
        <f t="shared" si="7"/>
        <v>41119</v>
      </c>
      <c r="C190" s="107">
        <f>VLOOKUP($B190,Computations!$B$10:$AY$386,VLOOKUP(C$1,'day lookup'!$D$1:$E$52,2))</f>
        <v>7748.1892247191008</v>
      </c>
      <c r="D190" s="107">
        <f>VLOOKUP($B190,Computations!$B$10:$AY$386,VLOOKUP(D$1,'day lookup'!$D$1:$E$52,2))</f>
        <v>85599.41</v>
      </c>
      <c r="E190" s="107">
        <f>VLOOKUP($B190,Computations!$B$10:$AY$386,VLOOKUP(E$1,'day lookup'!$D$1:$E$52,2))</f>
        <v>105.22480847539045</v>
      </c>
      <c r="F190" s="107">
        <f>VLOOKUP($B190,Computations!$B$10:$AY$386,VLOOKUP(F$1,'day lookup'!$D$1:$E$52,2))</f>
        <v>8.4739000000000004</v>
      </c>
      <c r="G190" s="107">
        <f>VLOOKUP($B190,Computations!$B$10:$AY$386,VLOOKUP(G$1,'day lookup'!$D$1:$E$52,2))</f>
        <v>190.83207812500001</v>
      </c>
      <c r="H190" s="107">
        <f>VLOOKUP($B190,Computations!$B$10:$AY$386,VLOOKUP(H$1,'day lookup'!$D$1:$E$52,2))</f>
        <v>2.7226093750000002</v>
      </c>
      <c r="I190" s="107">
        <f>VLOOKUP($B190,Computations!$B$10:$AY$386,VLOOKUP(I$1,'day lookup'!$D$1:$E$52,2))</f>
        <v>193.5546875</v>
      </c>
      <c r="J190" s="401" t="str">
        <f>VLOOKUP($B190,Computations!$B$10:$AY$386,VLOOKUP(J$1,'day lookup'!$D$1:$E$52,2))</f>
        <v>Y</v>
      </c>
      <c r="K190" s="107">
        <f>VLOOKUP($B190,Computations!$B$10:$AY$386,VLOOKUP(K$1,'day lookup'!$D$1:$E$52,2))</f>
        <v>107.94741785039045</v>
      </c>
      <c r="L190" s="107">
        <f>VLOOKUP($B190,Computations!$B$10:$AY$386,VLOOKUP(L$1,'day lookup'!$D$1:$E$52,2))</f>
        <v>50</v>
      </c>
      <c r="M190" s="107">
        <f>VLOOKUP($B190,Computations!$B$10:$AY$386,VLOOKUP(M$1,'day lookup'!$D$1:$E$52,2))</f>
        <v>2603.3437500000005</v>
      </c>
      <c r="N190" s="107">
        <f>VLOOKUP($B190,Computations!$B$10:$AY$386,VLOOKUP(N$1,'day lookup'!$D$1:$E$52,2))</f>
        <v>630.22395833333303</v>
      </c>
      <c r="O190" s="107"/>
    </row>
    <row r="191" spans="1:15">
      <c r="A191" s="73" t="str">
        <f ca="1">OFFSET('day lookup'!$A$1,WEEKDAY(B191)-1,0)</f>
        <v>MON</v>
      </c>
      <c r="B191" s="56">
        <f t="shared" si="7"/>
        <v>41120</v>
      </c>
      <c r="C191" s="107">
        <f>VLOOKUP($B191,Computations!$B$10:$AY$386,VLOOKUP(C$1,'day lookup'!$D$1:$E$52,2))</f>
        <v>7747.9699209039545</v>
      </c>
      <c r="D191" s="107">
        <f>VLOOKUP($B191,Computations!$B$10:$AY$386,VLOOKUP(D$1,'day lookup'!$D$1:$E$52,2))</f>
        <v>85404.38</v>
      </c>
      <c r="E191" s="107">
        <f>VLOOKUP($B191,Computations!$B$10:$AY$386,VLOOKUP(E$1,'day lookup'!$D$1:$E$52,2))</f>
        <v>102.3495516319538</v>
      </c>
      <c r="F191" s="107">
        <f>VLOOKUP($B191,Computations!$B$10:$AY$386,VLOOKUP(F$1,'day lookup'!$D$1:$E$52,2))</f>
        <v>8.4638000000000009</v>
      </c>
      <c r="G191" s="107">
        <f>VLOOKUP($B191,Computations!$B$10:$AY$386,VLOOKUP(G$1,'day lookup'!$D$1:$E$52,2))</f>
        <v>192.21194270833334</v>
      </c>
      <c r="H191" s="107">
        <f>VLOOKUP($B191,Computations!$B$10:$AY$386,VLOOKUP(H$1,'day lookup'!$D$1:$E$52,2))</f>
        <v>4.5869791666666597E-2</v>
      </c>
      <c r="I191" s="107">
        <f>VLOOKUP($B191,Computations!$B$10:$AY$386,VLOOKUP(I$1,'day lookup'!$D$1:$E$52,2))</f>
        <v>192.2578125</v>
      </c>
      <c r="J191" s="401" t="str">
        <f>VLOOKUP($B191,Computations!$B$10:$AY$386,VLOOKUP(J$1,'day lookup'!$D$1:$E$52,2))</f>
        <v>Y</v>
      </c>
      <c r="K191" s="107">
        <f>VLOOKUP($B191,Computations!$B$10:$AY$386,VLOOKUP(K$1,'day lookup'!$D$1:$E$52,2))</f>
        <v>102.39542142362046</v>
      </c>
      <c r="L191" s="107">
        <f>VLOOKUP($B191,Computations!$B$10:$AY$386,VLOOKUP(L$1,'day lookup'!$D$1:$E$52,2))</f>
        <v>50</v>
      </c>
      <c r="M191" s="107">
        <f>VLOOKUP($B191,Computations!$B$10:$AY$386,VLOOKUP(M$1,'day lookup'!$D$1:$E$52,2))</f>
        <v>2702.5187500000006</v>
      </c>
      <c r="N191" s="107">
        <f>VLOOKUP($B191,Computations!$B$10:$AY$386,VLOOKUP(N$1,'day lookup'!$D$1:$E$52,2))</f>
        <v>664.74739583333303</v>
      </c>
      <c r="O191" s="107"/>
    </row>
    <row r="192" spans="1:15">
      <c r="A192" s="73" t="str">
        <f ca="1">OFFSET('day lookup'!$A$1,WEEKDAY(B192)-1,0)</f>
        <v>TUE</v>
      </c>
      <c r="B192" s="56">
        <f t="shared" si="7"/>
        <v>41121</v>
      </c>
      <c r="C192" s="107">
        <f>VLOOKUP($B192,Computations!$B$10:$AY$386,VLOOKUP(C$1,'day lookup'!$D$1:$E$52,2))</f>
        <v>7747.7591186440677</v>
      </c>
      <c r="D192" s="107">
        <f>VLOOKUP($B192,Computations!$B$10:$AY$386,VLOOKUP(D$1,'day lookup'!$D$1:$E$52,2))</f>
        <v>85217.82</v>
      </c>
      <c r="E192" s="107">
        <f>VLOOKUP($B192,Computations!$B$10:$AY$386,VLOOKUP(E$1,'day lookup'!$D$1:$E$52,2))</f>
        <v>102.20617477444173</v>
      </c>
      <c r="F192" s="107">
        <f>VLOOKUP($B192,Computations!$B$10:$AY$386,VLOOKUP(F$1,'day lookup'!$D$1:$E$52,2))</f>
        <v>8.4486000000000008</v>
      </c>
      <c r="G192" s="107">
        <f>VLOOKUP($B192,Computations!$B$10:$AY$386,VLOOKUP(G$1,'day lookup'!$D$1:$E$52,2))</f>
        <v>187.81353645833266</v>
      </c>
      <c r="H192" s="107">
        <f>VLOOKUP($B192,Computations!$B$10:$AY$386,VLOOKUP(H$1,'day lookup'!$D$1:$E$52,2))</f>
        <v>1.56770833333333E-3</v>
      </c>
      <c r="I192" s="107">
        <f>VLOOKUP($B192,Computations!$B$10:$AY$386,VLOOKUP(I$1,'day lookup'!$D$1:$E$52,2))</f>
        <v>187.815104166666</v>
      </c>
      <c r="J192" s="401" t="str">
        <f>VLOOKUP($B192,Computations!$B$10:$AY$386,VLOOKUP(J$1,'day lookup'!$D$1:$E$52,2))</f>
        <v>Y</v>
      </c>
      <c r="K192" s="107">
        <f>VLOOKUP($B192,Computations!$B$10:$AY$386,VLOOKUP(K$1,'day lookup'!$D$1:$E$52,2))</f>
        <v>102.20774248277507</v>
      </c>
      <c r="L192" s="107">
        <f>VLOOKUP($B192,Computations!$B$10:$AY$386,VLOOKUP(L$1,'day lookup'!$D$1:$E$52,2))</f>
        <v>75</v>
      </c>
      <c r="M192" s="107">
        <f>VLOOKUP($B192,Computations!$B$10:$AY$386,VLOOKUP(M$1,'day lookup'!$D$1:$E$52,2))</f>
        <v>2851.2812500000005</v>
      </c>
      <c r="N192" s="107">
        <f>VLOOKUP($B192,Computations!$B$10:$AY$386,VLOOKUP(N$1,'day lookup'!$D$1:$E$52,2))</f>
        <v>648.46875</v>
      </c>
      <c r="O192" s="107"/>
    </row>
    <row r="193" spans="1:15">
      <c r="C193" s="92"/>
      <c r="D193" s="126"/>
      <c r="E193" s="91"/>
      <c r="F193" s="92"/>
      <c r="G193" s="91"/>
      <c r="H193" s="92"/>
      <c r="I193" s="92"/>
      <c r="J193" s="34"/>
      <c r="K193" s="100"/>
      <c r="L193" s="92"/>
      <c r="M193" s="21"/>
      <c r="N193" s="58"/>
      <c r="O193" s="49"/>
    </row>
    <row r="194" spans="1:15">
      <c r="A194" s="48" t="s">
        <v>48</v>
      </c>
      <c r="C194" s="108">
        <f t="shared" ref="C194:I194" si="8">AVERAGEA(C162:C192)</f>
        <v>7750.4725987951388</v>
      </c>
      <c r="D194" s="79">
        <f t="shared" si="8"/>
        <v>87648.191290322575</v>
      </c>
      <c r="E194" s="79">
        <f t="shared" si="8"/>
        <v>120.09428682108744</v>
      </c>
      <c r="F194" s="61">
        <f t="shared" si="8"/>
        <v>8.5956548387096756</v>
      </c>
      <c r="G194" s="79">
        <f t="shared" si="8"/>
        <v>186.45899042338706</v>
      </c>
      <c r="H194" s="61">
        <f t="shared" si="8"/>
        <v>4.0013590389784905</v>
      </c>
      <c r="I194" s="61">
        <f t="shared" si="8"/>
        <v>190.46034946236551</v>
      </c>
      <c r="K194" s="101"/>
      <c r="L194" s="61">
        <f>AVERAGEA(L162:L192)</f>
        <v>46.37096774193548</v>
      </c>
      <c r="M194" s="60"/>
      <c r="N194" s="19">
        <f>AVERAGEA(N162:N192)</f>
        <v>611.02234543010707</v>
      </c>
      <c r="O194" s="19"/>
    </row>
    <row r="195" spans="1:15" s="60" customFormat="1">
      <c r="A195" s="104" t="s">
        <v>49</v>
      </c>
      <c r="B195" s="105"/>
      <c r="C195" s="19"/>
      <c r="D195" s="53"/>
      <c r="E195" s="53">
        <f>SUM(E162:E192)*1.9835</f>
        <v>7384.4175551984354</v>
      </c>
      <c r="F195" s="53">
        <f>SUM(F162:F192)*1.9835</f>
        <v>528.53392254999994</v>
      </c>
      <c r="G195" s="53">
        <f>SUM(G162:G192)*1.9835</f>
        <v>11465.083632648435</v>
      </c>
      <c r="H195" s="53">
        <f>SUM(H162:H192)*1.9835</f>
        <v>246.03756526822895</v>
      </c>
      <c r="I195" s="53">
        <f>SUM(I162:I192)*1.9835</f>
        <v>11711.121197916662</v>
      </c>
      <c r="J195" s="18"/>
      <c r="K195" s="59"/>
      <c r="L195" s="53">
        <f>SUM(L162:L192)*1.9835</f>
        <v>2851.28125</v>
      </c>
      <c r="M195" s="60">
        <f>M192</f>
        <v>2851.2812500000005</v>
      </c>
      <c r="N195" s="53">
        <f>SUM(N162:N192)*1.9835</f>
        <v>37570.847486979139</v>
      </c>
      <c r="O195" s="62"/>
    </row>
    <row r="196" spans="1:15" ht="13.5" thickBot="1">
      <c r="A196" s="63"/>
      <c r="B196" s="64"/>
      <c r="C196" s="65"/>
      <c r="D196" s="66"/>
      <c r="E196" s="94"/>
      <c r="F196" s="95"/>
      <c r="G196" s="94"/>
      <c r="H196" s="95"/>
      <c r="I196" s="95"/>
      <c r="J196" s="67"/>
      <c r="K196" s="102"/>
      <c r="L196" s="95"/>
      <c r="M196" s="63"/>
      <c r="N196" s="68"/>
      <c r="O196" s="23"/>
    </row>
    <row r="197" spans="1:15">
      <c r="A197" s="48" t="s">
        <v>55</v>
      </c>
      <c r="C197" s="55"/>
      <c r="O197" s="23"/>
    </row>
    <row r="198" spans="1:15">
      <c r="C198" s="55"/>
      <c r="O198" s="23"/>
    </row>
    <row r="199" spans="1:15">
      <c r="A199" s="48"/>
      <c r="O199" s="23"/>
    </row>
    <row r="200" spans="1:15">
      <c r="H200" s="83" t="s">
        <v>0</v>
      </c>
      <c r="I200" s="82"/>
      <c r="O200" s="23"/>
    </row>
    <row r="201" spans="1:15">
      <c r="H201" s="84" t="s">
        <v>1</v>
      </c>
      <c r="I201" s="82"/>
      <c r="O201" s="23"/>
    </row>
    <row r="202" spans="1:15">
      <c r="H202" s="84" t="s">
        <v>2</v>
      </c>
      <c r="I202" s="82"/>
      <c r="O202" s="23"/>
    </row>
    <row r="203" spans="1:15">
      <c r="H203" s="84" t="s">
        <v>41</v>
      </c>
      <c r="I203" s="106">
        <f>I5</f>
        <v>2012</v>
      </c>
      <c r="O203" s="23"/>
    </row>
    <row r="204" spans="1:15">
      <c r="H204" s="22">
        <f>B212</f>
        <v>41122</v>
      </c>
      <c r="I204" s="82"/>
      <c r="O204" s="23"/>
    </row>
    <row r="205" spans="1:15" ht="13.5" thickBot="1">
      <c r="H205" s="84"/>
      <c r="I205" s="84"/>
      <c r="O205" s="23"/>
    </row>
    <row r="206" spans="1:15" s="16" customFormat="1">
      <c r="A206" s="69"/>
      <c r="B206" s="26"/>
      <c r="C206" s="29"/>
      <c r="D206" s="70"/>
      <c r="E206" s="96"/>
      <c r="F206" s="89"/>
      <c r="G206" s="96"/>
      <c r="H206" s="89"/>
      <c r="I206" s="89" t="s">
        <v>3</v>
      </c>
      <c r="J206" s="71" t="s">
        <v>56</v>
      </c>
      <c r="K206" s="103" t="s">
        <v>8</v>
      </c>
      <c r="L206" s="89"/>
      <c r="M206" s="69"/>
      <c r="N206" s="72"/>
      <c r="O206" s="36"/>
    </row>
    <row r="207" spans="1:15" s="16" customFormat="1">
      <c r="A207" s="11"/>
      <c r="B207" s="13"/>
      <c r="C207" s="17"/>
      <c r="D207" s="37"/>
      <c r="E207" s="83"/>
      <c r="F207" s="84"/>
      <c r="G207" s="83" t="s">
        <v>12</v>
      </c>
      <c r="H207" s="84" t="s">
        <v>5</v>
      </c>
      <c r="I207" s="84" t="s">
        <v>4</v>
      </c>
      <c r="J207" s="33" t="s">
        <v>57</v>
      </c>
      <c r="K207" s="99" t="s">
        <v>16</v>
      </c>
      <c r="L207" s="84" t="s">
        <v>6</v>
      </c>
      <c r="M207" s="16" t="s">
        <v>7</v>
      </c>
      <c r="N207" s="35"/>
      <c r="O207" s="36"/>
    </row>
    <row r="208" spans="1:15" s="16" customFormat="1">
      <c r="A208" s="11"/>
      <c r="B208" s="13"/>
      <c r="C208" s="17"/>
      <c r="D208" s="37"/>
      <c r="E208" s="83"/>
      <c r="F208" s="84"/>
      <c r="G208" s="82" t="s">
        <v>43</v>
      </c>
      <c r="H208" s="84" t="s">
        <v>11</v>
      </c>
      <c r="I208" s="84" t="s">
        <v>10</v>
      </c>
      <c r="J208" s="33" t="s">
        <v>15</v>
      </c>
      <c r="K208" s="99" t="s">
        <v>26</v>
      </c>
      <c r="L208" s="84" t="s">
        <v>13</v>
      </c>
      <c r="M208" s="16" t="s">
        <v>13</v>
      </c>
      <c r="N208" s="35" t="s">
        <v>14</v>
      </c>
      <c r="O208" s="36"/>
    </row>
    <row r="209" spans="1:15" s="16" customFormat="1">
      <c r="A209" s="11"/>
      <c r="B209" s="13"/>
      <c r="C209" s="17" t="s">
        <v>18</v>
      </c>
      <c r="D209" s="37" t="s">
        <v>19</v>
      </c>
      <c r="E209" s="83" t="s">
        <v>23</v>
      </c>
      <c r="F209" s="84" t="s">
        <v>24</v>
      </c>
      <c r="G209" s="83" t="s">
        <v>22</v>
      </c>
      <c r="H209" s="84" t="s">
        <v>21</v>
      </c>
      <c r="I209" s="84" t="s">
        <v>20</v>
      </c>
      <c r="J209" s="33" t="s">
        <v>25</v>
      </c>
      <c r="K209" s="97" t="s">
        <v>153</v>
      </c>
      <c r="L209" s="84" t="s">
        <v>22</v>
      </c>
      <c r="M209" s="16" t="s">
        <v>22</v>
      </c>
      <c r="N209" s="35" t="s">
        <v>10</v>
      </c>
      <c r="O209" s="36"/>
    </row>
    <row r="210" spans="1:15" s="16" customFormat="1" ht="13.5" thickBot="1">
      <c r="A210" s="45" t="s">
        <v>27</v>
      </c>
      <c r="B210" s="40" t="s">
        <v>40</v>
      </c>
      <c r="C210" s="43" t="s">
        <v>50</v>
      </c>
      <c r="D210" s="44" t="s">
        <v>51</v>
      </c>
      <c r="E210" s="90" t="s">
        <v>52</v>
      </c>
      <c r="F210" s="90" t="s">
        <v>52</v>
      </c>
      <c r="G210" s="90" t="s">
        <v>52</v>
      </c>
      <c r="H210" s="90" t="s">
        <v>52</v>
      </c>
      <c r="I210" s="90" t="s">
        <v>52</v>
      </c>
      <c r="J210" s="46"/>
      <c r="K210" s="90" t="s">
        <v>52</v>
      </c>
      <c r="L210" s="90" t="s">
        <v>52</v>
      </c>
      <c r="M210" s="44" t="s">
        <v>51</v>
      </c>
      <c r="N210" s="129" t="s">
        <v>52</v>
      </c>
      <c r="O210" s="36"/>
    </row>
    <row r="211" spans="1:15" ht="13.5" thickTop="1">
      <c r="A211" s="48"/>
      <c r="C211" s="49"/>
      <c r="D211" s="50"/>
      <c r="E211" s="91"/>
      <c r="F211" s="92"/>
      <c r="G211" s="91"/>
      <c r="H211" s="92"/>
      <c r="I211" s="92"/>
      <c r="J211" s="34"/>
      <c r="K211" s="100"/>
      <c r="L211" s="92"/>
      <c r="M211" s="21"/>
      <c r="N211" s="58"/>
      <c r="O211" s="73"/>
    </row>
    <row r="212" spans="1:15">
      <c r="A212" s="73" t="str">
        <f ca="1">OFFSET('day lookup'!$A$1,WEEKDAY(B212)-1,0)</f>
        <v>WED</v>
      </c>
      <c r="B212" s="13">
        <f>B192+1</f>
        <v>41122</v>
      </c>
      <c r="C212" s="107">
        <f>VLOOKUP($B212,Computations!$B$10:$AY$386,VLOOKUP(C$1,'day lookup'!$D$1:$E$52,2))</f>
        <v>7747.5690960451975</v>
      </c>
      <c r="D212" s="107">
        <f>VLOOKUP($B212,Computations!$B$10:$AY$386,VLOOKUP(D$1,'day lookup'!$D$1:$E$52,2))</f>
        <v>85049.65</v>
      </c>
      <c r="E212" s="107">
        <f>VLOOKUP($B212,Computations!$B$10:$AY$386,VLOOKUP(E$1,'day lookup'!$D$1:$E$52,2))</f>
        <v>97.628395815207654</v>
      </c>
      <c r="F212" s="107">
        <f>VLOOKUP($B212,Computations!$B$10:$AY$386,VLOOKUP(F$1,'day lookup'!$D$1:$E$52,2))</f>
        <v>6.0693000000000001</v>
      </c>
      <c r="G212" s="107">
        <f>VLOOKUP($B212,Computations!$B$10:$AY$386,VLOOKUP(G$1,'day lookup'!$D$1:$E$52,2))</f>
        <v>176.34356770833233</v>
      </c>
      <c r="H212" s="107">
        <f>VLOOKUP($B212,Computations!$B$10:$AY$386,VLOOKUP(H$1,'day lookup'!$D$1:$E$52,2))</f>
        <v>1.82291666666666E-4</v>
      </c>
      <c r="I212" s="107">
        <f>VLOOKUP($B212,Computations!$B$10:$AY$386,VLOOKUP(I$1,'day lookup'!$D$1:$E$52,2))</f>
        <v>176.34374999999901</v>
      </c>
      <c r="J212" s="401" t="str">
        <f>VLOOKUP($B212,Computations!$B$10:$AY$386,VLOOKUP(J$1,'day lookup'!$D$1:$E$52,2))</f>
        <v>Y</v>
      </c>
      <c r="K212" s="107">
        <f>VLOOKUP($B212,Computations!$B$10:$AY$386,VLOOKUP(K$1,'day lookup'!$D$1:$E$52,2))</f>
        <v>97.628578106874315</v>
      </c>
      <c r="L212" s="107">
        <f>VLOOKUP($B212,Computations!$B$10:$AY$386,VLOOKUP(L$1,'day lookup'!$D$1:$E$52,2))</f>
        <v>125</v>
      </c>
      <c r="M212" s="107">
        <f>VLOOKUP($B212,Computations!$B$10:$AY$386,VLOOKUP(M$1,'day lookup'!$D$1:$E$52,2))</f>
        <v>3099.2187500000005</v>
      </c>
      <c r="N212" s="107">
        <f>VLOOKUP($B212,Computations!$B$10:$AY$386,VLOOKUP(N$1,'day lookup'!$D$1:$E$52,2))</f>
        <v>657.046875</v>
      </c>
      <c r="O212" s="107"/>
    </row>
    <row r="213" spans="1:15">
      <c r="A213" s="73" t="str">
        <f ca="1">OFFSET('day lookup'!$A$1,WEEKDAY(B213)-1,0)</f>
        <v>THU</v>
      </c>
      <c r="B213" s="75">
        <f>B212+1</f>
        <v>41123</v>
      </c>
      <c r="C213" s="107">
        <f>VLOOKUP($B213,Computations!$B$10:$AY$386,VLOOKUP(C$1,'day lookup'!$D$1:$E$52,2))</f>
        <v>7747.3495367231635</v>
      </c>
      <c r="D213" s="107">
        <f>VLOOKUP($B213,Computations!$B$10:$AY$386,VLOOKUP(D$1,'day lookup'!$D$1:$E$52,2))</f>
        <v>84855.34</v>
      </c>
      <c r="E213" s="107">
        <f>VLOOKUP($B213,Computations!$B$10:$AY$386,VLOOKUP(E$1,'day lookup'!$D$1:$E$52,2))</f>
        <v>99.178191129948246</v>
      </c>
      <c r="F213" s="107">
        <f>VLOOKUP($B213,Computations!$B$10:$AY$386,VLOOKUP(F$1,'day lookup'!$D$1:$E$52,2))</f>
        <v>6.0591999999999997</v>
      </c>
      <c r="G213" s="107">
        <f>VLOOKUP($B213,Computations!$B$10:$AY$386,VLOOKUP(G$1,'day lookup'!$D$1:$E$52,2))</f>
        <v>191.0821875</v>
      </c>
      <c r="H213" s="107">
        <f>VLOOKUP($B213,Computations!$B$10:$AY$386,VLOOKUP(H$1,'day lookup'!$D$1:$E$52,2))</f>
        <v>1.0428124999999899</v>
      </c>
      <c r="I213" s="107">
        <f>VLOOKUP($B213,Computations!$B$10:$AY$386,VLOOKUP(I$1,'day lookup'!$D$1:$E$52,2))</f>
        <v>192.125</v>
      </c>
      <c r="J213" s="401" t="str">
        <f>VLOOKUP($B213,Computations!$B$10:$AY$386,VLOOKUP(J$1,'day lookup'!$D$1:$E$52,2))</f>
        <v>Y</v>
      </c>
      <c r="K213" s="107">
        <f>VLOOKUP($B213,Computations!$B$10:$AY$386,VLOOKUP(K$1,'day lookup'!$D$1:$E$52,2))</f>
        <v>100.22100362994824</v>
      </c>
      <c r="L213" s="107">
        <f>VLOOKUP($B213,Computations!$B$10:$AY$386,VLOOKUP(L$1,'day lookup'!$D$1:$E$52,2))</f>
        <v>125</v>
      </c>
      <c r="M213" s="107">
        <f>VLOOKUP($B213,Computations!$B$10:$AY$386,VLOOKUP(M$1,'day lookup'!$D$1:$E$52,2))</f>
        <v>3347.1562500000005</v>
      </c>
      <c r="N213" s="107">
        <f>VLOOKUP($B213,Computations!$B$10:$AY$386,VLOOKUP(N$1,'day lookup'!$D$1:$E$52,2))</f>
        <v>569.78645833333303</v>
      </c>
      <c r="O213" s="107"/>
    </row>
    <row r="214" spans="1:15">
      <c r="A214" s="73" t="str">
        <f ca="1">OFFSET('day lookup'!$A$1,WEEKDAY(B214)-1,0)</f>
        <v>FRI</v>
      </c>
      <c r="B214" s="75">
        <f t="shared" ref="B214:B229" si="9">B213+1</f>
        <v>41124</v>
      </c>
      <c r="C214" s="107">
        <f>VLOOKUP($B214,Computations!$B$10:$AY$386,VLOOKUP(C$1,'day lookup'!$D$1:$E$52,2))</f>
        <v>7747.10984180791</v>
      </c>
      <c r="D214" s="107">
        <f>VLOOKUP($B214,Computations!$B$10:$AY$386,VLOOKUP(D$1,'day lookup'!$D$1:$E$52,2))</f>
        <v>84643.21</v>
      </c>
      <c r="E214" s="107">
        <f>VLOOKUP($B214,Computations!$B$10:$AY$386,VLOOKUP(E$1,'day lookup'!$D$1:$E$52,2))</f>
        <v>87.750534648353877</v>
      </c>
      <c r="F214" s="107">
        <f>VLOOKUP($B214,Computations!$B$10:$AY$386,VLOOKUP(F$1,'day lookup'!$D$1:$E$52,2))</f>
        <v>6.0491000000000001</v>
      </c>
      <c r="G214" s="107">
        <f>VLOOKUP($B214,Computations!$B$10:$AY$386,VLOOKUP(G$1,'day lookup'!$D$1:$E$52,2))</f>
        <v>188.64875000000001</v>
      </c>
      <c r="H214" s="107">
        <f>VLOOKUP($B214,Computations!$B$10:$AY$386,VLOOKUP(H$1,'day lookup'!$D$1:$E$52,2))</f>
        <v>2.82</v>
      </c>
      <c r="I214" s="107">
        <f>VLOOKUP($B214,Computations!$B$10:$AY$386,VLOOKUP(I$1,'day lookup'!$D$1:$E$52,2))</f>
        <v>191.46875</v>
      </c>
      <c r="J214" s="401" t="str">
        <f>VLOOKUP($B214,Computations!$B$10:$AY$386,VLOOKUP(J$1,'day lookup'!$D$1:$E$52,2))</f>
        <v>Y</v>
      </c>
      <c r="K214" s="107">
        <f>VLOOKUP($B214,Computations!$B$10:$AY$386,VLOOKUP(K$1,'day lookup'!$D$1:$E$52,2))</f>
        <v>90.57053464835387</v>
      </c>
      <c r="L214" s="107">
        <f>VLOOKUP($B214,Computations!$B$10:$AY$386,VLOOKUP(L$1,'day lookup'!$D$1:$E$52,2))</f>
        <v>125</v>
      </c>
      <c r="M214" s="107">
        <f>VLOOKUP($B214,Computations!$B$10:$AY$386,VLOOKUP(M$1,'day lookup'!$D$1:$E$52,2))</f>
        <v>3595.0937500000005</v>
      </c>
      <c r="N214" s="107">
        <f>VLOOKUP($B214,Computations!$B$10:$AY$386,VLOOKUP(N$1,'day lookup'!$D$1:$E$52,2))</f>
        <v>441.9765625</v>
      </c>
      <c r="O214" s="107"/>
    </row>
    <row r="215" spans="1:15">
      <c r="A215" s="73" t="str">
        <f ca="1">OFFSET('day lookup'!$A$1,WEEKDAY(B215)-1,0)</f>
        <v>SAT</v>
      </c>
      <c r="B215" s="75">
        <f t="shared" si="9"/>
        <v>41125</v>
      </c>
      <c r="C215" s="107">
        <f>VLOOKUP($B215,Computations!$B$10:$AY$386,VLOOKUP(C$1,'day lookup'!$D$1:$E$52,2))</f>
        <v>7746.8598179749715</v>
      </c>
      <c r="D215" s="107">
        <f>VLOOKUP($B215,Computations!$B$10:$AY$386,VLOOKUP(D$1,'day lookup'!$D$1:$E$52,2))</f>
        <v>84422.78</v>
      </c>
      <c r="E215" s="107">
        <f>VLOOKUP($B215,Computations!$B$10:$AY$386,VLOOKUP(E$1,'day lookup'!$D$1:$E$52,2))</f>
        <v>83.697679005962073</v>
      </c>
      <c r="F215" s="107">
        <f>VLOOKUP($B215,Computations!$B$10:$AY$386,VLOOKUP(F$1,'day lookup'!$D$1:$E$52,2))</f>
        <v>6.0441000000000003</v>
      </c>
      <c r="G215" s="107">
        <f>VLOOKUP($B215,Computations!$B$10:$AY$386,VLOOKUP(G$1,'day lookup'!$D$1:$E$52,2))</f>
        <v>188.78541666666666</v>
      </c>
      <c r="H215" s="107">
        <f>VLOOKUP($B215,Computations!$B$10:$AY$386,VLOOKUP(H$1,'day lookup'!$D$1:$E$52,2))</f>
        <v>2.80833333333333</v>
      </c>
      <c r="I215" s="107">
        <f>VLOOKUP($B215,Computations!$B$10:$AY$386,VLOOKUP(I$1,'day lookup'!$D$1:$E$52,2))</f>
        <v>191.59375</v>
      </c>
      <c r="J215" s="401" t="str">
        <f>VLOOKUP($B215,Computations!$B$10:$AY$386,VLOOKUP(J$1,'day lookup'!$D$1:$E$52,2))</f>
        <v>Y</v>
      </c>
      <c r="K215" s="107">
        <f>VLOOKUP($B215,Computations!$B$10:$AY$386,VLOOKUP(K$1,'day lookup'!$D$1:$E$52,2))</f>
        <v>86.50601233929541</v>
      </c>
      <c r="L215" s="107">
        <f>VLOOKUP($B215,Computations!$B$10:$AY$386,VLOOKUP(L$1,'day lookup'!$D$1:$E$52,2))</f>
        <v>125</v>
      </c>
      <c r="M215" s="107">
        <f>VLOOKUP($B215,Computations!$B$10:$AY$386,VLOOKUP(M$1,'day lookup'!$D$1:$E$52,2))</f>
        <v>3843.0312500000005</v>
      </c>
      <c r="N215" s="107">
        <f>VLOOKUP($B215,Computations!$B$10:$AY$386,VLOOKUP(N$1,'day lookup'!$D$1:$E$52,2))</f>
        <v>556.38802083333303</v>
      </c>
      <c r="O215" s="107"/>
    </row>
    <row r="216" spans="1:15">
      <c r="A216" s="73" t="str">
        <f ca="1">OFFSET('day lookup'!$A$1,WEEKDAY(B216)-1,0)</f>
        <v>SUN</v>
      </c>
      <c r="B216" s="75">
        <f t="shared" si="9"/>
        <v>41126</v>
      </c>
      <c r="C216" s="107">
        <f>VLOOKUP($B216,Computations!$B$10:$AY$386,VLOOKUP(C$1,'day lookup'!$D$1:$E$52,2))</f>
        <v>7746.589397042093</v>
      </c>
      <c r="D216" s="107">
        <f>VLOOKUP($B216,Computations!$B$10:$AY$386,VLOOKUP(D$1,'day lookup'!$D$1:$E$52,2))</f>
        <v>84185.08</v>
      </c>
      <c r="E216" s="107">
        <f>VLOOKUP($B216,Computations!$B$10:$AY$386,VLOOKUP(E$1,'day lookup'!$D$1:$E$52,2))</f>
        <v>75.45824764725802</v>
      </c>
      <c r="F216" s="107">
        <f>VLOOKUP($B216,Computations!$B$10:$AY$386,VLOOKUP(F$1,'day lookup'!$D$1:$E$52,2))</f>
        <v>6.0339999999999998</v>
      </c>
      <c r="G216" s="107">
        <f>VLOOKUP($B216,Computations!$B$10:$AY$386,VLOOKUP(G$1,'day lookup'!$D$1:$E$52,2))</f>
        <v>189.26291666666668</v>
      </c>
      <c r="H216" s="107">
        <f>VLOOKUP($B216,Computations!$B$10:$AY$386,VLOOKUP(H$1,'day lookup'!$D$1:$E$52,2))</f>
        <v>2.79958333333333</v>
      </c>
      <c r="I216" s="107">
        <f>VLOOKUP($B216,Computations!$B$10:$AY$386,VLOOKUP(I$1,'day lookup'!$D$1:$E$52,2))</f>
        <v>192.0625</v>
      </c>
      <c r="J216" s="401" t="str">
        <f>VLOOKUP($B216,Computations!$B$10:$AY$386,VLOOKUP(J$1,'day lookup'!$D$1:$E$52,2))</f>
        <v>Y</v>
      </c>
      <c r="K216" s="107">
        <f>VLOOKUP($B216,Computations!$B$10:$AY$386,VLOOKUP(K$1,'day lookup'!$D$1:$E$52,2))</f>
        <v>78.257830980591351</v>
      </c>
      <c r="L216" s="107">
        <f>VLOOKUP($B216,Computations!$B$10:$AY$386,VLOOKUP(L$1,'day lookup'!$D$1:$E$52,2))</f>
        <v>125</v>
      </c>
      <c r="M216" s="107">
        <f>VLOOKUP($B216,Computations!$B$10:$AY$386,VLOOKUP(M$1,'day lookup'!$D$1:$E$52,2))</f>
        <v>4090.9687500000005</v>
      </c>
      <c r="N216" s="107">
        <f>VLOOKUP($B216,Computations!$B$10:$AY$386,VLOOKUP(N$1,'day lookup'!$D$1:$E$52,2))</f>
        <v>523.84114583333303</v>
      </c>
      <c r="O216" s="107"/>
    </row>
    <row r="217" spans="1:15">
      <c r="A217" s="73" t="str">
        <f ca="1">OFFSET('day lookup'!$A$1,WEEKDAY(B217)-1,0)</f>
        <v>MON</v>
      </c>
      <c r="B217" s="75">
        <f t="shared" si="9"/>
        <v>41127</v>
      </c>
      <c r="C217" s="107">
        <f>VLOOKUP($B217,Computations!$B$10:$AY$386,VLOOKUP(C$1,'day lookup'!$D$1:$E$52,2))</f>
        <v>7746.2994311717857</v>
      </c>
      <c r="D217" s="107">
        <f>VLOOKUP($B217,Computations!$B$10:$AY$386,VLOOKUP(D$1,'day lookup'!$D$1:$E$52,2))</f>
        <v>83930.2</v>
      </c>
      <c r="E217" s="107">
        <f>VLOOKUP($B217,Computations!$B$10:$AY$386,VLOOKUP(E$1,'day lookup'!$D$1:$E$52,2))</f>
        <v>75.704346876835757</v>
      </c>
      <c r="F217" s="107">
        <f>VLOOKUP($B217,Computations!$B$10:$AY$386,VLOOKUP(F$1,'day lookup'!$D$1:$E$52,2))</f>
        <v>6.0189000000000004</v>
      </c>
      <c r="G217" s="107">
        <f>VLOOKUP($B217,Computations!$B$10:$AY$386,VLOOKUP(G$1,'day lookup'!$D$1:$E$52,2))</f>
        <v>198.18557291666667</v>
      </c>
      <c r="H217" s="107">
        <f>VLOOKUP($B217,Computations!$B$10:$AY$386,VLOOKUP(H$1,'day lookup'!$D$1:$E$52,2))</f>
        <v>2.7831770833333298</v>
      </c>
      <c r="I217" s="107">
        <f>VLOOKUP($B217,Computations!$B$10:$AY$386,VLOOKUP(I$1,'day lookup'!$D$1:$E$52,2))</f>
        <v>200.96875</v>
      </c>
      <c r="J217" s="401" t="str">
        <f>VLOOKUP($B217,Computations!$B$10:$AY$386,VLOOKUP(J$1,'day lookup'!$D$1:$E$52,2))</f>
        <v>Y</v>
      </c>
      <c r="K217" s="107">
        <f>VLOOKUP($B217,Computations!$B$10:$AY$386,VLOOKUP(K$1,'day lookup'!$D$1:$E$52,2))</f>
        <v>78.487523960169085</v>
      </c>
      <c r="L217" s="107">
        <f>VLOOKUP($B217,Computations!$B$10:$AY$386,VLOOKUP(L$1,'day lookup'!$D$1:$E$52,2))</f>
        <v>125</v>
      </c>
      <c r="M217" s="107">
        <f>VLOOKUP($B217,Computations!$B$10:$AY$386,VLOOKUP(M$1,'day lookup'!$D$1:$E$52,2))</f>
        <v>4338.90625</v>
      </c>
      <c r="N217" s="107">
        <f>VLOOKUP($B217,Computations!$B$10:$AY$386,VLOOKUP(N$1,'day lookup'!$D$1:$E$52,2))</f>
        <v>446.979166666666</v>
      </c>
      <c r="O217" s="107"/>
    </row>
    <row r="218" spans="1:15">
      <c r="A218" s="73" t="str">
        <f ca="1">OFFSET('day lookup'!$A$1,WEEKDAY(B218)-1,0)</f>
        <v>TUE</v>
      </c>
      <c r="B218" s="75">
        <f t="shared" si="9"/>
        <v>41128</v>
      </c>
      <c r="C218" s="107">
        <f>VLOOKUP($B218,Computations!$B$10:$AY$386,VLOOKUP(C$1,'day lookup'!$D$1:$E$52,2))</f>
        <v>7746.0498976109211</v>
      </c>
      <c r="D218" s="107">
        <f>VLOOKUP($B218,Computations!$B$10:$AY$386,VLOOKUP(D$1,'day lookup'!$D$1:$E$52,2))</f>
        <v>83710.86</v>
      </c>
      <c r="E218" s="107">
        <f>VLOOKUP($B218,Computations!$B$10:$AY$386,VLOOKUP(E$1,'day lookup'!$D$1:$E$52,2))</f>
        <v>110.76612724193521</v>
      </c>
      <c r="F218" s="107">
        <f>VLOOKUP($B218,Computations!$B$10:$AY$386,VLOOKUP(F$1,'day lookup'!$D$1:$E$52,2))</f>
        <v>6.0138999999999996</v>
      </c>
      <c r="G218" s="107">
        <f>VLOOKUP($B218,Computations!$B$10:$AY$386,VLOOKUP(G$1,'day lookup'!$D$1:$E$52,2))</f>
        <v>215.33453125</v>
      </c>
      <c r="H218" s="107">
        <f>VLOOKUP($B218,Computations!$B$10:$AY$386,VLOOKUP(H$1,'day lookup'!$D$1:$E$52,2))</f>
        <v>2.6810937500000001</v>
      </c>
      <c r="I218" s="107">
        <f>VLOOKUP($B218,Computations!$B$10:$AY$386,VLOOKUP(I$1,'day lookup'!$D$1:$E$52,2))</f>
        <v>218.015625</v>
      </c>
      <c r="J218" s="401" t="str">
        <f>VLOOKUP($B218,Computations!$B$10:$AY$386,VLOOKUP(J$1,'day lookup'!$D$1:$E$52,2))</f>
        <v>Y</v>
      </c>
      <c r="K218" s="107">
        <f>VLOOKUP($B218,Computations!$B$10:$AY$386,VLOOKUP(K$1,'day lookup'!$D$1:$E$52,2))</f>
        <v>113.44722099193521</v>
      </c>
      <c r="L218" s="107">
        <f>VLOOKUP($B218,Computations!$B$10:$AY$386,VLOOKUP(L$1,'day lookup'!$D$1:$E$52,2))</f>
        <v>125</v>
      </c>
      <c r="M218" s="107">
        <f>VLOOKUP($B218,Computations!$B$10:$AY$386,VLOOKUP(M$1,'day lookup'!$D$1:$E$52,2))</f>
        <v>4586.84375</v>
      </c>
      <c r="N218" s="107">
        <f>VLOOKUP($B218,Computations!$B$10:$AY$386,VLOOKUP(N$1,'day lookup'!$D$1:$E$52,2))</f>
        <v>395.6328125</v>
      </c>
      <c r="O218" s="107"/>
    </row>
    <row r="219" spans="1:15">
      <c r="A219" s="73" t="str">
        <f ca="1">OFFSET('day lookup'!$A$1,WEEKDAY(B219)-1,0)</f>
        <v>WED</v>
      </c>
      <c r="B219" s="75">
        <f t="shared" si="9"/>
        <v>41129</v>
      </c>
      <c r="C219" s="107">
        <f>VLOOKUP($B219,Computations!$B$10:$AY$386,VLOOKUP(C$1,'day lookup'!$D$1:$E$52,2))</f>
        <v>7745.7595080091533</v>
      </c>
      <c r="D219" s="107">
        <f>VLOOKUP($B219,Computations!$B$10:$AY$386,VLOOKUP(D$1,'day lookup'!$D$1:$E$52,2))</f>
        <v>83456.81</v>
      </c>
      <c r="E219" s="107">
        <f>VLOOKUP($B219,Computations!$B$10:$AY$386,VLOOKUP(E$1,'day lookup'!$D$1:$E$52,2))</f>
        <v>93.830776191074918</v>
      </c>
      <c r="F219" s="107">
        <f>VLOOKUP($B219,Computations!$B$10:$AY$386,VLOOKUP(F$1,'day lookup'!$D$1:$E$52,2))</f>
        <v>5.9987000000000004</v>
      </c>
      <c r="G219" s="107">
        <f>VLOOKUP($B219,Computations!$B$10:$AY$386,VLOOKUP(G$1,'day lookup'!$D$1:$E$52,2))</f>
        <v>215.91374999999999</v>
      </c>
      <c r="H219" s="107">
        <f>VLOOKUP($B219,Computations!$B$10:$AY$386,VLOOKUP(H$1,'day lookup'!$D$1:$E$52,2))</f>
        <v>2.68</v>
      </c>
      <c r="I219" s="107">
        <f>VLOOKUP($B219,Computations!$B$10:$AY$386,VLOOKUP(I$1,'day lookup'!$D$1:$E$52,2))</f>
        <v>218.59375</v>
      </c>
      <c r="J219" s="401" t="str">
        <f>VLOOKUP($B219,Computations!$B$10:$AY$386,VLOOKUP(J$1,'day lookup'!$D$1:$E$52,2))</f>
        <v>Y</v>
      </c>
      <c r="K219" s="107">
        <f>VLOOKUP($B219,Computations!$B$10:$AY$386,VLOOKUP(K$1,'day lookup'!$D$1:$E$52,2))</f>
        <v>96.510776191074925</v>
      </c>
      <c r="L219" s="107">
        <f>VLOOKUP($B219,Computations!$B$10:$AY$386,VLOOKUP(L$1,'day lookup'!$D$1:$E$52,2))</f>
        <v>125</v>
      </c>
      <c r="M219" s="107">
        <f>VLOOKUP($B219,Computations!$B$10:$AY$386,VLOOKUP(M$1,'day lookup'!$D$1:$E$52,2))</f>
        <v>4834.78125</v>
      </c>
      <c r="N219" s="107">
        <f>VLOOKUP($B219,Computations!$B$10:$AY$386,VLOOKUP(N$1,'day lookup'!$D$1:$E$52,2))</f>
        <v>441.432291666666</v>
      </c>
      <c r="O219" s="107"/>
    </row>
    <row r="220" spans="1:15">
      <c r="A220" s="73" t="str">
        <f ca="1">OFFSET('day lookup'!$A$1,WEEKDAY(B220)-1,0)</f>
        <v>THU</v>
      </c>
      <c r="B220" s="75">
        <f t="shared" si="9"/>
        <v>41130</v>
      </c>
      <c r="C220" s="107">
        <f>VLOOKUP($B220,Computations!$B$10:$AY$386,VLOOKUP(C$1,'day lookup'!$D$1:$E$52,2))</f>
        <v>7745.4098398169335</v>
      </c>
      <c r="D220" s="107">
        <f>VLOOKUP($B220,Computations!$B$10:$AY$386,VLOOKUP(D$1,'day lookup'!$D$1:$E$52,2))</f>
        <v>83151.199999999997</v>
      </c>
      <c r="E220" s="107">
        <f>VLOOKUP($B220,Computations!$B$10:$AY$386,VLOOKUP(E$1,'day lookup'!$D$1:$E$52,2))</f>
        <v>76.868509443532872</v>
      </c>
      <c r="F220" s="107">
        <f>VLOOKUP($B220,Computations!$B$10:$AY$386,VLOOKUP(F$1,'day lookup'!$D$1:$E$52,2))</f>
        <v>5.9886999999999997</v>
      </c>
      <c r="G220" s="107">
        <f>VLOOKUP($B220,Computations!$B$10:$AY$386,VLOOKUP(G$1,'day lookup'!$D$1:$E$52,2))</f>
        <v>224.95593749999901</v>
      </c>
      <c r="H220" s="107">
        <f>VLOOKUP($B220,Computations!$B$10:$AY$386,VLOOKUP(H$1,'day lookup'!$D$1:$E$52,2))</f>
        <v>2.6534374999999999</v>
      </c>
      <c r="I220" s="107">
        <f>VLOOKUP($B220,Computations!$B$10:$AY$386,VLOOKUP(I$1,'day lookup'!$D$1:$E$52,2))</f>
        <v>227.60937499999901</v>
      </c>
      <c r="J220" s="401" t="str">
        <f>VLOOKUP($B220,Computations!$B$10:$AY$386,VLOOKUP(J$1,'day lookup'!$D$1:$E$52,2))</f>
        <v>Y</v>
      </c>
      <c r="K220" s="107">
        <f>VLOOKUP($B220,Computations!$B$10:$AY$386,VLOOKUP(K$1,'day lookup'!$D$1:$E$52,2))</f>
        <v>79.521946943532868</v>
      </c>
      <c r="L220" s="107">
        <f>VLOOKUP($B220,Computations!$B$10:$AY$386,VLOOKUP(L$1,'day lookup'!$D$1:$E$52,2))</f>
        <v>125</v>
      </c>
      <c r="M220" s="107">
        <f>VLOOKUP($B220,Computations!$B$10:$AY$386,VLOOKUP(M$1,'day lookup'!$D$1:$E$52,2))</f>
        <v>5082.71875</v>
      </c>
      <c r="N220" s="107">
        <f>VLOOKUP($B220,Computations!$B$10:$AY$386,VLOOKUP(N$1,'day lookup'!$D$1:$E$52,2))</f>
        <v>529.765625</v>
      </c>
      <c r="O220" s="107"/>
    </row>
    <row r="221" spans="1:15">
      <c r="A221" s="73" t="str">
        <f ca="1">OFFSET('day lookup'!$A$1,WEEKDAY(B221)-1,0)</f>
        <v>FRI</v>
      </c>
      <c r="B221" s="75">
        <f t="shared" si="9"/>
        <v>41131</v>
      </c>
      <c r="C221" s="107">
        <f>VLOOKUP($B221,Computations!$B$10:$AY$386,VLOOKUP(C$1,'day lookup'!$D$1:$E$52,2))</f>
        <v>7745.0404805491989</v>
      </c>
      <c r="D221" s="107">
        <f>VLOOKUP($B221,Computations!$B$10:$AY$386,VLOOKUP(D$1,'day lookup'!$D$1:$E$52,2))</f>
        <v>82828.38</v>
      </c>
      <c r="E221" s="107">
        <f>VLOOKUP($B221,Computations!$B$10:$AY$386,VLOOKUP(E$1,'day lookup'!$D$1:$E$52,2))</f>
        <v>84.317352643688224</v>
      </c>
      <c r="F221" s="107">
        <f>VLOOKUP($B221,Computations!$B$10:$AY$386,VLOOKUP(F$1,'day lookup'!$D$1:$E$52,2))</f>
        <v>5.9734999999999996</v>
      </c>
      <c r="G221" s="107">
        <f>VLOOKUP($B221,Computations!$B$10:$AY$386,VLOOKUP(G$1,'day lookup'!$D$1:$E$52,2))</f>
        <v>241.09656249999901</v>
      </c>
      <c r="H221" s="107">
        <f>VLOOKUP($B221,Computations!$B$10:$AY$386,VLOOKUP(H$1,'day lookup'!$D$1:$E$52,2))</f>
        <v>2.6221874999999999</v>
      </c>
      <c r="I221" s="107">
        <f>VLOOKUP($B221,Computations!$B$10:$AY$386,VLOOKUP(I$1,'day lookup'!$D$1:$E$52,2))</f>
        <v>243.71874999999901</v>
      </c>
      <c r="J221" s="401" t="str">
        <f>VLOOKUP($B221,Computations!$B$10:$AY$386,VLOOKUP(J$1,'day lookup'!$D$1:$E$52,2))</f>
        <v>Y</v>
      </c>
      <c r="K221" s="107">
        <f>VLOOKUP($B221,Computations!$B$10:$AY$386,VLOOKUP(K$1,'day lookup'!$D$1:$E$52,2))</f>
        <v>86.93954014368822</v>
      </c>
      <c r="L221" s="107">
        <f>VLOOKUP($B221,Computations!$B$10:$AY$386,VLOOKUP(L$1,'day lookup'!$D$1:$E$52,2))</f>
        <v>125</v>
      </c>
      <c r="M221" s="107">
        <f>VLOOKUP($B221,Computations!$B$10:$AY$386,VLOOKUP(M$1,'day lookup'!$D$1:$E$52,2))</f>
        <v>5330.65625</v>
      </c>
      <c r="N221" s="107">
        <f>VLOOKUP($B221,Computations!$B$10:$AY$386,VLOOKUP(N$1,'day lookup'!$D$1:$E$52,2))</f>
        <v>503.322916666666</v>
      </c>
      <c r="O221" s="107"/>
    </row>
    <row r="222" spans="1:15">
      <c r="A222" s="73" t="str">
        <f ca="1">OFFSET('day lookup'!$A$1,WEEKDAY(B222)-1,0)</f>
        <v>SAT</v>
      </c>
      <c r="B222" s="75">
        <f t="shared" si="9"/>
        <v>41132</v>
      </c>
      <c r="C222" s="107">
        <f>VLOOKUP($B222,Computations!$B$10:$AY$386,VLOOKUP(C$1,'day lookup'!$D$1:$E$52,2))</f>
        <v>7744.6599539170511</v>
      </c>
      <c r="D222" s="107">
        <f>VLOOKUP($B222,Computations!$B$10:$AY$386,VLOOKUP(D$1,'day lookup'!$D$1:$E$52,2))</f>
        <v>82497.84</v>
      </c>
      <c r="E222" s="107">
        <f>VLOOKUP($B222,Computations!$B$10:$AY$386,VLOOKUP(E$1,'day lookup'!$D$1:$E$52,2))</f>
        <v>79.381236486949803</v>
      </c>
      <c r="F222" s="107">
        <f>VLOOKUP($B222,Computations!$B$10:$AY$386,VLOOKUP(F$1,'day lookup'!$D$1:$E$52,2))</f>
        <v>5.9584000000000001</v>
      </c>
      <c r="G222" s="107">
        <f>VLOOKUP($B222,Computations!$B$10:$AY$386,VLOOKUP(G$1,'day lookup'!$D$1:$E$52,2))</f>
        <v>240.067656249999</v>
      </c>
      <c r="H222" s="107">
        <f>VLOOKUP($B222,Computations!$B$10:$AY$386,VLOOKUP(H$1,'day lookup'!$D$1:$E$52,2))</f>
        <v>2.5495312499999998</v>
      </c>
      <c r="I222" s="107">
        <f>VLOOKUP($B222,Computations!$B$10:$AY$386,VLOOKUP(I$1,'day lookup'!$D$1:$E$52,2))</f>
        <v>242.61718749999901</v>
      </c>
      <c r="J222" s="401" t="str">
        <f>VLOOKUP($B222,Computations!$B$10:$AY$386,VLOOKUP(J$1,'day lookup'!$D$1:$E$52,2))</f>
        <v>Y</v>
      </c>
      <c r="K222" s="107">
        <f>VLOOKUP($B222,Computations!$B$10:$AY$386,VLOOKUP(K$1,'day lookup'!$D$1:$E$52,2))</f>
        <v>81.930767736949804</v>
      </c>
      <c r="L222" s="107">
        <f>VLOOKUP($B222,Computations!$B$10:$AY$386,VLOOKUP(L$1,'day lookup'!$D$1:$E$52,2))</f>
        <v>125</v>
      </c>
      <c r="M222" s="107">
        <f>VLOOKUP($B222,Computations!$B$10:$AY$386,VLOOKUP(M$1,'day lookup'!$D$1:$E$52,2))</f>
        <v>5578.59375</v>
      </c>
      <c r="N222" s="107">
        <f>VLOOKUP($B222,Computations!$B$10:$AY$386,VLOOKUP(N$1,'day lookup'!$D$1:$E$52,2))</f>
        <v>489.21874999999898</v>
      </c>
      <c r="O222" s="107"/>
    </row>
    <row r="223" spans="1:15">
      <c r="A223" s="73" t="str">
        <f ca="1">OFFSET('day lookup'!$A$1,WEEKDAY(B223)-1,0)</f>
        <v>SUN</v>
      </c>
      <c r="B223" s="75">
        <f t="shared" si="9"/>
        <v>41133</v>
      </c>
      <c r="C223" s="107">
        <f>VLOOKUP($B223,Computations!$B$10:$AY$386,VLOOKUP(C$1,'day lookup'!$D$1:$E$52,2))</f>
        <v>7744.2898963133639</v>
      </c>
      <c r="D223" s="107">
        <f>VLOOKUP($B223,Computations!$B$10:$AY$386,VLOOKUP(D$1,'day lookup'!$D$1:$E$52,2))</f>
        <v>82176.63</v>
      </c>
      <c r="E223" s="107">
        <f>VLOOKUP($B223,Computations!$B$10:$AY$386,VLOOKUP(E$1,'day lookup'!$D$1:$E$52,2))</f>
        <v>83.612911639781288</v>
      </c>
      <c r="F223" s="107">
        <f>VLOOKUP($B223,Computations!$B$10:$AY$386,VLOOKUP(F$1,'day lookup'!$D$1:$E$52,2))</f>
        <v>5.9432999999999998</v>
      </c>
      <c r="G223" s="107">
        <f>VLOOKUP($B223,Computations!$B$10:$AY$386,VLOOKUP(G$1,'day lookup'!$D$1:$E$52,2))</f>
        <v>239.610624999999</v>
      </c>
      <c r="H223" s="107">
        <f>VLOOKUP($B223,Computations!$B$10:$AY$386,VLOOKUP(H$1,'day lookup'!$D$1:$E$52,2))</f>
        <v>2.5299999999999998</v>
      </c>
      <c r="I223" s="107">
        <f>VLOOKUP($B223,Computations!$B$10:$AY$386,VLOOKUP(I$1,'day lookup'!$D$1:$E$52,2))</f>
        <v>242.14062499999901</v>
      </c>
      <c r="J223" s="401" t="str">
        <f>VLOOKUP($B223,Computations!$B$10:$AY$386,VLOOKUP(J$1,'day lookup'!$D$1:$E$52,2))</f>
        <v>Y</v>
      </c>
      <c r="K223" s="107">
        <f>VLOOKUP($B223,Computations!$B$10:$AY$386,VLOOKUP(K$1,'day lookup'!$D$1:$E$52,2))</f>
        <v>86.142911639781289</v>
      </c>
      <c r="L223" s="107">
        <f>VLOOKUP($B223,Computations!$B$10:$AY$386,VLOOKUP(L$1,'day lookup'!$D$1:$E$52,2))</f>
        <v>125</v>
      </c>
      <c r="M223" s="107">
        <f>VLOOKUP($B223,Computations!$B$10:$AY$386,VLOOKUP(M$1,'day lookup'!$D$1:$E$52,2))</f>
        <v>5826.53125</v>
      </c>
      <c r="N223" s="107">
        <f>VLOOKUP($B223,Computations!$B$10:$AY$386,VLOOKUP(N$1,'day lookup'!$D$1:$E$52,2))</f>
        <v>473.822916666666</v>
      </c>
      <c r="O223" s="107"/>
    </row>
    <row r="224" spans="1:15">
      <c r="A224" s="73" t="str">
        <f ca="1">OFFSET('day lookup'!$A$1,WEEKDAY(B224)-1,0)</f>
        <v>MON</v>
      </c>
      <c r="B224" s="75">
        <f t="shared" si="9"/>
        <v>41134</v>
      </c>
      <c r="C224" s="107">
        <f>VLOOKUP($B224,Computations!$B$10:$AY$386,VLOOKUP(C$1,'day lookup'!$D$1:$E$52,2))</f>
        <v>7743.9603600464579</v>
      </c>
      <c r="D224" s="107">
        <f>VLOOKUP($B224,Computations!$B$10:$AY$386,VLOOKUP(D$1,'day lookup'!$D$1:$E$52,2))</f>
        <v>81890.87</v>
      </c>
      <c r="E224" s="107">
        <f>VLOOKUP($B224,Computations!$B$10:$AY$386,VLOOKUP(E$1,'day lookup'!$D$1:$E$52,2))</f>
        <v>91.786405166577623</v>
      </c>
      <c r="F224" s="107">
        <f>VLOOKUP($B224,Computations!$B$10:$AY$386,VLOOKUP(F$1,'day lookup'!$D$1:$E$52,2))</f>
        <v>5.9282000000000004</v>
      </c>
      <c r="G224" s="107">
        <f>VLOOKUP($B224,Computations!$B$10:$AY$386,VLOOKUP(G$1,'day lookup'!$D$1:$E$52,2))</f>
        <v>229.92677083333299</v>
      </c>
      <c r="H224" s="107">
        <f>VLOOKUP($B224,Computations!$B$10:$AY$386,VLOOKUP(H$1,'day lookup'!$D$1:$E$52,2))</f>
        <v>2.5550000000000002</v>
      </c>
      <c r="I224" s="107">
        <f>VLOOKUP($B224,Computations!$B$10:$AY$386,VLOOKUP(I$1,'day lookup'!$D$1:$E$52,2))</f>
        <v>232.481770833333</v>
      </c>
      <c r="J224" s="401" t="str">
        <f>VLOOKUP($B224,Computations!$B$10:$AY$386,VLOOKUP(J$1,'day lookup'!$D$1:$E$52,2))</f>
        <v>Y</v>
      </c>
      <c r="K224" s="107">
        <f>VLOOKUP($B224,Computations!$B$10:$AY$386,VLOOKUP(K$1,'day lookup'!$D$1:$E$52,2))</f>
        <v>94.34140516657763</v>
      </c>
      <c r="L224" s="107">
        <f>VLOOKUP($B224,Computations!$B$10:$AY$386,VLOOKUP(L$1,'day lookup'!$D$1:$E$52,2))</f>
        <v>125</v>
      </c>
      <c r="M224" s="107">
        <f>VLOOKUP($B224,Computations!$B$10:$AY$386,VLOOKUP(M$1,'day lookup'!$D$1:$E$52,2))</f>
        <v>6074.46875</v>
      </c>
      <c r="N224" s="107">
        <f>VLOOKUP($B224,Computations!$B$10:$AY$386,VLOOKUP(N$1,'day lookup'!$D$1:$E$52,2))</f>
        <v>457.21875</v>
      </c>
      <c r="O224" s="107"/>
    </row>
    <row r="225" spans="1:15">
      <c r="A225" s="73" t="str">
        <f ca="1">OFFSET('day lookup'!$A$1,WEEKDAY(B225)-1,0)</f>
        <v>TUE</v>
      </c>
      <c r="B225" s="75">
        <f t="shared" si="9"/>
        <v>41135</v>
      </c>
      <c r="C225" s="107">
        <f>VLOOKUP($B225,Computations!$B$10:$AY$386,VLOOKUP(C$1,'day lookup'!$D$1:$E$52,2))</f>
        <v>7743.6996980255517</v>
      </c>
      <c r="D225" s="107">
        <f>VLOOKUP($B225,Computations!$B$10:$AY$386,VLOOKUP(D$1,'day lookup'!$D$1:$E$52,2))</f>
        <v>81666.44</v>
      </c>
      <c r="E225" s="107">
        <f>VLOOKUP($B225,Computations!$B$10:$AY$386,VLOOKUP(E$1,'day lookup'!$D$1:$E$52,2))</f>
        <v>100.9583750819294</v>
      </c>
      <c r="F225" s="107">
        <f>VLOOKUP($B225,Computations!$B$10:$AY$386,VLOOKUP(F$1,'day lookup'!$D$1:$E$52,2))</f>
        <v>5.9180999999999999</v>
      </c>
      <c r="G225" s="107">
        <f>VLOOKUP($B225,Computations!$B$10:$AY$386,VLOOKUP(G$1,'day lookup'!$D$1:$E$52,2))</f>
        <v>208.18875</v>
      </c>
      <c r="H225" s="107">
        <f>VLOOKUP($B225,Computations!$B$10:$AY$386,VLOOKUP(H$1,'day lookup'!$D$1:$E$52,2))</f>
        <v>2.5299999999999998</v>
      </c>
      <c r="I225" s="107">
        <f>VLOOKUP($B225,Computations!$B$10:$AY$386,VLOOKUP(I$1,'day lookup'!$D$1:$E$52,2))</f>
        <v>210.71875</v>
      </c>
      <c r="J225" s="401" t="str">
        <f>VLOOKUP($B225,Computations!$B$10:$AY$386,VLOOKUP(J$1,'day lookup'!$D$1:$E$52,2))</f>
        <v>Y</v>
      </c>
      <c r="K225" s="107">
        <f>VLOOKUP($B225,Computations!$B$10:$AY$386,VLOOKUP(K$1,'day lookup'!$D$1:$E$52,2))</f>
        <v>103.48837508192941</v>
      </c>
      <c r="L225" s="107">
        <f>VLOOKUP($B225,Computations!$B$10:$AY$386,VLOOKUP(L$1,'day lookup'!$D$1:$E$52,2))</f>
        <v>125</v>
      </c>
      <c r="M225" s="107">
        <f>VLOOKUP($B225,Computations!$B$10:$AY$386,VLOOKUP(M$1,'day lookup'!$D$1:$E$52,2))</f>
        <v>6322.40625</v>
      </c>
      <c r="N225" s="107">
        <f>VLOOKUP($B225,Computations!$B$10:$AY$386,VLOOKUP(N$1,'day lookup'!$D$1:$E$52,2))</f>
        <v>557.23697916666595</v>
      </c>
      <c r="O225" s="107"/>
    </row>
    <row r="226" spans="1:15">
      <c r="A226" s="73" t="str">
        <f ca="1">OFFSET('day lookup'!$A$1,WEEKDAY(B226)-1,0)</f>
        <v>WED</v>
      </c>
      <c r="B226" s="75">
        <f t="shared" si="9"/>
        <v>41136</v>
      </c>
      <c r="C226" s="107">
        <f>VLOOKUP($B226,Computations!$B$10:$AY$386,VLOOKUP(C$1,'day lookup'!$D$1:$E$52,2))</f>
        <v>7743.4189779326362</v>
      </c>
      <c r="D226" s="107">
        <f>VLOOKUP($B226,Computations!$B$10:$AY$386,VLOOKUP(D$1,'day lookup'!$D$1:$E$52,2))</f>
        <v>81424.740000000005</v>
      </c>
      <c r="E226" s="107">
        <f>VLOOKUP($B226,Computations!$B$10:$AY$386,VLOOKUP(E$1,'day lookup'!$D$1:$E$52,2))</f>
        <v>92.932068723218023</v>
      </c>
      <c r="F226" s="107">
        <f>VLOOKUP($B226,Computations!$B$10:$AY$386,VLOOKUP(F$1,'day lookup'!$D$1:$E$52,2))</f>
        <v>5.9080000000000004</v>
      </c>
      <c r="G226" s="107">
        <f>VLOOKUP($B226,Computations!$B$10:$AY$386,VLOOKUP(G$1,'day lookup'!$D$1:$E$52,2))</f>
        <v>208.87937500000001</v>
      </c>
      <c r="H226" s="107">
        <f>VLOOKUP($B226,Computations!$B$10:$AY$386,VLOOKUP(H$1,'day lookup'!$D$1:$E$52,2))</f>
        <v>2.32375</v>
      </c>
      <c r="I226" s="107">
        <f>VLOOKUP($B226,Computations!$B$10:$AY$386,VLOOKUP(I$1,'day lookup'!$D$1:$E$52,2))</f>
        <v>211.203125</v>
      </c>
      <c r="J226" s="401" t="str">
        <f>VLOOKUP($B226,Computations!$B$10:$AY$386,VLOOKUP(J$1,'day lookup'!$D$1:$E$52,2))</f>
        <v>Y</v>
      </c>
      <c r="K226" s="107">
        <f>VLOOKUP($B226,Computations!$B$10:$AY$386,VLOOKUP(K$1,'day lookup'!$D$1:$E$52,2))</f>
        <v>95.255818723218027</v>
      </c>
      <c r="L226" s="107">
        <f>VLOOKUP($B226,Computations!$B$10:$AY$386,VLOOKUP(L$1,'day lookup'!$D$1:$E$52,2))</f>
        <v>125</v>
      </c>
      <c r="M226" s="107">
        <f>VLOOKUP($B226,Computations!$B$10:$AY$386,VLOOKUP(M$1,'day lookup'!$D$1:$E$52,2))</f>
        <v>6570.34375</v>
      </c>
      <c r="N226" s="107">
        <f>VLOOKUP($B226,Computations!$B$10:$AY$386,VLOOKUP(N$1,'day lookup'!$D$1:$E$52,2))</f>
        <v>605.57291666666595</v>
      </c>
      <c r="O226" s="107"/>
    </row>
    <row r="227" spans="1:15">
      <c r="A227" s="73" t="str">
        <f ca="1">OFFSET('day lookup'!$A$1,WEEKDAY(B227)-1,0)</f>
        <v>THU</v>
      </c>
      <c r="B227" s="75">
        <f t="shared" si="9"/>
        <v>41137</v>
      </c>
      <c r="C227" s="107">
        <f>VLOOKUP($B227,Computations!$B$10:$AY$386,VLOOKUP(C$1,'day lookup'!$D$1:$E$52,2))</f>
        <v>7743.1090708478514</v>
      </c>
      <c r="D227" s="107">
        <f>VLOOKUP($B227,Computations!$B$10:$AY$386,VLOOKUP(D$1,'day lookup'!$D$1:$E$52,2))</f>
        <v>81157.91</v>
      </c>
      <c r="E227" s="107">
        <f>VLOOKUP($B227,Computations!$B$10:$AY$386,VLOOKUP(E$1,'day lookup'!$D$1:$E$52,2))</f>
        <v>79.566195153767723</v>
      </c>
      <c r="F227" s="107">
        <f>VLOOKUP($B227,Computations!$B$10:$AY$386,VLOOKUP(F$1,'day lookup'!$D$1:$E$52,2))</f>
        <v>5.8929</v>
      </c>
      <c r="G227" s="107">
        <f>VLOOKUP($B227,Computations!$B$10:$AY$386,VLOOKUP(G$1,'day lookup'!$D$1:$E$52,2))</f>
        <v>208.198125</v>
      </c>
      <c r="H227" s="107">
        <f>VLOOKUP($B227,Computations!$B$10:$AY$386,VLOOKUP(H$1,'day lookup'!$D$1:$E$52,2))</f>
        <v>2.13</v>
      </c>
      <c r="I227" s="107">
        <f>VLOOKUP($B227,Computations!$B$10:$AY$386,VLOOKUP(I$1,'day lookup'!$D$1:$E$52,2))</f>
        <v>210.328125</v>
      </c>
      <c r="J227" s="401" t="str">
        <f>VLOOKUP($B227,Computations!$B$10:$AY$386,VLOOKUP(J$1,'day lookup'!$D$1:$E$52,2))</f>
        <v>Y</v>
      </c>
      <c r="K227" s="107">
        <f>VLOOKUP($B227,Computations!$B$10:$AY$386,VLOOKUP(K$1,'day lookup'!$D$1:$E$52,2))</f>
        <v>81.696195153767718</v>
      </c>
      <c r="L227" s="107">
        <f>VLOOKUP($B227,Computations!$B$10:$AY$386,VLOOKUP(L$1,'day lookup'!$D$1:$E$52,2))</f>
        <v>125</v>
      </c>
      <c r="M227" s="107">
        <f>VLOOKUP($B227,Computations!$B$10:$AY$386,VLOOKUP(M$1,'day lookup'!$D$1:$E$52,2))</f>
        <v>6818.28125</v>
      </c>
      <c r="N227" s="107">
        <f>VLOOKUP($B227,Computations!$B$10:$AY$386,VLOOKUP(N$1,'day lookup'!$D$1:$E$52,2))</f>
        <v>519.5859375</v>
      </c>
      <c r="O227" s="107"/>
    </row>
    <row r="228" spans="1:15">
      <c r="A228" s="73" t="str">
        <f ca="1">OFFSET('day lookup'!$A$1,WEEKDAY(B228)-1,0)</f>
        <v>FRI</v>
      </c>
      <c r="B228" s="75">
        <f t="shared" si="9"/>
        <v>41138</v>
      </c>
      <c r="C228" s="107">
        <f>VLOOKUP($B228,Computations!$B$10:$AY$386,VLOOKUP(C$1,'day lookup'!$D$1:$E$52,2))</f>
        <v>7742.7888668224296</v>
      </c>
      <c r="D228" s="107">
        <f>VLOOKUP($B228,Computations!$B$10:$AY$386,VLOOKUP(D$1,'day lookup'!$D$1:$E$52,2))</f>
        <v>80883.27</v>
      </c>
      <c r="E228" s="107">
        <f>VLOOKUP($B228,Computations!$B$10:$AY$386,VLOOKUP(E$1,'day lookup'!$D$1:$E$52,2))</f>
        <v>74.852985908747456</v>
      </c>
      <c r="F228" s="107">
        <f>VLOOKUP($B228,Computations!$B$10:$AY$386,VLOOKUP(F$1,'day lookup'!$D$1:$E$52,2))</f>
        <v>5.8827999999999996</v>
      </c>
      <c r="G228" s="107">
        <f>VLOOKUP($B228,Computations!$B$10:$AY$386,VLOOKUP(G$1,'day lookup'!$D$1:$E$52,2))</f>
        <v>207.4325</v>
      </c>
      <c r="H228" s="107">
        <f>VLOOKUP($B228,Computations!$B$10:$AY$386,VLOOKUP(H$1,'day lookup'!$D$1:$E$52,2))</f>
        <v>2.13</v>
      </c>
      <c r="I228" s="107">
        <f>VLOOKUP($B228,Computations!$B$10:$AY$386,VLOOKUP(I$1,'day lookup'!$D$1:$E$52,2))</f>
        <v>209.5625</v>
      </c>
      <c r="J228" s="401" t="str">
        <f>VLOOKUP($B228,Computations!$B$10:$AY$386,VLOOKUP(J$1,'day lookup'!$D$1:$E$52,2))</f>
        <v>Y</v>
      </c>
      <c r="K228" s="107">
        <f>VLOOKUP($B228,Computations!$B$10:$AY$386,VLOOKUP(K$1,'day lookup'!$D$1:$E$52,2))</f>
        <v>76.982985908747452</v>
      </c>
      <c r="L228" s="107">
        <f>VLOOKUP($B228,Computations!$B$10:$AY$386,VLOOKUP(L$1,'day lookup'!$D$1:$E$52,2))</f>
        <v>125</v>
      </c>
      <c r="M228" s="107">
        <f>VLOOKUP($B228,Computations!$B$10:$AY$386,VLOOKUP(M$1,'day lookup'!$D$1:$E$52,2))</f>
        <v>7066.21875</v>
      </c>
      <c r="N228" s="107">
        <f>VLOOKUP($B228,Computations!$B$10:$AY$386,VLOOKUP(N$1,'day lookup'!$D$1:$E$52,2))</f>
        <v>388.69270833333297</v>
      </c>
      <c r="O228" s="107"/>
    </row>
    <row r="229" spans="1:15">
      <c r="A229" s="73" t="str">
        <f ca="1">OFFSET('day lookup'!$A$1,WEEKDAY(B229)-1,0)</f>
        <v>SAT</v>
      </c>
      <c r="B229" s="75">
        <f t="shared" si="9"/>
        <v>41139</v>
      </c>
      <c r="C229" s="107">
        <f>VLOOKUP($B229,Computations!$B$10:$AY$386,VLOOKUP(C$1,'day lookup'!$D$1:$E$52,2))</f>
        <v>7742.498539719626</v>
      </c>
      <c r="D229" s="107">
        <f>VLOOKUP($B229,Computations!$B$10:$AY$386,VLOOKUP(D$1,'day lookup'!$D$1:$E$52,2))</f>
        <v>80634.75</v>
      </c>
      <c r="E229" s="107">
        <f>VLOOKUP($B229,Computations!$B$10:$AY$386,VLOOKUP(E$1,'day lookup'!$D$1:$E$52,2))</f>
        <v>88.475277199392963</v>
      </c>
      <c r="F229" s="107">
        <f>VLOOKUP($B229,Computations!$B$10:$AY$386,VLOOKUP(F$1,'day lookup'!$D$1:$E$52,2))</f>
        <v>5.8677000000000001</v>
      </c>
      <c r="G229" s="107">
        <f>VLOOKUP($B229,Computations!$B$10:$AY$386,VLOOKUP(G$1,'day lookup'!$D$1:$E$52,2))</f>
        <v>207.90125</v>
      </c>
      <c r="H229" s="107">
        <f>VLOOKUP($B229,Computations!$B$10:$AY$386,VLOOKUP(H$1,'day lookup'!$D$1:$E$52,2))</f>
        <v>2.13</v>
      </c>
      <c r="I229" s="107">
        <f>VLOOKUP($B229,Computations!$B$10:$AY$386,VLOOKUP(I$1,'day lookup'!$D$1:$E$52,2))</f>
        <v>210.03125</v>
      </c>
      <c r="J229" s="401" t="str">
        <f>VLOOKUP($B229,Computations!$B$10:$AY$386,VLOOKUP(J$1,'day lookup'!$D$1:$E$52,2))</f>
        <v>Y</v>
      </c>
      <c r="K229" s="107">
        <f>VLOOKUP($B229,Computations!$B$10:$AY$386,VLOOKUP(K$1,'day lookup'!$D$1:$E$52,2))</f>
        <v>90.605277199392958</v>
      </c>
      <c r="L229" s="107">
        <f>VLOOKUP($B229,Computations!$B$10:$AY$386,VLOOKUP(L$1,'day lookup'!$D$1:$E$52,2))</f>
        <v>125</v>
      </c>
      <c r="M229" s="107">
        <f>VLOOKUP($B229,Computations!$B$10:$AY$386,VLOOKUP(M$1,'day lookup'!$D$1:$E$52,2))</f>
        <v>7314.15625</v>
      </c>
      <c r="N229" s="107">
        <f>VLOOKUP($B229,Computations!$B$10:$AY$386,VLOOKUP(N$1,'day lookup'!$D$1:$E$52,2))</f>
        <v>341.39843749999898</v>
      </c>
      <c r="O229" s="107"/>
    </row>
    <row r="230" spans="1:15">
      <c r="A230" s="73" t="str">
        <f ca="1">OFFSET('day lookup'!$A$1,WEEKDAY(B230)-1,0)</f>
        <v>SUN</v>
      </c>
      <c r="B230" s="75">
        <f t="shared" ref="B230:B242" si="10">B229+1</f>
        <v>41140</v>
      </c>
      <c r="C230" s="107">
        <f>VLOOKUP($B230,Computations!$B$10:$AY$386,VLOOKUP(C$1,'day lookup'!$D$1:$E$52,2))</f>
        <v>7742.1790771028036</v>
      </c>
      <c r="D230" s="107">
        <f>VLOOKUP($B230,Computations!$B$10:$AY$386,VLOOKUP(D$1,'day lookup'!$D$1:$E$52,2))</f>
        <v>80361.289999999994</v>
      </c>
      <c r="E230" s="107">
        <f>VLOOKUP($B230,Computations!$B$10:$AY$386,VLOOKUP(E$1,'day lookup'!$D$1:$E$52,2))</f>
        <v>75.61363139966906</v>
      </c>
      <c r="F230" s="107">
        <f>VLOOKUP($B230,Computations!$B$10:$AY$386,VLOOKUP(F$1,'day lookup'!$D$1:$E$52,2))</f>
        <v>5.8575999999999997</v>
      </c>
      <c r="G230" s="107">
        <f>VLOOKUP($B230,Computations!$B$10:$AY$386,VLOOKUP(G$1,'day lookup'!$D$1:$E$52,2))</f>
        <v>207.62343749999999</v>
      </c>
      <c r="H230" s="107">
        <f>VLOOKUP($B230,Computations!$B$10:$AY$386,VLOOKUP(H$1,'day lookup'!$D$1:$E$52,2))</f>
        <v>2.1265624999999999</v>
      </c>
      <c r="I230" s="107">
        <f>VLOOKUP($B230,Computations!$B$10:$AY$386,VLOOKUP(I$1,'day lookup'!$D$1:$E$52,2))</f>
        <v>209.75</v>
      </c>
      <c r="J230" s="401" t="str">
        <f>VLOOKUP($B230,Computations!$B$10:$AY$386,VLOOKUP(J$1,'day lookup'!$D$1:$E$52,2))</f>
        <v>Y</v>
      </c>
      <c r="K230" s="107">
        <f>VLOOKUP($B230,Computations!$B$10:$AY$386,VLOOKUP(K$1,'day lookup'!$D$1:$E$52,2))</f>
        <v>77.740193899669066</v>
      </c>
      <c r="L230" s="107">
        <f>VLOOKUP($B230,Computations!$B$10:$AY$386,VLOOKUP(L$1,'day lookup'!$D$1:$E$52,2))</f>
        <v>125</v>
      </c>
      <c r="M230" s="107">
        <f>VLOOKUP($B230,Computations!$B$10:$AY$386,VLOOKUP(M$1,'day lookup'!$D$1:$E$52,2))</f>
        <v>7562.09375</v>
      </c>
      <c r="N230" s="107">
        <f>VLOOKUP($B230,Computations!$B$10:$AY$386,VLOOKUP(N$1,'day lookup'!$D$1:$E$52,2))</f>
        <v>330.35677083333297</v>
      </c>
      <c r="O230" s="107"/>
    </row>
    <row r="231" spans="1:15">
      <c r="A231" s="73" t="str">
        <f ca="1">OFFSET('day lookup'!$A$1,WEEKDAY(B231)-1,0)</f>
        <v>MON</v>
      </c>
      <c r="B231" s="75">
        <f t="shared" si="10"/>
        <v>41141</v>
      </c>
      <c r="C231" s="107">
        <f>VLOOKUP($B231,Computations!$B$10:$AY$386,VLOOKUP(C$1,'day lookup'!$D$1:$E$52,2))</f>
        <v>7741.8289882352938</v>
      </c>
      <c r="D231" s="107">
        <f>VLOOKUP($B231,Computations!$B$10:$AY$386,VLOOKUP(D$1,'day lookup'!$D$1:$E$52,2))</f>
        <v>80062.64</v>
      </c>
      <c r="E231" s="107">
        <f>VLOOKUP($B231,Computations!$B$10:$AY$386,VLOOKUP(E$1,'day lookup'!$D$1:$E$52,2))</f>
        <v>62.778133271366698</v>
      </c>
      <c r="F231" s="107">
        <f>VLOOKUP($B231,Computations!$B$10:$AY$386,VLOOKUP(F$1,'day lookup'!$D$1:$E$52,2))</f>
        <v>5.8425000000000002</v>
      </c>
      <c r="G231" s="107">
        <f>VLOOKUP($B231,Computations!$B$10:$AY$386,VLOOKUP(G$1,'day lookup'!$D$1:$E$52,2))</f>
        <v>207.5028125</v>
      </c>
      <c r="H231" s="107">
        <f>VLOOKUP($B231,Computations!$B$10:$AY$386,VLOOKUP(H$1,'day lookup'!$D$1:$E$52,2))</f>
        <v>2.13</v>
      </c>
      <c r="I231" s="107">
        <f>VLOOKUP($B231,Computations!$B$10:$AY$386,VLOOKUP(I$1,'day lookup'!$D$1:$E$52,2))</f>
        <v>209.6328125</v>
      </c>
      <c r="J231" s="401" t="str">
        <f>VLOOKUP($B231,Computations!$B$10:$AY$386,VLOOKUP(J$1,'day lookup'!$D$1:$E$52,2))</f>
        <v>Y</v>
      </c>
      <c r="K231" s="107">
        <f>VLOOKUP($B231,Computations!$B$10:$AY$386,VLOOKUP(K$1,'day lookup'!$D$1:$E$52,2))</f>
        <v>64.908133271366694</v>
      </c>
      <c r="L231" s="107">
        <f>VLOOKUP($B231,Computations!$B$10:$AY$386,VLOOKUP(L$1,'day lookup'!$D$1:$E$52,2))</f>
        <v>125</v>
      </c>
      <c r="M231" s="107">
        <f>VLOOKUP($B231,Computations!$B$10:$AY$386,VLOOKUP(M$1,'day lookup'!$D$1:$E$52,2))</f>
        <v>7810.03125</v>
      </c>
      <c r="N231" s="107">
        <f>VLOOKUP($B231,Computations!$B$10:$AY$386,VLOOKUP(N$1,'day lookup'!$D$1:$E$52,2))</f>
        <v>349.328125</v>
      </c>
      <c r="O231" s="107"/>
    </row>
    <row r="232" spans="1:15">
      <c r="A232" s="73" t="str">
        <f ca="1">OFFSET('day lookup'!$A$1,WEEKDAY(B232)-1,0)</f>
        <v>TUE</v>
      </c>
      <c r="B232" s="75">
        <f t="shared" si="10"/>
        <v>41142</v>
      </c>
      <c r="C232" s="107">
        <f>VLOOKUP($B232,Computations!$B$10:$AY$386,VLOOKUP(C$1,'day lookup'!$D$1:$E$52,2))</f>
        <v>7741.508294117647</v>
      </c>
      <c r="D232" s="107">
        <f>VLOOKUP($B232,Computations!$B$10:$AY$386,VLOOKUP(D$1,'day lookup'!$D$1:$E$52,2))</f>
        <v>79790.05</v>
      </c>
      <c r="E232" s="107">
        <f>VLOOKUP($B232,Computations!$B$10:$AY$386,VLOOKUP(E$1,'day lookup'!$D$1:$E$52,2))</f>
        <v>75.585335419819444</v>
      </c>
      <c r="F232" s="107">
        <f>VLOOKUP($B232,Computations!$B$10:$AY$386,VLOOKUP(F$1,'day lookup'!$D$1:$E$52,2))</f>
        <v>5.8273000000000001</v>
      </c>
      <c r="G232" s="107">
        <f>VLOOKUP($B232,Computations!$B$10:$AY$386,VLOOKUP(G$1,'day lookup'!$D$1:$E$52,2))</f>
        <v>207.18682291666667</v>
      </c>
      <c r="H232" s="107">
        <f>VLOOKUP($B232,Computations!$B$10:$AY$386,VLOOKUP(H$1,'day lookup'!$D$1:$E$52,2))</f>
        <v>2.0709895833333301</v>
      </c>
      <c r="I232" s="107">
        <f>VLOOKUP($B232,Computations!$B$10:$AY$386,VLOOKUP(I$1,'day lookup'!$D$1:$E$52,2))</f>
        <v>209.2578125</v>
      </c>
      <c r="J232" s="401" t="str">
        <f>VLOOKUP($B232,Computations!$B$10:$AY$386,VLOOKUP(J$1,'day lookup'!$D$1:$E$52,2))</f>
        <v>Y</v>
      </c>
      <c r="K232" s="107">
        <f>VLOOKUP($B232,Computations!$B$10:$AY$386,VLOOKUP(K$1,'day lookup'!$D$1:$E$52,2))</f>
        <v>77.656325003152773</v>
      </c>
      <c r="L232" s="107">
        <f>VLOOKUP($B232,Computations!$B$10:$AY$386,VLOOKUP(L$1,'day lookup'!$D$1:$E$52,2))</f>
        <v>125</v>
      </c>
      <c r="M232" s="107">
        <f>VLOOKUP($B232,Computations!$B$10:$AY$386,VLOOKUP(M$1,'day lookup'!$D$1:$E$52,2))</f>
        <v>8057.96875</v>
      </c>
      <c r="N232" s="107">
        <f>VLOOKUP($B232,Computations!$B$10:$AY$386,VLOOKUP(N$1,'day lookup'!$D$1:$E$52,2))</f>
        <v>300.96875</v>
      </c>
      <c r="O232" s="107"/>
    </row>
    <row r="233" spans="1:15">
      <c r="A233" s="73" t="str">
        <f ca="1">OFFSET('day lookup'!$A$1,WEEKDAY(B233)-1,0)</f>
        <v>WED</v>
      </c>
      <c r="B233" s="75">
        <f t="shared" si="10"/>
        <v>41143</v>
      </c>
      <c r="C233" s="107">
        <f>VLOOKUP($B233,Computations!$B$10:$AY$386,VLOOKUP(C$1,'day lookup'!$D$1:$E$52,2))</f>
        <v>7741.1089294117646</v>
      </c>
      <c r="D233" s="107">
        <f>VLOOKUP($B233,Computations!$B$10:$AY$386,VLOOKUP(D$1,'day lookup'!$D$1:$E$52,2))</f>
        <v>79450.59</v>
      </c>
      <c r="E233" s="107">
        <f>VLOOKUP($B233,Computations!$B$10:$AY$386,VLOOKUP(E$1,'day lookup'!$D$1:$E$52,2))</f>
        <v>48.520070819675112</v>
      </c>
      <c r="F233" s="107">
        <f>VLOOKUP($B233,Computations!$B$10:$AY$386,VLOOKUP(F$1,'day lookup'!$D$1:$E$52,2))</f>
        <v>5.8121999999999998</v>
      </c>
      <c r="G233" s="107">
        <f>VLOOKUP($B233,Computations!$B$10:$AY$386,VLOOKUP(G$1,'day lookup'!$D$1:$E$52,2))</f>
        <v>213.84979166666599</v>
      </c>
      <c r="H233" s="107">
        <f>VLOOKUP($B233,Computations!$B$10:$AY$386,VLOOKUP(H$1,'day lookup'!$D$1:$E$52,2))</f>
        <v>2.02</v>
      </c>
      <c r="I233" s="107">
        <f>VLOOKUP($B233,Computations!$B$10:$AY$386,VLOOKUP(I$1,'day lookup'!$D$1:$E$52,2))</f>
        <v>215.869791666666</v>
      </c>
      <c r="J233" s="401" t="str">
        <f>VLOOKUP($B233,Computations!$B$10:$AY$386,VLOOKUP(J$1,'day lookup'!$D$1:$E$52,2))</f>
        <v>Y</v>
      </c>
      <c r="K233" s="107">
        <f>VLOOKUP($B233,Computations!$B$10:$AY$386,VLOOKUP(K$1,'day lookup'!$D$1:$E$52,2))</f>
        <v>50.540070819675115</v>
      </c>
      <c r="L233" s="107">
        <f>VLOOKUP($B233,Computations!$B$10:$AY$386,VLOOKUP(L$1,'day lookup'!$D$1:$E$52,2))</f>
        <v>130.83333333333334</v>
      </c>
      <c r="M233" s="107">
        <f>VLOOKUP($B233,Computations!$B$10:$AY$386,VLOOKUP(M$1,'day lookup'!$D$1:$E$52,2))</f>
        <v>8317.4766666666674</v>
      </c>
      <c r="N233" s="107">
        <f>VLOOKUP($B233,Computations!$B$10:$AY$386,VLOOKUP(N$1,'day lookup'!$D$1:$E$52,2))</f>
        <v>312.53645833333297</v>
      </c>
      <c r="O233" s="107"/>
    </row>
    <row r="234" spans="1:15">
      <c r="A234" s="73" t="str">
        <f ca="1">OFFSET('day lookup'!$A$1,WEEKDAY(B234)-1,0)</f>
        <v>THU</v>
      </c>
      <c r="B234" s="75">
        <f t="shared" si="10"/>
        <v>41144</v>
      </c>
      <c r="C234" s="107">
        <f>VLOOKUP($B234,Computations!$B$10:$AY$386,VLOOKUP(C$1,'day lookup'!$D$1:$E$52,2))</f>
        <v>7740.7089822485204</v>
      </c>
      <c r="D234" s="107">
        <f>VLOOKUP($B234,Computations!$B$10:$AY$386,VLOOKUP(D$1,'day lookup'!$D$1:$E$52,2))</f>
        <v>79112.09</v>
      </c>
      <c r="E234" s="107">
        <f>VLOOKUP($B234,Computations!$B$10:$AY$386,VLOOKUP(E$1,'day lookup'!$D$1:$E$52,2))</f>
        <v>79.736672094781284</v>
      </c>
      <c r="F234" s="107">
        <f>VLOOKUP($B234,Computations!$B$10:$AY$386,VLOOKUP(F$1,'day lookup'!$D$1:$E$52,2))</f>
        <v>5.7971000000000004</v>
      </c>
      <c r="G234" s="107">
        <f>VLOOKUP($B234,Computations!$B$10:$AY$386,VLOOKUP(G$1,'day lookup'!$D$1:$E$52,2))</f>
        <v>244.59749999999934</v>
      </c>
      <c r="H234" s="107">
        <f>VLOOKUP($B234,Computations!$B$10:$AY$386,VLOOKUP(H$1,'day lookup'!$D$1:$E$52,2))</f>
        <v>2.0222916666666602</v>
      </c>
      <c r="I234" s="107">
        <f>VLOOKUP($B234,Computations!$B$10:$AY$386,VLOOKUP(I$1,'day lookup'!$D$1:$E$52,2))</f>
        <v>246.619791666666</v>
      </c>
      <c r="J234" s="401" t="str">
        <f>VLOOKUP($B234,Computations!$B$10:$AY$386,VLOOKUP(J$1,'day lookup'!$D$1:$E$52,2))</f>
        <v>Y</v>
      </c>
      <c r="K234" s="107">
        <f>VLOOKUP($B234,Computations!$B$10:$AY$386,VLOOKUP(K$1,'day lookup'!$D$1:$E$52,2))</f>
        <v>81.758963761447944</v>
      </c>
      <c r="L234" s="107">
        <f>VLOOKUP($B234,Computations!$B$10:$AY$386,VLOOKUP(L$1,'day lookup'!$D$1:$E$52,2))</f>
        <v>145</v>
      </c>
      <c r="M234" s="107">
        <f>VLOOKUP($B234,Computations!$B$10:$AY$386,VLOOKUP(M$1,'day lookup'!$D$1:$E$52,2))</f>
        <v>8605.0841666666674</v>
      </c>
      <c r="N234" s="107">
        <f>VLOOKUP($B234,Computations!$B$10:$AY$386,VLOOKUP(N$1,'day lookup'!$D$1:$E$52,2))</f>
        <v>322.45052083333297</v>
      </c>
      <c r="O234" s="107"/>
    </row>
    <row r="235" spans="1:15">
      <c r="A235" s="73" t="str">
        <f ca="1">OFFSET('day lookup'!$A$1,WEEKDAY(B235)-1,0)</f>
        <v>FRI</v>
      </c>
      <c r="B235" s="75">
        <f t="shared" si="10"/>
        <v>41145</v>
      </c>
      <c r="C235" s="107">
        <f>VLOOKUP($B235,Computations!$B$10:$AY$386,VLOOKUP(C$1,'day lookup'!$D$1:$E$52,2))</f>
        <v>7740.3192662721895</v>
      </c>
      <c r="D235" s="107">
        <f>VLOOKUP($B235,Computations!$B$10:$AY$386,VLOOKUP(D$1,'day lookup'!$D$1:$E$52,2))</f>
        <v>78782.78</v>
      </c>
      <c r="E235" s="107">
        <f>VLOOKUP($B235,Computations!$B$10:$AY$386,VLOOKUP(E$1,'day lookup'!$D$1:$E$52,2))</f>
        <v>84.893546193597359</v>
      </c>
      <c r="F235" s="107">
        <f>VLOOKUP($B235,Computations!$B$10:$AY$386,VLOOKUP(F$1,'day lookup'!$D$1:$E$52,2))</f>
        <v>5.782</v>
      </c>
      <c r="G235" s="107">
        <f>VLOOKUP($B235,Computations!$B$10:$AY$386,VLOOKUP(G$1,'day lookup'!$D$1:$E$52,2))</f>
        <v>245.136249999999</v>
      </c>
      <c r="H235" s="107">
        <f>VLOOKUP($B235,Computations!$B$10:$AY$386,VLOOKUP(H$1,'day lookup'!$D$1:$E$52,2))</f>
        <v>2.02</v>
      </c>
      <c r="I235" s="107">
        <f>VLOOKUP($B235,Computations!$B$10:$AY$386,VLOOKUP(I$1,'day lookup'!$D$1:$E$52,2))</f>
        <v>247.15624999999901</v>
      </c>
      <c r="J235" s="401" t="str">
        <f>VLOOKUP($B235,Computations!$B$10:$AY$386,VLOOKUP(J$1,'day lookup'!$D$1:$E$52,2))</f>
        <v>Y</v>
      </c>
      <c r="K235" s="107">
        <f>VLOOKUP($B235,Computations!$B$10:$AY$386,VLOOKUP(K$1,'day lookup'!$D$1:$E$52,2))</f>
        <v>86.913546193597355</v>
      </c>
      <c r="L235" s="107">
        <f>VLOOKUP($B235,Computations!$B$10:$AY$386,VLOOKUP(L$1,'day lookup'!$D$1:$E$52,2))</f>
        <v>145</v>
      </c>
      <c r="M235" s="107">
        <f>VLOOKUP($B235,Computations!$B$10:$AY$386,VLOOKUP(M$1,'day lookup'!$D$1:$E$52,2))</f>
        <v>8892.6916666666675</v>
      </c>
      <c r="N235" s="107">
        <f>VLOOKUP($B235,Computations!$B$10:$AY$386,VLOOKUP(N$1,'day lookup'!$D$1:$E$52,2))</f>
        <v>442.229166666666</v>
      </c>
      <c r="O235" s="107"/>
    </row>
    <row r="236" spans="1:15">
      <c r="A236" s="73" t="str">
        <f ca="1">OFFSET('day lookup'!$A$1,WEEKDAY(B236)-1,0)</f>
        <v>SAT</v>
      </c>
      <c r="B236" s="75">
        <f t="shared" si="10"/>
        <v>41146</v>
      </c>
      <c r="C236" s="107">
        <f>VLOOKUP($B236,Computations!$B$10:$AY$386,VLOOKUP(C$1,'day lookup'!$D$1:$E$52,2))</f>
        <v>7739.9202505966587</v>
      </c>
      <c r="D236" s="107">
        <f>VLOOKUP($B236,Computations!$B$10:$AY$386,VLOOKUP(D$1,'day lookup'!$D$1:$E$52,2))</f>
        <v>78446.17</v>
      </c>
      <c r="E236" s="107">
        <f>VLOOKUP($B236,Computations!$B$10:$AY$386,VLOOKUP(E$1,'day lookup'!$D$1:$E$52,2))</f>
        <v>80.63048319888955</v>
      </c>
      <c r="F236" s="107">
        <f>VLOOKUP($B236,Computations!$B$10:$AY$386,VLOOKUP(F$1,'day lookup'!$D$1:$E$52,2))</f>
        <v>5.7618</v>
      </c>
      <c r="G236" s="107">
        <f>VLOOKUP($B236,Computations!$B$10:$AY$386,VLOOKUP(G$1,'day lookup'!$D$1:$E$52,2))</f>
        <v>244.573749999999</v>
      </c>
      <c r="H236" s="107">
        <f>VLOOKUP($B236,Computations!$B$10:$AY$386,VLOOKUP(H$1,'day lookup'!$D$1:$E$52,2))</f>
        <v>2.02</v>
      </c>
      <c r="I236" s="107">
        <f>VLOOKUP($B236,Computations!$B$10:$AY$386,VLOOKUP(I$1,'day lookup'!$D$1:$E$52,2))</f>
        <v>246.59374999999901</v>
      </c>
      <c r="J236" s="401" t="str">
        <f>VLOOKUP($B236,Computations!$B$10:$AY$386,VLOOKUP(J$1,'day lookup'!$D$1:$E$52,2))</f>
        <v>Y</v>
      </c>
      <c r="K236" s="107">
        <f>VLOOKUP($B236,Computations!$B$10:$AY$386,VLOOKUP(K$1,'day lookup'!$D$1:$E$52,2))</f>
        <v>82.650483198889546</v>
      </c>
      <c r="L236" s="107">
        <f>VLOOKUP($B236,Computations!$B$10:$AY$386,VLOOKUP(L$1,'day lookup'!$D$1:$E$52,2))</f>
        <v>145</v>
      </c>
      <c r="M236" s="107">
        <f>VLOOKUP($B236,Computations!$B$10:$AY$386,VLOOKUP(M$1,'day lookup'!$D$1:$E$52,2))</f>
        <v>9180.2991666666676</v>
      </c>
      <c r="N236" s="107">
        <f>VLOOKUP($B236,Computations!$B$10:$AY$386,VLOOKUP(N$1,'day lookup'!$D$1:$E$52,2))</f>
        <v>621.59635416666595</v>
      </c>
      <c r="O236" s="107"/>
    </row>
    <row r="237" spans="1:15">
      <c r="A237" s="73" t="str">
        <f ca="1">OFFSET('day lookup'!$A$1,WEEKDAY(B237)-1,0)</f>
        <v>SUN</v>
      </c>
      <c r="B237" s="75">
        <f t="shared" si="10"/>
        <v>41147</v>
      </c>
      <c r="C237" s="107">
        <f>VLOOKUP($B237,Computations!$B$10:$AY$386,VLOOKUP(C$1,'day lookup'!$D$1:$E$52,2))</f>
        <v>7739.5094033412888</v>
      </c>
      <c r="D237" s="107">
        <f>VLOOKUP($B237,Computations!$B$10:$AY$386,VLOOKUP(D$1,'day lookup'!$D$1:$E$52,2))</f>
        <v>78101.88</v>
      </c>
      <c r="E237" s="107">
        <f>VLOOKUP($B237,Computations!$B$10:$AY$386,VLOOKUP(E$1,'day lookup'!$D$1:$E$52,2))</f>
        <v>76.485627164736286</v>
      </c>
      <c r="F237" s="107">
        <f>VLOOKUP($B237,Computations!$B$10:$AY$386,VLOOKUP(F$1,'day lookup'!$D$1:$E$52,2))</f>
        <v>5.7466999999999997</v>
      </c>
      <c r="G237" s="107">
        <f>VLOOKUP($B237,Computations!$B$10:$AY$386,VLOOKUP(G$1,'day lookup'!$D$1:$E$52,2))</f>
        <v>244.315937499999</v>
      </c>
      <c r="H237" s="107">
        <f>VLOOKUP($B237,Computations!$B$10:$AY$386,VLOOKUP(H$1,'day lookup'!$D$1:$E$52,2))</f>
        <v>2.02</v>
      </c>
      <c r="I237" s="107">
        <f>VLOOKUP($B237,Computations!$B$10:$AY$386,VLOOKUP(I$1,'day lookup'!$D$1:$E$52,2))</f>
        <v>246.33593749999901</v>
      </c>
      <c r="J237" s="401" t="str">
        <f>VLOOKUP($B237,Computations!$B$10:$AY$386,VLOOKUP(J$1,'day lookup'!$D$1:$E$52,2))</f>
        <v>Y</v>
      </c>
      <c r="K237" s="107">
        <f>VLOOKUP($B237,Computations!$B$10:$AY$386,VLOOKUP(K$1,'day lookup'!$D$1:$E$52,2))</f>
        <v>78.505627164736282</v>
      </c>
      <c r="L237" s="107">
        <f>VLOOKUP($B237,Computations!$B$10:$AY$386,VLOOKUP(L$1,'day lookup'!$D$1:$E$52,2))</f>
        <v>145</v>
      </c>
      <c r="M237" s="107">
        <f>VLOOKUP($B237,Computations!$B$10:$AY$386,VLOOKUP(M$1,'day lookup'!$D$1:$E$52,2))</f>
        <v>9467.9066666666677</v>
      </c>
      <c r="N237" s="107">
        <f>VLOOKUP($B237,Computations!$B$10:$AY$386,VLOOKUP(N$1,'day lookup'!$D$1:$E$52,2))</f>
        <v>578.65364583333303</v>
      </c>
      <c r="O237" s="107"/>
    </row>
    <row r="238" spans="1:15">
      <c r="A238" s="73" t="str">
        <f ca="1">OFFSET('day lookup'!$A$1,WEEKDAY(B238)-1,0)</f>
        <v>MON</v>
      </c>
      <c r="B238" s="75">
        <f t="shared" si="10"/>
        <v>41148</v>
      </c>
      <c r="C238" s="107">
        <f>VLOOKUP($B238,Computations!$B$10:$AY$386,VLOOKUP(C$1,'day lookup'!$D$1:$E$52,2))</f>
        <v>7739.0802147971363</v>
      </c>
      <c r="D238" s="107">
        <f>VLOOKUP($B238,Computations!$B$10:$AY$386,VLOOKUP(D$1,'day lookup'!$D$1:$E$52,2))</f>
        <v>77742.22</v>
      </c>
      <c r="E238" s="107">
        <f>VLOOKUP($B238,Computations!$B$10:$AY$386,VLOOKUP(E$1,'day lookup'!$D$1:$E$52,2))</f>
        <v>68.092431836607602</v>
      </c>
      <c r="F238" s="107">
        <f>VLOOKUP($B238,Computations!$B$10:$AY$386,VLOOKUP(F$1,'day lookup'!$D$1:$E$52,2))</f>
        <v>5.7316000000000003</v>
      </c>
      <c r="G238" s="107">
        <f>VLOOKUP($B238,Computations!$B$10:$AY$386,VLOOKUP(G$1,'day lookup'!$D$1:$E$52,2))</f>
        <v>243.68677083333233</v>
      </c>
      <c r="H238" s="107">
        <f>VLOOKUP($B238,Computations!$B$10:$AY$386,VLOOKUP(H$1,'day lookup'!$D$1:$E$52,2))</f>
        <v>2.0085416666666598</v>
      </c>
      <c r="I238" s="107">
        <f>VLOOKUP($B238,Computations!$B$10:$AY$386,VLOOKUP(I$1,'day lookup'!$D$1:$E$52,2))</f>
        <v>245.69531249999901</v>
      </c>
      <c r="J238" s="401" t="str">
        <f>VLOOKUP($B238,Computations!$B$10:$AY$386,VLOOKUP(J$1,'day lookup'!$D$1:$E$52,2))</f>
        <v>Y</v>
      </c>
      <c r="K238" s="107">
        <f>VLOOKUP($B238,Computations!$B$10:$AY$386,VLOOKUP(K$1,'day lookup'!$D$1:$E$52,2))</f>
        <v>70.100973503274261</v>
      </c>
      <c r="L238" s="107">
        <f>VLOOKUP($B238,Computations!$B$10:$AY$386,VLOOKUP(L$1,'day lookup'!$D$1:$E$52,2))</f>
        <v>145</v>
      </c>
      <c r="M238" s="107">
        <f>VLOOKUP($B238,Computations!$B$10:$AY$386,VLOOKUP(M$1,'day lookup'!$D$1:$E$52,2))</f>
        <v>9755.5141666666677</v>
      </c>
      <c r="N238" s="107">
        <f>VLOOKUP($B238,Computations!$B$10:$AY$386,VLOOKUP(N$1,'day lookup'!$D$1:$E$52,2))</f>
        <v>555.05989583333303</v>
      </c>
      <c r="O238" s="107"/>
    </row>
    <row r="239" spans="1:15">
      <c r="A239" s="73" t="str">
        <f ca="1">OFFSET('day lookup'!$A$1,WEEKDAY(B239)-1,0)</f>
        <v>TUE</v>
      </c>
      <c r="B239" s="75">
        <f t="shared" si="10"/>
        <v>41149</v>
      </c>
      <c r="C239" s="107">
        <f>VLOOKUP($B239,Computations!$B$10:$AY$386,VLOOKUP(C$1,'day lookup'!$D$1:$E$52,2))</f>
        <v>7738.6599279711882</v>
      </c>
      <c r="D239" s="107">
        <f>VLOOKUP($B239,Computations!$B$10:$AY$386,VLOOKUP(D$1,'day lookup'!$D$1:$E$52,2))</f>
        <v>77391.72</v>
      </c>
      <c r="E239" s="107">
        <f>VLOOKUP($B239,Computations!$B$10:$AY$386,VLOOKUP(E$1,'day lookup'!$D$1:$E$52,2))</f>
        <v>72.837622822661302</v>
      </c>
      <c r="F239" s="107">
        <f>VLOOKUP($B239,Computations!$B$10:$AY$386,VLOOKUP(F$1,'day lookup'!$D$1:$E$52,2))</f>
        <v>5.7164000000000001</v>
      </c>
      <c r="G239" s="107">
        <f>VLOOKUP($B239,Computations!$B$10:$AY$386,VLOOKUP(G$1,'day lookup'!$D$1:$E$52,2))</f>
        <v>243.82906249999934</v>
      </c>
      <c r="H239" s="107">
        <f>VLOOKUP($B239,Computations!$B$10:$AY$386,VLOOKUP(H$1,'day lookup'!$D$1:$E$52,2))</f>
        <v>2.0016666666666598</v>
      </c>
      <c r="I239" s="107">
        <f>VLOOKUP($B239,Computations!$B$10:$AY$386,VLOOKUP(I$1,'day lookup'!$D$1:$E$52,2))</f>
        <v>245.830729166666</v>
      </c>
      <c r="J239" s="401" t="str">
        <f>VLOOKUP($B239,Computations!$B$10:$AY$386,VLOOKUP(J$1,'day lookup'!$D$1:$E$52,2))</f>
        <v>Y</v>
      </c>
      <c r="K239" s="107">
        <f>VLOOKUP($B239,Computations!$B$10:$AY$386,VLOOKUP(K$1,'day lookup'!$D$1:$E$52,2))</f>
        <v>74.839289489327967</v>
      </c>
      <c r="L239" s="107">
        <f>VLOOKUP($B239,Computations!$B$10:$AY$386,VLOOKUP(L$1,'day lookup'!$D$1:$E$52,2))</f>
        <v>145</v>
      </c>
      <c r="M239" s="107">
        <f>VLOOKUP($B239,Computations!$B$10:$AY$386,VLOOKUP(M$1,'day lookup'!$D$1:$E$52,2))</f>
        <v>10043.121666666668</v>
      </c>
      <c r="N239" s="107">
        <f>VLOOKUP($B239,Computations!$B$10:$AY$386,VLOOKUP(N$1,'day lookup'!$D$1:$E$52,2))</f>
        <v>485.916666666666</v>
      </c>
      <c r="O239" s="107"/>
    </row>
    <row r="240" spans="1:15">
      <c r="A240" s="73" t="str">
        <f ca="1">OFFSET('day lookup'!$A$1,WEEKDAY(B240)-1,0)</f>
        <v>WED</v>
      </c>
      <c r="B240" s="75">
        <f t="shared" si="10"/>
        <v>41150</v>
      </c>
      <c r="C240" s="107">
        <f>VLOOKUP($B240,Computations!$B$10:$AY$386,VLOOKUP(C$1,'day lookup'!$D$1:$E$52,2))</f>
        <v>7738.250096038415</v>
      </c>
      <c r="D240" s="107">
        <f>VLOOKUP($B240,Computations!$B$10:$AY$386,VLOOKUP(D$1,'day lookup'!$D$1:$E$52,2))</f>
        <v>77050.33</v>
      </c>
      <c r="E240" s="107">
        <f>VLOOKUP($B240,Computations!$B$10:$AY$386,VLOOKUP(E$1,'day lookup'!$D$1:$E$52,2))</f>
        <v>77.193851676329018</v>
      </c>
      <c r="F240" s="107">
        <f>VLOOKUP($B240,Computations!$B$10:$AY$386,VLOOKUP(F$1,'day lookup'!$D$1:$E$52,2))</f>
        <v>5.7012999999999998</v>
      </c>
      <c r="G240" s="107">
        <f>VLOOKUP($B240,Computations!$B$10:$AY$386,VLOOKUP(G$1,'day lookup'!$D$1:$E$52,2))</f>
        <v>243.60749999999899</v>
      </c>
      <c r="H240" s="107">
        <f>VLOOKUP($B240,Computations!$B$10:$AY$386,VLOOKUP(H$1,'day lookup'!$D$1:$E$52,2))</f>
        <v>2.0096875000000001</v>
      </c>
      <c r="I240" s="107">
        <f>VLOOKUP($B240,Computations!$B$10:$AY$386,VLOOKUP(I$1,'day lookup'!$D$1:$E$52,2))</f>
        <v>245.61718749999901</v>
      </c>
      <c r="J240" s="401" t="str">
        <f>VLOOKUP($B240,Computations!$B$10:$AY$386,VLOOKUP(J$1,'day lookup'!$D$1:$E$52,2))</f>
        <v>Y</v>
      </c>
      <c r="K240" s="107">
        <f>VLOOKUP($B240,Computations!$B$10:$AY$386,VLOOKUP(K$1,'day lookup'!$D$1:$E$52,2))</f>
        <v>79.203539176329016</v>
      </c>
      <c r="L240" s="107">
        <f>VLOOKUP($B240,Computations!$B$10:$AY$386,VLOOKUP(L$1,'day lookup'!$D$1:$E$52,2))</f>
        <v>170</v>
      </c>
      <c r="M240" s="107">
        <f>VLOOKUP($B240,Computations!$B$10:$AY$386,VLOOKUP(M$1,'day lookup'!$D$1:$E$52,2))</f>
        <v>10380.316666666668</v>
      </c>
      <c r="N240" s="107">
        <f>VLOOKUP($B240,Computations!$B$10:$AY$386,VLOOKUP(N$1,'day lookup'!$D$1:$E$52,2))</f>
        <v>433.135416666666</v>
      </c>
      <c r="O240" s="107"/>
    </row>
    <row r="241" spans="1:15">
      <c r="A241" s="73" t="str">
        <f ca="1">OFFSET('day lookup'!$A$1,WEEKDAY(B241)-1,0)</f>
        <v>THU</v>
      </c>
      <c r="B241" s="75">
        <f t="shared" si="10"/>
        <v>41151</v>
      </c>
      <c r="C241" s="107">
        <f>VLOOKUP($B241,Computations!$B$10:$AY$386,VLOOKUP(C$1,'day lookup'!$D$1:$E$52,2))</f>
        <v>7737.8304474002416</v>
      </c>
      <c r="D241" s="107">
        <f>VLOOKUP($B241,Computations!$B$10:$AY$386,VLOOKUP(D$1,'day lookup'!$D$1:$E$52,2))</f>
        <v>76701.78</v>
      </c>
      <c r="E241" s="107">
        <f>VLOOKUP($B241,Computations!$B$10:$AY$386,VLOOKUP(E$1,'day lookup'!$D$1:$E$52,2))</f>
        <v>74.417095985629004</v>
      </c>
      <c r="F241" s="107">
        <f>VLOOKUP($B241,Computations!$B$10:$AY$386,VLOOKUP(F$1,'day lookup'!$D$1:$E$52,2))</f>
        <v>5.6862000000000004</v>
      </c>
      <c r="G241" s="107">
        <f>VLOOKUP($B241,Computations!$B$10:$AY$386,VLOOKUP(G$1,'day lookup'!$D$1:$E$52,2))</f>
        <v>244.455624999999</v>
      </c>
      <c r="H241" s="107">
        <f>VLOOKUP($B241,Computations!$B$10:$AY$386,VLOOKUP(H$1,'day lookup'!$D$1:$E$52,2))</f>
        <v>2.0131250000000001</v>
      </c>
      <c r="I241" s="107">
        <f>VLOOKUP($B241,Computations!$B$10:$AY$386,VLOOKUP(I$1,'day lookup'!$D$1:$E$52,2))</f>
        <v>246.46874999999901</v>
      </c>
      <c r="J241" s="401" t="str">
        <f>VLOOKUP($B241,Computations!$B$10:$AY$386,VLOOKUP(J$1,'day lookup'!$D$1:$E$52,2))</f>
        <v>Y</v>
      </c>
      <c r="K241" s="107">
        <f>VLOOKUP($B241,Computations!$B$10:$AY$386,VLOOKUP(K$1,'day lookup'!$D$1:$E$52,2))</f>
        <v>76.430220985629006</v>
      </c>
      <c r="L241" s="107">
        <f>VLOOKUP($B241,Computations!$B$10:$AY$386,VLOOKUP(L$1,'day lookup'!$D$1:$E$52,2))</f>
        <v>170</v>
      </c>
      <c r="M241" s="107">
        <f>VLOOKUP($B241,Computations!$B$10:$AY$386,VLOOKUP(M$1,'day lookup'!$D$1:$E$52,2))</f>
        <v>10717.511666666667</v>
      </c>
      <c r="N241" s="107">
        <f>VLOOKUP($B241,Computations!$B$10:$AY$386,VLOOKUP(N$1,'day lookup'!$D$1:$E$52,2))</f>
        <v>408.67187499999898</v>
      </c>
      <c r="O241" s="107"/>
    </row>
    <row r="242" spans="1:15">
      <c r="A242" s="73" t="str">
        <f ca="1">OFFSET('day lookup'!$A$1,WEEKDAY(B242)-1,0)</f>
        <v>FRI</v>
      </c>
      <c r="B242" s="75">
        <f t="shared" si="10"/>
        <v>41152</v>
      </c>
      <c r="C242" s="107">
        <f>VLOOKUP($B242,Computations!$B$10:$AY$386,VLOOKUP(C$1,'day lookup'!$D$1:$E$52,2))</f>
        <v>7737.4101813784764</v>
      </c>
      <c r="D242" s="107">
        <f>VLOOKUP($B242,Computations!$B$10:$AY$386,VLOOKUP(D$1,'day lookup'!$D$1:$E$52,2))</f>
        <v>76354.22</v>
      </c>
      <c r="E242" s="107">
        <f>VLOOKUP($B242,Computations!$B$10:$AY$386,VLOOKUP(E$1,'day lookup'!$D$1:$E$52,2))</f>
        <v>74.560753290164854</v>
      </c>
      <c r="F242" s="107">
        <f>VLOOKUP($B242,Computations!$B$10:$AY$386,VLOOKUP(F$1,'day lookup'!$D$1:$E$52,2))</f>
        <v>5.6660000000000004</v>
      </c>
      <c r="G242" s="107">
        <f>VLOOKUP($B242,Computations!$B$10:$AY$386,VLOOKUP(G$1,'day lookup'!$D$1:$E$52,2))</f>
        <v>244.12036458333233</v>
      </c>
      <c r="H242" s="107">
        <f>VLOOKUP($B242,Computations!$B$10:$AY$386,VLOOKUP(H$1,'day lookup'!$D$1:$E$52,2))</f>
        <v>1.96557291666666</v>
      </c>
      <c r="I242" s="107">
        <f>VLOOKUP($B242,Computations!$B$10:$AY$386,VLOOKUP(I$1,'day lookup'!$D$1:$E$52,2))</f>
        <v>246.08593749999901</v>
      </c>
      <c r="J242" s="401" t="str">
        <f>VLOOKUP($B242,Computations!$B$10:$AY$386,VLOOKUP(J$1,'day lookup'!$D$1:$E$52,2))</f>
        <v>Y</v>
      </c>
      <c r="K242" s="107">
        <f>VLOOKUP($B242,Computations!$B$10:$AY$386,VLOOKUP(K$1,'day lookup'!$D$1:$E$52,2))</f>
        <v>76.526326206831513</v>
      </c>
      <c r="L242" s="107">
        <f>VLOOKUP($B242,Computations!$B$10:$AY$386,VLOOKUP(L$1,'day lookup'!$D$1:$E$52,2))</f>
        <v>155</v>
      </c>
      <c r="M242" s="107">
        <f>VLOOKUP($B242,Computations!$B$10:$AY$386,VLOOKUP(M$1,'day lookup'!$D$1:$E$52,2))</f>
        <v>11024.954166666666</v>
      </c>
      <c r="N242" s="107">
        <f>VLOOKUP($B242,Computations!$B$10:$AY$386,VLOOKUP(N$1,'day lookup'!$D$1:$E$52,2))</f>
        <v>416.072916666666</v>
      </c>
      <c r="O242" s="107"/>
    </row>
    <row r="243" spans="1:15">
      <c r="A243" s="48"/>
      <c r="C243" s="92"/>
      <c r="D243" s="126"/>
      <c r="E243" s="91"/>
      <c r="F243" s="92"/>
      <c r="G243" s="91"/>
      <c r="H243" s="92"/>
      <c r="I243" s="92"/>
      <c r="J243" s="34"/>
      <c r="K243" s="100"/>
      <c r="L243" s="92"/>
      <c r="M243" s="127"/>
      <c r="N243" s="58"/>
      <c r="O243" s="49"/>
    </row>
    <row r="244" spans="1:15">
      <c r="A244" s="48" t="s">
        <v>48</v>
      </c>
      <c r="C244" s="61">
        <f t="shared" ref="C244:I244" si="11">AVERAGEA(C212:C242)</f>
        <v>7742.9282667512243</v>
      </c>
      <c r="D244" s="79">
        <f t="shared" si="11"/>
        <v>81029.474838709677</v>
      </c>
      <c r="E244" s="79">
        <f t="shared" si="11"/>
        <v>81.551963586389931</v>
      </c>
      <c r="F244" s="61">
        <f t="shared" si="11"/>
        <v>5.8863709677419358</v>
      </c>
      <c r="G244" s="79">
        <f t="shared" si="11"/>
        <v>219.81612483198867</v>
      </c>
      <c r="H244" s="61">
        <f t="shared" si="11"/>
        <v>2.199920194892472</v>
      </c>
      <c r="I244" s="61">
        <f t="shared" si="11"/>
        <v>222.0160450268813</v>
      </c>
      <c r="K244" s="101"/>
      <c r="L244" s="61">
        <f>AVERAGEA(L212:L242)</f>
        <v>132.93010752688173</v>
      </c>
      <c r="M244" s="60"/>
      <c r="N244" s="19">
        <f>AVERAGEA(N212:N242)</f>
        <v>466.3192204301069</v>
      </c>
      <c r="O244" s="19">
        <f>AVERAGE(N219:N243)</f>
        <v>452.67686631944389</v>
      </c>
    </row>
    <row r="245" spans="1:15" s="60" customFormat="1">
      <c r="A245" s="104" t="s">
        <v>49</v>
      </c>
      <c r="B245" s="105"/>
      <c r="C245" s="19"/>
      <c r="D245" s="53"/>
      <c r="E245" s="53">
        <f>SUM(E212:E242)*1.9835</f>
        <v>5014.5079129817377</v>
      </c>
      <c r="F245" s="53">
        <f>SUM(F212:F242)*1.9835</f>
        <v>361.94412125000002</v>
      </c>
      <c r="G245" s="53">
        <f>SUM(G212:G242)*1.9835</f>
        <v>13516.163791731737</v>
      </c>
      <c r="H245" s="53">
        <f>SUM(H212:H242)*1.9835</f>
        <v>135.26979290364577</v>
      </c>
      <c r="I245" s="53">
        <f>SUM(I212:I242)*1.9835</f>
        <v>13651.433584635392</v>
      </c>
      <c r="J245" s="18"/>
      <c r="K245" s="59"/>
      <c r="L245" s="53">
        <f>SUM(L212:L242)*1.9835</f>
        <v>8173.6729166666682</v>
      </c>
      <c r="M245" s="60">
        <f>M242</f>
        <v>11024.954166666666</v>
      </c>
      <c r="N245" s="53">
        <f>SUM(N212:N242)*1.9835</f>
        <v>28673.269385416628</v>
      </c>
      <c r="O245" s="19"/>
    </row>
    <row r="246" spans="1:15" ht="13.5" thickBot="1">
      <c r="A246" s="76"/>
      <c r="B246" s="64"/>
      <c r="C246" s="65"/>
      <c r="D246" s="66"/>
      <c r="E246" s="94"/>
      <c r="F246" s="95"/>
      <c r="G246" s="94"/>
      <c r="H246" s="95"/>
      <c r="I246" s="95"/>
      <c r="J246" s="67"/>
      <c r="K246" s="102"/>
      <c r="L246" s="95"/>
      <c r="M246" s="63"/>
      <c r="N246" s="68"/>
      <c r="O246" s="23"/>
    </row>
    <row r="247" spans="1:15">
      <c r="A247" s="48" t="s">
        <v>38</v>
      </c>
      <c r="C247" s="77"/>
      <c r="E247" s="79"/>
      <c r="G247" s="79"/>
      <c r="K247" s="101"/>
      <c r="O247" s="23"/>
    </row>
    <row r="248" spans="1:15">
      <c r="C248" s="57"/>
      <c r="G248" s="79"/>
      <c r="K248" s="101"/>
      <c r="O248" s="23"/>
    </row>
    <row r="249" spans="1:15">
      <c r="A249" s="48"/>
      <c r="O249" s="23"/>
    </row>
    <row r="250" spans="1:15">
      <c r="C250" s="49"/>
      <c r="H250" s="83" t="s">
        <v>0</v>
      </c>
      <c r="I250" s="82"/>
      <c r="O250" s="23"/>
    </row>
    <row r="251" spans="1:15">
      <c r="H251" s="84" t="s">
        <v>1</v>
      </c>
      <c r="I251" s="82"/>
      <c r="J251" s="34"/>
      <c r="K251" s="100"/>
      <c r="O251" s="23"/>
    </row>
    <row r="252" spans="1:15">
      <c r="C252" s="49"/>
      <c r="H252" s="84" t="s">
        <v>2</v>
      </c>
      <c r="I252" s="82"/>
      <c r="O252" s="23"/>
    </row>
    <row r="253" spans="1:15">
      <c r="H253" s="84" t="s">
        <v>41</v>
      </c>
      <c r="I253" s="106">
        <f>I5</f>
        <v>2012</v>
      </c>
      <c r="O253" s="23"/>
    </row>
    <row r="254" spans="1:15">
      <c r="H254" s="139">
        <f>B262</f>
        <v>41153</v>
      </c>
      <c r="I254" s="82"/>
      <c r="O254" s="23"/>
    </row>
    <row r="255" spans="1:15" ht="13.5" thickBot="1">
      <c r="O255" s="23"/>
    </row>
    <row r="256" spans="1:15" s="16" customFormat="1">
      <c r="A256" s="69"/>
      <c r="B256" s="26"/>
      <c r="C256" s="29"/>
      <c r="D256" s="70"/>
      <c r="E256" s="96"/>
      <c r="F256" s="89"/>
      <c r="G256" s="96"/>
      <c r="H256" s="89"/>
      <c r="I256" s="89" t="s">
        <v>3</v>
      </c>
      <c r="J256" s="71" t="s">
        <v>56</v>
      </c>
      <c r="K256" s="103" t="s">
        <v>8</v>
      </c>
      <c r="L256" s="89"/>
      <c r="M256" s="69"/>
      <c r="N256" s="72"/>
      <c r="O256" s="36"/>
    </row>
    <row r="257" spans="1:15" s="16" customFormat="1">
      <c r="A257" s="11"/>
      <c r="B257" s="13"/>
      <c r="C257" s="17"/>
      <c r="D257" s="37"/>
      <c r="E257" s="83"/>
      <c r="F257" s="84"/>
      <c r="G257" s="83"/>
      <c r="H257" s="84" t="s">
        <v>5</v>
      </c>
      <c r="I257" s="84" t="s">
        <v>4</v>
      </c>
      <c r="J257" s="33" t="s">
        <v>57</v>
      </c>
      <c r="K257" s="99" t="s">
        <v>16</v>
      </c>
      <c r="L257" s="84" t="s">
        <v>6</v>
      </c>
      <c r="M257" s="16" t="s">
        <v>7</v>
      </c>
      <c r="N257" s="35"/>
      <c r="O257" s="36"/>
    </row>
    <row r="258" spans="1:15" s="16" customFormat="1">
      <c r="A258" s="11"/>
      <c r="B258" s="13"/>
      <c r="C258" s="17"/>
      <c r="D258" s="37"/>
      <c r="E258" s="83"/>
      <c r="F258" s="84"/>
      <c r="G258" s="83" t="s">
        <v>12</v>
      </c>
      <c r="H258" s="84" t="s">
        <v>11</v>
      </c>
      <c r="I258" s="84" t="s">
        <v>10</v>
      </c>
      <c r="J258" s="33" t="s">
        <v>15</v>
      </c>
      <c r="K258" s="99" t="s">
        <v>26</v>
      </c>
      <c r="L258" s="84" t="s">
        <v>13</v>
      </c>
      <c r="M258" s="16" t="s">
        <v>13</v>
      </c>
      <c r="N258" s="35" t="s">
        <v>14</v>
      </c>
      <c r="O258" s="36"/>
    </row>
    <row r="259" spans="1:15" s="16" customFormat="1">
      <c r="A259" s="11"/>
      <c r="B259" s="13"/>
      <c r="C259" s="17" t="s">
        <v>18</v>
      </c>
      <c r="D259" s="37" t="s">
        <v>19</v>
      </c>
      <c r="E259" s="83" t="s">
        <v>23</v>
      </c>
      <c r="F259" s="84" t="s">
        <v>24</v>
      </c>
      <c r="G259" s="83" t="s">
        <v>22</v>
      </c>
      <c r="H259" s="84" t="s">
        <v>21</v>
      </c>
      <c r="I259" s="84" t="s">
        <v>20</v>
      </c>
      <c r="J259" s="33" t="s">
        <v>25</v>
      </c>
      <c r="K259" s="97" t="s">
        <v>153</v>
      </c>
      <c r="L259" s="84" t="s">
        <v>22</v>
      </c>
      <c r="M259" s="16" t="s">
        <v>22</v>
      </c>
      <c r="N259" s="35" t="s">
        <v>10</v>
      </c>
      <c r="O259" s="36"/>
    </row>
    <row r="260" spans="1:15" s="16" customFormat="1" ht="13.5" thickBot="1">
      <c r="A260" s="45" t="s">
        <v>27</v>
      </c>
      <c r="B260" s="40" t="s">
        <v>40</v>
      </c>
      <c r="C260" s="43" t="s">
        <v>50</v>
      </c>
      <c r="D260" s="44" t="s">
        <v>51</v>
      </c>
      <c r="E260" s="90" t="s">
        <v>52</v>
      </c>
      <c r="F260" s="90" t="s">
        <v>52</v>
      </c>
      <c r="G260" s="90" t="s">
        <v>52</v>
      </c>
      <c r="H260" s="90" t="s">
        <v>52</v>
      </c>
      <c r="I260" s="90" t="s">
        <v>52</v>
      </c>
      <c r="J260" s="46"/>
      <c r="K260" s="90" t="s">
        <v>52</v>
      </c>
      <c r="L260" s="90" t="s">
        <v>52</v>
      </c>
      <c r="M260" s="44" t="s">
        <v>51</v>
      </c>
      <c r="N260" s="129" t="s">
        <v>52</v>
      </c>
      <c r="O260" s="36"/>
    </row>
    <row r="261" spans="1:15" ht="13.5" thickTop="1">
      <c r="A261" s="48"/>
      <c r="C261" s="49"/>
      <c r="D261" s="50"/>
      <c r="E261" s="91"/>
      <c r="F261" s="92"/>
      <c r="G261" s="91"/>
      <c r="H261" s="92"/>
      <c r="I261" s="92"/>
      <c r="J261" s="34"/>
      <c r="K261" s="100"/>
      <c r="L261" s="92"/>
      <c r="M261" s="21"/>
      <c r="N261" s="58"/>
      <c r="O261" s="73"/>
    </row>
    <row r="262" spans="1:15">
      <c r="A262" s="73" t="str">
        <f ca="1">OFFSET('day lookup'!$A$1,WEEKDAY(B262)-1,0)</f>
        <v>SAT</v>
      </c>
      <c r="B262" s="13">
        <f>B242+1</f>
        <v>41153</v>
      </c>
      <c r="C262" s="107">
        <f>VLOOKUP($B262,Computations!$B$10:$AY$386,VLOOKUP(C$1,'day lookup'!$D$1:$E$52,2))</f>
        <v>7736.9910475030447</v>
      </c>
      <c r="D262" s="107">
        <f>VLOOKUP($B262,Computations!$B$10:$AY$386,VLOOKUP(D$1,'day lookup'!$D$1:$E$52,2))</f>
        <v>76007.649999999994</v>
      </c>
      <c r="E262" s="107">
        <f>VLOOKUP($B262,Computations!$B$10:$AY$386,VLOOKUP(E$1,'day lookup'!$D$1:$E$52,2))</f>
        <v>71.353802261360102</v>
      </c>
      <c r="F262" s="107">
        <f>VLOOKUP($B262,Computations!$B$10:$AY$386,VLOOKUP(F$1,'day lookup'!$D$1:$E$52,2))</f>
        <v>3.4379</v>
      </c>
      <c r="G262" s="107">
        <f>VLOOKUP($B262,Computations!$B$10:$AY$386,VLOOKUP(G$1,'day lookup'!$D$1:$E$52,2))</f>
        <v>242.64239583333236</v>
      </c>
      <c r="H262" s="107">
        <f>VLOOKUP($B262,Computations!$B$10:$AY$386,VLOOKUP(H$1,'day lookup'!$D$1:$E$52,2))</f>
        <v>1.9122916666666601</v>
      </c>
      <c r="I262" s="107">
        <f>VLOOKUP($B262,Computations!$B$10:$AY$386,VLOOKUP(I$1,'day lookup'!$D$1:$E$52,2))</f>
        <v>244.55468749999901</v>
      </c>
      <c r="J262" s="401" t="str">
        <f>VLOOKUP($B262,Computations!$B$10:$AY$386,VLOOKUP(J$1,'day lookup'!$D$1:$E$52,2))</f>
        <v>Y</v>
      </c>
      <c r="K262" s="107">
        <f>VLOOKUP($B262,Computations!$B$10:$AY$386,VLOOKUP(K$1,'day lookup'!$D$1:$E$52,2))</f>
        <v>73.266093928026763</v>
      </c>
      <c r="L262" s="107">
        <f>VLOOKUP($B262,Computations!$B$10:$AY$386,VLOOKUP(L$1,'day lookup'!$D$1:$E$52,2))</f>
        <v>155</v>
      </c>
      <c r="M262" s="107">
        <f>VLOOKUP($B262,Computations!$B$10:$AY$386,VLOOKUP(M$1,'day lookup'!$D$1:$E$52,2))</f>
        <v>11332.396666666666</v>
      </c>
      <c r="N262" s="107">
        <f>VLOOKUP($B262,Computations!$B$10:$AY$386,VLOOKUP(N$1,'day lookup'!$D$1:$E$52,2))</f>
        <v>582.86458333333303</v>
      </c>
      <c r="O262" s="107"/>
    </row>
    <row r="263" spans="1:15">
      <c r="A263" s="73" t="str">
        <f ca="1">OFFSET('day lookup'!$A$1,WEEKDAY(B263)-1,0)</f>
        <v>SUN</v>
      </c>
      <c r="B263" s="75">
        <f>B262+1</f>
        <v>41154</v>
      </c>
      <c r="C263" s="107">
        <f>VLOOKUP($B263,Computations!$B$10:$AY$386,VLOOKUP(C$1,'day lookup'!$D$1:$E$52,2))</f>
        <v>7736.559853836784</v>
      </c>
      <c r="D263" s="107">
        <f>VLOOKUP($B263,Computations!$B$10:$AY$386,VLOOKUP(D$1,'day lookup'!$D$1:$E$52,2))</f>
        <v>75653.64</v>
      </c>
      <c r="E263" s="107">
        <f>VLOOKUP($B263,Computations!$B$10:$AY$386,VLOOKUP(E$1,'day lookup'!$D$1:$E$52,2))</f>
        <v>67.321711129318516</v>
      </c>
      <c r="F263" s="107">
        <f>VLOOKUP($B263,Computations!$B$10:$AY$386,VLOOKUP(F$1,'day lookup'!$D$1:$E$52,2))</f>
        <v>3.4279000000000002</v>
      </c>
      <c r="G263" s="107">
        <f>VLOOKUP($B263,Computations!$B$10:$AY$386,VLOOKUP(G$1,'day lookup'!$D$1:$E$52,2))</f>
        <v>242.37124999999901</v>
      </c>
      <c r="H263" s="107">
        <f>VLOOKUP($B263,Computations!$B$10:$AY$386,VLOOKUP(H$1,'day lookup'!$D$1:$E$52,2))</f>
        <v>1.91</v>
      </c>
      <c r="I263" s="107">
        <f>VLOOKUP($B263,Computations!$B$10:$AY$386,VLOOKUP(I$1,'day lookup'!$D$1:$E$52,2))</f>
        <v>244.28124999999901</v>
      </c>
      <c r="J263" s="401" t="str">
        <f>VLOOKUP($B263,Computations!$B$10:$AY$386,VLOOKUP(J$1,'day lookup'!$D$1:$E$52,2))</f>
        <v>Y</v>
      </c>
      <c r="K263" s="107">
        <f>VLOOKUP($B263,Computations!$B$10:$AY$386,VLOOKUP(K$1,'day lookup'!$D$1:$E$52,2))</f>
        <v>69.231711129318512</v>
      </c>
      <c r="L263" s="107">
        <f>VLOOKUP($B263,Computations!$B$10:$AY$386,VLOOKUP(L$1,'day lookup'!$D$1:$E$52,2))</f>
        <v>155</v>
      </c>
      <c r="M263" s="107">
        <f>VLOOKUP($B263,Computations!$B$10:$AY$386,VLOOKUP(M$1,'day lookup'!$D$1:$E$52,2))</f>
        <v>11639.839166666665</v>
      </c>
      <c r="N263" s="107">
        <f>VLOOKUP($B263,Computations!$B$10:$AY$386,VLOOKUP(N$1,'day lookup'!$D$1:$E$52,2))</f>
        <v>443.252604166666</v>
      </c>
      <c r="O263" s="107"/>
    </row>
    <row r="264" spans="1:15">
      <c r="A264" s="73" t="str">
        <f ca="1">OFFSET('day lookup'!$A$1,WEEKDAY(B264)-1,0)</f>
        <v>MON</v>
      </c>
      <c r="B264" s="75">
        <f>B263+1</f>
        <v>41155</v>
      </c>
      <c r="C264" s="107">
        <f>VLOOKUP($B264,Computations!$B$10:$AY$386,VLOOKUP(C$1,'day lookup'!$D$1:$E$52,2))</f>
        <v>7736.1201827040195</v>
      </c>
      <c r="D264" s="107">
        <f>VLOOKUP($B264,Computations!$B$10:$AY$386,VLOOKUP(D$1,'day lookup'!$D$1:$E$52,2))</f>
        <v>75292.67</v>
      </c>
      <c r="E264" s="107">
        <f>VLOOKUP($B264,Computations!$B$10:$AY$386,VLOOKUP(E$1,'day lookup'!$D$1:$E$52,2))</f>
        <v>63.615162301485697</v>
      </c>
      <c r="F264" s="107">
        <f>VLOOKUP($B264,Computations!$B$10:$AY$386,VLOOKUP(F$1,'day lookup'!$D$1:$E$52,2))</f>
        <v>3.4178000000000002</v>
      </c>
      <c r="G264" s="107">
        <f>VLOOKUP($B264,Computations!$B$10:$AY$386,VLOOKUP(G$1,'day lookup'!$D$1:$E$52,2))</f>
        <v>242.18374999999901</v>
      </c>
      <c r="H264" s="107">
        <f>VLOOKUP($B264,Computations!$B$10:$AY$386,VLOOKUP(H$1,'day lookup'!$D$1:$E$52,2))</f>
        <v>1.91</v>
      </c>
      <c r="I264" s="107">
        <f>VLOOKUP($B264,Computations!$B$10:$AY$386,VLOOKUP(I$1,'day lookup'!$D$1:$E$52,2))</f>
        <v>244.09374999999901</v>
      </c>
      <c r="J264" s="401" t="str">
        <f>VLOOKUP($B264,Computations!$B$10:$AY$386,VLOOKUP(J$1,'day lookup'!$D$1:$E$52,2))</f>
        <v>Y</v>
      </c>
      <c r="K264" s="107">
        <f>VLOOKUP($B264,Computations!$B$10:$AY$386,VLOOKUP(K$1,'day lookup'!$D$1:$E$52,2))</f>
        <v>65.525162301485693</v>
      </c>
      <c r="L264" s="107">
        <f>VLOOKUP($B264,Computations!$B$10:$AY$386,VLOOKUP(L$1,'day lookup'!$D$1:$E$52,2))</f>
        <v>155</v>
      </c>
      <c r="M264" s="107">
        <f>VLOOKUP($B264,Computations!$B$10:$AY$386,VLOOKUP(M$1,'day lookup'!$D$1:$E$52,2))</f>
        <v>11947.281666666664</v>
      </c>
      <c r="N264" s="107">
        <f>VLOOKUP($B264,Computations!$B$10:$AY$386,VLOOKUP(N$1,'day lookup'!$D$1:$E$52,2))</f>
        <v>502.721354166666</v>
      </c>
      <c r="O264" s="107"/>
    </row>
    <row r="265" spans="1:15">
      <c r="A265" s="73" t="str">
        <f ca="1">OFFSET('day lookup'!$A$1,WEEKDAY(B265)-1,0)</f>
        <v>TUE</v>
      </c>
      <c r="B265" s="75">
        <f>B264+1</f>
        <v>41156</v>
      </c>
      <c r="C265" s="107">
        <f>VLOOKUP($B265,Computations!$B$10:$AY$386,VLOOKUP(C$1,'day lookup'!$D$1:$E$52,2))</f>
        <v>7735.6594233128835</v>
      </c>
      <c r="D265" s="107">
        <f>VLOOKUP($B265,Computations!$B$10:$AY$386,VLOOKUP(D$1,'day lookup'!$D$1:$E$52,2))</f>
        <v>74916.429999999993</v>
      </c>
      <c r="E265" s="107">
        <f>VLOOKUP($B265,Computations!$B$10:$AY$386,VLOOKUP(E$1,'day lookup'!$D$1:$E$52,2))</f>
        <v>55.906549571460971</v>
      </c>
      <c r="F265" s="107">
        <f>VLOOKUP($B265,Computations!$B$10:$AY$386,VLOOKUP(F$1,'day lookup'!$D$1:$E$52,2))</f>
        <v>3.4077000000000002</v>
      </c>
      <c r="G265" s="107">
        <f>VLOOKUP($B265,Computations!$B$10:$AY$386,VLOOKUP(G$1,'day lookup'!$D$1:$E$52,2))</f>
        <v>242.18374999999901</v>
      </c>
      <c r="H265" s="107">
        <f>VLOOKUP($B265,Computations!$B$10:$AY$386,VLOOKUP(H$1,'day lookup'!$D$1:$E$52,2))</f>
        <v>1.91</v>
      </c>
      <c r="I265" s="107">
        <f>VLOOKUP($B265,Computations!$B$10:$AY$386,VLOOKUP(I$1,'day lookup'!$D$1:$E$52,2))</f>
        <v>244.09374999999901</v>
      </c>
      <c r="J265" s="401" t="str">
        <f>VLOOKUP($B265,Computations!$B$10:$AY$386,VLOOKUP(J$1,'day lookup'!$D$1:$E$52,2))</f>
        <v>Y</v>
      </c>
      <c r="K265" s="107">
        <f>VLOOKUP($B265,Computations!$B$10:$AY$386,VLOOKUP(K$1,'day lookup'!$D$1:$E$52,2))</f>
        <v>57.816549571460968</v>
      </c>
      <c r="L265" s="107">
        <f>VLOOKUP($B265,Computations!$B$10:$AY$386,VLOOKUP(L$1,'day lookup'!$D$1:$E$52,2))</f>
        <v>155</v>
      </c>
      <c r="M265" s="107">
        <f>VLOOKUP($B265,Computations!$B$10:$AY$386,VLOOKUP(M$1,'day lookup'!$D$1:$E$52,2))</f>
        <v>12254.724166666663</v>
      </c>
      <c r="N265" s="107">
        <f>VLOOKUP($B265,Computations!$B$10:$AY$386,VLOOKUP(N$1,'day lookup'!$D$1:$E$52,2))</f>
        <v>477.596354166666</v>
      </c>
      <c r="O265" s="107"/>
    </row>
    <row r="266" spans="1:15">
      <c r="A266" s="73" t="str">
        <f ca="1">OFFSET('day lookup'!$A$1,WEEKDAY(B266)-1,0)</f>
        <v>WED</v>
      </c>
      <c r="B266" s="75">
        <f>B265+1</f>
        <v>41157</v>
      </c>
      <c r="C266" s="107">
        <f>VLOOKUP($B266,Computations!$B$10:$AY$386,VLOOKUP(C$1,'day lookup'!$D$1:$E$52,2))</f>
        <v>7735.2089815950922</v>
      </c>
      <c r="D266" s="107">
        <f>VLOOKUP($B266,Computations!$B$10:$AY$386,VLOOKUP(D$1,'day lookup'!$D$1:$E$52,2))</f>
        <v>74549.320000000007</v>
      </c>
      <c r="E266" s="107">
        <f>VLOOKUP($B266,Computations!$B$10:$AY$386,VLOOKUP(E$1,'day lookup'!$D$1:$E$52,2))</f>
        <v>55.056715778092268</v>
      </c>
      <c r="F266" s="107">
        <f>VLOOKUP($B266,Computations!$B$10:$AY$386,VLOOKUP(F$1,'day lookup'!$D$1:$E$52,2))</f>
        <v>3.3976000000000002</v>
      </c>
      <c r="G266" s="107">
        <f>VLOOKUP($B266,Computations!$B$10:$AY$386,VLOOKUP(G$1,'day lookup'!$D$1:$E$52,2))</f>
        <v>236.74104166666601</v>
      </c>
      <c r="H266" s="107">
        <f>VLOOKUP($B266,Computations!$B$10:$AY$386,VLOOKUP(H$1,'day lookup'!$D$1:$E$52,2))</f>
        <v>1.91</v>
      </c>
      <c r="I266" s="107">
        <f>VLOOKUP($B266,Computations!$B$10:$AY$386,VLOOKUP(I$1,'day lookup'!$D$1:$E$52,2))</f>
        <v>238.651041666666</v>
      </c>
      <c r="J266" s="401" t="str">
        <f>VLOOKUP($B266,Computations!$B$10:$AY$386,VLOOKUP(J$1,'day lookup'!$D$1:$E$52,2))</f>
        <v>Y</v>
      </c>
      <c r="K266" s="107">
        <f>VLOOKUP($B266,Computations!$B$10:$AY$386,VLOOKUP(K$1,'day lookup'!$D$1:$E$52,2))</f>
        <v>56.966715778092265</v>
      </c>
      <c r="L266" s="107">
        <f>VLOOKUP($B266,Computations!$B$10:$AY$386,VLOOKUP(L$1,'day lookup'!$D$1:$E$52,2))</f>
        <v>155</v>
      </c>
      <c r="M266" s="107">
        <f>VLOOKUP($B266,Computations!$B$10:$AY$386,VLOOKUP(M$1,'day lookup'!$D$1:$E$52,2))</f>
        <v>12562.166666666662</v>
      </c>
      <c r="N266" s="107">
        <f>VLOOKUP($B266,Computations!$B$10:$AY$386,VLOOKUP(N$1,'day lookup'!$D$1:$E$52,2))</f>
        <v>420.25520833333297</v>
      </c>
      <c r="O266" s="107"/>
    </row>
    <row r="267" spans="1:15">
      <c r="A267" s="73" t="str">
        <f ca="1">OFFSET('day lookup'!$A$1,WEEKDAY(B267)-1,0)</f>
        <v>THU</v>
      </c>
      <c r="B267" s="75">
        <f t="shared" ref="B267:B279" si="12">B266+1</f>
        <v>41158</v>
      </c>
      <c r="C267" s="107">
        <f>VLOOKUP($B267,Computations!$B$10:$AY$386,VLOOKUP(C$1,'day lookup'!$D$1:$E$52,2))</f>
        <v>7734.8088765432103</v>
      </c>
      <c r="D267" s="107">
        <f>VLOOKUP($B267,Computations!$B$10:$AY$386,VLOOKUP(D$1,'day lookup'!$D$1:$E$52,2))</f>
        <v>74224.19</v>
      </c>
      <c r="E267" s="107">
        <f>VLOOKUP($B267,Computations!$B$10:$AY$386,VLOOKUP(E$1,'day lookup'!$D$1:$E$52,2))</f>
        <v>56.95861962754995</v>
      </c>
      <c r="F267" s="107">
        <f>VLOOKUP($B267,Computations!$B$10:$AY$386,VLOOKUP(F$1,'day lookup'!$D$1:$E$52,2))</f>
        <v>3.3875000000000002</v>
      </c>
      <c r="G267" s="107">
        <f>VLOOKUP($B267,Computations!$B$10:$AY$386,VLOOKUP(G$1,'day lookup'!$D$1:$E$52,2))</f>
        <v>217.4884375</v>
      </c>
      <c r="H267" s="107">
        <f>VLOOKUP($B267,Computations!$B$10:$AY$386,VLOOKUP(H$1,'day lookup'!$D$1:$E$52,2))</f>
        <v>1.91</v>
      </c>
      <c r="I267" s="107">
        <f>VLOOKUP($B267,Computations!$B$10:$AY$386,VLOOKUP(I$1,'day lookup'!$D$1:$E$52,2))</f>
        <v>219.3984375</v>
      </c>
      <c r="J267" s="401" t="str">
        <f>VLOOKUP($B267,Computations!$B$10:$AY$386,VLOOKUP(J$1,'day lookup'!$D$1:$E$52,2))</f>
        <v>Y</v>
      </c>
      <c r="K267" s="107">
        <f>VLOOKUP($B267,Computations!$B$10:$AY$386,VLOOKUP(K$1,'day lookup'!$D$1:$E$52,2))</f>
        <v>58.868619627549947</v>
      </c>
      <c r="L267" s="107">
        <f>VLOOKUP($B267,Computations!$B$10:$AY$386,VLOOKUP(L$1,'day lookup'!$D$1:$E$52,2))</f>
        <v>155</v>
      </c>
      <c r="M267" s="107">
        <f>VLOOKUP($B267,Computations!$B$10:$AY$386,VLOOKUP(M$1,'day lookup'!$D$1:$E$52,2))</f>
        <v>12869.609166666662</v>
      </c>
      <c r="N267" s="107">
        <f>VLOOKUP($B267,Computations!$B$10:$AY$386,VLOOKUP(N$1,'day lookup'!$D$1:$E$52,2))</f>
        <v>392.88802083333297</v>
      </c>
      <c r="O267" s="107"/>
    </row>
    <row r="268" spans="1:15">
      <c r="A268" s="73" t="str">
        <f ca="1">OFFSET('day lookup'!$A$1,WEEKDAY(B268)-1,0)</f>
        <v>FRI</v>
      </c>
      <c r="B268" s="75">
        <f t="shared" si="12"/>
        <v>41159</v>
      </c>
      <c r="C268" s="107">
        <f>VLOOKUP($B268,Computations!$B$10:$AY$386,VLOOKUP(C$1,'day lookup'!$D$1:$E$52,2))</f>
        <v>7734.4486543209878</v>
      </c>
      <c r="D268" s="107">
        <f>VLOOKUP($B268,Computations!$B$10:$AY$386,VLOOKUP(D$1,'day lookup'!$D$1:$E$52,2))</f>
        <v>73932.41</v>
      </c>
      <c r="E268" s="107">
        <f>VLOOKUP($B268,Computations!$B$10:$AY$386,VLOOKUP(E$1,'day lookup'!$D$1:$E$52,2))</f>
        <v>74.191711927569685</v>
      </c>
      <c r="F268" s="107">
        <f>VLOOKUP($B268,Computations!$B$10:$AY$386,VLOOKUP(F$1,'day lookup'!$D$1:$E$52,2))</f>
        <v>3.3774000000000002</v>
      </c>
      <c r="G268" s="107">
        <f>VLOOKUP($B268,Computations!$B$10:$AY$386,VLOOKUP(G$1,'day lookup'!$D$1:$E$52,2))</f>
        <v>217.91791666666666</v>
      </c>
      <c r="H268" s="107">
        <f>VLOOKUP($B268,Computations!$B$10:$AY$386,VLOOKUP(H$1,'day lookup'!$D$1:$E$52,2))</f>
        <v>1.91802083333333</v>
      </c>
      <c r="I268" s="107">
        <f>VLOOKUP($B268,Computations!$B$10:$AY$386,VLOOKUP(I$1,'day lookup'!$D$1:$E$52,2))</f>
        <v>219.8359375</v>
      </c>
      <c r="J268" s="401" t="str">
        <f>VLOOKUP($B268,Computations!$B$10:$AY$386,VLOOKUP(J$1,'day lookup'!$D$1:$E$52,2))</f>
        <v>Y</v>
      </c>
      <c r="K268" s="107">
        <f>VLOOKUP($B268,Computations!$B$10:$AY$386,VLOOKUP(K$1,'day lookup'!$D$1:$E$52,2))</f>
        <v>76.109732760903015</v>
      </c>
      <c r="L268" s="107">
        <f>VLOOKUP($B268,Computations!$B$10:$AY$386,VLOOKUP(L$1,'day lookup'!$D$1:$E$52,2))</f>
        <v>155</v>
      </c>
      <c r="M268" s="107">
        <f>VLOOKUP($B268,Computations!$B$10:$AY$386,VLOOKUP(M$1,'day lookup'!$D$1:$E$52,2))</f>
        <v>13177.051666666661</v>
      </c>
      <c r="N268" s="107">
        <f>VLOOKUP($B268,Computations!$B$10:$AY$386,VLOOKUP(N$1,'day lookup'!$D$1:$E$52,2))</f>
        <v>370.11458333333297</v>
      </c>
      <c r="O268" s="107"/>
    </row>
    <row r="269" spans="1:15">
      <c r="A269" s="73" t="str">
        <f ca="1">OFFSET('day lookup'!$A$1,WEEKDAY(B269)-1,0)</f>
        <v>SAT</v>
      </c>
      <c r="B269" s="75">
        <f t="shared" si="12"/>
        <v>41160</v>
      </c>
      <c r="C269" s="107">
        <f>VLOOKUP($B269,Computations!$B$10:$AY$386,VLOOKUP(C$1,'day lookup'!$D$1:$E$52,2))</f>
        <v>7734.0592345679015</v>
      </c>
      <c r="D269" s="107">
        <f>VLOOKUP($B269,Computations!$B$10:$AY$386,VLOOKUP(D$1,'day lookup'!$D$1:$E$52,2))</f>
        <v>73616.98</v>
      </c>
      <c r="E269" s="107">
        <f>VLOOKUP($B269,Computations!$B$10:$AY$386,VLOOKUP(E$1,'day lookup'!$D$1:$E$52,2))</f>
        <v>61.667094143345508</v>
      </c>
      <c r="F269" s="107">
        <f>VLOOKUP($B269,Computations!$B$10:$AY$386,VLOOKUP(F$1,'day lookup'!$D$1:$E$52,2))</f>
        <v>3.3673999999999999</v>
      </c>
      <c r="G269" s="107">
        <f>VLOOKUP($B269,Computations!$B$10:$AY$386,VLOOKUP(G$1,'day lookup'!$D$1:$E$52,2))</f>
        <v>217.32666666666668</v>
      </c>
      <c r="H269" s="107">
        <f>VLOOKUP($B269,Computations!$B$10:$AY$386,VLOOKUP(H$1,'day lookup'!$D$1:$E$52,2))</f>
        <v>1.90770833333333</v>
      </c>
      <c r="I269" s="107">
        <f>VLOOKUP($B269,Computations!$B$10:$AY$386,VLOOKUP(I$1,'day lookup'!$D$1:$E$52,2))</f>
        <v>219.234375</v>
      </c>
      <c r="J269" s="401" t="str">
        <f>VLOOKUP($B269,Computations!$B$10:$AY$386,VLOOKUP(J$1,'day lookup'!$D$1:$E$52,2))</f>
        <v>Y</v>
      </c>
      <c r="K269" s="107">
        <f>VLOOKUP($B269,Computations!$B$10:$AY$386,VLOOKUP(K$1,'day lookup'!$D$1:$E$52,2))</f>
        <v>63.57480247667884</v>
      </c>
      <c r="L269" s="107">
        <f>VLOOKUP($B269,Computations!$B$10:$AY$386,VLOOKUP(L$1,'day lookup'!$D$1:$E$52,2))</f>
        <v>155</v>
      </c>
      <c r="M269" s="107">
        <f>VLOOKUP($B269,Computations!$B$10:$AY$386,VLOOKUP(M$1,'day lookup'!$D$1:$E$52,2))</f>
        <v>13484.49416666666</v>
      </c>
      <c r="N269" s="107">
        <f>VLOOKUP($B269,Computations!$B$10:$AY$386,VLOOKUP(N$1,'day lookup'!$D$1:$E$52,2))</f>
        <v>305.71875</v>
      </c>
      <c r="O269" s="107"/>
    </row>
    <row r="270" spans="1:15">
      <c r="A270" s="73" t="str">
        <f ca="1">OFFSET('day lookup'!$A$1,WEEKDAY(B270)-1,0)</f>
        <v>SUN</v>
      </c>
      <c r="B270" s="75">
        <f t="shared" si="12"/>
        <v>41161</v>
      </c>
      <c r="C270" s="107">
        <f>VLOOKUP($B270,Computations!$B$10:$AY$386,VLOOKUP(C$1,'day lookup'!$D$1:$E$52,2))</f>
        <v>7733.6591180124224</v>
      </c>
      <c r="D270" s="107">
        <f>VLOOKUP($B270,Computations!$B$10:$AY$386,VLOOKUP(D$1,'day lookup'!$D$1:$E$52,2))</f>
        <v>73294.59</v>
      </c>
      <c r="E270" s="107">
        <f>VLOOKUP($B270,Computations!$B$10:$AY$386,VLOOKUP(E$1,'day lookup'!$D$1:$E$52,2))</f>
        <v>58.058149482186678</v>
      </c>
      <c r="F270" s="107">
        <f>VLOOKUP($B270,Computations!$B$10:$AY$386,VLOOKUP(F$1,'day lookup'!$D$1:$E$52,2))</f>
        <v>3.3573</v>
      </c>
      <c r="G270" s="107">
        <f>VLOOKUP($B270,Computations!$B$10:$AY$386,VLOOKUP(G$1,'day lookup'!$D$1:$E$52,2))</f>
        <v>217.23677083333334</v>
      </c>
      <c r="H270" s="107">
        <f>VLOOKUP($B270,Computations!$B$10:$AY$386,VLOOKUP(H$1,'day lookup'!$D$1:$E$52,2))</f>
        <v>1.88822916666666</v>
      </c>
      <c r="I270" s="107">
        <f>VLOOKUP($B270,Computations!$B$10:$AY$386,VLOOKUP(I$1,'day lookup'!$D$1:$E$52,2))</f>
        <v>219.125</v>
      </c>
      <c r="J270" s="401" t="str">
        <f>VLOOKUP($B270,Computations!$B$10:$AY$386,VLOOKUP(J$1,'day lookup'!$D$1:$E$52,2))</f>
        <v>Y</v>
      </c>
      <c r="K270" s="107">
        <f>VLOOKUP($B270,Computations!$B$10:$AY$386,VLOOKUP(K$1,'day lookup'!$D$1:$E$52,2))</f>
        <v>59.94637864885334</v>
      </c>
      <c r="L270" s="107">
        <f>VLOOKUP($B270,Computations!$B$10:$AY$386,VLOOKUP(L$1,'day lookup'!$D$1:$E$52,2))</f>
        <v>155</v>
      </c>
      <c r="M270" s="107">
        <f>VLOOKUP($B270,Computations!$B$10:$AY$386,VLOOKUP(M$1,'day lookup'!$D$1:$E$52,2))</f>
        <v>13791.936666666659</v>
      </c>
      <c r="N270" s="107">
        <f>VLOOKUP($B270,Computations!$B$10:$AY$386,VLOOKUP(N$1,'day lookup'!$D$1:$E$52,2))</f>
        <v>287.572916666666</v>
      </c>
      <c r="O270" s="107"/>
    </row>
    <row r="271" spans="1:15">
      <c r="A271" s="73" t="str">
        <f ca="1">OFFSET('day lookup'!$A$1,WEEKDAY(B271)-1,0)</f>
        <v>MON</v>
      </c>
      <c r="B271" s="75">
        <f t="shared" si="12"/>
        <v>41162</v>
      </c>
      <c r="C271" s="107">
        <f>VLOOKUP($B271,Computations!$B$10:$AY$386,VLOOKUP(C$1,'day lookup'!$D$1:$E$52,2))</f>
        <v>7733.249614906832</v>
      </c>
      <c r="D271" s="107">
        <f>VLOOKUP($B271,Computations!$B$10:$AY$386,VLOOKUP(D$1,'day lookup'!$D$1:$E$52,2))</f>
        <v>72964.94</v>
      </c>
      <c r="E271" s="107">
        <f>VLOOKUP($B271,Computations!$B$10:$AY$386,VLOOKUP(E$1,'day lookup'!$D$1:$E$52,2))</f>
        <v>54.428529943390032</v>
      </c>
      <c r="F271" s="107">
        <f>VLOOKUP($B271,Computations!$B$10:$AY$386,VLOOKUP(F$1,'day lookup'!$D$1:$E$52,2))</f>
        <v>3.3472</v>
      </c>
      <c r="G271" s="107">
        <f>VLOOKUP($B271,Computations!$B$10:$AY$386,VLOOKUP(G$1,'day lookup'!$D$1:$E$52,2))</f>
        <v>217.27744791666666</v>
      </c>
      <c r="H271" s="107">
        <f>VLOOKUP($B271,Computations!$B$10:$AY$386,VLOOKUP(H$1,'day lookup'!$D$1:$E$52,2))</f>
        <v>1.8475520833333301</v>
      </c>
      <c r="I271" s="107">
        <f>VLOOKUP($B271,Computations!$B$10:$AY$386,VLOOKUP(I$1,'day lookup'!$D$1:$E$52,2))</f>
        <v>219.125</v>
      </c>
      <c r="J271" s="401" t="str">
        <f>VLOOKUP($B271,Computations!$B$10:$AY$386,VLOOKUP(J$1,'day lookup'!$D$1:$E$52,2))</f>
        <v>Y</v>
      </c>
      <c r="K271" s="107">
        <f>VLOOKUP($B271,Computations!$B$10:$AY$386,VLOOKUP(K$1,'day lookup'!$D$1:$E$52,2))</f>
        <v>56.276082026723365</v>
      </c>
      <c r="L271" s="107">
        <f>VLOOKUP($B271,Computations!$B$10:$AY$386,VLOOKUP(L$1,'day lookup'!$D$1:$E$52,2))</f>
        <v>155</v>
      </c>
      <c r="M271" s="107">
        <f>VLOOKUP($B271,Computations!$B$10:$AY$386,VLOOKUP(M$1,'day lookup'!$D$1:$E$52,2))</f>
        <v>14099.379166666658</v>
      </c>
      <c r="N271" s="107">
        <f>VLOOKUP($B271,Computations!$B$10:$AY$386,VLOOKUP(N$1,'day lookup'!$D$1:$E$52,2))</f>
        <v>298.703125</v>
      </c>
      <c r="O271" s="107"/>
    </row>
    <row r="272" spans="1:15">
      <c r="A272" s="73" t="str">
        <f ca="1">OFFSET('day lookup'!$A$1,WEEKDAY(B272)-1,0)</f>
        <v>TUE</v>
      </c>
      <c r="B272" s="75">
        <f t="shared" si="12"/>
        <v>41163</v>
      </c>
      <c r="C272" s="107">
        <f>VLOOKUP($B272,Computations!$B$10:$AY$386,VLOOKUP(C$1,'day lookup'!$D$1:$E$52,2))</f>
        <v>7732.8904010025062</v>
      </c>
      <c r="D272" s="107">
        <f>VLOOKUP($B272,Computations!$B$10:$AY$386,VLOOKUP(D$1,'day lookup'!$D$1:$E$52,2))</f>
        <v>72676.539999999994</v>
      </c>
      <c r="E272" s="107">
        <f>VLOOKUP($B272,Computations!$B$10:$AY$386,VLOOKUP(E$1,'day lookup'!$D$1:$E$52,2))</f>
        <v>75.154793326711854</v>
      </c>
      <c r="F272" s="107">
        <f>VLOOKUP($B272,Computations!$B$10:$AY$386,VLOOKUP(F$1,'day lookup'!$D$1:$E$52,2))</f>
        <v>3.3371</v>
      </c>
      <c r="G272" s="107">
        <f>VLOOKUP($B272,Computations!$B$10:$AY$386,VLOOKUP(G$1,'day lookup'!$D$1:$E$52,2))</f>
        <v>217.21723958333334</v>
      </c>
      <c r="H272" s="107">
        <f>VLOOKUP($B272,Computations!$B$10:$AY$386,VLOOKUP(H$1,'day lookup'!$D$1:$E$52,2))</f>
        <v>1.84526041666666</v>
      </c>
      <c r="I272" s="107">
        <f>VLOOKUP($B272,Computations!$B$10:$AY$386,VLOOKUP(I$1,'day lookup'!$D$1:$E$52,2))</f>
        <v>219.0625</v>
      </c>
      <c r="J272" s="401" t="str">
        <f>VLOOKUP($B272,Computations!$B$10:$AY$386,VLOOKUP(J$1,'day lookup'!$D$1:$E$52,2))</f>
        <v>Y</v>
      </c>
      <c r="K272" s="107">
        <f>VLOOKUP($B272,Computations!$B$10:$AY$386,VLOOKUP(K$1,'day lookup'!$D$1:$E$52,2))</f>
        <v>77.000053743378515</v>
      </c>
      <c r="L272" s="107">
        <f>VLOOKUP($B272,Computations!$B$10:$AY$386,VLOOKUP(L$1,'day lookup'!$D$1:$E$52,2))</f>
        <v>155</v>
      </c>
      <c r="M272" s="107">
        <f>VLOOKUP($B272,Computations!$B$10:$AY$386,VLOOKUP(M$1,'day lookup'!$D$1:$E$52,2))</f>
        <v>14406.821666666658</v>
      </c>
      <c r="N272" s="107">
        <f>VLOOKUP($B272,Computations!$B$10:$AY$386,VLOOKUP(N$1,'day lookup'!$D$1:$E$52,2))</f>
        <v>298.73958333333297</v>
      </c>
      <c r="O272" s="107"/>
    </row>
    <row r="273" spans="1:15">
      <c r="A273" s="73" t="str">
        <f ca="1">OFFSET('day lookup'!$A$1,WEEKDAY(B273)-1,0)</f>
        <v>WED</v>
      </c>
      <c r="B273" s="75">
        <f t="shared" si="12"/>
        <v>41164</v>
      </c>
      <c r="C273" s="107">
        <f>VLOOKUP($B273,Computations!$B$10:$AY$386,VLOOKUP(C$1,'day lookup'!$D$1:$E$52,2))</f>
        <v>7732.5494987468674</v>
      </c>
      <c r="D273" s="107">
        <f>VLOOKUP($B273,Computations!$B$10:$AY$386,VLOOKUP(D$1,'day lookup'!$D$1:$E$52,2))</f>
        <v>72404.5</v>
      </c>
      <c r="E273" s="107">
        <f>VLOOKUP($B273,Computations!$B$10:$AY$386,VLOOKUP(E$1,'day lookup'!$D$1:$E$52,2))</f>
        <v>83.168777209376401</v>
      </c>
      <c r="F273" s="107">
        <f>VLOOKUP($B273,Computations!$B$10:$AY$386,VLOOKUP(F$1,'day lookup'!$D$1:$E$52,2))</f>
        <v>3.3321000000000001</v>
      </c>
      <c r="G273" s="107">
        <f>VLOOKUP($B273,Computations!$B$10:$AY$386,VLOOKUP(G$1,'day lookup'!$D$1:$E$52,2))</f>
        <v>216.98817708333334</v>
      </c>
      <c r="H273" s="107">
        <f>VLOOKUP($B273,Computations!$B$10:$AY$386,VLOOKUP(H$1,'day lookup'!$D$1:$E$52,2))</f>
        <v>1.8555729166666599</v>
      </c>
      <c r="I273" s="107">
        <f>VLOOKUP($B273,Computations!$B$10:$AY$386,VLOOKUP(I$1,'day lookup'!$D$1:$E$52,2))</f>
        <v>218.84375</v>
      </c>
      <c r="J273" s="401" t="str">
        <f>VLOOKUP($B273,Computations!$B$10:$AY$386,VLOOKUP(J$1,'day lookup'!$D$1:$E$52,2))</f>
        <v>Y</v>
      </c>
      <c r="K273" s="107">
        <f>VLOOKUP($B273,Computations!$B$10:$AY$386,VLOOKUP(K$1,'day lookup'!$D$1:$E$52,2))</f>
        <v>85.024350126043061</v>
      </c>
      <c r="L273" s="107">
        <f>VLOOKUP($B273,Computations!$B$10:$AY$386,VLOOKUP(L$1,'day lookup'!$D$1:$E$52,2))</f>
        <v>155</v>
      </c>
      <c r="M273" s="107">
        <f>VLOOKUP($B273,Computations!$B$10:$AY$386,VLOOKUP(M$1,'day lookup'!$D$1:$E$52,2))</f>
        <v>14714.264166666657</v>
      </c>
      <c r="N273" s="107">
        <f>VLOOKUP($B273,Computations!$B$10:$AY$386,VLOOKUP(N$1,'day lookup'!$D$1:$E$52,2))</f>
        <v>342.9140625</v>
      </c>
      <c r="O273" s="107"/>
    </row>
    <row r="274" spans="1:15">
      <c r="A274" s="73" t="str">
        <f ca="1">OFFSET('day lookup'!$A$1,WEEKDAY(B274)-1,0)</f>
        <v>THU</v>
      </c>
      <c r="B274" s="75">
        <f t="shared" si="12"/>
        <v>41165</v>
      </c>
      <c r="C274" s="107">
        <f>VLOOKUP($B274,Computations!$B$10:$AY$386,VLOOKUP(C$1,'day lookup'!$D$1:$E$52,2))</f>
        <v>7732.1700125313282</v>
      </c>
      <c r="D274" s="107">
        <f>VLOOKUP($B274,Computations!$B$10:$AY$386,VLOOKUP(D$1,'day lookup'!$D$1:$E$52,2))</f>
        <v>72101.67</v>
      </c>
      <c r="E274" s="107">
        <f>VLOOKUP($B274,Computations!$B$10:$AY$386,VLOOKUP(E$1,'day lookup'!$D$1:$E$52,2))</f>
        <v>74.58180983740678</v>
      </c>
      <c r="F274" s="107">
        <f>VLOOKUP($B274,Computations!$B$10:$AY$386,VLOOKUP(F$1,'day lookup'!$D$1:$E$52,2))</f>
        <v>3.3220000000000001</v>
      </c>
      <c r="G274" s="107">
        <f>VLOOKUP($B274,Computations!$B$10:$AY$386,VLOOKUP(G$1,'day lookup'!$D$1:$E$52,2))</f>
        <v>223.93437499999902</v>
      </c>
      <c r="H274" s="107">
        <f>VLOOKUP($B274,Computations!$B$10:$AY$386,VLOOKUP(H$1,'day lookup'!$D$1:$E$52,2))</f>
        <v>1.7999999999999901</v>
      </c>
      <c r="I274" s="107">
        <f>VLOOKUP($B274,Computations!$B$10:$AY$386,VLOOKUP(I$1,'day lookup'!$D$1:$E$52,2))</f>
        <v>225.73437499999901</v>
      </c>
      <c r="J274" s="401" t="str">
        <f>VLOOKUP($B274,Computations!$B$10:$AY$386,VLOOKUP(J$1,'day lookup'!$D$1:$E$52,2))</f>
        <v>Y</v>
      </c>
      <c r="K274" s="107">
        <f>VLOOKUP($B274,Computations!$B$10:$AY$386,VLOOKUP(K$1,'day lookup'!$D$1:$E$52,2))</f>
        <v>76.381809837406763</v>
      </c>
      <c r="L274" s="107">
        <f>VLOOKUP($B274,Computations!$B$10:$AY$386,VLOOKUP(L$1,'day lookup'!$D$1:$E$52,2))</f>
        <v>155</v>
      </c>
      <c r="M274" s="107">
        <f>VLOOKUP($B274,Computations!$B$10:$AY$386,VLOOKUP(M$1,'day lookup'!$D$1:$E$52,2))</f>
        <v>15021.706666666656</v>
      </c>
      <c r="N274" s="107">
        <f>VLOOKUP($B274,Computations!$B$10:$AY$386,VLOOKUP(N$1,'day lookup'!$D$1:$E$52,2))</f>
        <v>432.53906249999898</v>
      </c>
      <c r="O274" s="107"/>
    </row>
    <row r="275" spans="1:15">
      <c r="A275" s="73" t="str">
        <f ca="1">OFFSET('day lookup'!$A$1,WEEKDAY(B275)-1,0)</f>
        <v>FRI</v>
      </c>
      <c r="B275" s="75">
        <f t="shared" si="12"/>
        <v>41166</v>
      </c>
      <c r="C275" s="107">
        <f>VLOOKUP($B275,Computations!$B$10:$AY$386,VLOOKUP(C$1,'day lookup'!$D$1:$E$52,2))</f>
        <v>7731.6799873737373</v>
      </c>
      <c r="D275" s="107">
        <f>VLOOKUP($B275,Computations!$B$10:$AY$386,VLOOKUP(D$1,'day lookup'!$D$1:$E$52,2))</f>
        <v>71712.55</v>
      </c>
      <c r="E275" s="107">
        <f>VLOOKUP($B275,Computations!$B$10:$AY$386,VLOOKUP(E$1,'day lookup'!$D$1:$E$52,2))</f>
        <v>60.505510936057846</v>
      </c>
      <c r="F275" s="107">
        <f>VLOOKUP($B275,Computations!$B$10:$AY$386,VLOOKUP(F$1,'day lookup'!$D$1:$E$52,2))</f>
        <v>3.3069000000000002</v>
      </c>
      <c r="G275" s="107">
        <f>VLOOKUP($B275,Computations!$B$10:$AY$386,VLOOKUP(G$1,'day lookup'!$D$1:$E$52,2))</f>
        <v>253.37708333333302</v>
      </c>
      <c r="H275" s="107">
        <f>VLOOKUP($B275,Computations!$B$10:$AY$386,VLOOKUP(H$1,'day lookup'!$D$1:$E$52,2))</f>
        <v>1.7999999999999901</v>
      </c>
      <c r="I275" s="107">
        <f>VLOOKUP($B275,Computations!$B$10:$AY$386,VLOOKUP(I$1,'day lookup'!$D$1:$E$52,2))</f>
        <v>255.177083333333</v>
      </c>
      <c r="J275" s="401" t="str">
        <f>VLOOKUP($B275,Computations!$B$10:$AY$386,VLOOKUP(J$1,'day lookup'!$D$1:$E$52,2))</f>
        <v>Y</v>
      </c>
      <c r="K275" s="107">
        <f>VLOOKUP($B275,Computations!$B$10:$AY$386,VLOOKUP(K$1,'day lookup'!$D$1:$E$52,2))</f>
        <v>62.305510936057836</v>
      </c>
      <c r="L275" s="107">
        <f>VLOOKUP($B275,Computations!$B$10:$AY$386,VLOOKUP(L$1,'day lookup'!$D$1:$E$52,2))</f>
        <v>167.5</v>
      </c>
      <c r="M275" s="107">
        <f>VLOOKUP($B275,Computations!$B$10:$AY$386,VLOOKUP(M$1,'day lookup'!$D$1:$E$52,2))</f>
        <v>15353.942916666656</v>
      </c>
      <c r="N275" s="107">
        <f>VLOOKUP($B275,Computations!$B$10:$AY$386,VLOOKUP(N$1,'day lookup'!$D$1:$E$52,2))</f>
        <v>476.609375</v>
      </c>
      <c r="O275" s="107"/>
    </row>
    <row r="276" spans="1:15">
      <c r="A276" s="73" t="str">
        <f ca="1">OFFSET('day lookup'!$A$1,WEEKDAY(B276)-1,0)</f>
        <v>SAT</v>
      </c>
      <c r="B276" s="75">
        <f t="shared" si="12"/>
        <v>41167</v>
      </c>
      <c r="C276" s="107">
        <f>VLOOKUP($B276,Computations!$B$10:$AY$386,VLOOKUP(C$1,'day lookup'!$D$1:$E$52,2))</f>
        <v>7731.160277777778</v>
      </c>
      <c r="D276" s="107">
        <f>VLOOKUP($B276,Computations!$B$10:$AY$386,VLOOKUP(D$1,'day lookup'!$D$1:$E$52,2))</f>
        <v>71300.94</v>
      </c>
      <c r="E276" s="107">
        <f>VLOOKUP($B276,Computations!$B$10:$AY$386,VLOOKUP(E$1,'day lookup'!$D$1:$E$52,2))</f>
        <v>57.969367956473576</v>
      </c>
      <c r="F276" s="107">
        <f>VLOOKUP($B276,Computations!$B$10:$AY$386,VLOOKUP(F$1,'day lookup'!$D$1:$E$52,2))</f>
        <v>3.2968000000000002</v>
      </c>
      <c r="G276" s="107">
        <f>VLOOKUP($B276,Computations!$B$10:$AY$386,VLOOKUP(G$1,'day lookup'!$D$1:$E$52,2))</f>
        <v>262.18958333333296</v>
      </c>
      <c r="H276" s="107">
        <f>VLOOKUP($B276,Computations!$B$10:$AY$386,VLOOKUP(H$1,'day lookup'!$D$1:$E$52,2))</f>
        <v>1.7999999999999901</v>
      </c>
      <c r="I276" s="107">
        <f>VLOOKUP($B276,Computations!$B$10:$AY$386,VLOOKUP(I$1,'day lookup'!$D$1:$E$52,2))</f>
        <v>263.98958333333297</v>
      </c>
      <c r="J276" s="401" t="str">
        <f>VLOOKUP($B276,Computations!$B$10:$AY$386,VLOOKUP(J$1,'day lookup'!$D$1:$E$52,2))</f>
        <v>Y</v>
      </c>
      <c r="K276" s="107">
        <f>VLOOKUP($B276,Computations!$B$10:$AY$386,VLOOKUP(K$1,'day lookup'!$D$1:$E$52,2))</f>
        <v>59.769367956473566</v>
      </c>
      <c r="L276" s="107">
        <f>VLOOKUP($B276,Computations!$B$10:$AY$386,VLOOKUP(L$1,'day lookup'!$D$1:$E$52,2))</f>
        <v>180</v>
      </c>
      <c r="M276" s="107">
        <f>VLOOKUP($B276,Computations!$B$10:$AY$386,VLOOKUP(M$1,'day lookup'!$D$1:$E$52,2))</f>
        <v>15710.972916666657</v>
      </c>
      <c r="N276" s="107">
        <f>VLOOKUP($B276,Computations!$B$10:$AY$386,VLOOKUP(N$1,'day lookup'!$D$1:$E$52,2))</f>
        <v>461.296875</v>
      </c>
      <c r="O276" s="107"/>
    </row>
    <row r="277" spans="1:15">
      <c r="A277" s="73" t="str">
        <f ca="1">OFFSET('day lookup'!$A$1,WEEKDAY(B277)-1,0)</f>
        <v>SUN</v>
      </c>
      <c r="B277" s="75">
        <f t="shared" si="12"/>
        <v>41168</v>
      </c>
      <c r="C277" s="107">
        <f>VLOOKUP($B277,Computations!$B$10:$AY$386,VLOOKUP(C$1,'day lookup'!$D$1:$E$52,2))</f>
        <v>7730.6296310432572</v>
      </c>
      <c r="D277" s="107">
        <f>VLOOKUP($B277,Computations!$B$10:$AY$386,VLOOKUP(D$1,'day lookup'!$D$1:$E$52,2))</f>
        <v>70882.89</v>
      </c>
      <c r="E277" s="107">
        <f>VLOOKUP($B277,Computations!$B$10:$AY$386,VLOOKUP(E$1,'day lookup'!$D$1:$E$52,2))</f>
        <v>54.624148638768389</v>
      </c>
      <c r="F277" s="107">
        <f>VLOOKUP($B277,Computations!$B$10:$AY$386,VLOOKUP(F$1,'day lookup'!$D$1:$E$52,2))</f>
        <v>3.2816999999999998</v>
      </c>
      <c r="G277" s="107">
        <f>VLOOKUP($B277,Computations!$B$10:$AY$386,VLOOKUP(G$1,'day lookup'!$D$1:$E$52,2))</f>
        <v>262.10624999999999</v>
      </c>
      <c r="H277" s="107">
        <f>VLOOKUP($B277,Computations!$B$10:$AY$386,VLOOKUP(H$1,'day lookup'!$D$1:$E$52,2))</f>
        <v>1.7999999999999901</v>
      </c>
      <c r="I277" s="107">
        <f>VLOOKUP($B277,Computations!$B$10:$AY$386,VLOOKUP(I$1,'day lookup'!$D$1:$E$52,2))</f>
        <v>263.90625</v>
      </c>
      <c r="J277" s="401" t="str">
        <f>VLOOKUP($B277,Computations!$B$10:$AY$386,VLOOKUP(J$1,'day lookup'!$D$1:$E$52,2))</f>
        <v>Y</v>
      </c>
      <c r="K277" s="107">
        <f>VLOOKUP($B277,Computations!$B$10:$AY$386,VLOOKUP(K$1,'day lookup'!$D$1:$E$52,2))</f>
        <v>56.424148638768379</v>
      </c>
      <c r="L277" s="107">
        <f>VLOOKUP($B277,Computations!$B$10:$AY$386,VLOOKUP(L$1,'day lookup'!$D$1:$E$52,2))</f>
        <v>180</v>
      </c>
      <c r="M277" s="107">
        <f>VLOOKUP($B277,Computations!$B$10:$AY$386,VLOOKUP(M$1,'day lookup'!$D$1:$E$52,2))</f>
        <v>16068.002916666657</v>
      </c>
      <c r="N277" s="107">
        <f>VLOOKUP($B277,Computations!$B$10:$AY$386,VLOOKUP(N$1,'day lookup'!$D$1:$E$52,2))</f>
        <v>390.15364583333297</v>
      </c>
      <c r="O277" s="107"/>
    </row>
    <row r="278" spans="1:15">
      <c r="A278" s="73" t="str">
        <f ca="1">OFFSET('day lookup'!$A$1,WEEKDAY(B278)-1,0)</f>
        <v>MON</v>
      </c>
      <c r="B278" s="75">
        <f t="shared" si="12"/>
        <v>41169</v>
      </c>
      <c r="C278" s="107">
        <f>VLOOKUP($B278,Computations!$B$10:$AY$386,VLOOKUP(C$1,'day lookup'!$D$1:$E$52,2))</f>
        <v>7730.1101272264632</v>
      </c>
      <c r="D278" s="107">
        <f>VLOOKUP($B278,Computations!$B$10:$AY$386,VLOOKUP(D$1,'day lookup'!$D$1:$E$52,2))</f>
        <v>70474.559999999998</v>
      </c>
      <c r="E278" s="107">
        <f>VLOOKUP($B278,Computations!$B$10:$AY$386,VLOOKUP(E$1,'day lookup'!$D$1:$E$52,2))</f>
        <v>59.447393840852868</v>
      </c>
      <c r="F278" s="107">
        <f>VLOOKUP($B278,Computations!$B$10:$AY$386,VLOOKUP(F$1,'day lookup'!$D$1:$E$52,2))</f>
        <v>3.2715999999999998</v>
      </c>
      <c r="G278" s="107">
        <f>VLOOKUP($B278,Computations!$B$10:$AY$386,VLOOKUP(G$1,'day lookup'!$D$1:$E$52,2))</f>
        <v>262.03916666666669</v>
      </c>
      <c r="H278" s="107">
        <f>VLOOKUP($B278,Computations!$B$10:$AY$386,VLOOKUP(H$1,'day lookup'!$D$1:$E$52,2))</f>
        <v>1.8045833333333301</v>
      </c>
      <c r="I278" s="107">
        <f>VLOOKUP($B278,Computations!$B$10:$AY$386,VLOOKUP(I$1,'day lookup'!$D$1:$E$52,2))</f>
        <v>263.84375</v>
      </c>
      <c r="J278" s="401" t="str">
        <f>VLOOKUP($B278,Computations!$B$10:$AY$386,VLOOKUP(J$1,'day lookup'!$D$1:$E$52,2))</f>
        <v>Y</v>
      </c>
      <c r="K278" s="107">
        <f>VLOOKUP($B278,Computations!$B$10:$AY$386,VLOOKUP(K$1,'day lookup'!$D$1:$E$52,2))</f>
        <v>61.251977174186202</v>
      </c>
      <c r="L278" s="107">
        <f>VLOOKUP($B278,Computations!$B$10:$AY$386,VLOOKUP(L$1,'day lookup'!$D$1:$E$52,2))</f>
        <v>180</v>
      </c>
      <c r="M278" s="107">
        <f>VLOOKUP($B278,Computations!$B$10:$AY$386,VLOOKUP(M$1,'day lookup'!$D$1:$E$52,2))</f>
        <v>16425.032916666656</v>
      </c>
      <c r="N278" s="107">
        <f>VLOOKUP($B278,Computations!$B$10:$AY$386,VLOOKUP(N$1,'day lookup'!$D$1:$E$52,2))</f>
        <v>351.783854166666</v>
      </c>
      <c r="O278" s="107"/>
    </row>
    <row r="279" spans="1:15">
      <c r="A279" s="73" t="str">
        <f ca="1">OFFSET('day lookup'!$A$1,WEEKDAY(B279)-1,0)</f>
        <v>TUE</v>
      </c>
      <c r="B279" s="75">
        <f t="shared" si="12"/>
        <v>41170</v>
      </c>
      <c r="C279" s="107">
        <f>VLOOKUP($B279,Computations!$B$10:$AY$386,VLOOKUP(C$1,'day lookup'!$D$1:$E$52,2))</f>
        <v>7729.5792682926831</v>
      </c>
      <c r="D279" s="107">
        <f>VLOOKUP($B279,Computations!$B$10:$AY$386,VLOOKUP(D$1,'day lookup'!$D$1:$E$52,2))</f>
        <v>70060.25</v>
      </c>
      <c r="E279" s="107">
        <f>VLOOKUP($B279,Computations!$B$10:$AY$386,VLOOKUP(E$1,'day lookup'!$D$1:$E$52,2))</f>
        <v>56.261171141081775</v>
      </c>
      <c r="F279" s="107">
        <f>VLOOKUP($B279,Computations!$B$10:$AY$386,VLOOKUP(F$1,'day lookup'!$D$1:$E$52,2))</f>
        <v>3.2565</v>
      </c>
      <c r="G279" s="107">
        <f>VLOOKUP($B279,Computations!$B$10:$AY$386,VLOOKUP(G$1,'day lookup'!$D$1:$E$52,2))</f>
        <v>261.88291666666669</v>
      </c>
      <c r="H279" s="107">
        <f>VLOOKUP($B279,Computations!$B$10:$AY$386,VLOOKUP(H$1,'day lookup'!$D$1:$E$52,2))</f>
        <v>1.8045833333333301</v>
      </c>
      <c r="I279" s="107">
        <f>VLOOKUP($B279,Computations!$B$10:$AY$386,VLOOKUP(I$1,'day lookup'!$D$1:$E$52,2))</f>
        <v>263.6875</v>
      </c>
      <c r="J279" s="401" t="str">
        <f>VLOOKUP($B279,Computations!$B$10:$AY$386,VLOOKUP(J$1,'day lookup'!$D$1:$E$52,2))</f>
        <v>Y</v>
      </c>
      <c r="K279" s="107">
        <f>VLOOKUP($B279,Computations!$B$10:$AY$386,VLOOKUP(K$1,'day lookup'!$D$1:$E$52,2))</f>
        <v>58.065754474415108</v>
      </c>
      <c r="L279" s="107">
        <f>VLOOKUP($B279,Computations!$B$10:$AY$386,VLOOKUP(L$1,'day lookup'!$D$1:$E$52,2))</f>
        <v>180</v>
      </c>
      <c r="M279" s="107">
        <f>VLOOKUP($B279,Computations!$B$10:$AY$386,VLOOKUP(M$1,'day lookup'!$D$1:$E$52,2))</f>
        <v>16782.062916666655</v>
      </c>
      <c r="N279" s="107">
        <f>VLOOKUP($B279,Computations!$B$10:$AY$386,VLOOKUP(N$1,'day lookup'!$D$1:$E$52,2))</f>
        <v>343.21614583333297</v>
      </c>
      <c r="O279" s="107"/>
    </row>
    <row r="280" spans="1:15">
      <c r="A280" s="73" t="str">
        <f ca="1">OFFSET('day lookup'!$A$1,WEEKDAY(B280)-1,0)</f>
        <v>WED</v>
      </c>
      <c r="B280" s="75">
        <f t="shared" ref="B280:B291" si="13">B279+1</f>
        <v>41171</v>
      </c>
      <c r="C280" s="107">
        <f>VLOOKUP($B280,Computations!$B$10:$AY$386,VLOOKUP(C$1,'day lookup'!$D$1:$E$52,2))</f>
        <v>7729.049165596919</v>
      </c>
      <c r="D280" s="107">
        <f>VLOOKUP($B280,Computations!$B$10:$AY$386,VLOOKUP(D$1,'day lookup'!$D$1:$E$52,2))</f>
        <v>69647.3</v>
      </c>
      <c r="E280" s="107">
        <f>VLOOKUP($B280,Computations!$B$10:$AY$386,VLOOKUP(E$1,'day lookup'!$D$1:$E$52,2))</f>
        <v>56.632461141922334</v>
      </c>
      <c r="F280" s="107">
        <f>VLOOKUP($B280,Computations!$B$10:$AY$386,VLOOKUP(F$1,'day lookup'!$D$1:$E$52,2))</f>
        <v>3.2412999999999998</v>
      </c>
      <c r="G280" s="107">
        <f>VLOOKUP($B280,Computations!$B$10:$AY$386,VLOOKUP(G$1,'day lookup'!$D$1:$E$52,2))</f>
        <v>261.58375000000001</v>
      </c>
      <c r="H280" s="107">
        <f>VLOOKUP($B280,Computations!$B$10:$AY$386,VLOOKUP(H$1,'day lookup'!$D$1:$E$52,2))</f>
        <v>1.80687499999999</v>
      </c>
      <c r="I280" s="107">
        <f>VLOOKUP($B280,Computations!$B$10:$AY$386,VLOOKUP(I$1,'day lookup'!$D$1:$E$52,2))</f>
        <v>263.390625</v>
      </c>
      <c r="J280" s="401" t="str">
        <f>VLOOKUP($B280,Computations!$B$10:$AY$386,VLOOKUP(J$1,'day lookup'!$D$1:$E$52,2))</f>
        <v>Y</v>
      </c>
      <c r="K280" s="107">
        <f>VLOOKUP($B280,Computations!$B$10:$AY$386,VLOOKUP(K$1,'day lookup'!$D$1:$E$52,2))</f>
        <v>58.439336141922325</v>
      </c>
      <c r="L280" s="107">
        <f>VLOOKUP($B280,Computations!$B$10:$AY$386,VLOOKUP(L$1,'day lookup'!$D$1:$E$52,2))</f>
        <v>180</v>
      </c>
      <c r="M280" s="107">
        <f>VLOOKUP($B280,Computations!$B$10:$AY$386,VLOOKUP(M$1,'day lookup'!$D$1:$E$52,2))</f>
        <v>17139.092916666654</v>
      </c>
      <c r="N280" s="107">
        <f>VLOOKUP($B280,Computations!$B$10:$AY$386,VLOOKUP(N$1,'day lookup'!$D$1:$E$52,2))</f>
        <v>310.2578125</v>
      </c>
      <c r="O280" s="107"/>
    </row>
    <row r="281" spans="1:15">
      <c r="A281" s="73" t="str">
        <f ca="1">OFFSET('day lookup'!$A$1,WEEKDAY(B281)-1,0)</f>
        <v>THU</v>
      </c>
      <c r="B281" s="75">
        <f t="shared" si="13"/>
        <v>41172</v>
      </c>
      <c r="C281" s="107">
        <f>VLOOKUP($B281,Computations!$B$10:$AY$386,VLOOKUP(C$1,'day lookup'!$D$1:$E$52,2))</f>
        <v>7728.5387080103355</v>
      </c>
      <c r="D281" s="107">
        <f>VLOOKUP($B281,Computations!$B$10:$AY$386,VLOOKUP(D$1,'day lookup'!$D$1:$E$52,2))</f>
        <v>69251.960000000006</v>
      </c>
      <c r="E281" s="107">
        <f>VLOOKUP($B281,Computations!$B$10:$AY$386,VLOOKUP(E$1,'day lookup'!$D$1:$E$52,2))</f>
        <v>55.578519167508375</v>
      </c>
      <c r="F281" s="107">
        <f>VLOOKUP($B281,Computations!$B$10:$AY$386,VLOOKUP(F$1,'day lookup'!$D$1:$E$52,2))</f>
        <v>3.2313000000000001</v>
      </c>
      <c r="G281" s="107">
        <f>VLOOKUP($B281,Computations!$B$10:$AY$386,VLOOKUP(G$1,'day lookup'!$D$1:$E$52,2))</f>
        <v>251.66156249999966</v>
      </c>
      <c r="H281" s="107">
        <f>VLOOKUP($B281,Computations!$B$10:$AY$386,VLOOKUP(H$1,'day lookup'!$D$1:$E$52,2))</f>
        <v>1.8045833333333301</v>
      </c>
      <c r="I281" s="107">
        <f>VLOOKUP($B281,Computations!$B$10:$AY$386,VLOOKUP(I$1,'day lookup'!$D$1:$E$52,2))</f>
        <v>253.466145833333</v>
      </c>
      <c r="J281" s="401" t="str">
        <f>VLOOKUP($B281,Computations!$B$10:$AY$386,VLOOKUP(J$1,'day lookup'!$D$1:$E$52,2))</f>
        <v>Y</v>
      </c>
      <c r="K281" s="107">
        <f>VLOOKUP($B281,Computations!$B$10:$AY$386,VLOOKUP(K$1,'day lookup'!$D$1:$E$52,2))</f>
        <v>57.383102500841709</v>
      </c>
      <c r="L281" s="107">
        <f>VLOOKUP($B281,Computations!$B$10:$AY$386,VLOOKUP(L$1,'day lookup'!$D$1:$E$52,2))</f>
        <v>180</v>
      </c>
      <c r="M281" s="107">
        <f>VLOOKUP($B281,Computations!$B$10:$AY$386,VLOOKUP(M$1,'day lookup'!$D$1:$E$52,2))</f>
        <v>17496.122916666653</v>
      </c>
      <c r="N281" s="107">
        <f>VLOOKUP($B281,Computations!$B$10:$AY$386,VLOOKUP(N$1,'day lookup'!$D$1:$E$52,2))</f>
        <v>315.932291666666</v>
      </c>
      <c r="O281" s="107"/>
    </row>
    <row r="282" spans="1:15">
      <c r="A282" s="73" t="str">
        <f ca="1">OFFSET('day lookup'!$A$1,WEEKDAY(B282)-1,0)</f>
        <v>FRI</v>
      </c>
      <c r="B282" s="75">
        <f t="shared" si="13"/>
        <v>41173</v>
      </c>
      <c r="C282" s="107">
        <f>VLOOKUP($B282,Computations!$B$10:$AY$386,VLOOKUP(C$1,'day lookup'!$D$1:$E$52,2))</f>
        <v>7728.0596899224802</v>
      </c>
      <c r="D282" s="107">
        <f>VLOOKUP($B282,Computations!$B$10:$AY$386,VLOOKUP(D$1,'day lookup'!$D$1:$E$52,2))</f>
        <v>68881.2</v>
      </c>
      <c r="E282" s="107">
        <f>VLOOKUP($B282,Computations!$B$10:$AY$386,VLOOKUP(E$1,'day lookup'!$D$1:$E$52,2))</f>
        <v>58.345555114060375</v>
      </c>
      <c r="F282" s="107">
        <f>VLOOKUP($B282,Computations!$B$10:$AY$386,VLOOKUP(F$1,'day lookup'!$D$1:$E$52,2))</f>
        <v>3.2161</v>
      </c>
      <c r="G282" s="107">
        <f>VLOOKUP($B282,Computations!$B$10:$AY$386,VLOOKUP(G$1,'day lookup'!$D$1:$E$52,2))</f>
        <v>242.05156249999902</v>
      </c>
      <c r="H282" s="107">
        <f>VLOOKUP($B282,Computations!$B$10:$AY$386,VLOOKUP(H$1,'day lookup'!$D$1:$E$52,2))</f>
        <v>1.7999999999999901</v>
      </c>
      <c r="I282" s="107">
        <f>VLOOKUP($B282,Computations!$B$10:$AY$386,VLOOKUP(I$1,'day lookup'!$D$1:$E$52,2))</f>
        <v>243.85156249999901</v>
      </c>
      <c r="J282" s="401" t="str">
        <f>VLOOKUP($B282,Computations!$B$10:$AY$386,VLOOKUP(J$1,'day lookup'!$D$1:$E$52,2))</f>
        <v>Y</v>
      </c>
      <c r="K282" s="107">
        <f>VLOOKUP($B282,Computations!$B$10:$AY$386,VLOOKUP(K$1,'day lookup'!$D$1:$E$52,2))</f>
        <v>60.145555114060365</v>
      </c>
      <c r="L282" s="107">
        <f>VLOOKUP($B282,Computations!$B$10:$AY$386,VLOOKUP(L$1,'day lookup'!$D$1:$E$52,2))</f>
        <v>180</v>
      </c>
      <c r="M282" s="107">
        <f>VLOOKUP($B282,Computations!$B$10:$AY$386,VLOOKUP(M$1,'day lookup'!$D$1:$E$52,2))</f>
        <v>17853.152916666651</v>
      </c>
      <c r="N282" s="107">
        <f>VLOOKUP($B282,Computations!$B$10:$AY$386,VLOOKUP(N$1,'day lookup'!$D$1:$E$52,2))</f>
        <v>301.596354166666</v>
      </c>
      <c r="O282" s="107"/>
    </row>
    <row r="283" spans="1:15">
      <c r="A283" s="73" t="str">
        <f ca="1">OFFSET('day lookup'!$A$1,WEEKDAY(B283)-1,0)</f>
        <v>SAT</v>
      </c>
      <c r="B283" s="75">
        <f t="shared" si="13"/>
        <v>41174</v>
      </c>
      <c r="C283" s="107">
        <f>VLOOKUP($B283,Computations!$B$10:$AY$386,VLOOKUP(C$1,'day lookup'!$D$1:$E$52,2))</f>
        <v>7727.5684224250326</v>
      </c>
      <c r="D283" s="107">
        <f>VLOOKUP($B283,Computations!$B$10:$AY$386,VLOOKUP(D$1,'day lookup'!$D$1:$E$52,2))</f>
        <v>68503.98</v>
      </c>
      <c r="E283" s="107">
        <f>VLOOKUP($B283,Computations!$B$10:$AY$386,VLOOKUP(E$1,'day lookup'!$D$1:$E$52,2))</f>
        <v>55.070773443406551</v>
      </c>
      <c r="F283" s="107">
        <f>VLOOKUP($B283,Computations!$B$10:$AY$386,VLOOKUP(F$1,'day lookup'!$D$1:$E$52,2))</f>
        <v>3.206</v>
      </c>
      <c r="G283" s="107">
        <f>VLOOKUP($B283,Computations!$B$10:$AY$386,VLOOKUP(G$1,'day lookup'!$D$1:$E$52,2))</f>
        <v>242.04374999999902</v>
      </c>
      <c r="H283" s="107">
        <f>VLOOKUP($B283,Computations!$B$10:$AY$386,VLOOKUP(H$1,'day lookup'!$D$1:$E$52,2))</f>
        <v>1.7999999999999901</v>
      </c>
      <c r="I283" s="107">
        <f>VLOOKUP($B283,Computations!$B$10:$AY$386,VLOOKUP(I$1,'day lookup'!$D$1:$E$52,2))</f>
        <v>243.84374999999901</v>
      </c>
      <c r="J283" s="401" t="str">
        <f>VLOOKUP($B283,Computations!$B$10:$AY$386,VLOOKUP(J$1,'day lookup'!$D$1:$E$52,2))</f>
        <v>Y</v>
      </c>
      <c r="K283" s="107">
        <f>VLOOKUP($B283,Computations!$B$10:$AY$386,VLOOKUP(K$1,'day lookup'!$D$1:$E$52,2))</f>
        <v>56.870773443406542</v>
      </c>
      <c r="L283" s="107">
        <f>VLOOKUP($B283,Computations!$B$10:$AY$386,VLOOKUP(L$1,'day lookup'!$D$1:$E$52,2))</f>
        <v>180</v>
      </c>
      <c r="M283" s="107">
        <f>VLOOKUP($B283,Computations!$B$10:$AY$386,VLOOKUP(M$1,'day lookup'!$D$1:$E$52,2))</f>
        <v>18210.18291666665</v>
      </c>
      <c r="N283" s="107">
        <f>VLOOKUP($B283,Computations!$B$10:$AY$386,VLOOKUP(N$1,'day lookup'!$D$1:$E$52,2))</f>
        <v>297.127604166666</v>
      </c>
      <c r="O283" s="107"/>
    </row>
    <row r="284" spans="1:15">
      <c r="A284" s="73" t="str">
        <f ca="1">OFFSET('day lookup'!$A$1,WEEKDAY(B284)-1,0)</f>
        <v>SUN</v>
      </c>
      <c r="B284" s="75">
        <f t="shared" si="13"/>
        <v>41175</v>
      </c>
      <c r="C284" s="107">
        <f>VLOOKUP($B284,Computations!$B$10:$AY$386,VLOOKUP(C$1,'day lookup'!$D$1:$E$52,2))</f>
        <v>7727.0790482398961</v>
      </c>
      <c r="D284" s="107">
        <f>VLOOKUP($B284,Computations!$B$10:$AY$386,VLOOKUP(D$1,'day lookup'!$D$1:$E$52,2))</f>
        <v>68128.63</v>
      </c>
      <c r="E284" s="107">
        <f>VLOOKUP($B284,Computations!$B$10:$AY$386,VLOOKUP(E$1,'day lookup'!$D$1:$E$52,2))</f>
        <v>55.810951361233577</v>
      </c>
      <c r="F284" s="107">
        <f>VLOOKUP($B284,Computations!$B$10:$AY$386,VLOOKUP(F$1,'day lookup'!$D$1:$E$52,2))</f>
        <v>3.1909000000000001</v>
      </c>
      <c r="G284" s="107">
        <f>VLOOKUP($B284,Computations!$B$10:$AY$386,VLOOKUP(G$1,'day lookup'!$D$1:$E$52,2))</f>
        <v>241.85624999999902</v>
      </c>
      <c r="H284" s="107">
        <f>VLOOKUP($B284,Computations!$B$10:$AY$386,VLOOKUP(H$1,'day lookup'!$D$1:$E$52,2))</f>
        <v>1.7999999999999901</v>
      </c>
      <c r="I284" s="107">
        <f>VLOOKUP($B284,Computations!$B$10:$AY$386,VLOOKUP(I$1,'day lookup'!$D$1:$E$52,2))</f>
        <v>243.65624999999901</v>
      </c>
      <c r="J284" s="401" t="str">
        <f>VLOOKUP($B284,Computations!$B$10:$AY$386,VLOOKUP(J$1,'day lookup'!$D$1:$E$52,2))</f>
        <v>Y</v>
      </c>
      <c r="K284" s="107">
        <f>VLOOKUP($B284,Computations!$B$10:$AY$386,VLOOKUP(K$1,'day lookup'!$D$1:$E$52,2))</f>
        <v>57.610951361233568</v>
      </c>
      <c r="L284" s="107">
        <f>VLOOKUP($B284,Computations!$B$10:$AY$386,VLOOKUP(L$1,'day lookup'!$D$1:$E$52,2))</f>
        <v>180</v>
      </c>
      <c r="M284" s="107">
        <f>VLOOKUP($B284,Computations!$B$10:$AY$386,VLOOKUP(M$1,'day lookup'!$D$1:$E$52,2))</f>
        <v>18567.212916666649</v>
      </c>
      <c r="N284" s="107">
        <f>VLOOKUP($B284,Computations!$B$10:$AY$386,VLOOKUP(N$1,'day lookup'!$D$1:$E$52,2))</f>
        <v>279.510416666666</v>
      </c>
      <c r="O284" s="107"/>
    </row>
    <row r="285" spans="1:15">
      <c r="A285" s="73" t="str">
        <f ca="1">OFFSET('day lookup'!$A$1,WEEKDAY(B285)-1,0)</f>
        <v>MON</v>
      </c>
      <c r="B285" s="75">
        <f t="shared" si="13"/>
        <v>41176</v>
      </c>
      <c r="C285" s="107">
        <f>VLOOKUP($B285,Computations!$B$10:$AY$386,VLOOKUP(C$1,'day lookup'!$D$1:$E$52,2))</f>
        <v>7726.668543307087</v>
      </c>
      <c r="D285" s="107">
        <f>VLOOKUP($B285,Computations!$B$10:$AY$386,VLOOKUP(D$1,'day lookup'!$D$1:$E$52,2))</f>
        <v>67815.429999999993</v>
      </c>
      <c r="E285" s="107">
        <f>VLOOKUP($B285,Computations!$B$10:$AY$386,VLOOKUP(E$1,'day lookup'!$D$1:$E$52,2))</f>
        <v>87.345550664328101</v>
      </c>
      <c r="F285" s="107">
        <f>VLOOKUP($B285,Computations!$B$10:$AY$386,VLOOKUP(F$1,'day lookup'!$D$1:$E$52,2))</f>
        <v>3.1808000000000001</v>
      </c>
      <c r="G285" s="107">
        <f>VLOOKUP($B285,Computations!$B$10:$AY$386,VLOOKUP(G$1,'day lookup'!$D$1:$E$52,2))</f>
        <v>242.06744791666569</v>
      </c>
      <c r="H285" s="107">
        <f>VLOOKUP($B285,Computations!$B$10:$AY$386,VLOOKUP(H$1,'day lookup'!$D$1:$E$52,2))</f>
        <v>1.8544270833333301</v>
      </c>
      <c r="I285" s="107">
        <f>VLOOKUP($B285,Computations!$B$10:$AY$386,VLOOKUP(I$1,'day lookup'!$D$1:$E$52,2))</f>
        <v>243.92187499999901</v>
      </c>
      <c r="J285" s="401" t="str">
        <f>VLOOKUP($B285,Computations!$B$10:$AY$386,VLOOKUP(J$1,'day lookup'!$D$1:$E$52,2))</f>
        <v>Y</v>
      </c>
      <c r="K285" s="107">
        <f>VLOOKUP($B285,Computations!$B$10:$AY$386,VLOOKUP(K$1,'day lookup'!$D$1:$E$52,2))</f>
        <v>89.199977747661436</v>
      </c>
      <c r="L285" s="107">
        <f>VLOOKUP($B285,Computations!$B$10:$AY$386,VLOOKUP(L$1,'day lookup'!$D$1:$E$52,2))</f>
        <v>180</v>
      </c>
      <c r="M285" s="107">
        <f>VLOOKUP($B285,Computations!$B$10:$AY$386,VLOOKUP(M$1,'day lookup'!$D$1:$E$52,2))</f>
        <v>18924.242916666648</v>
      </c>
      <c r="N285" s="107">
        <f>VLOOKUP($B285,Computations!$B$10:$AY$386,VLOOKUP(N$1,'day lookup'!$D$1:$E$52,2))</f>
        <v>278.916666666666</v>
      </c>
      <c r="O285" s="107"/>
    </row>
    <row r="286" spans="1:15">
      <c r="A286" s="73" t="str">
        <f ca="1">OFFSET('day lookup'!$A$1,WEEKDAY(B286)-1,0)</f>
        <v>TUE</v>
      </c>
      <c r="B286" s="75">
        <f t="shared" si="13"/>
        <v>41177</v>
      </c>
      <c r="C286" s="107">
        <f>VLOOKUP($B286,Computations!$B$10:$AY$386,VLOOKUP(C$1,'day lookup'!$D$1:$E$52,2))</f>
        <v>7726.2690944881888</v>
      </c>
      <c r="D286" s="107">
        <f>VLOOKUP($B286,Computations!$B$10:$AY$386,VLOOKUP(D$1,'day lookup'!$D$1:$E$52,2))</f>
        <v>67511.05</v>
      </c>
      <c r="E286" s="107">
        <f>VLOOKUP($B286,Computations!$B$10:$AY$386,VLOOKUP(E$1,'day lookup'!$D$1:$E$52,2))</f>
        <v>91.461089983513773</v>
      </c>
      <c r="F286" s="107">
        <f>VLOOKUP($B286,Computations!$B$10:$AY$386,VLOOKUP(F$1,'day lookup'!$D$1:$E$52,2))</f>
        <v>3.1707999999999998</v>
      </c>
      <c r="G286" s="107">
        <f>VLOOKUP($B286,Computations!$B$10:$AY$386,VLOOKUP(G$1,'day lookup'!$D$1:$E$52,2))</f>
        <v>241.74630208333235</v>
      </c>
      <c r="H286" s="107">
        <f>VLOOKUP($B286,Computations!$B$10:$AY$386,VLOOKUP(H$1,'day lookup'!$D$1:$E$52,2))</f>
        <v>1.80057291666666</v>
      </c>
      <c r="I286" s="107">
        <f>VLOOKUP($B286,Computations!$B$10:$AY$386,VLOOKUP(I$1,'day lookup'!$D$1:$E$52,2))</f>
        <v>243.54687499999901</v>
      </c>
      <c r="J286" s="401" t="str">
        <f>VLOOKUP($B286,Computations!$B$10:$AY$386,VLOOKUP(J$1,'day lookup'!$D$1:$E$52,2))</f>
        <v>Y</v>
      </c>
      <c r="K286" s="107">
        <f>VLOOKUP($B286,Computations!$B$10:$AY$386,VLOOKUP(K$1,'day lookup'!$D$1:$E$52,2))</f>
        <v>93.26166290018044</v>
      </c>
      <c r="L286" s="107">
        <f>VLOOKUP($B286,Computations!$B$10:$AY$386,VLOOKUP(L$1,'day lookup'!$D$1:$E$52,2))</f>
        <v>180</v>
      </c>
      <c r="M286" s="107">
        <f>VLOOKUP($B286,Computations!$B$10:$AY$386,VLOOKUP(M$1,'day lookup'!$D$1:$E$52,2))</f>
        <v>19281.272916666647</v>
      </c>
      <c r="N286" s="107">
        <f>VLOOKUP($B286,Computations!$B$10:$AY$386,VLOOKUP(N$1,'day lookup'!$D$1:$E$52,2))</f>
        <v>336.393229166666</v>
      </c>
      <c r="O286" s="107"/>
    </row>
    <row r="287" spans="1:15">
      <c r="A287" s="73" t="str">
        <f ca="1">OFFSET('day lookup'!$A$1,WEEKDAY(B287)-1,0)</f>
        <v>WED</v>
      </c>
      <c r="B287" s="75">
        <f t="shared" si="13"/>
        <v>41178</v>
      </c>
      <c r="C287" s="107">
        <f>VLOOKUP($B287,Computations!$B$10:$AY$386,VLOOKUP(C$1,'day lookup'!$D$1:$E$52,2))</f>
        <v>7725.8394039735103</v>
      </c>
      <c r="D287" s="107">
        <f>VLOOKUP($B287,Computations!$B$10:$AY$386,VLOOKUP(D$1,'day lookup'!$D$1:$E$52,2))</f>
        <v>67184.75</v>
      </c>
      <c r="E287" s="107">
        <f>VLOOKUP($B287,Computations!$B$10:$AY$386,VLOOKUP(E$1,'day lookup'!$D$1:$E$52,2))</f>
        <v>80.681640729768162</v>
      </c>
      <c r="F287" s="107">
        <f>VLOOKUP($B287,Computations!$B$10:$AY$386,VLOOKUP(F$1,'day lookup'!$D$1:$E$52,2))</f>
        <v>3.1606999999999998</v>
      </c>
      <c r="G287" s="107">
        <f>VLOOKUP($B287,Computations!$B$10:$AY$386,VLOOKUP(G$1,'day lookup'!$D$1:$E$52,2))</f>
        <v>242.02812499999902</v>
      </c>
      <c r="H287" s="107">
        <f>VLOOKUP($B287,Computations!$B$10:$AY$386,VLOOKUP(H$1,'day lookup'!$D$1:$E$52,2))</f>
        <v>1.7999999999999901</v>
      </c>
      <c r="I287" s="107">
        <f>VLOOKUP($B287,Computations!$B$10:$AY$386,VLOOKUP(I$1,'day lookup'!$D$1:$E$52,2))</f>
        <v>243.82812499999901</v>
      </c>
      <c r="J287" s="401" t="str">
        <f>VLOOKUP($B287,Computations!$B$10:$AY$386,VLOOKUP(J$1,'day lookup'!$D$1:$E$52,2))</f>
        <v>Y</v>
      </c>
      <c r="K287" s="107">
        <f>VLOOKUP($B287,Computations!$B$10:$AY$386,VLOOKUP(K$1,'day lookup'!$D$1:$E$52,2))</f>
        <v>82.481640729768145</v>
      </c>
      <c r="L287" s="107">
        <f>VLOOKUP($B287,Computations!$B$10:$AY$386,VLOOKUP(L$1,'day lookup'!$D$1:$E$52,2))</f>
        <v>130</v>
      </c>
      <c r="M287" s="107">
        <f>VLOOKUP($B287,Computations!$B$10:$AY$386,VLOOKUP(M$1,'day lookup'!$D$1:$E$52,2))</f>
        <v>19539.127916666646</v>
      </c>
      <c r="N287" s="107">
        <f>VLOOKUP($B287,Computations!$B$10:$AY$386,VLOOKUP(N$1,'day lookup'!$D$1:$E$52,2))</f>
        <v>388.658854166666</v>
      </c>
      <c r="O287" s="107"/>
    </row>
    <row r="288" spans="1:15">
      <c r="A288" s="73" t="str">
        <f ca="1">OFFSET('day lookup'!$A$1,WEEKDAY(B288)-1,0)</f>
        <v>THU</v>
      </c>
      <c r="B288" s="75">
        <f t="shared" si="13"/>
        <v>41179</v>
      </c>
      <c r="C288" s="107">
        <f>VLOOKUP($B288,Computations!$B$10:$AY$386,VLOOKUP(C$1,'day lookup'!$D$1:$E$52,2))</f>
        <v>7725.3989668874174</v>
      </c>
      <c r="D288" s="107">
        <f>VLOOKUP($B288,Computations!$B$10:$AY$386,VLOOKUP(D$1,'day lookup'!$D$1:$E$52,2))</f>
        <v>66852.22</v>
      </c>
      <c r="E288" s="107">
        <f>VLOOKUP($B288,Computations!$B$10:$AY$386,VLOOKUP(E$1,'day lookup'!$D$1:$E$52,2))</f>
        <v>77.218128201411247</v>
      </c>
      <c r="F288" s="107">
        <f>VLOOKUP($B288,Computations!$B$10:$AY$386,VLOOKUP(F$1,'day lookup'!$D$1:$E$52,2))</f>
        <v>3.1505999999999998</v>
      </c>
      <c r="G288" s="107">
        <f>VLOOKUP($B288,Computations!$B$10:$AY$386,VLOOKUP(G$1,'day lookup'!$D$1:$E$52,2))</f>
        <v>241.71562499999902</v>
      </c>
      <c r="H288" s="107">
        <f>VLOOKUP($B288,Computations!$B$10:$AY$386,VLOOKUP(H$1,'day lookup'!$D$1:$E$52,2))</f>
        <v>1.7999999999999901</v>
      </c>
      <c r="I288" s="107">
        <f>VLOOKUP($B288,Computations!$B$10:$AY$386,VLOOKUP(I$1,'day lookup'!$D$1:$E$52,2))</f>
        <v>243.51562499999901</v>
      </c>
      <c r="J288" s="401" t="str">
        <f>VLOOKUP($B288,Computations!$B$10:$AY$386,VLOOKUP(J$1,'day lookup'!$D$1:$E$52,2))</f>
        <v>Y</v>
      </c>
      <c r="K288" s="107">
        <f>VLOOKUP($B288,Computations!$B$10:$AY$386,VLOOKUP(K$1,'day lookup'!$D$1:$E$52,2))</f>
        <v>79.01812820141123</v>
      </c>
      <c r="L288" s="107">
        <f>VLOOKUP($B288,Computations!$B$10:$AY$386,VLOOKUP(L$1,'day lookup'!$D$1:$E$52,2))</f>
        <v>130</v>
      </c>
      <c r="M288" s="107">
        <f>VLOOKUP($B288,Computations!$B$10:$AY$386,VLOOKUP(M$1,'day lookup'!$D$1:$E$52,2))</f>
        <v>19796.982916666646</v>
      </c>
      <c r="N288" s="107">
        <f>VLOOKUP($B288,Computations!$B$10:$AY$386,VLOOKUP(N$1,'day lookup'!$D$1:$E$52,2))</f>
        <v>408.2421875</v>
      </c>
      <c r="O288" s="107"/>
    </row>
    <row r="289" spans="1:15">
      <c r="A289" s="73" t="str">
        <f ca="1">OFFSET('day lookup'!$A$1,WEEKDAY(B289)-1,0)</f>
        <v>FRI</v>
      </c>
      <c r="B289" s="75">
        <f t="shared" si="13"/>
        <v>41180</v>
      </c>
      <c r="C289" s="107">
        <f>VLOOKUP($B289,Computations!$B$10:$AY$386,VLOOKUP(C$1,'day lookup'!$D$1:$E$52,2))</f>
        <v>7725</v>
      </c>
      <c r="D289" s="107">
        <f>VLOOKUP($B289,Computations!$B$10:$AY$386,VLOOKUP(D$1,'day lookup'!$D$1:$E$52,2))</f>
        <v>66551</v>
      </c>
      <c r="E289" s="107">
        <f>VLOOKUP($B289,Computations!$B$10:$AY$386,VLOOKUP(E$1,'day lookup'!$D$1:$E$52,2))</f>
        <v>78.035131333500829</v>
      </c>
      <c r="F289" s="107">
        <f>VLOOKUP($B289,Computations!$B$10:$AY$386,VLOOKUP(F$1,'day lookup'!$D$1:$E$52,2))</f>
        <v>3.1355</v>
      </c>
      <c r="G289" s="107">
        <f>VLOOKUP($B289,Computations!$B$10:$AY$386,VLOOKUP(G$1,'day lookup'!$D$1:$E$52,2))</f>
        <v>226.76250000000002</v>
      </c>
      <c r="H289" s="107">
        <f>VLOOKUP($B289,Computations!$B$10:$AY$386,VLOOKUP(H$1,'day lookup'!$D$1:$E$52,2))</f>
        <v>1.7999999999999901</v>
      </c>
      <c r="I289" s="107">
        <f>VLOOKUP($B289,Computations!$B$10:$AY$386,VLOOKUP(I$1,'day lookup'!$D$1:$E$52,2))</f>
        <v>228.5625</v>
      </c>
      <c r="J289" s="401" t="str">
        <f>VLOOKUP($B289,Computations!$B$10:$AY$386,VLOOKUP(J$1,'day lookup'!$D$1:$E$52,2))</f>
        <v>Y</v>
      </c>
      <c r="K289" s="107">
        <f>VLOOKUP($B289,Computations!$B$10:$AY$386,VLOOKUP(K$1,'day lookup'!$D$1:$E$52,2))</f>
        <v>79.835131333500811</v>
      </c>
      <c r="L289" s="107">
        <f>VLOOKUP($B289,Computations!$B$10:$AY$386,VLOOKUP(L$1,'day lookup'!$D$1:$E$52,2))</f>
        <v>115.41666666666667</v>
      </c>
      <c r="M289" s="107">
        <f>VLOOKUP($B289,Computations!$B$10:$AY$386,VLOOKUP(M$1,'day lookup'!$D$1:$E$52,2))</f>
        <v>20025.91187499998</v>
      </c>
      <c r="N289" s="107">
        <f>VLOOKUP($B289,Computations!$B$10:$AY$386,VLOOKUP(N$1,'day lookup'!$D$1:$E$52,2))</f>
        <v>427.45052083333297</v>
      </c>
      <c r="O289" s="107"/>
    </row>
    <row r="290" spans="1:15">
      <c r="A290" s="73" t="str">
        <f ca="1">OFFSET('day lookup'!$A$1,WEEKDAY(B290)-1,0)</f>
        <v>SAT</v>
      </c>
      <c r="B290" s="75">
        <f t="shared" si="13"/>
        <v>41181</v>
      </c>
      <c r="C290" s="107">
        <f>VLOOKUP($B290,Computations!$B$10:$AY$386,VLOOKUP(C$1,'day lookup'!$D$1:$E$52,2))</f>
        <v>7724.6796400000003</v>
      </c>
      <c r="D290" s="107">
        <f>VLOOKUP($B290,Computations!$B$10:$AY$386,VLOOKUP(D$1,'day lookup'!$D$1:$E$52,2))</f>
        <v>66310.73</v>
      </c>
      <c r="E290" s="107">
        <f>VLOOKUP($B290,Computations!$B$10:$AY$386,VLOOKUP(E$1,'day lookup'!$D$1:$E$52,2))</f>
        <v>72.193489459392126</v>
      </c>
      <c r="F290" s="107">
        <f>VLOOKUP($B290,Computations!$B$10:$AY$386,VLOOKUP(F$1,'day lookup'!$D$1:$E$52,2))</f>
        <v>3.1303999999999998</v>
      </c>
      <c r="G290" s="107">
        <f>VLOOKUP($B290,Computations!$B$10:$AY$386,VLOOKUP(G$1,'day lookup'!$D$1:$E$52,2))</f>
        <v>190.19744791666668</v>
      </c>
      <c r="H290" s="107">
        <f>VLOOKUP($B290,Computations!$B$10:$AY$386,VLOOKUP(H$1,'day lookup'!$D$1:$E$52,2))</f>
        <v>1.8338020833333299</v>
      </c>
      <c r="I290" s="107">
        <f>VLOOKUP($B290,Computations!$B$10:$AY$386,VLOOKUP(I$1,'day lookup'!$D$1:$E$52,2))</f>
        <v>192.03125</v>
      </c>
      <c r="J290" s="401" t="str">
        <f>VLOOKUP($B290,Computations!$B$10:$AY$386,VLOOKUP(J$1,'day lookup'!$D$1:$E$52,2))</f>
        <v>Y</v>
      </c>
      <c r="K290" s="107">
        <f>VLOOKUP($B290,Computations!$B$10:$AY$386,VLOOKUP(K$1,'day lookup'!$D$1:$E$52,2))</f>
        <v>74.02729154272545</v>
      </c>
      <c r="L290" s="107">
        <f>VLOOKUP($B290,Computations!$B$10:$AY$386,VLOOKUP(L$1,'day lookup'!$D$1:$E$52,2))</f>
        <v>80</v>
      </c>
      <c r="M290" s="107">
        <f>VLOOKUP($B290,Computations!$B$10:$AY$386,VLOOKUP(M$1,'day lookup'!$D$1:$E$52,2))</f>
        <v>20184.59187499998</v>
      </c>
      <c r="N290" s="107">
        <f>VLOOKUP($B290,Computations!$B$10:$AY$386,VLOOKUP(N$1,'day lookup'!$D$1:$E$52,2))</f>
        <v>465.234375</v>
      </c>
      <c r="O290" s="107"/>
    </row>
    <row r="291" spans="1:15">
      <c r="A291" s="73" t="str">
        <f ca="1">OFFSET('day lookup'!$A$1,WEEKDAY(B291)-1,0)</f>
        <v>SUN</v>
      </c>
      <c r="B291" s="75">
        <f t="shared" si="13"/>
        <v>41182</v>
      </c>
      <c r="C291" s="107">
        <f>VLOOKUP($B291,Computations!$B$10:$AY$386,VLOOKUP(C$1,'day lookup'!$D$1:$E$52,2))</f>
        <v>7724.3594666666668</v>
      </c>
      <c r="D291" s="107">
        <f>VLOOKUP($B291,Computations!$B$10:$AY$386,VLOOKUP(D$1,'day lookup'!$D$1:$E$52,2))</f>
        <v>66070.600000000006</v>
      </c>
      <c r="E291" s="107">
        <f>VLOOKUP($B291,Computations!$B$10:$AY$386,VLOOKUP(E$1,'day lookup'!$D$1:$E$52,2))</f>
        <v>72.057873846740563</v>
      </c>
      <c r="F291" s="107">
        <f>VLOOKUP($B291,Computations!$B$10:$AY$386,VLOOKUP(F$1,'day lookup'!$D$1:$E$52,2))</f>
        <v>3.1254</v>
      </c>
      <c r="G291" s="107">
        <f>VLOOKUP($B291,Computations!$B$10:$AY$386,VLOOKUP(G$1,'day lookup'!$D$1:$E$52,2))</f>
        <v>189.99625</v>
      </c>
      <c r="H291" s="107">
        <f>VLOOKUP($B291,Computations!$B$10:$AY$386,VLOOKUP(H$1,'day lookup'!$D$1:$E$52,2))</f>
        <v>1.91</v>
      </c>
      <c r="I291" s="107">
        <f>VLOOKUP($B291,Computations!$B$10:$AY$386,VLOOKUP(I$1,'day lookup'!$D$1:$E$52,2))</f>
        <v>191.90625</v>
      </c>
      <c r="J291" s="401" t="str">
        <f>VLOOKUP($B291,Computations!$B$10:$AY$386,VLOOKUP(J$1,'day lookup'!$D$1:$E$52,2))</f>
        <v>Y</v>
      </c>
      <c r="K291" s="107">
        <f>VLOOKUP($B291,Computations!$B$10:$AY$386,VLOOKUP(K$1,'day lookup'!$D$1:$E$52,2))</f>
        <v>73.967873846740559</v>
      </c>
      <c r="L291" s="107">
        <f>VLOOKUP($B291,Computations!$B$10:$AY$386,VLOOKUP(L$1,'day lookup'!$D$1:$E$52,2))</f>
        <v>80</v>
      </c>
      <c r="M291" s="107">
        <f>VLOOKUP($B291,Computations!$B$10:$AY$386,VLOOKUP(M$1,'day lookup'!$D$1:$E$52,2))</f>
        <v>20343.27187499998</v>
      </c>
      <c r="N291" s="107">
        <f>VLOOKUP($B291,Computations!$B$10:$AY$386,VLOOKUP(N$1,'day lookup'!$D$1:$E$52,2))</f>
        <v>438.440104166666</v>
      </c>
      <c r="O291" s="107"/>
    </row>
    <row r="292" spans="1:15">
      <c r="A292" s="48"/>
      <c r="C292" s="92"/>
      <c r="D292" s="126"/>
      <c r="E292" s="91"/>
      <c r="F292" s="92"/>
      <c r="G292" s="91"/>
      <c r="H292" s="92"/>
      <c r="I292" s="92"/>
      <c r="J292" s="34"/>
      <c r="K292" s="100"/>
      <c r="L292" s="132"/>
      <c r="M292" s="127"/>
      <c r="N292" s="58"/>
      <c r="O292" s="49"/>
    </row>
    <row r="293" spans="1:15">
      <c r="A293" s="48" t="s">
        <v>48</v>
      </c>
      <c r="C293" s="61">
        <f t="shared" ref="C293:I293" si="14">AVERAGEA(C262:C291)</f>
        <v>7730.6681446938428</v>
      </c>
      <c r="D293" s="79">
        <f t="shared" si="14"/>
        <v>70959.185666666657</v>
      </c>
      <c r="E293" s="79">
        <f t="shared" si="14"/>
        <v>66.023406116642491</v>
      </c>
      <c r="F293" s="61">
        <f t="shared" si="14"/>
        <v>3.2823399999999996</v>
      </c>
      <c r="G293" s="79">
        <f t="shared" si="14"/>
        <v>235.56049305555501</v>
      </c>
      <c r="H293" s="61">
        <f t="shared" si="14"/>
        <v>1.8448020833333276</v>
      </c>
      <c r="I293" s="61">
        <f t="shared" si="14"/>
        <v>237.40529513888845</v>
      </c>
      <c r="K293" s="101"/>
      <c r="L293" s="61">
        <f>AVERAGEA(L262:L291)</f>
        <v>156.59722222222223</v>
      </c>
      <c r="M293" s="60"/>
      <c r="N293" s="19">
        <f>AVERAGEA(N262:N291)</f>
        <v>380.89001736111072</v>
      </c>
      <c r="O293" s="19"/>
    </row>
    <row r="294" spans="1:15" s="60" customFormat="1">
      <c r="A294" s="104" t="s">
        <v>49</v>
      </c>
      <c r="B294" s="105"/>
      <c r="C294" s="19"/>
      <c r="D294" s="53"/>
      <c r="E294" s="53">
        <f>SUM(E262:E291)*1.9835</f>
        <v>3928.7227809708115</v>
      </c>
      <c r="F294" s="53">
        <f>SUM(F262:F291)*1.9835</f>
        <v>195.31564169999999</v>
      </c>
      <c r="G294" s="53">
        <f>SUM(G262:G291)*1.9835</f>
        <v>14017.027139270802</v>
      </c>
      <c r="H294" s="53">
        <f>SUM(H262:H291)*1.9835</f>
        <v>109.77494796874966</v>
      </c>
      <c r="I294" s="53">
        <f>SUM(I262:I291)*1.9835</f>
        <v>14126.802087239557</v>
      </c>
      <c r="J294" s="18"/>
      <c r="K294" s="59"/>
      <c r="L294" s="53">
        <f>SUM(L262:L291)*1.9835</f>
        <v>9318.3177083333339</v>
      </c>
      <c r="M294" s="60">
        <f>M291</f>
        <v>20343.27187499998</v>
      </c>
      <c r="N294" s="53">
        <f>SUM(N262:N291)*1.9835</f>
        <v>22664.860483072895</v>
      </c>
      <c r="O294" s="19"/>
    </row>
    <row r="295" spans="1:15" ht="13.5" thickBot="1">
      <c r="A295" s="76"/>
      <c r="B295" s="64"/>
      <c r="C295" s="65"/>
      <c r="D295" s="66"/>
      <c r="E295" s="94"/>
      <c r="F295" s="95"/>
      <c r="G295" s="94"/>
      <c r="H295" s="95"/>
      <c r="I295" s="95"/>
      <c r="J295" s="67"/>
      <c r="K295" s="102"/>
      <c r="L295" s="95"/>
      <c r="M295" s="78"/>
      <c r="N295" s="68"/>
      <c r="O295" s="68"/>
    </row>
    <row r="296" spans="1:15">
      <c r="A296" s="48" t="s">
        <v>38</v>
      </c>
      <c r="C296" s="77"/>
    </row>
    <row r="297" spans="1:15">
      <c r="C297" s="77"/>
    </row>
    <row r="299" spans="1:15">
      <c r="A299" s="48"/>
    </row>
    <row r="300" spans="1:15">
      <c r="C300" s="49"/>
      <c r="H300" s="83" t="s">
        <v>0</v>
      </c>
      <c r="I300" s="82"/>
    </row>
    <row r="301" spans="1:15">
      <c r="H301" s="84" t="s">
        <v>1</v>
      </c>
      <c r="I301" s="82"/>
      <c r="K301" s="100"/>
    </row>
    <row r="302" spans="1:15">
      <c r="C302" s="49"/>
      <c r="H302" s="84" t="s">
        <v>2</v>
      </c>
      <c r="I302" s="82"/>
    </row>
    <row r="303" spans="1:15">
      <c r="H303" s="84" t="s">
        <v>39</v>
      </c>
      <c r="I303" s="106">
        <f>I5</f>
        <v>2012</v>
      </c>
    </row>
    <row r="304" spans="1:15">
      <c r="H304" s="22">
        <f>B312</f>
        <v>41183</v>
      </c>
      <c r="I304" s="82"/>
      <c r="O304" s="23"/>
    </row>
    <row r="305" spans="1:15" ht="13.5" thickBot="1"/>
    <row r="306" spans="1:15" s="16" customFormat="1">
      <c r="A306" s="69"/>
      <c r="B306" s="26"/>
      <c r="C306" s="29"/>
      <c r="D306" s="70"/>
      <c r="E306" s="96"/>
      <c r="F306" s="89"/>
      <c r="G306" s="96"/>
      <c r="H306" s="89"/>
      <c r="I306" s="89" t="s">
        <v>3</v>
      </c>
      <c r="J306" s="71" t="s">
        <v>56</v>
      </c>
      <c r="K306" s="103" t="s">
        <v>8</v>
      </c>
      <c r="L306" s="89"/>
      <c r="M306" s="69"/>
      <c r="N306" s="72"/>
      <c r="O306" s="29"/>
    </row>
    <row r="307" spans="1:15" s="16" customFormat="1">
      <c r="A307" s="11"/>
      <c r="B307" s="13"/>
      <c r="C307" s="17"/>
      <c r="D307" s="37"/>
      <c r="E307" s="83"/>
      <c r="F307" s="84"/>
      <c r="G307" s="83" t="s">
        <v>12</v>
      </c>
      <c r="H307" s="84" t="s">
        <v>5</v>
      </c>
      <c r="I307" s="84" t="s">
        <v>4</v>
      </c>
      <c r="J307" s="33" t="s">
        <v>57</v>
      </c>
      <c r="K307" s="99" t="s">
        <v>16</v>
      </c>
      <c r="L307" s="84" t="s">
        <v>6</v>
      </c>
      <c r="M307" s="16" t="s">
        <v>7</v>
      </c>
      <c r="N307" s="35"/>
      <c r="O307" s="17"/>
    </row>
    <row r="308" spans="1:15" s="16" customFormat="1">
      <c r="A308" s="11"/>
      <c r="B308" s="13"/>
      <c r="C308" s="17"/>
      <c r="D308" s="37"/>
      <c r="E308" s="83"/>
      <c r="F308" s="84"/>
      <c r="G308" s="83" t="s">
        <v>43</v>
      </c>
      <c r="H308" s="84" t="s">
        <v>11</v>
      </c>
      <c r="I308" s="84" t="s">
        <v>10</v>
      </c>
      <c r="J308" s="33" t="s">
        <v>15</v>
      </c>
      <c r="K308" s="99" t="s">
        <v>26</v>
      </c>
      <c r="L308" s="84" t="s">
        <v>13</v>
      </c>
      <c r="M308" s="16" t="s">
        <v>13</v>
      </c>
      <c r="N308" s="35" t="s">
        <v>14</v>
      </c>
      <c r="O308" s="17"/>
    </row>
    <row r="309" spans="1:15" s="16" customFormat="1">
      <c r="A309" s="11"/>
      <c r="B309" s="13"/>
      <c r="C309" s="17" t="s">
        <v>18</v>
      </c>
      <c r="D309" s="37" t="s">
        <v>19</v>
      </c>
      <c r="E309" s="83" t="s">
        <v>23</v>
      </c>
      <c r="F309" s="84" t="s">
        <v>24</v>
      </c>
      <c r="G309" s="83" t="s">
        <v>22</v>
      </c>
      <c r="H309" s="84" t="s">
        <v>21</v>
      </c>
      <c r="I309" s="84" t="s">
        <v>20</v>
      </c>
      <c r="J309" s="33" t="s">
        <v>25</v>
      </c>
      <c r="K309" s="97" t="s">
        <v>153</v>
      </c>
      <c r="L309" s="84" t="s">
        <v>22</v>
      </c>
      <c r="M309" s="16" t="s">
        <v>22</v>
      </c>
      <c r="N309" s="35" t="s">
        <v>10</v>
      </c>
      <c r="O309" s="17"/>
    </row>
    <row r="310" spans="1:15" s="16" customFormat="1" ht="13.5" thickBot="1">
      <c r="A310" s="45" t="s">
        <v>27</v>
      </c>
      <c r="B310" s="40" t="s">
        <v>40</v>
      </c>
      <c r="C310" s="43" t="s">
        <v>50</v>
      </c>
      <c r="D310" s="44" t="s">
        <v>51</v>
      </c>
      <c r="E310" s="90" t="s">
        <v>52</v>
      </c>
      <c r="F310" s="90" t="s">
        <v>52</v>
      </c>
      <c r="G310" s="90" t="s">
        <v>52</v>
      </c>
      <c r="H310" s="90" t="s">
        <v>52</v>
      </c>
      <c r="I310" s="90" t="s">
        <v>52</v>
      </c>
      <c r="J310" s="46"/>
      <c r="K310" s="90" t="s">
        <v>52</v>
      </c>
      <c r="L310" s="90" t="s">
        <v>52</v>
      </c>
      <c r="M310" s="44" t="s">
        <v>51</v>
      </c>
      <c r="N310" s="129" t="s">
        <v>52</v>
      </c>
      <c r="O310" s="36"/>
    </row>
    <row r="311" spans="1:15" ht="13.5" thickTop="1">
      <c r="A311" s="48"/>
      <c r="C311" s="49"/>
      <c r="D311" s="50"/>
      <c r="E311" s="91"/>
      <c r="F311" s="92"/>
      <c r="G311" s="91"/>
      <c r="H311" s="92"/>
      <c r="I311" s="92"/>
      <c r="J311" s="34"/>
      <c r="K311" s="100"/>
      <c r="L311" s="92"/>
      <c r="M311" s="21"/>
      <c r="N311" s="58"/>
      <c r="O311" s="49"/>
    </row>
    <row r="312" spans="1:15">
      <c r="A312" s="73" t="str">
        <f ca="1">OFFSET('day lookup'!$A$1,WEEKDAY(B312)-1,0)</f>
        <v>MON</v>
      </c>
      <c r="B312" s="13">
        <f>B291+1</f>
        <v>41183</v>
      </c>
      <c r="C312" s="107">
        <f>VLOOKUP($B312,Computations!$B$10:$AY$386,VLOOKUP(C$1,'day lookup'!$D$1:$E$52,2))</f>
        <v>7724.0701200000003</v>
      </c>
      <c r="D312" s="107">
        <f>VLOOKUP($B312,Computations!$B$10:$AY$386,VLOOKUP(D$1,'day lookup'!$D$1:$E$52,2))</f>
        <v>65853.59</v>
      </c>
      <c r="E312" s="107">
        <f>VLOOKUP($B312,Computations!$B$10:$AY$386,VLOOKUP(E$1,'day lookup'!$D$1:$E$52,2))</f>
        <v>62.737512194348724</v>
      </c>
      <c r="F312" s="107">
        <f>VLOOKUP($B312,Computations!$B$10:$AY$386,VLOOKUP(F$1,'day lookup'!$D$1:$E$52,2))</f>
        <v>1.1645000000000001</v>
      </c>
      <c r="G312" s="107">
        <f>VLOOKUP($B312,Computations!$B$10:$AY$386,VLOOKUP(G$1,'day lookup'!$D$1:$E$52,2))</f>
        <v>170.980625</v>
      </c>
      <c r="H312" s="107">
        <f>VLOOKUP($B312,Computations!$B$10:$AY$386,VLOOKUP(H$1,'day lookup'!$D$1:$E$52,2))</f>
        <v>1.91</v>
      </c>
      <c r="I312" s="107">
        <f>VLOOKUP($B312,Computations!$B$10:$AY$386,VLOOKUP(I$1,'day lookup'!$D$1:$E$52,2))</f>
        <v>172.890625</v>
      </c>
      <c r="J312" s="401" t="str">
        <f>VLOOKUP($B312,Computations!$B$10:$AY$386,VLOOKUP(J$1,'day lookup'!$D$1:$E$52,2))</f>
        <v>Y</v>
      </c>
      <c r="K312" s="107">
        <f>VLOOKUP($B312,Computations!$B$10:$AY$386,VLOOKUP(K$1,'day lookup'!$D$1:$E$52,2))</f>
        <v>64.647512194348721</v>
      </c>
      <c r="L312" s="107">
        <f>VLOOKUP($B312,Computations!$B$10:$AY$386,VLOOKUP(L$1,'day lookup'!$D$1:$E$52,2))</f>
        <v>80</v>
      </c>
      <c r="M312" s="107">
        <f>VLOOKUP($B312,Computations!$B$10:$AY$386,VLOOKUP(M$1,'day lookup'!$D$1:$E$52,2))</f>
        <v>20501.951874999981</v>
      </c>
      <c r="N312" s="107">
        <f>VLOOKUP($B312,Computations!$B$10:$AY$386,VLOOKUP(N$1,'day lookup'!$D$1:$E$52,2))</f>
        <v>423.604166666666</v>
      </c>
      <c r="O312" s="107"/>
    </row>
    <row r="313" spans="1:15">
      <c r="A313" s="73" t="str">
        <f ca="1">OFFSET('day lookup'!$A$1,WEEKDAY(B313)-1,0)</f>
        <v>TUE</v>
      </c>
      <c r="B313" s="75">
        <f>B312+1</f>
        <v>41184</v>
      </c>
      <c r="C313" s="107">
        <f>VLOOKUP($B313,Computations!$B$10:$AY$386,VLOOKUP(C$1,'day lookup'!$D$1:$E$52,2))</f>
        <v>7723.9103360215049</v>
      </c>
      <c r="D313" s="107">
        <f>VLOOKUP($B313,Computations!$B$10:$AY$386,VLOOKUP(D$1,'day lookup'!$D$1:$E$52,2))</f>
        <v>65734.289999999994</v>
      </c>
      <c r="E313" s="107">
        <f>VLOOKUP($B313,Computations!$B$10:$AY$386,VLOOKUP(E$1,'day lookup'!$D$1:$E$52,2))</f>
        <v>61.494491715505298</v>
      </c>
      <c r="F313" s="107">
        <f>VLOOKUP($B313,Computations!$B$10:$AY$386,VLOOKUP(F$1,'day lookup'!$D$1:$E$52,2))</f>
        <v>1.1645000000000001</v>
      </c>
      <c r="G313" s="107">
        <f>VLOOKUP($B313,Computations!$B$10:$AY$386,VLOOKUP(G$1,'day lookup'!$D$1:$E$52,2))</f>
        <v>120.47619791666634</v>
      </c>
      <c r="H313" s="107">
        <f>VLOOKUP($B313,Computations!$B$10:$AY$386,VLOOKUP(H$1,'day lookup'!$D$1:$E$52,2))</f>
        <v>1.87276041666666</v>
      </c>
      <c r="I313" s="107">
        <f>VLOOKUP($B313,Computations!$B$10:$AY$386,VLOOKUP(I$1,'day lookup'!$D$1:$E$52,2))</f>
        <v>122.348958333333</v>
      </c>
      <c r="J313" s="401" t="str">
        <f>VLOOKUP($B313,Computations!$B$10:$AY$386,VLOOKUP(J$1,'day lookup'!$D$1:$E$52,2))</f>
        <v>Y</v>
      </c>
      <c r="K313" s="107">
        <f>VLOOKUP($B313,Computations!$B$10:$AY$386,VLOOKUP(K$1,'day lookup'!$D$1:$E$52,2))</f>
        <v>63.367252132171956</v>
      </c>
      <c r="L313" s="107">
        <f>VLOOKUP($B313,Computations!$B$10:$AY$386,VLOOKUP(L$1,'day lookup'!$D$1:$E$52,2))</f>
        <v>48</v>
      </c>
      <c r="M313" s="107">
        <f>VLOOKUP($B313,Computations!$B$10:$AY$386,VLOOKUP(M$1,'day lookup'!$D$1:$E$52,2))</f>
        <v>20597.159874999979</v>
      </c>
      <c r="N313" s="107">
        <f>VLOOKUP($B313,Computations!$B$10:$AY$386,VLOOKUP(N$1,'day lookup'!$D$1:$E$52,2))</f>
        <v>396.010416666666</v>
      </c>
      <c r="O313" s="107"/>
    </row>
    <row r="314" spans="1:15">
      <c r="A314" s="73" t="str">
        <f ca="1">OFFSET('day lookup'!$A$1,WEEKDAY(B314)-1,0)</f>
        <v>WED</v>
      </c>
      <c r="B314" s="75">
        <f t="shared" ref="B314:B329" si="15">B313+1</f>
        <v>41185</v>
      </c>
      <c r="C314" s="107">
        <f>VLOOKUP($B314,Computations!$B$10:$AY$386,VLOOKUP(C$1,'day lookup'!$D$1:$E$52,2))</f>
        <v>7723.8196908602149</v>
      </c>
      <c r="D314" s="107">
        <f>VLOOKUP($B314,Computations!$B$10:$AY$386,VLOOKUP(D$1,'day lookup'!$D$1:$E$52,2))</f>
        <v>65666.850000000006</v>
      </c>
      <c r="E314" s="107">
        <f>VLOOKUP($B314,Computations!$B$10:$AY$386,VLOOKUP(E$1,'day lookup'!$D$1:$E$52,2))</f>
        <v>43.791391674025157</v>
      </c>
      <c r="F314" s="107">
        <f>VLOOKUP($B314,Computations!$B$10:$AY$386,VLOOKUP(F$1,'day lookup'!$D$1:$E$52,2))</f>
        <v>1.1645000000000001</v>
      </c>
      <c r="G314" s="107">
        <f>VLOOKUP($B314,Computations!$B$10:$AY$386,VLOOKUP(G$1,'day lookup'!$D$1:$E$52,2))</f>
        <v>76.627395833333338</v>
      </c>
      <c r="H314" s="107">
        <f>VLOOKUP($B314,Computations!$B$10:$AY$386,VLOOKUP(H$1,'day lookup'!$D$1:$E$52,2))</f>
        <v>1.80229166666666</v>
      </c>
      <c r="I314" s="107">
        <f>VLOOKUP($B314,Computations!$B$10:$AY$386,VLOOKUP(I$1,'day lookup'!$D$1:$E$52,2))</f>
        <v>78.4296875</v>
      </c>
      <c r="J314" s="401" t="str">
        <f>VLOOKUP($B314,Computations!$B$10:$AY$386,VLOOKUP(J$1,'day lookup'!$D$1:$E$52,2))</f>
        <v>Y</v>
      </c>
      <c r="K314" s="107">
        <f>VLOOKUP($B314,Computations!$B$10:$AY$386,VLOOKUP(K$1,'day lookup'!$D$1:$E$52,2))</f>
        <v>45.593683340691818</v>
      </c>
      <c r="L314" s="107">
        <f>VLOOKUP($B314,Computations!$B$10:$AY$386,VLOOKUP(L$1,'day lookup'!$D$1:$E$52,2))</f>
        <v>0</v>
      </c>
      <c r="M314" s="107">
        <f>VLOOKUP($B314,Computations!$B$10:$AY$386,VLOOKUP(M$1,'day lookup'!$D$1:$E$52,2))</f>
        <v>20597.159874999979</v>
      </c>
      <c r="N314" s="107">
        <f>VLOOKUP($B314,Computations!$B$10:$AY$386,VLOOKUP(N$1,'day lookup'!$D$1:$E$52,2))</f>
        <v>359.13802083333297</v>
      </c>
      <c r="O314" s="107"/>
    </row>
    <row r="315" spans="1:15">
      <c r="A315" s="73" t="str">
        <f ca="1">OFFSET('day lookup'!$A$1,WEEKDAY(B315)-1,0)</f>
        <v>THU</v>
      </c>
      <c r="B315" s="75">
        <f t="shared" si="15"/>
        <v>41186</v>
      </c>
      <c r="C315" s="107">
        <f>VLOOKUP($B315,Computations!$B$10:$AY$386,VLOOKUP(C$1,'day lookup'!$D$1:$E$52,2))</f>
        <v>7723.7295833333337</v>
      </c>
      <c r="D315" s="107">
        <f>VLOOKUP($B315,Computations!$B$10:$AY$386,VLOOKUP(D$1,'day lookup'!$D$1:$E$52,2))</f>
        <v>65599.81</v>
      </c>
      <c r="E315" s="107">
        <f>VLOOKUP($B315,Computations!$B$10:$AY$386,VLOOKUP(E$1,'day lookup'!$D$1:$E$52,2))</f>
        <v>44.121284566418886</v>
      </c>
      <c r="F315" s="107">
        <f>VLOOKUP($B315,Computations!$B$10:$AY$386,VLOOKUP(F$1,'day lookup'!$D$1:$E$52,2))</f>
        <v>1.1645000000000001</v>
      </c>
      <c r="G315" s="107">
        <f>VLOOKUP($B315,Computations!$B$10:$AY$386,VLOOKUP(G$1,'day lookup'!$D$1:$E$52,2))</f>
        <v>76.755625000000009</v>
      </c>
      <c r="H315" s="107">
        <f>VLOOKUP($B315,Computations!$B$10:$AY$386,VLOOKUP(H$1,'day lookup'!$D$1:$E$52,2))</f>
        <v>1.79906249999999</v>
      </c>
      <c r="I315" s="107">
        <f>VLOOKUP($B315,Computations!$B$10:$AY$386,VLOOKUP(I$1,'day lookup'!$D$1:$E$52,2))</f>
        <v>78.5546875</v>
      </c>
      <c r="J315" s="401" t="str">
        <f>VLOOKUP($B315,Computations!$B$10:$AY$386,VLOOKUP(J$1,'day lookup'!$D$1:$E$52,2))</f>
        <v>Y</v>
      </c>
      <c r="K315" s="107">
        <f>VLOOKUP($B315,Computations!$B$10:$AY$386,VLOOKUP(K$1,'day lookup'!$D$1:$E$52,2))</f>
        <v>45.920347066418877</v>
      </c>
      <c r="L315" s="107">
        <f>VLOOKUP($B315,Computations!$B$10:$AY$386,VLOOKUP(L$1,'day lookup'!$D$1:$E$52,2))</f>
        <v>0</v>
      </c>
      <c r="M315" s="107">
        <f>VLOOKUP($B315,Computations!$B$10:$AY$386,VLOOKUP(M$1,'day lookup'!$D$1:$E$52,2))</f>
        <v>20597.159874999979</v>
      </c>
      <c r="N315" s="107">
        <f>VLOOKUP($B315,Computations!$B$10:$AY$386,VLOOKUP(N$1,'day lookup'!$D$1:$E$52,2))</f>
        <v>344.00520833333297</v>
      </c>
      <c r="O315" s="107"/>
    </row>
    <row r="316" spans="1:15">
      <c r="A316" s="73" t="str">
        <f ca="1">OFFSET('day lookup'!$A$1,WEEKDAY(B316)-1,0)</f>
        <v>FRI</v>
      </c>
      <c r="B316" s="75">
        <f t="shared" si="15"/>
        <v>41187</v>
      </c>
      <c r="C316" s="107">
        <f>VLOOKUP($B316,Computations!$B$10:$AY$386,VLOOKUP(C$1,'day lookup'!$D$1:$E$52,2))</f>
        <v>7723.6194892473122</v>
      </c>
      <c r="D316" s="107">
        <f>VLOOKUP($B316,Computations!$B$10:$AY$386,VLOOKUP(D$1,'day lookup'!$D$1:$E$52,2))</f>
        <v>65517.9</v>
      </c>
      <c r="E316" s="107">
        <f>VLOOKUP($B316,Computations!$B$10:$AY$386,VLOOKUP(E$1,'day lookup'!$D$1:$E$52,2))</f>
        <v>36.61532514547288</v>
      </c>
      <c r="F316" s="107">
        <f>VLOOKUP($B316,Computations!$B$10:$AY$386,VLOOKUP(F$1,'day lookup'!$D$1:$E$52,2))</f>
        <v>1.1594</v>
      </c>
      <c r="G316" s="107">
        <f>VLOOKUP($B316,Computations!$B$10:$AY$386,VLOOKUP(G$1,'day lookup'!$D$1:$E$52,2))</f>
        <v>76.751614583333335</v>
      </c>
      <c r="H316" s="107">
        <f>VLOOKUP($B316,Computations!$B$10:$AY$386,VLOOKUP(H$1,'day lookup'!$D$1:$E$52,2))</f>
        <v>1.8968229166666599</v>
      </c>
      <c r="I316" s="107">
        <f>VLOOKUP($B316,Computations!$B$10:$AY$386,VLOOKUP(I$1,'day lookup'!$D$1:$E$52,2))</f>
        <v>78.6484375</v>
      </c>
      <c r="J316" s="401" t="str">
        <f>VLOOKUP($B316,Computations!$B$10:$AY$386,VLOOKUP(J$1,'day lookup'!$D$1:$E$52,2))</f>
        <v>Y</v>
      </c>
      <c r="K316" s="107">
        <f>VLOOKUP($B316,Computations!$B$10:$AY$386,VLOOKUP(K$1,'day lookup'!$D$1:$E$52,2))</f>
        <v>38.512148062139538</v>
      </c>
      <c r="L316" s="107">
        <f>VLOOKUP($B316,Computations!$B$10:$AY$386,VLOOKUP(L$1,'day lookup'!$D$1:$E$52,2))</f>
        <v>0</v>
      </c>
      <c r="M316" s="107">
        <f>VLOOKUP($B316,Computations!$B$10:$AY$386,VLOOKUP(M$1,'day lookup'!$D$1:$E$52,2))</f>
        <v>20597.159874999979</v>
      </c>
      <c r="N316" s="107">
        <f>VLOOKUP($B316,Computations!$B$10:$AY$386,VLOOKUP(N$1,'day lookup'!$D$1:$E$52,2))</f>
        <v>261.393229166666</v>
      </c>
      <c r="O316" s="107"/>
    </row>
    <row r="317" spans="1:15">
      <c r="A317" s="73" t="str">
        <f ca="1">OFFSET('day lookup'!$A$1,WEEKDAY(B317)-1,0)</f>
        <v>SAT</v>
      </c>
      <c r="B317" s="75">
        <f t="shared" si="15"/>
        <v>41188</v>
      </c>
      <c r="C317" s="107">
        <f>VLOOKUP($B317,Computations!$B$10:$AY$386,VLOOKUP(C$1,'day lookup'!$D$1:$E$52,2))</f>
        <v>7723.5089650537639</v>
      </c>
      <c r="D317" s="107">
        <f>VLOOKUP($B317,Computations!$B$10:$AY$386,VLOOKUP(D$1,'day lookup'!$D$1:$E$52,2))</f>
        <v>65435.67</v>
      </c>
      <c r="E317" s="107">
        <f>VLOOKUP($B317,Computations!$B$10:$AY$386,VLOOKUP(E$1,'day lookup'!$D$1:$E$52,2))</f>
        <v>36.012587914879418</v>
      </c>
      <c r="F317" s="107">
        <f>VLOOKUP($B317,Computations!$B$10:$AY$386,VLOOKUP(F$1,'day lookup'!$D$1:$E$52,2))</f>
        <v>1.1594</v>
      </c>
      <c r="G317" s="107">
        <f>VLOOKUP($B317,Computations!$B$10:$AY$386,VLOOKUP(G$1,'day lookup'!$D$1:$E$52,2))</f>
        <v>76.310208333333264</v>
      </c>
      <c r="H317" s="107">
        <f>VLOOKUP($B317,Computations!$B$10:$AY$386,VLOOKUP(H$1,'day lookup'!$D$1:$E$52,2))</f>
        <v>1.91114583333333</v>
      </c>
      <c r="I317" s="107">
        <f>VLOOKUP($B317,Computations!$B$10:$AY$386,VLOOKUP(I$1,'day lookup'!$D$1:$E$52,2))</f>
        <v>78.2213541666666</v>
      </c>
      <c r="J317" s="401" t="str">
        <f>VLOOKUP($B317,Computations!$B$10:$AY$386,VLOOKUP(J$1,'day lookup'!$D$1:$E$52,2))</f>
        <v>Y</v>
      </c>
      <c r="K317" s="107">
        <f>VLOOKUP($B317,Computations!$B$10:$AY$386,VLOOKUP(K$1,'day lookup'!$D$1:$E$52,2))</f>
        <v>37.923733748212747</v>
      </c>
      <c r="L317" s="107">
        <f>VLOOKUP($B317,Computations!$B$10:$AY$386,VLOOKUP(L$1,'day lookup'!$D$1:$E$52,2))</f>
        <v>0</v>
      </c>
      <c r="M317" s="107">
        <f>VLOOKUP($B317,Computations!$B$10:$AY$386,VLOOKUP(M$1,'day lookup'!$D$1:$E$52,2))</f>
        <v>20597.159874999979</v>
      </c>
      <c r="N317" s="107">
        <f>VLOOKUP($B317,Computations!$B$10:$AY$386,VLOOKUP(N$1,'day lookup'!$D$1:$E$52,2))</f>
        <v>225.111979166666</v>
      </c>
      <c r="O317" s="107"/>
    </row>
    <row r="318" spans="1:15">
      <c r="A318" s="73" t="str">
        <f ca="1">OFFSET('day lookup'!$A$1,WEEKDAY(B318)-1,0)</f>
        <v>SUN</v>
      </c>
      <c r="B318" s="75">
        <f t="shared" si="15"/>
        <v>41189</v>
      </c>
      <c r="C318" s="107">
        <f>VLOOKUP($B318,Computations!$B$10:$AY$386,VLOOKUP(C$1,'day lookup'!$D$1:$E$52,2))</f>
        <v>7723.4092741935483</v>
      </c>
      <c r="D318" s="107">
        <f>VLOOKUP($B318,Computations!$B$10:$AY$386,VLOOKUP(D$1,'day lookup'!$D$1:$E$52,2))</f>
        <v>65361.5</v>
      </c>
      <c r="E318" s="107">
        <f>VLOOKUP($B318,Computations!$B$10:$AY$386,VLOOKUP(E$1,'day lookup'!$D$1:$E$52,2))</f>
        <v>39.910565113489213</v>
      </c>
      <c r="F318" s="107">
        <f>VLOOKUP($B318,Computations!$B$10:$AY$386,VLOOKUP(F$1,'day lookup'!$D$1:$E$52,2))</f>
        <v>1.1594</v>
      </c>
      <c r="G318" s="107">
        <f>VLOOKUP($B318,Computations!$B$10:$AY$386,VLOOKUP(G$1,'day lookup'!$D$1:$E$52,2))</f>
        <v>76.144661458333303</v>
      </c>
      <c r="H318" s="107">
        <f>VLOOKUP($B318,Computations!$B$10:$AY$386,VLOOKUP(H$1,'day lookup'!$D$1:$E$52,2))</f>
        <v>1.907421875</v>
      </c>
      <c r="I318" s="107">
        <f>VLOOKUP($B318,Computations!$B$10:$AY$386,VLOOKUP(I$1,'day lookup'!$D$1:$E$52,2))</f>
        <v>78.0520833333333</v>
      </c>
      <c r="J318" s="401" t="str">
        <f>VLOOKUP($B318,Computations!$B$10:$AY$386,VLOOKUP(J$1,'day lookup'!$D$1:$E$52,2))</f>
        <v>Y</v>
      </c>
      <c r="K318" s="107">
        <f>VLOOKUP($B318,Computations!$B$10:$AY$386,VLOOKUP(K$1,'day lookup'!$D$1:$E$52,2))</f>
        <v>41.81798698848921</v>
      </c>
      <c r="L318" s="107">
        <f>VLOOKUP($B318,Computations!$B$10:$AY$386,VLOOKUP(L$1,'day lookup'!$D$1:$E$52,2))</f>
        <v>0</v>
      </c>
      <c r="M318" s="107">
        <f>VLOOKUP($B318,Computations!$B$10:$AY$386,VLOOKUP(M$1,'day lookup'!$D$1:$E$52,2))</f>
        <v>20597.159874999979</v>
      </c>
      <c r="N318" s="107">
        <f>VLOOKUP($B318,Computations!$B$10:$AY$386,VLOOKUP(N$1,'day lookup'!$D$1:$E$52,2))</f>
        <v>235.932291666666</v>
      </c>
      <c r="O318" s="107"/>
    </row>
    <row r="319" spans="1:15">
      <c r="A319" s="73" t="str">
        <f ca="1">OFFSET('day lookup'!$A$1,WEEKDAY(B319)-1,0)</f>
        <v>MON</v>
      </c>
      <c r="B319" s="75">
        <f t="shared" si="15"/>
        <v>41190</v>
      </c>
      <c r="C319" s="107">
        <f>VLOOKUP($B319,Computations!$B$10:$AY$386,VLOOKUP(C$1,'day lookup'!$D$1:$E$52,2))</f>
        <v>7723.3091666666669</v>
      </c>
      <c r="D319" s="107">
        <f>VLOOKUP($B319,Computations!$B$10:$AY$386,VLOOKUP(D$1,'day lookup'!$D$1:$E$52,2))</f>
        <v>65287.02</v>
      </c>
      <c r="E319" s="107">
        <f>VLOOKUP($B319,Computations!$B$10:$AY$386,VLOOKUP(E$1,'day lookup'!$D$1:$E$52,2))</f>
        <v>39.902504892706993</v>
      </c>
      <c r="F319" s="107">
        <f>VLOOKUP($B319,Computations!$B$10:$AY$386,VLOOKUP(F$1,'day lookup'!$D$1:$E$52,2))</f>
        <v>1.1594</v>
      </c>
      <c r="G319" s="107">
        <f>VLOOKUP($B319,Computations!$B$10:$AY$386,VLOOKUP(G$1,'day lookup'!$D$1:$E$52,2))</f>
        <v>76.292890625000013</v>
      </c>
      <c r="H319" s="107">
        <f>VLOOKUP($B319,Computations!$B$10:$AY$386,VLOOKUP(H$1,'day lookup'!$D$1:$E$52,2))</f>
        <v>1.8008593749999899</v>
      </c>
      <c r="I319" s="107">
        <f>VLOOKUP($B319,Computations!$B$10:$AY$386,VLOOKUP(I$1,'day lookup'!$D$1:$E$52,2))</f>
        <v>78.09375</v>
      </c>
      <c r="J319" s="401" t="str">
        <f>VLOOKUP($B319,Computations!$B$10:$AY$386,VLOOKUP(J$1,'day lookup'!$D$1:$E$52,2))</f>
        <v>Y</v>
      </c>
      <c r="K319" s="107">
        <f>VLOOKUP($B319,Computations!$B$10:$AY$386,VLOOKUP(K$1,'day lookup'!$D$1:$E$52,2))</f>
        <v>41.703364267706981</v>
      </c>
      <c r="L319" s="107">
        <f>VLOOKUP($B319,Computations!$B$10:$AY$386,VLOOKUP(L$1,'day lookup'!$D$1:$E$52,2))</f>
        <v>0</v>
      </c>
      <c r="M319" s="107">
        <f>VLOOKUP($B319,Computations!$B$10:$AY$386,VLOOKUP(M$1,'day lookup'!$D$1:$E$52,2))</f>
        <v>20597.159874999979</v>
      </c>
      <c r="N319" s="107">
        <f>VLOOKUP($B319,Computations!$B$10:$AY$386,VLOOKUP(N$1,'day lookup'!$D$1:$E$52,2))</f>
        <v>220.796875</v>
      </c>
      <c r="O319" s="107"/>
    </row>
    <row r="320" spans="1:15">
      <c r="A320" s="73" t="str">
        <f ca="1">OFFSET('day lookup'!$A$1,WEEKDAY(B320)-1,0)</f>
        <v>TUE</v>
      </c>
      <c r="B320" s="75">
        <f t="shared" si="15"/>
        <v>41191</v>
      </c>
      <c r="C320" s="107">
        <f>VLOOKUP($B320,Computations!$B$10:$AY$386,VLOOKUP(C$1,'day lookup'!$D$1:$E$52,2))</f>
        <v>7723.15935483871</v>
      </c>
      <c r="D320" s="107">
        <f>VLOOKUP($B320,Computations!$B$10:$AY$386,VLOOKUP(D$1,'day lookup'!$D$1:$E$52,2))</f>
        <v>65175.56</v>
      </c>
      <c r="E320" s="107">
        <f>VLOOKUP($B320,Computations!$B$10:$AY$386,VLOOKUP(E$1,'day lookup'!$D$1:$E$52,2))</f>
        <v>14.572052823292502</v>
      </c>
      <c r="F320" s="107">
        <f>VLOOKUP($B320,Computations!$B$10:$AY$386,VLOOKUP(F$1,'day lookup'!$D$1:$E$52,2))</f>
        <v>1.1594</v>
      </c>
      <c r="G320" s="107">
        <f>VLOOKUP($B320,Computations!$B$10:$AY$386,VLOOKUP(G$1,'day lookup'!$D$1:$E$52,2))</f>
        <v>69.606249999999903</v>
      </c>
      <c r="H320" s="107">
        <f>VLOOKUP($B320,Computations!$B$10:$AY$386,VLOOKUP(H$1,'day lookup'!$D$1:$E$52,2))</f>
        <v>1.7999999999999901</v>
      </c>
      <c r="I320" s="107">
        <f>VLOOKUP($B320,Computations!$B$10:$AY$386,VLOOKUP(I$1,'day lookup'!$D$1:$E$52,2))</f>
        <v>71.406249999999901</v>
      </c>
      <c r="J320" s="401" t="str">
        <f>VLOOKUP($B320,Computations!$B$10:$AY$386,VLOOKUP(J$1,'day lookup'!$D$1:$E$52,2))</f>
        <v>Y</v>
      </c>
      <c r="K320" s="107">
        <f>VLOOKUP($B320,Computations!$B$10:$AY$386,VLOOKUP(K$1,'day lookup'!$D$1:$E$52,2))</f>
        <v>16.372052823292492</v>
      </c>
      <c r="L320" s="107">
        <f>VLOOKUP($B320,Computations!$B$10:$AY$386,VLOOKUP(L$1,'day lookup'!$D$1:$E$52,2))</f>
        <v>0</v>
      </c>
      <c r="M320" s="107">
        <f>VLOOKUP($B320,Computations!$B$10:$AY$386,VLOOKUP(M$1,'day lookup'!$D$1:$E$52,2))</f>
        <v>20597.159874999979</v>
      </c>
      <c r="N320" s="107">
        <f>VLOOKUP($B320,Computations!$B$10:$AY$386,VLOOKUP(N$1,'day lookup'!$D$1:$E$52,2))</f>
        <v>197.411458333333</v>
      </c>
      <c r="O320" s="107"/>
    </row>
    <row r="321" spans="1:15">
      <c r="A321" s="73" t="str">
        <f ca="1">OFFSET('day lookup'!$A$1,WEEKDAY(B321)-1,0)</f>
        <v>WED</v>
      </c>
      <c r="B321" s="75">
        <f t="shared" si="15"/>
        <v>41192</v>
      </c>
      <c r="C321" s="107">
        <f>VLOOKUP($B321,Computations!$B$10:$AY$386,VLOOKUP(C$1,'day lookup'!$D$1:$E$52,2))</f>
        <v>7723.1393548387096</v>
      </c>
      <c r="D321" s="107">
        <f>VLOOKUP($B321,Computations!$B$10:$AY$386,VLOOKUP(D$1,'day lookup'!$D$1:$E$52,2))</f>
        <v>65160.68</v>
      </c>
      <c r="E321" s="107">
        <f>VLOOKUP($B321,Computations!$B$10:$AY$386,VLOOKUP(E$1,'day lookup'!$D$1:$E$52,2))</f>
        <v>41.857509402572546</v>
      </c>
      <c r="F321" s="107">
        <f>VLOOKUP($B321,Computations!$B$10:$AY$386,VLOOKUP(F$1,'day lookup'!$D$1:$E$52,2))</f>
        <v>1.1594</v>
      </c>
      <c r="G321" s="107">
        <f>VLOOKUP($B321,Computations!$B$10:$AY$386,VLOOKUP(G$1,'day lookup'!$D$1:$E$52,2))</f>
        <v>48.20000000000001</v>
      </c>
      <c r="H321" s="107">
        <f>VLOOKUP($B321,Computations!$B$10:$AY$386,VLOOKUP(H$1,'day lookup'!$D$1:$E$52,2))</f>
        <v>1.7999999999999901</v>
      </c>
      <c r="I321" s="107">
        <f>VLOOKUP($B321,Computations!$B$10:$AY$386,VLOOKUP(I$1,'day lookup'!$D$1:$E$52,2))</f>
        <v>50</v>
      </c>
      <c r="J321" s="401" t="str">
        <f>VLOOKUP($B321,Computations!$B$10:$AY$386,VLOOKUP(J$1,'day lookup'!$D$1:$E$52,2))</f>
        <v>Y</v>
      </c>
      <c r="K321" s="107">
        <f>VLOOKUP($B321,Computations!$B$10:$AY$386,VLOOKUP(K$1,'day lookup'!$D$1:$E$52,2))</f>
        <v>43.657509402572536</v>
      </c>
      <c r="L321" s="107">
        <f>VLOOKUP($B321,Computations!$B$10:$AY$386,VLOOKUP(L$1,'day lookup'!$D$1:$E$52,2))</f>
        <v>0</v>
      </c>
      <c r="M321" s="107">
        <f>VLOOKUP($B321,Computations!$B$10:$AY$386,VLOOKUP(M$1,'day lookup'!$D$1:$E$52,2))</f>
        <v>20597.159874999979</v>
      </c>
      <c r="N321" s="107">
        <f>VLOOKUP($B321,Computations!$B$10:$AY$386,VLOOKUP(N$1,'day lookup'!$D$1:$E$52,2))</f>
        <v>209.768229166666</v>
      </c>
      <c r="O321" s="107"/>
    </row>
    <row r="322" spans="1:15">
      <c r="A322" s="73" t="str">
        <f ca="1">OFFSET('day lookup'!$A$1,WEEKDAY(B322)-1,0)</f>
        <v>THU</v>
      </c>
      <c r="B322" s="75">
        <f t="shared" si="15"/>
        <v>41193</v>
      </c>
      <c r="C322" s="107">
        <f>VLOOKUP($B322,Computations!$B$10:$AY$386,VLOOKUP(C$1,'day lookup'!$D$1:$E$52,2))</f>
        <v>7723.1091263440858</v>
      </c>
      <c r="D322" s="107">
        <f>VLOOKUP($B322,Computations!$B$10:$AY$386,VLOOKUP(D$1,'day lookup'!$D$1:$E$52,2))</f>
        <v>65138.19</v>
      </c>
      <c r="E322" s="107">
        <f>VLOOKUP($B322,Computations!$B$10:$AY$386,VLOOKUP(E$1,'day lookup'!$D$1:$E$52,2))</f>
        <v>38.025830978752751</v>
      </c>
      <c r="F322" s="107">
        <f>VLOOKUP($B322,Computations!$B$10:$AY$386,VLOOKUP(F$1,'day lookup'!$D$1:$E$52,2))</f>
        <v>1.1594</v>
      </c>
      <c r="G322" s="107">
        <f>VLOOKUP($B322,Computations!$B$10:$AY$386,VLOOKUP(G$1,'day lookup'!$D$1:$E$52,2))</f>
        <v>48.204973958333269</v>
      </c>
      <c r="H322" s="107">
        <f>VLOOKUP($B322,Computations!$B$10:$AY$386,VLOOKUP(H$1,'day lookup'!$D$1:$E$52,2))</f>
        <v>1.80544270833333</v>
      </c>
      <c r="I322" s="107">
        <f>VLOOKUP($B322,Computations!$B$10:$AY$386,VLOOKUP(I$1,'day lookup'!$D$1:$E$52,2))</f>
        <v>50.0104166666666</v>
      </c>
      <c r="J322" s="401" t="str">
        <f>VLOOKUP($B322,Computations!$B$10:$AY$386,VLOOKUP(J$1,'day lookup'!$D$1:$E$52,2))</f>
        <v>Y</v>
      </c>
      <c r="K322" s="107">
        <f>VLOOKUP($B322,Computations!$B$10:$AY$386,VLOOKUP(K$1,'day lookup'!$D$1:$E$52,2))</f>
        <v>39.831273687086082</v>
      </c>
      <c r="L322" s="107">
        <f>VLOOKUP($B322,Computations!$B$10:$AY$386,VLOOKUP(L$1,'day lookup'!$D$1:$E$52,2))</f>
        <v>0</v>
      </c>
      <c r="M322" s="107">
        <f>VLOOKUP($B322,Computations!$B$10:$AY$386,VLOOKUP(M$1,'day lookup'!$D$1:$E$52,2))</f>
        <v>20597.159874999979</v>
      </c>
      <c r="N322" s="107">
        <f>VLOOKUP($B322,Computations!$B$10:$AY$386,VLOOKUP(N$1,'day lookup'!$D$1:$E$52,2))</f>
        <v>198.803385416666</v>
      </c>
      <c r="O322" s="107"/>
    </row>
    <row r="323" spans="1:15">
      <c r="A323" s="73" t="str">
        <f ca="1">OFFSET('day lookup'!$A$1,WEEKDAY(B323)-1,0)</f>
        <v>FRI</v>
      </c>
      <c r="B323" s="75">
        <f t="shared" si="15"/>
        <v>41194</v>
      </c>
      <c r="C323" s="107">
        <f>VLOOKUP($B323,Computations!$B$10:$AY$386,VLOOKUP(C$1,'day lookup'!$D$1:$E$52,2))</f>
        <v>7723.1091263440858</v>
      </c>
      <c r="D323" s="107">
        <f>VLOOKUP($B323,Computations!$B$10:$AY$386,VLOOKUP(D$1,'day lookup'!$D$1:$E$52,2))</f>
        <v>65138.19</v>
      </c>
      <c r="E323" s="107">
        <f>VLOOKUP($B323,Computations!$B$10:$AY$386,VLOOKUP(E$1,'day lookup'!$D$1:$E$52,2))</f>
        <v>49.446457291666597</v>
      </c>
      <c r="F323" s="107">
        <f>VLOOKUP($B323,Computations!$B$10:$AY$386,VLOOKUP(F$1,'day lookup'!$D$1:$E$52,2))</f>
        <v>1.1594</v>
      </c>
      <c r="G323" s="107">
        <f>VLOOKUP($B323,Computations!$B$10:$AY$386,VLOOKUP(G$1,'day lookup'!$D$1:$E$52,2))</f>
        <v>48.287057291666599</v>
      </c>
      <c r="H323" s="107">
        <f>VLOOKUP($B323,Computations!$B$10:$AY$386,VLOOKUP(H$1,'day lookup'!$D$1:$E$52,2))</f>
        <v>1.910859375</v>
      </c>
      <c r="I323" s="107">
        <f>VLOOKUP($B323,Computations!$B$10:$AY$386,VLOOKUP(I$1,'day lookup'!$D$1:$E$52,2))</f>
        <v>50.1979166666666</v>
      </c>
      <c r="J323" s="401" t="str">
        <f>VLOOKUP($B323,Computations!$B$10:$AY$386,VLOOKUP(J$1,'day lookup'!$D$1:$E$52,2))</f>
        <v>Y</v>
      </c>
      <c r="K323" s="107">
        <f>VLOOKUP($B323,Computations!$B$10:$AY$386,VLOOKUP(K$1,'day lookup'!$D$1:$E$52,2))</f>
        <v>51.357316666666598</v>
      </c>
      <c r="L323" s="107">
        <f>VLOOKUP($B323,Computations!$B$10:$AY$386,VLOOKUP(L$1,'day lookup'!$D$1:$E$52,2))</f>
        <v>0</v>
      </c>
      <c r="M323" s="107">
        <f>VLOOKUP($B323,Computations!$B$10:$AY$386,VLOOKUP(M$1,'day lookup'!$D$1:$E$52,2))</f>
        <v>20597.159874999979</v>
      </c>
      <c r="N323" s="107">
        <f>VLOOKUP($B323,Computations!$B$10:$AY$386,VLOOKUP(N$1,'day lookup'!$D$1:$E$52,2))</f>
        <v>218.291666666666</v>
      </c>
      <c r="O323" s="107"/>
    </row>
    <row r="324" spans="1:15">
      <c r="A324" s="73" t="str">
        <f ca="1">OFFSET('day lookup'!$A$1,WEEKDAY(B324)-1,0)</f>
        <v>SAT</v>
      </c>
      <c r="B324" s="75">
        <f t="shared" si="15"/>
        <v>41195</v>
      </c>
      <c r="C324" s="107">
        <f>VLOOKUP($B324,Computations!$B$10:$AY$386,VLOOKUP(C$1,'day lookup'!$D$1:$E$52,2))</f>
        <v>7723.1291263440862</v>
      </c>
      <c r="D324" s="107">
        <f>VLOOKUP($B324,Computations!$B$10:$AY$386,VLOOKUP(D$1,'day lookup'!$D$1:$E$52,2))</f>
        <v>65153.07</v>
      </c>
      <c r="E324" s="107">
        <f>VLOOKUP($B324,Computations!$B$10:$AY$386,VLOOKUP(E$1,'day lookup'!$D$1:$E$52,2))</f>
        <v>56.75129059742747</v>
      </c>
      <c r="F324" s="107">
        <f>VLOOKUP($B324,Computations!$B$10:$AY$386,VLOOKUP(F$1,'day lookup'!$D$1:$E$52,2))</f>
        <v>1.1594</v>
      </c>
      <c r="G324" s="107">
        <f>VLOOKUP($B324,Computations!$B$10:$AY$386,VLOOKUP(G$1,'day lookup'!$D$1:$E$52,2))</f>
        <v>48.09</v>
      </c>
      <c r="H324" s="107">
        <f>VLOOKUP($B324,Computations!$B$10:$AY$386,VLOOKUP(H$1,'day lookup'!$D$1:$E$52,2))</f>
        <v>1.91</v>
      </c>
      <c r="I324" s="107">
        <f>VLOOKUP($B324,Computations!$B$10:$AY$386,VLOOKUP(I$1,'day lookup'!$D$1:$E$52,2))</f>
        <v>50</v>
      </c>
      <c r="J324" s="401" t="str">
        <f>VLOOKUP($B324,Computations!$B$10:$AY$386,VLOOKUP(J$1,'day lookup'!$D$1:$E$52,2))</f>
        <v>Y</v>
      </c>
      <c r="K324" s="107">
        <f>VLOOKUP($B324,Computations!$B$10:$AY$386,VLOOKUP(K$1,'day lookup'!$D$1:$E$52,2))</f>
        <v>58.661290597427467</v>
      </c>
      <c r="L324" s="107">
        <f>VLOOKUP($B324,Computations!$B$10:$AY$386,VLOOKUP(L$1,'day lookup'!$D$1:$E$52,2))</f>
        <v>0</v>
      </c>
      <c r="M324" s="107">
        <f>VLOOKUP($B324,Computations!$B$10:$AY$386,VLOOKUP(M$1,'day lookup'!$D$1:$E$52,2))</f>
        <v>20597.159874999979</v>
      </c>
      <c r="N324" s="107">
        <f>VLOOKUP($B324,Computations!$B$10:$AY$386,VLOOKUP(N$1,'day lookup'!$D$1:$E$52,2))</f>
        <v>345.869791666666</v>
      </c>
      <c r="O324" s="107"/>
    </row>
    <row r="325" spans="1:15">
      <c r="A325" s="73" t="str">
        <f ca="1">OFFSET('day lookup'!$A$1,WEEKDAY(B325)-1,0)</f>
        <v>SUN</v>
      </c>
      <c r="B325" s="75">
        <f t="shared" si="15"/>
        <v>41196</v>
      </c>
      <c r="C325" s="107">
        <f>VLOOKUP($B325,Computations!$B$10:$AY$386,VLOOKUP(C$1,'day lookup'!$D$1:$E$52,2))</f>
        <v>7723.1393548387096</v>
      </c>
      <c r="D325" s="107">
        <f>VLOOKUP($B325,Computations!$B$10:$AY$386,VLOOKUP(D$1,'day lookup'!$D$1:$E$52,2))</f>
        <v>65160.68</v>
      </c>
      <c r="E325" s="107">
        <f>VLOOKUP($B325,Computations!$B$10:$AY$386,VLOOKUP(E$1,'day lookup'!$D$1:$E$52,2))</f>
        <v>53.086052382153056</v>
      </c>
      <c r="F325" s="107">
        <f>VLOOKUP($B325,Computations!$B$10:$AY$386,VLOOKUP(F$1,'day lookup'!$D$1:$E$52,2))</f>
        <v>1.1594</v>
      </c>
      <c r="G325" s="107">
        <f>VLOOKUP($B325,Computations!$B$10:$AY$386,VLOOKUP(G$1,'day lookup'!$D$1:$E$52,2))</f>
        <v>48.09</v>
      </c>
      <c r="H325" s="107">
        <f>VLOOKUP($B325,Computations!$B$10:$AY$386,VLOOKUP(H$1,'day lookup'!$D$1:$E$52,2))</f>
        <v>1.91</v>
      </c>
      <c r="I325" s="107">
        <f>VLOOKUP($B325,Computations!$B$10:$AY$386,VLOOKUP(I$1,'day lookup'!$D$1:$E$52,2))</f>
        <v>50</v>
      </c>
      <c r="J325" s="401" t="str">
        <f>VLOOKUP($B325,Computations!$B$10:$AY$386,VLOOKUP(J$1,'day lookup'!$D$1:$E$52,2))</f>
        <v>Y</v>
      </c>
      <c r="K325" s="107">
        <f>VLOOKUP($B325,Computations!$B$10:$AY$386,VLOOKUP(K$1,'day lookup'!$D$1:$E$52,2))</f>
        <v>54.996052382153053</v>
      </c>
      <c r="L325" s="107">
        <f>VLOOKUP($B325,Computations!$B$10:$AY$386,VLOOKUP(L$1,'day lookup'!$D$1:$E$52,2))</f>
        <v>0</v>
      </c>
      <c r="M325" s="107">
        <f>VLOOKUP($B325,Computations!$B$10:$AY$386,VLOOKUP(M$1,'day lookup'!$D$1:$E$52,2))</f>
        <v>20597.159874999979</v>
      </c>
      <c r="N325" s="107">
        <f>VLOOKUP($B325,Computations!$B$10:$AY$386,VLOOKUP(N$1,'day lookup'!$D$1:$E$52,2))</f>
        <v>378.932291666666</v>
      </c>
      <c r="O325" s="107"/>
    </row>
    <row r="326" spans="1:15">
      <c r="A326" s="73" t="str">
        <f ca="1">OFFSET('day lookup'!$A$1,WEEKDAY(B326)-1,0)</f>
        <v>MON</v>
      </c>
      <c r="B326" s="75">
        <f t="shared" si="15"/>
        <v>41197</v>
      </c>
      <c r="C326" s="107">
        <f>VLOOKUP($B326,Computations!$B$10:$AY$386,VLOOKUP(C$1,'day lookup'!$D$1:$E$52,2))</f>
        <v>7723.1491129032256</v>
      </c>
      <c r="D326" s="107">
        <f>VLOOKUP($B326,Computations!$B$10:$AY$386,VLOOKUP(D$1,'day lookup'!$D$1:$E$52,2))</f>
        <v>65167.94</v>
      </c>
      <c r="E326" s="107">
        <f>VLOOKUP($B326,Computations!$B$10:$AY$386,VLOOKUP(E$1,'day lookup'!$D$1:$E$52,2))</f>
        <v>52.888763288800227</v>
      </c>
      <c r="F326" s="107">
        <f>VLOOKUP($B326,Computations!$B$10:$AY$386,VLOOKUP(F$1,'day lookup'!$D$1:$E$52,2))</f>
        <v>1.1594</v>
      </c>
      <c r="G326" s="107">
        <f>VLOOKUP($B326,Computations!$B$10:$AY$386,VLOOKUP(G$1,'day lookup'!$D$1:$E$52,2))</f>
        <v>48.069166666666604</v>
      </c>
      <c r="H326" s="107">
        <f>VLOOKUP($B326,Computations!$B$10:$AY$386,VLOOKUP(H$1,'day lookup'!$D$1:$E$52,2))</f>
        <v>1.91</v>
      </c>
      <c r="I326" s="107">
        <f>VLOOKUP($B326,Computations!$B$10:$AY$386,VLOOKUP(I$1,'day lookup'!$D$1:$E$52,2))</f>
        <v>49.9791666666666</v>
      </c>
      <c r="J326" s="401" t="str">
        <f>VLOOKUP($B326,Computations!$B$10:$AY$386,VLOOKUP(J$1,'day lookup'!$D$1:$E$52,2))</f>
        <v>Y</v>
      </c>
      <c r="K326" s="107">
        <f>VLOOKUP($B326,Computations!$B$10:$AY$386,VLOOKUP(K$1,'day lookup'!$D$1:$E$52,2))</f>
        <v>54.798763288800224</v>
      </c>
      <c r="L326" s="107">
        <f>VLOOKUP($B326,Computations!$B$10:$AY$386,VLOOKUP(L$1,'day lookup'!$D$1:$E$52,2))</f>
        <v>0</v>
      </c>
      <c r="M326" s="107">
        <f>VLOOKUP($B326,Computations!$B$10:$AY$386,VLOOKUP(M$1,'day lookup'!$D$1:$E$52,2))</f>
        <v>20597.159874999979</v>
      </c>
      <c r="N326" s="107">
        <f>VLOOKUP($B326,Computations!$B$10:$AY$386,VLOOKUP(N$1,'day lookup'!$D$1:$E$52,2))</f>
        <v>436.19270833333297</v>
      </c>
      <c r="O326" s="107"/>
    </row>
    <row r="327" spans="1:15">
      <c r="A327" s="73" t="str">
        <f ca="1">OFFSET('day lookup'!$A$1,WEEKDAY(B327)-1,0)</f>
        <v>TUE</v>
      </c>
      <c r="B327" s="75">
        <f t="shared" si="15"/>
        <v>41198</v>
      </c>
      <c r="C327" s="107">
        <f>VLOOKUP($B327,Computations!$B$10:$AY$386,VLOOKUP(C$1,'day lookup'!$D$1:$E$52,2))</f>
        <v>7723.1691129032261</v>
      </c>
      <c r="D327" s="107">
        <f>VLOOKUP($B327,Computations!$B$10:$AY$386,VLOOKUP(D$1,'day lookup'!$D$1:$E$52,2))</f>
        <v>65182.82</v>
      </c>
      <c r="E327" s="107">
        <f>VLOOKUP($B327,Computations!$B$10:$AY$386,VLOOKUP(E$1,'day lookup'!$D$1:$E$52,2))</f>
        <v>56.72004059742747</v>
      </c>
      <c r="F327" s="107">
        <f>VLOOKUP($B327,Computations!$B$10:$AY$386,VLOOKUP(F$1,'day lookup'!$D$1:$E$52,2))</f>
        <v>1.1594</v>
      </c>
      <c r="G327" s="107">
        <f>VLOOKUP($B327,Computations!$B$10:$AY$386,VLOOKUP(G$1,'day lookup'!$D$1:$E$52,2))</f>
        <v>48.058750000000003</v>
      </c>
      <c r="H327" s="107">
        <f>VLOOKUP($B327,Computations!$B$10:$AY$386,VLOOKUP(H$1,'day lookup'!$D$1:$E$52,2))</f>
        <v>1.91</v>
      </c>
      <c r="I327" s="107">
        <f>VLOOKUP($B327,Computations!$B$10:$AY$386,VLOOKUP(I$1,'day lookup'!$D$1:$E$52,2))</f>
        <v>49.96875</v>
      </c>
      <c r="J327" s="401" t="str">
        <f>VLOOKUP($B327,Computations!$B$10:$AY$386,VLOOKUP(J$1,'day lookup'!$D$1:$E$52,2))</f>
        <v>Y</v>
      </c>
      <c r="K327" s="107">
        <f>VLOOKUP($B327,Computations!$B$10:$AY$386,VLOOKUP(K$1,'day lookup'!$D$1:$E$52,2))</f>
        <v>58.630040597427467</v>
      </c>
      <c r="L327" s="107">
        <f>VLOOKUP($B327,Computations!$B$10:$AY$386,VLOOKUP(L$1,'day lookup'!$D$1:$E$52,2))</f>
        <v>0</v>
      </c>
      <c r="M327" s="107">
        <f>VLOOKUP($B327,Computations!$B$10:$AY$386,VLOOKUP(M$1,'day lookup'!$D$1:$E$52,2))</f>
        <v>20597.159874999979</v>
      </c>
      <c r="N327" s="107">
        <f>VLOOKUP($B327,Computations!$B$10:$AY$386,VLOOKUP(N$1,'day lookup'!$D$1:$E$52,2))</f>
        <v>450.63020833333297</v>
      </c>
      <c r="O327" s="107"/>
    </row>
    <row r="328" spans="1:15">
      <c r="A328" s="73" t="str">
        <f ca="1">OFFSET('day lookup'!$A$1,WEEKDAY(B328)-1,0)</f>
        <v>WED</v>
      </c>
      <c r="B328" s="75">
        <f t="shared" si="15"/>
        <v>41199</v>
      </c>
      <c r="C328" s="107">
        <f>VLOOKUP($B328,Computations!$B$10:$AY$386,VLOOKUP(C$1,'day lookup'!$D$1:$E$52,2))</f>
        <v>7723.1491129032256</v>
      </c>
      <c r="D328" s="107">
        <f>VLOOKUP($B328,Computations!$B$10:$AY$386,VLOOKUP(D$1,'day lookup'!$D$1:$E$52,2))</f>
        <v>65167.94</v>
      </c>
      <c r="E328" s="107">
        <f>VLOOKUP($B328,Computations!$B$10:$AY$386,VLOOKUP(E$1,'day lookup'!$D$1:$E$52,2))</f>
        <v>41.685009402572533</v>
      </c>
      <c r="F328" s="107">
        <f>VLOOKUP($B328,Computations!$B$10:$AY$386,VLOOKUP(F$1,'day lookup'!$D$1:$E$52,2))</f>
        <v>1.1594</v>
      </c>
      <c r="G328" s="107">
        <f>VLOOKUP($B328,Computations!$B$10:$AY$386,VLOOKUP(G$1,'day lookup'!$D$1:$E$52,2))</f>
        <v>48.027500000000003</v>
      </c>
      <c r="H328" s="107">
        <f>VLOOKUP($B328,Computations!$B$10:$AY$386,VLOOKUP(H$1,'day lookup'!$D$1:$E$52,2))</f>
        <v>1.91</v>
      </c>
      <c r="I328" s="107">
        <f>VLOOKUP($B328,Computations!$B$10:$AY$386,VLOOKUP(I$1,'day lookup'!$D$1:$E$52,2))</f>
        <v>49.9375</v>
      </c>
      <c r="J328" s="401" t="str">
        <f>VLOOKUP($B328,Computations!$B$10:$AY$386,VLOOKUP(J$1,'day lookup'!$D$1:$E$52,2))</f>
        <v>Y</v>
      </c>
      <c r="K328" s="107">
        <f>VLOOKUP($B328,Computations!$B$10:$AY$386,VLOOKUP(K$1,'day lookup'!$D$1:$E$52,2))</f>
        <v>43.595009402572529</v>
      </c>
      <c r="L328" s="107">
        <f>VLOOKUP($B328,Computations!$B$10:$AY$386,VLOOKUP(L$1,'day lookup'!$D$1:$E$52,2))</f>
        <v>0</v>
      </c>
      <c r="M328" s="107">
        <f>VLOOKUP($B328,Computations!$B$10:$AY$386,VLOOKUP(M$1,'day lookup'!$D$1:$E$52,2))</f>
        <v>20597.159874999979</v>
      </c>
      <c r="N328" s="107">
        <f>VLOOKUP($B328,Computations!$B$10:$AY$386,VLOOKUP(N$1,'day lookup'!$D$1:$E$52,2))</f>
        <v>431.276041666666</v>
      </c>
      <c r="O328" s="107"/>
    </row>
    <row r="329" spans="1:15">
      <c r="A329" s="73" t="str">
        <f ca="1">OFFSET('day lookup'!$A$1,WEEKDAY(B329)-1,0)</f>
        <v>THU</v>
      </c>
      <c r="B329" s="75">
        <f t="shared" si="15"/>
        <v>41200</v>
      </c>
      <c r="C329" s="107">
        <f>VLOOKUP($B329,Computations!$B$10:$AY$386,VLOOKUP(C$1,'day lookup'!$D$1:$E$52,2))</f>
        <v>7723.1491129032256</v>
      </c>
      <c r="D329" s="107">
        <f>VLOOKUP($B329,Computations!$B$10:$AY$386,VLOOKUP(D$1,'day lookup'!$D$1:$E$52,2))</f>
        <v>65167.94</v>
      </c>
      <c r="E329" s="107">
        <f>VLOOKUP($B329,Computations!$B$10:$AY$386,VLOOKUP(E$1,'day lookup'!$D$1:$E$52,2))</f>
        <v>49.197316666666602</v>
      </c>
      <c r="F329" s="107">
        <f>VLOOKUP($B329,Computations!$B$10:$AY$386,VLOOKUP(F$1,'day lookup'!$D$1:$E$52,2))</f>
        <v>1.1594</v>
      </c>
      <c r="G329" s="107">
        <f>VLOOKUP($B329,Computations!$B$10:$AY$386,VLOOKUP(G$1,'day lookup'!$D$1:$E$52,2))</f>
        <v>48.037916666666604</v>
      </c>
      <c r="H329" s="107">
        <f>VLOOKUP($B329,Computations!$B$10:$AY$386,VLOOKUP(H$1,'day lookup'!$D$1:$E$52,2))</f>
        <v>1.91</v>
      </c>
      <c r="I329" s="107">
        <f>VLOOKUP($B329,Computations!$B$10:$AY$386,VLOOKUP(I$1,'day lookup'!$D$1:$E$52,2))</f>
        <v>49.9479166666666</v>
      </c>
      <c r="J329" s="401" t="str">
        <f>VLOOKUP($B329,Computations!$B$10:$AY$386,VLOOKUP(J$1,'day lookup'!$D$1:$E$52,2))</f>
        <v>Y</v>
      </c>
      <c r="K329" s="107">
        <f>VLOOKUP($B329,Computations!$B$10:$AY$386,VLOOKUP(K$1,'day lookup'!$D$1:$E$52,2))</f>
        <v>51.107316666666598</v>
      </c>
      <c r="L329" s="107">
        <f>VLOOKUP($B329,Computations!$B$10:$AY$386,VLOOKUP(L$1,'day lookup'!$D$1:$E$52,2))</f>
        <v>0</v>
      </c>
      <c r="M329" s="107">
        <f>VLOOKUP($B329,Computations!$B$10:$AY$386,VLOOKUP(M$1,'day lookup'!$D$1:$E$52,2))</f>
        <v>20597.159874999979</v>
      </c>
      <c r="N329" s="107">
        <f>VLOOKUP($B329,Computations!$B$10:$AY$386,VLOOKUP(N$1,'day lookup'!$D$1:$E$52,2))</f>
        <v>403.986979166666</v>
      </c>
      <c r="O329" s="107"/>
    </row>
    <row r="330" spans="1:15">
      <c r="A330" s="73" t="str">
        <f ca="1">OFFSET('day lookup'!$A$1,WEEKDAY(B330)-1,0)</f>
        <v>FRI</v>
      </c>
      <c r="B330" s="75">
        <f t="shared" ref="B330:B342" si="16">B329+1</f>
        <v>41201</v>
      </c>
      <c r="C330" s="107">
        <f>VLOOKUP($B330,Computations!$B$10:$AY$386,VLOOKUP(C$1,'day lookup'!$D$1:$E$52,2))</f>
        <v>7723.1491129032256</v>
      </c>
      <c r="D330" s="107">
        <f>VLOOKUP($B330,Computations!$B$10:$AY$386,VLOOKUP(D$1,'day lookup'!$D$1:$E$52,2))</f>
        <v>65167.94</v>
      </c>
      <c r="E330" s="107">
        <f>VLOOKUP($B330,Computations!$B$10:$AY$386,VLOOKUP(E$1,'day lookup'!$D$1:$E$52,2))</f>
        <v>48.999400000000001</v>
      </c>
      <c r="F330" s="107">
        <f>VLOOKUP($B330,Computations!$B$10:$AY$386,VLOOKUP(F$1,'day lookup'!$D$1:$E$52,2))</f>
        <v>1.1594</v>
      </c>
      <c r="G330" s="107">
        <f>VLOOKUP($B330,Computations!$B$10:$AY$386,VLOOKUP(G$1,'day lookup'!$D$1:$E$52,2))</f>
        <v>47.84</v>
      </c>
      <c r="H330" s="107">
        <f>VLOOKUP($B330,Computations!$B$10:$AY$386,VLOOKUP(H$1,'day lookup'!$D$1:$E$52,2))</f>
        <v>1.91</v>
      </c>
      <c r="I330" s="107">
        <f>VLOOKUP($B330,Computations!$B$10:$AY$386,VLOOKUP(I$1,'day lookup'!$D$1:$E$52,2))</f>
        <v>49.75</v>
      </c>
      <c r="J330" s="401" t="str">
        <f>VLOOKUP($B330,Computations!$B$10:$AY$386,VLOOKUP(J$1,'day lookup'!$D$1:$E$52,2))</f>
        <v>Y</v>
      </c>
      <c r="K330" s="107">
        <f>VLOOKUP($B330,Computations!$B$10:$AY$386,VLOOKUP(K$1,'day lookup'!$D$1:$E$52,2))</f>
        <v>50.909399999999998</v>
      </c>
      <c r="L330" s="107">
        <f>VLOOKUP($B330,Computations!$B$10:$AY$386,VLOOKUP(L$1,'day lookup'!$D$1:$E$52,2))</f>
        <v>0</v>
      </c>
      <c r="M330" s="107">
        <f>VLOOKUP($B330,Computations!$B$10:$AY$386,VLOOKUP(M$1,'day lookup'!$D$1:$E$52,2))</f>
        <v>20597.159874999979</v>
      </c>
      <c r="N330" s="107">
        <f>VLOOKUP($B330,Computations!$B$10:$AY$386,VLOOKUP(N$1,'day lookup'!$D$1:$E$52,2))</f>
        <v>404.854166666666</v>
      </c>
      <c r="O330" s="107"/>
    </row>
    <row r="331" spans="1:15">
      <c r="A331" s="73" t="str">
        <f ca="1">OFFSET('day lookup'!$A$1,WEEKDAY(B331)-1,0)</f>
        <v>SAT</v>
      </c>
      <c r="B331" s="75">
        <f t="shared" si="16"/>
        <v>41202</v>
      </c>
      <c r="C331" s="107">
        <f>VLOOKUP($B331,Computations!$B$10:$AY$386,VLOOKUP(C$1,'day lookup'!$D$1:$E$52,2))</f>
        <v>7723.1393548387096</v>
      </c>
      <c r="D331" s="107">
        <f>VLOOKUP($B331,Computations!$B$10:$AY$386,VLOOKUP(D$1,'day lookup'!$D$1:$E$52,2))</f>
        <v>65160.68</v>
      </c>
      <c r="E331" s="107">
        <f>VLOOKUP($B331,Computations!$B$10:$AY$386,VLOOKUP(E$1,'day lookup'!$D$1:$E$52,2))</f>
        <v>45.516286711199683</v>
      </c>
      <c r="F331" s="107">
        <f>VLOOKUP($B331,Computations!$B$10:$AY$386,VLOOKUP(F$1,'day lookup'!$D$1:$E$52,2))</f>
        <v>1.1594</v>
      </c>
      <c r="G331" s="107">
        <f>VLOOKUP($B331,Computations!$B$10:$AY$386,VLOOKUP(G$1,'day lookup'!$D$1:$E$52,2))</f>
        <v>48.017083333333304</v>
      </c>
      <c r="H331" s="107">
        <f>VLOOKUP($B331,Computations!$B$10:$AY$386,VLOOKUP(H$1,'day lookup'!$D$1:$E$52,2))</f>
        <v>1.91</v>
      </c>
      <c r="I331" s="107">
        <f>VLOOKUP($B331,Computations!$B$10:$AY$386,VLOOKUP(I$1,'day lookup'!$D$1:$E$52,2))</f>
        <v>49.9270833333333</v>
      </c>
      <c r="J331" s="401" t="str">
        <f>VLOOKUP($B331,Computations!$B$10:$AY$386,VLOOKUP(J$1,'day lookup'!$D$1:$E$52,2))</f>
        <v>Y</v>
      </c>
      <c r="K331" s="107">
        <f>VLOOKUP($B331,Computations!$B$10:$AY$386,VLOOKUP(K$1,'day lookup'!$D$1:$E$52,2))</f>
        <v>47.42628671119968</v>
      </c>
      <c r="L331" s="107">
        <f>VLOOKUP($B331,Computations!$B$10:$AY$386,VLOOKUP(L$1,'day lookup'!$D$1:$E$52,2))</f>
        <v>0</v>
      </c>
      <c r="M331" s="107">
        <f>VLOOKUP($B331,Computations!$B$10:$AY$386,VLOOKUP(M$1,'day lookup'!$D$1:$E$52,2))</f>
        <v>20597.159874999979</v>
      </c>
      <c r="N331" s="107">
        <f>VLOOKUP($B331,Computations!$B$10:$AY$386,VLOOKUP(N$1,'day lookup'!$D$1:$E$52,2))</f>
        <v>387.6796875</v>
      </c>
      <c r="O331" s="107"/>
    </row>
    <row r="332" spans="1:15">
      <c r="A332" s="73" t="str">
        <f ca="1">OFFSET('day lookup'!$A$1,WEEKDAY(B332)-1,0)</f>
        <v>SUN</v>
      </c>
      <c r="B332" s="75">
        <f t="shared" si="16"/>
        <v>41203</v>
      </c>
      <c r="C332" s="107">
        <f>VLOOKUP($B332,Computations!$B$10:$AY$386,VLOOKUP(C$1,'day lookup'!$D$1:$E$52,2))</f>
        <v>7723.1193682795702</v>
      </c>
      <c r="D332" s="107">
        <f>VLOOKUP($B332,Computations!$B$10:$AY$386,VLOOKUP(D$1,'day lookup'!$D$1:$E$52,2))</f>
        <v>65145.81</v>
      </c>
      <c r="E332" s="107">
        <f>VLOOKUP($B332,Computations!$B$10:$AY$386,VLOOKUP(E$1,'day lookup'!$D$1:$E$52,2))</f>
        <v>41.721300995713328</v>
      </c>
      <c r="F332" s="107">
        <f>VLOOKUP($B332,Computations!$B$10:$AY$386,VLOOKUP(F$1,'day lookup'!$D$1:$E$52,2))</f>
        <v>1.1594</v>
      </c>
      <c r="G332" s="107">
        <f>VLOOKUP($B332,Computations!$B$10:$AY$386,VLOOKUP(G$1,'day lookup'!$D$1:$E$52,2))</f>
        <v>48.058750000000003</v>
      </c>
      <c r="H332" s="107">
        <f>VLOOKUP($B332,Computations!$B$10:$AY$386,VLOOKUP(H$1,'day lookup'!$D$1:$E$52,2))</f>
        <v>1.91</v>
      </c>
      <c r="I332" s="107">
        <f>VLOOKUP($B332,Computations!$B$10:$AY$386,VLOOKUP(I$1,'day lookup'!$D$1:$E$52,2))</f>
        <v>49.96875</v>
      </c>
      <c r="J332" s="401" t="str">
        <f>VLOOKUP($B332,Computations!$B$10:$AY$386,VLOOKUP(J$1,'day lookup'!$D$1:$E$52,2))</f>
        <v>Y</v>
      </c>
      <c r="K332" s="107">
        <f>VLOOKUP($B332,Computations!$B$10:$AY$386,VLOOKUP(K$1,'day lookup'!$D$1:$E$52,2))</f>
        <v>43.631300995713325</v>
      </c>
      <c r="L332" s="107">
        <f>VLOOKUP($B332,Computations!$B$10:$AY$386,VLOOKUP(L$1,'day lookup'!$D$1:$E$52,2))</f>
        <v>0</v>
      </c>
      <c r="M332" s="107">
        <f>VLOOKUP($B332,Computations!$B$10:$AY$386,VLOOKUP(M$1,'day lookup'!$D$1:$E$52,2))</f>
        <v>20597.159874999979</v>
      </c>
      <c r="N332" s="107">
        <f>VLOOKUP($B332,Computations!$B$10:$AY$386,VLOOKUP(N$1,'day lookup'!$D$1:$E$52,2))</f>
        <v>376.4921875</v>
      </c>
      <c r="O332" s="107"/>
    </row>
    <row r="333" spans="1:15">
      <c r="A333" s="73" t="str">
        <f ca="1">OFFSET('day lookup'!$A$1,WEEKDAY(B333)-1,0)</f>
        <v>MON</v>
      </c>
      <c r="B333" s="75">
        <f t="shared" si="16"/>
        <v>41204</v>
      </c>
      <c r="C333" s="107">
        <f>VLOOKUP($B333,Computations!$B$10:$AY$386,VLOOKUP(C$1,'day lookup'!$D$1:$E$52,2))</f>
        <v>7723.0993817204298</v>
      </c>
      <c r="D333" s="107">
        <f>VLOOKUP($B333,Computations!$B$10:$AY$386,VLOOKUP(D$1,'day lookup'!$D$1:$E$52,2))</f>
        <v>65130.94</v>
      </c>
      <c r="E333" s="107">
        <f>VLOOKUP($B333,Computations!$B$10:$AY$386,VLOOKUP(E$1,'day lookup'!$D$1:$E$52,2))</f>
        <v>41.606717662383595</v>
      </c>
      <c r="F333" s="107">
        <f>VLOOKUP($B333,Computations!$B$10:$AY$386,VLOOKUP(F$1,'day lookup'!$D$1:$E$52,2))</f>
        <v>1.1594</v>
      </c>
      <c r="G333" s="107">
        <f>VLOOKUP($B333,Computations!$B$10:$AY$386,VLOOKUP(G$1,'day lookup'!$D$1:$E$52,2))</f>
        <v>47.944166666666604</v>
      </c>
      <c r="H333" s="107">
        <f>VLOOKUP($B333,Computations!$B$10:$AY$386,VLOOKUP(H$1,'day lookup'!$D$1:$E$52,2))</f>
        <v>1.91</v>
      </c>
      <c r="I333" s="107">
        <f>VLOOKUP($B333,Computations!$B$10:$AY$386,VLOOKUP(I$1,'day lookup'!$D$1:$E$52,2))</f>
        <v>49.8541666666666</v>
      </c>
      <c r="J333" s="401" t="str">
        <f>VLOOKUP($B333,Computations!$B$10:$AY$386,VLOOKUP(J$1,'day lookup'!$D$1:$E$52,2))</f>
        <v>Y</v>
      </c>
      <c r="K333" s="107">
        <f>VLOOKUP($B333,Computations!$B$10:$AY$386,VLOOKUP(K$1,'day lookup'!$D$1:$E$52,2))</f>
        <v>43.516717662383591</v>
      </c>
      <c r="L333" s="107">
        <f>VLOOKUP($B333,Computations!$B$10:$AY$386,VLOOKUP(L$1,'day lookup'!$D$1:$E$52,2))</f>
        <v>0</v>
      </c>
      <c r="M333" s="107">
        <f>VLOOKUP($B333,Computations!$B$10:$AY$386,VLOOKUP(M$1,'day lookup'!$D$1:$E$52,2))</f>
        <v>20597.159874999979</v>
      </c>
      <c r="N333" s="107">
        <f>VLOOKUP($B333,Computations!$B$10:$AY$386,VLOOKUP(N$1,'day lookup'!$D$1:$E$52,2))</f>
        <v>421.07031249999898</v>
      </c>
      <c r="O333" s="107"/>
    </row>
    <row r="334" spans="1:15">
      <c r="A334" s="73" t="str">
        <f ca="1">OFFSET('day lookup'!$A$1,WEEKDAY(B334)-1,0)</f>
        <v>TUE</v>
      </c>
      <c r="B334" s="75">
        <f t="shared" si="16"/>
        <v>41205</v>
      </c>
      <c r="C334" s="107">
        <f>VLOOKUP($B334,Computations!$B$10:$AY$386,VLOOKUP(C$1,'day lookup'!$D$1:$E$52,2))</f>
        <v>7723.0891397849464</v>
      </c>
      <c r="D334" s="107">
        <f>VLOOKUP($B334,Computations!$B$10:$AY$386,VLOOKUP(D$1,'day lookup'!$D$1:$E$52,2))</f>
        <v>65123.32</v>
      </c>
      <c r="E334" s="107">
        <f>VLOOKUP($B334,Computations!$B$10:$AY$386,VLOOKUP(E$1,'day lookup'!$D$1:$E$52,2))</f>
        <v>45.332185191369092</v>
      </c>
      <c r="F334" s="107">
        <f>VLOOKUP($B334,Computations!$B$10:$AY$386,VLOOKUP(F$1,'day lookup'!$D$1:$E$52,2))</f>
        <v>1.1594</v>
      </c>
      <c r="G334" s="107">
        <f>VLOOKUP($B334,Computations!$B$10:$AY$386,VLOOKUP(G$1,'day lookup'!$D$1:$E$52,2))</f>
        <v>48.014479166666604</v>
      </c>
      <c r="H334" s="107">
        <f>VLOOKUP($B334,Computations!$B$10:$AY$386,VLOOKUP(H$1,'day lookup'!$D$1:$E$52,2))</f>
        <v>1.91</v>
      </c>
      <c r="I334" s="107">
        <f>VLOOKUP($B334,Computations!$B$10:$AY$386,VLOOKUP(I$1,'day lookup'!$D$1:$E$52,2))</f>
        <v>49.9244791666666</v>
      </c>
      <c r="J334" s="401" t="str">
        <f>VLOOKUP($B334,Computations!$B$10:$AY$386,VLOOKUP(J$1,'day lookup'!$D$1:$E$52,2))</f>
        <v>N</v>
      </c>
      <c r="K334" s="107">
        <f>VLOOKUP($B334,Computations!$B$10:$AY$386,VLOOKUP(K$1,'day lookup'!$D$1:$E$52,2))</f>
        <v>47.242185191369089</v>
      </c>
      <c r="L334" s="107">
        <f>VLOOKUP($B334,Computations!$B$10:$AY$386,VLOOKUP(L$1,'day lookup'!$D$1:$E$52,2))</f>
        <v>0</v>
      </c>
      <c r="M334" s="107">
        <f>VLOOKUP($B334,Computations!$B$10:$AY$386,VLOOKUP(M$1,'day lookup'!$D$1:$E$52,2))</f>
        <v>20597.159874999979</v>
      </c>
      <c r="N334" s="107">
        <f>VLOOKUP($B334,Computations!$B$10:$AY$386,VLOOKUP(N$1,'day lookup'!$D$1:$E$52,2))</f>
        <v>409.596354166666</v>
      </c>
      <c r="O334" s="107"/>
    </row>
    <row r="335" spans="1:15">
      <c r="A335" s="73" t="str">
        <f ca="1">OFFSET('day lookup'!$A$1,WEEKDAY(B335)-1,0)</f>
        <v>WED</v>
      </c>
      <c r="B335" s="75">
        <f t="shared" si="16"/>
        <v>41206</v>
      </c>
      <c r="C335" s="107">
        <f>VLOOKUP($B335,Computations!$B$10:$AY$386,VLOOKUP(C$1,'day lookup'!$D$1:$E$52,2))</f>
        <v>7723.0594086021501</v>
      </c>
      <c r="D335" s="107">
        <f>VLOOKUP($B335,Computations!$B$10:$AY$386,VLOOKUP(D$1,'day lookup'!$D$1:$E$52,2))</f>
        <v>65101.2</v>
      </c>
      <c r="E335" s="107">
        <f>VLOOKUP($B335,Computations!$B$10:$AY$386,VLOOKUP(E$1,'day lookup'!$D$1:$E$52,2))</f>
        <v>38.238020966724164</v>
      </c>
      <c r="F335" s="107">
        <f>VLOOKUP($B335,Computations!$B$10:$AY$386,VLOOKUP(F$1,'day lookup'!$D$1:$E$52,2))</f>
        <v>1.1594</v>
      </c>
      <c r="G335" s="107">
        <f>VLOOKUP($B335,Computations!$B$10:$AY$386,VLOOKUP(G$1,'day lookup'!$D$1:$E$52,2))</f>
        <v>48.230625000000003</v>
      </c>
      <c r="H335" s="107">
        <f>VLOOKUP($B335,Computations!$B$10:$AY$386,VLOOKUP(H$1,'day lookup'!$D$1:$E$52,2))</f>
        <v>1.91</v>
      </c>
      <c r="I335" s="107">
        <f>VLOOKUP($B335,Computations!$B$10:$AY$386,VLOOKUP(I$1,'day lookup'!$D$1:$E$52,2))</f>
        <v>50.140625</v>
      </c>
      <c r="J335" s="401" t="str">
        <f>VLOOKUP($B335,Computations!$B$10:$AY$386,VLOOKUP(J$1,'day lookup'!$D$1:$E$52,2))</f>
        <v>N</v>
      </c>
      <c r="K335" s="107">
        <f>VLOOKUP($B335,Computations!$B$10:$AY$386,VLOOKUP(K$1,'day lookup'!$D$1:$E$52,2))</f>
        <v>40.148020966724161</v>
      </c>
      <c r="L335" s="107">
        <f>VLOOKUP($B335,Computations!$B$10:$AY$386,VLOOKUP(L$1,'day lookup'!$D$1:$E$52,2))</f>
        <v>0</v>
      </c>
      <c r="M335" s="107">
        <f>VLOOKUP($B335,Computations!$B$10:$AY$386,VLOOKUP(M$1,'day lookup'!$D$1:$E$52,2))</f>
        <v>20597.159874999979</v>
      </c>
      <c r="N335" s="107">
        <f>VLOOKUP($B335,Computations!$B$10:$AY$386,VLOOKUP(N$1,'day lookup'!$D$1:$E$52,2))</f>
        <v>468.4921875</v>
      </c>
      <c r="O335" s="107"/>
    </row>
    <row r="336" spans="1:15">
      <c r="A336" s="73" t="str">
        <f ca="1">OFFSET('day lookup'!$A$1,WEEKDAY(B336)-1,0)</f>
        <v>THU</v>
      </c>
      <c r="B336" s="75">
        <f t="shared" si="16"/>
        <v>41207</v>
      </c>
      <c r="C336" s="107">
        <f>VLOOKUP($B336,Computations!$B$10:$AY$386,VLOOKUP(C$1,'day lookup'!$D$1:$E$52,2))</f>
        <v>7723.0691532258061</v>
      </c>
      <c r="D336" s="107">
        <f>VLOOKUP($B336,Computations!$B$10:$AY$386,VLOOKUP(D$1,'day lookup'!$D$1:$E$52,2))</f>
        <v>65108.45</v>
      </c>
      <c r="E336" s="107">
        <f>VLOOKUP($B336,Computations!$B$10:$AY$386,VLOOKUP(E$1,'day lookup'!$D$1:$E$52,2))</f>
        <v>52.548044612322471</v>
      </c>
      <c r="F336" s="107">
        <f>VLOOKUP($B336,Computations!$B$10:$AY$386,VLOOKUP(F$1,'day lookup'!$D$1:$E$52,2))</f>
        <v>1.1594</v>
      </c>
      <c r="G336" s="107">
        <f>VLOOKUP($B336,Computations!$B$10:$AY$386,VLOOKUP(G$1,'day lookup'!$D$1:$E$52,2))</f>
        <v>47.733489583333309</v>
      </c>
      <c r="H336" s="107">
        <f>VLOOKUP($B336,Computations!$B$10:$AY$386,VLOOKUP(H$1,'day lookup'!$D$1:$E$52,2))</f>
        <v>1.84984374999999</v>
      </c>
      <c r="I336" s="107">
        <f>VLOOKUP($B336,Computations!$B$10:$AY$386,VLOOKUP(I$1,'day lookup'!$D$1:$E$52,2))</f>
        <v>49.5833333333333</v>
      </c>
      <c r="J336" s="401" t="str">
        <f>VLOOKUP($B336,Computations!$B$10:$AY$386,VLOOKUP(J$1,'day lookup'!$D$1:$E$52,2))</f>
        <v>N</v>
      </c>
      <c r="K336" s="107">
        <f>VLOOKUP($B336,Computations!$B$10:$AY$386,VLOOKUP(K$1,'day lookup'!$D$1:$E$52,2))</f>
        <v>54.397888362322462</v>
      </c>
      <c r="L336" s="107">
        <f>VLOOKUP($B336,Computations!$B$10:$AY$386,VLOOKUP(L$1,'day lookup'!$D$1:$E$52,2))</f>
        <v>0</v>
      </c>
      <c r="M336" s="107">
        <f>VLOOKUP($B336,Computations!$B$10:$AY$386,VLOOKUP(M$1,'day lookup'!$D$1:$E$52,2))</f>
        <v>20597.159874999979</v>
      </c>
      <c r="N336" s="107">
        <f>VLOOKUP($B336,Computations!$B$10:$AY$386,VLOOKUP(N$1,'day lookup'!$D$1:$E$52,2))</f>
        <v>896.61979166666595</v>
      </c>
      <c r="O336" s="107"/>
    </row>
    <row r="337" spans="1:15">
      <c r="A337" s="73" t="str">
        <f ca="1">OFFSET('day lookup'!$A$1,WEEKDAY(B337)-1,0)</f>
        <v>FRI</v>
      </c>
      <c r="B337" s="75">
        <f t="shared" si="16"/>
        <v>41208</v>
      </c>
      <c r="C337" s="107">
        <f>VLOOKUP($B337,Computations!$B$10:$AY$386,VLOOKUP(C$1,'day lookup'!$D$1:$E$52,2))</f>
        <v>7723.0291801075273</v>
      </c>
      <c r="D337" s="107">
        <f>VLOOKUP($B337,Computations!$B$10:$AY$386,VLOOKUP(D$1,'day lookup'!$D$1:$E$52,2))</f>
        <v>65078.71</v>
      </c>
      <c r="E337" s="107">
        <f>VLOOKUP($B337,Computations!$B$10:$AY$386,VLOOKUP(E$1,'day lookup'!$D$1:$E$52,2))</f>
        <v>33.441222824763628</v>
      </c>
      <c r="F337" s="107">
        <f>VLOOKUP($B337,Computations!$B$10:$AY$386,VLOOKUP(F$1,'day lookup'!$D$1:$E$52,2))</f>
        <v>1.1594</v>
      </c>
      <c r="G337" s="107">
        <f>VLOOKUP($B337,Computations!$B$10:$AY$386,VLOOKUP(G$1,'day lookup'!$D$1:$E$52,2))</f>
        <v>47.27552083333331</v>
      </c>
      <c r="H337" s="107">
        <f>VLOOKUP($B337,Computations!$B$10:$AY$386,VLOOKUP(H$1,'day lookup'!$D$1:$E$52,2))</f>
        <v>1.7999999999999901</v>
      </c>
      <c r="I337" s="107">
        <f>VLOOKUP($B337,Computations!$B$10:$AY$386,VLOOKUP(I$1,'day lookup'!$D$1:$E$52,2))</f>
        <v>49.0755208333333</v>
      </c>
      <c r="J337" s="401" t="str">
        <f>VLOOKUP($B337,Computations!$B$10:$AY$386,VLOOKUP(J$1,'day lookup'!$D$1:$E$52,2))</f>
        <v>N</v>
      </c>
      <c r="K337" s="107">
        <f>VLOOKUP($B337,Computations!$B$10:$AY$386,VLOOKUP(K$1,'day lookup'!$D$1:$E$52,2))</f>
        <v>35.241222824763618</v>
      </c>
      <c r="L337" s="107">
        <f>VLOOKUP($B337,Computations!$B$10:$AY$386,VLOOKUP(L$1,'day lookup'!$D$1:$E$52,2))</f>
        <v>0</v>
      </c>
      <c r="M337" s="107">
        <f>VLOOKUP($B337,Computations!$B$10:$AY$386,VLOOKUP(M$1,'day lookup'!$D$1:$E$52,2))</f>
        <v>20597.159874999979</v>
      </c>
      <c r="N337" s="107">
        <f>VLOOKUP($B337,Computations!$B$10:$AY$386,VLOOKUP(N$1,'day lookup'!$D$1:$E$52,2))</f>
        <v>1144.6875</v>
      </c>
      <c r="O337" s="107"/>
    </row>
    <row r="338" spans="1:15">
      <c r="A338" s="73" t="str">
        <f ca="1">OFFSET('day lookup'!$A$1,WEEKDAY(B338)-1,0)</f>
        <v>SAT</v>
      </c>
      <c r="B338" s="75">
        <f t="shared" si="16"/>
        <v>41209</v>
      </c>
      <c r="C338" s="107">
        <f>VLOOKUP($B338,Computations!$B$10:$AY$386,VLOOKUP(C$1,'day lookup'!$D$1:$E$52,2))</f>
        <v>7723.0194354838713</v>
      </c>
      <c r="D338" s="107">
        <f>VLOOKUP($B338,Computations!$B$10:$AY$386,VLOOKUP(D$1,'day lookup'!$D$1:$E$52,2))</f>
        <v>65071.46</v>
      </c>
      <c r="E338" s="107">
        <f>VLOOKUP($B338,Computations!$B$10:$AY$386,VLOOKUP(E$1,'day lookup'!$D$1:$E$52,2))</f>
        <v>44.704244971010752</v>
      </c>
      <c r="F338" s="107">
        <f>VLOOKUP($B338,Computations!$B$10:$AY$386,VLOOKUP(F$1,'day lookup'!$D$1:$E$52,2))</f>
        <v>1.1594</v>
      </c>
      <c r="G338" s="107">
        <f>VLOOKUP($B338,Computations!$B$10:$AY$386,VLOOKUP(G$1,'day lookup'!$D$1:$E$52,2))</f>
        <v>47.19999999999991</v>
      </c>
      <c r="H338" s="107">
        <f>VLOOKUP($B338,Computations!$B$10:$AY$386,VLOOKUP(H$1,'day lookup'!$D$1:$E$52,2))</f>
        <v>1.7999999999999901</v>
      </c>
      <c r="I338" s="107">
        <f>VLOOKUP($B338,Computations!$B$10:$AY$386,VLOOKUP(I$1,'day lookup'!$D$1:$E$52,2))</f>
        <v>48.999999999999901</v>
      </c>
      <c r="J338" s="401" t="str">
        <f>VLOOKUP($B338,Computations!$B$10:$AY$386,VLOOKUP(J$1,'day lookup'!$D$1:$E$52,2))</f>
        <v>N</v>
      </c>
      <c r="K338" s="107">
        <f>VLOOKUP($B338,Computations!$B$10:$AY$386,VLOOKUP(K$1,'day lookup'!$D$1:$E$52,2))</f>
        <v>46.504244971010742</v>
      </c>
      <c r="L338" s="107">
        <f>VLOOKUP($B338,Computations!$B$10:$AY$386,VLOOKUP(L$1,'day lookup'!$D$1:$E$52,2))</f>
        <v>0</v>
      </c>
      <c r="M338" s="107">
        <f>VLOOKUP($B338,Computations!$B$10:$AY$386,VLOOKUP(M$1,'day lookup'!$D$1:$E$52,2))</f>
        <v>20597.159874999979</v>
      </c>
      <c r="N338" s="107">
        <f>VLOOKUP($B338,Computations!$B$10:$AY$386,VLOOKUP(N$1,'day lookup'!$D$1:$E$52,2))</f>
        <v>1148.515625</v>
      </c>
      <c r="O338" s="107"/>
    </row>
    <row r="339" spans="1:15">
      <c r="A339" s="73" t="str">
        <f ca="1">OFFSET('day lookup'!$A$1,WEEKDAY(B339)-1,0)</f>
        <v>SUN</v>
      </c>
      <c r="B339" s="75">
        <f t="shared" si="16"/>
        <v>41210</v>
      </c>
      <c r="C339" s="107">
        <f>VLOOKUP($B339,Computations!$B$10:$AY$386,VLOOKUP(C$1,'day lookup'!$D$1:$E$52,2))</f>
        <v>7723.0092069892471</v>
      </c>
      <c r="D339" s="107">
        <f>VLOOKUP($B339,Computations!$B$10:$AY$386,VLOOKUP(D$1,'day lookup'!$D$1:$E$52,2))</f>
        <v>65063.85</v>
      </c>
      <c r="E339" s="107">
        <f>VLOOKUP($B339,Computations!$B$10:$AY$386,VLOOKUP(E$1,'day lookup'!$D$1:$E$52,2))</f>
        <v>44.60608095118026</v>
      </c>
      <c r="F339" s="107">
        <f>VLOOKUP($B339,Computations!$B$10:$AY$386,VLOOKUP(F$1,'day lookup'!$D$1:$E$52,2))</f>
        <v>1.1594</v>
      </c>
      <c r="G339" s="107">
        <f>VLOOKUP($B339,Computations!$B$10:$AY$386,VLOOKUP(G$1,'day lookup'!$D$1:$E$52,2))</f>
        <v>47.28333333333331</v>
      </c>
      <c r="H339" s="107">
        <f>VLOOKUP($B339,Computations!$B$10:$AY$386,VLOOKUP(H$1,'day lookup'!$D$1:$E$52,2))</f>
        <v>1.7999999999999901</v>
      </c>
      <c r="I339" s="107">
        <f>VLOOKUP($B339,Computations!$B$10:$AY$386,VLOOKUP(I$1,'day lookup'!$D$1:$E$52,2))</f>
        <v>49.0833333333333</v>
      </c>
      <c r="J339" s="401" t="str">
        <f>VLOOKUP($B339,Computations!$B$10:$AY$386,VLOOKUP(J$1,'day lookup'!$D$1:$E$52,2))</f>
        <v>N</v>
      </c>
      <c r="K339" s="107">
        <f>VLOOKUP($B339,Computations!$B$10:$AY$386,VLOOKUP(K$1,'day lookup'!$D$1:$E$52,2))</f>
        <v>46.40608095118025</v>
      </c>
      <c r="L339" s="107">
        <f>VLOOKUP($B339,Computations!$B$10:$AY$386,VLOOKUP(L$1,'day lookup'!$D$1:$E$52,2))</f>
        <v>0</v>
      </c>
      <c r="M339" s="107">
        <f>VLOOKUP($B339,Computations!$B$10:$AY$386,VLOOKUP(M$1,'day lookup'!$D$1:$E$52,2))</f>
        <v>20597.159874999979</v>
      </c>
      <c r="N339" s="107">
        <f>VLOOKUP($B339,Computations!$B$10:$AY$386,VLOOKUP(N$1,'day lookup'!$D$1:$E$52,2))</f>
        <v>1121.5104166666599</v>
      </c>
      <c r="O339" s="107"/>
    </row>
    <row r="340" spans="1:15">
      <c r="A340" s="73" t="str">
        <f ca="1">OFFSET('day lookup'!$A$1,WEEKDAY(B340)-1,0)</f>
        <v>MON</v>
      </c>
      <c r="B340" s="75">
        <f t="shared" si="16"/>
        <v>41211</v>
      </c>
      <c r="C340" s="107">
        <f>VLOOKUP($B340,Computations!$B$10:$AY$386,VLOOKUP(C$1,'day lookup'!$D$1:$E$52,2))</f>
        <v>7722.9994594594591</v>
      </c>
      <c r="D340" s="107">
        <f>VLOOKUP($B340,Computations!$B$10:$AY$386,VLOOKUP(D$1,'day lookup'!$D$1:$E$52,2))</f>
        <v>65056.6</v>
      </c>
      <c r="E340" s="107">
        <f>VLOOKUP($B340,Computations!$B$10:$AY$386,VLOOKUP(E$1,'day lookup'!$D$1:$E$52,2))</f>
        <v>44.933411637677452</v>
      </c>
      <c r="F340" s="107">
        <f>VLOOKUP($B340,Computations!$B$10:$AY$386,VLOOKUP(F$1,'day lookup'!$D$1:$E$52,2))</f>
        <v>1.1594</v>
      </c>
      <c r="G340" s="107">
        <f>VLOOKUP($B340,Computations!$B$10:$AY$386,VLOOKUP(G$1,'day lookup'!$D$1:$E$52,2))</f>
        <v>47.42916666666661</v>
      </c>
      <c r="H340" s="107">
        <f>VLOOKUP($B340,Computations!$B$10:$AY$386,VLOOKUP(H$1,'day lookup'!$D$1:$E$52,2))</f>
        <v>1.7999999999999901</v>
      </c>
      <c r="I340" s="107">
        <f>VLOOKUP($B340,Computations!$B$10:$AY$386,VLOOKUP(I$1,'day lookup'!$D$1:$E$52,2))</f>
        <v>49.2291666666666</v>
      </c>
      <c r="J340" s="401" t="str">
        <f>VLOOKUP($B340,Computations!$B$10:$AY$386,VLOOKUP(J$1,'day lookup'!$D$1:$E$52,2))</f>
        <v>N</v>
      </c>
      <c r="K340" s="107">
        <f>VLOOKUP($B340,Computations!$B$10:$AY$386,VLOOKUP(K$1,'day lookup'!$D$1:$E$52,2))</f>
        <v>46.733411637677442</v>
      </c>
      <c r="L340" s="107">
        <f>VLOOKUP($B340,Computations!$B$10:$AY$386,VLOOKUP(L$1,'day lookup'!$D$1:$E$52,2))</f>
        <v>0</v>
      </c>
      <c r="M340" s="107">
        <f>VLOOKUP($B340,Computations!$B$10:$AY$386,VLOOKUP(M$1,'day lookup'!$D$1:$E$52,2))</f>
        <v>20597.159874999979</v>
      </c>
      <c r="N340" s="107">
        <f>VLOOKUP($B340,Computations!$B$10:$AY$386,VLOOKUP(N$1,'day lookup'!$D$1:$E$52,2))</f>
        <v>1113.4166666666599</v>
      </c>
      <c r="O340" s="107"/>
    </row>
    <row r="341" spans="1:15">
      <c r="A341" s="73" t="str">
        <f ca="1">OFFSET('day lookup'!$A$1,WEEKDAY(B341)-1,0)</f>
        <v>TUE</v>
      </c>
      <c r="B341" s="75">
        <f t="shared" si="16"/>
        <v>41212</v>
      </c>
      <c r="C341" s="107">
        <f>VLOOKUP($B341,Computations!$B$10:$AY$386,VLOOKUP(C$1,'day lookup'!$D$1:$E$52,2))</f>
        <v>7722.9896621621619</v>
      </c>
      <c r="D341" s="107">
        <f>VLOOKUP($B341,Computations!$B$10:$AY$386,VLOOKUP(D$1,'day lookup'!$D$1:$E$52,2))</f>
        <v>65049.35</v>
      </c>
      <c r="E341" s="107">
        <f>VLOOKUP($B341,Computations!$B$10:$AY$386,VLOOKUP(E$1,'day lookup'!$D$1:$E$52,2))</f>
        <v>45.071692887677443</v>
      </c>
      <c r="F341" s="107">
        <f>VLOOKUP($B341,Computations!$B$10:$AY$386,VLOOKUP(F$1,'day lookup'!$D$1:$E$52,2))</f>
        <v>1.1594</v>
      </c>
      <c r="G341" s="107">
        <f>VLOOKUP($B341,Computations!$B$10:$AY$386,VLOOKUP(G$1,'day lookup'!$D$1:$E$52,2))</f>
        <v>47.567447916666602</v>
      </c>
      <c r="H341" s="107">
        <f>VLOOKUP($B341,Computations!$B$10:$AY$386,VLOOKUP(H$1,'day lookup'!$D$1:$E$52,2))</f>
        <v>1.8492187499999999</v>
      </c>
      <c r="I341" s="107">
        <f>VLOOKUP($B341,Computations!$B$10:$AY$386,VLOOKUP(I$1,'day lookup'!$D$1:$E$52,2))</f>
        <v>49.4166666666666</v>
      </c>
      <c r="J341" s="401" t="str">
        <f>VLOOKUP($B341,Computations!$B$10:$AY$386,VLOOKUP(J$1,'day lookup'!$D$1:$E$52,2))</f>
        <v>N</v>
      </c>
      <c r="K341" s="107">
        <f>VLOOKUP($B341,Computations!$B$10:$AY$386,VLOOKUP(K$1,'day lookup'!$D$1:$E$52,2))</f>
        <v>46.920911637677442</v>
      </c>
      <c r="L341" s="107">
        <f>VLOOKUP($B341,Computations!$B$10:$AY$386,VLOOKUP(L$1,'day lookup'!$D$1:$E$52,2))</f>
        <v>0</v>
      </c>
      <c r="M341" s="107">
        <f>VLOOKUP($B341,Computations!$B$10:$AY$386,VLOOKUP(M$1,'day lookup'!$D$1:$E$52,2))</f>
        <v>20597.159874999979</v>
      </c>
      <c r="N341" s="107">
        <f>VLOOKUP($B341,Computations!$B$10:$AY$386,VLOOKUP(N$1,'day lookup'!$D$1:$E$52,2))</f>
        <v>1127.03125</v>
      </c>
      <c r="O341" s="107"/>
    </row>
    <row r="342" spans="1:15">
      <c r="A342" s="73" t="str">
        <f ca="1">OFFSET('day lookup'!$A$1,WEEKDAY(B342)-1,0)</f>
        <v>WED</v>
      </c>
      <c r="B342" s="75">
        <f t="shared" si="16"/>
        <v>41213</v>
      </c>
      <c r="C342" s="107">
        <f>VLOOKUP($B342,Computations!$B$10:$AY$386,VLOOKUP(C$1,'day lookup'!$D$1:$E$52,2))</f>
        <v>7722.9695810810808</v>
      </c>
      <c r="D342" s="107">
        <f>VLOOKUP($B342,Computations!$B$10:$AY$386,VLOOKUP(D$1,'day lookup'!$D$1:$E$52,2))</f>
        <v>65034.49</v>
      </c>
      <c r="E342" s="107">
        <f>VLOOKUP($B342,Computations!$B$10:$AY$386,VLOOKUP(E$1,'day lookup'!$D$1:$E$52,2))</f>
        <v>39.169675922191054</v>
      </c>
      <c r="F342" s="107">
        <f>VLOOKUP($B342,Computations!$B$10:$AY$386,VLOOKUP(F$1,'day lookup'!$D$1:$E$52,2))</f>
        <v>1.1544000000000001</v>
      </c>
      <c r="G342" s="107">
        <f>VLOOKUP($B342,Computations!$B$10:$AY$386,VLOOKUP(G$1,'day lookup'!$D$1:$E$52,2))</f>
        <v>45.50708333333327</v>
      </c>
      <c r="H342" s="107">
        <f>VLOOKUP($B342,Computations!$B$10:$AY$386,VLOOKUP(H$1,'day lookup'!$D$1:$E$52,2))</f>
        <v>2.5970833333333299</v>
      </c>
      <c r="I342" s="107">
        <f>VLOOKUP($B342,Computations!$B$10:$AY$386,VLOOKUP(I$1,'day lookup'!$D$1:$E$52,2))</f>
        <v>48.1041666666666</v>
      </c>
      <c r="J342" s="401" t="str">
        <f>VLOOKUP($B342,Computations!$B$10:$AY$386,VLOOKUP(J$1,'day lookup'!$D$1:$E$52,2))</f>
        <v>N</v>
      </c>
      <c r="K342" s="107">
        <f>VLOOKUP($B342,Computations!$B$10:$AY$386,VLOOKUP(K$1,'day lookup'!$D$1:$E$52,2))</f>
        <v>41.766759255524384</v>
      </c>
      <c r="L342" s="107">
        <f>VLOOKUP($B342,Computations!$B$10:$AY$386,VLOOKUP(L$1,'day lookup'!$D$1:$E$52,2))</f>
        <v>0</v>
      </c>
      <c r="M342" s="107">
        <f>VLOOKUP($B342,Computations!$B$10:$AY$386,VLOOKUP(M$1,'day lookup'!$D$1:$E$52,2))</f>
        <v>20597.159874999979</v>
      </c>
      <c r="N342" s="107">
        <f>VLOOKUP($B342,Computations!$B$10:$AY$386,VLOOKUP(N$1,'day lookup'!$D$1:$E$52,2))</f>
        <v>1434.1927083333301</v>
      </c>
      <c r="O342" s="107"/>
    </row>
    <row r="343" spans="1:15">
      <c r="A343" s="48"/>
      <c r="C343" s="92"/>
      <c r="D343" s="126"/>
      <c r="E343" s="91"/>
      <c r="F343" s="92"/>
      <c r="G343" s="91"/>
      <c r="H343" s="92"/>
      <c r="I343" s="92"/>
      <c r="J343" s="34"/>
      <c r="K343" s="100"/>
      <c r="L343" s="92"/>
      <c r="M343" s="21"/>
      <c r="N343" s="58"/>
      <c r="O343" s="49"/>
    </row>
    <row r="344" spans="1:15">
      <c r="A344" s="48" t="s">
        <v>48</v>
      </c>
      <c r="C344" s="61">
        <f t="shared" ref="C344:I344" si="17">AVERAGEA(C312:C342)</f>
        <v>7723.2425795218014</v>
      </c>
      <c r="D344" s="79">
        <f t="shared" si="17"/>
        <v>65237.498064516127</v>
      </c>
      <c r="E344" s="79">
        <f t="shared" si="17"/>
        <v>44.667879741367457</v>
      </c>
      <c r="F344" s="61">
        <f t="shared" si="17"/>
        <v>1.1598967741935489</v>
      </c>
      <c r="G344" s="79">
        <f t="shared" si="17"/>
        <v>60.358450940860166</v>
      </c>
      <c r="H344" s="61">
        <f t="shared" si="17"/>
        <v>1.8913810483870923</v>
      </c>
      <c r="I344" s="61">
        <f t="shared" si="17"/>
        <v>62.249831989247248</v>
      </c>
      <c r="K344" s="101"/>
      <c r="L344" s="61">
        <f>AVERAGEA(L312:L342)</f>
        <v>4.129032258064516</v>
      </c>
      <c r="M344" s="60"/>
      <c r="N344" s="19">
        <f>AVERAGEA(N312:N342)</f>
        <v>522.3004452284938</v>
      </c>
      <c r="O344" s="19"/>
    </row>
    <row r="345" spans="1:15" s="60" customFormat="1">
      <c r="A345" s="104" t="s">
        <v>49</v>
      </c>
      <c r="B345" s="105"/>
      <c r="C345" s="19"/>
      <c r="D345" s="53"/>
      <c r="E345" s="53">
        <f>SUM(E312:E342)*1.9835</f>
        <v>2746.5609234770732</v>
      </c>
      <c r="F345" s="53">
        <f>SUM(F312:F342)*1.9835</f>
        <v>71.320312800000039</v>
      </c>
      <c r="G345" s="53">
        <f>SUM(G312:G342)*1.9835</f>
        <v>3711.3506106770806</v>
      </c>
      <c r="H345" s="53">
        <f>SUM(H312:H342)*1.9835</f>
        <v>116.29818359374974</v>
      </c>
      <c r="I345" s="53">
        <f>SUM(I312:I342)*1.9835</f>
        <v>3827.6487942708295</v>
      </c>
      <c r="J345" s="18"/>
      <c r="K345" s="59"/>
      <c r="L345" s="53">
        <f>SUM(L312:L342)*1.9835</f>
        <v>253.88800000000001</v>
      </c>
      <c r="M345" s="60">
        <f>M342</f>
        <v>20597.159874999979</v>
      </c>
      <c r="N345" s="53">
        <f>SUM(N312:N342)*1.9835</f>
        <v>32115.470926432241</v>
      </c>
      <c r="O345" s="19"/>
    </row>
    <row r="346" spans="1:15" ht="13.5" thickBot="1">
      <c r="A346" s="76"/>
      <c r="B346" s="64"/>
      <c r="C346" s="65"/>
      <c r="D346" s="66"/>
      <c r="E346" s="94"/>
      <c r="F346" s="95"/>
      <c r="G346" s="94"/>
      <c r="H346" s="95"/>
      <c r="I346" s="95"/>
      <c r="J346" s="67"/>
      <c r="K346" s="102"/>
      <c r="L346" s="95"/>
      <c r="M346" s="78"/>
      <c r="N346" s="68"/>
      <c r="O346" s="68"/>
    </row>
    <row r="347" spans="1:15">
      <c r="A347" s="48" t="s">
        <v>54</v>
      </c>
      <c r="C347" s="77" t="s">
        <v>179</v>
      </c>
    </row>
    <row r="348" spans="1:15">
      <c r="A348" s="48" t="s">
        <v>53</v>
      </c>
    </row>
    <row r="349" spans="1:15">
      <c r="C349" s="49"/>
    </row>
    <row r="350" spans="1:15">
      <c r="C350" s="49"/>
    </row>
    <row r="351" spans="1:15">
      <c r="C351" s="49"/>
      <c r="H351" s="83" t="s">
        <v>0</v>
      </c>
      <c r="I351" s="82"/>
    </row>
    <row r="352" spans="1:15">
      <c r="H352" s="84" t="s">
        <v>1</v>
      </c>
      <c r="I352" s="82"/>
      <c r="K352" s="100"/>
    </row>
    <row r="353" spans="1:15">
      <c r="C353" s="49"/>
      <c r="H353" s="84" t="s">
        <v>2</v>
      </c>
      <c r="I353" s="82"/>
    </row>
    <row r="354" spans="1:15">
      <c r="H354" s="84" t="s">
        <v>39</v>
      </c>
      <c r="I354" s="106">
        <f>I5</f>
        <v>2012</v>
      </c>
    </row>
    <row r="355" spans="1:15">
      <c r="H355" s="22">
        <f>B363</f>
        <v>41214</v>
      </c>
      <c r="I355" s="82"/>
      <c r="O355" s="23"/>
    </row>
    <row r="356" spans="1:15" ht="13.5" thickBot="1"/>
    <row r="357" spans="1:15">
      <c r="A357" s="25"/>
      <c r="B357" s="26"/>
      <c r="C357" s="29"/>
      <c r="D357" s="70"/>
      <c r="E357" s="96"/>
      <c r="F357" s="89"/>
      <c r="G357" s="96"/>
      <c r="H357" s="89"/>
      <c r="I357" s="89" t="s">
        <v>3</v>
      </c>
      <c r="J357" s="71" t="s">
        <v>56</v>
      </c>
      <c r="K357" s="103" t="s">
        <v>8</v>
      </c>
      <c r="L357" s="89"/>
      <c r="M357" s="69"/>
      <c r="N357" s="72"/>
      <c r="O357" s="27"/>
    </row>
    <row r="358" spans="1:15">
      <c r="C358" s="17"/>
      <c r="D358" s="37"/>
      <c r="E358" s="83"/>
      <c r="F358" s="84"/>
      <c r="G358" s="83"/>
      <c r="H358" s="84" t="s">
        <v>5</v>
      </c>
      <c r="I358" s="84" t="s">
        <v>4</v>
      </c>
      <c r="J358" s="33" t="s">
        <v>57</v>
      </c>
      <c r="K358" s="99" t="s">
        <v>16</v>
      </c>
      <c r="L358" s="84" t="s">
        <v>6</v>
      </c>
      <c r="M358" s="16" t="s">
        <v>7</v>
      </c>
      <c r="N358" s="35"/>
    </row>
    <row r="359" spans="1:15">
      <c r="C359" s="17"/>
      <c r="D359" s="37"/>
      <c r="E359" s="83"/>
      <c r="F359" s="84"/>
      <c r="G359" s="83" t="s">
        <v>12</v>
      </c>
      <c r="H359" s="84" t="s">
        <v>11</v>
      </c>
      <c r="I359" s="84" t="s">
        <v>10</v>
      </c>
      <c r="J359" s="33" t="s">
        <v>15</v>
      </c>
      <c r="K359" s="99" t="s">
        <v>26</v>
      </c>
      <c r="L359" s="84" t="s">
        <v>13</v>
      </c>
      <c r="M359" s="16" t="s">
        <v>13</v>
      </c>
      <c r="N359" s="35" t="s">
        <v>14</v>
      </c>
      <c r="O359" s="17"/>
    </row>
    <row r="360" spans="1:15">
      <c r="C360" s="17" t="s">
        <v>18</v>
      </c>
      <c r="D360" s="37" t="s">
        <v>19</v>
      </c>
      <c r="E360" s="83" t="s">
        <v>23</v>
      </c>
      <c r="F360" s="84" t="s">
        <v>24</v>
      </c>
      <c r="G360" s="83" t="s">
        <v>22</v>
      </c>
      <c r="H360" s="84" t="s">
        <v>21</v>
      </c>
      <c r="I360" s="84" t="s">
        <v>20</v>
      </c>
      <c r="J360" s="33" t="s">
        <v>25</v>
      </c>
      <c r="K360" s="97" t="s">
        <v>153</v>
      </c>
      <c r="L360" s="84" t="s">
        <v>22</v>
      </c>
      <c r="M360" s="16" t="s">
        <v>22</v>
      </c>
      <c r="N360" s="35" t="s">
        <v>10</v>
      </c>
      <c r="O360" s="17"/>
    </row>
    <row r="361" spans="1:15" ht="13.5" thickBot="1">
      <c r="A361" s="39" t="s">
        <v>27</v>
      </c>
      <c r="B361" s="40" t="s">
        <v>40</v>
      </c>
      <c r="C361" s="43" t="s">
        <v>50</v>
      </c>
      <c r="D361" s="44" t="s">
        <v>51</v>
      </c>
      <c r="E361" s="90" t="s">
        <v>52</v>
      </c>
      <c r="F361" s="90" t="s">
        <v>52</v>
      </c>
      <c r="G361" s="90" t="s">
        <v>52</v>
      </c>
      <c r="H361" s="90" t="s">
        <v>52</v>
      </c>
      <c r="I361" s="90" t="s">
        <v>52</v>
      </c>
      <c r="J361" s="46"/>
      <c r="K361" s="90" t="s">
        <v>52</v>
      </c>
      <c r="L361" s="90" t="s">
        <v>52</v>
      </c>
      <c r="M361" s="44" t="s">
        <v>51</v>
      </c>
      <c r="N361" s="129" t="s">
        <v>52</v>
      </c>
      <c r="O361" s="36"/>
    </row>
    <row r="362" spans="1:15" ht="13.5" thickTop="1">
      <c r="A362" s="48"/>
      <c r="C362" s="49"/>
      <c r="D362" s="50"/>
      <c r="E362" s="91"/>
      <c r="F362" s="92"/>
      <c r="G362" s="91"/>
      <c r="H362" s="92"/>
      <c r="I362" s="92"/>
      <c r="J362" s="34"/>
      <c r="K362" s="100"/>
      <c r="L362" s="92"/>
      <c r="M362" s="21"/>
      <c r="N362" s="58"/>
      <c r="O362" s="49"/>
    </row>
    <row r="363" spans="1:15">
      <c r="A363" s="73" t="str">
        <f ca="1">OFFSET('day lookup'!$A$1,WEEKDAY(B363)-1,0)</f>
        <v>THU</v>
      </c>
      <c r="B363" s="13">
        <f>B342+1</f>
        <v>41214</v>
      </c>
      <c r="C363" s="107" t="str">
        <f>VLOOKUP($B363,Computations!$B$10:$AY$386,VLOOKUP(C$1,'day lookup'!$D$1:$E$52,2))</f>
        <v/>
      </c>
      <c r="D363" s="107">
        <f>VLOOKUP($B363,Computations!$B$10:$AY$386,VLOOKUP(D$1,'day lookup'!$D$1:$E$52,2))</f>
        <v>0</v>
      </c>
      <c r="E363" s="107" t="str">
        <f>VLOOKUP($B363,Computations!$B$10:$AY$386,VLOOKUP(E$1,'day lookup'!$D$1:$E$52,2))</f>
        <v/>
      </c>
      <c r="F363" s="107">
        <f>VLOOKUP($B363,Computations!$B$10:$AY$386,VLOOKUP(F$1,'day lookup'!$D$1:$E$52,2))</f>
        <v>0</v>
      </c>
      <c r="G363" s="107" t="str">
        <f>VLOOKUP($B363,Computations!$B$10:$AY$386,VLOOKUP(G$1,'day lookup'!$D$1:$E$52,2))</f>
        <v/>
      </c>
      <c r="H363" s="107">
        <f>VLOOKUP($B363,Computations!$B$10:$AY$386,VLOOKUP(H$1,'day lookup'!$D$1:$E$52,2))</f>
        <v>0</v>
      </c>
      <c r="I363" s="107">
        <f>VLOOKUP($B363,Computations!$B$10:$AY$386,VLOOKUP(I$1,'day lookup'!$D$1:$E$52,2))</f>
        <v>0</v>
      </c>
      <c r="J363" s="401" t="str">
        <f>VLOOKUP($B363,Computations!$B$10:$AY$386,VLOOKUP(J$1,'day lookup'!$D$1:$E$52,2))</f>
        <v>N</v>
      </c>
      <c r="K363" s="107" t="str">
        <f>VLOOKUP($B363,Computations!$B$10:$AY$386,VLOOKUP(K$1,'day lookup'!$D$1:$E$52,2))</f>
        <v/>
      </c>
      <c r="L363" s="107" t="str">
        <f>VLOOKUP($B363,Computations!$B$10:$AY$386,VLOOKUP(L$1,'day lookup'!$D$1:$E$52,2))</f>
        <v/>
      </c>
      <c r="M363" s="107" t="str">
        <f>VLOOKUP($B363,Computations!$B$10:$AY$386,VLOOKUP(M$1,'day lookup'!$D$1:$E$52,2))</f>
        <v/>
      </c>
      <c r="N363" s="107">
        <f>VLOOKUP($B363,Computations!$B$10:$AY$386,VLOOKUP(N$1,'day lookup'!$D$1:$E$52,2))</f>
        <v>0</v>
      </c>
      <c r="O363" s="107"/>
    </row>
    <row r="364" spans="1:15">
      <c r="A364" s="73" t="str">
        <f ca="1">OFFSET('day lookup'!$A$1,WEEKDAY(B364)-1,0)</f>
        <v>FRI</v>
      </c>
      <c r="B364" s="75">
        <f t="shared" ref="B364:B370" si="18">B363+1</f>
        <v>41215</v>
      </c>
      <c r="C364" s="107" t="str">
        <f>VLOOKUP($B364,Computations!$B$10:$AY$386,VLOOKUP(C$1,'day lookup'!$D$1:$E$52,2))</f>
        <v/>
      </c>
      <c r="D364" s="107">
        <f>VLOOKUP($B364,Computations!$B$10:$AY$386,VLOOKUP(D$1,'day lookup'!$D$1:$E$52,2))</f>
        <v>0</v>
      </c>
      <c r="E364" s="107" t="str">
        <f>VLOOKUP($B364,Computations!$B$10:$AY$386,VLOOKUP(E$1,'day lookup'!$D$1:$E$52,2))</f>
        <v/>
      </c>
      <c r="F364" s="107">
        <f>VLOOKUP($B364,Computations!$B$10:$AY$386,VLOOKUP(F$1,'day lookup'!$D$1:$E$52,2))</f>
        <v>0</v>
      </c>
      <c r="G364" s="107" t="str">
        <f>VLOOKUP($B364,Computations!$B$10:$AY$386,VLOOKUP(G$1,'day lookup'!$D$1:$E$52,2))</f>
        <v/>
      </c>
      <c r="H364" s="107">
        <f>VLOOKUP($B364,Computations!$B$10:$AY$386,VLOOKUP(H$1,'day lookup'!$D$1:$E$52,2))</f>
        <v>0</v>
      </c>
      <c r="I364" s="107">
        <f>VLOOKUP($B364,Computations!$B$10:$AY$386,VLOOKUP(I$1,'day lookup'!$D$1:$E$52,2))</f>
        <v>0</v>
      </c>
      <c r="J364" s="401" t="str">
        <f>VLOOKUP($B364,Computations!$B$10:$AY$386,VLOOKUP(J$1,'day lookup'!$D$1:$E$52,2))</f>
        <v>N</v>
      </c>
      <c r="K364" s="107" t="str">
        <f>VLOOKUP($B364,Computations!$B$10:$AY$386,VLOOKUP(K$1,'day lookup'!$D$1:$E$52,2))</f>
        <v/>
      </c>
      <c r="L364" s="107" t="str">
        <f>VLOOKUP($B364,Computations!$B$10:$AY$386,VLOOKUP(L$1,'day lookup'!$D$1:$E$52,2))</f>
        <v/>
      </c>
      <c r="M364" s="107" t="str">
        <f>VLOOKUP($B364,Computations!$B$10:$AY$386,VLOOKUP(M$1,'day lookup'!$D$1:$E$52,2))</f>
        <v/>
      </c>
      <c r="N364" s="107">
        <f>VLOOKUP($B364,Computations!$B$10:$AY$386,VLOOKUP(N$1,'day lookup'!$D$1:$E$52,2))</f>
        <v>0</v>
      </c>
      <c r="O364" s="107"/>
    </row>
    <row r="365" spans="1:15">
      <c r="A365" s="73" t="str">
        <f ca="1">OFFSET('day lookup'!$A$1,WEEKDAY(B365)-1,0)</f>
        <v>SAT</v>
      </c>
      <c r="B365" s="75">
        <f t="shared" si="18"/>
        <v>41216</v>
      </c>
      <c r="C365" s="107" t="str">
        <f>VLOOKUP($B365,Computations!$B$10:$AY$386,VLOOKUP(C$1,'day lookup'!$D$1:$E$52,2))</f>
        <v/>
      </c>
      <c r="D365" s="107">
        <f>VLOOKUP($B365,Computations!$B$10:$AY$386,VLOOKUP(D$1,'day lookup'!$D$1:$E$52,2))</f>
        <v>0</v>
      </c>
      <c r="E365" s="107" t="str">
        <f>VLOOKUP($B365,Computations!$B$10:$AY$386,VLOOKUP(E$1,'day lookup'!$D$1:$E$52,2))</f>
        <v/>
      </c>
      <c r="F365" s="107">
        <f>VLOOKUP($B365,Computations!$B$10:$AY$386,VLOOKUP(F$1,'day lookup'!$D$1:$E$52,2))</f>
        <v>0</v>
      </c>
      <c r="G365" s="107" t="str">
        <f>VLOOKUP($B365,Computations!$B$10:$AY$386,VLOOKUP(G$1,'day lookup'!$D$1:$E$52,2))</f>
        <v/>
      </c>
      <c r="H365" s="107">
        <f>VLOOKUP($B365,Computations!$B$10:$AY$386,VLOOKUP(H$1,'day lookup'!$D$1:$E$52,2))</f>
        <v>0</v>
      </c>
      <c r="I365" s="107">
        <f>VLOOKUP($B365,Computations!$B$10:$AY$386,VLOOKUP(I$1,'day lookup'!$D$1:$E$52,2))</f>
        <v>0</v>
      </c>
      <c r="J365" s="401" t="str">
        <f>VLOOKUP($B365,Computations!$B$10:$AY$386,VLOOKUP(J$1,'day lookup'!$D$1:$E$52,2))</f>
        <v>N</v>
      </c>
      <c r="K365" s="107" t="str">
        <f>VLOOKUP($B365,Computations!$B$10:$AY$386,VLOOKUP(K$1,'day lookup'!$D$1:$E$52,2))</f>
        <v/>
      </c>
      <c r="L365" s="107" t="str">
        <f>VLOOKUP($B365,Computations!$B$10:$AY$386,VLOOKUP(L$1,'day lookup'!$D$1:$E$52,2))</f>
        <v/>
      </c>
      <c r="M365" s="107" t="str">
        <f>VLOOKUP($B365,Computations!$B$10:$AY$386,VLOOKUP(M$1,'day lookup'!$D$1:$E$52,2))</f>
        <v/>
      </c>
      <c r="N365" s="107">
        <f>VLOOKUP($B365,Computations!$B$10:$AY$386,VLOOKUP(N$1,'day lookup'!$D$1:$E$52,2))</f>
        <v>0</v>
      </c>
      <c r="O365" s="107"/>
    </row>
    <row r="366" spans="1:15">
      <c r="A366" s="73" t="str">
        <f ca="1">OFFSET('day lookup'!$A$1,WEEKDAY(B366)-1,0)</f>
        <v>SUN</v>
      </c>
      <c r="B366" s="75">
        <f t="shared" si="18"/>
        <v>41217</v>
      </c>
      <c r="C366" s="107" t="str">
        <f>VLOOKUP($B366,Computations!$B$10:$AY$386,VLOOKUP(C$1,'day lookup'!$D$1:$E$52,2))</f>
        <v/>
      </c>
      <c r="D366" s="107">
        <f>VLOOKUP($B366,Computations!$B$10:$AY$386,VLOOKUP(D$1,'day lookup'!$D$1:$E$52,2))</f>
        <v>0</v>
      </c>
      <c r="E366" s="107" t="str">
        <f>VLOOKUP($B366,Computations!$B$10:$AY$386,VLOOKUP(E$1,'day lookup'!$D$1:$E$52,2))</f>
        <v/>
      </c>
      <c r="F366" s="107">
        <f>VLOOKUP($B366,Computations!$B$10:$AY$386,VLOOKUP(F$1,'day lookup'!$D$1:$E$52,2))</f>
        <v>0</v>
      </c>
      <c r="G366" s="107" t="str">
        <f>VLOOKUP($B366,Computations!$B$10:$AY$386,VLOOKUP(G$1,'day lookup'!$D$1:$E$52,2))</f>
        <v/>
      </c>
      <c r="H366" s="107">
        <f>VLOOKUP($B366,Computations!$B$10:$AY$386,VLOOKUP(H$1,'day lookup'!$D$1:$E$52,2))</f>
        <v>0</v>
      </c>
      <c r="I366" s="107">
        <f>VLOOKUP($B366,Computations!$B$10:$AY$386,VLOOKUP(I$1,'day lookup'!$D$1:$E$52,2))</f>
        <v>0</v>
      </c>
      <c r="J366" s="401" t="str">
        <f>VLOOKUP($B366,Computations!$B$10:$AY$386,VLOOKUP(J$1,'day lookup'!$D$1:$E$52,2))</f>
        <v>N</v>
      </c>
      <c r="K366" s="107" t="str">
        <f>VLOOKUP($B366,Computations!$B$10:$AY$386,VLOOKUP(K$1,'day lookup'!$D$1:$E$52,2))</f>
        <v/>
      </c>
      <c r="L366" s="107" t="str">
        <f>VLOOKUP($B366,Computations!$B$10:$AY$386,VLOOKUP(L$1,'day lookup'!$D$1:$E$52,2))</f>
        <v/>
      </c>
      <c r="M366" s="107" t="str">
        <f>VLOOKUP($B366,Computations!$B$10:$AY$386,VLOOKUP(M$1,'day lookup'!$D$1:$E$52,2))</f>
        <v/>
      </c>
      <c r="N366" s="107">
        <f>VLOOKUP($B366,Computations!$B$10:$AY$386,VLOOKUP(N$1,'day lookup'!$D$1:$E$52,2))</f>
        <v>0</v>
      </c>
      <c r="O366" s="107"/>
    </row>
    <row r="367" spans="1:15">
      <c r="A367" s="73" t="str">
        <f ca="1">OFFSET('day lookup'!$A$1,WEEKDAY(B367)-1,0)</f>
        <v>MON</v>
      </c>
      <c r="B367" s="75">
        <f t="shared" si="18"/>
        <v>41218</v>
      </c>
      <c r="C367" s="107" t="str">
        <f>VLOOKUP($B367,Computations!$B$10:$AY$386,VLOOKUP(C$1,'day lookup'!$D$1:$E$52,2))</f>
        <v/>
      </c>
      <c r="D367" s="107">
        <f>VLOOKUP($B367,Computations!$B$10:$AY$386,VLOOKUP(D$1,'day lookup'!$D$1:$E$52,2))</f>
        <v>0</v>
      </c>
      <c r="E367" s="107" t="str">
        <f>VLOOKUP($B367,Computations!$B$10:$AY$386,VLOOKUP(E$1,'day lookup'!$D$1:$E$52,2))</f>
        <v/>
      </c>
      <c r="F367" s="107">
        <f>VLOOKUP($B367,Computations!$B$10:$AY$386,VLOOKUP(F$1,'day lookup'!$D$1:$E$52,2))</f>
        <v>0</v>
      </c>
      <c r="G367" s="107" t="str">
        <f>VLOOKUP($B367,Computations!$B$10:$AY$386,VLOOKUP(G$1,'day lookup'!$D$1:$E$52,2))</f>
        <v/>
      </c>
      <c r="H367" s="107">
        <f>VLOOKUP($B367,Computations!$B$10:$AY$386,VLOOKUP(H$1,'day lookup'!$D$1:$E$52,2))</f>
        <v>0</v>
      </c>
      <c r="I367" s="107">
        <f>VLOOKUP($B367,Computations!$B$10:$AY$386,VLOOKUP(I$1,'day lookup'!$D$1:$E$52,2))</f>
        <v>0</v>
      </c>
      <c r="J367" s="401" t="str">
        <f>VLOOKUP($B367,Computations!$B$10:$AY$386,VLOOKUP(J$1,'day lookup'!$D$1:$E$52,2))</f>
        <v>N</v>
      </c>
      <c r="K367" s="107" t="str">
        <f>VLOOKUP($B367,Computations!$B$10:$AY$386,VLOOKUP(K$1,'day lookup'!$D$1:$E$52,2))</f>
        <v/>
      </c>
      <c r="L367" s="107" t="str">
        <f>VLOOKUP($B367,Computations!$B$10:$AY$386,VLOOKUP(L$1,'day lookup'!$D$1:$E$52,2))</f>
        <v/>
      </c>
      <c r="M367" s="107" t="str">
        <f>VLOOKUP($B367,Computations!$B$10:$AY$386,VLOOKUP(M$1,'day lookup'!$D$1:$E$52,2))</f>
        <v/>
      </c>
      <c r="N367" s="107">
        <f>VLOOKUP($B367,Computations!$B$10:$AY$386,VLOOKUP(N$1,'day lookup'!$D$1:$E$52,2))</f>
        <v>0</v>
      </c>
      <c r="O367" s="107"/>
    </row>
    <row r="368" spans="1:15">
      <c r="A368" s="73" t="str">
        <f ca="1">OFFSET('day lookup'!$A$1,WEEKDAY(B368)-1,0)</f>
        <v>TUE</v>
      </c>
      <c r="B368" s="75">
        <f t="shared" si="18"/>
        <v>41219</v>
      </c>
      <c r="C368" s="107" t="str">
        <f>VLOOKUP($B368,Computations!$B$10:$AY$386,VLOOKUP(C$1,'day lookup'!$D$1:$E$52,2))</f>
        <v/>
      </c>
      <c r="D368" s="107">
        <f>VLOOKUP($B368,Computations!$B$10:$AY$386,VLOOKUP(D$1,'day lookup'!$D$1:$E$52,2))</f>
        <v>0</v>
      </c>
      <c r="E368" s="107" t="str">
        <f>VLOOKUP($B368,Computations!$B$10:$AY$386,VLOOKUP(E$1,'day lookup'!$D$1:$E$52,2))</f>
        <v/>
      </c>
      <c r="F368" s="107">
        <f>VLOOKUP($B368,Computations!$B$10:$AY$386,VLOOKUP(F$1,'day lookup'!$D$1:$E$52,2))</f>
        <v>0</v>
      </c>
      <c r="G368" s="107" t="str">
        <f>VLOOKUP($B368,Computations!$B$10:$AY$386,VLOOKUP(G$1,'day lookup'!$D$1:$E$52,2))</f>
        <v/>
      </c>
      <c r="H368" s="107">
        <f>VLOOKUP($B368,Computations!$B$10:$AY$386,VLOOKUP(H$1,'day lookup'!$D$1:$E$52,2))</f>
        <v>0</v>
      </c>
      <c r="I368" s="107">
        <f>VLOOKUP($B368,Computations!$B$10:$AY$386,VLOOKUP(I$1,'day lookup'!$D$1:$E$52,2))</f>
        <v>0</v>
      </c>
      <c r="J368" s="401" t="str">
        <f>VLOOKUP($B368,Computations!$B$10:$AY$386,VLOOKUP(J$1,'day lookup'!$D$1:$E$52,2))</f>
        <v>N</v>
      </c>
      <c r="K368" s="107" t="str">
        <f>VLOOKUP($B368,Computations!$B$10:$AY$386,VLOOKUP(K$1,'day lookup'!$D$1:$E$52,2))</f>
        <v/>
      </c>
      <c r="L368" s="107" t="str">
        <f>VLOOKUP($B368,Computations!$B$10:$AY$386,VLOOKUP(L$1,'day lookup'!$D$1:$E$52,2))</f>
        <v/>
      </c>
      <c r="M368" s="107" t="str">
        <f>VLOOKUP($B368,Computations!$B$10:$AY$386,VLOOKUP(M$1,'day lookup'!$D$1:$E$52,2))</f>
        <v/>
      </c>
      <c r="N368" s="107">
        <f>VLOOKUP($B368,Computations!$B$10:$AY$386,VLOOKUP(N$1,'day lookup'!$D$1:$E$52,2))</f>
        <v>0</v>
      </c>
      <c r="O368" s="107"/>
    </row>
    <row r="369" spans="1:15">
      <c r="A369" s="73" t="str">
        <f ca="1">OFFSET('day lookup'!$A$1,WEEKDAY(B369)-1,0)</f>
        <v>WED</v>
      </c>
      <c r="B369" s="75">
        <f t="shared" si="18"/>
        <v>41220</v>
      </c>
      <c r="C369" s="107" t="str">
        <f>VLOOKUP($B369,Computations!$B$10:$AY$386,VLOOKUP(C$1,'day lookup'!$D$1:$E$52,2))</f>
        <v/>
      </c>
      <c r="D369" s="107">
        <f>VLOOKUP($B369,Computations!$B$10:$AY$386,VLOOKUP(D$1,'day lookup'!$D$1:$E$52,2))</f>
        <v>0</v>
      </c>
      <c r="E369" s="107" t="str">
        <f>VLOOKUP($B369,Computations!$B$10:$AY$386,VLOOKUP(E$1,'day lookup'!$D$1:$E$52,2))</f>
        <v/>
      </c>
      <c r="F369" s="107">
        <f>VLOOKUP($B369,Computations!$B$10:$AY$386,VLOOKUP(F$1,'day lookup'!$D$1:$E$52,2))</f>
        <v>0</v>
      </c>
      <c r="G369" s="107" t="str">
        <f>VLOOKUP($B369,Computations!$B$10:$AY$386,VLOOKUP(G$1,'day lookup'!$D$1:$E$52,2))</f>
        <v/>
      </c>
      <c r="H369" s="107">
        <f>VLOOKUP($B369,Computations!$B$10:$AY$386,VLOOKUP(H$1,'day lookup'!$D$1:$E$52,2))</f>
        <v>0</v>
      </c>
      <c r="I369" s="107">
        <f>VLOOKUP($B369,Computations!$B$10:$AY$386,VLOOKUP(I$1,'day lookup'!$D$1:$E$52,2))</f>
        <v>0</v>
      </c>
      <c r="J369" s="401" t="str">
        <f>VLOOKUP($B369,Computations!$B$10:$AY$386,VLOOKUP(J$1,'day lookup'!$D$1:$E$52,2))</f>
        <v>N</v>
      </c>
      <c r="K369" s="107" t="str">
        <f>VLOOKUP($B369,Computations!$B$10:$AY$386,VLOOKUP(K$1,'day lookup'!$D$1:$E$52,2))</f>
        <v/>
      </c>
      <c r="L369" s="107" t="str">
        <f>VLOOKUP($B369,Computations!$B$10:$AY$386,VLOOKUP(L$1,'day lookup'!$D$1:$E$52,2))</f>
        <v/>
      </c>
      <c r="M369" s="107" t="str">
        <f>VLOOKUP($B369,Computations!$B$10:$AY$386,VLOOKUP(M$1,'day lookup'!$D$1:$E$52,2))</f>
        <v/>
      </c>
      <c r="N369" s="107">
        <f>VLOOKUP($B369,Computations!$B$10:$AY$386,VLOOKUP(N$1,'day lookup'!$D$1:$E$52,2))</f>
        <v>0</v>
      </c>
      <c r="O369" s="107"/>
    </row>
    <row r="370" spans="1:15">
      <c r="A370" s="73" t="str">
        <f ca="1">OFFSET('day lookup'!$A$1,WEEKDAY(B370)-1,0)</f>
        <v>THU</v>
      </c>
      <c r="B370" s="75">
        <f t="shared" si="18"/>
        <v>41221</v>
      </c>
      <c r="C370" s="107" t="str">
        <f>VLOOKUP($B370,Computations!$B$10:$AY$386,VLOOKUP(C$1,'day lookup'!$D$1:$E$52,2))</f>
        <v/>
      </c>
      <c r="D370" s="107">
        <f>VLOOKUP($B370,Computations!$B$10:$AY$386,VLOOKUP(D$1,'day lookup'!$D$1:$E$52,2))</f>
        <v>0</v>
      </c>
      <c r="E370" s="107" t="str">
        <f>VLOOKUP($B370,Computations!$B$10:$AY$386,VLOOKUP(E$1,'day lookup'!$D$1:$E$52,2))</f>
        <v/>
      </c>
      <c r="F370" s="107">
        <f>VLOOKUP($B370,Computations!$B$10:$AY$386,VLOOKUP(F$1,'day lookup'!$D$1:$E$52,2))</f>
        <v>0</v>
      </c>
      <c r="G370" s="107" t="str">
        <f>VLOOKUP($B370,Computations!$B$10:$AY$386,VLOOKUP(G$1,'day lookup'!$D$1:$E$52,2))</f>
        <v/>
      </c>
      <c r="H370" s="107">
        <f>VLOOKUP($B370,Computations!$B$10:$AY$386,VLOOKUP(H$1,'day lookup'!$D$1:$E$52,2))</f>
        <v>0</v>
      </c>
      <c r="I370" s="107">
        <f>VLOOKUP($B370,Computations!$B$10:$AY$386,VLOOKUP(I$1,'day lookup'!$D$1:$E$52,2))</f>
        <v>0</v>
      </c>
      <c r="J370" s="401" t="str">
        <f>VLOOKUP($B370,Computations!$B$10:$AY$386,VLOOKUP(J$1,'day lookup'!$D$1:$E$52,2))</f>
        <v>N</v>
      </c>
      <c r="K370" s="107" t="str">
        <f>VLOOKUP($B370,Computations!$B$10:$AY$386,VLOOKUP(K$1,'day lookup'!$D$1:$E$52,2))</f>
        <v/>
      </c>
      <c r="L370" s="107" t="str">
        <f>VLOOKUP($B370,Computations!$B$10:$AY$386,VLOOKUP(L$1,'day lookup'!$D$1:$E$52,2))</f>
        <v/>
      </c>
      <c r="M370" s="107" t="str">
        <f>VLOOKUP($B370,Computations!$B$10:$AY$386,VLOOKUP(M$1,'day lookup'!$D$1:$E$52,2))</f>
        <v/>
      </c>
      <c r="N370" s="107">
        <f>VLOOKUP($B370,Computations!$B$10:$AY$386,VLOOKUP(N$1,'day lookup'!$D$1:$E$52,2))</f>
        <v>0</v>
      </c>
      <c r="O370" s="107"/>
    </row>
    <row r="371" spans="1:15">
      <c r="A371" s="73" t="str">
        <f ca="1">OFFSET('day lookup'!$A$1,WEEKDAY(B371)-1,0)</f>
        <v>FRI</v>
      </c>
      <c r="B371" s="75">
        <f t="shared" ref="B371:B377" si="19">B370+1</f>
        <v>41222</v>
      </c>
      <c r="C371" s="107" t="str">
        <f>VLOOKUP($B371,Computations!$B$10:$AY$386,VLOOKUP(C$1,'day lookup'!$D$1:$E$52,2))</f>
        <v/>
      </c>
      <c r="D371" s="107">
        <f>VLOOKUP($B371,Computations!$B$10:$AY$386,VLOOKUP(D$1,'day lookup'!$D$1:$E$52,2))</f>
        <v>0</v>
      </c>
      <c r="E371" s="107" t="str">
        <f>VLOOKUP($B371,Computations!$B$10:$AY$386,VLOOKUP(E$1,'day lookup'!$D$1:$E$52,2))</f>
        <v/>
      </c>
      <c r="F371" s="107">
        <f>VLOOKUP($B371,Computations!$B$10:$AY$386,VLOOKUP(F$1,'day lookup'!$D$1:$E$52,2))</f>
        <v>0</v>
      </c>
      <c r="G371" s="107" t="str">
        <f>VLOOKUP($B371,Computations!$B$10:$AY$386,VLOOKUP(G$1,'day lookup'!$D$1:$E$52,2))</f>
        <v/>
      </c>
      <c r="H371" s="107">
        <f>VLOOKUP($B371,Computations!$B$10:$AY$386,VLOOKUP(H$1,'day lookup'!$D$1:$E$52,2))</f>
        <v>0</v>
      </c>
      <c r="I371" s="107">
        <f>VLOOKUP($B371,Computations!$B$10:$AY$386,VLOOKUP(I$1,'day lookup'!$D$1:$E$52,2))</f>
        <v>0</v>
      </c>
      <c r="J371" s="401" t="str">
        <f>VLOOKUP($B371,Computations!$B$10:$AY$386,VLOOKUP(J$1,'day lookup'!$D$1:$E$52,2))</f>
        <v>N</v>
      </c>
      <c r="K371" s="107" t="str">
        <f>VLOOKUP($B371,Computations!$B$10:$AY$386,VLOOKUP(K$1,'day lookup'!$D$1:$E$52,2))</f>
        <v/>
      </c>
      <c r="L371" s="107" t="str">
        <f>VLOOKUP($B371,Computations!$B$10:$AY$386,VLOOKUP(L$1,'day lookup'!$D$1:$E$52,2))</f>
        <v/>
      </c>
      <c r="M371" s="107" t="str">
        <f>VLOOKUP($B371,Computations!$B$10:$AY$386,VLOOKUP(M$1,'day lookup'!$D$1:$E$52,2))</f>
        <v/>
      </c>
      <c r="N371" s="107">
        <f>VLOOKUP($B371,Computations!$B$10:$AY$386,VLOOKUP(N$1,'day lookup'!$D$1:$E$52,2))</f>
        <v>0</v>
      </c>
      <c r="O371" s="107"/>
    </row>
    <row r="372" spans="1:15">
      <c r="A372" s="73" t="str">
        <f ca="1">OFFSET('day lookup'!$A$1,WEEKDAY(B372)-1,0)</f>
        <v>SAT</v>
      </c>
      <c r="B372" s="75">
        <f t="shared" si="19"/>
        <v>41223</v>
      </c>
      <c r="C372" s="107" t="str">
        <f>VLOOKUP($B372,Computations!$B$10:$AY$386,VLOOKUP(C$1,'day lookup'!$D$1:$E$52,2))</f>
        <v/>
      </c>
      <c r="D372" s="107">
        <f>VLOOKUP($B372,Computations!$B$10:$AY$386,VLOOKUP(D$1,'day lookup'!$D$1:$E$52,2))</f>
        <v>0</v>
      </c>
      <c r="E372" s="107" t="str">
        <f>VLOOKUP($B372,Computations!$B$10:$AY$386,VLOOKUP(E$1,'day lookup'!$D$1:$E$52,2))</f>
        <v/>
      </c>
      <c r="F372" s="107">
        <f>VLOOKUP($B372,Computations!$B$10:$AY$386,VLOOKUP(F$1,'day lookup'!$D$1:$E$52,2))</f>
        <v>0</v>
      </c>
      <c r="G372" s="107" t="str">
        <f>VLOOKUP($B372,Computations!$B$10:$AY$386,VLOOKUP(G$1,'day lookup'!$D$1:$E$52,2))</f>
        <v/>
      </c>
      <c r="H372" s="107">
        <f>VLOOKUP($B372,Computations!$B$10:$AY$386,VLOOKUP(H$1,'day lookup'!$D$1:$E$52,2))</f>
        <v>0</v>
      </c>
      <c r="I372" s="107">
        <f>VLOOKUP($B372,Computations!$B$10:$AY$386,VLOOKUP(I$1,'day lookup'!$D$1:$E$52,2))</f>
        <v>0</v>
      </c>
      <c r="J372" s="401" t="str">
        <f>VLOOKUP($B372,Computations!$B$10:$AY$386,VLOOKUP(J$1,'day lookup'!$D$1:$E$52,2))</f>
        <v>N</v>
      </c>
      <c r="K372" s="107" t="str">
        <f>VLOOKUP($B372,Computations!$B$10:$AY$386,VLOOKUP(K$1,'day lookup'!$D$1:$E$52,2))</f>
        <v/>
      </c>
      <c r="L372" s="107" t="str">
        <f>VLOOKUP($B372,Computations!$B$10:$AY$386,VLOOKUP(L$1,'day lookup'!$D$1:$E$52,2))</f>
        <v/>
      </c>
      <c r="M372" s="107" t="str">
        <f>VLOOKUP($B372,Computations!$B$10:$AY$386,VLOOKUP(M$1,'day lookup'!$D$1:$E$52,2))</f>
        <v/>
      </c>
      <c r="N372" s="107">
        <f>VLOOKUP($B372,Computations!$B$10:$AY$386,VLOOKUP(N$1,'day lookup'!$D$1:$E$52,2))</f>
        <v>0</v>
      </c>
      <c r="O372" s="107"/>
    </row>
    <row r="373" spans="1:15">
      <c r="A373" s="73" t="str">
        <f ca="1">OFFSET('day lookup'!$A$1,WEEKDAY(B373)-1,0)</f>
        <v>SUN</v>
      </c>
      <c r="B373" s="75">
        <f t="shared" si="19"/>
        <v>41224</v>
      </c>
      <c r="C373" s="107" t="str">
        <f>VLOOKUP($B373,Computations!$B$10:$AY$386,VLOOKUP(C$1,'day lookup'!$D$1:$E$52,2))</f>
        <v/>
      </c>
      <c r="D373" s="107">
        <f>VLOOKUP($B373,Computations!$B$10:$AY$386,VLOOKUP(D$1,'day lookup'!$D$1:$E$52,2))</f>
        <v>0</v>
      </c>
      <c r="E373" s="107" t="str">
        <f>VLOOKUP($B373,Computations!$B$10:$AY$386,VLOOKUP(E$1,'day lookup'!$D$1:$E$52,2))</f>
        <v/>
      </c>
      <c r="F373" s="107">
        <f>VLOOKUP($B373,Computations!$B$10:$AY$386,VLOOKUP(F$1,'day lookup'!$D$1:$E$52,2))</f>
        <v>0</v>
      </c>
      <c r="G373" s="107" t="str">
        <f>VLOOKUP($B373,Computations!$B$10:$AY$386,VLOOKUP(G$1,'day lookup'!$D$1:$E$52,2))</f>
        <v/>
      </c>
      <c r="H373" s="107">
        <f>VLOOKUP($B373,Computations!$B$10:$AY$386,VLOOKUP(H$1,'day lookup'!$D$1:$E$52,2))</f>
        <v>0</v>
      </c>
      <c r="I373" s="107">
        <f>VLOOKUP($B373,Computations!$B$10:$AY$386,VLOOKUP(I$1,'day lookup'!$D$1:$E$52,2))</f>
        <v>0</v>
      </c>
      <c r="J373" s="401" t="str">
        <f>VLOOKUP($B373,Computations!$B$10:$AY$386,VLOOKUP(J$1,'day lookup'!$D$1:$E$52,2))</f>
        <v>N</v>
      </c>
      <c r="K373" s="107" t="str">
        <f>VLOOKUP($B373,Computations!$B$10:$AY$386,VLOOKUP(K$1,'day lookup'!$D$1:$E$52,2))</f>
        <v/>
      </c>
      <c r="L373" s="107" t="str">
        <f>VLOOKUP($B373,Computations!$B$10:$AY$386,VLOOKUP(L$1,'day lookup'!$D$1:$E$52,2))</f>
        <v/>
      </c>
      <c r="M373" s="107" t="str">
        <f>VLOOKUP($B373,Computations!$B$10:$AY$386,VLOOKUP(M$1,'day lookup'!$D$1:$E$52,2))</f>
        <v/>
      </c>
      <c r="N373" s="107">
        <f>VLOOKUP($B373,Computations!$B$10:$AY$386,VLOOKUP(N$1,'day lookup'!$D$1:$E$52,2))</f>
        <v>0</v>
      </c>
      <c r="O373" s="107"/>
    </row>
    <row r="374" spans="1:15">
      <c r="A374" s="73" t="str">
        <f ca="1">OFFSET('day lookup'!$A$1,WEEKDAY(B374)-1,0)</f>
        <v>MON</v>
      </c>
      <c r="B374" s="75">
        <f t="shared" si="19"/>
        <v>41225</v>
      </c>
      <c r="C374" s="107" t="str">
        <f>VLOOKUP($B374,Computations!$B$10:$AY$386,VLOOKUP(C$1,'day lookup'!$D$1:$E$52,2))</f>
        <v/>
      </c>
      <c r="D374" s="107">
        <f>VLOOKUP($B374,Computations!$B$10:$AY$386,VLOOKUP(D$1,'day lookup'!$D$1:$E$52,2))</f>
        <v>0</v>
      </c>
      <c r="E374" s="107" t="str">
        <f>VLOOKUP($B374,Computations!$B$10:$AY$386,VLOOKUP(E$1,'day lookup'!$D$1:$E$52,2))</f>
        <v/>
      </c>
      <c r="F374" s="107">
        <f>VLOOKUP($B374,Computations!$B$10:$AY$386,VLOOKUP(F$1,'day lookup'!$D$1:$E$52,2))</f>
        <v>0</v>
      </c>
      <c r="G374" s="107" t="str">
        <f>VLOOKUP($B374,Computations!$B$10:$AY$386,VLOOKUP(G$1,'day lookup'!$D$1:$E$52,2))</f>
        <v/>
      </c>
      <c r="H374" s="107">
        <f>VLOOKUP($B374,Computations!$B$10:$AY$386,VLOOKUP(H$1,'day lookup'!$D$1:$E$52,2))</f>
        <v>0</v>
      </c>
      <c r="I374" s="107">
        <f>VLOOKUP($B374,Computations!$B$10:$AY$386,VLOOKUP(I$1,'day lookup'!$D$1:$E$52,2))</f>
        <v>0</v>
      </c>
      <c r="J374" s="401" t="str">
        <f>VLOOKUP($B374,Computations!$B$10:$AY$386,VLOOKUP(J$1,'day lookup'!$D$1:$E$52,2))</f>
        <v>N</v>
      </c>
      <c r="K374" s="107" t="str">
        <f>VLOOKUP($B374,Computations!$B$10:$AY$386,VLOOKUP(K$1,'day lookup'!$D$1:$E$52,2))</f>
        <v/>
      </c>
      <c r="L374" s="107" t="str">
        <f>VLOOKUP($B374,Computations!$B$10:$AY$386,VLOOKUP(L$1,'day lookup'!$D$1:$E$52,2))</f>
        <v/>
      </c>
      <c r="M374" s="107" t="str">
        <f>VLOOKUP($B374,Computations!$B$10:$AY$386,VLOOKUP(M$1,'day lookup'!$D$1:$E$52,2))</f>
        <v/>
      </c>
      <c r="N374" s="107">
        <f>VLOOKUP($B374,Computations!$B$10:$AY$386,VLOOKUP(N$1,'day lookup'!$D$1:$E$52,2))</f>
        <v>0</v>
      </c>
      <c r="O374" s="107"/>
    </row>
    <row r="375" spans="1:15">
      <c r="A375" s="73" t="str">
        <f ca="1">OFFSET('day lookup'!$A$1,WEEKDAY(B375)-1,0)</f>
        <v>TUE</v>
      </c>
      <c r="B375" s="75">
        <f t="shared" si="19"/>
        <v>41226</v>
      </c>
      <c r="C375" s="107" t="str">
        <f>VLOOKUP($B375,Computations!$B$10:$AY$386,VLOOKUP(C$1,'day lookup'!$D$1:$E$52,2))</f>
        <v/>
      </c>
      <c r="D375" s="107">
        <f>VLOOKUP($B375,Computations!$B$10:$AY$386,VLOOKUP(D$1,'day lookup'!$D$1:$E$52,2))</f>
        <v>0</v>
      </c>
      <c r="E375" s="107" t="str">
        <f>VLOOKUP($B375,Computations!$B$10:$AY$386,VLOOKUP(E$1,'day lookup'!$D$1:$E$52,2))</f>
        <v/>
      </c>
      <c r="F375" s="107">
        <f>VLOOKUP($B375,Computations!$B$10:$AY$386,VLOOKUP(F$1,'day lookup'!$D$1:$E$52,2))</f>
        <v>0</v>
      </c>
      <c r="G375" s="107" t="str">
        <f>VLOOKUP($B375,Computations!$B$10:$AY$386,VLOOKUP(G$1,'day lookup'!$D$1:$E$52,2))</f>
        <v/>
      </c>
      <c r="H375" s="107">
        <f>VLOOKUP($B375,Computations!$B$10:$AY$386,VLOOKUP(H$1,'day lookup'!$D$1:$E$52,2))</f>
        <v>0</v>
      </c>
      <c r="I375" s="107">
        <f>VLOOKUP($B375,Computations!$B$10:$AY$386,VLOOKUP(I$1,'day lookup'!$D$1:$E$52,2))</f>
        <v>0</v>
      </c>
      <c r="J375" s="401" t="str">
        <f>VLOOKUP($B375,Computations!$B$10:$AY$386,VLOOKUP(J$1,'day lookup'!$D$1:$E$52,2))</f>
        <v>N</v>
      </c>
      <c r="K375" s="107" t="str">
        <f>VLOOKUP($B375,Computations!$B$10:$AY$386,VLOOKUP(K$1,'day lookup'!$D$1:$E$52,2))</f>
        <v/>
      </c>
      <c r="L375" s="107" t="str">
        <f>VLOOKUP($B375,Computations!$B$10:$AY$386,VLOOKUP(L$1,'day lookup'!$D$1:$E$52,2))</f>
        <v/>
      </c>
      <c r="M375" s="107" t="str">
        <f>VLOOKUP($B375,Computations!$B$10:$AY$386,VLOOKUP(M$1,'day lookup'!$D$1:$E$52,2))</f>
        <v/>
      </c>
      <c r="N375" s="107">
        <f>VLOOKUP($B375,Computations!$B$10:$AY$386,VLOOKUP(N$1,'day lookup'!$D$1:$E$52,2))</f>
        <v>0</v>
      </c>
      <c r="O375" s="107"/>
    </row>
    <row r="376" spans="1:15">
      <c r="A376" s="73" t="str">
        <f ca="1">OFFSET('day lookup'!$A$1,WEEKDAY(B376)-1,0)</f>
        <v>WED</v>
      </c>
      <c r="B376" s="75">
        <f t="shared" si="19"/>
        <v>41227</v>
      </c>
      <c r="C376" s="107" t="str">
        <f>VLOOKUP($B376,Computations!$B$10:$AY$386,VLOOKUP(C$1,'day lookup'!$D$1:$E$52,2))</f>
        <v/>
      </c>
      <c r="D376" s="107">
        <f>VLOOKUP($B376,Computations!$B$10:$AY$386,VLOOKUP(D$1,'day lookup'!$D$1:$E$52,2))</f>
        <v>0</v>
      </c>
      <c r="E376" s="107" t="str">
        <f>VLOOKUP($B376,Computations!$B$10:$AY$386,VLOOKUP(E$1,'day lookup'!$D$1:$E$52,2))</f>
        <v/>
      </c>
      <c r="F376" s="107">
        <f>VLOOKUP($B376,Computations!$B$10:$AY$386,VLOOKUP(F$1,'day lookup'!$D$1:$E$52,2))</f>
        <v>0</v>
      </c>
      <c r="G376" s="107" t="str">
        <f>VLOOKUP($B376,Computations!$B$10:$AY$386,VLOOKUP(G$1,'day lookup'!$D$1:$E$52,2))</f>
        <v/>
      </c>
      <c r="H376" s="107">
        <f>VLOOKUP($B376,Computations!$B$10:$AY$386,VLOOKUP(H$1,'day lookup'!$D$1:$E$52,2))</f>
        <v>0</v>
      </c>
      <c r="I376" s="107">
        <f>VLOOKUP($B376,Computations!$B$10:$AY$386,VLOOKUP(I$1,'day lookup'!$D$1:$E$52,2))</f>
        <v>0</v>
      </c>
      <c r="J376" s="401" t="str">
        <f>VLOOKUP($B376,Computations!$B$10:$AY$386,VLOOKUP(J$1,'day lookup'!$D$1:$E$52,2))</f>
        <v>N</v>
      </c>
      <c r="K376" s="107" t="str">
        <f>VLOOKUP($B376,Computations!$B$10:$AY$386,VLOOKUP(K$1,'day lookup'!$D$1:$E$52,2))</f>
        <v/>
      </c>
      <c r="L376" s="107" t="str">
        <f>VLOOKUP($B376,Computations!$B$10:$AY$386,VLOOKUP(L$1,'day lookup'!$D$1:$E$52,2))</f>
        <v/>
      </c>
      <c r="M376" s="107" t="str">
        <f>VLOOKUP($B376,Computations!$B$10:$AY$386,VLOOKUP(M$1,'day lookup'!$D$1:$E$52,2))</f>
        <v/>
      </c>
      <c r="N376" s="107">
        <f>VLOOKUP($B376,Computations!$B$10:$AY$386,VLOOKUP(N$1,'day lookup'!$D$1:$E$52,2))</f>
        <v>0</v>
      </c>
      <c r="O376" s="107"/>
    </row>
    <row r="377" spans="1:15">
      <c r="A377" s="73" t="str">
        <f ca="1">OFFSET('day lookup'!$A$1,WEEKDAY(B377)-1,0)</f>
        <v>THU</v>
      </c>
      <c r="B377" s="75">
        <f t="shared" si="19"/>
        <v>41228</v>
      </c>
      <c r="C377" s="107" t="str">
        <f>VLOOKUP($B377,Computations!$B$10:$AY$386,VLOOKUP(C$1,'day lookup'!$D$1:$E$52,2))</f>
        <v/>
      </c>
      <c r="D377" s="107">
        <f>VLOOKUP($B377,Computations!$B$10:$AY$386,VLOOKUP(D$1,'day lookup'!$D$1:$E$52,2))</f>
        <v>0</v>
      </c>
      <c r="E377" s="107" t="str">
        <f>VLOOKUP($B377,Computations!$B$10:$AY$386,VLOOKUP(E$1,'day lookup'!$D$1:$E$52,2))</f>
        <v/>
      </c>
      <c r="F377" s="107">
        <f>VLOOKUP($B377,Computations!$B$10:$AY$386,VLOOKUP(F$1,'day lookup'!$D$1:$E$52,2))</f>
        <v>0</v>
      </c>
      <c r="G377" s="107" t="str">
        <f>VLOOKUP($B377,Computations!$B$10:$AY$386,VLOOKUP(G$1,'day lookup'!$D$1:$E$52,2))</f>
        <v/>
      </c>
      <c r="H377" s="107">
        <f>VLOOKUP($B377,Computations!$B$10:$AY$386,VLOOKUP(H$1,'day lookup'!$D$1:$E$52,2))</f>
        <v>0</v>
      </c>
      <c r="I377" s="107">
        <f>VLOOKUP($B377,Computations!$B$10:$AY$386,VLOOKUP(I$1,'day lookup'!$D$1:$E$52,2))</f>
        <v>0</v>
      </c>
      <c r="J377" s="401" t="str">
        <f>VLOOKUP($B377,Computations!$B$10:$AY$386,VLOOKUP(J$1,'day lookup'!$D$1:$E$52,2))</f>
        <v>N</v>
      </c>
      <c r="K377" s="107" t="str">
        <f>VLOOKUP($B377,Computations!$B$10:$AY$386,VLOOKUP(K$1,'day lookup'!$D$1:$E$52,2))</f>
        <v/>
      </c>
      <c r="L377" s="107" t="str">
        <f>VLOOKUP($B377,Computations!$B$10:$AY$386,VLOOKUP(L$1,'day lookup'!$D$1:$E$52,2))</f>
        <v/>
      </c>
      <c r="M377" s="107" t="str">
        <f>VLOOKUP($B377,Computations!$B$10:$AY$386,VLOOKUP(M$1,'day lookup'!$D$1:$E$52,2))</f>
        <v/>
      </c>
      <c r="N377" s="107">
        <f>VLOOKUP($B377,Computations!$B$10:$AY$386,VLOOKUP(N$1,'day lookup'!$D$1:$E$52,2))</f>
        <v>0</v>
      </c>
      <c r="O377" s="107"/>
    </row>
    <row r="378" spans="1:15">
      <c r="A378" s="73" t="str">
        <f ca="1">OFFSET('day lookup'!$A$1,WEEKDAY(B378)-1,0)</f>
        <v>FRI</v>
      </c>
      <c r="B378" s="75">
        <f t="shared" ref="B378:B392" si="20">B377+1</f>
        <v>41229</v>
      </c>
      <c r="C378" s="107" t="str">
        <f>VLOOKUP($B378,Computations!$B$10:$AY$386,VLOOKUP(C$1,'day lookup'!$D$1:$E$52,2))</f>
        <v/>
      </c>
      <c r="D378" s="107">
        <f>VLOOKUP($B378,Computations!$B$10:$AY$386,VLOOKUP(D$1,'day lookup'!$D$1:$E$52,2))</f>
        <v>0</v>
      </c>
      <c r="E378" s="107" t="str">
        <f>VLOOKUP($B378,Computations!$B$10:$AY$386,VLOOKUP(E$1,'day lookup'!$D$1:$E$52,2))</f>
        <v/>
      </c>
      <c r="F378" s="107">
        <f>VLOOKUP($B378,Computations!$B$10:$AY$386,VLOOKUP(F$1,'day lookup'!$D$1:$E$52,2))</f>
        <v>0</v>
      </c>
      <c r="G378" s="107" t="str">
        <f>VLOOKUP($B378,Computations!$B$10:$AY$386,VLOOKUP(G$1,'day lookup'!$D$1:$E$52,2))</f>
        <v/>
      </c>
      <c r="H378" s="107">
        <f>VLOOKUP($B378,Computations!$B$10:$AY$386,VLOOKUP(H$1,'day lookup'!$D$1:$E$52,2))</f>
        <v>0</v>
      </c>
      <c r="I378" s="107">
        <f>VLOOKUP($B378,Computations!$B$10:$AY$386,VLOOKUP(I$1,'day lookup'!$D$1:$E$52,2))</f>
        <v>0</v>
      </c>
      <c r="J378" s="401" t="str">
        <f>VLOOKUP($B378,Computations!$B$10:$AY$386,VLOOKUP(J$1,'day lookup'!$D$1:$E$52,2))</f>
        <v>N</v>
      </c>
      <c r="K378" s="107" t="str">
        <f>VLOOKUP($B378,Computations!$B$10:$AY$386,VLOOKUP(K$1,'day lookup'!$D$1:$E$52,2))</f>
        <v/>
      </c>
      <c r="L378" s="107" t="str">
        <f>VLOOKUP($B378,Computations!$B$10:$AY$386,VLOOKUP(L$1,'day lookup'!$D$1:$E$52,2))</f>
        <v/>
      </c>
      <c r="M378" s="107" t="str">
        <f>VLOOKUP($B378,Computations!$B$10:$AY$386,VLOOKUP(M$1,'day lookup'!$D$1:$E$52,2))</f>
        <v/>
      </c>
      <c r="N378" s="107">
        <f>VLOOKUP($B378,Computations!$B$10:$AY$386,VLOOKUP(N$1,'day lookup'!$D$1:$E$52,2))</f>
        <v>0</v>
      </c>
      <c r="O378" s="107"/>
    </row>
    <row r="379" spans="1:15">
      <c r="A379" s="73" t="str">
        <f ca="1">OFFSET('day lookup'!$A$1,WEEKDAY(B379)-1,0)</f>
        <v>SAT</v>
      </c>
      <c r="B379" s="75">
        <f t="shared" si="20"/>
        <v>41230</v>
      </c>
      <c r="C379" s="107" t="str">
        <f>VLOOKUP($B379,Computations!$B$10:$AY$386,VLOOKUP(C$1,'day lookup'!$D$1:$E$52,2))</f>
        <v/>
      </c>
      <c r="D379" s="107">
        <f>VLOOKUP($B379,Computations!$B$10:$AY$386,VLOOKUP(D$1,'day lookup'!$D$1:$E$52,2))</f>
        <v>0</v>
      </c>
      <c r="E379" s="107" t="str">
        <f>VLOOKUP($B379,Computations!$B$10:$AY$386,VLOOKUP(E$1,'day lookup'!$D$1:$E$52,2))</f>
        <v/>
      </c>
      <c r="F379" s="107">
        <f>VLOOKUP($B379,Computations!$B$10:$AY$386,VLOOKUP(F$1,'day lookup'!$D$1:$E$52,2))</f>
        <v>0</v>
      </c>
      <c r="G379" s="107" t="str">
        <f>VLOOKUP($B379,Computations!$B$10:$AY$386,VLOOKUP(G$1,'day lookup'!$D$1:$E$52,2))</f>
        <v/>
      </c>
      <c r="H379" s="107">
        <f>VLOOKUP($B379,Computations!$B$10:$AY$386,VLOOKUP(H$1,'day lookup'!$D$1:$E$52,2))</f>
        <v>0</v>
      </c>
      <c r="I379" s="107">
        <f>VLOOKUP($B379,Computations!$B$10:$AY$386,VLOOKUP(I$1,'day lookup'!$D$1:$E$52,2))</f>
        <v>0</v>
      </c>
      <c r="J379" s="401" t="str">
        <f>VLOOKUP($B379,Computations!$B$10:$AY$386,VLOOKUP(J$1,'day lookup'!$D$1:$E$52,2))</f>
        <v>N</v>
      </c>
      <c r="K379" s="107" t="str">
        <f>VLOOKUP($B379,Computations!$B$10:$AY$386,VLOOKUP(K$1,'day lookup'!$D$1:$E$52,2))</f>
        <v/>
      </c>
      <c r="L379" s="107" t="str">
        <f>VLOOKUP($B379,Computations!$B$10:$AY$386,VLOOKUP(L$1,'day lookup'!$D$1:$E$52,2))</f>
        <v/>
      </c>
      <c r="M379" s="107" t="str">
        <f>VLOOKUP($B379,Computations!$B$10:$AY$386,VLOOKUP(M$1,'day lookup'!$D$1:$E$52,2))</f>
        <v/>
      </c>
      <c r="N379" s="107">
        <f>VLOOKUP($B379,Computations!$B$10:$AY$386,VLOOKUP(N$1,'day lookup'!$D$1:$E$52,2))</f>
        <v>0</v>
      </c>
      <c r="O379" s="107"/>
    </row>
    <row r="380" spans="1:15">
      <c r="A380" s="73" t="str">
        <f ca="1">OFFSET('day lookup'!$A$1,WEEKDAY(B380)-1,0)</f>
        <v>SUN</v>
      </c>
      <c r="B380" s="75">
        <f t="shared" si="20"/>
        <v>41231</v>
      </c>
      <c r="C380" s="107" t="str">
        <f>VLOOKUP($B380,Computations!$B$10:$AY$386,VLOOKUP(C$1,'day lookup'!$D$1:$E$52,2))</f>
        <v/>
      </c>
      <c r="D380" s="107">
        <f>VLOOKUP($B380,Computations!$B$10:$AY$386,VLOOKUP(D$1,'day lookup'!$D$1:$E$52,2))</f>
        <v>0</v>
      </c>
      <c r="E380" s="107" t="str">
        <f>VLOOKUP($B380,Computations!$B$10:$AY$386,VLOOKUP(E$1,'day lookup'!$D$1:$E$52,2))</f>
        <v/>
      </c>
      <c r="F380" s="107">
        <f>VLOOKUP($B380,Computations!$B$10:$AY$386,VLOOKUP(F$1,'day lookup'!$D$1:$E$52,2))</f>
        <v>0</v>
      </c>
      <c r="G380" s="107" t="str">
        <f>VLOOKUP($B380,Computations!$B$10:$AY$386,VLOOKUP(G$1,'day lookup'!$D$1:$E$52,2))</f>
        <v/>
      </c>
      <c r="H380" s="107">
        <f>VLOOKUP($B380,Computations!$B$10:$AY$386,VLOOKUP(H$1,'day lookup'!$D$1:$E$52,2))</f>
        <v>0</v>
      </c>
      <c r="I380" s="107">
        <f>VLOOKUP($B380,Computations!$B$10:$AY$386,VLOOKUP(I$1,'day lookup'!$D$1:$E$52,2))</f>
        <v>0</v>
      </c>
      <c r="J380" s="401" t="str">
        <f>VLOOKUP($B380,Computations!$B$10:$AY$386,VLOOKUP(J$1,'day lookup'!$D$1:$E$52,2))</f>
        <v>N</v>
      </c>
      <c r="K380" s="107" t="str">
        <f>VLOOKUP($B380,Computations!$B$10:$AY$386,VLOOKUP(K$1,'day lookup'!$D$1:$E$52,2))</f>
        <v/>
      </c>
      <c r="L380" s="107" t="str">
        <f>VLOOKUP($B380,Computations!$B$10:$AY$386,VLOOKUP(L$1,'day lookup'!$D$1:$E$52,2))</f>
        <v/>
      </c>
      <c r="M380" s="107" t="str">
        <f>VLOOKUP($B380,Computations!$B$10:$AY$386,VLOOKUP(M$1,'day lookup'!$D$1:$E$52,2))</f>
        <v/>
      </c>
      <c r="N380" s="107">
        <f>VLOOKUP($B380,Computations!$B$10:$AY$386,VLOOKUP(N$1,'day lookup'!$D$1:$E$52,2))</f>
        <v>0</v>
      </c>
      <c r="O380" s="107"/>
    </row>
    <row r="381" spans="1:15">
      <c r="A381" s="73" t="str">
        <f ca="1">OFFSET('day lookup'!$A$1,WEEKDAY(B381)-1,0)</f>
        <v>MON</v>
      </c>
      <c r="B381" s="75">
        <f t="shared" si="20"/>
        <v>41232</v>
      </c>
      <c r="C381" s="107" t="str">
        <f>VLOOKUP($B381,Computations!$B$10:$AY$386,VLOOKUP(C$1,'day lookup'!$D$1:$E$52,2))</f>
        <v/>
      </c>
      <c r="D381" s="107">
        <f>VLOOKUP($B381,Computations!$B$10:$AY$386,VLOOKUP(D$1,'day lookup'!$D$1:$E$52,2))</f>
        <v>0</v>
      </c>
      <c r="E381" s="107" t="str">
        <f>VLOOKUP($B381,Computations!$B$10:$AY$386,VLOOKUP(E$1,'day lookup'!$D$1:$E$52,2))</f>
        <v/>
      </c>
      <c r="F381" s="107">
        <f>VLOOKUP($B381,Computations!$B$10:$AY$386,VLOOKUP(F$1,'day lookup'!$D$1:$E$52,2))</f>
        <v>0</v>
      </c>
      <c r="G381" s="107" t="str">
        <f>VLOOKUP($B381,Computations!$B$10:$AY$386,VLOOKUP(G$1,'day lookup'!$D$1:$E$52,2))</f>
        <v/>
      </c>
      <c r="H381" s="107">
        <f>VLOOKUP($B381,Computations!$B$10:$AY$386,VLOOKUP(H$1,'day lookup'!$D$1:$E$52,2))</f>
        <v>0</v>
      </c>
      <c r="I381" s="107">
        <f>VLOOKUP($B381,Computations!$B$10:$AY$386,VLOOKUP(I$1,'day lookup'!$D$1:$E$52,2))</f>
        <v>0</v>
      </c>
      <c r="J381" s="401" t="str">
        <f>VLOOKUP($B381,Computations!$B$10:$AY$386,VLOOKUP(J$1,'day lookup'!$D$1:$E$52,2))</f>
        <v>N</v>
      </c>
      <c r="K381" s="107" t="str">
        <f>VLOOKUP($B381,Computations!$B$10:$AY$386,VLOOKUP(K$1,'day lookup'!$D$1:$E$52,2))</f>
        <v/>
      </c>
      <c r="L381" s="107" t="str">
        <f>VLOOKUP($B381,Computations!$B$10:$AY$386,VLOOKUP(L$1,'day lookup'!$D$1:$E$52,2))</f>
        <v/>
      </c>
      <c r="M381" s="107" t="str">
        <f>VLOOKUP($B381,Computations!$B$10:$AY$386,VLOOKUP(M$1,'day lookup'!$D$1:$E$52,2))</f>
        <v/>
      </c>
      <c r="N381" s="107">
        <f>VLOOKUP($B381,Computations!$B$10:$AY$386,VLOOKUP(N$1,'day lookup'!$D$1:$E$52,2))</f>
        <v>0</v>
      </c>
      <c r="O381" s="107"/>
    </row>
    <row r="382" spans="1:15">
      <c r="A382" s="73" t="str">
        <f ca="1">OFFSET('day lookup'!$A$1,WEEKDAY(B382)-1,0)</f>
        <v>TUE</v>
      </c>
      <c r="B382" s="75">
        <f t="shared" si="20"/>
        <v>41233</v>
      </c>
      <c r="C382" s="107" t="str">
        <f>VLOOKUP($B382,Computations!$B$10:$AY$386,VLOOKUP(C$1,'day lookup'!$D$1:$E$52,2))</f>
        <v/>
      </c>
      <c r="D382" s="107">
        <f>VLOOKUP($B382,Computations!$B$10:$AY$386,VLOOKUP(D$1,'day lookup'!$D$1:$E$52,2))</f>
        <v>0</v>
      </c>
      <c r="E382" s="107" t="str">
        <f>VLOOKUP($B382,Computations!$B$10:$AY$386,VLOOKUP(E$1,'day lookup'!$D$1:$E$52,2))</f>
        <v/>
      </c>
      <c r="F382" s="107">
        <f>VLOOKUP($B382,Computations!$B$10:$AY$386,VLOOKUP(F$1,'day lookup'!$D$1:$E$52,2))</f>
        <v>0</v>
      </c>
      <c r="G382" s="107" t="str">
        <f>VLOOKUP($B382,Computations!$B$10:$AY$386,VLOOKUP(G$1,'day lookup'!$D$1:$E$52,2))</f>
        <v/>
      </c>
      <c r="H382" s="107">
        <f>VLOOKUP($B382,Computations!$B$10:$AY$386,VLOOKUP(H$1,'day lookup'!$D$1:$E$52,2))</f>
        <v>0</v>
      </c>
      <c r="I382" s="107">
        <f>VLOOKUP($B382,Computations!$B$10:$AY$386,VLOOKUP(I$1,'day lookup'!$D$1:$E$52,2))</f>
        <v>0</v>
      </c>
      <c r="J382" s="401" t="str">
        <f>VLOOKUP($B382,Computations!$B$10:$AY$386,VLOOKUP(J$1,'day lookup'!$D$1:$E$52,2))</f>
        <v>N</v>
      </c>
      <c r="K382" s="107" t="str">
        <f>VLOOKUP($B382,Computations!$B$10:$AY$386,VLOOKUP(K$1,'day lookup'!$D$1:$E$52,2))</f>
        <v/>
      </c>
      <c r="L382" s="107" t="str">
        <f>VLOOKUP($B382,Computations!$B$10:$AY$386,VLOOKUP(L$1,'day lookup'!$D$1:$E$52,2))</f>
        <v/>
      </c>
      <c r="M382" s="107" t="str">
        <f>VLOOKUP($B382,Computations!$B$10:$AY$386,VLOOKUP(M$1,'day lookup'!$D$1:$E$52,2))</f>
        <v/>
      </c>
      <c r="N382" s="107">
        <f>VLOOKUP($B382,Computations!$B$10:$AY$386,VLOOKUP(N$1,'day lookup'!$D$1:$E$52,2))</f>
        <v>0</v>
      </c>
      <c r="O382" s="107"/>
    </row>
    <row r="383" spans="1:15">
      <c r="A383" s="73" t="str">
        <f ca="1">OFFSET('day lookup'!$A$1,WEEKDAY(B383)-1,0)</f>
        <v>WED</v>
      </c>
      <c r="B383" s="75">
        <f t="shared" si="20"/>
        <v>41234</v>
      </c>
      <c r="C383" s="107" t="str">
        <f>VLOOKUP($B383,Computations!$B$10:$AY$386,VLOOKUP(C$1,'day lookup'!$D$1:$E$52,2))</f>
        <v/>
      </c>
      <c r="D383" s="107">
        <f>VLOOKUP($B383,Computations!$B$10:$AY$386,VLOOKUP(D$1,'day lookup'!$D$1:$E$52,2))</f>
        <v>0</v>
      </c>
      <c r="E383" s="107" t="str">
        <f>VLOOKUP($B383,Computations!$B$10:$AY$386,VLOOKUP(E$1,'day lookup'!$D$1:$E$52,2))</f>
        <v/>
      </c>
      <c r="F383" s="107">
        <f>VLOOKUP($B383,Computations!$B$10:$AY$386,VLOOKUP(F$1,'day lookup'!$D$1:$E$52,2))</f>
        <v>0</v>
      </c>
      <c r="G383" s="107" t="str">
        <f>VLOOKUP($B383,Computations!$B$10:$AY$386,VLOOKUP(G$1,'day lookup'!$D$1:$E$52,2))</f>
        <v/>
      </c>
      <c r="H383" s="107">
        <f>VLOOKUP($B383,Computations!$B$10:$AY$386,VLOOKUP(H$1,'day lookup'!$D$1:$E$52,2))</f>
        <v>0</v>
      </c>
      <c r="I383" s="107">
        <f>VLOOKUP($B383,Computations!$B$10:$AY$386,VLOOKUP(I$1,'day lookup'!$D$1:$E$52,2))</f>
        <v>0</v>
      </c>
      <c r="J383" s="401" t="str">
        <f>VLOOKUP($B383,Computations!$B$10:$AY$386,VLOOKUP(J$1,'day lookup'!$D$1:$E$52,2))</f>
        <v>N</v>
      </c>
      <c r="K383" s="107" t="str">
        <f>VLOOKUP($B383,Computations!$B$10:$AY$386,VLOOKUP(K$1,'day lookup'!$D$1:$E$52,2))</f>
        <v/>
      </c>
      <c r="L383" s="107" t="str">
        <f>VLOOKUP($B383,Computations!$B$10:$AY$386,VLOOKUP(L$1,'day lookup'!$D$1:$E$52,2))</f>
        <v/>
      </c>
      <c r="M383" s="107" t="str">
        <f>VLOOKUP($B383,Computations!$B$10:$AY$386,VLOOKUP(M$1,'day lookup'!$D$1:$E$52,2))</f>
        <v/>
      </c>
      <c r="N383" s="107">
        <f>VLOOKUP($B383,Computations!$B$10:$AY$386,VLOOKUP(N$1,'day lookup'!$D$1:$E$52,2))</f>
        <v>0</v>
      </c>
      <c r="O383" s="107"/>
    </row>
    <row r="384" spans="1:15">
      <c r="A384" s="73" t="str">
        <f ca="1">OFFSET('day lookup'!$A$1,WEEKDAY(B384)-1,0)</f>
        <v>THU</v>
      </c>
      <c r="B384" s="75">
        <f t="shared" si="20"/>
        <v>41235</v>
      </c>
      <c r="C384" s="107" t="str">
        <f>VLOOKUP($B384,Computations!$B$10:$AY$386,VLOOKUP(C$1,'day lookup'!$D$1:$E$52,2))</f>
        <v/>
      </c>
      <c r="D384" s="107">
        <f>VLOOKUP($B384,Computations!$B$10:$AY$386,VLOOKUP(D$1,'day lookup'!$D$1:$E$52,2))</f>
        <v>0</v>
      </c>
      <c r="E384" s="107" t="str">
        <f>VLOOKUP($B384,Computations!$B$10:$AY$386,VLOOKUP(E$1,'day lookup'!$D$1:$E$52,2))</f>
        <v/>
      </c>
      <c r="F384" s="107">
        <f>VLOOKUP($B384,Computations!$B$10:$AY$386,VLOOKUP(F$1,'day lookup'!$D$1:$E$52,2))</f>
        <v>0</v>
      </c>
      <c r="G384" s="107" t="str">
        <f>VLOOKUP($B384,Computations!$B$10:$AY$386,VLOOKUP(G$1,'day lookup'!$D$1:$E$52,2))</f>
        <v/>
      </c>
      <c r="H384" s="107">
        <f>VLOOKUP($B384,Computations!$B$10:$AY$386,VLOOKUP(H$1,'day lookup'!$D$1:$E$52,2))</f>
        <v>0</v>
      </c>
      <c r="I384" s="107">
        <f>VLOOKUP($B384,Computations!$B$10:$AY$386,VLOOKUP(I$1,'day lookup'!$D$1:$E$52,2))</f>
        <v>0</v>
      </c>
      <c r="J384" s="401" t="str">
        <f>VLOOKUP($B384,Computations!$B$10:$AY$386,VLOOKUP(J$1,'day lookup'!$D$1:$E$52,2))</f>
        <v>N</v>
      </c>
      <c r="K384" s="107" t="str">
        <f>VLOOKUP($B384,Computations!$B$10:$AY$386,VLOOKUP(K$1,'day lookup'!$D$1:$E$52,2))</f>
        <v/>
      </c>
      <c r="L384" s="107" t="str">
        <f>VLOOKUP($B384,Computations!$B$10:$AY$386,VLOOKUP(L$1,'day lookup'!$D$1:$E$52,2))</f>
        <v/>
      </c>
      <c r="M384" s="107" t="str">
        <f>VLOOKUP($B384,Computations!$B$10:$AY$386,VLOOKUP(M$1,'day lookup'!$D$1:$E$52,2))</f>
        <v/>
      </c>
      <c r="N384" s="107">
        <f>VLOOKUP($B384,Computations!$B$10:$AY$386,VLOOKUP(N$1,'day lookup'!$D$1:$E$52,2))</f>
        <v>0</v>
      </c>
      <c r="O384" s="107"/>
    </row>
    <row r="385" spans="1:15">
      <c r="A385" s="73" t="str">
        <f ca="1">OFFSET('day lookup'!$A$1,WEEKDAY(B385)-1,0)</f>
        <v>FRI</v>
      </c>
      <c r="B385" s="75">
        <f t="shared" si="20"/>
        <v>41236</v>
      </c>
      <c r="C385" s="107" t="str">
        <f>VLOOKUP($B385,Computations!$B$10:$AY$386,VLOOKUP(C$1,'day lookup'!$D$1:$E$52,2))</f>
        <v/>
      </c>
      <c r="D385" s="107">
        <f>VLOOKUP($B385,Computations!$B$10:$AY$386,VLOOKUP(D$1,'day lookup'!$D$1:$E$52,2))</f>
        <v>0</v>
      </c>
      <c r="E385" s="107" t="str">
        <f>VLOOKUP($B385,Computations!$B$10:$AY$386,VLOOKUP(E$1,'day lookup'!$D$1:$E$52,2))</f>
        <v/>
      </c>
      <c r="F385" s="107">
        <f>VLOOKUP($B385,Computations!$B$10:$AY$386,VLOOKUP(F$1,'day lookup'!$D$1:$E$52,2))</f>
        <v>0</v>
      </c>
      <c r="G385" s="107" t="str">
        <f>VLOOKUP($B385,Computations!$B$10:$AY$386,VLOOKUP(G$1,'day lookup'!$D$1:$E$52,2))</f>
        <v/>
      </c>
      <c r="H385" s="107">
        <f>VLOOKUP($B385,Computations!$B$10:$AY$386,VLOOKUP(H$1,'day lookup'!$D$1:$E$52,2))</f>
        <v>0</v>
      </c>
      <c r="I385" s="107">
        <f>VLOOKUP($B385,Computations!$B$10:$AY$386,VLOOKUP(I$1,'day lookup'!$D$1:$E$52,2))</f>
        <v>0</v>
      </c>
      <c r="J385" s="401" t="str">
        <f>VLOOKUP($B385,Computations!$B$10:$AY$386,VLOOKUP(J$1,'day lookup'!$D$1:$E$52,2))</f>
        <v>N</v>
      </c>
      <c r="K385" s="107" t="str">
        <f>VLOOKUP($B385,Computations!$B$10:$AY$386,VLOOKUP(K$1,'day lookup'!$D$1:$E$52,2))</f>
        <v/>
      </c>
      <c r="L385" s="107" t="str">
        <f>VLOOKUP($B385,Computations!$B$10:$AY$386,VLOOKUP(L$1,'day lookup'!$D$1:$E$52,2))</f>
        <v/>
      </c>
      <c r="M385" s="107" t="str">
        <f>VLOOKUP($B385,Computations!$B$10:$AY$386,VLOOKUP(M$1,'day lookup'!$D$1:$E$52,2))</f>
        <v/>
      </c>
      <c r="N385" s="107">
        <f>VLOOKUP($B385,Computations!$B$10:$AY$386,VLOOKUP(N$1,'day lookup'!$D$1:$E$52,2))</f>
        <v>0</v>
      </c>
      <c r="O385" s="107"/>
    </row>
    <row r="386" spans="1:15">
      <c r="A386" s="73" t="str">
        <f ca="1">OFFSET('day lookup'!$A$1,WEEKDAY(B386)-1,0)</f>
        <v>SAT</v>
      </c>
      <c r="B386" s="75">
        <f t="shared" si="20"/>
        <v>41237</v>
      </c>
      <c r="C386" s="107" t="str">
        <f>VLOOKUP($B386,Computations!$B$10:$AY$386,VLOOKUP(C$1,'day lookup'!$D$1:$E$52,2))</f>
        <v/>
      </c>
      <c r="D386" s="107">
        <f>VLOOKUP($B386,Computations!$B$10:$AY$386,VLOOKUP(D$1,'day lookup'!$D$1:$E$52,2))</f>
        <v>0</v>
      </c>
      <c r="E386" s="107" t="str">
        <f>VLOOKUP($B386,Computations!$B$10:$AY$386,VLOOKUP(E$1,'day lookup'!$D$1:$E$52,2))</f>
        <v/>
      </c>
      <c r="F386" s="107">
        <f>VLOOKUP($B386,Computations!$B$10:$AY$386,VLOOKUP(F$1,'day lookup'!$D$1:$E$52,2))</f>
        <v>0</v>
      </c>
      <c r="G386" s="107" t="str">
        <f>VLOOKUP($B386,Computations!$B$10:$AY$386,VLOOKUP(G$1,'day lookup'!$D$1:$E$52,2))</f>
        <v/>
      </c>
      <c r="H386" s="107">
        <f>VLOOKUP($B386,Computations!$B$10:$AY$386,VLOOKUP(H$1,'day lookup'!$D$1:$E$52,2))</f>
        <v>0</v>
      </c>
      <c r="I386" s="107">
        <f>VLOOKUP($B386,Computations!$B$10:$AY$386,VLOOKUP(I$1,'day lookup'!$D$1:$E$52,2))</f>
        <v>0</v>
      </c>
      <c r="J386" s="401" t="str">
        <f>VLOOKUP($B386,Computations!$B$10:$AY$386,VLOOKUP(J$1,'day lookup'!$D$1:$E$52,2))</f>
        <v>N</v>
      </c>
      <c r="K386" s="107" t="str">
        <f>VLOOKUP($B386,Computations!$B$10:$AY$386,VLOOKUP(K$1,'day lookup'!$D$1:$E$52,2))</f>
        <v/>
      </c>
      <c r="L386" s="107" t="str">
        <f>VLOOKUP($B386,Computations!$B$10:$AY$386,VLOOKUP(L$1,'day lookup'!$D$1:$E$52,2))</f>
        <v/>
      </c>
      <c r="M386" s="107" t="str">
        <f>VLOOKUP($B386,Computations!$B$10:$AY$386,VLOOKUP(M$1,'day lookup'!$D$1:$E$52,2))</f>
        <v/>
      </c>
      <c r="N386" s="107">
        <f>VLOOKUP($B386,Computations!$B$10:$AY$386,VLOOKUP(N$1,'day lookup'!$D$1:$E$52,2))</f>
        <v>0</v>
      </c>
      <c r="O386" s="107"/>
    </row>
    <row r="387" spans="1:15">
      <c r="A387" s="73" t="str">
        <f ca="1">OFFSET('day lookup'!$A$1,WEEKDAY(B387)-1,0)</f>
        <v>SUN</v>
      </c>
      <c r="B387" s="75">
        <f t="shared" si="20"/>
        <v>41238</v>
      </c>
      <c r="C387" s="107" t="str">
        <f>VLOOKUP($B387,Computations!$B$10:$AY$386,VLOOKUP(C$1,'day lookup'!$D$1:$E$52,2))</f>
        <v/>
      </c>
      <c r="D387" s="107">
        <f>VLOOKUP($B387,Computations!$B$10:$AY$386,VLOOKUP(D$1,'day lookup'!$D$1:$E$52,2))</f>
        <v>0</v>
      </c>
      <c r="E387" s="107" t="str">
        <f>VLOOKUP($B387,Computations!$B$10:$AY$386,VLOOKUP(E$1,'day lookup'!$D$1:$E$52,2))</f>
        <v/>
      </c>
      <c r="F387" s="107">
        <f>VLOOKUP($B387,Computations!$B$10:$AY$386,VLOOKUP(F$1,'day lookup'!$D$1:$E$52,2))</f>
        <v>0</v>
      </c>
      <c r="G387" s="107" t="str">
        <f>VLOOKUP($B387,Computations!$B$10:$AY$386,VLOOKUP(G$1,'day lookup'!$D$1:$E$52,2))</f>
        <v/>
      </c>
      <c r="H387" s="107">
        <f>VLOOKUP($B387,Computations!$B$10:$AY$386,VLOOKUP(H$1,'day lookup'!$D$1:$E$52,2))</f>
        <v>0</v>
      </c>
      <c r="I387" s="107">
        <f>VLOOKUP($B387,Computations!$B$10:$AY$386,VLOOKUP(I$1,'day lookup'!$D$1:$E$52,2))</f>
        <v>0</v>
      </c>
      <c r="J387" s="401" t="str">
        <f>VLOOKUP($B387,Computations!$B$10:$AY$386,VLOOKUP(J$1,'day lookup'!$D$1:$E$52,2))</f>
        <v>N</v>
      </c>
      <c r="K387" s="107" t="str">
        <f>VLOOKUP($B387,Computations!$B$10:$AY$386,VLOOKUP(K$1,'day lookup'!$D$1:$E$52,2))</f>
        <v/>
      </c>
      <c r="L387" s="107" t="str">
        <f>VLOOKUP($B387,Computations!$B$10:$AY$386,VLOOKUP(L$1,'day lookup'!$D$1:$E$52,2))</f>
        <v/>
      </c>
      <c r="M387" s="107" t="str">
        <f>VLOOKUP($B387,Computations!$B$10:$AY$386,VLOOKUP(M$1,'day lookup'!$D$1:$E$52,2))</f>
        <v/>
      </c>
      <c r="N387" s="107">
        <f>VLOOKUP($B387,Computations!$B$10:$AY$386,VLOOKUP(N$1,'day lookup'!$D$1:$E$52,2))</f>
        <v>0</v>
      </c>
      <c r="O387" s="107"/>
    </row>
    <row r="388" spans="1:15">
      <c r="A388" s="73" t="str">
        <f ca="1">OFFSET('day lookup'!$A$1,WEEKDAY(B388)-1,0)</f>
        <v>MON</v>
      </c>
      <c r="B388" s="75">
        <f t="shared" si="20"/>
        <v>41239</v>
      </c>
      <c r="C388" s="107" t="str">
        <f>VLOOKUP($B388,Computations!$B$10:$AY$386,VLOOKUP(C$1,'day lookup'!$D$1:$E$52,2))</f>
        <v/>
      </c>
      <c r="D388" s="107">
        <f>VLOOKUP($B388,Computations!$B$10:$AY$386,VLOOKUP(D$1,'day lookup'!$D$1:$E$52,2))</f>
        <v>0</v>
      </c>
      <c r="E388" s="107" t="str">
        <f>VLOOKUP($B388,Computations!$B$10:$AY$386,VLOOKUP(E$1,'day lookup'!$D$1:$E$52,2))</f>
        <v/>
      </c>
      <c r="F388" s="107">
        <f>VLOOKUP($B388,Computations!$B$10:$AY$386,VLOOKUP(F$1,'day lookup'!$D$1:$E$52,2))</f>
        <v>0</v>
      </c>
      <c r="G388" s="107" t="str">
        <f>VLOOKUP($B388,Computations!$B$10:$AY$386,VLOOKUP(G$1,'day lookup'!$D$1:$E$52,2))</f>
        <v/>
      </c>
      <c r="H388" s="107">
        <f>VLOOKUP($B388,Computations!$B$10:$AY$386,VLOOKUP(H$1,'day lookup'!$D$1:$E$52,2))</f>
        <v>0</v>
      </c>
      <c r="I388" s="107">
        <f>VLOOKUP($B388,Computations!$B$10:$AY$386,VLOOKUP(I$1,'day lookup'!$D$1:$E$52,2))</f>
        <v>0</v>
      </c>
      <c r="J388" s="401" t="str">
        <f>VLOOKUP($B388,Computations!$B$10:$AY$386,VLOOKUP(J$1,'day lookup'!$D$1:$E$52,2))</f>
        <v>N</v>
      </c>
      <c r="K388" s="107" t="str">
        <f>VLOOKUP($B388,Computations!$B$10:$AY$386,VLOOKUP(K$1,'day lookup'!$D$1:$E$52,2))</f>
        <v/>
      </c>
      <c r="L388" s="107" t="str">
        <f>VLOOKUP($B388,Computations!$B$10:$AY$386,VLOOKUP(L$1,'day lookup'!$D$1:$E$52,2))</f>
        <v/>
      </c>
      <c r="M388" s="107" t="str">
        <f>VLOOKUP($B388,Computations!$B$10:$AY$386,VLOOKUP(M$1,'day lookup'!$D$1:$E$52,2))</f>
        <v/>
      </c>
      <c r="N388" s="107">
        <f>VLOOKUP($B388,Computations!$B$10:$AY$386,VLOOKUP(N$1,'day lookup'!$D$1:$E$52,2))</f>
        <v>0</v>
      </c>
      <c r="O388" s="107"/>
    </row>
    <row r="389" spans="1:15">
      <c r="A389" s="73" t="str">
        <f ca="1">OFFSET('day lookup'!$A$1,WEEKDAY(B389)-1,0)</f>
        <v>TUE</v>
      </c>
      <c r="B389" s="75">
        <f t="shared" si="20"/>
        <v>41240</v>
      </c>
      <c r="C389" s="107" t="str">
        <f>VLOOKUP($B389,Computations!$B$10:$AY$386,VLOOKUP(C$1,'day lookup'!$D$1:$E$52,2))</f>
        <v/>
      </c>
      <c r="D389" s="107">
        <f>VLOOKUP($B389,Computations!$B$10:$AY$386,VLOOKUP(D$1,'day lookup'!$D$1:$E$52,2))</f>
        <v>0</v>
      </c>
      <c r="E389" s="107" t="str">
        <f>VLOOKUP($B389,Computations!$B$10:$AY$386,VLOOKUP(E$1,'day lookup'!$D$1:$E$52,2))</f>
        <v/>
      </c>
      <c r="F389" s="107">
        <f>VLOOKUP($B389,Computations!$B$10:$AY$386,VLOOKUP(F$1,'day lookup'!$D$1:$E$52,2))</f>
        <v>0</v>
      </c>
      <c r="G389" s="107" t="str">
        <f>VLOOKUP($B389,Computations!$B$10:$AY$386,VLOOKUP(G$1,'day lookup'!$D$1:$E$52,2))</f>
        <v/>
      </c>
      <c r="H389" s="107">
        <f>VLOOKUP($B389,Computations!$B$10:$AY$386,VLOOKUP(H$1,'day lookup'!$D$1:$E$52,2))</f>
        <v>0</v>
      </c>
      <c r="I389" s="107">
        <f>VLOOKUP($B389,Computations!$B$10:$AY$386,VLOOKUP(I$1,'day lookup'!$D$1:$E$52,2))</f>
        <v>0</v>
      </c>
      <c r="J389" s="401" t="str">
        <f>VLOOKUP($B389,Computations!$B$10:$AY$386,VLOOKUP(J$1,'day lookup'!$D$1:$E$52,2))</f>
        <v>N</v>
      </c>
      <c r="K389" s="107" t="str">
        <f>VLOOKUP($B389,Computations!$B$10:$AY$386,VLOOKUP(K$1,'day lookup'!$D$1:$E$52,2))</f>
        <v/>
      </c>
      <c r="L389" s="107" t="str">
        <f>VLOOKUP($B389,Computations!$B$10:$AY$386,VLOOKUP(L$1,'day lookup'!$D$1:$E$52,2))</f>
        <v/>
      </c>
      <c r="M389" s="107" t="str">
        <f>VLOOKUP($B389,Computations!$B$10:$AY$386,VLOOKUP(M$1,'day lookup'!$D$1:$E$52,2))</f>
        <v/>
      </c>
      <c r="N389" s="107">
        <f>VLOOKUP($B389,Computations!$B$10:$AY$386,VLOOKUP(N$1,'day lookup'!$D$1:$E$52,2))</f>
        <v>0</v>
      </c>
      <c r="O389" s="107"/>
    </row>
    <row r="390" spans="1:15">
      <c r="A390" s="73" t="str">
        <f ca="1">OFFSET('day lookup'!$A$1,WEEKDAY(B390)-1,0)</f>
        <v>WED</v>
      </c>
      <c r="B390" s="75">
        <f t="shared" si="20"/>
        <v>41241</v>
      </c>
      <c r="C390" s="107" t="str">
        <f>VLOOKUP($B390,Computations!$B$10:$AY$386,VLOOKUP(C$1,'day lookup'!$D$1:$E$52,2))</f>
        <v/>
      </c>
      <c r="D390" s="107">
        <f>VLOOKUP($B390,Computations!$B$10:$AY$386,VLOOKUP(D$1,'day lookup'!$D$1:$E$52,2))</f>
        <v>0</v>
      </c>
      <c r="E390" s="107" t="str">
        <f>VLOOKUP($B390,Computations!$B$10:$AY$386,VLOOKUP(E$1,'day lookup'!$D$1:$E$52,2))</f>
        <v/>
      </c>
      <c r="F390" s="107">
        <f>VLOOKUP($B390,Computations!$B$10:$AY$386,VLOOKUP(F$1,'day lookup'!$D$1:$E$52,2))</f>
        <v>0</v>
      </c>
      <c r="G390" s="107" t="str">
        <f>VLOOKUP($B390,Computations!$B$10:$AY$386,VLOOKUP(G$1,'day lookup'!$D$1:$E$52,2))</f>
        <v/>
      </c>
      <c r="H390" s="107">
        <f>VLOOKUP($B390,Computations!$B$10:$AY$386,VLOOKUP(H$1,'day lookup'!$D$1:$E$52,2))</f>
        <v>0</v>
      </c>
      <c r="I390" s="107">
        <f>VLOOKUP($B390,Computations!$B$10:$AY$386,VLOOKUP(I$1,'day lookup'!$D$1:$E$52,2))</f>
        <v>0</v>
      </c>
      <c r="J390" s="401" t="str">
        <f>VLOOKUP($B390,Computations!$B$10:$AY$386,VLOOKUP(J$1,'day lookup'!$D$1:$E$52,2))</f>
        <v>N</v>
      </c>
      <c r="K390" s="107" t="str">
        <f>VLOOKUP($B390,Computations!$B$10:$AY$386,VLOOKUP(K$1,'day lookup'!$D$1:$E$52,2))</f>
        <v/>
      </c>
      <c r="L390" s="107" t="str">
        <f>VLOOKUP($B390,Computations!$B$10:$AY$386,VLOOKUP(L$1,'day lookup'!$D$1:$E$52,2))</f>
        <v/>
      </c>
      <c r="M390" s="107" t="str">
        <f>VLOOKUP($B390,Computations!$B$10:$AY$386,VLOOKUP(M$1,'day lookup'!$D$1:$E$52,2))</f>
        <v/>
      </c>
      <c r="N390" s="107">
        <f>VLOOKUP($B390,Computations!$B$10:$AY$386,VLOOKUP(N$1,'day lookup'!$D$1:$E$52,2))</f>
        <v>0</v>
      </c>
      <c r="O390" s="107"/>
    </row>
    <row r="391" spans="1:15">
      <c r="A391" s="73" t="str">
        <f ca="1">OFFSET('day lookup'!$A$1,WEEKDAY(B391)-1,0)</f>
        <v>THU</v>
      </c>
      <c r="B391" s="75">
        <f t="shared" si="20"/>
        <v>41242</v>
      </c>
      <c r="C391" s="107" t="str">
        <f>VLOOKUP($B391,Computations!$B$10:$AY$386,VLOOKUP(C$1,'day lookup'!$D$1:$E$52,2))</f>
        <v/>
      </c>
      <c r="D391" s="107">
        <f>VLOOKUP($B391,Computations!$B$10:$AY$386,VLOOKUP(D$1,'day lookup'!$D$1:$E$52,2))</f>
        <v>0</v>
      </c>
      <c r="E391" s="107" t="str">
        <f>VLOOKUP($B391,Computations!$B$10:$AY$386,VLOOKUP(E$1,'day lookup'!$D$1:$E$52,2))</f>
        <v/>
      </c>
      <c r="F391" s="107">
        <f>VLOOKUP($B391,Computations!$B$10:$AY$386,VLOOKUP(F$1,'day lookup'!$D$1:$E$52,2))</f>
        <v>0</v>
      </c>
      <c r="G391" s="107" t="str">
        <f>VLOOKUP($B391,Computations!$B$10:$AY$386,VLOOKUP(G$1,'day lookup'!$D$1:$E$52,2))</f>
        <v/>
      </c>
      <c r="H391" s="107">
        <f>VLOOKUP($B391,Computations!$B$10:$AY$386,VLOOKUP(H$1,'day lookup'!$D$1:$E$52,2))</f>
        <v>0</v>
      </c>
      <c r="I391" s="107">
        <f>VLOOKUP($B391,Computations!$B$10:$AY$386,VLOOKUP(I$1,'day lookup'!$D$1:$E$52,2))</f>
        <v>0</v>
      </c>
      <c r="J391" s="401" t="str">
        <f>VLOOKUP($B391,Computations!$B$10:$AY$386,VLOOKUP(J$1,'day lookup'!$D$1:$E$52,2))</f>
        <v>N</v>
      </c>
      <c r="K391" s="107" t="str">
        <f>VLOOKUP($B391,Computations!$B$10:$AY$386,VLOOKUP(K$1,'day lookup'!$D$1:$E$52,2))</f>
        <v/>
      </c>
      <c r="L391" s="107" t="str">
        <f>VLOOKUP($B391,Computations!$B$10:$AY$386,VLOOKUP(L$1,'day lookup'!$D$1:$E$52,2))</f>
        <v/>
      </c>
      <c r="M391" s="107" t="str">
        <f>VLOOKUP($B391,Computations!$B$10:$AY$386,VLOOKUP(M$1,'day lookup'!$D$1:$E$52,2))</f>
        <v/>
      </c>
      <c r="N391" s="107">
        <f>VLOOKUP($B391,Computations!$B$10:$AY$386,VLOOKUP(N$1,'day lookup'!$D$1:$E$52,2))</f>
        <v>0</v>
      </c>
      <c r="O391" s="107"/>
    </row>
    <row r="392" spans="1:15">
      <c r="A392" s="73" t="str">
        <f ca="1">OFFSET('day lookup'!$A$1,WEEKDAY(B392)-1,0)</f>
        <v>FRI</v>
      </c>
      <c r="B392" s="75">
        <f t="shared" si="20"/>
        <v>41243</v>
      </c>
      <c r="C392" s="107" t="str">
        <f>VLOOKUP($B392,Computations!$B$10:$AY$386,VLOOKUP(C$1,'day lookup'!$D$1:$E$52,2))</f>
        <v/>
      </c>
      <c r="D392" s="107">
        <f>VLOOKUP($B392,Computations!$B$10:$AY$386,VLOOKUP(D$1,'day lookup'!$D$1:$E$52,2))</f>
        <v>0</v>
      </c>
      <c r="E392" s="107" t="str">
        <f>VLOOKUP($B392,Computations!$B$10:$AY$386,VLOOKUP(E$1,'day lookup'!$D$1:$E$52,2))</f>
        <v/>
      </c>
      <c r="F392" s="107">
        <f>VLOOKUP($B392,Computations!$B$10:$AY$386,VLOOKUP(F$1,'day lookup'!$D$1:$E$52,2))</f>
        <v>0</v>
      </c>
      <c r="G392" s="107" t="str">
        <f>VLOOKUP($B392,Computations!$B$10:$AY$386,VLOOKUP(G$1,'day lookup'!$D$1:$E$52,2))</f>
        <v/>
      </c>
      <c r="H392" s="107">
        <f>VLOOKUP($B392,Computations!$B$10:$AY$386,VLOOKUP(H$1,'day lookup'!$D$1:$E$52,2))</f>
        <v>0</v>
      </c>
      <c r="I392" s="107">
        <f>VLOOKUP($B392,Computations!$B$10:$AY$386,VLOOKUP(I$1,'day lookup'!$D$1:$E$52,2))</f>
        <v>0</v>
      </c>
      <c r="J392" s="401" t="str">
        <f>VLOOKUP($B392,Computations!$B$10:$AY$386,VLOOKUP(J$1,'day lookup'!$D$1:$E$52,2))</f>
        <v>N</v>
      </c>
      <c r="K392" s="107" t="str">
        <f>VLOOKUP($B392,Computations!$B$10:$AY$386,VLOOKUP(K$1,'day lookup'!$D$1:$E$52,2))</f>
        <v/>
      </c>
      <c r="L392" s="107" t="str">
        <f>VLOOKUP($B392,Computations!$B$10:$AY$386,VLOOKUP(L$1,'day lookup'!$D$1:$E$52,2))</f>
        <v/>
      </c>
      <c r="M392" s="107" t="str">
        <f>VLOOKUP($B392,Computations!$B$10:$AY$386,VLOOKUP(M$1,'day lookup'!$D$1:$E$52,2))</f>
        <v/>
      </c>
      <c r="N392" s="107">
        <f>VLOOKUP($B392,Computations!$B$10:$AY$386,VLOOKUP(N$1,'day lookup'!$D$1:$E$52,2))</f>
        <v>0</v>
      </c>
      <c r="O392" s="107"/>
    </row>
    <row r="393" spans="1:15">
      <c r="A393" s="81"/>
    </row>
    <row r="394" spans="1:15">
      <c r="A394" s="48" t="s">
        <v>48</v>
      </c>
      <c r="C394" s="61">
        <f t="shared" ref="C394:I394" si="21">AVERAGEA(C363:C377)</f>
        <v>0</v>
      </c>
      <c r="D394" s="61">
        <f t="shared" si="21"/>
        <v>0</v>
      </c>
      <c r="E394" s="61">
        <f t="shared" si="21"/>
        <v>0</v>
      </c>
      <c r="F394" s="61">
        <f t="shared" si="21"/>
        <v>0</v>
      </c>
      <c r="G394" s="61">
        <f t="shared" si="21"/>
        <v>0</v>
      </c>
      <c r="H394" s="61">
        <f t="shared" si="21"/>
        <v>0</v>
      </c>
      <c r="I394" s="61">
        <f t="shared" si="21"/>
        <v>0</v>
      </c>
      <c r="K394" s="101"/>
      <c r="L394" s="61">
        <f>AVERAGEA(L363:L377)</f>
        <v>0</v>
      </c>
      <c r="M394" s="60"/>
      <c r="N394" s="19">
        <f>AVERAGEA(N363:N377)</f>
        <v>0</v>
      </c>
      <c r="O394" s="61"/>
    </row>
    <row r="395" spans="1:15" s="60" customFormat="1">
      <c r="A395" s="104" t="s">
        <v>49</v>
      </c>
      <c r="B395" s="105"/>
      <c r="C395" s="19"/>
      <c r="D395" s="53"/>
      <c r="E395" s="53">
        <f>SUM(E363:E377)*1.9835</f>
        <v>0</v>
      </c>
      <c r="F395" s="53">
        <f>SUM(F363:F377)*1.9835</f>
        <v>0</v>
      </c>
      <c r="G395" s="53">
        <f>SUM(G363:G377)*1.9835</f>
        <v>0</v>
      </c>
      <c r="H395" s="53">
        <f>SUM(H363:H377)*1.9835</f>
        <v>0</v>
      </c>
      <c r="I395" s="53">
        <f>SUM(I363:I377)*1.9835</f>
        <v>0</v>
      </c>
      <c r="J395" s="18"/>
      <c r="K395" s="59"/>
      <c r="L395" s="53">
        <f>SUM(L363:L377)*1.9835</f>
        <v>0</v>
      </c>
      <c r="M395" s="60" t="str">
        <f>M377</f>
        <v/>
      </c>
      <c r="N395" s="53">
        <f>SUM(N363:N377)*1.9835</f>
        <v>0</v>
      </c>
      <c r="O395" s="19"/>
    </row>
    <row r="396" spans="1:15" ht="13.5" thickBot="1">
      <c r="A396" s="76"/>
      <c r="B396" s="64"/>
      <c r="C396" s="65"/>
      <c r="D396" s="66"/>
      <c r="E396" s="94"/>
      <c r="F396" s="95"/>
      <c r="G396" s="94"/>
      <c r="H396" s="95"/>
      <c r="I396" s="95"/>
      <c r="J396" s="67"/>
      <c r="K396" s="102"/>
      <c r="L396" s="95"/>
      <c r="M396" s="78"/>
      <c r="N396" s="68"/>
      <c r="O396" s="68"/>
    </row>
    <row r="397" spans="1:15">
      <c r="A397" s="48" t="s">
        <v>55</v>
      </c>
      <c r="C397" s="77"/>
    </row>
    <row r="398" spans="1:15">
      <c r="C398" s="77"/>
    </row>
    <row r="399" spans="1:15">
      <c r="C399" s="77"/>
    </row>
    <row r="400" spans="1:15">
      <c r="G400" s="83"/>
      <c r="M400" s="21"/>
    </row>
    <row r="401" spans="1:15">
      <c r="C401" s="49"/>
      <c r="H401" s="83" t="s">
        <v>0</v>
      </c>
      <c r="I401" s="82"/>
    </row>
    <row r="402" spans="1:15">
      <c r="H402" s="84" t="s">
        <v>1</v>
      </c>
      <c r="I402" s="82"/>
      <c r="K402" s="100"/>
    </row>
    <row r="403" spans="1:15">
      <c r="C403" s="49"/>
      <c r="H403" s="84" t="s">
        <v>2</v>
      </c>
      <c r="I403" s="82"/>
    </row>
    <row r="404" spans="1:15">
      <c r="H404" s="84" t="s">
        <v>39</v>
      </c>
      <c r="I404" s="106">
        <f>I55</f>
        <v>0</v>
      </c>
    </row>
    <row r="405" spans="1:15">
      <c r="H405" s="22">
        <f>B413</f>
        <v>41244</v>
      </c>
      <c r="I405" s="82"/>
      <c r="O405" s="23"/>
    </row>
    <row r="406" spans="1:15" ht="13.5" thickBot="1"/>
    <row r="407" spans="1:15">
      <c r="A407" s="25"/>
      <c r="B407" s="26"/>
      <c r="C407" s="29"/>
      <c r="D407" s="70"/>
      <c r="E407" s="96"/>
      <c r="F407" s="89"/>
      <c r="G407" s="96"/>
      <c r="H407" s="89"/>
      <c r="I407" s="89" t="s">
        <v>3</v>
      </c>
      <c r="J407" s="71" t="s">
        <v>56</v>
      </c>
      <c r="K407" s="103" t="s">
        <v>8</v>
      </c>
      <c r="L407" s="89"/>
      <c r="M407" s="69"/>
      <c r="N407" s="72"/>
      <c r="O407" s="27"/>
    </row>
    <row r="408" spans="1:15">
      <c r="C408" s="17"/>
      <c r="D408" s="37"/>
      <c r="E408" s="83"/>
      <c r="F408" s="84"/>
      <c r="G408" s="83"/>
      <c r="H408" s="84" t="s">
        <v>5</v>
      </c>
      <c r="I408" s="84" t="s">
        <v>4</v>
      </c>
      <c r="J408" s="33" t="s">
        <v>57</v>
      </c>
      <c r="K408" s="99" t="s">
        <v>16</v>
      </c>
      <c r="L408" s="84" t="s">
        <v>6</v>
      </c>
      <c r="M408" s="16" t="s">
        <v>7</v>
      </c>
      <c r="N408" s="35"/>
    </row>
    <row r="409" spans="1:15">
      <c r="C409" s="17"/>
      <c r="D409" s="37"/>
      <c r="E409" s="83"/>
      <c r="F409" s="84"/>
      <c r="G409" s="83" t="s">
        <v>12</v>
      </c>
      <c r="H409" s="84" t="s">
        <v>11</v>
      </c>
      <c r="I409" s="84" t="s">
        <v>10</v>
      </c>
      <c r="J409" s="33" t="s">
        <v>15</v>
      </c>
      <c r="K409" s="99" t="s">
        <v>26</v>
      </c>
      <c r="L409" s="84" t="s">
        <v>13</v>
      </c>
      <c r="M409" s="16" t="s">
        <v>13</v>
      </c>
      <c r="N409" s="35" t="s">
        <v>14</v>
      </c>
      <c r="O409" s="17"/>
    </row>
    <row r="410" spans="1:15">
      <c r="C410" s="17" t="s">
        <v>18</v>
      </c>
      <c r="D410" s="37" t="s">
        <v>19</v>
      </c>
      <c r="E410" s="83" t="s">
        <v>23</v>
      </c>
      <c r="F410" s="84" t="s">
        <v>24</v>
      </c>
      <c r="G410" s="83" t="s">
        <v>22</v>
      </c>
      <c r="H410" s="84" t="s">
        <v>21</v>
      </c>
      <c r="I410" s="84" t="s">
        <v>20</v>
      </c>
      <c r="J410" s="33" t="s">
        <v>25</v>
      </c>
      <c r="K410" s="97" t="s">
        <v>153</v>
      </c>
      <c r="L410" s="84" t="s">
        <v>22</v>
      </c>
      <c r="M410" s="16" t="s">
        <v>22</v>
      </c>
      <c r="N410" s="35" t="s">
        <v>10</v>
      </c>
      <c r="O410" s="17"/>
    </row>
    <row r="411" spans="1:15" ht="13.5" thickBot="1">
      <c r="A411" s="39" t="s">
        <v>27</v>
      </c>
      <c r="B411" s="40" t="s">
        <v>40</v>
      </c>
      <c r="C411" s="43" t="s">
        <v>50</v>
      </c>
      <c r="D411" s="44" t="s">
        <v>51</v>
      </c>
      <c r="E411" s="90" t="s">
        <v>52</v>
      </c>
      <c r="F411" s="90" t="s">
        <v>52</v>
      </c>
      <c r="G411" s="90" t="s">
        <v>52</v>
      </c>
      <c r="H411" s="90" t="s">
        <v>52</v>
      </c>
      <c r="I411" s="90" t="s">
        <v>52</v>
      </c>
      <c r="J411" s="46"/>
      <c r="K411" s="90" t="s">
        <v>52</v>
      </c>
      <c r="L411" s="90" t="s">
        <v>52</v>
      </c>
      <c r="M411" s="44" t="s">
        <v>51</v>
      </c>
      <c r="N411" s="129" t="s">
        <v>52</v>
      </c>
      <c r="O411" s="36"/>
    </row>
    <row r="412" spans="1:15" ht="13.5" thickTop="1">
      <c r="A412" s="48"/>
      <c r="C412" s="49"/>
      <c r="D412" s="50"/>
      <c r="E412" s="91"/>
      <c r="F412" s="92"/>
      <c r="G412" s="91"/>
      <c r="H412" s="92"/>
      <c r="I412" s="92"/>
      <c r="J412" s="34"/>
      <c r="K412" s="100"/>
      <c r="L412" s="92"/>
      <c r="M412" s="21"/>
      <c r="N412" s="58"/>
      <c r="O412" s="49"/>
    </row>
    <row r="413" spans="1:15">
      <c r="A413" s="73" t="str">
        <f ca="1">OFFSET('day lookup'!$A$1,WEEKDAY(B413)-1,0)</f>
        <v>SAT</v>
      </c>
      <c r="B413" s="13">
        <f>B392+1</f>
        <v>41244</v>
      </c>
      <c r="C413" s="107" t="str">
        <f>VLOOKUP($B413,Computations!$B$10:$AY$386,VLOOKUP(C$1,'day lookup'!$D$1:$E$52,2))</f>
        <v/>
      </c>
      <c r="D413" s="107">
        <f>VLOOKUP($B413,Computations!$B$10:$AY$386,VLOOKUP(D$1,'day lookup'!$D$1:$E$52,2))</f>
        <v>0</v>
      </c>
      <c r="E413" s="107" t="str">
        <f>VLOOKUP($B413,Computations!$B$10:$AY$386,VLOOKUP(E$1,'day lookup'!$D$1:$E$52,2))</f>
        <v/>
      </c>
      <c r="F413" s="107">
        <f>VLOOKUP($B413,Computations!$B$10:$AY$386,VLOOKUP(F$1,'day lookup'!$D$1:$E$52,2))</f>
        <v>0</v>
      </c>
      <c r="G413" s="107" t="str">
        <f>VLOOKUP($B413,Computations!$B$10:$AY$386,VLOOKUP(G$1,'day lookup'!$D$1:$E$52,2))</f>
        <v/>
      </c>
      <c r="H413" s="107">
        <f>VLOOKUP($B413,Computations!$B$10:$AY$386,VLOOKUP(H$1,'day lookup'!$D$1:$E$52,2))</f>
        <v>0</v>
      </c>
      <c r="I413" s="107">
        <f>VLOOKUP($B413,Computations!$B$10:$AY$386,VLOOKUP(I$1,'day lookup'!$D$1:$E$52,2))</f>
        <v>0</v>
      </c>
      <c r="J413" s="401" t="str">
        <f>VLOOKUP($B413,Computations!$B$10:$AY$386,VLOOKUP(J$1,'day lookup'!$D$1:$E$52,2))</f>
        <v>N</v>
      </c>
      <c r="K413" s="107" t="str">
        <f>VLOOKUP($B413,Computations!$B$10:$AY$386,VLOOKUP(K$1,'day lookup'!$D$1:$E$52,2))</f>
        <v/>
      </c>
      <c r="L413" s="107" t="str">
        <f>VLOOKUP($B413,Computations!$B$10:$AY$386,VLOOKUP(L$1,'day lookup'!$D$1:$E$52,2))</f>
        <v/>
      </c>
      <c r="M413" s="107" t="str">
        <f>VLOOKUP($B413,Computations!$B$10:$AY$386,VLOOKUP(M$1,'day lookup'!$D$1:$E$52,2))</f>
        <v/>
      </c>
      <c r="N413" s="107">
        <f>VLOOKUP($B413,Computations!$B$10:$AY$386,VLOOKUP(N$1,'day lookup'!$D$1:$E$52,2))</f>
        <v>0</v>
      </c>
      <c r="O413" s="107"/>
    </row>
    <row r="414" spans="1:15">
      <c r="A414" s="73" t="str">
        <f ca="1">OFFSET('day lookup'!$A$1,WEEKDAY(B414)-1,0)</f>
        <v>SUN</v>
      </c>
      <c r="B414" s="75">
        <f t="shared" ref="B414:B442" si="22">B413+1</f>
        <v>41245</v>
      </c>
      <c r="C414" s="107" t="str">
        <f>VLOOKUP($B414,Computations!$B$10:$AY$386,VLOOKUP(C$1,'day lookup'!$D$1:$E$52,2))</f>
        <v/>
      </c>
      <c r="D414" s="107">
        <f>VLOOKUP($B414,Computations!$B$10:$AY$386,VLOOKUP(D$1,'day lookup'!$D$1:$E$52,2))</f>
        <v>0</v>
      </c>
      <c r="E414" s="107" t="str">
        <f>VLOOKUP($B414,Computations!$B$10:$AY$386,VLOOKUP(E$1,'day lookup'!$D$1:$E$52,2))</f>
        <v/>
      </c>
      <c r="F414" s="107">
        <f>VLOOKUP($B414,Computations!$B$10:$AY$386,VLOOKUP(F$1,'day lookup'!$D$1:$E$52,2))</f>
        <v>0</v>
      </c>
      <c r="G414" s="107" t="str">
        <f>VLOOKUP($B414,Computations!$B$10:$AY$386,VLOOKUP(G$1,'day lookup'!$D$1:$E$52,2))</f>
        <v/>
      </c>
      <c r="H414" s="107">
        <f>VLOOKUP($B414,Computations!$B$10:$AY$386,VLOOKUP(H$1,'day lookup'!$D$1:$E$52,2))</f>
        <v>0</v>
      </c>
      <c r="I414" s="107">
        <f>VLOOKUP($B414,Computations!$B$10:$AY$386,VLOOKUP(I$1,'day lookup'!$D$1:$E$52,2))</f>
        <v>0</v>
      </c>
      <c r="J414" s="401" t="str">
        <f>VLOOKUP($B414,Computations!$B$10:$AY$386,VLOOKUP(J$1,'day lookup'!$D$1:$E$52,2))</f>
        <v>N</v>
      </c>
      <c r="K414" s="107" t="str">
        <f>VLOOKUP($B414,Computations!$B$10:$AY$386,VLOOKUP(K$1,'day lookup'!$D$1:$E$52,2))</f>
        <v/>
      </c>
      <c r="L414" s="107" t="str">
        <f>VLOOKUP($B414,Computations!$B$10:$AY$386,VLOOKUP(L$1,'day lookup'!$D$1:$E$52,2))</f>
        <v/>
      </c>
      <c r="M414" s="107" t="str">
        <f>VLOOKUP($B414,Computations!$B$10:$AY$386,VLOOKUP(M$1,'day lookup'!$D$1:$E$52,2))</f>
        <v/>
      </c>
      <c r="N414" s="107">
        <f>VLOOKUP($B414,Computations!$B$10:$AY$386,VLOOKUP(N$1,'day lookup'!$D$1:$E$52,2))</f>
        <v>0</v>
      </c>
      <c r="O414" s="107"/>
    </row>
    <row r="415" spans="1:15">
      <c r="A415" s="73" t="str">
        <f ca="1">OFFSET('day lookup'!$A$1,WEEKDAY(B415)-1,0)</f>
        <v>MON</v>
      </c>
      <c r="B415" s="75">
        <f t="shared" si="22"/>
        <v>41246</v>
      </c>
      <c r="C415" s="107" t="str">
        <f>VLOOKUP($B415,Computations!$B$10:$AY$386,VLOOKUP(C$1,'day lookup'!$D$1:$E$52,2))</f>
        <v/>
      </c>
      <c r="D415" s="107">
        <f>VLOOKUP($B415,Computations!$B$10:$AY$386,VLOOKUP(D$1,'day lookup'!$D$1:$E$52,2))</f>
        <v>0</v>
      </c>
      <c r="E415" s="107" t="str">
        <f>VLOOKUP($B415,Computations!$B$10:$AY$386,VLOOKUP(E$1,'day lookup'!$D$1:$E$52,2))</f>
        <v/>
      </c>
      <c r="F415" s="107">
        <f>VLOOKUP($B415,Computations!$B$10:$AY$386,VLOOKUP(F$1,'day lookup'!$D$1:$E$52,2))</f>
        <v>0</v>
      </c>
      <c r="G415" s="107" t="str">
        <f>VLOOKUP($B415,Computations!$B$10:$AY$386,VLOOKUP(G$1,'day lookup'!$D$1:$E$52,2))</f>
        <v/>
      </c>
      <c r="H415" s="107">
        <f>VLOOKUP($B415,Computations!$B$10:$AY$386,VLOOKUP(H$1,'day lookup'!$D$1:$E$52,2))</f>
        <v>0</v>
      </c>
      <c r="I415" s="107">
        <f>VLOOKUP($B415,Computations!$B$10:$AY$386,VLOOKUP(I$1,'day lookup'!$D$1:$E$52,2))</f>
        <v>0</v>
      </c>
      <c r="J415" s="401" t="str">
        <f>VLOOKUP($B415,Computations!$B$10:$AY$386,VLOOKUP(J$1,'day lookup'!$D$1:$E$52,2))</f>
        <v>N</v>
      </c>
      <c r="K415" s="107" t="str">
        <f>VLOOKUP($B415,Computations!$B$10:$AY$386,VLOOKUP(K$1,'day lookup'!$D$1:$E$52,2))</f>
        <v/>
      </c>
      <c r="L415" s="107" t="str">
        <f>VLOOKUP($B415,Computations!$B$10:$AY$386,VLOOKUP(L$1,'day lookup'!$D$1:$E$52,2))</f>
        <v/>
      </c>
      <c r="M415" s="107" t="str">
        <f>VLOOKUP($B415,Computations!$B$10:$AY$386,VLOOKUP(M$1,'day lookup'!$D$1:$E$52,2))</f>
        <v/>
      </c>
      <c r="N415" s="107">
        <f>VLOOKUP($B415,Computations!$B$10:$AY$386,VLOOKUP(N$1,'day lookup'!$D$1:$E$52,2))</f>
        <v>0</v>
      </c>
      <c r="O415" s="107"/>
    </row>
    <row r="416" spans="1:15">
      <c r="A416" s="73" t="str">
        <f ca="1">OFFSET('day lookup'!$A$1,WEEKDAY(B416)-1,0)</f>
        <v>TUE</v>
      </c>
      <c r="B416" s="75">
        <f t="shared" si="22"/>
        <v>41247</v>
      </c>
      <c r="C416" s="107" t="str">
        <f>VLOOKUP($B416,Computations!$B$10:$AY$386,VLOOKUP(C$1,'day lookup'!$D$1:$E$52,2))</f>
        <v/>
      </c>
      <c r="D416" s="107">
        <f>VLOOKUP($B416,Computations!$B$10:$AY$386,VLOOKUP(D$1,'day lookup'!$D$1:$E$52,2))</f>
        <v>0</v>
      </c>
      <c r="E416" s="107" t="str">
        <f>VLOOKUP($B416,Computations!$B$10:$AY$386,VLOOKUP(E$1,'day lookup'!$D$1:$E$52,2))</f>
        <v/>
      </c>
      <c r="F416" s="107">
        <f>VLOOKUP($B416,Computations!$B$10:$AY$386,VLOOKUP(F$1,'day lookup'!$D$1:$E$52,2))</f>
        <v>0</v>
      </c>
      <c r="G416" s="107" t="str">
        <f>VLOOKUP($B416,Computations!$B$10:$AY$386,VLOOKUP(G$1,'day lookup'!$D$1:$E$52,2))</f>
        <v/>
      </c>
      <c r="H416" s="107">
        <f>VLOOKUP($B416,Computations!$B$10:$AY$386,VLOOKUP(H$1,'day lookup'!$D$1:$E$52,2))</f>
        <v>0</v>
      </c>
      <c r="I416" s="107">
        <f>VLOOKUP($B416,Computations!$B$10:$AY$386,VLOOKUP(I$1,'day lookup'!$D$1:$E$52,2))</f>
        <v>0</v>
      </c>
      <c r="J416" s="401" t="str">
        <f>VLOOKUP($B416,Computations!$B$10:$AY$386,VLOOKUP(J$1,'day lookup'!$D$1:$E$52,2))</f>
        <v>N</v>
      </c>
      <c r="K416" s="107" t="str">
        <f>VLOOKUP($B416,Computations!$B$10:$AY$386,VLOOKUP(K$1,'day lookup'!$D$1:$E$52,2))</f>
        <v/>
      </c>
      <c r="L416" s="107" t="str">
        <f>VLOOKUP($B416,Computations!$B$10:$AY$386,VLOOKUP(L$1,'day lookup'!$D$1:$E$52,2))</f>
        <v/>
      </c>
      <c r="M416" s="107" t="str">
        <f>VLOOKUP($B416,Computations!$B$10:$AY$386,VLOOKUP(M$1,'day lookup'!$D$1:$E$52,2))</f>
        <v/>
      </c>
      <c r="N416" s="107">
        <f>VLOOKUP($B416,Computations!$B$10:$AY$386,VLOOKUP(N$1,'day lookup'!$D$1:$E$52,2))</f>
        <v>0</v>
      </c>
      <c r="O416" s="107"/>
    </row>
    <row r="417" spans="1:15">
      <c r="A417" s="73" t="str">
        <f ca="1">OFFSET('day lookup'!$A$1,WEEKDAY(B417)-1,0)</f>
        <v>WED</v>
      </c>
      <c r="B417" s="75">
        <f t="shared" si="22"/>
        <v>41248</v>
      </c>
      <c r="C417" s="107" t="str">
        <f>VLOOKUP($B417,Computations!$B$10:$AY$386,VLOOKUP(C$1,'day lookup'!$D$1:$E$52,2))</f>
        <v/>
      </c>
      <c r="D417" s="107">
        <f>VLOOKUP($B417,Computations!$B$10:$AY$386,VLOOKUP(D$1,'day lookup'!$D$1:$E$52,2))</f>
        <v>0</v>
      </c>
      <c r="E417" s="107" t="str">
        <f>VLOOKUP($B417,Computations!$B$10:$AY$386,VLOOKUP(E$1,'day lookup'!$D$1:$E$52,2))</f>
        <v/>
      </c>
      <c r="F417" s="107">
        <f>VLOOKUP($B417,Computations!$B$10:$AY$386,VLOOKUP(F$1,'day lookup'!$D$1:$E$52,2))</f>
        <v>0</v>
      </c>
      <c r="G417" s="107" t="str">
        <f>VLOOKUP($B417,Computations!$B$10:$AY$386,VLOOKUP(G$1,'day lookup'!$D$1:$E$52,2))</f>
        <v/>
      </c>
      <c r="H417" s="107">
        <f>VLOOKUP($B417,Computations!$B$10:$AY$386,VLOOKUP(H$1,'day lookup'!$D$1:$E$52,2))</f>
        <v>0</v>
      </c>
      <c r="I417" s="107">
        <f>VLOOKUP($B417,Computations!$B$10:$AY$386,VLOOKUP(I$1,'day lookup'!$D$1:$E$52,2))</f>
        <v>0</v>
      </c>
      <c r="J417" s="401" t="str">
        <f>VLOOKUP($B417,Computations!$B$10:$AY$386,VLOOKUP(J$1,'day lookup'!$D$1:$E$52,2))</f>
        <v>N</v>
      </c>
      <c r="K417" s="107" t="str">
        <f>VLOOKUP($B417,Computations!$B$10:$AY$386,VLOOKUP(K$1,'day lookup'!$D$1:$E$52,2))</f>
        <v/>
      </c>
      <c r="L417" s="107" t="str">
        <f>VLOOKUP($B417,Computations!$B$10:$AY$386,VLOOKUP(L$1,'day lookup'!$D$1:$E$52,2))</f>
        <v/>
      </c>
      <c r="M417" s="107" t="str">
        <f>VLOOKUP($B417,Computations!$B$10:$AY$386,VLOOKUP(M$1,'day lookup'!$D$1:$E$52,2))</f>
        <v/>
      </c>
      <c r="N417" s="107">
        <f>VLOOKUP($B417,Computations!$B$10:$AY$386,VLOOKUP(N$1,'day lookup'!$D$1:$E$52,2))</f>
        <v>0</v>
      </c>
      <c r="O417" s="107"/>
    </row>
    <row r="418" spans="1:15">
      <c r="A418" s="73" t="str">
        <f ca="1">OFFSET('day lookup'!$A$1,WEEKDAY(B418)-1,0)</f>
        <v>THU</v>
      </c>
      <c r="B418" s="75">
        <f t="shared" si="22"/>
        <v>41249</v>
      </c>
      <c r="C418" s="107" t="str">
        <f>VLOOKUP($B418,Computations!$B$10:$AY$386,VLOOKUP(C$1,'day lookup'!$D$1:$E$52,2))</f>
        <v/>
      </c>
      <c r="D418" s="107">
        <f>VLOOKUP($B418,Computations!$B$10:$AY$386,VLOOKUP(D$1,'day lookup'!$D$1:$E$52,2))</f>
        <v>0</v>
      </c>
      <c r="E418" s="107" t="str">
        <f>VLOOKUP($B418,Computations!$B$10:$AY$386,VLOOKUP(E$1,'day lookup'!$D$1:$E$52,2))</f>
        <v/>
      </c>
      <c r="F418" s="107">
        <f>VLOOKUP($B418,Computations!$B$10:$AY$386,VLOOKUP(F$1,'day lookup'!$D$1:$E$52,2))</f>
        <v>0</v>
      </c>
      <c r="G418" s="107" t="str">
        <f>VLOOKUP($B418,Computations!$B$10:$AY$386,VLOOKUP(G$1,'day lookup'!$D$1:$E$52,2))</f>
        <v/>
      </c>
      <c r="H418" s="107">
        <f>VLOOKUP($B418,Computations!$B$10:$AY$386,VLOOKUP(H$1,'day lookup'!$D$1:$E$52,2))</f>
        <v>0</v>
      </c>
      <c r="I418" s="107">
        <f>VLOOKUP($B418,Computations!$B$10:$AY$386,VLOOKUP(I$1,'day lookup'!$D$1:$E$52,2))</f>
        <v>0</v>
      </c>
      <c r="J418" s="401" t="str">
        <f>VLOOKUP($B418,Computations!$B$10:$AY$386,VLOOKUP(J$1,'day lookup'!$D$1:$E$52,2))</f>
        <v>N</v>
      </c>
      <c r="K418" s="107" t="str">
        <f>VLOOKUP($B418,Computations!$B$10:$AY$386,VLOOKUP(K$1,'day lookup'!$D$1:$E$52,2))</f>
        <v/>
      </c>
      <c r="L418" s="107" t="str">
        <f>VLOOKUP($B418,Computations!$B$10:$AY$386,VLOOKUP(L$1,'day lookup'!$D$1:$E$52,2))</f>
        <v/>
      </c>
      <c r="M418" s="107" t="str">
        <f>VLOOKUP($B418,Computations!$B$10:$AY$386,VLOOKUP(M$1,'day lookup'!$D$1:$E$52,2))</f>
        <v/>
      </c>
      <c r="N418" s="107">
        <f>VLOOKUP($B418,Computations!$B$10:$AY$386,VLOOKUP(N$1,'day lookup'!$D$1:$E$52,2))</f>
        <v>0</v>
      </c>
      <c r="O418" s="107"/>
    </row>
    <row r="419" spans="1:15">
      <c r="A419" s="73" t="str">
        <f ca="1">OFFSET('day lookup'!$A$1,WEEKDAY(B419)-1,0)</f>
        <v>FRI</v>
      </c>
      <c r="B419" s="75">
        <f t="shared" si="22"/>
        <v>41250</v>
      </c>
      <c r="C419" s="107" t="str">
        <f>VLOOKUP($B419,Computations!$B$10:$AY$386,VLOOKUP(C$1,'day lookup'!$D$1:$E$52,2))</f>
        <v/>
      </c>
      <c r="D419" s="107">
        <f>VLOOKUP($B419,Computations!$B$10:$AY$386,VLOOKUP(D$1,'day lookup'!$D$1:$E$52,2))</f>
        <v>0</v>
      </c>
      <c r="E419" s="107" t="str">
        <f>VLOOKUP($B419,Computations!$B$10:$AY$386,VLOOKUP(E$1,'day lookup'!$D$1:$E$52,2))</f>
        <v/>
      </c>
      <c r="F419" s="107">
        <f>VLOOKUP($B419,Computations!$B$10:$AY$386,VLOOKUP(F$1,'day lookup'!$D$1:$E$52,2))</f>
        <v>0</v>
      </c>
      <c r="G419" s="107" t="str">
        <f>VLOOKUP($B419,Computations!$B$10:$AY$386,VLOOKUP(G$1,'day lookup'!$D$1:$E$52,2))</f>
        <v/>
      </c>
      <c r="H419" s="107">
        <f>VLOOKUP($B419,Computations!$B$10:$AY$386,VLOOKUP(H$1,'day lookup'!$D$1:$E$52,2))</f>
        <v>0</v>
      </c>
      <c r="I419" s="107">
        <f>VLOOKUP($B419,Computations!$B$10:$AY$386,VLOOKUP(I$1,'day lookup'!$D$1:$E$52,2))</f>
        <v>0</v>
      </c>
      <c r="J419" s="401" t="str">
        <f>VLOOKUP($B419,Computations!$B$10:$AY$386,VLOOKUP(J$1,'day lookup'!$D$1:$E$52,2))</f>
        <v>N</v>
      </c>
      <c r="K419" s="107" t="str">
        <f>VLOOKUP($B419,Computations!$B$10:$AY$386,VLOOKUP(K$1,'day lookup'!$D$1:$E$52,2))</f>
        <v/>
      </c>
      <c r="L419" s="107" t="str">
        <f>VLOOKUP($B419,Computations!$B$10:$AY$386,VLOOKUP(L$1,'day lookup'!$D$1:$E$52,2))</f>
        <v/>
      </c>
      <c r="M419" s="107" t="str">
        <f>VLOOKUP($B419,Computations!$B$10:$AY$386,VLOOKUP(M$1,'day lookup'!$D$1:$E$52,2))</f>
        <v/>
      </c>
      <c r="N419" s="107">
        <f>VLOOKUP($B419,Computations!$B$10:$AY$386,VLOOKUP(N$1,'day lookup'!$D$1:$E$52,2))</f>
        <v>0</v>
      </c>
      <c r="O419" s="107"/>
    </row>
    <row r="420" spans="1:15">
      <c r="A420" s="73" t="str">
        <f ca="1">OFFSET('day lookup'!$A$1,WEEKDAY(B420)-1,0)</f>
        <v>SAT</v>
      </c>
      <c r="B420" s="75">
        <f t="shared" si="22"/>
        <v>41251</v>
      </c>
      <c r="C420" s="107" t="str">
        <f>VLOOKUP($B420,Computations!$B$10:$AY$386,VLOOKUP(C$1,'day lookup'!$D$1:$E$52,2))</f>
        <v/>
      </c>
      <c r="D420" s="107">
        <f>VLOOKUP($B420,Computations!$B$10:$AY$386,VLOOKUP(D$1,'day lookup'!$D$1:$E$52,2))</f>
        <v>0</v>
      </c>
      <c r="E420" s="107" t="str">
        <f>VLOOKUP($B420,Computations!$B$10:$AY$386,VLOOKUP(E$1,'day lookup'!$D$1:$E$52,2))</f>
        <v/>
      </c>
      <c r="F420" s="107">
        <f>VLOOKUP($B420,Computations!$B$10:$AY$386,VLOOKUP(F$1,'day lookup'!$D$1:$E$52,2))</f>
        <v>0</v>
      </c>
      <c r="G420" s="107" t="str">
        <f>VLOOKUP($B420,Computations!$B$10:$AY$386,VLOOKUP(G$1,'day lookup'!$D$1:$E$52,2))</f>
        <v/>
      </c>
      <c r="H420" s="107">
        <f>VLOOKUP($B420,Computations!$B$10:$AY$386,VLOOKUP(H$1,'day lookup'!$D$1:$E$52,2))</f>
        <v>0</v>
      </c>
      <c r="I420" s="107">
        <f>VLOOKUP($B420,Computations!$B$10:$AY$386,VLOOKUP(I$1,'day lookup'!$D$1:$E$52,2))</f>
        <v>0</v>
      </c>
      <c r="J420" s="401" t="str">
        <f>VLOOKUP($B420,Computations!$B$10:$AY$386,VLOOKUP(J$1,'day lookup'!$D$1:$E$52,2))</f>
        <v>N</v>
      </c>
      <c r="K420" s="107" t="str">
        <f>VLOOKUP($B420,Computations!$B$10:$AY$386,VLOOKUP(K$1,'day lookup'!$D$1:$E$52,2))</f>
        <v/>
      </c>
      <c r="L420" s="107" t="str">
        <f>VLOOKUP($B420,Computations!$B$10:$AY$386,VLOOKUP(L$1,'day lookup'!$D$1:$E$52,2))</f>
        <v/>
      </c>
      <c r="M420" s="107" t="str">
        <f>VLOOKUP($B420,Computations!$B$10:$AY$386,VLOOKUP(M$1,'day lookup'!$D$1:$E$52,2))</f>
        <v/>
      </c>
      <c r="N420" s="107">
        <f>VLOOKUP($B420,Computations!$B$10:$AY$386,VLOOKUP(N$1,'day lookup'!$D$1:$E$52,2))</f>
        <v>0</v>
      </c>
      <c r="O420" s="107"/>
    </row>
    <row r="421" spans="1:15">
      <c r="A421" s="73" t="str">
        <f ca="1">OFFSET('day lookup'!$A$1,WEEKDAY(B421)-1,0)</f>
        <v>SUN</v>
      </c>
      <c r="B421" s="75">
        <f t="shared" si="22"/>
        <v>41252</v>
      </c>
      <c r="C421" s="107" t="str">
        <f>VLOOKUP($B421,Computations!$B$10:$AY$386,VLOOKUP(C$1,'day lookup'!$D$1:$E$52,2))</f>
        <v/>
      </c>
      <c r="D421" s="107">
        <f>VLOOKUP($B421,Computations!$B$10:$AY$386,VLOOKUP(D$1,'day lookup'!$D$1:$E$52,2))</f>
        <v>0</v>
      </c>
      <c r="E421" s="107" t="str">
        <f>VLOOKUP($B421,Computations!$B$10:$AY$386,VLOOKUP(E$1,'day lookup'!$D$1:$E$52,2))</f>
        <v/>
      </c>
      <c r="F421" s="107">
        <f>VLOOKUP($B421,Computations!$B$10:$AY$386,VLOOKUP(F$1,'day lookup'!$D$1:$E$52,2))</f>
        <v>0</v>
      </c>
      <c r="G421" s="107" t="str">
        <f>VLOOKUP($B421,Computations!$B$10:$AY$386,VLOOKUP(G$1,'day lookup'!$D$1:$E$52,2))</f>
        <v/>
      </c>
      <c r="H421" s="107">
        <f>VLOOKUP($B421,Computations!$B$10:$AY$386,VLOOKUP(H$1,'day lookup'!$D$1:$E$52,2))</f>
        <v>0</v>
      </c>
      <c r="I421" s="107">
        <f>VLOOKUP($B421,Computations!$B$10:$AY$386,VLOOKUP(I$1,'day lookup'!$D$1:$E$52,2))</f>
        <v>0</v>
      </c>
      <c r="J421" s="401" t="str">
        <f>VLOOKUP($B421,Computations!$B$10:$AY$386,VLOOKUP(J$1,'day lookup'!$D$1:$E$52,2))</f>
        <v>N</v>
      </c>
      <c r="K421" s="107" t="str">
        <f>VLOOKUP($B421,Computations!$B$10:$AY$386,VLOOKUP(K$1,'day lookup'!$D$1:$E$52,2))</f>
        <v/>
      </c>
      <c r="L421" s="107" t="str">
        <f>VLOOKUP($B421,Computations!$B$10:$AY$386,VLOOKUP(L$1,'day lookup'!$D$1:$E$52,2))</f>
        <v/>
      </c>
      <c r="M421" s="107" t="str">
        <f>VLOOKUP($B421,Computations!$B$10:$AY$386,VLOOKUP(M$1,'day lookup'!$D$1:$E$52,2))</f>
        <v/>
      </c>
      <c r="N421" s="107">
        <f>VLOOKUP($B421,Computations!$B$10:$AY$386,VLOOKUP(N$1,'day lookup'!$D$1:$E$52,2))</f>
        <v>0</v>
      </c>
      <c r="O421" s="107"/>
    </row>
    <row r="422" spans="1:15">
      <c r="A422" s="73" t="str">
        <f ca="1">OFFSET('day lookup'!$A$1,WEEKDAY(B422)-1,0)</f>
        <v>MON</v>
      </c>
      <c r="B422" s="75">
        <f t="shared" si="22"/>
        <v>41253</v>
      </c>
      <c r="C422" s="107" t="str">
        <f>VLOOKUP($B422,Computations!$B$10:$AY$386,VLOOKUP(C$1,'day lookup'!$D$1:$E$52,2))</f>
        <v/>
      </c>
      <c r="D422" s="107">
        <f>VLOOKUP($B422,Computations!$B$10:$AY$386,VLOOKUP(D$1,'day lookup'!$D$1:$E$52,2))</f>
        <v>0</v>
      </c>
      <c r="E422" s="107" t="str">
        <f>VLOOKUP($B422,Computations!$B$10:$AY$386,VLOOKUP(E$1,'day lookup'!$D$1:$E$52,2))</f>
        <v/>
      </c>
      <c r="F422" s="107">
        <f>VLOOKUP($B422,Computations!$B$10:$AY$386,VLOOKUP(F$1,'day lookup'!$D$1:$E$52,2))</f>
        <v>0</v>
      </c>
      <c r="G422" s="107" t="str">
        <f>VLOOKUP($B422,Computations!$B$10:$AY$386,VLOOKUP(G$1,'day lookup'!$D$1:$E$52,2))</f>
        <v/>
      </c>
      <c r="H422" s="107">
        <f>VLOOKUP($B422,Computations!$B$10:$AY$386,VLOOKUP(H$1,'day lookup'!$D$1:$E$52,2))</f>
        <v>0</v>
      </c>
      <c r="I422" s="107">
        <f>VLOOKUP($B422,Computations!$B$10:$AY$386,VLOOKUP(I$1,'day lookup'!$D$1:$E$52,2))</f>
        <v>0</v>
      </c>
      <c r="J422" s="401" t="str">
        <f>VLOOKUP($B422,Computations!$B$10:$AY$386,VLOOKUP(J$1,'day lookup'!$D$1:$E$52,2))</f>
        <v>N</v>
      </c>
      <c r="K422" s="107" t="str">
        <f>VLOOKUP($B422,Computations!$B$10:$AY$386,VLOOKUP(K$1,'day lookup'!$D$1:$E$52,2))</f>
        <v/>
      </c>
      <c r="L422" s="107" t="str">
        <f>VLOOKUP($B422,Computations!$B$10:$AY$386,VLOOKUP(L$1,'day lookup'!$D$1:$E$52,2))</f>
        <v/>
      </c>
      <c r="M422" s="107" t="str">
        <f>VLOOKUP($B422,Computations!$B$10:$AY$386,VLOOKUP(M$1,'day lookup'!$D$1:$E$52,2))</f>
        <v/>
      </c>
      <c r="N422" s="107">
        <f>VLOOKUP($B422,Computations!$B$10:$AY$386,VLOOKUP(N$1,'day lookup'!$D$1:$E$52,2))</f>
        <v>0</v>
      </c>
      <c r="O422" s="107"/>
    </row>
    <row r="423" spans="1:15">
      <c r="A423" s="73" t="str">
        <f ca="1">OFFSET('day lookup'!$A$1,WEEKDAY(B423)-1,0)</f>
        <v>TUE</v>
      </c>
      <c r="B423" s="75">
        <f t="shared" si="22"/>
        <v>41254</v>
      </c>
      <c r="C423" s="107" t="str">
        <f>VLOOKUP($B423,Computations!$B$10:$AY$386,VLOOKUP(C$1,'day lookup'!$D$1:$E$52,2))</f>
        <v/>
      </c>
      <c r="D423" s="107">
        <f>VLOOKUP($B423,Computations!$B$10:$AY$386,VLOOKUP(D$1,'day lookup'!$D$1:$E$52,2))</f>
        <v>0</v>
      </c>
      <c r="E423" s="107" t="str">
        <f>VLOOKUP($B423,Computations!$B$10:$AY$386,VLOOKUP(E$1,'day lookup'!$D$1:$E$52,2))</f>
        <v/>
      </c>
      <c r="F423" s="107">
        <f>VLOOKUP($B423,Computations!$B$10:$AY$386,VLOOKUP(F$1,'day lookup'!$D$1:$E$52,2))</f>
        <v>0</v>
      </c>
      <c r="G423" s="107" t="str">
        <f>VLOOKUP($B423,Computations!$B$10:$AY$386,VLOOKUP(G$1,'day lookup'!$D$1:$E$52,2))</f>
        <v/>
      </c>
      <c r="H423" s="107">
        <f>VLOOKUP($B423,Computations!$B$10:$AY$386,VLOOKUP(H$1,'day lookup'!$D$1:$E$52,2))</f>
        <v>0</v>
      </c>
      <c r="I423" s="107">
        <f>VLOOKUP($B423,Computations!$B$10:$AY$386,VLOOKUP(I$1,'day lookup'!$D$1:$E$52,2))</f>
        <v>0</v>
      </c>
      <c r="J423" s="401" t="str">
        <f>VLOOKUP($B423,Computations!$B$10:$AY$386,VLOOKUP(J$1,'day lookup'!$D$1:$E$52,2))</f>
        <v>N</v>
      </c>
      <c r="K423" s="107" t="str">
        <f>VLOOKUP($B423,Computations!$B$10:$AY$386,VLOOKUP(K$1,'day lookup'!$D$1:$E$52,2))</f>
        <v/>
      </c>
      <c r="L423" s="107" t="str">
        <f>VLOOKUP($B423,Computations!$B$10:$AY$386,VLOOKUP(L$1,'day lookup'!$D$1:$E$52,2))</f>
        <v/>
      </c>
      <c r="M423" s="107" t="str">
        <f>VLOOKUP($B423,Computations!$B$10:$AY$386,VLOOKUP(M$1,'day lookup'!$D$1:$E$52,2))</f>
        <v/>
      </c>
      <c r="N423" s="107">
        <f>VLOOKUP($B423,Computations!$B$10:$AY$386,VLOOKUP(N$1,'day lookup'!$D$1:$E$52,2))</f>
        <v>0</v>
      </c>
      <c r="O423" s="107"/>
    </row>
    <row r="424" spans="1:15">
      <c r="A424" s="73" t="str">
        <f ca="1">OFFSET('day lookup'!$A$1,WEEKDAY(B424)-1,0)</f>
        <v>WED</v>
      </c>
      <c r="B424" s="75">
        <f t="shared" si="22"/>
        <v>41255</v>
      </c>
      <c r="C424" s="107" t="str">
        <f>VLOOKUP($B424,Computations!$B$10:$AY$386,VLOOKUP(C$1,'day lookup'!$D$1:$E$52,2))</f>
        <v/>
      </c>
      <c r="D424" s="107">
        <f>VLOOKUP($B424,Computations!$B$10:$AY$386,VLOOKUP(D$1,'day lookup'!$D$1:$E$52,2))</f>
        <v>0</v>
      </c>
      <c r="E424" s="107" t="str">
        <f>VLOOKUP($B424,Computations!$B$10:$AY$386,VLOOKUP(E$1,'day lookup'!$D$1:$E$52,2))</f>
        <v/>
      </c>
      <c r="F424" s="107">
        <f>VLOOKUP($B424,Computations!$B$10:$AY$386,VLOOKUP(F$1,'day lookup'!$D$1:$E$52,2))</f>
        <v>0</v>
      </c>
      <c r="G424" s="107" t="str">
        <f>VLOOKUP($B424,Computations!$B$10:$AY$386,VLOOKUP(G$1,'day lookup'!$D$1:$E$52,2))</f>
        <v/>
      </c>
      <c r="H424" s="107">
        <f>VLOOKUP($B424,Computations!$B$10:$AY$386,VLOOKUP(H$1,'day lookup'!$D$1:$E$52,2))</f>
        <v>0</v>
      </c>
      <c r="I424" s="107">
        <f>VLOOKUP($B424,Computations!$B$10:$AY$386,VLOOKUP(I$1,'day lookup'!$D$1:$E$52,2))</f>
        <v>0</v>
      </c>
      <c r="J424" s="401" t="str">
        <f>VLOOKUP($B424,Computations!$B$10:$AY$386,VLOOKUP(J$1,'day lookup'!$D$1:$E$52,2))</f>
        <v>N</v>
      </c>
      <c r="K424" s="107" t="str">
        <f>VLOOKUP($B424,Computations!$B$10:$AY$386,VLOOKUP(K$1,'day lookup'!$D$1:$E$52,2))</f>
        <v/>
      </c>
      <c r="L424" s="107" t="str">
        <f>VLOOKUP($B424,Computations!$B$10:$AY$386,VLOOKUP(L$1,'day lookup'!$D$1:$E$52,2))</f>
        <v/>
      </c>
      <c r="M424" s="107" t="str">
        <f>VLOOKUP($B424,Computations!$B$10:$AY$386,VLOOKUP(M$1,'day lookup'!$D$1:$E$52,2))</f>
        <v/>
      </c>
      <c r="N424" s="107">
        <f>VLOOKUP($B424,Computations!$B$10:$AY$386,VLOOKUP(N$1,'day lookup'!$D$1:$E$52,2))</f>
        <v>0</v>
      </c>
      <c r="O424" s="107"/>
    </row>
    <row r="425" spans="1:15">
      <c r="A425" s="73" t="str">
        <f ca="1">OFFSET('day lookup'!$A$1,WEEKDAY(B425)-1,0)</f>
        <v>THU</v>
      </c>
      <c r="B425" s="75">
        <f t="shared" si="22"/>
        <v>41256</v>
      </c>
      <c r="C425" s="107" t="str">
        <f>VLOOKUP($B425,Computations!$B$10:$AY$386,VLOOKUP(C$1,'day lookup'!$D$1:$E$52,2))</f>
        <v/>
      </c>
      <c r="D425" s="107">
        <f>VLOOKUP($B425,Computations!$B$10:$AY$386,VLOOKUP(D$1,'day lookup'!$D$1:$E$52,2))</f>
        <v>0</v>
      </c>
      <c r="E425" s="107" t="str">
        <f>VLOOKUP($B425,Computations!$B$10:$AY$386,VLOOKUP(E$1,'day lookup'!$D$1:$E$52,2))</f>
        <v/>
      </c>
      <c r="F425" s="107">
        <f>VLOOKUP($B425,Computations!$B$10:$AY$386,VLOOKUP(F$1,'day lookup'!$D$1:$E$52,2))</f>
        <v>0</v>
      </c>
      <c r="G425" s="107" t="str">
        <f>VLOOKUP($B425,Computations!$B$10:$AY$386,VLOOKUP(G$1,'day lookup'!$D$1:$E$52,2))</f>
        <v/>
      </c>
      <c r="H425" s="107">
        <f>VLOOKUP($B425,Computations!$B$10:$AY$386,VLOOKUP(H$1,'day lookup'!$D$1:$E$52,2))</f>
        <v>0</v>
      </c>
      <c r="I425" s="107">
        <f>VLOOKUP($B425,Computations!$B$10:$AY$386,VLOOKUP(I$1,'day lookup'!$D$1:$E$52,2))</f>
        <v>0</v>
      </c>
      <c r="J425" s="401" t="str">
        <f>VLOOKUP($B425,Computations!$B$10:$AY$386,VLOOKUP(J$1,'day lookup'!$D$1:$E$52,2))</f>
        <v>N</v>
      </c>
      <c r="K425" s="107" t="str">
        <f>VLOOKUP($B425,Computations!$B$10:$AY$386,VLOOKUP(K$1,'day lookup'!$D$1:$E$52,2))</f>
        <v/>
      </c>
      <c r="L425" s="107" t="str">
        <f>VLOOKUP($B425,Computations!$B$10:$AY$386,VLOOKUP(L$1,'day lookup'!$D$1:$E$52,2))</f>
        <v/>
      </c>
      <c r="M425" s="107" t="str">
        <f>VLOOKUP($B425,Computations!$B$10:$AY$386,VLOOKUP(M$1,'day lookup'!$D$1:$E$52,2))</f>
        <v/>
      </c>
      <c r="N425" s="107">
        <f>VLOOKUP($B425,Computations!$B$10:$AY$386,VLOOKUP(N$1,'day lookup'!$D$1:$E$52,2))</f>
        <v>0</v>
      </c>
      <c r="O425" s="107"/>
    </row>
    <row r="426" spans="1:15">
      <c r="A426" s="73" t="str">
        <f ca="1">OFFSET('day lookup'!$A$1,WEEKDAY(B426)-1,0)</f>
        <v>FRI</v>
      </c>
      <c r="B426" s="75">
        <f t="shared" si="22"/>
        <v>41257</v>
      </c>
      <c r="C426" s="107" t="str">
        <f>VLOOKUP($B426,Computations!$B$10:$AY$386,VLOOKUP(C$1,'day lookup'!$D$1:$E$52,2))</f>
        <v/>
      </c>
      <c r="D426" s="107">
        <f>VLOOKUP($B426,Computations!$B$10:$AY$386,VLOOKUP(D$1,'day lookup'!$D$1:$E$52,2))</f>
        <v>0</v>
      </c>
      <c r="E426" s="107" t="str">
        <f>VLOOKUP($B426,Computations!$B$10:$AY$386,VLOOKUP(E$1,'day lookup'!$D$1:$E$52,2))</f>
        <v/>
      </c>
      <c r="F426" s="107">
        <f>VLOOKUP($B426,Computations!$B$10:$AY$386,VLOOKUP(F$1,'day lookup'!$D$1:$E$52,2))</f>
        <v>0</v>
      </c>
      <c r="G426" s="107" t="str">
        <f>VLOOKUP($B426,Computations!$B$10:$AY$386,VLOOKUP(G$1,'day lookup'!$D$1:$E$52,2))</f>
        <v/>
      </c>
      <c r="H426" s="107">
        <f>VLOOKUP($B426,Computations!$B$10:$AY$386,VLOOKUP(H$1,'day lookup'!$D$1:$E$52,2))</f>
        <v>0</v>
      </c>
      <c r="I426" s="107">
        <f>VLOOKUP($B426,Computations!$B$10:$AY$386,VLOOKUP(I$1,'day lookup'!$D$1:$E$52,2))</f>
        <v>0</v>
      </c>
      <c r="J426" s="401" t="str">
        <f>VLOOKUP($B426,Computations!$B$10:$AY$386,VLOOKUP(J$1,'day lookup'!$D$1:$E$52,2))</f>
        <v>N</v>
      </c>
      <c r="K426" s="107" t="str">
        <f>VLOOKUP($B426,Computations!$B$10:$AY$386,VLOOKUP(K$1,'day lookup'!$D$1:$E$52,2))</f>
        <v/>
      </c>
      <c r="L426" s="107" t="str">
        <f>VLOOKUP($B426,Computations!$B$10:$AY$386,VLOOKUP(L$1,'day lookup'!$D$1:$E$52,2))</f>
        <v/>
      </c>
      <c r="M426" s="107" t="str">
        <f>VLOOKUP($B426,Computations!$B$10:$AY$386,VLOOKUP(M$1,'day lookup'!$D$1:$E$52,2))</f>
        <v/>
      </c>
      <c r="N426" s="107">
        <f>VLOOKUP($B426,Computations!$B$10:$AY$386,VLOOKUP(N$1,'day lookup'!$D$1:$E$52,2))</f>
        <v>0</v>
      </c>
      <c r="O426" s="107"/>
    </row>
    <row r="427" spans="1:15">
      <c r="A427" s="73" t="str">
        <f ca="1">OFFSET('day lookup'!$A$1,WEEKDAY(B427)-1,0)</f>
        <v>SAT</v>
      </c>
      <c r="B427" s="75">
        <f t="shared" si="22"/>
        <v>41258</v>
      </c>
      <c r="C427" s="107" t="str">
        <f>VLOOKUP($B427,Computations!$B$10:$AY$386,VLOOKUP(C$1,'day lookup'!$D$1:$E$52,2))</f>
        <v/>
      </c>
      <c r="D427" s="107">
        <f>VLOOKUP($B427,Computations!$B$10:$AY$386,VLOOKUP(D$1,'day lookup'!$D$1:$E$52,2))</f>
        <v>0</v>
      </c>
      <c r="E427" s="107" t="str">
        <f>VLOOKUP($B427,Computations!$B$10:$AY$386,VLOOKUP(E$1,'day lookup'!$D$1:$E$52,2))</f>
        <v/>
      </c>
      <c r="F427" s="107">
        <f>VLOOKUP($B427,Computations!$B$10:$AY$386,VLOOKUP(F$1,'day lookup'!$D$1:$E$52,2))</f>
        <v>0</v>
      </c>
      <c r="G427" s="107" t="str">
        <f>VLOOKUP($B427,Computations!$B$10:$AY$386,VLOOKUP(G$1,'day lookup'!$D$1:$E$52,2))</f>
        <v/>
      </c>
      <c r="H427" s="107">
        <f>VLOOKUP($B427,Computations!$B$10:$AY$386,VLOOKUP(H$1,'day lookup'!$D$1:$E$52,2))</f>
        <v>0</v>
      </c>
      <c r="I427" s="107">
        <f>VLOOKUP($B427,Computations!$B$10:$AY$386,VLOOKUP(I$1,'day lookup'!$D$1:$E$52,2))</f>
        <v>0</v>
      </c>
      <c r="J427" s="401" t="str">
        <f>VLOOKUP($B427,Computations!$B$10:$AY$386,VLOOKUP(J$1,'day lookup'!$D$1:$E$52,2))</f>
        <v>N</v>
      </c>
      <c r="K427" s="107" t="str">
        <f>VLOOKUP($B427,Computations!$B$10:$AY$386,VLOOKUP(K$1,'day lookup'!$D$1:$E$52,2))</f>
        <v/>
      </c>
      <c r="L427" s="107" t="str">
        <f>VLOOKUP($B427,Computations!$B$10:$AY$386,VLOOKUP(L$1,'day lookup'!$D$1:$E$52,2))</f>
        <v/>
      </c>
      <c r="M427" s="107" t="str">
        <f>VLOOKUP($B427,Computations!$B$10:$AY$386,VLOOKUP(M$1,'day lookup'!$D$1:$E$52,2))</f>
        <v/>
      </c>
      <c r="N427" s="107">
        <f>VLOOKUP($B427,Computations!$B$10:$AY$386,VLOOKUP(N$1,'day lookup'!$D$1:$E$52,2))</f>
        <v>0</v>
      </c>
      <c r="O427" s="107"/>
    </row>
    <row r="428" spans="1:15">
      <c r="A428" s="73" t="str">
        <f ca="1">OFFSET('day lookup'!$A$1,WEEKDAY(B428)-1,0)</f>
        <v>SUN</v>
      </c>
      <c r="B428" s="75">
        <f t="shared" si="22"/>
        <v>41259</v>
      </c>
      <c r="C428" s="107" t="str">
        <f>VLOOKUP($B428,Computations!$B$10:$AY$386,VLOOKUP(C$1,'day lookup'!$D$1:$E$52,2))</f>
        <v/>
      </c>
      <c r="D428" s="107">
        <f>VLOOKUP($B428,Computations!$B$10:$AY$386,VLOOKUP(D$1,'day lookup'!$D$1:$E$52,2))</f>
        <v>0</v>
      </c>
      <c r="E428" s="107" t="str">
        <f>VLOOKUP($B428,Computations!$B$10:$AY$386,VLOOKUP(E$1,'day lookup'!$D$1:$E$52,2))</f>
        <v/>
      </c>
      <c r="F428" s="107">
        <f>VLOOKUP($B428,Computations!$B$10:$AY$386,VLOOKUP(F$1,'day lookup'!$D$1:$E$52,2))</f>
        <v>0</v>
      </c>
      <c r="G428" s="107" t="str">
        <f>VLOOKUP($B428,Computations!$B$10:$AY$386,VLOOKUP(G$1,'day lookup'!$D$1:$E$52,2))</f>
        <v/>
      </c>
      <c r="H428" s="107">
        <f>VLOOKUP($B428,Computations!$B$10:$AY$386,VLOOKUP(H$1,'day lookup'!$D$1:$E$52,2))</f>
        <v>0</v>
      </c>
      <c r="I428" s="107">
        <f>VLOOKUP($B428,Computations!$B$10:$AY$386,VLOOKUP(I$1,'day lookup'!$D$1:$E$52,2))</f>
        <v>0</v>
      </c>
      <c r="J428" s="401" t="str">
        <f>VLOOKUP($B428,Computations!$B$10:$AY$386,VLOOKUP(J$1,'day lookup'!$D$1:$E$52,2))</f>
        <v>N</v>
      </c>
      <c r="K428" s="107" t="str">
        <f>VLOOKUP($B428,Computations!$B$10:$AY$386,VLOOKUP(K$1,'day lookup'!$D$1:$E$52,2))</f>
        <v/>
      </c>
      <c r="L428" s="107" t="str">
        <f>VLOOKUP($B428,Computations!$B$10:$AY$386,VLOOKUP(L$1,'day lookup'!$D$1:$E$52,2))</f>
        <v/>
      </c>
      <c r="M428" s="107" t="str">
        <f>VLOOKUP($B428,Computations!$B$10:$AY$386,VLOOKUP(M$1,'day lookup'!$D$1:$E$52,2))</f>
        <v/>
      </c>
      <c r="N428" s="107">
        <f>VLOOKUP($B428,Computations!$B$10:$AY$386,VLOOKUP(N$1,'day lookup'!$D$1:$E$52,2))</f>
        <v>0</v>
      </c>
      <c r="O428" s="107"/>
    </row>
    <row r="429" spans="1:15">
      <c r="A429" s="73" t="str">
        <f ca="1">OFFSET('day lookup'!$A$1,WEEKDAY(B429)-1,0)</f>
        <v>MON</v>
      </c>
      <c r="B429" s="75">
        <f t="shared" si="22"/>
        <v>41260</v>
      </c>
      <c r="C429" s="107" t="str">
        <f>VLOOKUP($B429,Computations!$B$10:$AY$386,VLOOKUP(C$1,'day lookup'!$D$1:$E$52,2))</f>
        <v/>
      </c>
      <c r="D429" s="107">
        <f>VLOOKUP($B429,Computations!$B$10:$AY$386,VLOOKUP(D$1,'day lookup'!$D$1:$E$52,2))</f>
        <v>0</v>
      </c>
      <c r="E429" s="107" t="str">
        <f>VLOOKUP($B429,Computations!$B$10:$AY$386,VLOOKUP(E$1,'day lookup'!$D$1:$E$52,2))</f>
        <v/>
      </c>
      <c r="F429" s="107">
        <f>VLOOKUP($B429,Computations!$B$10:$AY$386,VLOOKUP(F$1,'day lookup'!$D$1:$E$52,2))</f>
        <v>0</v>
      </c>
      <c r="G429" s="107" t="str">
        <f>VLOOKUP($B429,Computations!$B$10:$AY$386,VLOOKUP(G$1,'day lookup'!$D$1:$E$52,2))</f>
        <v/>
      </c>
      <c r="H429" s="107">
        <f>VLOOKUP($B429,Computations!$B$10:$AY$386,VLOOKUP(H$1,'day lookup'!$D$1:$E$52,2))</f>
        <v>0</v>
      </c>
      <c r="I429" s="107">
        <f>VLOOKUP($B429,Computations!$B$10:$AY$386,VLOOKUP(I$1,'day lookup'!$D$1:$E$52,2))</f>
        <v>0</v>
      </c>
      <c r="J429" s="401" t="str">
        <f>VLOOKUP($B429,Computations!$B$10:$AY$386,VLOOKUP(J$1,'day lookup'!$D$1:$E$52,2))</f>
        <v>N</v>
      </c>
      <c r="K429" s="107" t="str">
        <f>VLOOKUP($B429,Computations!$B$10:$AY$386,VLOOKUP(K$1,'day lookup'!$D$1:$E$52,2))</f>
        <v/>
      </c>
      <c r="L429" s="107" t="str">
        <f>VLOOKUP($B429,Computations!$B$10:$AY$386,VLOOKUP(L$1,'day lookup'!$D$1:$E$52,2))</f>
        <v/>
      </c>
      <c r="M429" s="107" t="str">
        <f>VLOOKUP($B429,Computations!$B$10:$AY$386,VLOOKUP(M$1,'day lookup'!$D$1:$E$52,2))</f>
        <v/>
      </c>
      <c r="N429" s="107">
        <f>VLOOKUP($B429,Computations!$B$10:$AY$386,VLOOKUP(N$1,'day lookup'!$D$1:$E$52,2))</f>
        <v>0</v>
      </c>
      <c r="O429" s="107"/>
    </row>
    <row r="430" spans="1:15">
      <c r="A430" s="73" t="str">
        <f ca="1">OFFSET('day lookup'!$A$1,WEEKDAY(B430)-1,0)</f>
        <v>TUE</v>
      </c>
      <c r="B430" s="75">
        <f t="shared" si="22"/>
        <v>41261</v>
      </c>
      <c r="C430" s="107" t="str">
        <f>VLOOKUP($B430,Computations!$B$10:$AY$386,VLOOKUP(C$1,'day lookup'!$D$1:$E$52,2))</f>
        <v/>
      </c>
      <c r="D430" s="107">
        <f>VLOOKUP($B430,Computations!$B$10:$AY$386,VLOOKUP(D$1,'day lookup'!$D$1:$E$52,2))</f>
        <v>0</v>
      </c>
      <c r="E430" s="107" t="str">
        <f>VLOOKUP($B430,Computations!$B$10:$AY$386,VLOOKUP(E$1,'day lookup'!$D$1:$E$52,2))</f>
        <v/>
      </c>
      <c r="F430" s="107">
        <f>VLOOKUP($B430,Computations!$B$10:$AY$386,VLOOKUP(F$1,'day lookup'!$D$1:$E$52,2))</f>
        <v>0</v>
      </c>
      <c r="G430" s="107" t="str">
        <f>VLOOKUP($B430,Computations!$B$10:$AY$386,VLOOKUP(G$1,'day lookup'!$D$1:$E$52,2))</f>
        <v/>
      </c>
      <c r="H430" s="107">
        <f>VLOOKUP($B430,Computations!$B$10:$AY$386,VLOOKUP(H$1,'day lookup'!$D$1:$E$52,2))</f>
        <v>0</v>
      </c>
      <c r="I430" s="107">
        <f>VLOOKUP($B430,Computations!$B$10:$AY$386,VLOOKUP(I$1,'day lookup'!$D$1:$E$52,2))</f>
        <v>0</v>
      </c>
      <c r="J430" s="401" t="str">
        <f>VLOOKUP($B430,Computations!$B$10:$AY$386,VLOOKUP(J$1,'day lookup'!$D$1:$E$52,2))</f>
        <v>N</v>
      </c>
      <c r="K430" s="107" t="str">
        <f>VLOOKUP($B430,Computations!$B$10:$AY$386,VLOOKUP(K$1,'day lookup'!$D$1:$E$52,2))</f>
        <v/>
      </c>
      <c r="L430" s="107" t="str">
        <f>VLOOKUP($B430,Computations!$B$10:$AY$386,VLOOKUP(L$1,'day lookup'!$D$1:$E$52,2))</f>
        <v/>
      </c>
      <c r="M430" s="107" t="str">
        <f>VLOOKUP($B430,Computations!$B$10:$AY$386,VLOOKUP(M$1,'day lookup'!$D$1:$E$52,2))</f>
        <v/>
      </c>
      <c r="N430" s="107">
        <f>VLOOKUP($B430,Computations!$B$10:$AY$386,VLOOKUP(N$1,'day lookup'!$D$1:$E$52,2))</f>
        <v>0</v>
      </c>
      <c r="O430" s="107"/>
    </row>
    <row r="431" spans="1:15">
      <c r="A431" s="73" t="str">
        <f ca="1">OFFSET('day lookup'!$A$1,WEEKDAY(B431)-1,0)</f>
        <v>WED</v>
      </c>
      <c r="B431" s="75">
        <f t="shared" si="22"/>
        <v>41262</v>
      </c>
      <c r="C431" s="107" t="str">
        <f>VLOOKUP($B431,Computations!$B$10:$AY$386,VLOOKUP(C$1,'day lookup'!$D$1:$E$52,2))</f>
        <v/>
      </c>
      <c r="D431" s="107">
        <f>VLOOKUP($B431,Computations!$B$10:$AY$386,VLOOKUP(D$1,'day lookup'!$D$1:$E$52,2))</f>
        <v>0</v>
      </c>
      <c r="E431" s="107" t="str">
        <f>VLOOKUP($B431,Computations!$B$10:$AY$386,VLOOKUP(E$1,'day lookup'!$D$1:$E$52,2))</f>
        <v/>
      </c>
      <c r="F431" s="107">
        <f>VLOOKUP($B431,Computations!$B$10:$AY$386,VLOOKUP(F$1,'day lookup'!$D$1:$E$52,2))</f>
        <v>0</v>
      </c>
      <c r="G431" s="107" t="str">
        <f>VLOOKUP($B431,Computations!$B$10:$AY$386,VLOOKUP(G$1,'day lookup'!$D$1:$E$52,2))</f>
        <v/>
      </c>
      <c r="H431" s="107">
        <f>VLOOKUP($B431,Computations!$B$10:$AY$386,VLOOKUP(H$1,'day lookup'!$D$1:$E$52,2))</f>
        <v>0</v>
      </c>
      <c r="I431" s="107">
        <f>VLOOKUP($B431,Computations!$B$10:$AY$386,VLOOKUP(I$1,'day lookup'!$D$1:$E$52,2))</f>
        <v>0</v>
      </c>
      <c r="J431" s="401" t="str">
        <f>VLOOKUP($B431,Computations!$B$10:$AY$386,VLOOKUP(J$1,'day lookup'!$D$1:$E$52,2))</f>
        <v>N</v>
      </c>
      <c r="K431" s="107" t="str">
        <f>VLOOKUP($B431,Computations!$B$10:$AY$386,VLOOKUP(K$1,'day lookup'!$D$1:$E$52,2))</f>
        <v/>
      </c>
      <c r="L431" s="107" t="str">
        <f>VLOOKUP($B431,Computations!$B$10:$AY$386,VLOOKUP(L$1,'day lookup'!$D$1:$E$52,2))</f>
        <v/>
      </c>
      <c r="M431" s="107" t="str">
        <f>VLOOKUP($B431,Computations!$B$10:$AY$386,VLOOKUP(M$1,'day lookup'!$D$1:$E$52,2))</f>
        <v/>
      </c>
      <c r="N431" s="107">
        <f>VLOOKUP($B431,Computations!$B$10:$AY$386,VLOOKUP(N$1,'day lookup'!$D$1:$E$52,2))</f>
        <v>0</v>
      </c>
      <c r="O431" s="107"/>
    </row>
    <row r="432" spans="1:15">
      <c r="A432" s="73" t="str">
        <f ca="1">OFFSET('day lookup'!$A$1,WEEKDAY(B432)-1,0)</f>
        <v>THU</v>
      </c>
      <c r="B432" s="75">
        <f t="shared" si="22"/>
        <v>41263</v>
      </c>
      <c r="C432" s="107" t="str">
        <f>VLOOKUP($B432,Computations!$B$10:$AY$386,VLOOKUP(C$1,'day lookup'!$D$1:$E$52,2))</f>
        <v/>
      </c>
      <c r="D432" s="107">
        <f>VLOOKUP($B432,Computations!$B$10:$AY$386,VLOOKUP(D$1,'day lookup'!$D$1:$E$52,2))</f>
        <v>0</v>
      </c>
      <c r="E432" s="107" t="str">
        <f>VLOOKUP($B432,Computations!$B$10:$AY$386,VLOOKUP(E$1,'day lookup'!$D$1:$E$52,2))</f>
        <v/>
      </c>
      <c r="F432" s="107">
        <f>VLOOKUP($B432,Computations!$B$10:$AY$386,VLOOKUP(F$1,'day lookup'!$D$1:$E$52,2))</f>
        <v>0</v>
      </c>
      <c r="G432" s="107" t="str">
        <f>VLOOKUP($B432,Computations!$B$10:$AY$386,VLOOKUP(G$1,'day lookup'!$D$1:$E$52,2))</f>
        <v/>
      </c>
      <c r="H432" s="107">
        <f>VLOOKUP($B432,Computations!$B$10:$AY$386,VLOOKUP(H$1,'day lookup'!$D$1:$E$52,2))</f>
        <v>0</v>
      </c>
      <c r="I432" s="107">
        <f>VLOOKUP($B432,Computations!$B$10:$AY$386,VLOOKUP(I$1,'day lookup'!$D$1:$E$52,2))</f>
        <v>0</v>
      </c>
      <c r="J432" s="401" t="str">
        <f>VLOOKUP($B432,Computations!$B$10:$AY$386,VLOOKUP(J$1,'day lookup'!$D$1:$E$52,2))</f>
        <v>N</v>
      </c>
      <c r="K432" s="107" t="str">
        <f>VLOOKUP($B432,Computations!$B$10:$AY$386,VLOOKUP(K$1,'day lookup'!$D$1:$E$52,2))</f>
        <v/>
      </c>
      <c r="L432" s="107" t="str">
        <f>VLOOKUP($B432,Computations!$B$10:$AY$386,VLOOKUP(L$1,'day lookup'!$D$1:$E$52,2))</f>
        <v/>
      </c>
      <c r="M432" s="107" t="str">
        <f>VLOOKUP($B432,Computations!$B$10:$AY$386,VLOOKUP(M$1,'day lookup'!$D$1:$E$52,2))</f>
        <v/>
      </c>
      <c r="N432" s="107">
        <f>VLOOKUP($B432,Computations!$B$10:$AY$386,VLOOKUP(N$1,'day lookup'!$D$1:$E$52,2))</f>
        <v>0</v>
      </c>
      <c r="O432" s="107"/>
    </row>
    <row r="433" spans="1:15">
      <c r="A433" s="73" t="str">
        <f ca="1">OFFSET('day lookup'!$A$1,WEEKDAY(B433)-1,0)</f>
        <v>FRI</v>
      </c>
      <c r="B433" s="75">
        <f t="shared" si="22"/>
        <v>41264</v>
      </c>
      <c r="C433" s="107" t="str">
        <f>VLOOKUP($B433,Computations!$B$10:$AY$386,VLOOKUP(C$1,'day lookup'!$D$1:$E$52,2))</f>
        <v/>
      </c>
      <c r="D433" s="107">
        <f>VLOOKUP($B433,Computations!$B$10:$AY$386,VLOOKUP(D$1,'day lookup'!$D$1:$E$52,2))</f>
        <v>0</v>
      </c>
      <c r="E433" s="107" t="str">
        <f>VLOOKUP($B433,Computations!$B$10:$AY$386,VLOOKUP(E$1,'day lookup'!$D$1:$E$52,2))</f>
        <v/>
      </c>
      <c r="F433" s="107">
        <f>VLOOKUP($B433,Computations!$B$10:$AY$386,VLOOKUP(F$1,'day lookup'!$D$1:$E$52,2))</f>
        <v>0</v>
      </c>
      <c r="G433" s="107" t="str">
        <f>VLOOKUP($B433,Computations!$B$10:$AY$386,VLOOKUP(G$1,'day lookup'!$D$1:$E$52,2))</f>
        <v/>
      </c>
      <c r="H433" s="107">
        <f>VLOOKUP($B433,Computations!$B$10:$AY$386,VLOOKUP(H$1,'day lookup'!$D$1:$E$52,2))</f>
        <v>0</v>
      </c>
      <c r="I433" s="107">
        <f>VLOOKUP($B433,Computations!$B$10:$AY$386,VLOOKUP(I$1,'day lookup'!$D$1:$E$52,2))</f>
        <v>0</v>
      </c>
      <c r="J433" s="401" t="str">
        <f>VLOOKUP($B433,Computations!$B$10:$AY$386,VLOOKUP(J$1,'day lookup'!$D$1:$E$52,2))</f>
        <v>N</v>
      </c>
      <c r="K433" s="107" t="str">
        <f>VLOOKUP($B433,Computations!$B$10:$AY$386,VLOOKUP(K$1,'day lookup'!$D$1:$E$52,2))</f>
        <v/>
      </c>
      <c r="L433" s="107" t="str">
        <f>VLOOKUP($B433,Computations!$B$10:$AY$386,VLOOKUP(L$1,'day lookup'!$D$1:$E$52,2))</f>
        <v/>
      </c>
      <c r="M433" s="107" t="str">
        <f>VLOOKUP($B433,Computations!$B$10:$AY$386,VLOOKUP(M$1,'day lookup'!$D$1:$E$52,2))</f>
        <v/>
      </c>
      <c r="N433" s="107">
        <f>VLOOKUP($B433,Computations!$B$10:$AY$386,VLOOKUP(N$1,'day lookup'!$D$1:$E$52,2))</f>
        <v>0</v>
      </c>
      <c r="O433" s="107"/>
    </row>
    <row r="434" spans="1:15">
      <c r="A434" s="73" t="str">
        <f ca="1">OFFSET('day lookup'!$A$1,WEEKDAY(B434)-1,0)</f>
        <v>SAT</v>
      </c>
      <c r="B434" s="75">
        <f t="shared" si="22"/>
        <v>41265</v>
      </c>
      <c r="C434" s="107" t="str">
        <f>VLOOKUP($B434,Computations!$B$10:$AY$386,VLOOKUP(C$1,'day lookup'!$D$1:$E$52,2))</f>
        <v/>
      </c>
      <c r="D434" s="107">
        <f>VLOOKUP($B434,Computations!$B$10:$AY$386,VLOOKUP(D$1,'day lookup'!$D$1:$E$52,2))</f>
        <v>0</v>
      </c>
      <c r="E434" s="107" t="str">
        <f>VLOOKUP($B434,Computations!$B$10:$AY$386,VLOOKUP(E$1,'day lookup'!$D$1:$E$52,2))</f>
        <v/>
      </c>
      <c r="F434" s="107">
        <f>VLOOKUP($B434,Computations!$B$10:$AY$386,VLOOKUP(F$1,'day lookup'!$D$1:$E$52,2))</f>
        <v>0</v>
      </c>
      <c r="G434" s="107" t="str">
        <f>VLOOKUP($B434,Computations!$B$10:$AY$386,VLOOKUP(G$1,'day lookup'!$D$1:$E$52,2))</f>
        <v/>
      </c>
      <c r="H434" s="107">
        <f>VLOOKUP($B434,Computations!$B$10:$AY$386,VLOOKUP(H$1,'day lookup'!$D$1:$E$52,2))</f>
        <v>0</v>
      </c>
      <c r="I434" s="107">
        <f>VLOOKUP($B434,Computations!$B$10:$AY$386,VLOOKUP(I$1,'day lookup'!$D$1:$E$52,2))</f>
        <v>0</v>
      </c>
      <c r="J434" s="401" t="str">
        <f>VLOOKUP($B434,Computations!$B$10:$AY$386,VLOOKUP(J$1,'day lookup'!$D$1:$E$52,2))</f>
        <v>N</v>
      </c>
      <c r="K434" s="107" t="str">
        <f>VLOOKUP($B434,Computations!$B$10:$AY$386,VLOOKUP(K$1,'day lookup'!$D$1:$E$52,2))</f>
        <v/>
      </c>
      <c r="L434" s="107" t="str">
        <f>VLOOKUP($B434,Computations!$B$10:$AY$386,VLOOKUP(L$1,'day lookup'!$D$1:$E$52,2))</f>
        <v/>
      </c>
      <c r="M434" s="107" t="str">
        <f>VLOOKUP($B434,Computations!$B$10:$AY$386,VLOOKUP(M$1,'day lookup'!$D$1:$E$52,2))</f>
        <v/>
      </c>
      <c r="N434" s="107">
        <f>VLOOKUP($B434,Computations!$B$10:$AY$386,VLOOKUP(N$1,'day lookup'!$D$1:$E$52,2))</f>
        <v>0</v>
      </c>
      <c r="O434" s="107"/>
    </row>
    <row r="435" spans="1:15">
      <c r="A435" s="73" t="str">
        <f ca="1">OFFSET('day lookup'!$A$1,WEEKDAY(B435)-1,0)</f>
        <v>SUN</v>
      </c>
      <c r="B435" s="75">
        <f t="shared" si="22"/>
        <v>41266</v>
      </c>
      <c r="C435" s="107" t="str">
        <f>VLOOKUP($B435,Computations!$B$10:$AY$386,VLOOKUP(C$1,'day lookup'!$D$1:$E$52,2))</f>
        <v/>
      </c>
      <c r="D435" s="107">
        <f>VLOOKUP($B435,Computations!$B$10:$AY$386,VLOOKUP(D$1,'day lookup'!$D$1:$E$52,2))</f>
        <v>0</v>
      </c>
      <c r="E435" s="107" t="str">
        <f>VLOOKUP($B435,Computations!$B$10:$AY$386,VLOOKUP(E$1,'day lookup'!$D$1:$E$52,2))</f>
        <v/>
      </c>
      <c r="F435" s="107">
        <f>VLOOKUP($B435,Computations!$B$10:$AY$386,VLOOKUP(F$1,'day lookup'!$D$1:$E$52,2))</f>
        <v>0</v>
      </c>
      <c r="G435" s="107" t="str">
        <f>VLOOKUP($B435,Computations!$B$10:$AY$386,VLOOKUP(G$1,'day lookup'!$D$1:$E$52,2))</f>
        <v/>
      </c>
      <c r="H435" s="107">
        <f>VLOOKUP($B435,Computations!$B$10:$AY$386,VLOOKUP(H$1,'day lookup'!$D$1:$E$52,2))</f>
        <v>0</v>
      </c>
      <c r="I435" s="107">
        <f>VLOOKUP($B435,Computations!$B$10:$AY$386,VLOOKUP(I$1,'day lookup'!$D$1:$E$52,2))</f>
        <v>0</v>
      </c>
      <c r="J435" s="401" t="str">
        <f>VLOOKUP($B435,Computations!$B$10:$AY$386,VLOOKUP(J$1,'day lookup'!$D$1:$E$52,2))</f>
        <v>N</v>
      </c>
      <c r="K435" s="107" t="str">
        <f>VLOOKUP($B435,Computations!$B$10:$AY$386,VLOOKUP(K$1,'day lookup'!$D$1:$E$52,2))</f>
        <v/>
      </c>
      <c r="L435" s="107" t="str">
        <f>VLOOKUP($B435,Computations!$B$10:$AY$386,VLOOKUP(L$1,'day lookup'!$D$1:$E$52,2))</f>
        <v/>
      </c>
      <c r="M435" s="107" t="str">
        <f>VLOOKUP($B435,Computations!$B$10:$AY$386,VLOOKUP(M$1,'day lookup'!$D$1:$E$52,2))</f>
        <v/>
      </c>
      <c r="N435" s="107">
        <f>VLOOKUP($B435,Computations!$B$10:$AY$386,VLOOKUP(N$1,'day lookup'!$D$1:$E$52,2))</f>
        <v>0</v>
      </c>
      <c r="O435" s="107"/>
    </row>
    <row r="436" spans="1:15">
      <c r="A436" s="73" t="str">
        <f ca="1">OFFSET('day lookup'!$A$1,WEEKDAY(B436)-1,0)</f>
        <v>MON</v>
      </c>
      <c r="B436" s="75">
        <f t="shared" si="22"/>
        <v>41267</v>
      </c>
      <c r="C436" s="107" t="str">
        <f>VLOOKUP($B436,Computations!$B$10:$AY$386,VLOOKUP(C$1,'day lookup'!$D$1:$E$52,2))</f>
        <v/>
      </c>
      <c r="D436" s="107">
        <f>VLOOKUP($B436,Computations!$B$10:$AY$386,VLOOKUP(D$1,'day lookup'!$D$1:$E$52,2))</f>
        <v>0</v>
      </c>
      <c r="E436" s="107" t="str">
        <f>VLOOKUP($B436,Computations!$B$10:$AY$386,VLOOKUP(E$1,'day lookup'!$D$1:$E$52,2))</f>
        <v/>
      </c>
      <c r="F436" s="107">
        <f>VLOOKUP($B436,Computations!$B$10:$AY$386,VLOOKUP(F$1,'day lookup'!$D$1:$E$52,2))</f>
        <v>0</v>
      </c>
      <c r="G436" s="107" t="str">
        <f>VLOOKUP($B436,Computations!$B$10:$AY$386,VLOOKUP(G$1,'day lookup'!$D$1:$E$52,2))</f>
        <v/>
      </c>
      <c r="H436" s="107">
        <f>VLOOKUP($B436,Computations!$B$10:$AY$386,VLOOKUP(H$1,'day lookup'!$D$1:$E$52,2))</f>
        <v>0</v>
      </c>
      <c r="I436" s="107">
        <f>VLOOKUP($B436,Computations!$B$10:$AY$386,VLOOKUP(I$1,'day lookup'!$D$1:$E$52,2))</f>
        <v>0</v>
      </c>
      <c r="J436" s="401" t="str">
        <f>VLOOKUP($B436,Computations!$B$10:$AY$386,VLOOKUP(J$1,'day lookup'!$D$1:$E$52,2))</f>
        <v>N</v>
      </c>
      <c r="K436" s="107" t="str">
        <f>VLOOKUP($B436,Computations!$B$10:$AY$386,VLOOKUP(K$1,'day lookup'!$D$1:$E$52,2))</f>
        <v/>
      </c>
      <c r="L436" s="107" t="str">
        <f>VLOOKUP($B436,Computations!$B$10:$AY$386,VLOOKUP(L$1,'day lookup'!$D$1:$E$52,2))</f>
        <v/>
      </c>
      <c r="M436" s="107" t="str">
        <f>VLOOKUP($B436,Computations!$B$10:$AY$386,VLOOKUP(M$1,'day lookup'!$D$1:$E$52,2))</f>
        <v/>
      </c>
      <c r="N436" s="107">
        <f>VLOOKUP($B436,Computations!$B$10:$AY$386,VLOOKUP(N$1,'day lookup'!$D$1:$E$52,2))</f>
        <v>0</v>
      </c>
      <c r="O436" s="107"/>
    </row>
    <row r="437" spans="1:15">
      <c r="A437" s="73" t="str">
        <f ca="1">OFFSET('day lookup'!$A$1,WEEKDAY(B437)-1,0)</f>
        <v>TUE</v>
      </c>
      <c r="B437" s="75">
        <f t="shared" si="22"/>
        <v>41268</v>
      </c>
      <c r="C437" s="107" t="str">
        <f>VLOOKUP($B437,Computations!$B$10:$AY$386,VLOOKUP(C$1,'day lookup'!$D$1:$E$52,2))</f>
        <v/>
      </c>
      <c r="D437" s="107">
        <f>VLOOKUP($B437,Computations!$B$10:$AY$386,VLOOKUP(D$1,'day lookup'!$D$1:$E$52,2))</f>
        <v>0</v>
      </c>
      <c r="E437" s="107" t="str">
        <f>VLOOKUP($B437,Computations!$B$10:$AY$386,VLOOKUP(E$1,'day lookup'!$D$1:$E$52,2))</f>
        <v/>
      </c>
      <c r="F437" s="107">
        <f>VLOOKUP($B437,Computations!$B$10:$AY$386,VLOOKUP(F$1,'day lookup'!$D$1:$E$52,2))</f>
        <v>0</v>
      </c>
      <c r="G437" s="107" t="str">
        <f>VLOOKUP($B437,Computations!$B$10:$AY$386,VLOOKUP(G$1,'day lookup'!$D$1:$E$52,2))</f>
        <v/>
      </c>
      <c r="H437" s="107">
        <f>VLOOKUP($B437,Computations!$B$10:$AY$386,VLOOKUP(H$1,'day lookup'!$D$1:$E$52,2))</f>
        <v>0</v>
      </c>
      <c r="I437" s="107">
        <f>VLOOKUP($B437,Computations!$B$10:$AY$386,VLOOKUP(I$1,'day lookup'!$D$1:$E$52,2))</f>
        <v>0</v>
      </c>
      <c r="J437" s="401" t="str">
        <f>VLOOKUP($B437,Computations!$B$10:$AY$386,VLOOKUP(J$1,'day lookup'!$D$1:$E$52,2))</f>
        <v>N</v>
      </c>
      <c r="K437" s="107" t="str">
        <f>VLOOKUP($B437,Computations!$B$10:$AY$386,VLOOKUP(K$1,'day lookup'!$D$1:$E$52,2))</f>
        <v/>
      </c>
      <c r="L437" s="107" t="str">
        <f>VLOOKUP($B437,Computations!$B$10:$AY$386,VLOOKUP(L$1,'day lookup'!$D$1:$E$52,2))</f>
        <v/>
      </c>
      <c r="M437" s="107" t="str">
        <f>VLOOKUP($B437,Computations!$B$10:$AY$386,VLOOKUP(M$1,'day lookup'!$D$1:$E$52,2))</f>
        <v/>
      </c>
      <c r="N437" s="107">
        <f>VLOOKUP($B437,Computations!$B$10:$AY$386,VLOOKUP(N$1,'day lookup'!$D$1:$E$52,2))</f>
        <v>0</v>
      </c>
      <c r="O437" s="107"/>
    </row>
    <row r="438" spans="1:15">
      <c r="A438" s="73" t="str">
        <f ca="1">OFFSET('day lookup'!$A$1,WEEKDAY(B438)-1,0)</f>
        <v>WED</v>
      </c>
      <c r="B438" s="75">
        <f t="shared" si="22"/>
        <v>41269</v>
      </c>
      <c r="C438" s="107" t="str">
        <f>VLOOKUP($B438,Computations!$B$10:$AY$386,VLOOKUP(C$1,'day lookup'!$D$1:$E$52,2))</f>
        <v/>
      </c>
      <c r="D438" s="107">
        <f>VLOOKUP($B438,Computations!$B$10:$AY$386,VLOOKUP(D$1,'day lookup'!$D$1:$E$52,2))</f>
        <v>0</v>
      </c>
      <c r="E438" s="107" t="str">
        <f>VLOOKUP($B438,Computations!$B$10:$AY$386,VLOOKUP(E$1,'day lookup'!$D$1:$E$52,2))</f>
        <v/>
      </c>
      <c r="F438" s="107">
        <f>VLOOKUP($B438,Computations!$B$10:$AY$386,VLOOKUP(F$1,'day lookup'!$D$1:$E$52,2))</f>
        <v>0</v>
      </c>
      <c r="G438" s="107" t="str">
        <f>VLOOKUP($B438,Computations!$B$10:$AY$386,VLOOKUP(G$1,'day lookup'!$D$1:$E$52,2))</f>
        <v/>
      </c>
      <c r="H438" s="107">
        <f>VLOOKUP($B438,Computations!$B$10:$AY$386,VLOOKUP(H$1,'day lookup'!$D$1:$E$52,2))</f>
        <v>0</v>
      </c>
      <c r="I438" s="107">
        <f>VLOOKUP($B438,Computations!$B$10:$AY$386,VLOOKUP(I$1,'day lookup'!$D$1:$E$52,2))</f>
        <v>0</v>
      </c>
      <c r="J438" s="401" t="str">
        <f>VLOOKUP($B438,Computations!$B$10:$AY$386,VLOOKUP(J$1,'day lookup'!$D$1:$E$52,2))</f>
        <v>N</v>
      </c>
      <c r="K438" s="107" t="str">
        <f>VLOOKUP($B438,Computations!$B$10:$AY$386,VLOOKUP(K$1,'day lookup'!$D$1:$E$52,2))</f>
        <v/>
      </c>
      <c r="L438" s="107" t="str">
        <f>VLOOKUP($B438,Computations!$B$10:$AY$386,VLOOKUP(L$1,'day lookup'!$D$1:$E$52,2))</f>
        <v/>
      </c>
      <c r="M438" s="107" t="str">
        <f>VLOOKUP($B438,Computations!$B$10:$AY$386,VLOOKUP(M$1,'day lookup'!$D$1:$E$52,2))</f>
        <v/>
      </c>
      <c r="N438" s="107">
        <f>VLOOKUP($B438,Computations!$B$10:$AY$386,VLOOKUP(N$1,'day lookup'!$D$1:$E$52,2))</f>
        <v>0</v>
      </c>
      <c r="O438" s="107"/>
    </row>
    <row r="439" spans="1:15">
      <c r="A439" s="73" t="str">
        <f ca="1">OFFSET('day lookup'!$A$1,WEEKDAY(B439)-1,0)</f>
        <v>THU</v>
      </c>
      <c r="B439" s="75">
        <f t="shared" si="22"/>
        <v>41270</v>
      </c>
      <c r="C439" s="107" t="str">
        <f>VLOOKUP($B439,Computations!$B$10:$AY$386,VLOOKUP(C$1,'day lookup'!$D$1:$E$52,2))</f>
        <v/>
      </c>
      <c r="D439" s="107">
        <f>VLOOKUP($B439,Computations!$B$10:$AY$386,VLOOKUP(D$1,'day lookup'!$D$1:$E$52,2))</f>
        <v>0</v>
      </c>
      <c r="E439" s="107" t="str">
        <f>VLOOKUP($B439,Computations!$B$10:$AY$386,VLOOKUP(E$1,'day lookup'!$D$1:$E$52,2))</f>
        <v/>
      </c>
      <c r="F439" s="107">
        <f>VLOOKUP($B439,Computations!$B$10:$AY$386,VLOOKUP(F$1,'day lookup'!$D$1:$E$52,2))</f>
        <v>0</v>
      </c>
      <c r="G439" s="107" t="str">
        <f>VLOOKUP($B439,Computations!$B$10:$AY$386,VLOOKUP(G$1,'day lookup'!$D$1:$E$52,2))</f>
        <v/>
      </c>
      <c r="H439" s="107">
        <f>VLOOKUP($B439,Computations!$B$10:$AY$386,VLOOKUP(H$1,'day lookup'!$D$1:$E$52,2))</f>
        <v>0</v>
      </c>
      <c r="I439" s="107">
        <f>VLOOKUP($B439,Computations!$B$10:$AY$386,VLOOKUP(I$1,'day lookup'!$D$1:$E$52,2))</f>
        <v>0</v>
      </c>
      <c r="J439" s="401" t="str">
        <f>VLOOKUP($B439,Computations!$B$10:$AY$386,VLOOKUP(J$1,'day lookup'!$D$1:$E$52,2))</f>
        <v>N</v>
      </c>
      <c r="K439" s="107" t="str">
        <f>VLOOKUP($B439,Computations!$B$10:$AY$386,VLOOKUP(K$1,'day lookup'!$D$1:$E$52,2))</f>
        <v/>
      </c>
      <c r="L439" s="107" t="str">
        <f>VLOOKUP($B439,Computations!$B$10:$AY$386,VLOOKUP(L$1,'day lookup'!$D$1:$E$52,2))</f>
        <v/>
      </c>
      <c r="M439" s="107" t="str">
        <f>VLOOKUP($B439,Computations!$B$10:$AY$386,VLOOKUP(M$1,'day lookup'!$D$1:$E$52,2))</f>
        <v/>
      </c>
      <c r="N439" s="107">
        <f>VLOOKUP($B439,Computations!$B$10:$AY$386,VLOOKUP(N$1,'day lookup'!$D$1:$E$52,2))</f>
        <v>0</v>
      </c>
      <c r="O439" s="107"/>
    </row>
    <row r="440" spans="1:15">
      <c r="A440" s="73" t="str">
        <f ca="1">OFFSET('day lookup'!$A$1,WEEKDAY(B440)-1,0)</f>
        <v>FRI</v>
      </c>
      <c r="B440" s="75">
        <f t="shared" si="22"/>
        <v>41271</v>
      </c>
      <c r="C440" s="107" t="str">
        <f>VLOOKUP($B440,Computations!$B$10:$AY$386,VLOOKUP(C$1,'day lookup'!$D$1:$E$52,2))</f>
        <v/>
      </c>
      <c r="D440" s="107">
        <f>VLOOKUP($B440,Computations!$B$10:$AY$386,VLOOKUP(D$1,'day lookup'!$D$1:$E$52,2))</f>
        <v>0</v>
      </c>
      <c r="E440" s="107" t="str">
        <f>VLOOKUP($B440,Computations!$B$10:$AY$386,VLOOKUP(E$1,'day lookup'!$D$1:$E$52,2))</f>
        <v/>
      </c>
      <c r="F440" s="107">
        <f>VLOOKUP($B440,Computations!$B$10:$AY$386,VLOOKUP(F$1,'day lookup'!$D$1:$E$52,2))</f>
        <v>0</v>
      </c>
      <c r="G440" s="107" t="str">
        <f>VLOOKUP($B440,Computations!$B$10:$AY$386,VLOOKUP(G$1,'day lookup'!$D$1:$E$52,2))</f>
        <v/>
      </c>
      <c r="H440" s="107">
        <f>VLOOKUP($B440,Computations!$B$10:$AY$386,VLOOKUP(H$1,'day lookup'!$D$1:$E$52,2))</f>
        <v>0</v>
      </c>
      <c r="I440" s="107">
        <f>VLOOKUP($B440,Computations!$B$10:$AY$386,VLOOKUP(I$1,'day lookup'!$D$1:$E$52,2))</f>
        <v>0</v>
      </c>
      <c r="J440" s="401" t="str">
        <f>VLOOKUP($B440,Computations!$B$10:$AY$386,VLOOKUP(J$1,'day lookup'!$D$1:$E$52,2))</f>
        <v>N</v>
      </c>
      <c r="K440" s="107" t="str">
        <f>VLOOKUP($B440,Computations!$B$10:$AY$386,VLOOKUP(K$1,'day lookup'!$D$1:$E$52,2))</f>
        <v/>
      </c>
      <c r="L440" s="107" t="str">
        <f>VLOOKUP($B440,Computations!$B$10:$AY$386,VLOOKUP(L$1,'day lookup'!$D$1:$E$52,2))</f>
        <v/>
      </c>
      <c r="M440" s="107" t="str">
        <f>VLOOKUP($B440,Computations!$B$10:$AY$386,VLOOKUP(M$1,'day lookup'!$D$1:$E$52,2))</f>
        <v/>
      </c>
      <c r="N440" s="107">
        <f>VLOOKUP($B440,Computations!$B$10:$AY$386,VLOOKUP(N$1,'day lookup'!$D$1:$E$52,2))</f>
        <v>0</v>
      </c>
      <c r="O440" s="107"/>
    </row>
    <row r="441" spans="1:15">
      <c r="A441" s="73" t="str">
        <f ca="1">OFFSET('day lookup'!$A$1,WEEKDAY(B441)-1,0)</f>
        <v>SAT</v>
      </c>
      <c r="B441" s="75">
        <f t="shared" si="22"/>
        <v>41272</v>
      </c>
      <c r="C441" s="107" t="str">
        <f>VLOOKUP($B441,Computations!$B$10:$AY$386,VLOOKUP(C$1,'day lookup'!$D$1:$E$52,2))</f>
        <v/>
      </c>
      <c r="D441" s="107">
        <f>VLOOKUP($B441,Computations!$B$10:$AY$386,VLOOKUP(D$1,'day lookup'!$D$1:$E$52,2))</f>
        <v>0</v>
      </c>
      <c r="E441" s="107" t="str">
        <f>VLOOKUP($B441,Computations!$B$10:$AY$386,VLOOKUP(E$1,'day lookup'!$D$1:$E$52,2))</f>
        <v/>
      </c>
      <c r="F441" s="107">
        <f>VLOOKUP($B441,Computations!$B$10:$AY$386,VLOOKUP(F$1,'day lookup'!$D$1:$E$52,2))</f>
        <v>0</v>
      </c>
      <c r="G441" s="107" t="str">
        <f>VLOOKUP($B441,Computations!$B$10:$AY$386,VLOOKUP(G$1,'day lookup'!$D$1:$E$52,2))</f>
        <v/>
      </c>
      <c r="H441" s="107">
        <f>VLOOKUP($B441,Computations!$B$10:$AY$386,VLOOKUP(H$1,'day lookup'!$D$1:$E$52,2))</f>
        <v>0</v>
      </c>
      <c r="I441" s="107">
        <f>VLOOKUP($B441,Computations!$B$10:$AY$386,VLOOKUP(I$1,'day lookup'!$D$1:$E$52,2))</f>
        <v>0</v>
      </c>
      <c r="J441" s="401" t="str">
        <f>VLOOKUP($B441,Computations!$B$10:$AY$386,VLOOKUP(J$1,'day lookup'!$D$1:$E$52,2))</f>
        <v>N</v>
      </c>
      <c r="K441" s="107" t="str">
        <f>VLOOKUP($B441,Computations!$B$10:$AY$386,VLOOKUP(K$1,'day lookup'!$D$1:$E$52,2))</f>
        <v/>
      </c>
      <c r="L441" s="107" t="str">
        <f>VLOOKUP($B441,Computations!$B$10:$AY$386,VLOOKUP(L$1,'day lookup'!$D$1:$E$52,2))</f>
        <v/>
      </c>
      <c r="M441" s="107" t="str">
        <f>VLOOKUP($B441,Computations!$B$10:$AY$386,VLOOKUP(M$1,'day lookup'!$D$1:$E$52,2))</f>
        <v/>
      </c>
      <c r="N441" s="107">
        <f>VLOOKUP($B441,Computations!$B$10:$AY$386,VLOOKUP(N$1,'day lookup'!$D$1:$E$52,2))</f>
        <v>0</v>
      </c>
      <c r="O441" s="107"/>
    </row>
    <row r="442" spans="1:15">
      <c r="A442" s="73" t="str">
        <f ca="1">OFFSET('day lookup'!$A$1,WEEKDAY(B442)-1,0)</f>
        <v>SUN</v>
      </c>
      <c r="B442" s="75">
        <f t="shared" si="22"/>
        <v>41273</v>
      </c>
      <c r="C442" s="107" t="str">
        <f>VLOOKUP($B442,Computations!$B$10:$AY$386,VLOOKUP(C$1,'day lookup'!$D$1:$E$52,2))</f>
        <v/>
      </c>
      <c r="D442" s="107">
        <f>VLOOKUP($B442,Computations!$B$10:$AY$386,VLOOKUP(D$1,'day lookup'!$D$1:$E$52,2))</f>
        <v>0</v>
      </c>
      <c r="E442" s="107" t="str">
        <f>VLOOKUP($B442,Computations!$B$10:$AY$386,VLOOKUP(E$1,'day lookup'!$D$1:$E$52,2))</f>
        <v/>
      </c>
      <c r="F442" s="107">
        <f>VLOOKUP($B442,Computations!$B$10:$AY$386,VLOOKUP(F$1,'day lookup'!$D$1:$E$52,2))</f>
        <v>0</v>
      </c>
      <c r="G442" s="107" t="str">
        <f>VLOOKUP($B442,Computations!$B$10:$AY$386,VLOOKUP(G$1,'day lookup'!$D$1:$E$52,2))</f>
        <v/>
      </c>
      <c r="H442" s="107">
        <f>VLOOKUP($B442,Computations!$B$10:$AY$386,VLOOKUP(H$1,'day lookup'!$D$1:$E$52,2))</f>
        <v>0</v>
      </c>
      <c r="I442" s="107">
        <f>VLOOKUP($B442,Computations!$B$10:$AY$386,VLOOKUP(I$1,'day lookup'!$D$1:$E$52,2))</f>
        <v>0</v>
      </c>
      <c r="J442" s="401" t="str">
        <f>VLOOKUP($B442,Computations!$B$10:$AY$386,VLOOKUP(J$1,'day lookup'!$D$1:$E$52,2))</f>
        <v>N</v>
      </c>
      <c r="K442" s="107" t="str">
        <f>VLOOKUP($B442,Computations!$B$10:$AY$386,VLOOKUP(K$1,'day lookup'!$D$1:$E$52,2))</f>
        <v/>
      </c>
      <c r="L442" s="107" t="str">
        <f>VLOOKUP($B442,Computations!$B$10:$AY$386,VLOOKUP(L$1,'day lookup'!$D$1:$E$52,2))</f>
        <v/>
      </c>
      <c r="M442" s="107" t="str">
        <f>VLOOKUP($B442,Computations!$B$10:$AY$386,VLOOKUP(M$1,'day lookup'!$D$1:$E$52,2))</f>
        <v/>
      </c>
      <c r="N442" s="107">
        <f>VLOOKUP($B442,Computations!$B$10:$AY$386,VLOOKUP(N$1,'day lookup'!$D$1:$E$52,2))</f>
        <v>0</v>
      </c>
      <c r="O442" s="107"/>
    </row>
    <row r="443" spans="1:15">
      <c r="A443" s="73" t="str">
        <f ca="1">OFFSET('day lookup'!$A$1,WEEKDAY(B443)-1,0)</f>
        <v>MON</v>
      </c>
      <c r="B443" s="75">
        <f>B442+1</f>
        <v>41274</v>
      </c>
      <c r="C443" s="107" t="str">
        <f>VLOOKUP($B443,Computations!$B$10:$AY$386,VLOOKUP(C$1,'day lookup'!$D$1:$E$52,2))</f>
        <v/>
      </c>
      <c r="D443" s="107">
        <f>VLOOKUP($B443,Computations!$B$10:$AY$386,VLOOKUP(D$1,'day lookup'!$D$1:$E$52,2))</f>
        <v>0</v>
      </c>
      <c r="E443" s="107" t="str">
        <f>VLOOKUP($B443,Computations!$B$10:$AY$386,VLOOKUP(E$1,'day lookup'!$D$1:$E$52,2))</f>
        <v/>
      </c>
      <c r="F443" s="107">
        <f>VLOOKUP($B443,Computations!$B$10:$AY$386,VLOOKUP(F$1,'day lookup'!$D$1:$E$52,2))</f>
        <v>0</v>
      </c>
      <c r="G443" s="107" t="str">
        <f>VLOOKUP($B443,Computations!$B$10:$AY$386,VLOOKUP(G$1,'day lookup'!$D$1:$E$52,2))</f>
        <v/>
      </c>
      <c r="H443" s="107">
        <f>VLOOKUP($B443,Computations!$B$10:$AY$386,VLOOKUP(H$1,'day lookup'!$D$1:$E$52,2))</f>
        <v>0</v>
      </c>
      <c r="I443" s="107">
        <f>VLOOKUP($B443,Computations!$B$10:$AY$386,VLOOKUP(I$1,'day lookup'!$D$1:$E$52,2))</f>
        <v>0</v>
      </c>
      <c r="J443" s="401" t="str">
        <f>VLOOKUP($B443,Computations!$B$10:$AY$386,VLOOKUP(J$1,'day lookup'!$D$1:$E$52,2))</f>
        <v>N</v>
      </c>
      <c r="K443" s="107" t="str">
        <f>VLOOKUP($B443,Computations!$B$10:$AY$386,VLOOKUP(K$1,'day lookup'!$D$1:$E$52,2))</f>
        <v/>
      </c>
      <c r="L443" s="107" t="str">
        <f>VLOOKUP($B443,Computations!$B$10:$AY$386,VLOOKUP(L$1,'day lookup'!$D$1:$E$52,2))</f>
        <v/>
      </c>
      <c r="M443" s="107" t="str">
        <f>VLOOKUP($B443,Computations!$B$10:$AY$386,VLOOKUP(M$1,'day lookup'!$D$1:$E$52,2))</f>
        <v/>
      </c>
      <c r="N443" s="107">
        <f>VLOOKUP($B443,Computations!$B$10:$AY$386,VLOOKUP(N$1,'day lookup'!$D$1:$E$52,2))</f>
        <v>0</v>
      </c>
      <c r="O443" s="107"/>
    </row>
    <row r="444" spans="1:15">
      <c r="A444" s="81"/>
    </row>
    <row r="445" spans="1:15">
      <c r="A445" s="48" t="s">
        <v>48</v>
      </c>
      <c r="C445" s="61">
        <f t="shared" ref="C445:I445" si="23">AVERAGEA(C413:C443)</f>
        <v>0</v>
      </c>
      <c r="D445" s="61">
        <f t="shared" si="23"/>
        <v>0</v>
      </c>
      <c r="E445" s="61">
        <f t="shared" si="23"/>
        <v>0</v>
      </c>
      <c r="F445" s="61">
        <f t="shared" si="23"/>
        <v>0</v>
      </c>
      <c r="G445" s="61">
        <f t="shared" si="23"/>
        <v>0</v>
      </c>
      <c r="H445" s="61">
        <f t="shared" si="23"/>
        <v>0</v>
      </c>
      <c r="I445" s="61">
        <f t="shared" si="23"/>
        <v>0</v>
      </c>
      <c r="K445" s="101"/>
      <c r="L445" s="61">
        <f>AVERAGEA(L413:L443)</f>
        <v>0</v>
      </c>
      <c r="M445" s="60"/>
      <c r="N445" s="19">
        <f>AVERAGEA(N413:N427)</f>
        <v>0</v>
      </c>
      <c r="O445" s="61"/>
    </row>
    <row r="446" spans="1:15">
      <c r="A446" s="104" t="s">
        <v>49</v>
      </c>
      <c r="B446" s="105"/>
      <c r="C446" s="19"/>
      <c r="D446" s="53"/>
      <c r="E446" s="53">
        <f>SUM(E413:E443)*1.9835</f>
        <v>0</v>
      </c>
      <c r="F446" s="53">
        <f>SUM(F413:F443)*1.9835</f>
        <v>0</v>
      </c>
      <c r="G446" s="53">
        <f>SUM(G413:G443)*1.9835</f>
        <v>0</v>
      </c>
      <c r="H446" s="53">
        <f>SUM(H413:H443)*1.9835</f>
        <v>0</v>
      </c>
      <c r="I446" s="53">
        <f>SUM(I413:I443)*1.9835</f>
        <v>0</v>
      </c>
      <c r="K446" s="59"/>
      <c r="L446" s="53">
        <f>SUM(L413:L443)*1.9835</f>
        <v>0</v>
      </c>
      <c r="M446" s="53"/>
      <c r="N446" s="53">
        <f>SUM(N413:N443)*1.9835</f>
        <v>0</v>
      </c>
      <c r="O446" s="19"/>
    </row>
    <row r="447" spans="1:15" ht="13.5" thickBot="1">
      <c r="A447" s="76"/>
      <c r="B447" s="64"/>
      <c r="C447" s="65"/>
      <c r="D447" s="66"/>
      <c r="E447" s="94"/>
      <c r="F447" s="95"/>
      <c r="G447" s="94"/>
      <c r="H447" s="95"/>
      <c r="I447" s="95"/>
      <c r="J447" s="67"/>
      <c r="K447" s="102"/>
      <c r="L447" s="95"/>
      <c r="M447" s="78"/>
      <c r="N447" s="68"/>
      <c r="O447" s="68"/>
    </row>
    <row r="448" spans="1:15">
      <c r="A448" s="48" t="s">
        <v>55</v>
      </c>
      <c r="C448" s="77"/>
    </row>
    <row r="449" spans="1:15">
      <c r="C449" s="77"/>
    </row>
    <row r="450" spans="1:15">
      <c r="C450" s="77"/>
    </row>
    <row r="451" spans="1:15">
      <c r="G451" s="83"/>
      <c r="M451" s="21"/>
    </row>
    <row r="452" spans="1:15">
      <c r="C452" s="49"/>
      <c r="H452" s="83" t="s">
        <v>0</v>
      </c>
      <c r="I452" s="82"/>
    </row>
    <row r="453" spans="1:15">
      <c r="H453" s="84" t="s">
        <v>1</v>
      </c>
      <c r="I453" s="82"/>
      <c r="K453" s="100"/>
    </row>
    <row r="454" spans="1:15">
      <c r="C454" s="49"/>
      <c r="H454" s="84" t="s">
        <v>2</v>
      </c>
      <c r="I454" s="82"/>
    </row>
    <row r="455" spans="1:15">
      <c r="H455" s="84" t="s">
        <v>39</v>
      </c>
      <c r="I455" s="106">
        <f>I106</f>
        <v>0</v>
      </c>
    </row>
    <row r="456" spans="1:15">
      <c r="H456" s="22">
        <f>B464</f>
        <v>41275</v>
      </c>
      <c r="I456" s="82"/>
      <c r="O456" s="23"/>
    </row>
    <row r="457" spans="1:15" ht="13.5" thickBot="1"/>
    <row r="458" spans="1:15">
      <c r="A458" s="25"/>
      <c r="B458" s="26"/>
      <c r="C458" s="29"/>
      <c r="D458" s="70"/>
      <c r="E458" s="96"/>
      <c r="F458" s="89"/>
      <c r="G458" s="96"/>
      <c r="H458" s="89"/>
      <c r="I458" s="89" t="s">
        <v>3</v>
      </c>
      <c r="J458" s="71" t="s">
        <v>56</v>
      </c>
      <c r="K458" s="103" t="s">
        <v>8</v>
      </c>
      <c r="L458" s="89"/>
      <c r="M458" s="69"/>
      <c r="N458" s="72"/>
      <c r="O458" s="27"/>
    </row>
    <row r="459" spans="1:15">
      <c r="C459" s="17"/>
      <c r="D459" s="37"/>
      <c r="E459" s="83"/>
      <c r="F459" s="84"/>
      <c r="G459" s="83"/>
      <c r="H459" s="84" t="s">
        <v>5</v>
      </c>
      <c r="I459" s="84" t="s">
        <v>4</v>
      </c>
      <c r="J459" s="33" t="s">
        <v>57</v>
      </c>
      <c r="K459" s="99" t="s">
        <v>16</v>
      </c>
      <c r="L459" s="84" t="s">
        <v>6</v>
      </c>
      <c r="M459" s="16" t="s">
        <v>7</v>
      </c>
      <c r="N459" s="35"/>
    </row>
    <row r="460" spans="1:15">
      <c r="C460" s="17"/>
      <c r="D460" s="37"/>
      <c r="E460" s="83"/>
      <c r="F460" s="84"/>
      <c r="G460" s="83" t="s">
        <v>12</v>
      </c>
      <c r="H460" s="84" t="s">
        <v>11</v>
      </c>
      <c r="I460" s="84" t="s">
        <v>10</v>
      </c>
      <c r="J460" s="33" t="s">
        <v>15</v>
      </c>
      <c r="K460" s="99" t="s">
        <v>26</v>
      </c>
      <c r="L460" s="84" t="s">
        <v>13</v>
      </c>
      <c r="M460" s="16" t="s">
        <v>13</v>
      </c>
      <c r="N460" s="35" t="s">
        <v>14</v>
      </c>
      <c r="O460" s="17"/>
    </row>
    <row r="461" spans="1:15">
      <c r="C461" s="17" t="s">
        <v>18</v>
      </c>
      <c r="D461" s="37" t="s">
        <v>19</v>
      </c>
      <c r="E461" s="83" t="s">
        <v>23</v>
      </c>
      <c r="F461" s="84" t="s">
        <v>24</v>
      </c>
      <c r="G461" s="83" t="s">
        <v>22</v>
      </c>
      <c r="H461" s="84" t="s">
        <v>21</v>
      </c>
      <c r="I461" s="84" t="s">
        <v>20</v>
      </c>
      <c r="J461" s="33" t="s">
        <v>25</v>
      </c>
      <c r="K461" s="97" t="s">
        <v>153</v>
      </c>
      <c r="L461" s="84" t="s">
        <v>22</v>
      </c>
      <c r="M461" s="16" t="s">
        <v>22</v>
      </c>
      <c r="N461" s="35" t="s">
        <v>10</v>
      </c>
      <c r="O461" s="17"/>
    </row>
    <row r="462" spans="1:15" ht="13.5" thickBot="1">
      <c r="A462" s="39" t="s">
        <v>27</v>
      </c>
      <c r="B462" s="40" t="s">
        <v>40</v>
      </c>
      <c r="C462" s="43" t="s">
        <v>50</v>
      </c>
      <c r="D462" s="44" t="s">
        <v>51</v>
      </c>
      <c r="E462" s="90" t="s">
        <v>52</v>
      </c>
      <c r="F462" s="90" t="s">
        <v>52</v>
      </c>
      <c r="G462" s="90" t="s">
        <v>52</v>
      </c>
      <c r="H462" s="90" t="s">
        <v>52</v>
      </c>
      <c r="I462" s="90" t="s">
        <v>52</v>
      </c>
      <c r="J462" s="46"/>
      <c r="K462" s="90" t="s">
        <v>52</v>
      </c>
      <c r="L462" s="90" t="s">
        <v>52</v>
      </c>
      <c r="M462" s="44" t="s">
        <v>51</v>
      </c>
      <c r="N462" s="129" t="s">
        <v>52</v>
      </c>
      <c r="O462" s="36"/>
    </row>
    <row r="463" spans="1:15" ht="13.5" thickTop="1">
      <c r="A463" s="48"/>
      <c r="C463" s="49"/>
      <c r="D463" s="50"/>
      <c r="E463" s="91"/>
      <c r="F463" s="92"/>
      <c r="G463" s="91"/>
      <c r="H463" s="92"/>
      <c r="I463" s="92"/>
      <c r="J463" s="34"/>
      <c r="K463" s="100"/>
      <c r="L463" s="92"/>
      <c r="M463" s="21"/>
      <c r="N463" s="58"/>
      <c r="O463" s="49"/>
    </row>
    <row r="464" spans="1:15">
      <c r="A464" s="73" t="str">
        <f ca="1">OFFSET('day lookup'!$A$1,WEEKDAY(B464)-1,0)</f>
        <v>TUE</v>
      </c>
      <c r="B464" s="13">
        <f>B443+1</f>
        <v>41275</v>
      </c>
      <c r="C464" s="107" t="str">
        <f>VLOOKUP($B464,Computations!$B$10:$AY$386,VLOOKUP(C$1,'day lookup'!$D$1:$E$52,2))</f>
        <v/>
      </c>
      <c r="D464" s="107">
        <f>VLOOKUP($B464,Computations!$B$10:$AY$386,VLOOKUP(D$1,'day lookup'!$D$1:$E$52,2))</f>
        <v>0</v>
      </c>
      <c r="E464" s="107" t="str">
        <f>VLOOKUP($B464,Computations!$B$10:$AY$386,VLOOKUP(E$1,'day lookup'!$D$1:$E$52,2))</f>
        <v/>
      </c>
      <c r="F464" s="107">
        <f>VLOOKUP($B464,Computations!$B$10:$AY$386,VLOOKUP(F$1,'day lookup'!$D$1:$E$52,2))</f>
        <v>0</v>
      </c>
      <c r="G464" s="107" t="str">
        <f>VLOOKUP($B464,Computations!$B$10:$AY$386,VLOOKUP(G$1,'day lookup'!$D$1:$E$52,2))</f>
        <v/>
      </c>
      <c r="H464" s="107">
        <f>VLOOKUP($B464,Computations!$B$10:$AY$386,VLOOKUP(H$1,'day lookup'!$D$1:$E$52,2))</f>
        <v>0</v>
      </c>
      <c r="I464" s="107">
        <f>VLOOKUP($B464,Computations!$B$10:$AY$386,VLOOKUP(I$1,'day lookup'!$D$1:$E$52,2))</f>
        <v>0</v>
      </c>
      <c r="J464" s="401" t="str">
        <f>VLOOKUP($B464,Computations!$B$10:$AY$386,VLOOKUP(J$1,'day lookup'!$D$1:$E$52,2))</f>
        <v>N</v>
      </c>
      <c r="K464" s="107" t="str">
        <f>VLOOKUP($B464,Computations!$B$10:$AY$386,VLOOKUP(K$1,'day lookup'!$D$1:$E$52,2))</f>
        <v/>
      </c>
      <c r="L464" s="107" t="str">
        <f>VLOOKUP($B464,Computations!$B$10:$AY$386,VLOOKUP(L$1,'day lookup'!$D$1:$E$52,2))</f>
        <v/>
      </c>
      <c r="M464" s="107" t="str">
        <f>VLOOKUP($B464,Computations!$B$10:$AY$386,VLOOKUP(M$1,'day lookup'!$D$1:$E$52,2))</f>
        <v/>
      </c>
      <c r="N464" s="107">
        <f>VLOOKUP($B464,Computations!$B$10:$AY$386,VLOOKUP(N$1,'day lookup'!$D$1:$E$52,2))</f>
        <v>0</v>
      </c>
      <c r="O464" s="107"/>
    </row>
    <row r="465" spans="1:15">
      <c r="A465" s="73" t="str">
        <f ca="1">OFFSET('day lookup'!$A$1,WEEKDAY(B465)-1,0)</f>
        <v>WED</v>
      </c>
      <c r="B465" s="75">
        <f t="shared" ref="B465:B493" si="24">B464+1</f>
        <v>41276</v>
      </c>
      <c r="C465" s="107" t="str">
        <f>VLOOKUP($B465,Computations!$B$10:$AY$386,VLOOKUP(C$1,'day lookup'!$D$1:$E$52,2))</f>
        <v/>
      </c>
      <c r="D465" s="107">
        <f>VLOOKUP($B465,Computations!$B$10:$AY$386,VLOOKUP(D$1,'day lookup'!$D$1:$E$52,2))</f>
        <v>0</v>
      </c>
      <c r="E465" s="107" t="str">
        <f>VLOOKUP($B465,Computations!$B$10:$AY$386,VLOOKUP(E$1,'day lookup'!$D$1:$E$52,2))</f>
        <v/>
      </c>
      <c r="F465" s="107">
        <f>VLOOKUP($B465,Computations!$B$10:$AY$386,VLOOKUP(F$1,'day lookup'!$D$1:$E$52,2))</f>
        <v>0</v>
      </c>
      <c r="G465" s="107" t="str">
        <f>VLOOKUP($B465,Computations!$B$10:$AY$386,VLOOKUP(G$1,'day lookup'!$D$1:$E$52,2))</f>
        <v/>
      </c>
      <c r="H465" s="107">
        <f>VLOOKUP($B465,Computations!$B$10:$AY$386,VLOOKUP(H$1,'day lookup'!$D$1:$E$52,2))</f>
        <v>0</v>
      </c>
      <c r="I465" s="107">
        <f>VLOOKUP($B465,Computations!$B$10:$AY$386,VLOOKUP(I$1,'day lookup'!$D$1:$E$52,2))</f>
        <v>0</v>
      </c>
      <c r="J465" s="401" t="str">
        <f>VLOOKUP($B465,Computations!$B$10:$AY$386,VLOOKUP(J$1,'day lookup'!$D$1:$E$52,2))</f>
        <v>N</v>
      </c>
      <c r="K465" s="107" t="str">
        <f>VLOOKUP($B465,Computations!$B$10:$AY$386,VLOOKUP(K$1,'day lookup'!$D$1:$E$52,2))</f>
        <v/>
      </c>
      <c r="L465" s="107" t="str">
        <f>VLOOKUP($B465,Computations!$B$10:$AY$386,VLOOKUP(L$1,'day lookup'!$D$1:$E$52,2))</f>
        <v/>
      </c>
      <c r="M465" s="107" t="str">
        <f>VLOOKUP($B465,Computations!$B$10:$AY$386,VLOOKUP(M$1,'day lookup'!$D$1:$E$52,2))</f>
        <v/>
      </c>
      <c r="N465" s="107">
        <f>VLOOKUP($B465,Computations!$B$10:$AY$386,VLOOKUP(N$1,'day lookup'!$D$1:$E$52,2))</f>
        <v>0</v>
      </c>
      <c r="O465" s="107"/>
    </row>
    <row r="466" spans="1:15">
      <c r="A466" s="73" t="str">
        <f ca="1">OFFSET('day lookup'!$A$1,WEEKDAY(B466)-1,0)</f>
        <v>THU</v>
      </c>
      <c r="B466" s="75">
        <f t="shared" si="24"/>
        <v>41277</v>
      </c>
      <c r="C466" s="107" t="str">
        <f>VLOOKUP($B466,Computations!$B$10:$AY$386,VLOOKUP(C$1,'day lookup'!$D$1:$E$52,2))</f>
        <v/>
      </c>
      <c r="D466" s="107">
        <f>VLOOKUP($B466,Computations!$B$10:$AY$386,VLOOKUP(D$1,'day lookup'!$D$1:$E$52,2))</f>
        <v>0</v>
      </c>
      <c r="E466" s="107" t="str">
        <f>VLOOKUP($B466,Computations!$B$10:$AY$386,VLOOKUP(E$1,'day lookup'!$D$1:$E$52,2))</f>
        <v/>
      </c>
      <c r="F466" s="107">
        <f>VLOOKUP($B466,Computations!$B$10:$AY$386,VLOOKUP(F$1,'day lookup'!$D$1:$E$52,2))</f>
        <v>0</v>
      </c>
      <c r="G466" s="107" t="str">
        <f>VLOOKUP($B466,Computations!$B$10:$AY$386,VLOOKUP(G$1,'day lookup'!$D$1:$E$52,2))</f>
        <v/>
      </c>
      <c r="H466" s="107">
        <f>VLOOKUP($B466,Computations!$B$10:$AY$386,VLOOKUP(H$1,'day lookup'!$D$1:$E$52,2))</f>
        <v>0</v>
      </c>
      <c r="I466" s="107">
        <f>VLOOKUP($B466,Computations!$B$10:$AY$386,VLOOKUP(I$1,'day lookup'!$D$1:$E$52,2))</f>
        <v>0</v>
      </c>
      <c r="J466" s="401" t="str">
        <f>VLOOKUP($B466,Computations!$B$10:$AY$386,VLOOKUP(J$1,'day lookup'!$D$1:$E$52,2))</f>
        <v>N</v>
      </c>
      <c r="K466" s="107" t="str">
        <f>VLOOKUP($B466,Computations!$B$10:$AY$386,VLOOKUP(K$1,'day lookup'!$D$1:$E$52,2))</f>
        <v/>
      </c>
      <c r="L466" s="107" t="str">
        <f>VLOOKUP($B466,Computations!$B$10:$AY$386,VLOOKUP(L$1,'day lookup'!$D$1:$E$52,2))</f>
        <v/>
      </c>
      <c r="M466" s="107" t="str">
        <f>VLOOKUP($B466,Computations!$B$10:$AY$386,VLOOKUP(M$1,'day lookup'!$D$1:$E$52,2))</f>
        <v/>
      </c>
      <c r="N466" s="107">
        <f>VLOOKUP($B466,Computations!$B$10:$AY$386,VLOOKUP(N$1,'day lookup'!$D$1:$E$52,2))</f>
        <v>0</v>
      </c>
      <c r="O466" s="107"/>
    </row>
    <row r="467" spans="1:15">
      <c r="A467" s="73" t="str">
        <f ca="1">OFFSET('day lookup'!$A$1,WEEKDAY(B467)-1,0)</f>
        <v>FRI</v>
      </c>
      <c r="B467" s="75">
        <f t="shared" si="24"/>
        <v>41278</v>
      </c>
      <c r="C467" s="107" t="str">
        <f>VLOOKUP($B467,Computations!$B$10:$AY$386,VLOOKUP(C$1,'day lookup'!$D$1:$E$52,2))</f>
        <v/>
      </c>
      <c r="D467" s="107">
        <f>VLOOKUP($B467,Computations!$B$10:$AY$386,VLOOKUP(D$1,'day lookup'!$D$1:$E$52,2))</f>
        <v>0</v>
      </c>
      <c r="E467" s="107" t="str">
        <f>VLOOKUP($B467,Computations!$B$10:$AY$386,VLOOKUP(E$1,'day lookup'!$D$1:$E$52,2))</f>
        <v/>
      </c>
      <c r="F467" s="107">
        <f>VLOOKUP($B467,Computations!$B$10:$AY$386,VLOOKUP(F$1,'day lookup'!$D$1:$E$52,2))</f>
        <v>0</v>
      </c>
      <c r="G467" s="107" t="str">
        <f>VLOOKUP($B467,Computations!$B$10:$AY$386,VLOOKUP(G$1,'day lookup'!$D$1:$E$52,2))</f>
        <v/>
      </c>
      <c r="H467" s="107">
        <f>VLOOKUP($B467,Computations!$B$10:$AY$386,VLOOKUP(H$1,'day lookup'!$D$1:$E$52,2))</f>
        <v>0</v>
      </c>
      <c r="I467" s="107">
        <f>VLOOKUP($B467,Computations!$B$10:$AY$386,VLOOKUP(I$1,'day lookup'!$D$1:$E$52,2))</f>
        <v>0</v>
      </c>
      <c r="J467" s="401" t="str">
        <f>VLOOKUP($B467,Computations!$B$10:$AY$386,VLOOKUP(J$1,'day lookup'!$D$1:$E$52,2))</f>
        <v>N</v>
      </c>
      <c r="K467" s="107" t="str">
        <f>VLOOKUP($B467,Computations!$B$10:$AY$386,VLOOKUP(K$1,'day lookup'!$D$1:$E$52,2))</f>
        <v/>
      </c>
      <c r="L467" s="107" t="str">
        <f>VLOOKUP($B467,Computations!$B$10:$AY$386,VLOOKUP(L$1,'day lookup'!$D$1:$E$52,2))</f>
        <v/>
      </c>
      <c r="M467" s="107" t="str">
        <f>VLOOKUP($B467,Computations!$B$10:$AY$386,VLOOKUP(M$1,'day lookup'!$D$1:$E$52,2))</f>
        <v/>
      </c>
      <c r="N467" s="107">
        <f>VLOOKUP($B467,Computations!$B$10:$AY$386,VLOOKUP(N$1,'day lookup'!$D$1:$E$52,2))</f>
        <v>0</v>
      </c>
      <c r="O467" s="107"/>
    </row>
    <row r="468" spans="1:15">
      <c r="A468" s="73" t="str">
        <f ca="1">OFFSET('day lookup'!$A$1,WEEKDAY(B468)-1,0)</f>
        <v>SAT</v>
      </c>
      <c r="B468" s="75">
        <f t="shared" si="24"/>
        <v>41279</v>
      </c>
      <c r="C468" s="107" t="str">
        <f>VLOOKUP($B468,Computations!$B$10:$AY$386,VLOOKUP(C$1,'day lookup'!$D$1:$E$52,2))</f>
        <v/>
      </c>
      <c r="D468" s="107">
        <f>VLOOKUP($B468,Computations!$B$10:$AY$386,VLOOKUP(D$1,'day lookup'!$D$1:$E$52,2))</f>
        <v>0</v>
      </c>
      <c r="E468" s="107" t="str">
        <f>VLOOKUP($B468,Computations!$B$10:$AY$386,VLOOKUP(E$1,'day lookup'!$D$1:$E$52,2))</f>
        <v/>
      </c>
      <c r="F468" s="107">
        <f>VLOOKUP($B468,Computations!$B$10:$AY$386,VLOOKUP(F$1,'day lookup'!$D$1:$E$52,2))</f>
        <v>0</v>
      </c>
      <c r="G468" s="107" t="str">
        <f>VLOOKUP($B468,Computations!$B$10:$AY$386,VLOOKUP(G$1,'day lookup'!$D$1:$E$52,2))</f>
        <v/>
      </c>
      <c r="H468" s="107">
        <f>VLOOKUP($B468,Computations!$B$10:$AY$386,VLOOKUP(H$1,'day lookup'!$D$1:$E$52,2))</f>
        <v>0</v>
      </c>
      <c r="I468" s="107">
        <f>VLOOKUP($B468,Computations!$B$10:$AY$386,VLOOKUP(I$1,'day lookup'!$D$1:$E$52,2))</f>
        <v>0</v>
      </c>
      <c r="J468" s="401" t="str">
        <f>VLOOKUP($B468,Computations!$B$10:$AY$386,VLOOKUP(J$1,'day lookup'!$D$1:$E$52,2))</f>
        <v>N</v>
      </c>
      <c r="K468" s="107" t="str">
        <f>VLOOKUP($B468,Computations!$B$10:$AY$386,VLOOKUP(K$1,'day lookup'!$D$1:$E$52,2))</f>
        <v/>
      </c>
      <c r="L468" s="107" t="str">
        <f>VLOOKUP($B468,Computations!$B$10:$AY$386,VLOOKUP(L$1,'day lookup'!$D$1:$E$52,2))</f>
        <v/>
      </c>
      <c r="M468" s="107" t="str">
        <f>VLOOKUP($B468,Computations!$B$10:$AY$386,VLOOKUP(M$1,'day lookup'!$D$1:$E$52,2))</f>
        <v/>
      </c>
      <c r="N468" s="107">
        <f>VLOOKUP($B468,Computations!$B$10:$AY$386,VLOOKUP(N$1,'day lookup'!$D$1:$E$52,2))</f>
        <v>0</v>
      </c>
      <c r="O468" s="107"/>
    </row>
    <row r="469" spans="1:15">
      <c r="A469" s="73" t="str">
        <f ca="1">OFFSET('day lookup'!$A$1,WEEKDAY(B469)-1,0)</f>
        <v>SUN</v>
      </c>
      <c r="B469" s="75">
        <f t="shared" si="24"/>
        <v>41280</v>
      </c>
      <c r="C469" s="107" t="str">
        <f>VLOOKUP($B469,Computations!$B$10:$AY$386,VLOOKUP(C$1,'day lookup'!$D$1:$E$52,2))</f>
        <v/>
      </c>
      <c r="D469" s="107">
        <f>VLOOKUP($B469,Computations!$B$10:$AY$386,VLOOKUP(D$1,'day lookup'!$D$1:$E$52,2))</f>
        <v>0</v>
      </c>
      <c r="E469" s="107" t="str">
        <f>VLOOKUP($B469,Computations!$B$10:$AY$386,VLOOKUP(E$1,'day lookup'!$D$1:$E$52,2))</f>
        <v/>
      </c>
      <c r="F469" s="107">
        <f>VLOOKUP($B469,Computations!$B$10:$AY$386,VLOOKUP(F$1,'day lookup'!$D$1:$E$52,2))</f>
        <v>0</v>
      </c>
      <c r="G469" s="107" t="str">
        <f>VLOOKUP($B469,Computations!$B$10:$AY$386,VLOOKUP(G$1,'day lookup'!$D$1:$E$52,2))</f>
        <v/>
      </c>
      <c r="H469" s="107">
        <f>VLOOKUP($B469,Computations!$B$10:$AY$386,VLOOKUP(H$1,'day lookup'!$D$1:$E$52,2))</f>
        <v>0</v>
      </c>
      <c r="I469" s="107">
        <f>VLOOKUP($B469,Computations!$B$10:$AY$386,VLOOKUP(I$1,'day lookup'!$D$1:$E$52,2))</f>
        <v>0</v>
      </c>
      <c r="J469" s="401" t="str">
        <f>VLOOKUP($B469,Computations!$B$10:$AY$386,VLOOKUP(J$1,'day lookup'!$D$1:$E$52,2))</f>
        <v>N</v>
      </c>
      <c r="K469" s="107" t="str">
        <f>VLOOKUP($B469,Computations!$B$10:$AY$386,VLOOKUP(K$1,'day lookup'!$D$1:$E$52,2))</f>
        <v/>
      </c>
      <c r="L469" s="107" t="str">
        <f>VLOOKUP($B469,Computations!$B$10:$AY$386,VLOOKUP(L$1,'day lookup'!$D$1:$E$52,2))</f>
        <v/>
      </c>
      <c r="M469" s="107" t="str">
        <f>VLOOKUP($B469,Computations!$B$10:$AY$386,VLOOKUP(M$1,'day lookup'!$D$1:$E$52,2))</f>
        <v/>
      </c>
      <c r="N469" s="107">
        <f>VLOOKUP($B469,Computations!$B$10:$AY$386,VLOOKUP(N$1,'day lookup'!$D$1:$E$52,2))</f>
        <v>0</v>
      </c>
      <c r="O469" s="107"/>
    </row>
    <row r="470" spans="1:15">
      <c r="A470" s="73" t="str">
        <f ca="1">OFFSET('day lookup'!$A$1,WEEKDAY(B470)-1,0)</f>
        <v>MON</v>
      </c>
      <c r="B470" s="75">
        <f t="shared" si="24"/>
        <v>41281</v>
      </c>
      <c r="C470" s="107" t="str">
        <f>VLOOKUP($B470,Computations!$B$10:$AY$386,VLOOKUP(C$1,'day lookup'!$D$1:$E$52,2))</f>
        <v/>
      </c>
      <c r="D470" s="107">
        <f>VLOOKUP($B470,Computations!$B$10:$AY$386,VLOOKUP(D$1,'day lookup'!$D$1:$E$52,2))</f>
        <v>0</v>
      </c>
      <c r="E470" s="107" t="str">
        <f>VLOOKUP($B470,Computations!$B$10:$AY$386,VLOOKUP(E$1,'day lookup'!$D$1:$E$52,2))</f>
        <v/>
      </c>
      <c r="F470" s="107">
        <f>VLOOKUP($B470,Computations!$B$10:$AY$386,VLOOKUP(F$1,'day lookup'!$D$1:$E$52,2))</f>
        <v>0</v>
      </c>
      <c r="G470" s="107" t="str">
        <f>VLOOKUP($B470,Computations!$B$10:$AY$386,VLOOKUP(G$1,'day lookup'!$D$1:$E$52,2))</f>
        <v/>
      </c>
      <c r="H470" s="107">
        <f>VLOOKUP($B470,Computations!$B$10:$AY$386,VLOOKUP(H$1,'day lookup'!$D$1:$E$52,2))</f>
        <v>0</v>
      </c>
      <c r="I470" s="107">
        <f>VLOOKUP($B470,Computations!$B$10:$AY$386,VLOOKUP(I$1,'day lookup'!$D$1:$E$52,2))</f>
        <v>0</v>
      </c>
      <c r="J470" s="401" t="str">
        <f>VLOOKUP($B470,Computations!$B$10:$AY$386,VLOOKUP(J$1,'day lookup'!$D$1:$E$52,2))</f>
        <v>N</v>
      </c>
      <c r="K470" s="107" t="str">
        <f>VLOOKUP($B470,Computations!$B$10:$AY$386,VLOOKUP(K$1,'day lookup'!$D$1:$E$52,2))</f>
        <v/>
      </c>
      <c r="L470" s="107" t="str">
        <f>VLOOKUP($B470,Computations!$B$10:$AY$386,VLOOKUP(L$1,'day lookup'!$D$1:$E$52,2))</f>
        <v/>
      </c>
      <c r="M470" s="107" t="str">
        <f>VLOOKUP($B470,Computations!$B$10:$AY$386,VLOOKUP(M$1,'day lookup'!$D$1:$E$52,2))</f>
        <v/>
      </c>
      <c r="N470" s="107">
        <f>VLOOKUP($B470,Computations!$B$10:$AY$386,VLOOKUP(N$1,'day lookup'!$D$1:$E$52,2))</f>
        <v>0</v>
      </c>
      <c r="O470" s="107"/>
    </row>
    <row r="471" spans="1:15">
      <c r="A471" s="73" t="str">
        <f ca="1">OFFSET('day lookup'!$A$1,WEEKDAY(B471)-1,0)</f>
        <v>TUE</v>
      </c>
      <c r="B471" s="75">
        <f t="shared" si="24"/>
        <v>41282</v>
      </c>
      <c r="C471" s="107" t="str">
        <f>VLOOKUP($B471,Computations!$B$10:$AY$386,VLOOKUP(C$1,'day lookup'!$D$1:$E$52,2))</f>
        <v/>
      </c>
      <c r="D471" s="107">
        <f>VLOOKUP($B471,Computations!$B$10:$AY$386,VLOOKUP(D$1,'day lookup'!$D$1:$E$52,2))</f>
        <v>0</v>
      </c>
      <c r="E471" s="107" t="str">
        <f>VLOOKUP($B471,Computations!$B$10:$AY$386,VLOOKUP(E$1,'day lookup'!$D$1:$E$52,2))</f>
        <v/>
      </c>
      <c r="F471" s="107">
        <f>VLOOKUP($B471,Computations!$B$10:$AY$386,VLOOKUP(F$1,'day lookup'!$D$1:$E$52,2))</f>
        <v>0</v>
      </c>
      <c r="G471" s="107" t="str">
        <f>VLOOKUP($B471,Computations!$B$10:$AY$386,VLOOKUP(G$1,'day lookup'!$D$1:$E$52,2))</f>
        <v/>
      </c>
      <c r="H471" s="107">
        <f>VLOOKUP($B471,Computations!$B$10:$AY$386,VLOOKUP(H$1,'day lookup'!$D$1:$E$52,2))</f>
        <v>0</v>
      </c>
      <c r="I471" s="107">
        <f>VLOOKUP($B471,Computations!$B$10:$AY$386,VLOOKUP(I$1,'day lookup'!$D$1:$E$52,2))</f>
        <v>0</v>
      </c>
      <c r="J471" s="401" t="str">
        <f>VLOOKUP($B471,Computations!$B$10:$AY$386,VLOOKUP(J$1,'day lookup'!$D$1:$E$52,2))</f>
        <v>N</v>
      </c>
      <c r="K471" s="107" t="str">
        <f>VLOOKUP($B471,Computations!$B$10:$AY$386,VLOOKUP(K$1,'day lookup'!$D$1:$E$52,2))</f>
        <v/>
      </c>
      <c r="L471" s="107" t="str">
        <f>VLOOKUP($B471,Computations!$B$10:$AY$386,VLOOKUP(L$1,'day lookup'!$D$1:$E$52,2))</f>
        <v/>
      </c>
      <c r="M471" s="107" t="str">
        <f>VLOOKUP($B471,Computations!$B$10:$AY$386,VLOOKUP(M$1,'day lookup'!$D$1:$E$52,2))</f>
        <v/>
      </c>
      <c r="N471" s="107">
        <f>VLOOKUP($B471,Computations!$B$10:$AY$386,VLOOKUP(N$1,'day lookup'!$D$1:$E$52,2))</f>
        <v>0</v>
      </c>
      <c r="O471" s="107"/>
    </row>
    <row r="472" spans="1:15">
      <c r="A472" s="73" t="str">
        <f ca="1">OFFSET('day lookup'!$A$1,WEEKDAY(B472)-1,0)</f>
        <v>WED</v>
      </c>
      <c r="B472" s="75">
        <f t="shared" si="24"/>
        <v>41283</v>
      </c>
      <c r="C472" s="107" t="str">
        <f>VLOOKUP($B472,Computations!$B$10:$AY$386,VLOOKUP(C$1,'day lookup'!$D$1:$E$52,2))</f>
        <v/>
      </c>
      <c r="D472" s="107">
        <f>VLOOKUP($B472,Computations!$B$10:$AY$386,VLOOKUP(D$1,'day lookup'!$D$1:$E$52,2))</f>
        <v>0</v>
      </c>
      <c r="E472" s="107" t="str">
        <f>VLOOKUP($B472,Computations!$B$10:$AY$386,VLOOKUP(E$1,'day lookup'!$D$1:$E$52,2))</f>
        <v/>
      </c>
      <c r="F472" s="107">
        <f>VLOOKUP($B472,Computations!$B$10:$AY$386,VLOOKUP(F$1,'day lookup'!$D$1:$E$52,2))</f>
        <v>0</v>
      </c>
      <c r="G472" s="107" t="str">
        <f>VLOOKUP($B472,Computations!$B$10:$AY$386,VLOOKUP(G$1,'day lookup'!$D$1:$E$52,2))</f>
        <v/>
      </c>
      <c r="H472" s="107">
        <f>VLOOKUP($B472,Computations!$B$10:$AY$386,VLOOKUP(H$1,'day lookup'!$D$1:$E$52,2))</f>
        <v>0</v>
      </c>
      <c r="I472" s="107">
        <f>VLOOKUP($B472,Computations!$B$10:$AY$386,VLOOKUP(I$1,'day lookup'!$D$1:$E$52,2))</f>
        <v>0</v>
      </c>
      <c r="J472" s="401" t="str">
        <f>VLOOKUP($B472,Computations!$B$10:$AY$386,VLOOKUP(J$1,'day lookup'!$D$1:$E$52,2))</f>
        <v>N</v>
      </c>
      <c r="K472" s="107" t="str">
        <f>VLOOKUP($B472,Computations!$B$10:$AY$386,VLOOKUP(K$1,'day lookup'!$D$1:$E$52,2))</f>
        <v/>
      </c>
      <c r="L472" s="107" t="str">
        <f>VLOOKUP($B472,Computations!$B$10:$AY$386,VLOOKUP(L$1,'day lookup'!$D$1:$E$52,2))</f>
        <v/>
      </c>
      <c r="M472" s="107" t="str">
        <f>VLOOKUP($B472,Computations!$B$10:$AY$386,VLOOKUP(M$1,'day lookup'!$D$1:$E$52,2))</f>
        <v/>
      </c>
      <c r="N472" s="107">
        <f>VLOOKUP($B472,Computations!$B$10:$AY$386,VLOOKUP(N$1,'day lookup'!$D$1:$E$52,2))</f>
        <v>0</v>
      </c>
      <c r="O472" s="107"/>
    </row>
    <row r="473" spans="1:15">
      <c r="A473" s="73" t="str">
        <f ca="1">OFFSET('day lookup'!$A$1,WEEKDAY(B473)-1,0)</f>
        <v>THU</v>
      </c>
      <c r="B473" s="75">
        <f t="shared" si="24"/>
        <v>41284</v>
      </c>
      <c r="C473" s="107" t="str">
        <f>VLOOKUP($B473,Computations!$B$10:$AY$386,VLOOKUP(C$1,'day lookup'!$D$1:$E$52,2))</f>
        <v/>
      </c>
      <c r="D473" s="107">
        <f>VLOOKUP($B473,Computations!$B$10:$AY$386,VLOOKUP(D$1,'day lookup'!$D$1:$E$52,2))</f>
        <v>0</v>
      </c>
      <c r="E473" s="107" t="str">
        <f>VLOOKUP($B473,Computations!$B$10:$AY$386,VLOOKUP(E$1,'day lookup'!$D$1:$E$52,2))</f>
        <v/>
      </c>
      <c r="F473" s="107">
        <f>VLOOKUP($B473,Computations!$B$10:$AY$386,VLOOKUP(F$1,'day lookup'!$D$1:$E$52,2))</f>
        <v>0</v>
      </c>
      <c r="G473" s="107" t="str">
        <f>VLOOKUP($B473,Computations!$B$10:$AY$386,VLOOKUP(G$1,'day lookup'!$D$1:$E$52,2))</f>
        <v/>
      </c>
      <c r="H473" s="107">
        <f>VLOOKUP($B473,Computations!$B$10:$AY$386,VLOOKUP(H$1,'day lookup'!$D$1:$E$52,2))</f>
        <v>0</v>
      </c>
      <c r="I473" s="107">
        <f>VLOOKUP($B473,Computations!$B$10:$AY$386,VLOOKUP(I$1,'day lookup'!$D$1:$E$52,2))</f>
        <v>0</v>
      </c>
      <c r="J473" s="401" t="str">
        <f>VLOOKUP($B473,Computations!$B$10:$AY$386,VLOOKUP(J$1,'day lookup'!$D$1:$E$52,2))</f>
        <v>N</v>
      </c>
      <c r="K473" s="107" t="str">
        <f>VLOOKUP($B473,Computations!$B$10:$AY$386,VLOOKUP(K$1,'day lookup'!$D$1:$E$52,2))</f>
        <v/>
      </c>
      <c r="L473" s="107" t="str">
        <f>VLOOKUP($B473,Computations!$B$10:$AY$386,VLOOKUP(L$1,'day lookup'!$D$1:$E$52,2))</f>
        <v/>
      </c>
      <c r="M473" s="107" t="str">
        <f>VLOOKUP($B473,Computations!$B$10:$AY$386,VLOOKUP(M$1,'day lookup'!$D$1:$E$52,2))</f>
        <v/>
      </c>
      <c r="N473" s="107">
        <f>VLOOKUP($B473,Computations!$B$10:$AY$386,VLOOKUP(N$1,'day lookup'!$D$1:$E$52,2))</f>
        <v>0</v>
      </c>
      <c r="O473" s="107"/>
    </row>
    <row r="474" spans="1:15">
      <c r="A474" s="73" t="str">
        <f ca="1">OFFSET('day lookup'!$A$1,WEEKDAY(B474)-1,0)</f>
        <v>FRI</v>
      </c>
      <c r="B474" s="75">
        <f t="shared" si="24"/>
        <v>41285</v>
      </c>
      <c r="C474" s="107" t="str">
        <f>VLOOKUP($B474,Computations!$B$10:$AY$386,VLOOKUP(C$1,'day lookup'!$D$1:$E$52,2))</f>
        <v/>
      </c>
      <c r="D474" s="107">
        <f>VLOOKUP($B474,Computations!$B$10:$AY$386,VLOOKUP(D$1,'day lookup'!$D$1:$E$52,2))</f>
        <v>0</v>
      </c>
      <c r="E474" s="107" t="str">
        <f>VLOOKUP($B474,Computations!$B$10:$AY$386,VLOOKUP(E$1,'day lookup'!$D$1:$E$52,2))</f>
        <v/>
      </c>
      <c r="F474" s="107">
        <f>VLOOKUP($B474,Computations!$B$10:$AY$386,VLOOKUP(F$1,'day lookup'!$D$1:$E$52,2))</f>
        <v>0</v>
      </c>
      <c r="G474" s="107" t="str">
        <f>VLOOKUP($B474,Computations!$B$10:$AY$386,VLOOKUP(G$1,'day lookup'!$D$1:$E$52,2))</f>
        <v/>
      </c>
      <c r="H474" s="107">
        <f>VLOOKUP($B474,Computations!$B$10:$AY$386,VLOOKUP(H$1,'day lookup'!$D$1:$E$52,2))</f>
        <v>0</v>
      </c>
      <c r="I474" s="107">
        <f>VLOOKUP($B474,Computations!$B$10:$AY$386,VLOOKUP(I$1,'day lookup'!$D$1:$E$52,2))</f>
        <v>0</v>
      </c>
      <c r="J474" s="401" t="str">
        <f>VLOOKUP($B474,Computations!$B$10:$AY$386,VLOOKUP(J$1,'day lookup'!$D$1:$E$52,2))</f>
        <v>N</v>
      </c>
      <c r="K474" s="107" t="str">
        <f>VLOOKUP($B474,Computations!$B$10:$AY$386,VLOOKUP(K$1,'day lookup'!$D$1:$E$52,2))</f>
        <v/>
      </c>
      <c r="L474" s="107" t="str">
        <f>VLOOKUP($B474,Computations!$B$10:$AY$386,VLOOKUP(L$1,'day lookup'!$D$1:$E$52,2))</f>
        <v/>
      </c>
      <c r="M474" s="107" t="str">
        <f>VLOOKUP($B474,Computations!$B$10:$AY$386,VLOOKUP(M$1,'day lookup'!$D$1:$E$52,2))</f>
        <v/>
      </c>
      <c r="N474" s="107">
        <f>VLOOKUP($B474,Computations!$B$10:$AY$386,VLOOKUP(N$1,'day lookup'!$D$1:$E$52,2))</f>
        <v>0</v>
      </c>
      <c r="O474" s="107"/>
    </row>
    <row r="475" spans="1:15">
      <c r="A475" s="73" t="str">
        <f ca="1">OFFSET('day lookup'!$A$1,WEEKDAY(B475)-1,0)</f>
        <v>SAT</v>
      </c>
      <c r="B475" s="75">
        <f t="shared" si="24"/>
        <v>41286</v>
      </c>
      <c r="C475" s="107" t="str">
        <f>VLOOKUP($B475,Computations!$B$10:$AY$386,VLOOKUP(C$1,'day lookup'!$D$1:$E$52,2))</f>
        <v/>
      </c>
      <c r="D475" s="107">
        <f>VLOOKUP($B475,Computations!$B$10:$AY$386,VLOOKUP(D$1,'day lookup'!$D$1:$E$52,2))</f>
        <v>0</v>
      </c>
      <c r="E475" s="107" t="str">
        <f>VLOOKUP($B475,Computations!$B$10:$AY$386,VLOOKUP(E$1,'day lookup'!$D$1:$E$52,2))</f>
        <v/>
      </c>
      <c r="F475" s="107">
        <f>VLOOKUP($B475,Computations!$B$10:$AY$386,VLOOKUP(F$1,'day lookup'!$D$1:$E$52,2))</f>
        <v>0</v>
      </c>
      <c r="G475" s="107" t="str">
        <f>VLOOKUP($B475,Computations!$B$10:$AY$386,VLOOKUP(G$1,'day lookup'!$D$1:$E$52,2))</f>
        <v/>
      </c>
      <c r="H475" s="107">
        <f>VLOOKUP($B475,Computations!$B$10:$AY$386,VLOOKUP(H$1,'day lookup'!$D$1:$E$52,2))</f>
        <v>0</v>
      </c>
      <c r="I475" s="107">
        <f>VLOOKUP($B475,Computations!$B$10:$AY$386,VLOOKUP(I$1,'day lookup'!$D$1:$E$52,2))</f>
        <v>0</v>
      </c>
      <c r="J475" s="401" t="str">
        <f>VLOOKUP($B475,Computations!$B$10:$AY$386,VLOOKUP(J$1,'day lookup'!$D$1:$E$52,2))</f>
        <v>N</v>
      </c>
      <c r="K475" s="107" t="str">
        <f>VLOOKUP($B475,Computations!$B$10:$AY$386,VLOOKUP(K$1,'day lookup'!$D$1:$E$52,2))</f>
        <v/>
      </c>
      <c r="L475" s="107" t="str">
        <f>VLOOKUP($B475,Computations!$B$10:$AY$386,VLOOKUP(L$1,'day lookup'!$D$1:$E$52,2))</f>
        <v/>
      </c>
      <c r="M475" s="107" t="str">
        <f>VLOOKUP($B475,Computations!$B$10:$AY$386,VLOOKUP(M$1,'day lookup'!$D$1:$E$52,2))</f>
        <v/>
      </c>
      <c r="N475" s="107">
        <f>VLOOKUP($B475,Computations!$B$10:$AY$386,VLOOKUP(N$1,'day lookup'!$D$1:$E$52,2))</f>
        <v>0</v>
      </c>
      <c r="O475" s="107"/>
    </row>
    <row r="476" spans="1:15">
      <c r="A476" s="73" t="str">
        <f ca="1">OFFSET('day lookup'!$A$1,WEEKDAY(B476)-1,0)</f>
        <v>SUN</v>
      </c>
      <c r="B476" s="75">
        <f t="shared" si="24"/>
        <v>41287</v>
      </c>
      <c r="C476" s="107" t="str">
        <f>VLOOKUP($B476,Computations!$B$10:$AY$386,VLOOKUP(C$1,'day lookup'!$D$1:$E$52,2))</f>
        <v/>
      </c>
      <c r="D476" s="107">
        <f>VLOOKUP($B476,Computations!$B$10:$AY$386,VLOOKUP(D$1,'day lookup'!$D$1:$E$52,2))</f>
        <v>0</v>
      </c>
      <c r="E476" s="107" t="str">
        <f>VLOOKUP($B476,Computations!$B$10:$AY$386,VLOOKUP(E$1,'day lookup'!$D$1:$E$52,2))</f>
        <v/>
      </c>
      <c r="F476" s="107">
        <f>VLOOKUP($B476,Computations!$B$10:$AY$386,VLOOKUP(F$1,'day lookup'!$D$1:$E$52,2))</f>
        <v>0</v>
      </c>
      <c r="G476" s="107" t="str">
        <f>VLOOKUP($B476,Computations!$B$10:$AY$386,VLOOKUP(G$1,'day lookup'!$D$1:$E$52,2))</f>
        <v/>
      </c>
      <c r="H476" s="107">
        <f>VLOOKUP($B476,Computations!$B$10:$AY$386,VLOOKUP(H$1,'day lookup'!$D$1:$E$52,2))</f>
        <v>0</v>
      </c>
      <c r="I476" s="107">
        <f>VLOOKUP($B476,Computations!$B$10:$AY$386,VLOOKUP(I$1,'day lookup'!$D$1:$E$52,2))</f>
        <v>0</v>
      </c>
      <c r="J476" s="401" t="str">
        <f>VLOOKUP($B476,Computations!$B$10:$AY$386,VLOOKUP(J$1,'day lookup'!$D$1:$E$52,2))</f>
        <v>N</v>
      </c>
      <c r="K476" s="107" t="str">
        <f>VLOOKUP($B476,Computations!$B$10:$AY$386,VLOOKUP(K$1,'day lookup'!$D$1:$E$52,2))</f>
        <v/>
      </c>
      <c r="L476" s="107" t="str">
        <f>VLOOKUP($B476,Computations!$B$10:$AY$386,VLOOKUP(L$1,'day lookup'!$D$1:$E$52,2))</f>
        <v/>
      </c>
      <c r="M476" s="107" t="str">
        <f>VLOOKUP($B476,Computations!$B$10:$AY$386,VLOOKUP(M$1,'day lookup'!$D$1:$E$52,2))</f>
        <v/>
      </c>
      <c r="N476" s="107">
        <f>VLOOKUP($B476,Computations!$B$10:$AY$386,VLOOKUP(N$1,'day lookup'!$D$1:$E$52,2))</f>
        <v>0</v>
      </c>
      <c r="O476" s="107"/>
    </row>
    <row r="477" spans="1:15">
      <c r="A477" s="73" t="str">
        <f ca="1">OFFSET('day lookup'!$A$1,WEEKDAY(B477)-1,0)</f>
        <v>MON</v>
      </c>
      <c r="B477" s="75">
        <f t="shared" si="24"/>
        <v>41288</v>
      </c>
      <c r="C477" s="107" t="str">
        <f>VLOOKUP($B477,Computations!$B$10:$AY$386,VLOOKUP(C$1,'day lookup'!$D$1:$E$52,2))</f>
        <v/>
      </c>
      <c r="D477" s="107">
        <f>VLOOKUP($B477,Computations!$B$10:$AY$386,VLOOKUP(D$1,'day lookup'!$D$1:$E$52,2))</f>
        <v>0</v>
      </c>
      <c r="E477" s="107" t="str">
        <f>VLOOKUP($B477,Computations!$B$10:$AY$386,VLOOKUP(E$1,'day lookup'!$D$1:$E$52,2))</f>
        <v/>
      </c>
      <c r="F477" s="107">
        <f>VLOOKUP($B477,Computations!$B$10:$AY$386,VLOOKUP(F$1,'day lookup'!$D$1:$E$52,2))</f>
        <v>0</v>
      </c>
      <c r="G477" s="107" t="str">
        <f>VLOOKUP($B477,Computations!$B$10:$AY$386,VLOOKUP(G$1,'day lookup'!$D$1:$E$52,2))</f>
        <v/>
      </c>
      <c r="H477" s="107">
        <f>VLOOKUP($B477,Computations!$B$10:$AY$386,VLOOKUP(H$1,'day lookup'!$D$1:$E$52,2))</f>
        <v>0</v>
      </c>
      <c r="I477" s="107">
        <f>VLOOKUP($B477,Computations!$B$10:$AY$386,VLOOKUP(I$1,'day lookup'!$D$1:$E$52,2))</f>
        <v>0</v>
      </c>
      <c r="J477" s="401" t="str">
        <f>VLOOKUP($B477,Computations!$B$10:$AY$386,VLOOKUP(J$1,'day lookup'!$D$1:$E$52,2))</f>
        <v>N</v>
      </c>
      <c r="K477" s="107" t="str">
        <f>VLOOKUP($B477,Computations!$B$10:$AY$386,VLOOKUP(K$1,'day lookup'!$D$1:$E$52,2))</f>
        <v/>
      </c>
      <c r="L477" s="107" t="str">
        <f>VLOOKUP($B477,Computations!$B$10:$AY$386,VLOOKUP(L$1,'day lookup'!$D$1:$E$52,2))</f>
        <v/>
      </c>
      <c r="M477" s="107" t="str">
        <f>VLOOKUP($B477,Computations!$B$10:$AY$386,VLOOKUP(M$1,'day lookup'!$D$1:$E$52,2))</f>
        <v/>
      </c>
      <c r="N477" s="107">
        <f>VLOOKUP($B477,Computations!$B$10:$AY$386,VLOOKUP(N$1,'day lookup'!$D$1:$E$52,2))</f>
        <v>0</v>
      </c>
      <c r="O477" s="107"/>
    </row>
    <row r="478" spans="1:15">
      <c r="A478" s="73" t="str">
        <f ca="1">OFFSET('day lookup'!$A$1,WEEKDAY(B478)-1,0)</f>
        <v>TUE</v>
      </c>
      <c r="B478" s="75">
        <f t="shared" si="24"/>
        <v>41289</v>
      </c>
      <c r="C478" s="107" t="str">
        <f>VLOOKUP($B478,Computations!$B$10:$AY$386,VLOOKUP(C$1,'day lookup'!$D$1:$E$52,2))</f>
        <v/>
      </c>
      <c r="D478" s="107">
        <f>VLOOKUP($B478,Computations!$B$10:$AY$386,VLOOKUP(D$1,'day lookup'!$D$1:$E$52,2))</f>
        <v>0</v>
      </c>
      <c r="E478" s="107" t="str">
        <f>VLOOKUP($B478,Computations!$B$10:$AY$386,VLOOKUP(E$1,'day lookup'!$D$1:$E$52,2))</f>
        <v/>
      </c>
      <c r="F478" s="107">
        <f>VLOOKUP($B478,Computations!$B$10:$AY$386,VLOOKUP(F$1,'day lookup'!$D$1:$E$52,2))</f>
        <v>0</v>
      </c>
      <c r="G478" s="107" t="str">
        <f>VLOOKUP($B478,Computations!$B$10:$AY$386,VLOOKUP(G$1,'day lookup'!$D$1:$E$52,2))</f>
        <v/>
      </c>
      <c r="H478" s="107">
        <f>VLOOKUP($B478,Computations!$B$10:$AY$386,VLOOKUP(H$1,'day lookup'!$D$1:$E$52,2))</f>
        <v>0</v>
      </c>
      <c r="I478" s="107">
        <f>VLOOKUP($B478,Computations!$B$10:$AY$386,VLOOKUP(I$1,'day lookup'!$D$1:$E$52,2))</f>
        <v>0</v>
      </c>
      <c r="J478" s="401" t="str">
        <f>VLOOKUP($B478,Computations!$B$10:$AY$386,VLOOKUP(J$1,'day lookup'!$D$1:$E$52,2))</f>
        <v>N</v>
      </c>
      <c r="K478" s="107" t="str">
        <f>VLOOKUP($B478,Computations!$B$10:$AY$386,VLOOKUP(K$1,'day lookup'!$D$1:$E$52,2))</f>
        <v/>
      </c>
      <c r="L478" s="107" t="str">
        <f>VLOOKUP($B478,Computations!$B$10:$AY$386,VLOOKUP(L$1,'day lookup'!$D$1:$E$52,2))</f>
        <v/>
      </c>
      <c r="M478" s="107" t="str">
        <f>VLOOKUP($B478,Computations!$B$10:$AY$386,VLOOKUP(M$1,'day lookup'!$D$1:$E$52,2))</f>
        <v/>
      </c>
      <c r="N478" s="107">
        <f>VLOOKUP($B478,Computations!$B$10:$AY$386,VLOOKUP(N$1,'day lookup'!$D$1:$E$52,2))</f>
        <v>0</v>
      </c>
      <c r="O478" s="107"/>
    </row>
    <row r="479" spans="1:15">
      <c r="A479" s="73" t="str">
        <f ca="1">OFFSET('day lookup'!$A$1,WEEKDAY(B479)-1,0)</f>
        <v>WED</v>
      </c>
      <c r="B479" s="75">
        <f t="shared" si="24"/>
        <v>41290</v>
      </c>
      <c r="C479" s="107" t="str">
        <f>VLOOKUP($B479,Computations!$B$10:$AY$386,VLOOKUP(C$1,'day lookup'!$D$1:$E$52,2))</f>
        <v/>
      </c>
      <c r="D479" s="107">
        <f>VLOOKUP($B479,Computations!$B$10:$AY$386,VLOOKUP(D$1,'day lookup'!$D$1:$E$52,2))</f>
        <v>0</v>
      </c>
      <c r="E479" s="107" t="str">
        <f>VLOOKUP($B479,Computations!$B$10:$AY$386,VLOOKUP(E$1,'day lookup'!$D$1:$E$52,2))</f>
        <v/>
      </c>
      <c r="F479" s="107">
        <f>VLOOKUP($B479,Computations!$B$10:$AY$386,VLOOKUP(F$1,'day lookup'!$D$1:$E$52,2))</f>
        <v>0</v>
      </c>
      <c r="G479" s="107" t="str">
        <f>VLOOKUP($B479,Computations!$B$10:$AY$386,VLOOKUP(G$1,'day lookup'!$D$1:$E$52,2))</f>
        <v/>
      </c>
      <c r="H479" s="107">
        <f>VLOOKUP($B479,Computations!$B$10:$AY$386,VLOOKUP(H$1,'day lookup'!$D$1:$E$52,2))</f>
        <v>0</v>
      </c>
      <c r="I479" s="107">
        <f>VLOOKUP($B479,Computations!$B$10:$AY$386,VLOOKUP(I$1,'day lookup'!$D$1:$E$52,2))</f>
        <v>0</v>
      </c>
      <c r="J479" s="401" t="str">
        <f>VLOOKUP($B479,Computations!$B$10:$AY$386,VLOOKUP(J$1,'day lookup'!$D$1:$E$52,2))</f>
        <v>N</v>
      </c>
      <c r="K479" s="107" t="str">
        <f>VLOOKUP($B479,Computations!$B$10:$AY$386,VLOOKUP(K$1,'day lookup'!$D$1:$E$52,2))</f>
        <v/>
      </c>
      <c r="L479" s="107" t="str">
        <f>VLOOKUP($B479,Computations!$B$10:$AY$386,VLOOKUP(L$1,'day lookup'!$D$1:$E$52,2))</f>
        <v/>
      </c>
      <c r="M479" s="107" t="str">
        <f>VLOOKUP($B479,Computations!$B$10:$AY$386,VLOOKUP(M$1,'day lookup'!$D$1:$E$52,2))</f>
        <v/>
      </c>
      <c r="N479" s="107">
        <f>VLOOKUP($B479,Computations!$B$10:$AY$386,VLOOKUP(N$1,'day lookup'!$D$1:$E$52,2))</f>
        <v>0</v>
      </c>
      <c r="O479" s="107"/>
    </row>
    <row r="480" spans="1:15">
      <c r="A480" s="73" t="str">
        <f ca="1">OFFSET('day lookup'!$A$1,WEEKDAY(B480)-1,0)</f>
        <v>THU</v>
      </c>
      <c r="B480" s="75">
        <f t="shared" si="24"/>
        <v>41291</v>
      </c>
      <c r="C480" s="107" t="str">
        <f>VLOOKUP($B480,Computations!$B$10:$AY$386,VLOOKUP(C$1,'day lookup'!$D$1:$E$52,2))</f>
        <v/>
      </c>
      <c r="D480" s="107">
        <f>VLOOKUP($B480,Computations!$B$10:$AY$386,VLOOKUP(D$1,'day lookup'!$D$1:$E$52,2))</f>
        <v>0</v>
      </c>
      <c r="E480" s="107" t="str">
        <f>VLOOKUP($B480,Computations!$B$10:$AY$386,VLOOKUP(E$1,'day lookup'!$D$1:$E$52,2))</f>
        <v/>
      </c>
      <c r="F480" s="107">
        <f>VLOOKUP($B480,Computations!$B$10:$AY$386,VLOOKUP(F$1,'day lookup'!$D$1:$E$52,2))</f>
        <v>0</v>
      </c>
      <c r="G480" s="107" t="str">
        <f>VLOOKUP($B480,Computations!$B$10:$AY$386,VLOOKUP(G$1,'day lookup'!$D$1:$E$52,2))</f>
        <v/>
      </c>
      <c r="H480" s="107">
        <f>VLOOKUP($B480,Computations!$B$10:$AY$386,VLOOKUP(H$1,'day lookup'!$D$1:$E$52,2))</f>
        <v>0</v>
      </c>
      <c r="I480" s="107">
        <f>VLOOKUP($B480,Computations!$B$10:$AY$386,VLOOKUP(I$1,'day lookup'!$D$1:$E$52,2))</f>
        <v>0</v>
      </c>
      <c r="J480" s="401" t="str">
        <f>VLOOKUP($B480,Computations!$B$10:$AY$386,VLOOKUP(J$1,'day lookup'!$D$1:$E$52,2))</f>
        <v>N</v>
      </c>
      <c r="K480" s="107" t="str">
        <f>VLOOKUP($B480,Computations!$B$10:$AY$386,VLOOKUP(K$1,'day lookup'!$D$1:$E$52,2))</f>
        <v/>
      </c>
      <c r="L480" s="107" t="str">
        <f>VLOOKUP($B480,Computations!$B$10:$AY$386,VLOOKUP(L$1,'day lookup'!$D$1:$E$52,2))</f>
        <v/>
      </c>
      <c r="M480" s="107" t="str">
        <f>VLOOKUP($B480,Computations!$B$10:$AY$386,VLOOKUP(M$1,'day lookup'!$D$1:$E$52,2))</f>
        <v/>
      </c>
      <c r="N480" s="107">
        <f>VLOOKUP($B480,Computations!$B$10:$AY$386,VLOOKUP(N$1,'day lookup'!$D$1:$E$52,2))</f>
        <v>0</v>
      </c>
      <c r="O480" s="107"/>
    </row>
    <row r="481" spans="1:15">
      <c r="A481" s="73" t="str">
        <f ca="1">OFFSET('day lookup'!$A$1,WEEKDAY(B481)-1,0)</f>
        <v>FRI</v>
      </c>
      <c r="B481" s="75">
        <f t="shared" si="24"/>
        <v>41292</v>
      </c>
      <c r="C481" s="107" t="str">
        <f>VLOOKUP($B481,Computations!$B$10:$AY$386,VLOOKUP(C$1,'day lookup'!$D$1:$E$52,2))</f>
        <v/>
      </c>
      <c r="D481" s="107">
        <f>VLOOKUP($B481,Computations!$B$10:$AY$386,VLOOKUP(D$1,'day lookup'!$D$1:$E$52,2))</f>
        <v>0</v>
      </c>
      <c r="E481" s="107" t="str">
        <f>VLOOKUP($B481,Computations!$B$10:$AY$386,VLOOKUP(E$1,'day lookup'!$D$1:$E$52,2))</f>
        <v/>
      </c>
      <c r="F481" s="107">
        <f>VLOOKUP($B481,Computations!$B$10:$AY$386,VLOOKUP(F$1,'day lookup'!$D$1:$E$52,2))</f>
        <v>0</v>
      </c>
      <c r="G481" s="107" t="str">
        <f>VLOOKUP($B481,Computations!$B$10:$AY$386,VLOOKUP(G$1,'day lookup'!$D$1:$E$52,2))</f>
        <v/>
      </c>
      <c r="H481" s="107">
        <f>VLOOKUP($B481,Computations!$B$10:$AY$386,VLOOKUP(H$1,'day lookup'!$D$1:$E$52,2))</f>
        <v>0</v>
      </c>
      <c r="I481" s="107">
        <f>VLOOKUP($B481,Computations!$B$10:$AY$386,VLOOKUP(I$1,'day lookup'!$D$1:$E$52,2))</f>
        <v>0</v>
      </c>
      <c r="J481" s="401" t="str">
        <f>VLOOKUP($B481,Computations!$B$10:$AY$386,VLOOKUP(J$1,'day lookup'!$D$1:$E$52,2))</f>
        <v>N</v>
      </c>
      <c r="K481" s="107" t="str">
        <f>VLOOKUP($B481,Computations!$B$10:$AY$386,VLOOKUP(K$1,'day lookup'!$D$1:$E$52,2))</f>
        <v/>
      </c>
      <c r="L481" s="107" t="str">
        <f>VLOOKUP($B481,Computations!$B$10:$AY$386,VLOOKUP(L$1,'day lookup'!$D$1:$E$52,2))</f>
        <v/>
      </c>
      <c r="M481" s="107" t="str">
        <f>VLOOKUP($B481,Computations!$B$10:$AY$386,VLOOKUP(M$1,'day lookup'!$D$1:$E$52,2))</f>
        <v/>
      </c>
      <c r="N481" s="107">
        <f>VLOOKUP($B481,Computations!$B$10:$AY$386,VLOOKUP(N$1,'day lookup'!$D$1:$E$52,2))</f>
        <v>0</v>
      </c>
      <c r="O481" s="107"/>
    </row>
    <row r="482" spans="1:15">
      <c r="A482" s="73" t="str">
        <f ca="1">OFFSET('day lookup'!$A$1,WEEKDAY(B482)-1,0)</f>
        <v>SAT</v>
      </c>
      <c r="B482" s="75">
        <f t="shared" si="24"/>
        <v>41293</v>
      </c>
      <c r="C482" s="107" t="str">
        <f>VLOOKUP($B482,Computations!$B$10:$AY$386,VLOOKUP(C$1,'day lookup'!$D$1:$E$52,2))</f>
        <v/>
      </c>
      <c r="D482" s="107">
        <f>VLOOKUP($B482,Computations!$B$10:$AY$386,VLOOKUP(D$1,'day lookup'!$D$1:$E$52,2))</f>
        <v>0</v>
      </c>
      <c r="E482" s="107" t="str">
        <f>VLOOKUP($B482,Computations!$B$10:$AY$386,VLOOKUP(E$1,'day lookup'!$D$1:$E$52,2))</f>
        <v/>
      </c>
      <c r="F482" s="107">
        <f>VLOOKUP($B482,Computations!$B$10:$AY$386,VLOOKUP(F$1,'day lookup'!$D$1:$E$52,2))</f>
        <v>0</v>
      </c>
      <c r="G482" s="107" t="str">
        <f>VLOOKUP($B482,Computations!$B$10:$AY$386,VLOOKUP(G$1,'day lookup'!$D$1:$E$52,2))</f>
        <v/>
      </c>
      <c r="H482" s="107">
        <f>VLOOKUP($B482,Computations!$B$10:$AY$386,VLOOKUP(H$1,'day lookup'!$D$1:$E$52,2))</f>
        <v>0</v>
      </c>
      <c r="I482" s="107">
        <f>VLOOKUP($B482,Computations!$B$10:$AY$386,VLOOKUP(I$1,'day lookup'!$D$1:$E$52,2))</f>
        <v>0</v>
      </c>
      <c r="J482" s="401" t="str">
        <f>VLOOKUP($B482,Computations!$B$10:$AY$386,VLOOKUP(J$1,'day lookup'!$D$1:$E$52,2))</f>
        <v>N</v>
      </c>
      <c r="K482" s="107" t="str">
        <f>VLOOKUP($B482,Computations!$B$10:$AY$386,VLOOKUP(K$1,'day lookup'!$D$1:$E$52,2))</f>
        <v/>
      </c>
      <c r="L482" s="107" t="str">
        <f>VLOOKUP($B482,Computations!$B$10:$AY$386,VLOOKUP(L$1,'day lookup'!$D$1:$E$52,2))</f>
        <v/>
      </c>
      <c r="M482" s="107" t="str">
        <f>VLOOKUP($B482,Computations!$B$10:$AY$386,VLOOKUP(M$1,'day lookup'!$D$1:$E$52,2))</f>
        <v/>
      </c>
      <c r="N482" s="107">
        <f>VLOOKUP($B482,Computations!$B$10:$AY$386,VLOOKUP(N$1,'day lookup'!$D$1:$E$52,2))</f>
        <v>0</v>
      </c>
      <c r="O482" s="107"/>
    </row>
    <row r="483" spans="1:15">
      <c r="A483" s="73" t="str">
        <f ca="1">OFFSET('day lookup'!$A$1,WEEKDAY(B483)-1,0)</f>
        <v>SUN</v>
      </c>
      <c r="B483" s="75">
        <f t="shared" si="24"/>
        <v>41294</v>
      </c>
      <c r="C483" s="107" t="str">
        <f>VLOOKUP($B483,Computations!$B$10:$AY$386,VLOOKUP(C$1,'day lookup'!$D$1:$E$52,2))</f>
        <v/>
      </c>
      <c r="D483" s="107">
        <f>VLOOKUP($B483,Computations!$B$10:$AY$386,VLOOKUP(D$1,'day lookup'!$D$1:$E$52,2))</f>
        <v>0</v>
      </c>
      <c r="E483" s="107" t="str">
        <f>VLOOKUP($B483,Computations!$B$10:$AY$386,VLOOKUP(E$1,'day lookup'!$D$1:$E$52,2))</f>
        <v/>
      </c>
      <c r="F483" s="107">
        <f>VLOOKUP($B483,Computations!$B$10:$AY$386,VLOOKUP(F$1,'day lookup'!$D$1:$E$52,2))</f>
        <v>0</v>
      </c>
      <c r="G483" s="107" t="str">
        <f>VLOOKUP($B483,Computations!$B$10:$AY$386,VLOOKUP(G$1,'day lookup'!$D$1:$E$52,2))</f>
        <v/>
      </c>
      <c r="H483" s="107">
        <f>VLOOKUP($B483,Computations!$B$10:$AY$386,VLOOKUP(H$1,'day lookup'!$D$1:$E$52,2))</f>
        <v>0</v>
      </c>
      <c r="I483" s="107">
        <f>VLOOKUP($B483,Computations!$B$10:$AY$386,VLOOKUP(I$1,'day lookup'!$D$1:$E$52,2))</f>
        <v>0</v>
      </c>
      <c r="J483" s="401" t="str">
        <f>VLOOKUP($B483,Computations!$B$10:$AY$386,VLOOKUP(J$1,'day lookup'!$D$1:$E$52,2))</f>
        <v>N</v>
      </c>
      <c r="K483" s="107" t="str">
        <f>VLOOKUP($B483,Computations!$B$10:$AY$386,VLOOKUP(K$1,'day lookup'!$D$1:$E$52,2))</f>
        <v/>
      </c>
      <c r="L483" s="107" t="str">
        <f>VLOOKUP($B483,Computations!$B$10:$AY$386,VLOOKUP(L$1,'day lookup'!$D$1:$E$52,2))</f>
        <v/>
      </c>
      <c r="M483" s="107" t="str">
        <f>VLOOKUP($B483,Computations!$B$10:$AY$386,VLOOKUP(M$1,'day lookup'!$D$1:$E$52,2))</f>
        <v/>
      </c>
      <c r="N483" s="107">
        <f>VLOOKUP($B483,Computations!$B$10:$AY$386,VLOOKUP(N$1,'day lookup'!$D$1:$E$52,2))</f>
        <v>0</v>
      </c>
      <c r="O483" s="107"/>
    </row>
    <row r="484" spans="1:15">
      <c r="A484" s="73" t="str">
        <f ca="1">OFFSET('day lookup'!$A$1,WEEKDAY(B484)-1,0)</f>
        <v>MON</v>
      </c>
      <c r="B484" s="75">
        <f t="shared" si="24"/>
        <v>41295</v>
      </c>
      <c r="C484" s="107" t="str">
        <f>VLOOKUP($B484,Computations!$B$10:$AY$386,VLOOKUP(C$1,'day lookup'!$D$1:$E$52,2))</f>
        <v/>
      </c>
      <c r="D484" s="107">
        <f>VLOOKUP($B484,Computations!$B$10:$AY$386,VLOOKUP(D$1,'day lookup'!$D$1:$E$52,2))</f>
        <v>0</v>
      </c>
      <c r="E484" s="107" t="str">
        <f>VLOOKUP($B484,Computations!$B$10:$AY$386,VLOOKUP(E$1,'day lookup'!$D$1:$E$52,2))</f>
        <v/>
      </c>
      <c r="F484" s="107">
        <f>VLOOKUP($B484,Computations!$B$10:$AY$386,VLOOKUP(F$1,'day lookup'!$D$1:$E$52,2))</f>
        <v>0</v>
      </c>
      <c r="G484" s="107" t="str">
        <f>VLOOKUP($B484,Computations!$B$10:$AY$386,VLOOKUP(G$1,'day lookup'!$D$1:$E$52,2))</f>
        <v/>
      </c>
      <c r="H484" s="107">
        <f>VLOOKUP($B484,Computations!$B$10:$AY$386,VLOOKUP(H$1,'day lookup'!$D$1:$E$52,2))</f>
        <v>0</v>
      </c>
      <c r="I484" s="107">
        <f>VLOOKUP($B484,Computations!$B$10:$AY$386,VLOOKUP(I$1,'day lookup'!$D$1:$E$52,2))</f>
        <v>0</v>
      </c>
      <c r="J484" s="401" t="str">
        <f>VLOOKUP($B484,Computations!$B$10:$AY$386,VLOOKUP(J$1,'day lookup'!$D$1:$E$52,2))</f>
        <v>N</v>
      </c>
      <c r="K484" s="107" t="str">
        <f>VLOOKUP($B484,Computations!$B$10:$AY$386,VLOOKUP(K$1,'day lookup'!$D$1:$E$52,2))</f>
        <v/>
      </c>
      <c r="L484" s="107" t="str">
        <f>VLOOKUP($B484,Computations!$B$10:$AY$386,VLOOKUP(L$1,'day lookup'!$D$1:$E$52,2))</f>
        <v/>
      </c>
      <c r="M484" s="107" t="str">
        <f>VLOOKUP($B484,Computations!$B$10:$AY$386,VLOOKUP(M$1,'day lookup'!$D$1:$E$52,2))</f>
        <v/>
      </c>
      <c r="N484" s="107">
        <f>VLOOKUP($B484,Computations!$B$10:$AY$386,VLOOKUP(N$1,'day lookup'!$D$1:$E$52,2))</f>
        <v>0</v>
      </c>
      <c r="O484" s="107"/>
    </row>
    <row r="485" spans="1:15">
      <c r="A485" s="73" t="str">
        <f ca="1">OFFSET('day lookup'!$A$1,WEEKDAY(B485)-1,0)</f>
        <v>TUE</v>
      </c>
      <c r="B485" s="75">
        <f t="shared" si="24"/>
        <v>41296</v>
      </c>
      <c r="C485" s="107" t="str">
        <f>VLOOKUP($B485,Computations!$B$10:$AY$386,VLOOKUP(C$1,'day lookup'!$D$1:$E$52,2))</f>
        <v/>
      </c>
      <c r="D485" s="107">
        <f>VLOOKUP($B485,Computations!$B$10:$AY$386,VLOOKUP(D$1,'day lookup'!$D$1:$E$52,2))</f>
        <v>0</v>
      </c>
      <c r="E485" s="107" t="str">
        <f>VLOOKUP($B485,Computations!$B$10:$AY$386,VLOOKUP(E$1,'day lookup'!$D$1:$E$52,2))</f>
        <v/>
      </c>
      <c r="F485" s="107">
        <f>VLOOKUP($B485,Computations!$B$10:$AY$386,VLOOKUP(F$1,'day lookup'!$D$1:$E$52,2))</f>
        <v>0</v>
      </c>
      <c r="G485" s="107" t="str">
        <f>VLOOKUP($B485,Computations!$B$10:$AY$386,VLOOKUP(G$1,'day lookup'!$D$1:$E$52,2))</f>
        <v/>
      </c>
      <c r="H485" s="107">
        <f>VLOOKUP($B485,Computations!$B$10:$AY$386,VLOOKUP(H$1,'day lookup'!$D$1:$E$52,2))</f>
        <v>0</v>
      </c>
      <c r="I485" s="107">
        <f>VLOOKUP($B485,Computations!$B$10:$AY$386,VLOOKUP(I$1,'day lookup'!$D$1:$E$52,2))</f>
        <v>0</v>
      </c>
      <c r="J485" s="401" t="str">
        <f>VLOOKUP($B485,Computations!$B$10:$AY$386,VLOOKUP(J$1,'day lookup'!$D$1:$E$52,2))</f>
        <v>N</v>
      </c>
      <c r="K485" s="107" t="str">
        <f>VLOOKUP($B485,Computations!$B$10:$AY$386,VLOOKUP(K$1,'day lookup'!$D$1:$E$52,2))</f>
        <v/>
      </c>
      <c r="L485" s="107" t="str">
        <f>VLOOKUP($B485,Computations!$B$10:$AY$386,VLOOKUP(L$1,'day lookup'!$D$1:$E$52,2))</f>
        <v/>
      </c>
      <c r="M485" s="107" t="str">
        <f>VLOOKUP($B485,Computations!$B$10:$AY$386,VLOOKUP(M$1,'day lookup'!$D$1:$E$52,2))</f>
        <v/>
      </c>
      <c r="N485" s="107">
        <f>VLOOKUP($B485,Computations!$B$10:$AY$386,VLOOKUP(N$1,'day lookup'!$D$1:$E$52,2))</f>
        <v>0</v>
      </c>
      <c r="O485" s="107"/>
    </row>
    <row r="486" spans="1:15">
      <c r="A486" s="73" t="str">
        <f ca="1">OFFSET('day lookup'!$A$1,WEEKDAY(B486)-1,0)</f>
        <v>WED</v>
      </c>
      <c r="B486" s="75">
        <f t="shared" si="24"/>
        <v>41297</v>
      </c>
      <c r="C486" s="107" t="str">
        <f>VLOOKUP($B486,Computations!$B$10:$AY$386,VLOOKUP(C$1,'day lookup'!$D$1:$E$52,2))</f>
        <v/>
      </c>
      <c r="D486" s="107">
        <f>VLOOKUP($B486,Computations!$B$10:$AY$386,VLOOKUP(D$1,'day lookup'!$D$1:$E$52,2))</f>
        <v>0</v>
      </c>
      <c r="E486" s="107" t="str">
        <f>VLOOKUP($B486,Computations!$B$10:$AY$386,VLOOKUP(E$1,'day lookup'!$D$1:$E$52,2))</f>
        <v/>
      </c>
      <c r="F486" s="107">
        <f>VLOOKUP($B486,Computations!$B$10:$AY$386,VLOOKUP(F$1,'day lookup'!$D$1:$E$52,2))</f>
        <v>0</v>
      </c>
      <c r="G486" s="107" t="str">
        <f>VLOOKUP($B486,Computations!$B$10:$AY$386,VLOOKUP(G$1,'day lookup'!$D$1:$E$52,2))</f>
        <v/>
      </c>
      <c r="H486" s="107">
        <f>VLOOKUP($B486,Computations!$B$10:$AY$386,VLOOKUP(H$1,'day lookup'!$D$1:$E$52,2))</f>
        <v>0</v>
      </c>
      <c r="I486" s="107">
        <f>VLOOKUP($B486,Computations!$B$10:$AY$386,VLOOKUP(I$1,'day lookup'!$D$1:$E$52,2))</f>
        <v>0</v>
      </c>
      <c r="J486" s="401" t="str">
        <f>VLOOKUP($B486,Computations!$B$10:$AY$386,VLOOKUP(J$1,'day lookup'!$D$1:$E$52,2))</f>
        <v>N</v>
      </c>
      <c r="K486" s="107" t="str">
        <f>VLOOKUP($B486,Computations!$B$10:$AY$386,VLOOKUP(K$1,'day lookup'!$D$1:$E$52,2))</f>
        <v/>
      </c>
      <c r="L486" s="107" t="str">
        <f>VLOOKUP($B486,Computations!$B$10:$AY$386,VLOOKUP(L$1,'day lookup'!$D$1:$E$52,2))</f>
        <v/>
      </c>
      <c r="M486" s="107" t="str">
        <f>VLOOKUP($B486,Computations!$B$10:$AY$386,VLOOKUP(M$1,'day lookup'!$D$1:$E$52,2))</f>
        <v/>
      </c>
      <c r="N486" s="107">
        <f>VLOOKUP($B486,Computations!$B$10:$AY$386,VLOOKUP(N$1,'day lookup'!$D$1:$E$52,2))</f>
        <v>0</v>
      </c>
      <c r="O486" s="107"/>
    </row>
    <row r="487" spans="1:15">
      <c r="A487" s="73" t="str">
        <f ca="1">OFFSET('day lookup'!$A$1,WEEKDAY(B487)-1,0)</f>
        <v>THU</v>
      </c>
      <c r="B487" s="75">
        <f t="shared" si="24"/>
        <v>41298</v>
      </c>
      <c r="C487" s="107" t="str">
        <f>VLOOKUP($B487,Computations!$B$10:$AY$386,VLOOKUP(C$1,'day lookup'!$D$1:$E$52,2))</f>
        <v/>
      </c>
      <c r="D487" s="107">
        <f>VLOOKUP($B487,Computations!$B$10:$AY$386,VLOOKUP(D$1,'day lookup'!$D$1:$E$52,2))</f>
        <v>0</v>
      </c>
      <c r="E487" s="107" t="str">
        <f>VLOOKUP($B487,Computations!$B$10:$AY$386,VLOOKUP(E$1,'day lookup'!$D$1:$E$52,2))</f>
        <v/>
      </c>
      <c r="F487" s="107">
        <f>VLOOKUP($B487,Computations!$B$10:$AY$386,VLOOKUP(F$1,'day lookup'!$D$1:$E$52,2))</f>
        <v>0</v>
      </c>
      <c r="G487" s="107" t="str">
        <f>VLOOKUP($B487,Computations!$B$10:$AY$386,VLOOKUP(G$1,'day lookup'!$D$1:$E$52,2))</f>
        <v/>
      </c>
      <c r="H487" s="107">
        <f>VLOOKUP($B487,Computations!$B$10:$AY$386,VLOOKUP(H$1,'day lookup'!$D$1:$E$52,2))</f>
        <v>0</v>
      </c>
      <c r="I487" s="107">
        <f>VLOOKUP($B487,Computations!$B$10:$AY$386,VLOOKUP(I$1,'day lookup'!$D$1:$E$52,2))</f>
        <v>0</v>
      </c>
      <c r="J487" s="401" t="str">
        <f>VLOOKUP($B487,Computations!$B$10:$AY$386,VLOOKUP(J$1,'day lookup'!$D$1:$E$52,2))</f>
        <v>N</v>
      </c>
      <c r="K487" s="107" t="str">
        <f>VLOOKUP($B487,Computations!$B$10:$AY$386,VLOOKUP(K$1,'day lookup'!$D$1:$E$52,2))</f>
        <v/>
      </c>
      <c r="L487" s="107" t="str">
        <f>VLOOKUP($B487,Computations!$B$10:$AY$386,VLOOKUP(L$1,'day lookup'!$D$1:$E$52,2))</f>
        <v/>
      </c>
      <c r="M487" s="107" t="str">
        <f>VLOOKUP($B487,Computations!$B$10:$AY$386,VLOOKUP(M$1,'day lookup'!$D$1:$E$52,2))</f>
        <v/>
      </c>
      <c r="N487" s="107">
        <f>VLOOKUP($B487,Computations!$B$10:$AY$386,VLOOKUP(N$1,'day lookup'!$D$1:$E$52,2))</f>
        <v>0</v>
      </c>
      <c r="O487" s="107"/>
    </row>
    <row r="488" spans="1:15">
      <c r="A488" s="73" t="str">
        <f ca="1">OFFSET('day lookup'!$A$1,WEEKDAY(B488)-1,0)</f>
        <v>FRI</v>
      </c>
      <c r="B488" s="75">
        <f t="shared" si="24"/>
        <v>41299</v>
      </c>
      <c r="C488" s="107" t="str">
        <f>VLOOKUP($B488,Computations!$B$10:$AY$386,VLOOKUP(C$1,'day lookup'!$D$1:$E$52,2))</f>
        <v/>
      </c>
      <c r="D488" s="107">
        <f>VLOOKUP($B488,Computations!$B$10:$AY$386,VLOOKUP(D$1,'day lookup'!$D$1:$E$52,2))</f>
        <v>0</v>
      </c>
      <c r="E488" s="107" t="str">
        <f>VLOOKUP($B488,Computations!$B$10:$AY$386,VLOOKUP(E$1,'day lookup'!$D$1:$E$52,2))</f>
        <v/>
      </c>
      <c r="F488" s="107">
        <f>VLOOKUP($B488,Computations!$B$10:$AY$386,VLOOKUP(F$1,'day lookup'!$D$1:$E$52,2))</f>
        <v>0</v>
      </c>
      <c r="G488" s="107" t="str">
        <f>VLOOKUP($B488,Computations!$B$10:$AY$386,VLOOKUP(G$1,'day lookup'!$D$1:$E$52,2))</f>
        <v/>
      </c>
      <c r="H488" s="107">
        <f>VLOOKUP($B488,Computations!$B$10:$AY$386,VLOOKUP(H$1,'day lookup'!$D$1:$E$52,2))</f>
        <v>0</v>
      </c>
      <c r="I488" s="107">
        <f>VLOOKUP($B488,Computations!$B$10:$AY$386,VLOOKUP(I$1,'day lookup'!$D$1:$E$52,2))</f>
        <v>0</v>
      </c>
      <c r="J488" s="401" t="str">
        <f>VLOOKUP($B488,Computations!$B$10:$AY$386,VLOOKUP(J$1,'day lookup'!$D$1:$E$52,2))</f>
        <v>N</v>
      </c>
      <c r="K488" s="107" t="str">
        <f>VLOOKUP($B488,Computations!$B$10:$AY$386,VLOOKUP(K$1,'day lookup'!$D$1:$E$52,2))</f>
        <v/>
      </c>
      <c r="L488" s="107" t="str">
        <f>VLOOKUP($B488,Computations!$B$10:$AY$386,VLOOKUP(L$1,'day lookup'!$D$1:$E$52,2))</f>
        <v/>
      </c>
      <c r="M488" s="107" t="str">
        <f>VLOOKUP($B488,Computations!$B$10:$AY$386,VLOOKUP(M$1,'day lookup'!$D$1:$E$52,2))</f>
        <v/>
      </c>
      <c r="N488" s="107">
        <f>VLOOKUP($B488,Computations!$B$10:$AY$386,VLOOKUP(N$1,'day lookup'!$D$1:$E$52,2))</f>
        <v>0</v>
      </c>
      <c r="O488" s="107"/>
    </row>
    <row r="489" spans="1:15">
      <c r="A489" s="73" t="str">
        <f ca="1">OFFSET('day lookup'!$A$1,WEEKDAY(B489)-1,0)</f>
        <v>SAT</v>
      </c>
      <c r="B489" s="75">
        <f t="shared" si="24"/>
        <v>41300</v>
      </c>
      <c r="C489" s="107" t="str">
        <f>VLOOKUP($B489,Computations!$B$10:$AY$386,VLOOKUP(C$1,'day lookup'!$D$1:$E$52,2))</f>
        <v/>
      </c>
      <c r="D489" s="107">
        <f>VLOOKUP($B489,Computations!$B$10:$AY$386,VLOOKUP(D$1,'day lookup'!$D$1:$E$52,2))</f>
        <v>0</v>
      </c>
      <c r="E489" s="107" t="str">
        <f>VLOOKUP($B489,Computations!$B$10:$AY$386,VLOOKUP(E$1,'day lookup'!$D$1:$E$52,2))</f>
        <v/>
      </c>
      <c r="F489" s="107">
        <f>VLOOKUP($B489,Computations!$B$10:$AY$386,VLOOKUP(F$1,'day lookup'!$D$1:$E$52,2))</f>
        <v>0</v>
      </c>
      <c r="G489" s="107" t="str">
        <f>VLOOKUP($B489,Computations!$B$10:$AY$386,VLOOKUP(G$1,'day lookup'!$D$1:$E$52,2))</f>
        <v/>
      </c>
      <c r="H489" s="107">
        <f>VLOOKUP($B489,Computations!$B$10:$AY$386,VLOOKUP(H$1,'day lookup'!$D$1:$E$52,2))</f>
        <v>0</v>
      </c>
      <c r="I489" s="107">
        <f>VLOOKUP($B489,Computations!$B$10:$AY$386,VLOOKUP(I$1,'day lookup'!$D$1:$E$52,2))</f>
        <v>0</v>
      </c>
      <c r="J489" s="401" t="str">
        <f>VLOOKUP($B489,Computations!$B$10:$AY$386,VLOOKUP(J$1,'day lookup'!$D$1:$E$52,2))</f>
        <v>N</v>
      </c>
      <c r="K489" s="107" t="str">
        <f>VLOOKUP($B489,Computations!$B$10:$AY$386,VLOOKUP(K$1,'day lookup'!$D$1:$E$52,2))</f>
        <v/>
      </c>
      <c r="L489" s="107" t="str">
        <f>VLOOKUP($B489,Computations!$B$10:$AY$386,VLOOKUP(L$1,'day lookup'!$D$1:$E$52,2))</f>
        <v/>
      </c>
      <c r="M489" s="107" t="str">
        <f>VLOOKUP($B489,Computations!$B$10:$AY$386,VLOOKUP(M$1,'day lookup'!$D$1:$E$52,2))</f>
        <v/>
      </c>
      <c r="N489" s="107">
        <f>VLOOKUP($B489,Computations!$B$10:$AY$386,VLOOKUP(N$1,'day lookup'!$D$1:$E$52,2))</f>
        <v>0</v>
      </c>
      <c r="O489" s="107"/>
    </row>
    <row r="490" spans="1:15">
      <c r="A490" s="73" t="str">
        <f ca="1">OFFSET('day lookup'!$A$1,WEEKDAY(B490)-1,0)</f>
        <v>SUN</v>
      </c>
      <c r="B490" s="75">
        <f t="shared" si="24"/>
        <v>41301</v>
      </c>
      <c r="C490" s="107" t="str">
        <f>VLOOKUP($B490,Computations!$B$10:$AY$386,VLOOKUP(C$1,'day lookup'!$D$1:$E$52,2))</f>
        <v/>
      </c>
      <c r="D490" s="107">
        <f>VLOOKUP($B490,Computations!$B$10:$AY$386,VLOOKUP(D$1,'day lookup'!$D$1:$E$52,2))</f>
        <v>0</v>
      </c>
      <c r="E490" s="107" t="str">
        <f>VLOOKUP($B490,Computations!$B$10:$AY$386,VLOOKUP(E$1,'day lookup'!$D$1:$E$52,2))</f>
        <v/>
      </c>
      <c r="F490" s="107">
        <f>VLOOKUP($B490,Computations!$B$10:$AY$386,VLOOKUP(F$1,'day lookup'!$D$1:$E$52,2))</f>
        <v>0</v>
      </c>
      <c r="G490" s="107" t="str">
        <f>VLOOKUP($B490,Computations!$B$10:$AY$386,VLOOKUP(G$1,'day lookup'!$D$1:$E$52,2))</f>
        <v/>
      </c>
      <c r="H490" s="107">
        <f>VLOOKUP($B490,Computations!$B$10:$AY$386,VLOOKUP(H$1,'day lookup'!$D$1:$E$52,2))</f>
        <v>0</v>
      </c>
      <c r="I490" s="107">
        <f>VLOOKUP($B490,Computations!$B$10:$AY$386,VLOOKUP(I$1,'day lookup'!$D$1:$E$52,2))</f>
        <v>0</v>
      </c>
      <c r="J490" s="401" t="str">
        <f>VLOOKUP($B490,Computations!$B$10:$AY$386,VLOOKUP(J$1,'day lookup'!$D$1:$E$52,2))</f>
        <v>N</v>
      </c>
      <c r="K490" s="107" t="str">
        <f>VLOOKUP($B490,Computations!$B$10:$AY$386,VLOOKUP(K$1,'day lookup'!$D$1:$E$52,2))</f>
        <v/>
      </c>
      <c r="L490" s="107" t="str">
        <f>VLOOKUP($B490,Computations!$B$10:$AY$386,VLOOKUP(L$1,'day lookup'!$D$1:$E$52,2))</f>
        <v/>
      </c>
      <c r="M490" s="107" t="str">
        <f>VLOOKUP($B490,Computations!$B$10:$AY$386,VLOOKUP(M$1,'day lookup'!$D$1:$E$52,2))</f>
        <v/>
      </c>
      <c r="N490" s="107">
        <f>VLOOKUP($B490,Computations!$B$10:$AY$386,VLOOKUP(N$1,'day lookup'!$D$1:$E$52,2))</f>
        <v>0</v>
      </c>
      <c r="O490" s="107"/>
    </row>
    <row r="491" spans="1:15">
      <c r="A491" s="73" t="str">
        <f ca="1">OFFSET('day lookup'!$A$1,WEEKDAY(B491)-1,0)</f>
        <v>MON</v>
      </c>
      <c r="B491" s="75">
        <f t="shared" si="24"/>
        <v>41302</v>
      </c>
      <c r="C491" s="107" t="str">
        <f>VLOOKUP($B491,Computations!$B$10:$AY$386,VLOOKUP(C$1,'day lookup'!$D$1:$E$52,2))</f>
        <v/>
      </c>
      <c r="D491" s="107">
        <f>VLOOKUP($B491,Computations!$B$10:$AY$386,VLOOKUP(D$1,'day lookup'!$D$1:$E$52,2))</f>
        <v>0</v>
      </c>
      <c r="E491" s="107" t="str">
        <f>VLOOKUP($B491,Computations!$B$10:$AY$386,VLOOKUP(E$1,'day lookup'!$D$1:$E$52,2))</f>
        <v/>
      </c>
      <c r="F491" s="107">
        <f>VLOOKUP($B491,Computations!$B$10:$AY$386,VLOOKUP(F$1,'day lookup'!$D$1:$E$52,2))</f>
        <v>0</v>
      </c>
      <c r="G491" s="107" t="str">
        <f>VLOOKUP($B491,Computations!$B$10:$AY$386,VLOOKUP(G$1,'day lookup'!$D$1:$E$52,2))</f>
        <v/>
      </c>
      <c r="H491" s="107">
        <f>VLOOKUP($B491,Computations!$B$10:$AY$386,VLOOKUP(H$1,'day lookup'!$D$1:$E$52,2))</f>
        <v>0</v>
      </c>
      <c r="I491" s="107">
        <f>VLOOKUP($B491,Computations!$B$10:$AY$386,VLOOKUP(I$1,'day lookup'!$D$1:$E$52,2))</f>
        <v>0</v>
      </c>
      <c r="J491" s="401" t="str">
        <f>VLOOKUP($B491,Computations!$B$10:$AY$386,VLOOKUP(J$1,'day lookup'!$D$1:$E$52,2))</f>
        <v>N</v>
      </c>
      <c r="K491" s="107" t="str">
        <f>VLOOKUP($B491,Computations!$B$10:$AY$386,VLOOKUP(K$1,'day lookup'!$D$1:$E$52,2))</f>
        <v/>
      </c>
      <c r="L491" s="107" t="str">
        <f>VLOOKUP($B491,Computations!$B$10:$AY$386,VLOOKUP(L$1,'day lookup'!$D$1:$E$52,2))</f>
        <v/>
      </c>
      <c r="M491" s="107" t="str">
        <f>VLOOKUP($B491,Computations!$B$10:$AY$386,VLOOKUP(M$1,'day lookup'!$D$1:$E$52,2))</f>
        <v/>
      </c>
      <c r="N491" s="107">
        <f>VLOOKUP($B491,Computations!$B$10:$AY$386,VLOOKUP(N$1,'day lookup'!$D$1:$E$52,2))</f>
        <v>0</v>
      </c>
      <c r="O491" s="107"/>
    </row>
    <row r="492" spans="1:15">
      <c r="A492" s="73" t="str">
        <f ca="1">OFFSET('day lookup'!$A$1,WEEKDAY(B492)-1,0)</f>
        <v>TUE</v>
      </c>
      <c r="B492" s="75">
        <f t="shared" si="24"/>
        <v>41303</v>
      </c>
      <c r="C492" s="107" t="str">
        <f>VLOOKUP($B492,Computations!$B$10:$AY$386,VLOOKUP(C$1,'day lookup'!$D$1:$E$52,2))</f>
        <v/>
      </c>
      <c r="D492" s="107">
        <f>VLOOKUP($B492,Computations!$B$10:$AY$386,VLOOKUP(D$1,'day lookup'!$D$1:$E$52,2))</f>
        <v>0</v>
      </c>
      <c r="E492" s="107" t="str">
        <f>VLOOKUP($B492,Computations!$B$10:$AY$386,VLOOKUP(E$1,'day lookup'!$D$1:$E$52,2))</f>
        <v/>
      </c>
      <c r="F492" s="107">
        <f>VLOOKUP($B492,Computations!$B$10:$AY$386,VLOOKUP(F$1,'day lookup'!$D$1:$E$52,2))</f>
        <v>0</v>
      </c>
      <c r="G492" s="107" t="str">
        <f>VLOOKUP($B492,Computations!$B$10:$AY$386,VLOOKUP(G$1,'day lookup'!$D$1:$E$52,2))</f>
        <v/>
      </c>
      <c r="H492" s="107">
        <f>VLOOKUP($B492,Computations!$B$10:$AY$386,VLOOKUP(H$1,'day lookup'!$D$1:$E$52,2))</f>
        <v>0</v>
      </c>
      <c r="I492" s="107">
        <f>VLOOKUP($B492,Computations!$B$10:$AY$386,VLOOKUP(I$1,'day lookup'!$D$1:$E$52,2))</f>
        <v>0</v>
      </c>
      <c r="J492" s="401" t="str">
        <f>VLOOKUP($B492,Computations!$B$10:$AY$386,VLOOKUP(J$1,'day lookup'!$D$1:$E$52,2))</f>
        <v>N</v>
      </c>
      <c r="K492" s="107" t="str">
        <f>VLOOKUP($B492,Computations!$B$10:$AY$386,VLOOKUP(K$1,'day lookup'!$D$1:$E$52,2))</f>
        <v/>
      </c>
      <c r="L492" s="107" t="str">
        <f>VLOOKUP($B492,Computations!$B$10:$AY$386,VLOOKUP(L$1,'day lookup'!$D$1:$E$52,2))</f>
        <v/>
      </c>
      <c r="M492" s="107" t="str">
        <f>VLOOKUP($B492,Computations!$B$10:$AY$386,VLOOKUP(M$1,'day lookup'!$D$1:$E$52,2))</f>
        <v/>
      </c>
      <c r="N492" s="107">
        <f>VLOOKUP($B492,Computations!$B$10:$AY$386,VLOOKUP(N$1,'day lookup'!$D$1:$E$52,2))</f>
        <v>0</v>
      </c>
      <c r="O492" s="107"/>
    </row>
    <row r="493" spans="1:15">
      <c r="A493" s="73" t="str">
        <f ca="1">OFFSET('day lookup'!$A$1,WEEKDAY(B493)-1,0)</f>
        <v>WED</v>
      </c>
      <c r="B493" s="75">
        <f t="shared" si="24"/>
        <v>41304</v>
      </c>
      <c r="C493" s="107" t="str">
        <f>VLOOKUP($B493,Computations!$B$10:$AY$386,VLOOKUP(C$1,'day lookup'!$D$1:$E$52,2))</f>
        <v/>
      </c>
      <c r="D493" s="107">
        <f>VLOOKUP($B493,Computations!$B$10:$AY$386,VLOOKUP(D$1,'day lookup'!$D$1:$E$52,2))</f>
        <v>0</v>
      </c>
      <c r="E493" s="107" t="str">
        <f>VLOOKUP($B493,Computations!$B$10:$AY$386,VLOOKUP(E$1,'day lookup'!$D$1:$E$52,2))</f>
        <v/>
      </c>
      <c r="F493" s="107">
        <f>VLOOKUP($B493,Computations!$B$10:$AY$386,VLOOKUP(F$1,'day lookup'!$D$1:$E$52,2))</f>
        <v>0</v>
      </c>
      <c r="G493" s="107" t="str">
        <f>VLOOKUP($B493,Computations!$B$10:$AY$386,VLOOKUP(G$1,'day lookup'!$D$1:$E$52,2))</f>
        <v/>
      </c>
      <c r="H493" s="107">
        <f>VLOOKUP($B493,Computations!$B$10:$AY$386,VLOOKUP(H$1,'day lookup'!$D$1:$E$52,2))</f>
        <v>0</v>
      </c>
      <c r="I493" s="107">
        <f>VLOOKUP($B493,Computations!$B$10:$AY$386,VLOOKUP(I$1,'day lookup'!$D$1:$E$52,2))</f>
        <v>0</v>
      </c>
      <c r="J493" s="401" t="str">
        <f>VLOOKUP($B493,Computations!$B$10:$AY$386,VLOOKUP(J$1,'day lookup'!$D$1:$E$52,2))</f>
        <v>N</v>
      </c>
      <c r="K493" s="107" t="str">
        <f>VLOOKUP($B493,Computations!$B$10:$AY$386,VLOOKUP(K$1,'day lookup'!$D$1:$E$52,2))</f>
        <v/>
      </c>
      <c r="L493" s="107" t="str">
        <f>VLOOKUP($B493,Computations!$B$10:$AY$386,VLOOKUP(L$1,'day lookup'!$D$1:$E$52,2))</f>
        <v/>
      </c>
      <c r="M493" s="107" t="str">
        <f>VLOOKUP($B493,Computations!$B$10:$AY$386,VLOOKUP(M$1,'day lookup'!$D$1:$E$52,2))</f>
        <v/>
      </c>
      <c r="N493" s="107">
        <f>VLOOKUP($B493,Computations!$B$10:$AY$386,VLOOKUP(N$1,'day lookup'!$D$1:$E$52,2))</f>
        <v>0</v>
      </c>
      <c r="O493" s="107"/>
    </row>
    <row r="494" spans="1:15">
      <c r="A494" s="73" t="str">
        <f ca="1">OFFSET('day lookup'!$A$1,WEEKDAY(B494)-1,0)</f>
        <v>THU</v>
      </c>
      <c r="B494" s="75">
        <f>B493+1</f>
        <v>41305</v>
      </c>
      <c r="C494" s="107" t="str">
        <f>VLOOKUP($B494,Computations!$B$10:$AY$386,VLOOKUP(C$1,'day lookup'!$D$1:$E$52,2))</f>
        <v/>
      </c>
      <c r="D494" s="107">
        <f>VLOOKUP($B494,Computations!$B$10:$AY$386,VLOOKUP(D$1,'day lookup'!$D$1:$E$52,2))</f>
        <v>0</v>
      </c>
      <c r="E494" s="107" t="str">
        <f>VLOOKUP($B494,Computations!$B$10:$AY$386,VLOOKUP(E$1,'day lookup'!$D$1:$E$52,2))</f>
        <v/>
      </c>
      <c r="F494" s="107">
        <f>VLOOKUP($B494,Computations!$B$10:$AY$386,VLOOKUP(F$1,'day lookup'!$D$1:$E$52,2))</f>
        <v>0</v>
      </c>
      <c r="G494" s="107" t="str">
        <f>VLOOKUP($B494,Computations!$B$10:$AY$386,VLOOKUP(G$1,'day lookup'!$D$1:$E$52,2))</f>
        <v/>
      </c>
      <c r="H494" s="107">
        <f>VLOOKUP($B494,Computations!$B$10:$AY$386,VLOOKUP(H$1,'day lookup'!$D$1:$E$52,2))</f>
        <v>0</v>
      </c>
      <c r="I494" s="107">
        <f>VLOOKUP($B494,Computations!$B$10:$AY$386,VLOOKUP(I$1,'day lookup'!$D$1:$E$52,2))</f>
        <v>0</v>
      </c>
      <c r="J494" s="401" t="str">
        <f>VLOOKUP($B494,Computations!$B$10:$AY$386,VLOOKUP(J$1,'day lookup'!$D$1:$E$52,2))</f>
        <v>N</v>
      </c>
      <c r="K494" s="107" t="str">
        <f>VLOOKUP($B494,Computations!$B$10:$AY$386,VLOOKUP(K$1,'day lookup'!$D$1:$E$52,2))</f>
        <v/>
      </c>
      <c r="L494" s="107" t="str">
        <f>VLOOKUP($B494,Computations!$B$10:$AY$386,VLOOKUP(L$1,'day lookup'!$D$1:$E$52,2))</f>
        <v/>
      </c>
      <c r="M494" s="107" t="str">
        <f>VLOOKUP($B494,Computations!$B$10:$AY$386,VLOOKUP(M$1,'day lookup'!$D$1:$E$52,2))</f>
        <v/>
      </c>
      <c r="N494" s="107">
        <f>VLOOKUP($B494,Computations!$B$10:$AY$386,VLOOKUP(N$1,'day lookup'!$D$1:$E$52,2))</f>
        <v>0</v>
      </c>
      <c r="O494" s="107"/>
    </row>
    <row r="495" spans="1:15">
      <c r="A495" s="81"/>
    </row>
    <row r="496" spans="1:15">
      <c r="A496" s="48" t="s">
        <v>48</v>
      </c>
      <c r="C496" s="61">
        <f t="shared" ref="C496:I496" si="25">AVERAGEA(C464:C494)</f>
        <v>0</v>
      </c>
      <c r="D496" s="61">
        <f t="shared" si="25"/>
        <v>0</v>
      </c>
      <c r="E496" s="61">
        <f t="shared" si="25"/>
        <v>0</v>
      </c>
      <c r="F496" s="61">
        <f t="shared" si="25"/>
        <v>0</v>
      </c>
      <c r="G496" s="61">
        <f t="shared" si="25"/>
        <v>0</v>
      </c>
      <c r="H496" s="61">
        <f t="shared" si="25"/>
        <v>0</v>
      </c>
      <c r="I496" s="61">
        <f t="shared" si="25"/>
        <v>0</v>
      </c>
      <c r="K496" s="101"/>
      <c r="L496" s="61">
        <f>AVERAGEA(L464:L494)</f>
        <v>0</v>
      </c>
      <c r="M496" s="60"/>
      <c r="N496" s="19">
        <f>AVERAGEA(N464:N478)</f>
        <v>0</v>
      </c>
      <c r="O496" s="61"/>
    </row>
    <row r="497" spans="1:15">
      <c r="A497" s="104" t="s">
        <v>49</v>
      </c>
      <c r="B497" s="105"/>
      <c r="C497" s="19"/>
      <c r="D497" s="53"/>
      <c r="E497" s="53">
        <f>SUM(E464:E494)*1.9835</f>
        <v>0</v>
      </c>
      <c r="F497" s="53">
        <f>SUM(F464:F494)*1.9835</f>
        <v>0</v>
      </c>
      <c r="G497" s="53">
        <f>SUM(G464:G494)*1.9835</f>
        <v>0</v>
      </c>
      <c r="H497" s="53">
        <f>SUM(H464:H494)*1.9835</f>
        <v>0</v>
      </c>
      <c r="I497" s="53">
        <f>SUM(I464:I494)*1.9835</f>
        <v>0</v>
      </c>
      <c r="K497" s="59"/>
      <c r="L497" s="53">
        <f>SUM(L464:L494)*1.9835</f>
        <v>0</v>
      </c>
      <c r="M497" s="53"/>
      <c r="N497" s="53">
        <f>SUM(N464:N494)*1.9835</f>
        <v>0</v>
      </c>
      <c r="O497" s="19"/>
    </row>
    <row r="498" spans="1:15" ht="13.5" thickBot="1">
      <c r="A498" s="76"/>
      <c r="B498" s="64"/>
      <c r="C498" s="65"/>
      <c r="D498" s="66"/>
      <c r="E498" s="94"/>
      <c r="F498" s="95"/>
      <c r="G498" s="94"/>
      <c r="H498" s="95"/>
      <c r="I498" s="95"/>
      <c r="J498" s="67"/>
      <c r="K498" s="102"/>
      <c r="L498" s="95"/>
      <c r="M498" s="78"/>
      <c r="N498" s="68"/>
      <c r="O498" s="68"/>
    </row>
    <row r="499" spans="1:15">
      <c r="A499" s="48" t="s">
        <v>55</v>
      </c>
      <c r="C499" s="77"/>
    </row>
    <row r="503" spans="1:15">
      <c r="C503" s="49"/>
      <c r="H503" s="83" t="s">
        <v>0</v>
      </c>
      <c r="I503" s="82"/>
    </row>
    <row r="504" spans="1:15">
      <c r="H504" s="84" t="s">
        <v>1</v>
      </c>
      <c r="I504" s="82"/>
      <c r="K504" s="100"/>
    </row>
    <row r="505" spans="1:15">
      <c r="C505" s="49"/>
      <c r="H505" s="84" t="s">
        <v>2</v>
      </c>
      <c r="I505" s="82"/>
    </row>
    <row r="506" spans="1:15">
      <c r="H506" s="84" t="s">
        <v>39</v>
      </c>
      <c r="I506" s="106" t="str">
        <f>I157</f>
        <v>RIVER</v>
      </c>
    </row>
    <row r="507" spans="1:15">
      <c r="H507" s="22">
        <f>B515</f>
        <v>41306</v>
      </c>
      <c r="I507" s="82"/>
      <c r="O507" s="23"/>
    </row>
    <row r="508" spans="1:15" ht="13.5" thickBot="1"/>
    <row r="509" spans="1:15">
      <c r="A509" s="25"/>
      <c r="B509" s="26"/>
      <c r="C509" s="29"/>
      <c r="D509" s="70"/>
      <c r="E509" s="96"/>
      <c r="F509" s="89"/>
      <c r="G509" s="96"/>
      <c r="H509" s="89"/>
      <c r="I509" s="89" t="s">
        <v>3</v>
      </c>
      <c r="J509" s="71" t="s">
        <v>56</v>
      </c>
      <c r="K509" s="103" t="s">
        <v>8</v>
      </c>
      <c r="L509" s="89"/>
      <c r="M509" s="69"/>
      <c r="N509" s="72"/>
      <c r="O509" s="27"/>
    </row>
    <row r="510" spans="1:15">
      <c r="C510" s="17"/>
      <c r="D510" s="37"/>
      <c r="E510" s="83"/>
      <c r="F510" s="84"/>
      <c r="G510" s="83"/>
      <c r="H510" s="84" t="s">
        <v>5</v>
      </c>
      <c r="I510" s="84" t="s">
        <v>4</v>
      </c>
      <c r="J510" s="33" t="s">
        <v>57</v>
      </c>
      <c r="K510" s="99" t="s">
        <v>16</v>
      </c>
      <c r="L510" s="84" t="s">
        <v>6</v>
      </c>
      <c r="M510" s="16" t="s">
        <v>7</v>
      </c>
      <c r="N510" s="35"/>
    </row>
    <row r="511" spans="1:15">
      <c r="C511" s="17"/>
      <c r="D511" s="37"/>
      <c r="E511" s="83"/>
      <c r="F511" s="84"/>
      <c r="G511" s="83" t="s">
        <v>12</v>
      </c>
      <c r="H511" s="84" t="s">
        <v>11</v>
      </c>
      <c r="I511" s="84" t="s">
        <v>10</v>
      </c>
      <c r="J511" s="33" t="s">
        <v>15</v>
      </c>
      <c r="K511" s="99" t="s">
        <v>26</v>
      </c>
      <c r="L511" s="84" t="s">
        <v>13</v>
      </c>
      <c r="M511" s="16" t="s">
        <v>13</v>
      </c>
      <c r="N511" s="35" t="s">
        <v>14</v>
      </c>
      <c r="O511" s="17"/>
    </row>
    <row r="512" spans="1:15">
      <c r="C512" s="17" t="s">
        <v>18</v>
      </c>
      <c r="D512" s="37" t="s">
        <v>19</v>
      </c>
      <c r="E512" s="83" t="s">
        <v>23</v>
      </c>
      <c r="F512" s="84" t="s">
        <v>24</v>
      </c>
      <c r="G512" s="83" t="s">
        <v>22</v>
      </c>
      <c r="H512" s="84" t="s">
        <v>21</v>
      </c>
      <c r="I512" s="84" t="s">
        <v>20</v>
      </c>
      <c r="J512" s="33" t="s">
        <v>25</v>
      </c>
      <c r="K512" s="97" t="s">
        <v>153</v>
      </c>
      <c r="L512" s="84" t="s">
        <v>22</v>
      </c>
      <c r="M512" s="16" t="s">
        <v>22</v>
      </c>
      <c r="N512" s="35" t="s">
        <v>10</v>
      </c>
      <c r="O512" s="17"/>
    </row>
    <row r="513" spans="1:15" ht="13.5" thickBot="1">
      <c r="A513" s="39" t="s">
        <v>27</v>
      </c>
      <c r="B513" s="40" t="s">
        <v>40</v>
      </c>
      <c r="C513" s="43" t="s">
        <v>50</v>
      </c>
      <c r="D513" s="44" t="s">
        <v>51</v>
      </c>
      <c r="E513" s="90" t="s">
        <v>52</v>
      </c>
      <c r="F513" s="90" t="s">
        <v>52</v>
      </c>
      <c r="G513" s="90" t="s">
        <v>52</v>
      </c>
      <c r="H513" s="90" t="s">
        <v>52</v>
      </c>
      <c r="I513" s="90" t="s">
        <v>52</v>
      </c>
      <c r="J513" s="46"/>
      <c r="K513" s="90" t="s">
        <v>52</v>
      </c>
      <c r="L513" s="90" t="s">
        <v>52</v>
      </c>
      <c r="M513" s="44" t="s">
        <v>51</v>
      </c>
      <c r="N513" s="129" t="s">
        <v>52</v>
      </c>
      <c r="O513" s="36"/>
    </row>
    <row r="514" spans="1:15" ht="13.5" thickTop="1">
      <c r="A514" s="48"/>
      <c r="C514" s="49"/>
      <c r="D514" s="50"/>
      <c r="E514" s="91"/>
      <c r="F514" s="92"/>
      <c r="G514" s="91"/>
      <c r="H514" s="92"/>
      <c r="I514" s="92"/>
      <c r="J514" s="34"/>
      <c r="K514" s="100"/>
      <c r="L514" s="92"/>
      <c r="M514" s="21"/>
      <c r="N514" s="58"/>
      <c r="O514" s="49"/>
    </row>
    <row r="515" spans="1:15">
      <c r="A515" s="73" t="str">
        <f ca="1">OFFSET('day lookup'!$A$1,WEEKDAY(B515)-1,0)</f>
        <v>FRI</v>
      </c>
      <c r="B515" s="13">
        <f>B494+1</f>
        <v>41306</v>
      </c>
      <c r="C515" s="107" t="str">
        <f>VLOOKUP($B515,Computations!$B$10:$AY$386,VLOOKUP(C$1,'day lookup'!$D$1:$E$52,2))</f>
        <v/>
      </c>
      <c r="D515" s="107">
        <f>VLOOKUP($B515,Computations!$B$10:$AY$386,VLOOKUP(D$1,'day lookup'!$D$1:$E$52,2))</f>
        <v>0</v>
      </c>
      <c r="E515" s="107" t="str">
        <f>VLOOKUP($B515,Computations!$B$10:$AY$386,VLOOKUP(E$1,'day lookup'!$D$1:$E$52,2))</f>
        <v/>
      </c>
      <c r="F515" s="107">
        <f>VLOOKUP($B515,Computations!$B$10:$AY$386,VLOOKUP(F$1,'day lookup'!$D$1:$E$52,2))</f>
        <v>0</v>
      </c>
      <c r="G515" s="107" t="str">
        <f>VLOOKUP($B515,Computations!$B$10:$AY$386,VLOOKUP(G$1,'day lookup'!$D$1:$E$52,2))</f>
        <v/>
      </c>
      <c r="H515" s="107">
        <f>VLOOKUP($B515,Computations!$B$10:$AY$386,VLOOKUP(H$1,'day lookup'!$D$1:$E$52,2))</f>
        <v>0</v>
      </c>
      <c r="I515" s="107">
        <f>VLOOKUP($B515,Computations!$B$10:$AY$386,VLOOKUP(I$1,'day lookup'!$D$1:$E$52,2))</f>
        <v>0</v>
      </c>
      <c r="J515" s="401" t="str">
        <f>VLOOKUP($B515,Computations!$B$10:$AY$386,VLOOKUP(J$1,'day lookup'!$D$1:$E$52,2))</f>
        <v>N</v>
      </c>
      <c r="K515" s="107" t="str">
        <f>VLOOKUP($B515,Computations!$B$10:$AY$386,VLOOKUP(K$1,'day lookup'!$D$1:$E$52,2))</f>
        <v/>
      </c>
      <c r="L515" s="107" t="str">
        <f>VLOOKUP($B515,Computations!$B$10:$AY$386,VLOOKUP(L$1,'day lookup'!$D$1:$E$52,2))</f>
        <v/>
      </c>
      <c r="M515" s="107" t="str">
        <f>VLOOKUP($B515,Computations!$B$10:$AY$386,VLOOKUP(M$1,'day lookup'!$D$1:$E$52,2))</f>
        <v/>
      </c>
      <c r="N515" s="107">
        <f>VLOOKUP($B515,Computations!$B$10:$AY$386,VLOOKUP(N$1,'day lookup'!$D$1:$E$52,2))</f>
        <v>0</v>
      </c>
      <c r="O515" s="107"/>
    </row>
    <row r="516" spans="1:15">
      <c r="A516" s="73" t="str">
        <f ca="1">OFFSET('day lookup'!$A$1,WEEKDAY(B516)-1,0)</f>
        <v>SAT</v>
      </c>
      <c r="B516" s="75">
        <f t="shared" ref="B516:B542" si="26">B515+1</f>
        <v>41307</v>
      </c>
      <c r="C516" s="107" t="str">
        <f>VLOOKUP($B516,Computations!$B$10:$AY$386,VLOOKUP(C$1,'day lookup'!$D$1:$E$52,2))</f>
        <v/>
      </c>
      <c r="D516" s="107">
        <f>VLOOKUP($B516,Computations!$B$10:$AY$386,VLOOKUP(D$1,'day lookup'!$D$1:$E$52,2))</f>
        <v>0</v>
      </c>
      <c r="E516" s="107" t="str">
        <f>VLOOKUP($B516,Computations!$B$10:$AY$386,VLOOKUP(E$1,'day lookup'!$D$1:$E$52,2))</f>
        <v/>
      </c>
      <c r="F516" s="107">
        <f>VLOOKUP($B516,Computations!$B$10:$AY$386,VLOOKUP(F$1,'day lookup'!$D$1:$E$52,2))</f>
        <v>0</v>
      </c>
      <c r="G516" s="107" t="str">
        <f>VLOOKUP($B516,Computations!$B$10:$AY$386,VLOOKUP(G$1,'day lookup'!$D$1:$E$52,2))</f>
        <v/>
      </c>
      <c r="H516" s="107">
        <f>VLOOKUP($B516,Computations!$B$10:$AY$386,VLOOKUP(H$1,'day lookup'!$D$1:$E$52,2))</f>
        <v>0</v>
      </c>
      <c r="I516" s="107">
        <f>VLOOKUP($B516,Computations!$B$10:$AY$386,VLOOKUP(I$1,'day lookup'!$D$1:$E$52,2))</f>
        <v>0</v>
      </c>
      <c r="J516" s="401" t="str">
        <f>VLOOKUP($B516,Computations!$B$10:$AY$386,VLOOKUP(J$1,'day lookup'!$D$1:$E$52,2))</f>
        <v>N</v>
      </c>
      <c r="K516" s="107" t="str">
        <f>VLOOKUP($B516,Computations!$B$10:$AY$386,VLOOKUP(K$1,'day lookup'!$D$1:$E$52,2))</f>
        <v/>
      </c>
      <c r="L516" s="107" t="str">
        <f>VLOOKUP($B516,Computations!$B$10:$AY$386,VLOOKUP(L$1,'day lookup'!$D$1:$E$52,2))</f>
        <v/>
      </c>
      <c r="M516" s="107" t="str">
        <f>VLOOKUP($B516,Computations!$B$10:$AY$386,VLOOKUP(M$1,'day lookup'!$D$1:$E$52,2))</f>
        <v/>
      </c>
      <c r="N516" s="107">
        <f>VLOOKUP($B516,Computations!$B$10:$AY$386,VLOOKUP(N$1,'day lookup'!$D$1:$E$52,2))</f>
        <v>0</v>
      </c>
      <c r="O516" s="107"/>
    </row>
    <row r="517" spans="1:15">
      <c r="A517" s="73" t="str">
        <f ca="1">OFFSET('day lookup'!$A$1,WEEKDAY(B517)-1,0)</f>
        <v>SUN</v>
      </c>
      <c r="B517" s="75">
        <f t="shared" si="26"/>
        <v>41308</v>
      </c>
      <c r="C517" s="107" t="str">
        <f>VLOOKUP($B517,Computations!$B$10:$AY$386,VLOOKUP(C$1,'day lookup'!$D$1:$E$52,2))</f>
        <v/>
      </c>
      <c r="D517" s="107">
        <f>VLOOKUP($B517,Computations!$B$10:$AY$386,VLOOKUP(D$1,'day lookup'!$D$1:$E$52,2))</f>
        <v>0</v>
      </c>
      <c r="E517" s="107" t="str">
        <f>VLOOKUP($B517,Computations!$B$10:$AY$386,VLOOKUP(E$1,'day lookup'!$D$1:$E$52,2))</f>
        <v/>
      </c>
      <c r="F517" s="107">
        <f>VLOOKUP($B517,Computations!$B$10:$AY$386,VLOOKUP(F$1,'day lookup'!$D$1:$E$52,2))</f>
        <v>0</v>
      </c>
      <c r="G517" s="107" t="str">
        <f>VLOOKUP($B517,Computations!$B$10:$AY$386,VLOOKUP(G$1,'day lookup'!$D$1:$E$52,2))</f>
        <v/>
      </c>
      <c r="H517" s="107">
        <f>VLOOKUP($B517,Computations!$B$10:$AY$386,VLOOKUP(H$1,'day lookup'!$D$1:$E$52,2))</f>
        <v>0</v>
      </c>
      <c r="I517" s="107">
        <f>VLOOKUP($B517,Computations!$B$10:$AY$386,VLOOKUP(I$1,'day lookup'!$D$1:$E$52,2))</f>
        <v>0</v>
      </c>
      <c r="J517" s="401" t="str">
        <f>VLOOKUP($B517,Computations!$B$10:$AY$386,VLOOKUP(J$1,'day lookup'!$D$1:$E$52,2))</f>
        <v>N</v>
      </c>
      <c r="K517" s="107" t="str">
        <f>VLOOKUP($B517,Computations!$B$10:$AY$386,VLOOKUP(K$1,'day lookup'!$D$1:$E$52,2))</f>
        <v/>
      </c>
      <c r="L517" s="107" t="str">
        <f>VLOOKUP($B517,Computations!$B$10:$AY$386,VLOOKUP(L$1,'day lookup'!$D$1:$E$52,2))</f>
        <v/>
      </c>
      <c r="M517" s="107" t="str">
        <f>VLOOKUP($B517,Computations!$B$10:$AY$386,VLOOKUP(M$1,'day lookup'!$D$1:$E$52,2))</f>
        <v/>
      </c>
      <c r="N517" s="107">
        <f>VLOOKUP($B517,Computations!$B$10:$AY$386,VLOOKUP(N$1,'day lookup'!$D$1:$E$52,2))</f>
        <v>0</v>
      </c>
      <c r="O517" s="107"/>
    </row>
    <row r="518" spans="1:15">
      <c r="A518" s="73" t="str">
        <f ca="1">OFFSET('day lookup'!$A$1,WEEKDAY(B518)-1,0)</f>
        <v>MON</v>
      </c>
      <c r="B518" s="75">
        <f t="shared" si="26"/>
        <v>41309</v>
      </c>
      <c r="C518" s="107" t="str">
        <f>VLOOKUP($B518,Computations!$B$10:$AY$386,VLOOKUP(C$1,'day lookup'!$D$1:$E$52,2))</f>
        <v/>
      </c>
      <c r="D518" s="107">
        <f>VLOOKUP($B518,Computations!$B$10:$AY$386,VLOOKUP(D$1,'day lookup'!$D$1:$E$52,2))</f>
        <v>0</v>
      </c>
      <c r="E518" s="107" t="str">
        <f>VLOOKUP($B518,Computations!$B$10:$AY$386,VLOOKUP(E$1,'day lookup'!$D$1:$E$52,2))</f>
        <v/>
      </c>
      <c r="F518" s="107">
        <f>VLOOKUP($B518,Computations!$B$10:$AY$386,VLOOKUP(F$1,'day lookup'!$D$1:$E$52,2))</f>
        <v>0</v>
      </c>
      <c r="G518" s="107" t="str">
        <f>VLOOKUP($B518,Computations!$B$10:$AY$386,VLOOKUP(G$1,'day lookup'!$D$1:$E$52,2))</f>
        <v/>
      </c>
      <c r="H518" s="107">
        <f>VLOOKUP($B518,Computations!$B$10:$AY$386,VLOOKUP(H$1,'day lookup'!$D$1:$E$52,2))</f>
        <v>0</v>
      </c>
      <c r="I518" s="107">
        <f>VLOOKUP($B518,Computations!$B$10:$AY$386,VLOOKUP(I$1,'day lookup'!$D$1:$E$52,2))</f>
        <v>0</v>
      </c>
      <c r="J518" s="401" t="str">
        <f>VLOOKUP($B518,Computations!$B$10:$AY$386,VLOOKUP(J$1,'day lookup'!$D$1:$E$52,2))</f>
        <v>N</v>
      </c>
      <c r="K518" s="107" t="str">
        <f>VLOOKUP($B518,Computations!$B$10:$AY$386,VLOOKUP(K$1,'day lookup'!$D$1:$E$52,2))</f>
        <v/>
      </c>
      <c r="L518" s="107" t="str">
        <f>VLOOKUP($B518,Computations!$B$10:$AY$386,VLOOKUP(L$1,'day lookup'!$D$1:$E$52,2))</f>
        <v/>
      </c>
      <c r="M518" s="107" t="str">
        <f>VLOOKUP($B518,Computations!$B$10:$AY$386,VLOOKUP(M$1,'day lookup'!$D$1:$E$52,2))</f>
        <v/>
      </c>
      <c r="N518" s="107">
        <f>VLOOKUP($B518,Computations!$B$10:$AY$386,VLOOKUP(N$1,'day lookup'!$D$1:$E$52,2))</f>
        <v>0</v>
      </c>
      <c r="O518" s="107"/>
    </row>
    <row r="519" spans="1:15">
      <c r="A519" s="73" t="str">
        <f ca="1">OFFSET('day lookup'!$A$1,WEEKDAY(B519)-1,0)</f>
        <v>TUE</v>
      </c>
      <c r="B519" s="75">
        <f t="shared" si="26"/>
        <v>41310</v>
      </c>
      <c r="C519" s="107" t="str">
        <f>VLOOKUP($B519,Computations!$B$10:$AY$386,VLOOKUP(C$1,'day lookup'!$D$1:$E$52,2))</f>
        <v/>
      </c>
      <c r="D519" s="107">
        <f>VLOOKUP($B519,Computations!$B$10:$AY$386,VLOOKUP(D$1,'day lookup'!$D$1:$E$52,2))</f>
        <v>0</v>
      </c>
      <c r="E519" s="107" t="str">
        <f>VLOOKUP($B519,Computations!$B$10:$AY$386,VLOOKUP(E$1,'day lookup'!$D$1:$E$52,2))</f>
        <v/>
      </c>
      <c r="F519" s="107">
        <f>VLOOKUP($B519,Computations!$B$10:$AY$386,VLOOKUP(F$1,'day lookup'!$D$1:$E$52,2))</f>
        <v>0</v>
      </c>
      <c r="G519" s="107" t="str">
        <f>VLOOKUP($B519,Computations!$B$10:$AY$386,VLOOKUP(G$1,'day lookup'!$D$1:$E$52,2))</f>
        <v/>
      </c>
      <c r="H519" s="107">
        <f>VLOOKUP($B519,Computations!$B$10:$AY$386,VLOOKUP(H$1,'day lookup'!$D$1:$E$52,2))</f>
        <v>0</v>
      </c>
      <c r="I519" s="107">
        <f>VLOOKUP($B519,Computations!$B$10:$AY$386,VLOOKUP(I$1,'day lookup'!$D$1:$E$52,2))</f>
        <v>0</v>
      </c>
      <c r="J519" s="401" t="str">
        <f>VLOOKUP($B519,Computations!$B$10:$AY$386,VLOOKUP(J$1,'day lookup'!$D$1:$E$52,2))</f>
        <v>N</v>
      </c>
      <c r="K519" s="107" t="str">
        <f>VLOOKUP($B519,Computations!$B$10:$AY$386,VLOOKUP(K$1,'day lookup'!$D$1:$E$52,2))</f>
        <v/>
      </c>
      <c r="L519" s="107" t="str">
        <f>VLOOKUP($B519,Computations!$B$10:$AY$386,VLOOKUP(L$1,'day lookup'!$D$1:$E$52,2))</f>
        <v/>
      </c>
      <c r="M519" s="107" t="str">
        <f>VLOOKUP($B519,Computations!$B$10:$AY$386,VLOOKUP(M$1,'day lookup'!$D$1:$E$52,2))</f>
        <v/>
      </c>
      <c r="N519" s="107">
        <f>VLOOKUP($B519,Computations!$B$10:$AY$386,VLOOKUP(N$1,'day lookup'!$D$1:$E$52,2))</f>
        <v>0</v>
      </c>
      <c r="O519" s="107"/>
    </row>
    <row r="520" spans="1:15">
      <c r="A520" s="73" t="str">
        <f ca="1">OFFSET('day lookup'!$A$1,WEEKDAY(B520)-1,0)</f>
        <v>WED</v>
      </c>
      <c r="B520" s="75">
        <f t="shared" si="26"/>
        <v>41311</v>
      </c>
      <c r="C520" s="107" t="str">
        <f>VLOOKUP($B520,Computations!$B$10:$AY$386,VLOOKUP(C$1,'day lookup'!$D$1:$E$52,2))</f>
        <v/>
      </c>
      <c r="D520" s="107">
        <f>VLOOKUP($B520,Computations!$B$10:$AY$386,VLOOKUP(D$1,'day lookup'!$D$1:$E$52,2))</f>
        <v>0</v>
      </c>
      <c r="E520" s="107" t="str">
        <f>VLOOKUP($B520,Computations!$B$10:$AY$386,VLOOKUP(E$1,'day lookup'!$D$1:$E$52,2))</f>
        <v/>
      </c>
      <c r="F520" s="107">
        <f>VLOOKUP($B520,Computations!$B$10:$AY$386,VLOOKUP(F$1,'day lookup'!$D$1:$E$52,2))</f>
        <v>0</v>
      </c>
      <c r="G520" s="107" t="str">
        <f>VLOOKUP($B520,Computations!$B$10:$AY$386,VLOOKUP(G$1,'day lookup'!$D$1:$E$52,2))</f>
        <v/>
      </c>
      <c r="H520" s="107">
        <f>VLOOKUP($B520,Computations!$B$10:$AY$386,VLOOKUP(H$1,'day lookup'!$D$1:$E$52,2))</f>
        <v>0</v>
      </c>
      <c r="I520" s="107">
        <f>VLOOKUP($B520,Computations!$B$10:$AY$386,VLOOKUP(I$1,'day lookup'!$D$1:$E$52,2))</f>
        <v>0</v>
      </c>
      <c r="J520" s="401" t="str">
        <f>VLOOKUP($B520,Computations!$B$10:$AY$386,VLOOKUP(J$1,'day lookup'!$D$1:$E$52,2))</f>
        <v>N</v>
      </c>
      <c r="K520" s="107" t="str">
        <f>VLOOKUP($B520,Computations!$B$10:$AY$386,VLOOKUP(K$1,'day lookup'!$D$1:$E$52,2))</f>
        <v/>
      </c>
      <c r="L520" s="107" t="str">
        <f>VLOOKUP($B520,Computations!$B$10:$AY$386,VLOOKUP(L$1,'day lookup'!$D$1:$E$52,2))</f>
        <v/>
      </c>
      <c r="M520" s="107" t="str">
        <f>VLOOKUP($B520,Computations!$B$10:$AY$386,VLOOKUP(M$1,'day lookup'!$D$1:$E$52,2))</f>
        <v/>
      </c>
      <c r="N520" s="107">
        <f>VLOOKUP($B520,Computations!$B$10:$AY$386,VLOOKUP(N$1,'day lookup'!$D$1:$E$52,2))</f>
        <v>0</v>
      </c>
      <c r="O520" s="107"/>
    </row>
    <row r="521" spans="1:15">
      <c r="A521" s="73" t="str">
        <f ca="1">OFFSET('day lookup'!$A$1,WEEKDAY(B521)-1,0)</f>
        <v>THU</v>
      </c>
      <c r="B521" s="75">
        <f t="shared" si="26"/>
        <v>41312</v>
      </c>
      <c r="C521" s="107" t="str">
        <f>VLOOKUP($B521,Computations!$B$10:$AY$386,VLOOKUP(C$1,'day lookup'!$D$1:$E$52,2))</f>
        <v/>
      </c>
      <c r="D521" s="107">
        <f>VLOOKUP($B521,Computations!$B$10:$AY$386,VLOOKUP(D$1,'day lookup'!$D$1:$E$52,2))</f>
        <v>0</v>
      </c>
      <c r="E521" s="107" t="str">
        <f>VLOOKUP($B521,Computations!$B$10:$AY$386,VLOOKUP(E$1,'day lookup'!$D$1:$E$52,2))</f>
        <v/>
      </c>
      <c r="F521" s="107">
        <f>VLOOKUP($B521,Computations!$B$10:$AY$386,VLOOKUP(F$1,'day lookup'!$D$1:$E$52,2))</f>
        <v>0</v>
      </c>
      <c r="G521" s="107" t="str">
        <f>VLOOKUP($B521,Computations!$B$10:$AY$386,VLOOKUP(G$1,'day lookup'!$D$1:$E$52,2))</f>
        <v/>
      </c>
      <c r="H521" s="107">
        <f>VLOOKUP($B521,Computations!$B$10:$AY$386,VLOOKUP(H$1,'day lookup'!$D$1:$E$52,2))</f>
        <v>0</v>
      </c>
      <c r="I521" s="107">
        <f>VLOOKUP($B521,Computations!$B$10:$AY$386,VLOOKUP(I$1,'day lookup'!$D$1:$E$52,2))</f>
        <v>0</v>
      </c>
      <c r="J521" s="401" t="str">
        <f>VLOOKUP($B521,Computations!$B$10:$AY$386,VLOOKUP(J$1,'day lookup'!$D$1:$E$52,2))</f>
        <v>N</v>
      </c>
      <c r="K521" s="107" t="str">
        <f>VLOOKUP($B521,Computations!$B$10:$AY$386,VLOOKUP(K$1,'day lookup'!$D$1:$E$52,2))</f>
        <v/>
      </c>
      <c r="L521" s="107" t="str">
        <f>VLOOKUP($B521,Computations!$B$10:$AY$386,VLOOKUP(L$1,'day lookup'!$D$1:$E$52,2))</f>
        <v/>
      </c>
      <c r="M521" s="107" t="str">
        <f>VLOOKUP($B521,Computations!$B$10:$AY$386,VLOOKUP(M$1,'day lookup'!$D$1:$E$52,2))</f>
        <v/>
      </c>
      <c r="N521" s="107">
        <f>VLOOKUP($B521,Computations!$B$10:$AY$386,VLOOKUP(N$1,'day lookup'!$D$1:$E$52,2))</f>
        <v>0</v>
      </c>
      <c r="O521" s="107"/>
    </row>
    <row r="522" spans="1:15">
      <c r="A522" s="73" t="str">
        <f ca="1">OFFSET('day lookup'!$A$1,WEEKDAY(B522)-1,0)</f>
        <v>FRI</v>
      </c>
      <c r="B522" s="75">
        <f t="shared" si="26"/>
        <v>41313</v>
      </c>
      <c r="C522" s="107" t="str">
        <f>VLOOKUP($B522,Computations!$B$10:$AY$386,VLOOKUP(C$1,'day lookup'!$D$1:$E$52,2))</f>
        <v/>
      </c>
      <c r="D522" s="107">
        <f>VLOOKUP($B522,Computations!$B$10:$AY$386,VLOOKUP(D$1,'day lookup'!$D$1:$E$52,2))</f>
        <v>0</v>
      </c>
      <c r="E522" s="107" t="str">
        <f>VLOOKUP($B522,Computations!$B$10:$AY$386,VLOOKUP(E$1,'day lookup'!$D$1:$E$52,2))</f>
        <v/>
      </c>
      <c r="F522" s="107">
        <f>VLOOKUP($B522,Computations!$B$10:$AY$386,VLOOKUP(F$1,'day lookup'!$D$1:$E$52,2))</f>
        <v>0</v>
      </c>
      <c r="G522" s="107" t="str">
        <f>VLOOKUP($B522,Computations!$B$10:$AY$386,VLOOKUP(G$1,'day lookup'!$D$1:$E$52,2))</f>
        <v/>
      </c>
      <c r="H522" s="107">
        <f>VLOOKUP($B522,Computations!$B$10:$AY$386,VLOOKUP(H$1,'day lookup'!$D$1:$E$52,2))</f>
        <v>0</v>
      </c>
      <c r="I522" s="107">
        <f>VLOOKUP($B522,Computations!$B$10:$AY$386,VLOOKUP(I$1,'day lookup'!$D$1:$E$52,2))</f>
        <v>0</v>
      </c>
      <c r="J522" s="401" t="str">
        <f>VLOOKUP($B522,Computations!$B$10:$AY$386,VLOOKUP(J$1,'day lookup'!$D$1:$E$52,2))</f>
        <v>N</v>
      </c>
      <c r="K522" s="107" t="str">
        <f>VLOOKUP($B522,Computations!$B$10:$AY$386,VLOOKUP(K$1,'day lookup'!$D$1:$E$52,2))</f>
        <v/>
      </c>
      <c r="L522" s="107" t="str">
        <f>VLOOKUP($B522,Computations!$B$10:$AY$386,VLOOKUP(L$1,'day lookup'!$D$1:$E$52,2))</f>
        <v/>
      </c>
      <c r="M522" s="107" t="str">
        <f>VLOOKUP($B522,Computations!$B$10:$AY$386,VLOOKUP(M$1,'day lookup'!$D$1:$E$52,2))</f>
        <v/>
      </c>
      <c r="N522" s="107">
        <f>VLOOKUP($B522,Computations!$B$10:$AY$386,VLOOKUP(N$1,'day lookup'!$D$1:$E$52,2))</f>
        <v>0</v>
      </c>
      <c r="O522" s="107"/>
    </row>
    <row r="523" spans="1:15">
      <c r="A523" s="73" t="str">
        <f ca="1">OFFSET('day lookup'!$A$1,WEEKDAY(B523)-1,0)</f>
        <v>SAT</v>
      </c>
      <c r="B523" s="75">
        <f t="shared" si="26"/>
        <v>41314</v>
      </c>
      <c r="C523" s="107" t="str">
        <f>VLOOKUP($B523,Computations!$B$10:$AY$386,VLOOKUP(C$1,'day lookup'!$D$1:$E$52,2))</f>
        <v/>
      </c>
      <c r="D523" s="107">
        <f>VLOOKUP($B523,Computations!$B$10:$AY$386,VLOOKUP(D$1,'day lookup'!$D$1:$E$52,2))</f>
        <v>0</v>
      </c>
      <c r="E523" s="107" t="str">
        <f>VLOOKUP($B523,Computations!$B$10:$AY$386,VLOOKUP(E$1,'day lookup'!$D$1:$E$52,2))</f>
        <v/>
      </c>
      <c r="F523" s="107">
        <f>VLOOKUP($B523,Computations!$B$10:$AY$386,VLOOKUP(F$1,'day lookup'!$D$1:$E$52,2))</f>
        <v>0</v>
      </c>
      <c r="G523" s="107" t="str">
        <f>VLOOKUP($B523,Computations!$B$10:$AY$386,VLOOKUP(G$1,'day lookup'!$D$1:$E$52,2))</f>
        <v/>
      </c>
      <c r="H523" s="107">
        <f>VLOOKUP($B523,Computations!$B$10:$AY$386,VLOOKUP(H$1,'day lookup'!$D$1:$E$52,2))</f>
        <v>0</v>
      </c>
      <c r="I523" s="107">
        <f>VLOOKUP($B523,Computations!$B$10:$AY$386,VLOOKUP(I$1,'day lookup'!$D$1:$E$52,2))</f>
        <v>0</v>
      </c>
      <c r="J523" s="401" t="str">
        <f>VLOOKUP($B523,Computations!$B$10:$AY$386,VLOOKUP(J$1,'day lookup'!$D$1:$E$52,2))</f>
        <v>N</v>
      </c>
      <c r="K523" s="107" t="str">
        <f>VLOOKUP($B523,Computations!$B$10:$AY$386,VLOOKUP(K$1,'day lookup'!$D$1:$E$52,2))</f>
        <v/>
      </c>
      <c r="L523" s="107" t="str">
        <f>VLOOKUP($B523,Computations!$B$10:$AY$386,VLOOKUP(L$1,'day lookup'!$D$1:$E$52,2))</f>
        <v/>
      </c>
      <c r="M523" s="107" t="str">
        <f>VLOOKUP($B523,Computations!$B$10:$AY$386,VLOOKUP(M$1,'day lookup'!$D$1:$E$52,2))</f>
        <v/>
      </c>
      <c r="N523" s="107">
        <f>VLOOKUP($B523,Computations!$B$10:$AY$386,VLOOKUP(N$1,'day lookup'!$D$1:$E$52,2))</f>
        <v>0</v>
      </c>
      <c r="O523" s="107"/>
    </row>
    <row r="524" spans="1:15">
      <c r="A524" s="73" t="str">
        <f ca="1">OFFSET('day lookup'!$A$1,WEEKDAY(B524)-1,0)</f>
        <v>SUN</v>
      </c>
      <c r="B524" s="75">
        <f t="shared" si="26"/>
        <v>41315</v>
      </c>
      <c r="C524" s="107" t="str">
        <f>VLOOKUP($B524,Computations!$B$10:$AY$386,VLOOKUP(C$1,'day lookup'!$D$1:$E$52,2))</f>
        <v/>
      </c>
      <c r="D524" s="107">
        <f>VLOOKUP($B524,Computations!$B$10:$AY$386,VLOOKUP(D$1,'day lookup'!$D$1:$E$52,2))</f>
        <v>0</v>
      </c>
      <c r="E524" s="107" t="str">
        <f>VLOOKUP($B524,Computations!$B$10:$AY$386,VLOOKUP(E$1,'day lookup'!$D$1:$E$52,2))</f>
        <v/>
      </c>
      <c r="F524" s="107">
        <f>VLOOKUP($B524,Computations!$B$10:$AY$386,VLOOKUP(F$1,'day lookup'!$D$1:$E$52,2))</f>
        <v>0</v>
      </c>
      <c r="G524" s="107" t="str">
        <f>VLOOKUP($B524,Computations!$B$10:$AY$386,VLOOKUP(G$1,'day lookup'!$D$1:$E$52,2))</f>
        <v/>
      </c>
      <c r="H524" s="107">
        <f>VLOOKUP($B524,Computations!$B$10:$AY$386,VLOOKUP(H$1,'day lookup'!$D$1:$E$52,2))</f>
        <v>0</v>
      </c>
      <c r="I524" s="107">
        <f>VLOOKUP($B524,Computations!$B$10:$AY$386,VLOOKUP(I$1,'day lookup'!$D$1:$E$52,2))</f>
        <v>0</v>
      </c>
      <c r="J524" s="401" t="str">
        <f>VLOOKUP($B524,Computations!$B$10:$AY$386,VLOOKUP(J$1,'day lookup'!$D$1:$E$52,2))</f>
        <v>N</v>
      </c>
      <c r="K524" s="107" t="str">
        <f>VLOOKUP($B524,Computations!$B$10:$AY$386,VLOOKUP(K$1,'day lookup'!$D$1:$E$52,2))</f>
        <v/>
      </c>
      <c r="L524" s="107" t="str">
        <f>VLOOKUP($B524,Computations!$B$10:$AY$386,VLOOKUP(L$1,'day lookup'!$D$1:$E$52,2))</f>
        <v/>
      </c>
      <c r="M524" s="107" t="str">
        <f>VLOOKUP($B524,Computations!$B$10:$AY$386,VLOOKUP(M$1,'day lookup'!$D$1:$E$52,2))</f>
        <v/>
      </c>
      <c r="N524" s="107">
        <f>VLOOKUP($B524,Computations!$B$10:$AY$386,VLOOKUP(N$1,'day lookup'!$D$1:$E$52,2))</f>
        <v>0</v>
      </c>
      <c r="O524" s="107"/>
    </row>
    <row r="525" spans="1:15">
      <c r="A525" s="73" t="str">
        <f ca="1">OFFSET('day lookup'!$A$1,WEEKDAY(B525)-1,0)</f>
        <v>MON</v>
      </c>
      <c r="B525" s="75">
        <f t="shared" si="26"/>
        <v>41316</v>
      </c>
      <c r="C525" s="107" t="str">
        <f>VLOOKUP($B525,Computations!$B$10:$AY$386,VLOOKUP(C$1,'day lookup'!$D$1:$E$52,2))</f>
        <v/>
      </c>
      <c r="D525" s="107">
        <f>VLOOKUP($B525,Computations!$B$10:$AY$386,VLOOKUP(D$1,'day lookup'!$D$1:$E$52,2))</f>
        <v>0</v>
      </c>
      <c r="E525" s="107" t="str">
        <f>VLOOKUP($B525,Computations!$B$10:$AY$386,VLOOKUP(E$1,'day lookup'!$D$1:$E$52,2))</f>
        <v/>
      </c>
      <c r="F525" s="107">
        <f>VLOOKUP($B525,Computations!$B$10:$AY$386,VLOOKUP(F$1,'day lookup'!$D$1:$E$52,2))</f>
        <v>0</v>
      </c>
      <c r="G525" s="107" t="str">
        <f>VLOOKUP($B525,Computations!$B$10:$AY$386,VLOOKUP(G$1,'day lookup'!$D$1:$E$52,2))</f>
        <v/>
      </c>
      <c r="H525" s="107">
        <f>VLOOKUP($B525,Computations!$B$10:$AY$386,VLOOKUP(H$1,'day lookup'!$D$1:$E$52,2))</f>
        <v>0</v>
      </c>
      <c r="I525" s="107">
        <f>VLOOKUP($B525,Computations!$B$10:$AY$386,VLOOKUP(I$1,'day lookup'!$D$1:$E$52,2))</f>
        <v>0</v>
      </c>
      <c r="J525" s="401" t="str">
        <f>VLOOKUP($B525,Computations!$B$10:$AY$386,VLOOKUP(J$1,'day lookup'!$D$1:$E$52,2))</f>
        <v>N</v>
      </c>
      <c r="K525" s="107" t="str">
        <f>VLOOKUP($B525,Computations!$B$10:$AY$386,VLOOKUP(K$1,'day lookup'!$D$1:$E$52,2))</f>
        <v/>
      </c>
      <c r="L525" s="107" t="str">
        <f>VLOOKUP($B525,Computations!$B$10:$AY$386,VLOOKUP(L$1,'day lookup'!$D$1:$E$52,2))</f>
        <v/>
      </c>
      <c r="M525" s="107" t="str">
        <f>VLOOKUP($B525,Computations!$B$10:$AY$386,VLOOKUP(M$1,'day lookup'!$D$1:$E$52,2))</f>
        <v/>
      </c>
      <c r="N525" s="107">
        <f>VLOOKUP($B525,Computations!$B$10:$AY$386,VLOOKUP(N$1,'day lookup'!$D$1:$E$52,2))</f>
        <v>0</v>
      </c>
      <c r="O525" s="107"/>
    </row>
    <row r="526" spans="1:15">
      <c r="A526" s="73" t="str">
        <f ca="1">OFFSET('day lookup'!$A$1,WEEKDAY(B526)-1,0)</f>
        <v>TUE</v>
      </c>
      <c r="B526" s="75">
        <f t="shared" si="26"/>
        <v>41317</v>
      </c>
      <c r="C526" s="107" t="str">
        <f>VLOOKUP($B526,Computations!$B$10:$AY$386,VLOOKUP(C$1,'day lookup'!$D$1:$E$52,2))</f>
        <v/>
      </c>
      <c r="D526" s="107">
        <f>VLOOKUP($B526,Computations!$B$10:$AY$386,VLOOKUP(D$1,'day lookup'!$D$1:$E$52,2))</f>
        <v>0</v>
      </c>
      <c r="E526" s="107" t="str">
        <f>VLOOKUP($B526,Computations!$B$10:$AY$386,VLOOKUP(E$1,'day lookup'!$D$1:$E$52,2))</f>
        <v/>
      </c>
      <c r="F526" s="107">
        <f>VLOOKUP($B526,Computations!$B$10:$AY$386,VLOOKUP(F$1,'day lookup'!$D$1:$E$52,2))</f>
        <v>0</v>
      </c>
      <c r="G526" s="107" t="str">
        <f>VLOOKUP($B526,Computations!$B$10:$AY$386,VLOOKUP(G$1,'day lookup'!$D$1:$E$52,2))</f>
        <v/>
      </c>
      <c r="H526" s="107">
        <f>VLOOKUP($B526,Computations!$B$10:$AY$386,VLOOKUP(H$1,'day lookup'!$D$1:$E$52,2))</f>
        <v>0</v>
      </c>
      <c r="I526" s="107">
        <f>VLOOKUP($B526,Computations!$B$10:$AY$386,VLOOKUP(I$1,'day lookup'!$D$1:$E$52,2))</f>
        <v>0</v>
      </c>
      <c r="J526" s="401" t="str">
        <f>VLOOKUP($B526,Computations!$B$10:$AY$386,VLOOKUP(J$1,'day lookup'!$D$1:$E$52,2))</f>
        <v>N</v>
      </c>
      <c r="K526" s="107" t="str">
        <f>VLOOKUP($B526,Computations!$B$10:$AY$386,VLOOKUP(K$1,'day lookup'!$D$1:$E$52,2))</f>
        <v/>
      </c>
      <c r="L526" s="107" t="str">
        <f>VLOOKUP($B526,Computations!$B$10:$AY$386,VLOOKUP(L$1,'day lookup'!$D$1:$E$52,2))</f>
        <v/>
      </c>
      <c r="M526" s="107" t="str">
        <f>VLOOKUP($B526,Computations!$B$10:$AY$386,VLOOKUP(M$1,'day lookup'!$D$1:$E$52,2))</f>
        <v/>
      </c>
      <c r="N526" s="107">
        <f>VLOOKUP($B526,Computations!$B$10:$AY$386,VLOOKUP(N$1,'day lookup'!$D$1:$E$52,2))</f>
        <v>0</v>
      </c>
      <c r="O526" s="107"/>
    </row>
    <row r="527" spans="1:15">
      <c r="A527" s="73" t="str">
        <f ca="1">OFFSET('day lookup'!$A$1,WEEKDAY(B527)-1,0)</f>
        <v>WED</v>
      </c>
      <c r="B527" s="75">
        <f t="shared" si="26"/>
        <v>41318</v>
      </c>
      <c r="C527" s="107" t="str">
        <f>VLOOKUP($B527,Computations!$B$10:$AY$386,VLOOKUP(C$1,'day lookup'!$D$1:$E$52,2))</f>
        <v/>
      </c>
      <c r="D527" s="107">
        <f>VLOOKUP($B527,Computations!$B$10:$AY$386,VLOOKUP(D$1,'day lookup'!$D$1:$E$52,2))</f>
        <v>0</v>
      </c>
      <c r="E527" s="107" t="str">
        <f>VLOOKUP($B527,Computations!$B$10:$AY$386,VLOOKUP(E$1,'day lookup'!$D$1:$E$52,2))</f>
        <v/>
      </c>
      <c r="F527" s="107">
        <f>VLOOKUP($B527,Computations!$B$10:$AY$386,VLOOKUP(F$1,'day lookup'!$D$1:$E$52,2))</f>
        <v>0</v>
      </c>
      <c r="G527" s="107" t="str">
        <f>VLOOKUP($B527,Computations!$B$10:$AY$386,VLOOKUP(G$1,'day lookup'!$D$1:$E$52,2))</f>
        <v/>
      </c>
      <c r="H527" s="107">
        <f>VLOOKUP($B527,Computations!$B$10:$AY$386,VLOOKUP(H$1,'day lookup'!$D$1:$E$52,2))</f>
        <v>0</v>
      </c>
      <c r="I527" s="107">
        <f>VLOOKUP($B527,Computations!$B$10:$AY$386,VLOOKUP(I$1,'day lookup'!$D$1:$E$52,2))</f>
        <v>0</v>
      </c>
      <c r="J527" s="401" t="str">
        <f>VLOOKUP($B527,Computations!$B$10:$AY$386,VLOOKUP(J$1,'day lookup'!$D$1:$E$52,2))</f>
        <v>N</v>
      </c>
      <c r="K527" s="107" t="str">
        <f>VLOOKUP($B527,Computations!$B$10:$AY$386,VLOOKUP(K$1,'day lookup'!$D$1:$E$52,2))</f>
        <v/>
      </c>
      <c r="L527" s="107" t="str">
        <f>VLOOKUP($B527,Computations!$B$10:$AY$386,VLOOKUP(L$1,'day lookup'!$D$1:$E$52,2))</f>
        <v/>
      </c>
      <c r="M527" s="107" t="str">
        <f>VLOOKUP($B527,Computations!$B$10:$AY$386,VLOOKUP(M$1,'day lookup'!$D$1:$E$52,2))</f>
        <v/>
      </c>
      <c r="N527" s="107">
        <f>VLOOKUP($B527,Computations!$B$10:$AY$386,VLOOKUP(N$1,'day lookup'!$D$1:$E$52,2))</f>
        <v>0</v>
      </c>
      <c r="O527" s="107"/>
    </row>
    <row r="528" spans="1:15">
      <c r="A528" s="73" t="str">
        <f ca="1">OFFSET('day lookup'!$A$1,WEEKDAY(B528)-1,0)</f>
        <v>THU</v>
      </c>
      <c r="B528" s="75">
        <f t="shared" si="26"/>
        <v>41319</v>
      </c>
      <c r="C528" s="107" t="str">
        <f>VLOOKUP($B528,Computations!$B$10:$AY$386,VLOOKUP(C$1,'day lookup'!$D$1:$E$52,2))</f>
        <v/>
      </c>
      <c r="D528" s="107">
        <f>VLOOKUP($B528,Computations!$B$10:$AY$386,VLOOKUP(D$1,'day lookup'!$D$1:$E$52,2))</f>
        <v>0</v>
      </c>
      <c r="E528" s="107" t="str">
        <f>VLOOKUP($B528,Computations!$B$10:$AY$386,VLOOKUP(E$1,'day lookup'!$D$1:$E$52,2))</f>
        <v/>
      </c>
      <c r="F528" s="107">
        <f>VLOOKUP($B528,Computations!$B$10:$AY$386,VLOOKUP(F$1,'day lookup'!$D$1:$E$52,2))</f>
        <v>0</v>
      </c>
      <c r="G528" s="107" t="str">
        <f>VLOOKUP($B528,Computations!$B$10:$AY$386,VLOOKUP(G$1,'day lookup'!$D$1:$E$52,2))</f>
        <v/>
      </c>
      <c r="H528" s="107">
        <f>VLOOKUP($B528,Computations!$B$10:$AY$386,VLOOKUP(H$1,'day lookup'!$D$1:$E$52,2))</f>
        <v>0</v>
      </c>
      <c r="I528" s="107">
        <f>VLOOKUP($B528,Computations!$B$10:$AY$386,VLOOKUP(I$1,'day lookup'!$D$1:$E$52,2))</f>
        <v>0</v>
      </c>
      <c r="J528" s="401" t="str">
        <f>VLOOKUP($B528,Computations!$B$10:$AY$386,VLOOKUP(J$1,'day lookup'!$D$1:$E$52,2))</f>
        <v>N</v>
      </c>
      <c r="K528" s="107" t="str">
        <f>VLOOKUP($B528,Computations!$B$10:$AY$386,VLOOKUP(K$1,'day lookup'!$D$1:$E$52,2))</f>
        <v/>
      </c>
      <c r="L528" s="107" t="str">
        <f>VLOOKUP($B528,Computations!$B$10:$AY$386,VLOOKUP(L$1,'day lookup'!$D$1:$E$52,2))</f>
        <v/>
      </c>
      <c r="M528" s="107" t="str">
        <f>VLOOKUP($B528,Computations!$B$10:$AY$386,VLOOKUP(M$1,'day lookup'!$D$1:$E$52,2))</f>
        <v/>
      </c>
      <c r="N528" s="107">
        <f>VLOOKUP($B528,Computations!$B$10:$AY$386,VLOOKUP(N$1,'day lookup'!$D$1:$E$52,2))</f>
        <v>0</v>
      </c>
      <c r="O528" s="107"/>
    </row>
    <row r="529" spans="1:15">
      <c r="A529" s="73" t="str">
        <f ca="1">OFFSET('day lookup'!$A$1,WEEKDAY(B529)-1,0)</f>
        <v>FRI</v>
      </c>
      <c r="B529" s="75">
        <f t="shared" si="26"/>
        <v>41320</v>
      </c>
      <c r="C529" s="107" t="str">
        <f>VLOOKUP($B529,Computations!$B$10:$AY$386,VLOOKUP(C$1,'day lookup'!$D$1:$E$52,2))</f>
        <v/>
      </c>
      <c r="D529" s="107">
        <f>VLOOKUP($B529,Computations!$B$10:$AY$386,VLOOKUP(D$1,'day lookup'!$D$1:$E$52,2))</f>
        <v>0</v>
      </c>
      <c r="E529" s="107" t="str">
        <f>VLOOKUP($B529,Computations!$B$10:$AY$386,VLOOKUP(E$1,'day lookup'!$D$1:$E$52,2))</f>
        <v/>
      </c>
      <c r="F529" s="107">
        <f>VLOOKUP($B529,Computations!$B$10:$AY$386,VLOOKUP(F$1,'day lookup'!$D$1:$E$52,2))</f>
        <v>0</v>
      </c>
      <c r="G529" s="107" t="str">
        <f>VLOOKUP($B529,Computations!$B$10:$AY$386,VLOOKUP(G$1,'day lookup'!$D$1:$E$52,2))</f>
        <v/>
      </c>
      <c r="H529" s="107">
        <f>VLOOKUP($B529,Computations!$B$10:$AY$386,VLOOKUP(H$1,'day lookup'!$D$1:$E$52,2))</f>
        <v>0</v>
      </c>
      <c r="I529" s="107">
        <f>VLOOKUP($B529,Computations!$B$10:$AY$386,VLOOKUP(I$1,'day lookup'!$D$1:$E$52,2))</f>
        <v>0</v>
      </c>
      <c r="J529" s="401" t="str">
        <f>VLOOKUP($B529,Computations!$B$10:$AY$386,VLOOKUP(J$1,'day lookup'!$D$1:$E$52,2))</f>
        <v>N</v>
      </c>
      <c r="K529" s="107" t="str">
        <f>VLOOKUP($B529,Computations!$B$10:$AY$386,VLOOKUP(K$1,'day lookup'!$D$1:$E$52,2))</f>
        <v/>
      </c>
      <c r="L529" s="107" t="str">
        <f>VLOOKUP($B529,Computations!$B$10:$AY$386,VLOOKUP(L$1,'day lookup'!$D$1:$E$52,2))</f>
        <v/>
      </c>
      <c r="M529" s="107" t="str">
        <f>VLOOKUP($B529,Computations!$B$10:$AY$386,VLOOKUP(M$1,'day lookup'!$D$1:$E$52,2))</f>
        <v/>
      </c>
      <c r="N529" s="107">
        <f>VLOOKUP($B529,Computations!$B$10:$AY$386,VLOOKUP(N$1,'day lookup'!$D$1:$E$52,2))</f>
        <v>0</v>
      </c>
      <c r="O529" s="107"/>
    </row>
    <row r="530" spans="1:15">
      <c r="A530" s="73" t="str">
        <f ca="1">OFFSET('day lookup'!$A$1,WEEKDAY(B530)-1,0)</f>
        <v>SAT</v>
      </c>
      <c r="B530" s="75">
        <f t="shared" si="26"/>
        <v>41321</v>
      </c>
      <c r="C530" s="107" t="str">
        <f>VLOOKUP($B530,Computations!$B$10:$AY$386,VLOOKUP(C$1,'day lookup'!$D$1:$E$52,2))</f>
        <v/>
      </c>
      <c r="D530" s="107">
        <f>VLOOKUP($B530,Computations!$B$10:$AY$386,VLOOKUP(D$1,'day lookup'!$D$1:$E$52,2))</f>
        <v>0</v>
      </c>
      <c r="E530" s="107" t="str">
        <f>VLOOKUP($B530,Computations!$B$10:$AY$386,VLOOKUP(E$1,'day lookup'!$D$1:$E$52,2))</f>
        <v/>
      </c>
      <c r="F530" s="107">
        <f>VLOOKUP($B530,Computations!$B$10:$AY$386,VLOOKUP(F$1,'day lookup'!$D$1:$E$52,2))</f>
        <v>0</v>
      </c>
      <c r="G530" s="107" t="str">
        <f>VLOOKUP($B530,Computations!$B$10:$AY$386,VLOOKUP(G$1,'day lookup'!$D$1:$E$52,2))</f>
        <v/>
      </c>
      <c r="H530" s="107">
        <f>VLOOKUP($B530,Computations!$B$10:$AY$386,VLOOKUP(H$1,'day lookup'!$D$1:$E$52,2))</f>
        <v>0</v>
      </c>
      <c r="I530" s="107">
        <f>VLOOKUP($B530,Computations!$B$10:$AY$386,VLOOKUP(I$1,'day lookup'!$D$1:$E$52,2))</f>
        <v>0</v>
      </c>
      <c r="J530" s="401" t="str">
        <f>VLOOKUP($B530,Computations!$B$10:$AY$386,VLOOKUP(J$1,'day lookup'!$D$1:$E$52,2))</f>
        <v>N</v>
      </c>
      <c r="K530" s="107" t="str">
        <f>VLOOKUP($B530,Computations!$B$10:$AY$386,VLOOKUP(K$1,'day lookup'!$D$1:$E$52,2))</f>
        <v/>
      </c>
      <c r="L530" s="107" t="str">
        <f>VLOOKUP($B530,Computations!$B$10:$AY$386,VLOOKUP(L$1,'day lookup'!$D$1:$E$52,2))</f>
        <v/>
      </c>
      <c r="M530" s="107" t="str">
        <f>VLOOKUP($B530,Computations!$B$10:$AY$386,VLOOKUP(M$1,'day lookup'!$D$1:$E$52,2))</f>
        <v/>
      </c>
      <c r="N530" s="107">
        <f>VLOOKUP($B530,Computations!$B$10:$AY$386,VLOOKUP(N$1,'day lookup'!$D$1:$E$52,2))</f>
        <v>0</v>
      </c>
      <c r="O530" s="107"/>
    </row>
    <row r="531" spans="1:15">
      <c r="A531" s="73" t="str">
        <f ca="1">OFFSET('day lookup'!$A$1,WEEKDAY(B531)-1,0)</f>
        <v>SUN</v>
      </c>
      <c r="B531" s="75">
        <f t="shared" si="26"/>
        <v>41322</v>
      </c>
      <c r="C531" s="107" t="str">
        <f>VLOOKUP($B531,Computations!$B$10:$AY$386,VLOOKUP(C$1,'day lookup'!$D$1:$E$52,2))</f>
        <v/>
      </c>
      <c r="D531" s="107">
        <f>VLOOKUP($B531,Computations!$B$10:$AY$386,VLOOKUP(D$1,'day lookup'!$D$1:$E$52,2))</f>
        <v>0</v>
      </c>
      <c r="E531" s="107" t="str">
        <f>VLOOKUP($B531,Computations!$B$10:$AY$386,VLOOKUP(E$1,'day lookup'!$D$1:$E$52,2))</f>
        <v/>
      </c>
      <c r="F531" s="107">
        <f>VLOOKUP($B531,Computations!$B$10:$AY$386,VLOOKUP(F$1,'day lookup'!$D$1:$E$52,2))</f>
        <v>0</v>
      </c>
      <c r="G531" s="107" t="str">
        <f>VLOOKUP($B531,Computations!$B$10:$AY$386,VLOOKUP(G$1,'day lookup'!$D$1:$E$52,2))</f>
        <v/>
      </c>
      <c r="H531" s="107">
        <f>VLOOKUP($B531,Computations!$B$10:$AY$386,VLOOKUP(H$1,'day lookup'!$D$1:$E$52,2))</f>
        <v>0</v>
      </c>
      <c r="I531" s="107">
        <f>VLOOKUP($B531,Computations!$B$10:$AY$386,VLOOKUP(I$1,'day lookup'!$D$1:$E$52,2))</f>
        <v>0</v>
      </c>
      <c r="J531" s="401" t="str">
        <f>VLOOKUP($B531,Computations!$B$10:$AY$386,VLOOKUP(J$1,'day lookup'!$D$1:$E$52,2))</f>
        <v>N</v>
      </c>
      <c r="K531" s="107" t="str">
        <f>VLOOKUP($B531,Computations!$B$10:$AY$386,VLOOKUP(K$1,'day lookup'!$D$1:$E$52,2))</f>
        <v/>
      </c>
      <c r="L531" s="107" t="str">
        <f>VLOOKUP($B531,Computations!$B$10:$AY$386,VLOOKUP(L$1,'day lookup'!$D$1:$E$52,2))</f>
        <v/>
      </c>
      <c r="M531" s="107" t="str">
        <f>VLOOKUP($B531,Computations!$B$10:$AY$386,VLOOKUP(M$1,'day lookup'!$D$1:$E$52,2))</f>
        <v/>
      </c>
      <c r="N531" s="107">
        <f>VLOOKUP($B531,Computations!$B$10:$AY$386,VLOOKUP(N$1,'day lookup'!$D$1:$E$52,2))</f>
        <v>0</v>
      </c>
      <c r="O531" s="107"/>
    </row>
    <row r="532" spans="1:15">
      <c r="A532" s="73" t="str">
        <f ca="1">OFFSET('day lookup'!$A$1,WEEKDAY(B532)-1,0)</f>
        <v>MON</v>
      </c>
      <c r="B532" s="75">
        <f t="shared" si="26"/>
        <v>41323</v>
      </c>
      <c r="C532" s="107" t="str">
        <f>VLOOKUP($B532,Computations!$B$10:$AY$386,VLOOKUP(C$1,'day lookup'!$D$1:$E$52,2))</f>
        <v/>
      </c>
      <c r="D532" s="107">
        <f>VLOOKUP($B532,Computations!$B$10:$AY$386,VLOOKUP(D$1,'day lookup'!$D$1:$E$52,2))</f>
        <v>0</v>
      </c>
      <c r="E532" s="107" t="str">
        <f>VLOOKUP($B532,Computations!$B$10:$AY$386,VLOOKUP(E$1,'day lookup'!$D$1:$E$52,2))</f>
        <v/>
      </c>
      <c r="F532" s="107">
        <f>VLOOKUP($B532,Computations!$B$10:$AY$386,VLOOKUP(F$1,'day lookup'!$D$1:$E$52,2))</f>
        <v>0</v>
      </c>
      <c r="G532" s="107" t="str">
        <f>VLOOKUP($B532,Computations!$B$10:$AY$386,VLOOKUP(G$1,'day lookup'!$D$1:$E$52,2))</f>
        <v/>
      </c>
      <c r="H532" s="107">
        <f>VLOOKUP($B532,Computations!$B$10:$AY$386,VLOOKUP(H$1,'day lookup'!$D$1:$E$52,2))</f>
        <v>0</v>
      </c>
      <c r="I532" s="107">
        <f>VLOOKUP($B532,Computations!$B$10:$AY$386,VLOOKUP(I$1,'day lookup'!$D$1:$E$52,2))</f>
        <v>0</v>
      </c>
      <c r="J532" s="401" t="str">
        <f>VLOOKUP($B532,Computations!$B$10:$AY$386,VLOOKUP(J$1,'day lookup'!$D$1:$E$52,2))</f>
        <v>N</v>
      </c>
      <c r="K532" s="107" t="str">
        <f>VLOOKUP($B532,Computations!$B$10:$AY$386,VLOOKUP(K$1,'day lookup'!$D$1:$E$52,2))</f>
        <v/>
      </c>
      <c r="L532" s="107" t="str">
        <f>VLOOKUP($B532,Computations!$B$10:$AY$386,VLOOKUP(L$1,'day lookup'!$D$1:$E$52,2))</f>
        <v/>
      </c>
      <c r="M532" s="107" t="str">
        <f>VLOOKUP($B532,Computations!$B$10:$AY$386,VLOOKUP(M$1,'day lookup'!$D$1:$E$52,2))</f>
        <v/>
      </c>
      <c r="N532" s="107">
        <f>VLOOKUP($B532,Computations!$B$10:$AY$386,VLOOKUP(N$1,'day lookup'!$D$1:$E$52,2))</f>
        <v>0</v>
      </c>
      <c r="O532" s="107"/>
    </row>
    <row r="533" spans="1:15">
      <c r="A533" s="73" t="str">
        <f ca="1">OFFSET('day lookup'!$A$1,WEEKDAY(B533)-1,0)</f>
        <v>TUE</v>
      </c>
      <c r="B533" s="75">
        <f t="shared" si="26"/>
        <v>41324</v>
      </c>
      <c r="C533" s="107" t="str">
        <f>VLOOKUP($B533,Computations!$B$10:$AY$386,VLOOKUP(C$1,'day lookup'!$D$1:$E$52,2))</f>
        <v/>
      </c>
      <c r="D533" s="107">
        <f>VLOOKUP($B533,Computations!$B$10:$AY$386,VLOOKUP(D$1,'day lookup'!$D$1:$E$52,2))</f>
        <v>0</v>
      </c>
      <c r="E533" s="107" t="str">
        <f>VLOOKUP($B533,Computations!$B$10:$AY$386,VLOOKUP(E$1,'day lookup'!$D$1:$E$52,2))</f>
        <v/>
      </c>
      <c r="F533" s="107">
        <f>VLOOKUP($B533,Computations!$B$10:$AY$386,VLOOKUP(F$1,'day lookup'!$D$1:$E$52,2))</f>
        <v>0</v>
      </c>
      <c r="G533" s="107" t="str">
        <f>VLOOKUP($B533,Computations!$B$10:$AY$386,VLOOKUP(G$1,'day lookup'!$D$1:$E$52,2))</f>
        <v/>
      </c>
      <c r="H533" s="107">
        <f>VLOOKUP($B533,Computations!$B$10:$AY$386,VLOOKUP(H$1,'day lookup'!$D$1:$E$52,2))</f>
        <v>0</v>
      </c>
      <c r="I533" s="107">
        <f>VLOOKUP($B533,Computations!$B$10:$AY$386,VLOOKUP(I$1,'day lookup'!$D$1:$E$52,2))</f>
        <v>0</v>
      </c>
      <c r="J533" s="401" t="str">
        <f>VLOOKUP($B533,Computations!$B$10:$AY$386,VLOOKUP(J$1,'day lookup'!$D$1:$E$52,2))</f>
        <v>N</v>
      </c>
      <c r="K533" s="107" t="str">
        <f>VLOOKUP($B533,Computations!$B$10:$AY$386,VLOOKUP(K$1,'day lookup'!$D$1:$E$52,2))</f>
        <v/>
      </c>
      <c r="L533" s="107" t="str">
        <f>VLOOKUP($B533,Computations!$B$10:$AY$386,VLOOKUP(L$1,'day lookup'!$D$1:$E$52,2))</f>
        <v/>
      </c>
      <c r="M533" s="107" t="str">
        <f>VLOOKUP($B533,Computations!$B$10:$AY$386,VLOOKUP(M$1,'day lookup'!$D$1:$E$52,2))</f>
        <v/>
      </c>
      <c r="N533" s="107">
        <f>VLOOKUP($B533,Computations!$B$10:$AY$386,VLOOKUP(N$1,'day lookup'!$D$1:$E$52,2))</f>
        <v>0</v>
      </c>
      <c r="O533" s="107"/>
    </row>
    <row r="534" spans="1:15">
      <c r="A534" s="73" t="str">
        <f ca="1">OFFSET('day lookup'!$A$1,WEEKDAY(B534)-1,0)</f>
        <v>WED</v>
      </c>
      <c r="B534" s="75">
        <f t="shared" si="26"/>
        <v>41325</v>
      </c>
      <c r="C534" s="107" t="str">
        <f>VLOOKUP($B534,Computations!$B$10:$AY$386,VLOOKUP(C$1,'day lookup'!$D$1:$E$52,2))</f>
        <v/>
      </c>
      <c r="D534" s="107">
        <f>VLOOKUP($B534,Computations!$B$10:$AY$386,VLOOKUP(D$1,'day lookup'!$D$1:$E$52,2))</f>
        <v>0</v>
      </c>
      <c r="E534" s="107" t="str">
        <f>VLOOKUP($B534,Computations!$B$10:$AY$386,VLOOKUP(E$1,'day lookup'!$D$1:$E$52,2))</f>
        <v/>
      </c>
      <c r="F534" s="107">
        <f>VLOOKUP($B534,Computations!$B$10:$AY$386,VLOOKUP(F$1,'day lookup'!$D$1:$E$52,2))</f>
        <v>0</v>
      </c>
      <c r="G534" s="107" t="str">
        <f>VLOOKUP($B534,Computations!$B$10:$AY$386,VLOOKUP(G$1,'day lookup'!$D$1:$E$52,2))</f>
        <v/>
      </c>
      <c r="H534" s="107">
        <f>VLOOKUP($B534,Computations!$B$10:$AY$386,VLOOKUP(H$1,'day lookup'!$D$1:$E$52,2))</f>
        <v>0</v>
      </c>
      <c r="I534" s="107">
        <f>VLOOKUP($B534,Computations!$B$10:$AY$386,VLOOKUP(I$1,'day lookup'!$D$1:$E$52,2))</f>
        <v>0</v>
      </c>
      <c r="J534" s="401" t="str">
        <f>VLOOKUP($B534,Computations!$B$10:$AY$386,VLOOKUP(J$1,'day lookup'!$D$1:$E$52,2))</f>
        <v>N</v>
      </c>
      <c r="K534" s="107" t="str">
        <f>VLOOKUP($B534,Computations!$B$10:$AY$386,VLOOKUP(K$1,'day lookup'!$D$1:$E$52,2))</f>
        <v/>
      </c>
      <c r="L534" s="107" t="str">
        <f>VLOOKUP($B534,Computations!$B$10:$AY$386,VLOOKUP(L$1,'day lookup'!$D$1:$E$52,2))</f>
        <v/>
      </c>
      <c r="M534" s="107" t="str">
        <f>VLOOKUP($B534,Computations!$B$10:$AY$386,VLOOKUP(M$1,'day lookup'!$D$1:$E$52,2))</f>
        <v/>
      </c>
      <c r="N534" s="107">
        <f>VLOOKUP($B534,Computations!$B$10:$AY$386,VLOOKUP(N$1,'day lookup'!$D$1:$E$52,2))</f>
        <v>0</v>
      </c>
      <c r="O534" s="107"/>
    </row>
    <row r="535" spans="1:15">
      <c r="A535" s="73" t="str">
        <f ca="1">OFFSET('day lookup'!$A$1,WEEKDAY(B535)-1,0)</f>
        <v>THU</v>
      </c>
      <c r="B535" s="75">
        <f t="shared" si="26"/>
        <v>41326</v>
      </c>
      <c r="C535" s="107" t="str">
        <f>VLOOKUP($B535,Computations!$B$10:$AY$386,VLOOKUP(C$1,'day lookup'!$D$1:$E$52,2))</f>
        <v/>
      </c>
      <c r="D535" s="107">
        <f>VLOOKUP($B535,Computations!$B$10:$AY$386,VLOOKUP(D$1,'day lookup'!$D$1:$E$52,2))</f>
        <v>0</v>
      </c>
      <c r="E535" s="107" t="str">
        <f>VLOOKUP($B535,Computations!$B$10:$AY$386,VLOOKUP(E$1,'day lookup'!$D$1:$E$52,2))</f>
        <v/>
      </c>
      <c r="F535" s="107">
        <f>VLOOKUP($B535,Computations!$B$10:$AY$386,VLOOKUP(F$1,'day lookup'!$D$1:$E$52,2))</f>
        <v>0</v>
      </c>
      <c r="G535" s="107" t="str">
        <f>VLOOKUP($B535,Computations!$B$10:$AY$386,VLOOKUP(G$1,'day lookup'!$D$1:$E$52,2))</f>
        <v/>
      </c>
      <c r="H535" s="107">
        <f>VLOOKUP($B535,Computations!$B$10:$AY$386,VLOOKUP(H$1,'day lookup'!$D$1:$E$52,2))</f>
        <v>0</v>
      </c>
      <c r="I535" s="107">
        <f>VLOOKUP($B535,Computations!$B$10:$AY$386,VLOOKUP(I$1,'day lookup'!$D$1:$E$52,2))</f>
        <v>0</v>
      </c>
      <c r="J535" s="401" t="str">
        <f>VLOOKUP($B535,Computations!$B$10:$AY$386,VLOOKUP(J$1,'day lookup'!$D$1:$E$52,2))</f>
        <v>N</v>
      </c>
      <c r="K535" s="107" t="str">
        <f>VLOOKUP($B535,Computations!$B$10:$AY$386,VLOOKUP(K$1,'day lookup'!$D$1:$E$52,2))</f>
        <v/>
      </c>
      <c r="L535" s="107" t="str">
        <f>VLOOKUP($B535,Computations!$B$10:$AY$386,VLOOKUP(L$1,'day lookup'!$D$1:$E$52,2))</f>
        <v/>
      </c>
      <c r="M535" s="107" t="str">
        <f>VLOOKUP($B535,Computations!$B$10:$AY$386,VLOOKUP(M$1,'day lookup'!$D$1:$E$52,2))</f>
        <v/>
      </c>
      <c r="N535" s="107">
        <f>VLOOKUP($B535,Computations!$B$10:$AY$386,VLOOKUP(N$1,'day lookup'!$D$1:$E$52,2))</f>
        <v>0</v>
      </c>
      <c r="O535" s="107"/>
    </row>
    <row r="536" spans="1:15">
      <c r="A536" s="73" t="str">
        <f ca="1">OFFSET('day lookup'!$A$1,WEEKDAY(B536)-1,0)</f>
        <v>FRI</v>
      </c>
      <c r="B536" s="75">
        <f t="shared" si="26"/>
        <v>41327</v>
      </c>
      <c r="C536" s="107" t="str">
        <f>VLOOKUP($B536,Computations!$B$10:$AY$386,VLOOKUP(C$1,'day lookup'!$D$1:$E$52,2))</f>
        <v/>
      </c>
      <c r="D536" s="107">
        <f>VLOOKUP($B536,Computations!$B$10:$AY$386,VLOOKUP(D$1,'day lookup'!$D$1:$E$52,2))</f>
        <v>0</v>
      </c>
      <c r="E536" s="107" t="str">
        <f>VLOOKUP($B536,Computations!$B$10:$AY$386,VLOOKUP(E$1,'day lookup'!$D$1:$E$52,2))</f>
        <v/>
      </c>
      <c r="F536" s="107">
        <f>VLOOKUP($B536,Computations!$B$10:$AY$386,VLOOKUP(F$1,'day lookup'!$D$1:$E$52,2))</f>
        <v>0</v>
      </c>
      <c r="G536" s="107" t="str">
        <f>VLOOKUP($B536,Computations!$B$10:$AY$386,VLOOKUP(G$1,'day lookup'!$D$1:$E$52,2))</f>
        <v/>
      </c>
      <c r="H536" s="107">
        <f>VLOOKUP($B536,Computations!$B$10:$AY$386,VLOOKUP(H$1,'day lookup'!$D$1:$E$52,2))</f>
        <v>0</v>
      </c>
      <c r="I536" s="107">
        <f>VLOOKUP($B536,Computations!$B$10:$AY$386,VLOOKUP(I$1,'day lookup'!$D$1:$E$52,2))</f>
        <v>0</v>
      </c>
      <c r="J536" s="401" t="str">
        <f>VLOOKUP($B536,Computations!$B$10:$AY$386,VLOOKUP(J$1,'day lookup'!$D$1:$E$52,2))</f>
        <v>N</v>
      </c>
      <c r="K536" s="107" t="str">
        <f>VLOOKUP($B536,Computations!$B$10:$AY$386,VLOOKUP(K$1,'day lookup'!$D$1:$E$52,2))</f>
        <v/>
      </c>
      <c r="L536" s="107" t="str">
        <f>VLOOKUP($B536,Computations!$B$10:$AY$386,VLOOKUP(L$1,'day lookup'!$D$1:$E$52,2))</f>
        <v/>
      </c>
      <c r="M536" s="107" t="str">
        <f>VLOOKUP($B536,Computations!$B$10:$AY$386,VLOOKUP(M$1,'day lookup'!$D$1:$E$52,2))</f>
        <v/>
      </c>
      <c r="N536" s="107">
        <f>VLOOKUP($B536,Computations!$B$10:$AY$386,VLOOKUP(N$1,'day lookup'!$D$1:$E$52,2))</f>
        <v>0</v>
      </c>
      <c r="O536" s="107"/>
    </row>
    <row r="537" spans="1:15">
      <c r="A537" s="73" t="str">
        <f ca="1">OFFSET('day lookup'!$A$1,WEEKDAY(B537)-1,0)</f>
        <v>SAT</v>
      </c>
      <c r="B537" s="75">
        <f t="shared" si="26"/>
        <v>41328</v>
      </c>
      <c r="C537" s="107" t="str">
        <f>VLOOKUP($B537,Computations!$B$10:$AY$386,VLOOKUP(C$1,'day lookup'!$D$1:$E$52,2))</f>
        <v/>
      </c>
      <c r="D537" s="107">
        <f>VLOOKUP($B537,Computations!$B$10:$AY$386,VLOOKUP(D$1,'day lookup'!$D$1:$E$52,2))</f>
        <v>0</v>
      </c>
      <c r="E537" s="107" t="str">
        <f>VLOOKUP($B537,Computations!$B$10:$AY$386,VLOOKUP(E$1,'day lookup'!$D$1:$E$52,2))</f>
        <v/>
      </c>
      <c r="F537" s="107">
        <f>VLOOKUP($B537,Computations!$B$10:$AY$386,VLOOKUP(F$1,'day lookup'!$D$1:$E$52,2))</f>
        <v>0</v>
      </c>
      <c r="G537" s="107" t="str">
        <f>VLOOKUP($B537,Computations!$B$10:$AY$386,VLOOKUP(G$1,'day lookup'!$D$1:$E$52,2))</f>
        <v/>
      </c>
      <c r="H537" s="107">
        <f>VLOOKUP($B537,Computations!$B$10:$AY$386,VLOOKUP(H$1,'day lookup'!$D$1:$E$52,2))</f>
        <v>0</v>
      </c>
      <c r="I537" s="107">
        <f>VLOOKUP($B537,Computations!$B$10:$AY$386,VLOOKUP(I$1,'day lookup'!$D$1:$E$52,2))</f>
        <v>0</v>
      </c>
      <c r="J537" s="401" t="str">
        <f>VLOOKUP($B537,Computations!$B$10:$AY$386,VLOOKUP(J$1,'day lookup'!$D$1:$E$52,2))</f>
        <v>N</v>
      </c>
      <c r="K537" s="107" t="str">
        <f>VLOOKUP($B537,Computations!$B$10:$AY$386,VLOOKUP(K$1,'day lookup'!$D$1:$E$52,2))</f>
        <v/>
      </c>
      <c r="L537" s="107" t="str">
        <f>VLOOKUP($B537,Computations!$B$10:$AY$386,VLOOKUP(L$1,'day lookup'!$D$1:$E$52,2))</f>
        <v/>
      </c>
      <c r="M537" s="107" t="str">
        <f>VLOOKUP($B537,Computations!$B$10:$AY$386,VLOOKUP(M$1,'day lookup'!$D$1:$E$52,2))</f>
        <v/>
      </c>
      <c r="N537" s="107">
        <f>VLOOKUP($B537,Computations!$B$10:$AY$386,VLOOKUP(N$1,'day lookup'!$D$1:$E$52,2))</f>
        <v>0</v>
      </c>
      <c r="O537" s="107"/>
    </row>
    <row r="538" spans="1:15">
      <c r="A538" s="73" t="str">
        <f ca="1">OFFSET('day lookup'!$A$1,WEEKDAY(B538)-1,0)</f>
        <v>SUN</v>
      </c>
      <c r="B538" s="75">
        <f t="shared" si="26"/>
        <v>41329</v>
      </c>
      <c r="C538" s="107" t="str">
        <f>VLOOKUP($B538,Computations!$B$10:$AY$386,VLOOKUP(C$1,'day lookup'!$D$1:$E$52,2))</f>
        <v/>
      </c>
      <c r="D538" s="107">
        <f>VLOOKUP($B538,Computations!$B$10:$AY$386,VLOOKUP(D$1,'day lookup'!$D$1:$E$52,2))</f>
        <v>0</v>
      </c>
      <c r="E538" s="107" t="str">
        <f>VLOOKUP($B538,Computations!$B$10:$AY$386,VLOOKUP(E$1,'day lookup'!$D$1:$E$52,2))</f>
        <v/>
      </c>
      <c r="F538" s="107">
        <f>VLOOKUP($B538,Computations!$B$10:$AY$386,VLOOKUP(F$1,'day lookup'!$D$1:$E$52,2))</f>
        <v>0</v>
      </c>
      <c r="G538" s="107" t="str">
        <f>VLOOKUP($B538,Computations!$B$10:$AY$386,VLOOKUP(G$1,'day lookup'!$D$1:$E$52,2))</f>
        <v/>
      </c>
      <c r="H538" s="107">
        <f>VLOOKUP($B538,Computations!$B$10:$AY$386,VLOOKUP(H$1,'day lookup'!$D$1:$E$52,2))</f>
        <v>0</v>
      </c>
      <c r="I538" s="107">
        <f>VLOOKUP($B538,Computations!$B$10:$AY$386,VLOOKUP(I$1,'day lookup'!$D$1:$E$52,2))</f>
        <v>0</v>
      </c>
      <c r="J538" s="401" t="str">
        <f>VLOOKUP($B538,Computations!$B$10:$AY$386,VLOOKUP(J$1,'day lookup'!$D$1:$E$52,2))</f>
        <v>N</v>
      </c>
      <c r="K538" s="107" t="str">
        <f>VLOOKUP($B538,Computations!$B$10:$AY$386,VLOOKUP(K$1,'day lookup'!$D$1:$E$52,2))</f>
        <v/>
      </c>
      <c r="L538" s="107" t="str">
        <f>VLOOKUP($B538,Computations!$B$10:$AY$386,VLOOKUP(L$1,'day lookup'!$D$1:$E$52,2))</f>
        <v/>
      </c>
      <c r="M538" s="107" t="str">
        <f>VLOOKUP($B538,Computations!$B$10:$AY$386,VLOOKUP(M$1,'day lookup'!$D$1:$E$52,2))</f>
        <v/>
      </c>
      <c r="N538" s="107">
        <f>VLOOKUP($B538,Computations!$B$10:$AY$386,VLOOKUP(N$1,'day lookup'!$D$1:$E$52,2))</f>
        <v>0</v>
      </c>
      <c r="O538" s="107"/>
    </row>
    <row r="539" spans="1:15">
      <c r="A539" s="73" t="str">
        <f ca="1">OFFSET('day lookup'!$A$1,WEEKDAY(B539)-1,0)</f>
        <v>MON</v>
      </c>
      <c r="B539" s="75">
        <f t="shared" si="26"/>
        <v>41330</v>
      </c>
      <c r="C539" s="107" t="str">
        <f>VLOOKUP($B539,Computations!$B$10:$AY$386,VLOOKUP(C$1,'day lookup'!$D$1:$E$52,2))</f>
        <v/>
      </c>
      <c r="D539" s="107">
        <f>VLOOKUP($B539,Computations!$B$10:$AY$386,VLOOKUP(D$1,'day lookup'!$D$1:$E$52,2))</f>
        <v>0</v>
      </c>
      <c r="E539" s="107" t="str">
        <f>VLOOKUP($B539,Computations!$B$10:$AY$386,VLOOKUP(E$1,'day lookup'!$D$1:$E$52,2))</f>
        <v/>
      </c>
      <c r="F539" s="107">
        <f>VLOOKUP($B539,Computations!$B$10:$AY$386,VLOOKUP(F$1,'day lookup'!$D$1:$E$52,2))</f>
        <v>0</v>
      </c>
      <c r="G539" s="107" t="str">
        <f>VLOOKUP($B539,Computations!$B$10:$AY$386,VLOOKUP(G$1,'day lookup'!$D$1:$E$52,2))</f>
        <v/>
      </c>
      <c r="H539" s="107">
        <f>VLOOKUP($B539,Computations!$B$10:$AY$386,VLOOKUP(H$1,'day lookup'!$D$1:$E$52,2))</f>
        <v>0</v>
      </c>
      <c r="I539" s="107">
        <f>VLOOKUP($B539,Computations!$B$10:$AY$386,VLOOKUP(I$1,'day lookup'!$D$1:$E$52,2))</f>
        <v>0</v>
      </c>
      <c r="J539" s="401" t="str">
        <f>VLOOKUP($B539,Computations!$B$10:$AY$386,VLOOKUP(J$1,'day lookup'!$D$1:$E$52,2))</f>
        <v>N</v>
      </c>
      <c r="K539" s="107" t="str">
        <f>VLOOKUP($B539,Computations!$B$10:$AY$386,VLOOKUP(K$1,'day lookup'!$D$1:$E$52,2))</f>
        <v/>
      </c>
      <c r="L539" s="107" t="str">
        <f>VLOOKUP($B539,Computations!$B$10:$AY$386,VLOOKUP(L$1,'day lookup'!$D$1:$E$52,2))</f>
        <v/>
      </c>
      <c r="M539" s="107" t="str">
        <f>VLOOKUP($B539,Computations!$B$10:$AY$386,VLOOKUP(M$1,'day lookup'!$D$1:$E$52,2))</f>
        <v/>
      </c>
      <c r="N539" s="107">
        <f>VLOOKUP($B539,Computations!$B$10:$AY$386,VLOOKUP(N$1,'day lookup'!$D$1:$E$52,2))</f>
        <v>0</v>
      </c>
      <c r="O539" s="107"/>
    </row>
    <row r="540" spans="1:15">
      <c r="A540" s="73" t="str">
        <f ca="1">OFFSET('day lookup'!$A$1,WEEKDAY(B540)-1,0)</f>
        <v>TUE</v>
      </c>
      <c r="B540" s="75">
        <f t="shared" si="26"/>
        <v>41331</v>
      </c>
      <c r="C540" s="107" t="str">
        <f>VLOOKUP($B540,Computations!$B$10:$AY$386,VLOOKUP(C$1,'day lookup'!$D$1:$E$52,2))</f>
        <v/>
      </c>
      <c r="D540" s="107">
        <f>VLOOKUP($B540,Computations!$B$10:$AY$386,VLOOKUP(D$1,'day lookup'!$D$1:$E$52,2))</f>
        <v>0</v>
      </c>
      <c r="E540" s="107" t="str">
        <f>VLOOKUP($B540,Computations!$B$10:$AY$386,VLOOKUP(E$1,'day lookup'!$D$1:$E$52,2))</f>
        <v/>
      </c>
      <c r="F540" s="107">
        <f>VLOOKUP($B540,Computations!$B$10:$AY$386,VLOOKUP(F$1,'day lookup'!$D$1:$E$52,2))</f>
        <v>0</v>
      </c>
      <c r="G540" s="107" t="str">
        <f>VLOOKUP($B540,Computations!$B$10:$AY$386,VLOOKUP(G$1,'day lookup'!$D$1:$E$52,2))</f>
        <v/>
      </c>
      <c r="H540" s="107">
        <f>VLOOKUP($B540,Computations!$B$10:$AY$386,VLOOKUP(H$1,'day lookup'!$D$1:$E$52,2))</f>
        <v>0</v>
      </c>
      <c r="I540" s="107">
        <f>VLOOKUP($B540,Computations!$B$10:$AY$386,VLOOKUP(I$1,'day lookup'!$D$1:$E$52,2))</f>
        <v>0</v>
      </c>
      <c r="J540" s="401" t="str">
        <f>VLOOKUP($B540,Computations!$B$10:$AY$386,VLOOKUP(J$1,'day lookup'!$D$1:$E$52,2))</f>
        <v>N</v>
      </c>
      <c r="K540" s="107" t="str">
        <f>VLOOKUP($B540,Computations!$B$10:$AY$386,VLOOKUP(K$1,'day lookup'!$D$1:$E$52,2))</f>
        <v/>
      </c>
      <c r="L540" s="107" t="str">
        <f>VLOOKUP($B540,Computations!$B$10:$AY$386,VLOOKUP(L$1,'day lookup'!$D$1:$E$52,2))</f>
        <v/>
      </c>
      <c r="M540" s="107" t="str">
        <f>VLOOKUP($B540,Computations!$B$10:$AY$386,VLOOKUP(M$1,'day lookup'!$D$1:$E$52,2))</f>
        <v/>
      </c>
      <c r="N540" s="107">
        <f>VLOOKUP($B540,Computations!$B$10:$AY$386,VLOOKUP(N$1,'day lookup'!$D$1:$E$52,2))</f>
        <v>0</v>
      </c>
      <c r="O540" s="107"/>
    </row>
    <row r="541" spans="1:15">
      <c r="A541" s="73" t="str">
        <f ca="1">OFFSET('day lookup'!$A$1,WEEKDAY(B541)-1,0)</f>
        <v>WED</v>
      </c>
      <c r="B541" s="75">
        <f t="shared" si="26"/>
        <v>41332</v>
      </c>
      <c r="C541" s="107" t="str">
        <f>VLOOKUP($B541,Computations!$B$10:$AY$386,VLOOKUP(C$1,'day lookup'!$D$1:$E$52,2))</f>
        <v/>
      </c>
      <c r="D541" s="107">
        <f>VLOOKUP($B541,Computations!$B$10:$AY$386,VLOOKUP(D$1,'day lookup'!$D$1:$E$52,2))</f>
        <v>0</v>
      </c>
      <c r="E541" s="107" t="str">
        <f>VLOOKUP($B541,Computations!$B$10:$AY$386,VLOOKUP(E$1,'day lookup'!$D$1:$E$52,2))</f>
        <v/>
      </c>
      <c r="F541" s="107">
        <f>VLOOKUP($B541,Computations!$B$10:$AY$386,VLOOKUP(F$1,'day lookup'!$D$1:$E$52,2))</f>
        <v>0</v>
      </c>
      <c r="G541" s="107" t="str">
        <f>VLOOKUP($B541,Computations!$B$10:$AY$386,VLOOKUP(G$1,'day lookup'!$D$1:$E$52,2))</f>
        <v/>
      </c>
      <c r="H541" s="107">
        <f>VLOOKUP($B541,Computations!$B$10:$AY$386,VLOOKUP(H$1,'day lookup'!$D$1:$E$52,2))</f>
        <v>0</v>
      </c>
      <c r="I541" s="107">
        <f>VLOOKUP($B541,Computations!$B$10:$AY$386,VLOOKUP(I$1,'day lookup'!$D$1:$E$52,2))</f>
        <v>0</v>
      </c>
      <c r="J541" s="401" t="str">
        <f>VLOOKUP($B541,Computations!$B$10:$AY$386,VLOOKUP(J$1,'day lookup'!$D$1:$E$52,2))</f>
        <v>N</v>
      </c>
      <c r="K541" s="107" t="str">
        <f>VLOOKUP($B541,Computations!$B$10:$AY$386,VLOOKUP(K$1,'day lookup'!$D$1:$E$52,2))</f>
        <v/>
      </c>
      <c r="L541" s="107" t="str">
        <f>VLOOKUP($B541,Computations!$B$10:$AY$386,VLOOKUP(L$1,'day lookup'!$D$1:$E$52,2))</f>
        <v/>
      </c>
      <c r="M541" s="107" t="str">
        <f>VLOOKUP($B541,Computations!$B$10:$AY$386,VLOOKUP(M$1,'day lookup'!$D$1:$E$52,2))</f>
        <v/>
      </c>
      <c r="N541" s="107">
        <f>VLOOKUP($B541,Computations!$B$10:$AY$386,VLOOKUP(N$1,'day lookup'!$D$1:$E$52,2))</f>
        <v>0</v>
      </c>
      <c r="O541" s="107"/>
    </row>
    <row r="542" spans="1:15">
      <c r="A542" s="73" t="str">
        <f ca="1">OFFSET('day lookup'!$A$1,WEEKDAY(B542)-1,0)</f>
        <v>THU</v>
      </c>
      <c r="B542" s="75">
        <f t="shared" si="26"/>
        <v>41333</v>
      </c>
      <c r="C542" s="107" t="str">
        <f>VLOOKUP($B542,Computations!$B$10:$AY$386,VLOOKUP(C$1,'day lookup'!$D$1:$E$52,2))</f>
        <v/>
      </c>
      <c r="D542" s="107">
        <f>VLOOKUP($B542,Computations!$B$10:$AY$386,VLOOKUP(D$1,'day lookup'!$D$1:$E$52,2))</f>
        <v>0</v>
      </c>
      <c r="E542" s="107" t="str">
        <f>VLOOKUP($B542,Computations!$B$10:$AY$386,VLOOKUP(E$1,'day lookup'!$D$1:$E$52,2))</f>
        <v/>
      </c>
      <c r="F542" s="107">
        <f>VLOOKUP($B542,Computations!$B$10:$AY$386,VLOOKUP(F$1,'day lookup'!$D$1:$E$52,2))</f>
        <v>0</v>
      </c>
      <c r="G542" s="107" t="str">
        <f>VLOOKUP($B542,Computations!$B$10:$AY$386,VLOOKUP(G$1,'day lookup'!$D$1:$E$52,2))</f>
        <v/>
      </c>
      <c r="H542" s="107">
        <f>VLOOKUP($B542,Computations!$B$10:$AY$386,VLOOKUP(H$1,'day lookup'!$D$1:$E$52,2))</f>
        <v>0</v>
      </c>
      <c r="I542" s="107">
        <f>VLOOKUP($B542,Computations!$B$10:$AY$386,VLOOKUP(I$1,'day lookup'!$D$1:$E$52,2))</f>
        <v>0</v>
      </c>
      <c r="J542" s="401" t="str">
        <f>VLOOKUP($B542,Computations!$B$10:$AY$386,VLOOKUP(J$1,'day lookup'!$D$1:$E$52,2))</f>
        <v>N</v>
      </c>
      <c r="K542" s="107" t="str">
        <f>VLOOKUP($B542,Computations!$B$10:$AY$386,VLOOKUP(K$1,'day lookup'!$D$1:$E$52,2))</f>
        <v/>
      </c>
      <c r="L542" s="107" t="str">
        <f>VLOOKUP($B542,Computations!$B$10:$AY$386,VLOOKUP(L$1,'day lookup'!$D$1:$E$52,2))</f>
        <v/>
      </c>
      <c r="M542" s="107" t="str">
        <f>VLOOKUP($B542,Computations!$B$10:$AY$386,VLOOKUP(M$1,'day lookup'!$D$1:$E$52,2))</f>
        <v/>
      </c>
      <c r="N542" s="107">
        <f>VLOOKUP($B542,Computations!$B$10:$AY$386,VLOOKUP(N$1,'day lookup'!$D$1:$E$52,2))</f>
        <v>0</v>
      </c>
      <c r="O542" s="107"/>
    </row>
    <row r="543" spans="1:15">
      <c r="A543" s="81"/>
    </row>
    <row r="544" spans="1:15">
      <c r="A544" s="48" t="s">
        <v>48</v>
      </c>
      <c r="C544" s="61">
        <f t="shared" ref="C544:I544" si="27">AVERAGEA(C515:C542)</f>
        <v>0</v>
      </c>
      <c r="D544" s="61">
        <f t="shared" si="27"/>
        <v>0</v>
      </c>
      <c r="E544" s="61">
        <f t="shared" si="27"/>
        <v>0</v>
      </c>
      <c r="F544" s="61">
        <f t="shared" si="27"/>
        <v>0</v>
      </c>
      <c r="G544" s="61">
        <f t="shared" si="27"/>
        <v>0</v>
      </c>
      <c r="H544" s="61">
        <f t="shared" si="27"/>
        <v>0</v>
      </c>
      <c r="I544" s="61">
        <f t="shared" si="27"/>
        <v>0</v>
      </c>
      <c r="K544" s="101"/>
      <c r="L544" s="61">
        <f>AVERAGEA(L515:L542)</f>
        <v>0</v>
      </c>
      <c r="M544" s="60"/>
      <c r="N544" s="19">
        <f>AVERAGEA(N515:N529)</f>
        <v>0</v>
      </c>
      <c r="O544" s="61"/>
    </row>
    <row r="545" spans="1:15">
      <c r="A545" s="104" t="s">
        <v>49</v>
      </c>
      <c r="B545" s="105"/>
      <c r="C545" s="19"/>
      <c r="D545" s="53"/>
      <c r="E545" s="53">
        <f>SUM(E515:E542)*1.9835</f>
        <v>0</v>
      </c>
      <c r="F545" s="53">
        <f>SUM(F515:F542)*1.9835</f>
        <v>0</v>
      </c>
      <c r="G545" s="53">
        <f>SUM(G515:G542)*1.9835</f>
        <v>0</v>
      </c>
      <c r="H545" s="53">
        <f>SUM(H515:H542)*1.9835</f>
        <v>0</v>
      </c>
      <c r="I545" s="53">
        <f>SUM(I515:I542)*1.9835</f>
        <v>0</v>
      </c>
      <c r="K545" s="59"/>
      <c r="L545" s="53">
        <f>SUM(L515:L542)*1.9835</f>
        <v>0</v>
      </c>
      <c r="M545" s="53"/>
      <c r="N545" s="53">
        <f>SUM(N515:N542)*1.9835</f>
        <v>0</v>
      </c>
      <c r="O545" s="19"/>
    </row>
    <row r="546" spans="1:15" ht="13.5" thickBot="1">
      <c r="A546" s="76"/>
      <c r="B546" s="64"/>
      <c r="C546" s="65"/>
      <c r="D546" s="66"/>
      <c r="E546" s="94"/>
      <c r="F546" s="95"/>
      <c r="G546" s="94"/>
      <c r="H546" s="95"/>
      <c r="I546" s="95"/>
      <c r="J546" s="67"/>
      <c r="K546" s="102"/>
      <c r="L546" s="95"/>
      <c r="M546" s="78"/>
      <c r="N546" s="68"/>
      <c r="O546" s="68"/>
    </row>
    <row r="551" spans="1:15">
      <c r="C551" s="49"/>
      <c r="H551" s="83" t="s">
        <v>0</v>
      </c>
      <c r="I551" s="82"/>
    </row>
    <row r="552" spans="1:15">
      <c r="H552" s="84" t="s">
        <v>1</v>
      </c>
      <c r="I552" s="82"/>
      <c r="K552" s="100"/>
    </row>
    <row r="553" spans="1:15">
      <c r="C553" s="49"/>
      <c r="H553" s="84" t="s">
        <v>2</v>
      </c>
      <c r="I553" s="82"/>
    </row>
    <row r="554" spans="1:15">
      <c r="H554" s="84" t="s">
        <v>39</v>
      </c>
      <c r="I554" s="106">
        <f>I205</f>
        <v>0</v>
      </c>
    </row>
    <row r="555" spans="1:15">
      <c r="H555" s="22">
        <f>B563</f>
        <v>41334</v>
      </c>
      <c r="I555" s="82"/>
      <c r="O555" s="23"/>
    </row>
    <row r="556" spans="1:15" ht="13.5" thickBot="1"/>
    <row r="557" spans="1:15">
      <c r="A557" s="25"/>
      <c r="B557" s="26"/>
      <c r="C557" s="29"/>
      <c r="D557" s="70"/>
      <c r="E557" s="96"/>
      <c r="F557" s="89"/>
      <c r="G557" s="96"/>
      <c r="H557" s="89"/>
      <c r="I557" s="89" t="s">
        <v>3</v>
      </c>
      <c r="J557" s="71" t="s">
        <v>56</v>
      </c>
      <c r="K557" s="103" t="s">
        <v>8</v>
      </c>
      <c r="L557" s="89"/>
      <c r="M557" s="69"/>
      <c r="N557" s="72"/>
      <c r="O557" s="27"/>
    </row>
    <row r="558" spans="1:15">
      <c r="C558" s="17"/>
      <c r="D558" s="37"/>
      <c r="E558" s="83"/>
      <c r="F558" s="84"/>
      <c r="G558" s="83"/>
      <c r="H558" s="84" t="s">
        <v>5</v>
      </c>
      <c r="I558" s="84" t="s">
        <v>4</v>
      </c>
      <c r="J558" s="33" t="s">
        <v>57</v>
      </c>
      <c r="K558" s="99" t="s">
        <v>16</v>
      </c>
      <c r="L558" s="84" t="s">
        <v>6</v>
      </c>
      <c r="M558" s="16" t="s">
        <v>7</v>
      </c>
      <c r="N558" s="35"/>
    </row>
    <row r="559" spans="1:15">
      <c r="C559" s="17"/>
      <c r="D559" s="37"/>
      <c r="E559" s="83"/>
      <c r="F559" s="84"/>
      <c r="G559" s="83" t="s">
        <v>12</v>
      </c>
      <c r="H559" s="84" t="s">
        <v>11</v>
      </c>
      <c r="I559" s="84" t="s">
        <v>10</v>
      </c>
      <c r="J559" s="33" t="s">
        <v>15</v>
      </c>
      <c r="K559" s="99" t="s">
        <v>26</v>
      </c>
      <c r="L559" s="84" t="s">
        <v>13</v>
      </c>
      <c r="M559" s="16" t="s">
        <v>13</v>
      </c>
      <c r="N559" s="35" t="s">
        <v>14</v>
      </c>
      <c r="O559" s="17"/>
    </row>
    <row r="560" spans="1:15">
      <c r="C560" s="17" t="s">
        <v>18</v>
      </c>
      <c r="D560" s="37" t="s">
        <v>19</v>
      </c>
      <c r="E560" s="83" t="s">
        <v>23</v>
      </c>
      <c r="F560" s="84" t="s">
        <v>24</v>
      </c>
      <c r="G560" s="83" t="s">
        <v>22</v>
      </c>
      <c r="H560" s="84" t="s">
        <v>21</v>
      </c>
      <c r="I560" s="84" t="s">
        <v>20</v>
      </c>
      <c r="J560" s="33" t="s">
        <v>25</v>
      </c>
      <c r="K560" s="97" t="s">
        <v>153</v>
      </c>
      <c r="L560" s="84" t="s">
        <v>22</v>
      </c>
      <c r="M560" s="16" t="s">
        <v>22</v>
      </c>
      <c r="N560" s="35" t="s">
        <v>10</v>
      </c>
      <c r="O560" s="17"/>
    </row>
    <row r="561" spans="1:15" ht="13.5" thickBot="1">
      <c r="A561" s="39" t="s">
        <v>27</v>
      </c>
      <c r="B561" s="40" t="s">
        <v>40</v>
      </c>
      <c r="C561" s="43" t="s">
        <v>50</v>
      </c>
      <c r="D561" s="44" t="s">
        <v>51</v>
      </c>
      <c r="E561" s="90" t="s">
        <v>52</v>
      </c>
      <c r="F561" s="90" t="s">
        <v>52</v>
      </c>
      <c r="G561" s="90" t="s">
        <v>52</v>
      </c>
      <c r="H561" s="90" t="s">
        <v>52</v>
      </c>
      <c r="I561" s="90" t="s">
        <v>52</v>
      </c>
      <c r="J561" s="46"/>
      <c r="K561" s="90" t="s">
        <v>52</v>
      </c>
      <c r="L561" s="90" t="s">
        <v>52</v>
      </c>
      <c r="M561" s="44" t="s">
        <v>51</v>
      </c>
      <c r="N561" s="129" t="s">
        <v>52</v>
      </c>
      <c r="O561" s="36"/>
    </row>
    <row r="562" spans="1:15" ht="13.5" thickTop="1">
      <c r="A562" s="48"/>
      <c r="C562" s="49"/>
      <c r="D562" s="50"/>
      <c r="E562" s="91"/>
      <c r="F562" s="92"/>
      <c r="G562" s="91"/>
      <c r="H562" s="92"/>
      <c r="I562" s="92"/>
      <c r="J562" s="34"/>
      <c r="K562" s="100"/>
      <c r="L562" s="92"/>
      <c r="M562" s="21"/>
      <c r="N562" s="58"/>
      <c r="O562" s="49"/>
    </row>
    <row r="563" spans="1:15">
      <c r="A563" s="73" t="str">
        <f ca="1">OFFSET('day lookup'!$A$1,WEEKDAY(B563)-1,0)</f>
        <v>FRI</v>
      </c>
      <c r="B563" s="13">
        <f>B542+1</f>
        <v>41334</v>
      </c>
      <c r="C563" s="107" t="str">
        <f>VLOOKUP($B563,Computations!$B$10:$AY$386,VLOOKUP(C$1,'day lookup'!$D$1:$E$52,2))</f>
        <v/>
      </c>
      <c r="D563" s="107">
        <f>VLOOKUP($B563,Computations!$B$10:$AY$386,VLOOKUP(D$1,'day lookup'!$D$1:$E$52,2))</f>
        <v>0</v>
      </c>
      <c r="E563" s="107" t="str">
        <f>VLOOKUP($B563,Computations!$B$10:$AY$386,VLOOKUP(E$1,'day lookup'!$D$1:$E$52,2))</f>
        <v/>
      </c>
      <c r="F563" s="107">
        <f>VLOOKUP($B563,Computations!$B$10:$AY$386,VLOOKUP(F$1,'day lookup'!$D$1:$E$52,2))</f>
        <v>0</v>
      </c>
      <c r="G563" s="107" t="str">
        <f>VLOOKUP($B563,Computations!$B$10:$AY$386,VLOOKUP(G$1,'day lookup'!$D$1:$E$52,2))</f>
        <v/>
      </c>
      <c r="H563" s="107">
        <f>VLOOKUP($B563,Computations!$B$10:$AY$386,VLOOKUP(H$1,'day lookup'!$D$1:$E$52,2))</f>
        <v>0</v>
      </c>
      <c r="I563" s="107">
        <f>VLOOKUP($B563,Computations!$B$10:$AY$386,VLOOKUP(I$1,'day lookup'!$D$1:$E$52,2))</f>
        <v>0</v>
      </c>
      <c r="J563" s="401" t="str">
        <f>VLOOKUP($B563,Computations!$B$10:$AY$386,VLOOKUP(J$1,'day lookup'!$D$1:$E$52,2))</f>
        <v>N</v>
      </c>
      <c r="K563" s="107" t="str">
        <f>VLOOKUP($B563,Computations!$B$10:$AY$386,VLOOKUP(K$1,'day lookup'!$D$1:$E$52,2))</f>
        <v/>
      </c>
      <c r="L563" s="107" t="str">
        <f>VLOOKUP($B563,Computations!$B$10:$AY$386,VLOOKUP(L$1,'day lookup'!$D$1:$E$52,2))</f>
        <v/>
      </c>
      <c r="M563" s="107" t="str">
        <f>VLOOKUP($B563,Computations!$B$10:$AY$386,VLOOKUP(M$1,'day lookup'!$D$1:$E$52,2))</f>
        <v/>
      </c>
      <c r="N563" s="107">
        <f>VLOOKUP($B563,Computations!$B$10:$AY$386,VLOOKUP(N$1,'day lookup'!$D$1:$E$52,2))</f>
        <v>0</v>
      </c>
      <c r="O563" s="107"/>
    </row>
    <row r="564" spans="1:15">
      <c r="A564" s="73" t="str">
        <f ca="1">OFFSET('day lookup'!$A$1,WEEKDAY(B564)-1,0)</f>
        <v>SAT</v>
      </c>
      <c r="B564" s="75">
        <f t="shared" ref="B564:B590" si="28">B563+1</f>
        <v>41335</v>
      </c>
      <c r="C564" s="107" t="str">
        <f>VLOOKUP($B564,Computations!$B$10:$AY$386,VLOOKUP(C$1,'day lookup'!$D$1:$E$52,2))</f>
        <v/>
      </c>
      <c r="D564" s="107">
        <f>VLOOKUP($B564,Computations!$B$10:$AY$386,VLOOKUP(D$1,'day lookup'!$D$1:$E$52,2))</f>
        <v>0</v>
      </c>
      <c r="E564" s="107" t="str">
        <f>VLOOKUP($B564,Computations!$B$10:$AY$386,VLOOKUP(E$1,'day lookup'!$D$1:$E$52,2))</f>
        <v/>
      </c>
      <c r="F564" s="107">
        <f>VLOOKUP($B564,Computations!$B$10:$AY$386,VLOOKUP(F$1,'day lookup'!$D$1:$E$52,2))</f>
        <v>0</v>
      </c>
      <c r="G564" s="107" t="str">
        <f>VLOOKUP($B564,Computations!$B$10:$AY$386,VLOOKUP(G$1,'day lookup'!$D$1:$E$52,2))</f>
        <v/>
      </c>
      <c r="H564" s="107">
        <f>VLOOKUP($B564,Computations!$B$10:$AY$386,VLOOKUP(H$1,'day lookup'!$D$1:$E$52,2))</f>
        <v>0</v>
      </c>
      <c r="I564" s="107">
        <f>VLOOKUP($B564,Computations!$B$10:$AY$386,VLOOKUP(I$1,'day lookup'!$D$1:$E$52,2))</f>
        <v>0</v>
      </c>
      <c r="J564" s="401" t="str">
        <f>VLOOKUP($B564,Computations!$B$10:$AY$386,VLOOKUP(J$1,'day lookup'!$D$1:$E$52,2))</f>
        <v>N</v>
      </c>
      <c r="K564" s="107" t="str">
        <f>VLOOKUP($B564,Computations!$B$10:$AY$386,VLOOKUP(K$1,'day lookup'!$D$1:$E$52,2))</f>
        <v/>
      </c>
      <c r="L564" s="107" t="str">
        <f>VLOOKUP($B564,Computations!$B$10:$AY$386,VLOOKUP(L$1,'day lookup'!$D$1:$E$52,2))</f>
        <v/>
      </c>
      <c r="M564" s="107" t="str">
        <f>VLOOKUP($B564,Computations!$B$10:$AY$386,VLOOKUP(M$1,'day lookup'!$D$1:$E$52,2))</f>
        <v/>
      </c>
      <c r="N564" s="107">
        <f>VLOOKUP($B564,Computations!$B$10:$AY$386,VLOOKUP(N$1,'day lookup'!$D$1:$E$52,2))</f>
        <v>0</v>
      </c>
      <c r="O564" s="107"/>
    </row>
    <row r="565" spans="1:15">
      <c r="A565" s="73" t="str">
        <f ca="1">OFFSET('day lookup'!$A$1,WEEKDAY(B565)-1,0)</f>
        <v>SUN</v>
      </c>
      <c r="B565" s="75">
        <f t="shared" si="28"/>
        <v>41336</v>
      </c>
      <c r="C565" s="107" t="str">
        <f>VLOOKUP($B565,Computations!$B$10:$AY$386,VLOOKUP(C$1,'day lookup'!$D$1:$E$52,2))</f>
        <v/>
      </c>
      <c r="D565" s="107">
        <f>VLOOKUP($B565,Computations!$B$10:$AY$386,VLOOKUP(D$1,'day lookup'!$D$1:$E$52,2))</f>
        <v>0</v>
      </c>
      <c r="E565" s="107" t="str">
        <f>VLOOKUP($B565,Computations!$B$10:$AY$386,VLOOKUP(E$1,'day lookup'!$D$1:$E$52,2))</f>
        <v/>
      </c>
      <c r="F565" s="107">
        <f>VLOOKUP($B565,Computations!$B$10:$AY$386,VLOOKUP(F$1,'day lookup'!$D$1:$E$52,2))</f>
        <v>0</v>
      </c>
      <c r="G565" s="107" t="str">
        <f>VLOOKUP($B565,Computations!$B$10:$AY$386,VLOOKUP(G$1,'day lookup'!$D$1:$E$52,2))</f>
        <v/>
      </c>
      <c r="H565" s="107">
        <f>VLOOKUP($B565,Computations!$B$10:$AY$386,VLOOKUP(H$1,'day lookup'!$D$1:$E$52,2))</f>
        <v>0</v>
      </c>
      <c r="I565" s="107">
        <f>VLOOKUP($B565,Computations!$B$10:$AY$386,VLOOKUP(I$1,'day lookup'!$D$1:$E$52,2))</f>
        <v>0</v>
      </c>
      <c r="J565" s="401" t="str">
        <f>VLOOKUP($B565,Computations!$B$10:$AY$386,VLOOKUP(J$1,'day lookup'!$D$1:$E$52,2))</f>
        <v>N</v>
      </c>
      <c r="K565" s="107" t="str">
        <f>VLOOKUP($B565,Computations!$B$10:$AY$386,VLOOKUP(K$1,'day lookup'!$D$1:$E$52,2))</f>
        <v/>
      </c>
      <c r="L565" s="107" t="str">
        <f>VLOOKUP($B565,Computations!$B$10:$AY$386,VLOOKUP(L$1,'day lookup'!$D$1:$E$52,2))</f>
        <v/>
      </c>
      <c r="M565" s="107" t="str">
        <f>VLOOKUP($B565,Computations!$B$10:$AY$386,VLOOKUP(M$1,'day lookup'!$D$1:$E$52,2))</f>
        <v/>
      </c>
      <c r="N565" s="107">
        <f>VLOOKUP($B565,Computations!$B$10:$AY$386,VLOOKUP(N$1,'day lookup'!$D$1:$E$52,2))</f>
        <v>0</v>
      </c>
      <c r="O565" s="107"/>
    </row>
    <row r="566" spans="1:15">
      <c r="A566" s="73" t="str">
        <f ca="1">OFFSET('day lookup'!$A$1,WEEKDAY(B566)-1,0)</f>
        <v>MON</v>
      </c>
      <c r="B566" s="75">
        <f t="shared" si="28"/>
        <v>41337</v>
      </c>
      <c r="C566" s="107" t="str">
        <f>VLOOKUP($B566,Computations!$B$10:$AY$386,VLOOKUP(C$1,'day lookup'!$D$1:$E$52,2))</f>
        <v/>
      </c>
      <c r="D566" s="107">
        <f>VLOOKUP($B566,Computations!$B$10:$AY$386,VLOOKUP(D$1,'day lookup'!$D$1:$E$52,2))</f>
        <v>0</v>
      </c>
      <c r="E566" s="107" t="str">
        <f>VLOOKUP($B566,Computations!$B$10:$AY$386,VLOOKUP(E$1,'day lookup'!$D$1:$E$52,2))</f>
        <v/>
      </c>
      <c r="F566" s="107">
        <f>VLOOKUP($B566,Computations!$B$10:$AY$386,VLOOKUP(F$1,'day lookup'!$D$1:$E$52,2))</f>
        <v>0</v>
      </c>
      <c r="G566" s="107" t="str">
        <f>VLOOKUP($B566,Computations!$B$10:$AY$386,VLOOKUP(G$1,'day lookup'!$D$1:$E$52,2))</f>
        <v/>
      </c>
      <c r="H566" s="107">
        <f>VLOOKUP($B566,Computations!$B$10:$AY$386,VLOOKUP(H$1,'day lookup'!$D$1:$E$52,2))</f>
        <v>0</v>
      </c>
      <c r="I566" s="107">
        <f>VLOOKUP($B566,Computations!$B$10:$AY$386,VLOOKUP(I$1,'day lookup'!$D$1:$E$52,2))</f>
        <v>0</v>
      </c>
      <c r="J566" s="401" t="str">
        <f>VLOOKUP($B566,Computations!$B$10:$AY$386,VLOOKUP(J$1,'day lookup'!$D$1:$E$52,2))</f>
        <v>N</v>
      </c>
      <c r="K566" s="107" t="str">
        <f>VLOOKUP($B566,Computations!$B$10:$AY$386,VLOOKUP(K$1,'day lookup'!$D$1:$E$52,2))</f>
        <v/>
      </c>
      <c r="L566" s="107" t="str">
        <f>VLOOKUP($B566,Computations!$B$10:$AY$386,VLOOKUP(L$1,'day lookup'!$D$1:$E$52,2))</f>
        <v/>
      </c>
      <c r="M566" s="107" t="str">
        <f>VLOOKUP($B566,Computations!$B$10:$AY$386,VLOOKUP(M$1,'day lookup'!$D$1:$E$52,2))</f>
        <v/>
      </c>
      <c r="N566" s="107">
        <f>VLOOKUP($B566,Computations!$B$10:$AY$386,VLOOKUP(N$1,'day lookup'!$D$1:$E$52,2))</f>
        <v>0</v>
      </c>
      <c r="O566" s="107"/>
    </row>
    <row r="567" spans="1:15">
      <c r="A567" s="73" t="str">
        <f ca="1">OFFSET('day lookup'!$A$1,WEEKDAY(B567)-1,0)</f>
        <v>TUE</v>
      </c>
      <c r="B567" s="75">
        <f t="shared" si="28"/>
        <v>41338</v>
      </c>
      <c r="C567" s="107" t="str">
        <f>VLOOKUP($B567,Computations!$B$10:$AY$386,VLOOKUP(C$1,'day lookup'!$D$1:$E$52,2))</f>
        <v/>
      </c>
      <c r="D567" s="107">
        <f>VLOOKUP($B567,Computations!$B$10:$AY$386,VLOOKUP(D$1,'day lookup'!$D$1:$E$52,2))</f>
        <v>0</v>
      </c>
      <c r="E567" s="107" t="str">
        <f>VLOOKUP($B567,Computations!$B$10:$AY$386,VLOOKUP(E$1,'day lookup'!$D$1:$E$52,2))</f>
        <v/>
      </c>
      <c r="F567" s="107">
        <f>VLOOKUP($B567,Computations!$B$10:$AY$386,VLOOKUP(F$1,'day lookup'!$D$1:$E$52,2))</f>
        <v>0</v>
      </c>
      <c r="G567" s="107" t="str">
        <f>VLOOKUP($B567,Computations!$B$10:$AY$386,VLOOKUP(G$1,'day lookup'!$D$1:$E$52,2))</f>
        <v/>
      </c>
      <c r="H567" s="107">
        <f>VLOOKUP($B567,Computations!$B$10:$AY$386,VLOOKUP(H$1,'day lookup'!$D$1:$E$52,2))</f>
        <v>0</v>
      </c>
      <c r="I567" s="107">
        <f>VLOOKUP($B567,Computations!$B$10:$AY$386,VLOOKUP(I$1,'day lookup'!$D$1:$E$52,2))</f>
        <v>0</v>
      </c>
      <c r="J567" s="401" t="str">
        <f>VLOOKUP($B567,Computations!$B$10:$AY$386,VLOOKUP(J$1,'day lookup'!$D$1:$E$52,2))</f>
        <v>N</v>
      </c>
      <c r="K567" s="107" t="str">
        <f>VLOOKUP($B567,Computations!$B$10:$AY$386,VLOOKUP(K$1,'day lookup'!$D$1:$E$52,2))</f>
        <v/>
      </c>
      <c r="L567" s="107" t="str">
        <f>VLOOKUP($B567,Computations!$B$10:$AY$386,VLOOKUP(L$1,'day lookup'!$D$1:$E$52,2))</f>
        <v/>
      </c>
      <c r="M567" s="107" t="str">
        <f>VLOOKUP($B567,Computations!$B$10:$AY$386,VLOOKUP(M$1,'day lookup'!$D$1:$E$52,2))</f>
        <v/>
      </c>
      <c r="N567" s="107">
        <f>VLOOKUP($B567,Computations!$B$10:$AY$386,VLOOKUP(N$1,'day lookup'!$D$1:$E$52,2))</f>
        <v>0</v>
      </c>
      <c r="O567" s="107"/>
    </row>
    <row r="568" spans="1:15">
      <c r="A568" s="73" t="str">
        <f ca="1">OFFSET('day lookup'!$A$1,WEEKDAY(B568)-1,0)</f>
        <v>WED</v>
      </c>
      <c r="B568" s="75">
        <f t="shared" si="28"/>
        <v>41339</v>
      </c>
      <c r="C568" s="107" t="str">
        <f>VLOOKUP($B568,Computations!$B$10:$AY$386,VLOOKUP(C$1,'day lookup'!$D$1:$E$52,2))</f>
        <v/>
      </c>
      <c r="D568" s="107">
        <f>VLOOKUP($B568,Computations!$B$10:$AY$386,VLOOKUP(D$1,'day lookup'!$D$1:$E$52,2))</f>
        <v>0</v>
      </c>
      <c r="E568" s="107" t="str">
        <f>VLOOKUP($B568,Computations!$B$10:$AY$386,VLOOKUP(E$1,'day lookup'!$D$1:$E$52,2))</f>
        <v/>
      </c>
      <c r="F568" s="107">
        <f>VLOOKUP($B568,Computations!$B$10:$AY$386,VLOOKUP(F$1,'day lookup'!$D$1:$E$52,2))</f>
        <v>0</v>
      </c>
      <c r="G568" s="107" t="str">
        <f>VLOOKUP($B568,Computations!$B$10:$AY$386,VLOOKUP(G$1,'day lookup'!$D$1:$E$52,2))</f>
        <v/>
      </c>
      <c r="H568" s="107">
        <f>VLOOKUP($B568,Computations!$B$10:$AY$386,VLOOKUP(H$1,'day lookup'!$D$1:$E$52,2))</f>
        <v>0</v>
      </c>
      <c r="I568" s="107">
        <f>VLOOKUP($B568,Computations!$B$10:$AY$386,VLOOKUP(I$1,'day lookup'!$D$1:$E$52,2))</f>
        <v>0</v>
      </c>
      <c r="J568" s="401" t="str">
        <f>VLOOKUP($B568,Computations!$B$10:$AY$386,VLOOKUP(J$1,'day lookup'!$D$1:$E$52,2))</f>
        <v>N</v>
      </c>
      <c r="K568" s="107" t="str">
        <f>VLOOKUP($B568,Computations!$B$10:$AY$386,VLOOKUP(K$1,'day lookup'!$D$1:$E$52,2))</f>
        <v/>
      </c>
      <c r="L568" s="107" t="str">
        <f>VLOOKUP($B568,Computations!$B$10:$AY$386,VLOOKUP(L$1,'day lookup'!$D$1:$E$52,2))</f>
        <v/>
      </c>
      <c r="M568" s="107" t="str">
        <f>VLOOKUP($B568,Computations!$B$10:$AY$386,VLOOKUP(M$1,'day lookup'!$D$1:$E$52,2))</f>
        <v/>
      </c>
      <c r="N568" s="107">
        <f>VLOOKUP($B568,Computations!$B$10:$AY$386,VLOOKUP(N$1,'day lookup'!$D$1:$E$52,2))</f>
        <v>0</v>
      </c>
      <c r="O568" s="107"/>
    </row>
    <row r="569" spans="1:15">
      <c r="A569" s="73" t="str">
        <f ca="1">OFFSET('day lookup'!$A$1,WEEKDAY(B569)-1,0)</f>
        <v>THU</v>
      </c>
      <c r="B569" s="75">
        <f t="shared" si="28"/>
        <v>41340</v>
      </c>
      <c r="C569" s="107" t="str">
        <f>VLOOKUP($B569,Computations!$B$10:$AY$386,VLOOKUP(C$1,'day lookup'!$D$1:$E$52,2))</f>
        <v/>
      </c>
      <c r="D569" s="107">
        <f>VLOOKUP($B569,Computations!$B$10:$AY$386,VLOOKUP(D$1,'day lookup'!$D$1:$E$52,2))</f>
        <v>0</v>
      </c>
      <c r="E569" s="107" t="str">
        <f>VLOOKUP($B569,Computations!$B$10:$AY$386,VLOOKUP(E$1,'day lookup'!$D$1:$E$52,2))</f>
        <v/>
      </c>
      <c r="F569" s="107">
        <f>VLOOKUP($B569,Computations!$B$10:$AY$386,VLOOKUP(F$1,'day lookup'!$D$1:$E$52,2))</f>
        <v>0</v>
      </c>
      <c r="G569" s="107" t="str">
        <f>VLOOKUP($B569,Computations!$B$10:$AY$386,VLOOKUP(G$1,'day lookup'!$D$1:$E$52,2))</f>
        <v/>
      </c>
      <c r="H569" s="107">
        <f>VLOOKUP($B569,Computations!$B$10:$AY$386,VLOOKUP(H$1,'day lookup'!$D$1:$E$52,2))</f>
        <v>0</v>
      </c>
      <c r="I569" s="107">
        <f>VLOOKUP($B569,Computations!$B$10:$AY$386,VLOOKUP(I$1,'day lookup'!$D$1:$E$52,2))</f>
        <v>0</v>
      </c>
      <c r="J569" s="401" t="str">
        <f>VLOOKUP($B569,Computations!$B$10:$AY$386,VLOOKUP(J$1,'day lookup'!$D$1:$E$52,2))</f>
        <v>N</v>
      </c>
      <c r="K569" s="107" t="str">
        <f>VLOOKUP($B569,Computations!$B$10:$AY$386,VLOOKUP(K$1,'day lookup'!$D$1:$E$52,2))</f>
        <v/>
      </c>
      <c r="L569" s="107" t="str">
        <f>VLOOKUP($B569,Computations!$B$10:$AY$386,VLOOKUP(L$1,'day lookup'!$D$1:$E$52,2))</f>
        <v/>
      </c>
      <c r="M569" s="107" t="str">
        <f>VLOOKUP($B569,Computations!$B$10:$AY$386,VLOOKUP(M$1,'day lookup'!$D$1:$E$52,2))</f>
        <v/>
      </c>
      <c r="N569" s="107">
        <f>VLOOKUP($B569,Computations!$B$10:$AY$386,VLOOKUP(N$1,'day lookup'!$D$1:$E$52,2))</f>
        <v>0</v>
      </c>
      <c r="O569" s="107"/>
    </row>
    <row r="570" spans="1:15">
      <c r="A570" s="73" t="str">
        <f ca="1">OFFSET('day lookup'!$A$1,WEEKDAY(B570)-1,0)</f>
        <v>FRI</v>
      </c>
      <c r="B570" s="75">
        <f t="shared" si="28"/>
        <v>41341</v>
      </c>
      <c r="C570" s="107" t="str">
        <f>VLOOKUP($B570,Computations!$B$10:$AY$386,VLOOKUP(C$1,'day lookup'!$D$1:$E$52,2))</f>
        <v/>
      </c>
      <c r="D570" s="107">
        <f>VLOOKUP($B570,Computations!$B$10:$AY$386,VLOOKUP(D$1,'day lookup'!$D$1:$E$52,2))</f>
        <v>0</v>
      </c>
      <c r="E570" s="107" t="str">
        <f>VLOOKUP($B570,Computations!$B$10:$AY$386,VLOOKUP(E$1,'day lookup'!$D$1:$E$52,2))</f>
        <v/>
      </c>
      <c r="F570" s="107">
        <f>VLOOKUP($B570,Computations!$B$10:$AY$386,VLOOKUP(F$1,'day lookup'!$D$1:$E$52,2))</f>
        <v>0</v>
      </c>
      <c r="G570" s="107" t="str">
        <f>VLOOKUP($B570,Computations!$B$10:$AY$386,VLOOKUP(G$1,'day lookup'!$D$1:$E$52,2))</f>
        <v/>
      </c>
      <c r="H570" s="107">
        <f>VLOOKUP($B570,Computations!$B$10:$AY$386,VLOOKUP(H$1,'day lookup'!$D$1:$E$52,2))</f>
        <v>0</v>
      </c>
      <c r="I570" s="107">
        <f>VLOOKUP($B570,Computations!$B$10:$AY$386,VLOOKUP(I$1,'day lookup'!$D$1:$E$52,2))</f>
        <v>0</v>
      </c>
      <c r="J570" s="401" t="str">
        <f>VLOOKUP($B570,Computations!$B$10:$AY$386,VLOOKUP(J$1,'day lookup'!$D$1:$E$52,2))</f>
        <v>N</v>
      </c>
      <c r="K570" s="107" t="str">
        <f>VLOOKUP($B570,Computations!$B$10:$AY$386,VLOOKUP(K$1,'day lookup'!$D$1:$E$52,2))</f>
        <v/>
      </c>
      <c r="L570" s="107" t="str">
        <f>VLOOKUP($B570,Computations!$B$10:$AY$386,VLOOKUP(L$1,'day lookup'!$D$1:$E$52,2))</f>
        <v/>
      </c>
      <c r="M570" s="107" t="str">
        <f>VLOOKUP($B570,Computations!$B$10:$AY$386,VLOOKUP(M$1,'day lookup'!$D$1:$E$52,2))</f>
        <v/>
      </c>
      <c r="N570" s="107">
        <f>VLOOKUP($B570,Computations!$B$10:$AY$386,VLOOKUP(N$1,'day lookup'!$D$1:$E$52,2))</f>
        <v>0</v>
      </c>
      <c r="O570" s="107"/>
    </row>
    <row r="571" spans="1:15">
      <c r="A571" s="73" t="str">
        <f ca="1">OFFSET('day lookup'!$A$1,WEEKDAY(B571)-1,0)</f>
        <v>SAT</v>
      </c>
      <c r="B571" s="75">
        <f t="shared" si="28"/>
        <v>41342</v>
      </c>
      <c r="C571" s="107" t="str">
        <f>VLOOKUP($B571,Computations!$B$10:$AY$386,VLOOKUP(C$1,'day lookup'!$D$1:$E$52,2))</f>
        <v/>
      </c>
      <c r="D571" s="107">
        <f>VLOOKUP($B571,Computations!$B$10:$AY$386,VLOOKUP(D$1,'day lookup'!$D$1:$E$52,2))</f>
        <v>0</v>
      </c>
      <c r="E571" s="107" t="str">
        <f>VLOOKUP($B571,Computations!$B$10:$AY$386,VLOOKUP(E$1,'day lookup'!$D$1:$E$52,2))</f>
        <v/>
      </c>
      <c r="F571" s="107">
        <f>VLOOKUP($B571,Computations!$B$10:$AY$386,VLOOKUP(F$1,'day lookup'!$D$1:$E$52,2))</f>
        <v>0</v>
      </c>
      <c r="G571" s="107" t="str">
        <f>VLOOKUP($B571,Computations!$B$10:$AY$386,VLOOKUP(G$1,'day lookup'!$D$1:$E$52,2))</f>
        <v/>
      </c>
      <c r="H571" s="107">
        <f>VLOOKUP($B571,Computations!$B$10:$AY$386,VLOOKUP(H$1,'day lookup'!$D$1:$E$52,2))</f>
        <v>0</v>
      </c>
      <c r="I571" s="107">
        <f>VLOOKUP($B571,Computations!$B$10:$AY$386,VLOOKUP(I$1,'day lookup'!$D$1:$E$52,2))</f>
        <v>0</v>
      </c>
      <c r="J571" s="401" t="str">
        <f>VLOOKUP($B571,Computations!$B$10:$AY$386,VLOOKUP(J$1,'day lookup'!$D$1:$E$52,2))</f>
        <v>N</v>
      </c>
      <c r="K571" s="107" t="str">
        <f>VLOOKUP($B571,Computations!$B$10:$AY$386,VLOOKUP(K$1,'day lookup'!$D$1:$E$52,2))</f>
        <v/>
      </c>
      <c r="L571" s="107" t="str">
        <f>VLOOKUP($B571,Computations!$B$10:$AY$386,VLOOKUP(L$1,'day lookup'!$D$1:$E$52,2))</f>
        <v/>
      </c>
      <c r="M571" s="107" t="str">
        <f>VLOOKUP($B571,Computations!$B$10:$AY$386,VLOOKUP(M$1,'day lookup'!$D$1:$E$52,2))</f>
        <v/>
      </c>
      <c r="N571" s="107">
        <f>VLOOKUP($B571,Computations!$B$10:$AY$386,VLOOKUP(N$1,'day lookup'!$D$1:$E$52,2))</f>
        <v>0</v>
      </c>
      <c r="O571" s="107"/>
    </row>
    <row r="572" spans="1:15">
      <c r="A572" s="73" t="str">
        <f ca="1">OFFSET('day lookup'!$A$1,WEEKDAY(B572)-1,0)</f>
        <v>SUN</v>
      </c>
      <c r="B572" s="75">
        <f t="shared" si="28"/>
        <v>41343</v>
      </c>
      <c r="C572" s="107" t="str">
        <f>VLOOKUP($B572,Computations!$B$10:$AY$386,VLOOKUP(C$1,'day lookup'!$D$1:$E$52,2))</f>
        <v/>
      </c>
      <c r="D572" s="107">
        <f>VLOOKUP($B572,Computations!$B$10:$AY$386,VLOOKUP(D$1,'day lookup'!$D$1:$E$52,2))</f>
        <v>0</v>
      </c>
      <c r="E572" s="107" t="str">
        <f>VLOOKUP($B572,Computations!$B$10:$AY$386,VLOOKUP(E$1,'day lookup'!$D$1:$E$52,2))</f>
        <v/>
      </c>
      <c r="F572" s="107">
        <f>VLOOKUP($B572,Computations!$B$10:$AY$386,VLOOKUP(F$1,'day lookup'!$D$1:$E$52,2))</f>
        <v>0</v>
      </c>
      <c r="G572" s="107" t="str">
        <f>VLOOKUP($B572,Computations!$B$10:$AY$386,VLOOKUP(G$1,'day lookup'!$D$1:$E$52,2))</f>
        <v/>
      </c>
      <c r="H572" s="107">
        <f>VLOOKUP($B572,Computations!$B$10:$AY$386,VLOOKUP(H$1,'day lookup'!$D$1:$E$52,2))</f>
        <v>0</v>
      </c>
      <c r="I572" s="107">
        <f>VLOOKUP($B572,Computations!$B$10:$AY$386,VLOOKUP(I$1,'day lookup'!$D$1:$E$52,2))</f>
        <v>0</v>
      </c>
      <c r="J572" s="401" t="str">
        <f>VLOOKUP($B572,Computations!$B$10:$AY$386,VLOOKUP(J$1,'day lookup'!$D$1:$E$52,2))</f>
        <v>N</v>
      </c>
      <c r="K572" s="107" t="str">
        <f>VLOOKUP($B572,Computations!$B$10:$AY$386,VLOOKUP(K$1,'day lookup'!$D$1:$E$52,2))</f>
        <v/>
      </c>
      <c r="L572" s="107" t="str">
        <f>VLOOKUP($B572,Computations!$B$10:$AY$386,VLOOKUP(L$1,'day lookup'!$D$1:$E$52,2))</f>
        <v/>
      </c>
      <c r="M572" s="107" t="str">
        <f>VLOOKUP($B572,Computations!$B$10:$AY$386,VLOOKUP(M$1,'day lookup'!$D$1:$E$52,2))</f>
        <v/>
      </c>
      <c r="N572" s="107">
        <f>VLOOKUP($B572,Computations!$B$10:$AY$386,VLOOKUP(N$1,'day lookup'!$D$1:$E$52,2))</f>
        <v>0</v>
      </c>
      <c r="O572" s="107"/>
    </row>
    <row r="573" spans="1:15">
      <c r="A573" s="73" t="str">
        <f ca="1">OFFSET('day lookup'!$A$1,WEEKDAY(B573)-1,0)</f>
        <v>MON</v>
      </c>
      <c r="B573" s="75">
        <f t="shared" si="28"/>
        <v>41344</v>
      </c>
      <c r="C573" s="107" t="str">
        <f>VLOOKUP($B573,Computations!$B$10:$AY$386,VLOOKUP(C$1,'day lookup'!$D$1:$E$52,2))</f>
        <v/>
      </c>
      <c r="D573" s="107">
        <f>VLOOKUP($B573,Computations!$B$10:$AY$386,VLOOKUP(D$1,'day lookup'!$D$1:$E$52,2))</f>
        <v>0</v>
      </c>
      <c r="E573" s="107" t="str">
        <f>VLOOKUP($B573,Computations!$B$10:$AY$386,VLOOKUP(E$1,'day lookup'!$D$1:$E$52,2))</f>
        <v/>
      </c>
      <c r="F573" s="107">
        <f>VLOOKUP($B573,Computations!$B$10:$AY$386,VLOOKUP(F$1,'day lookup'!$D$1:$E$52,2))</f>
        <v>0</v>
      </c>
      <c r="G573" s="107" t="str">
        <f>VLOOKUP($B573,Computations!$B$10:$AY$386,VLOOKUP(G$1,'day lookup'!$D$1:$E$52,2))</f>
        <v/>
      </c>
      <c r="H573" s="107">
        <f>VLOOKUP($B573,Computations!$B$10:$AY$386,VLOOKUP(H$1,'day lookup'!$D$1:$E$52,2))</f>
        <v>0</v>
      </c>
      <c r="I573" s="107">
        <f>VLOOKUP($B573,Computations!$B$10:$AY$386,VLOOKUP(I$1,'day lookup'!$D$1:$E$52,2))</f>
        <v>0</v>
      </c>
      <c r="J573" s="401" t="str">
        <f>VLOOKUP($B573,Computations!$B$10:$AY$386,VLOOKUP(J$1,'day lookup'!$D$1:$E$52,2))</f>
        <v>N</v>
      </c>
      <c r="K573" s="107" t="str">
        <f>VLOOKUP($B573,Computations!$B$10:$AY$386,VLOOKUP(K$1,'day lookup'!$D$1:$E$52,2))</f>
        <v/>
      </c>
      <c r="L573" s="107" t="str">
        <f>VLOOKUP($B573,Computations!$B$10:$AY$386,VLOOKUP(L$1,'day lookup'!$D$1:$E$52,2))</f>
        <v/>
      </c>
      <c r="M573" s="107" t="str">
        <f>VLOOKUP($B573,Computations!$B$10:$AY$386,VLOOKUP(M$1,'day lookup'!$D$1:$E$52,2))</f>
        <v/>
      </c>
      <c r="N573" s="107">
        <f>VLOOKUP($B573,Computations!$B$10:$AY$386,VLOOKUP(N$1,'day lookup'!$D$1:$E$52,2))</f>
        <v>0</v>
      </c>
      <c r="O573" s="107"/>
    </row>
    <row r="574" spans="1:15">
      <c r="A574" s="73" t="str">
        <f ca="1">OFFSET('day lookup'!$A$1,WEEKDAY(B574)-1,0)</f>
        <v>TUE</v>
      </c>
      <c r="B574" s="75">
        <f t="shared" si="28"/>
        <v>41345</v>
      </c>
      <c r="C574" s="107" t="str">
        <f>VLOOKUP($B574,Computations!$B$10:$AY$386,VLOOKUP(C$1,'day lookup'!$D$1:$E$52,2))</f>
        <v/>
      </c>
      <c r="D574" s="107">
        <f>VLOOKUP($B574,Computations!$B$10:$AY$386,VLOOKUP(D$1,'day lookup'!$D$1:$E$52,2))</f>
        <v>0</v>
      </c>
      <c r="E574" s="107" t="str">
        <f>VLOOKUP($B574,Computations!$B$10:$AY$386,VLOOKUP(E$1,'day lookup'!$D$1:$E$52,2))</f>
        <v/>
      </c>
      <c r="F574" s="107">
        <f>VLOOKUP($B574,Computations!$B$10:$AY$386,VLOOKUP(F$1,'day lookup'!$D$1:$E$52,2))</f>
        <v>0</v>
      </c>
      <c r="G574" s="107" t="str">
        <f>VLOOKUP($B574,Computations!$B$10:$AY$386,VLOOKUP(G$1,'day lookup'!$D$1:$E$52,2))</f>
        <v/>
      </c>
      <c r="H574" s="107">
        <f>VLOOKUP($B574,Computations!$B$10:$AY$386,VLOOKUP(H$1,'day lookup'!$D$1:$E$52,2))</f>
        <v>0</v>
      </c>
      <c r="I574" s="107">
        <f>VLOOKUP($B574,Computations!$B$10:$AY$386,VLOOKUP(I$1,'day lookup'!$D$1:$E$52,2))</f>
        <v>0</v>
      </c>
      <c r="J574" s="401" t="str">
        <f>VLOOKUP($B574,Computations!$B$10:$AY$386,VLOOKUP(J$1,'day lookup'!$D$1:$E$52,2))</f>
        <v>N</v>
      </c>
      <c r="K574" s="107" t="str">
        <f>VLOOKUP($B574,Computations!$B$10:$AY$386,VLOOKUP(K$1,'day lookup'!$D$1:$E$52,2))</f>
        <v/>
      </c>
      <c r="L574" s="107" t="str">
        <f>VLOOKUP($B574,Computations!$B$10:$AY$386,VLOOKUP(L$1,'day lookup'!$D$1:$E$52,2))</f>
        <v/>
      </c>
      <c r="M574" s="107" t="str">
        <f>VLOOKUP($B574,Computations!$B$10:$AY$386,VLOOKUP(M$1,'day lookup'!$D$1:$E$52,2))</f>
        <v/>
      </c>
      <c r="N574" s="107">
        <f>VLOOKUP($B574,Computations!$B$10:$AY$386,VLOOKUP(N$1,'day lookup'!$D$1:$E$52,2))</f>
        <v>0</v>
      </c>
      <c r="O574" s="107"/>
    </row>
    <row r="575" spans="1:15">
      <c r="A575" s="73" t="str">
        <f ca="1">OFFSET('day lookup'!$A$1,WEEKDAY(B575)-1,0)</f>
        <v>WED</v>
      </c>
      <c r="B575" s="75">
        <f t="shared" si="28"/>
        <v>41346</v>
      </c>
      <c r="C575" s="107" t="str">
        <f>VLOOKUP($B575,Computations!$B$10:$AY$386,VLOOKUP(C$1,'day lookup'!$D$1:$E$52,2))</f>
        <v/>
      </c>
      <c r="D575" s="107">
        <f>VLOOKUP($B575,Computations!$B$10:$AY$386,VLOOKUP(D$1,'day lookup'!$D$1:$E$52,2))</f>
        <v>0</v>
      </c>
      <c r="E575" s="107" t="str">
        <f>VLOOKUP($B575,Computations!$B$10:$AY$386,VLOOKUP(E$1,'day lookup'!$D$1:$E$52,2))</f>
        <v/>
      </c>
      <c r="F575" s="107">
        <f>VLOOKUP($B575,Computations!$B$10:$AY$386,VLOOKUP(F$1,'day lookup'!$D$1:$E$52,2))</f>
        <v>0</v>
      </c>
      <c r="G575" s="107" t="str">
        <f>VLOOKUP($B575,Computations!$B$10:$AY$386,VLOOKUP(G$1,'day lookup'!$D$1:$E$52,2))</f>
        <v/>
      </c>
      <c r="H575" s="107">
        <f>VLOOKUP($B575,Computations!$B$10:$AY$386,VLOOKUP(H$1,'day lookup'!$D$1:$E$52,2))</f>
        <v>0</v>
      </c>
      <c r="I575" s="107">
        <f>VLOOKUP($B575,Computations!$B$10:$AY$386,VLOOKUP(I$1,'day lookup'!$D$1:$E$52,2))</f>
        <v>0</v>
      </c>
      <c r="J575" s="401" t="str">
        <f>VLOOKUP($B575,Computations!$B$10:$AY$386,VLOOKUP(J$1,'day lookup'!$D$1:$E$52,2))</f>
        <v>N</v>
      </c>
      <c r="K575" s="107" t="str">
        <f>VLOOKUP($B575,Computations!$B$10:$AY$386,VLOOKUP(K$1,'day lookup'!$D$1:$E$52,2))</f>
        <v/>
      </c>
      <c r="L575" s="107" t="str">
        <f>VLOOKUP($B575,Computations!$B$10:$AY$386,VLOOKUP(L$1,'day lookup'!$D$1:$E$52,2))</f>
        <v/>
      </c>
      <c r="M575" s="107" t="str">
        <f>VLOOKUP($B575,Computations!$B$10:$AY$386,VLOOKUP(M$1,'day lookup'!$D$1:$E$52,2))</f>
        <v/>
      </c>
      <c r="N575" s="107">
        <f>VLOOKUP($B575,Computations!$B$10:$AY$386,VLOOKUP(N$1,'day lookup'!$D$1:$E$52,2))</f>
        <v>0</v>
      </c>
      <c r="O575" s="107"/>
    </row>
    <row r="576" spans="1:15">
      <c r="A576" s="73" t="str">
        <f ca="1">OFFSET('day lookup'!$A$1,WEEKDAY(B576)-1,0)</f>
        <v>THU</v>
      </c>
      <c r="B576" s="75">
        <f t="shared" si="28"/>
        <v>41347</v>
      </c>
      <c r="C576" s="107" t="str">
        <f>VLOOKUP($B576,Computations!$B$10:$AY$386,VLOOKUP(C$1,'day lookup'!$D$1:$E$52,2))</f>
        <v/>
      </c>
      <c r="D576" s="107">
        <f>VLOOKUP($B576,Computations!$B$10:$AY$386,VLOOKUP(D$1,'day lookup'!$D$1:$E$52,2))</f>
        <v>0</v>
      </c>
      <c r="E576" s="107" t="str">
        <f>VLOOKUP($B576,Computations!$B$10:$AY$386,VLOOKUP(E$1,'day lookup'!$D$1:$E$52,2))</f>
        <v/>
      </c>
      <c r="F576" s="107">
        <f>VLOOKUP($B576,Computations!$B$10:$AY$386,VLOOKUP(F$1,'day lookup'!$D$1:$E$52,2))</f>
        <v>0</v>
      </c>
      <c r="G576" s="107" t="str">
        <f>VLOOKUP($B576,Computations!$B$10:$AY$386,VLOOKUP(G$1,'day lookup'!$D$1:$E$52,2))</f>
        <v/>
      </c>
      <c r="H576" s="107">
        <f>VLOOKUP($B576,Computations!$B$10:$AY$386,VLOOKUP(H$1,'day lookup'!$D$1:$E$52,2))</f>
        <v>0</v>
      </c>
      <c r="I576" s="107">
        <f>VLOOKUP($B576,Computations!$B$10:$AY$386,VLOOKUP(I$1,'day lookup'!$D$1:$E$52,2))</f>
        <v>0</v>
      </c>
      <c r="J576" s="401" t="str">
        <f>VLOOKUP($B576,Computations!$B$10:$AY$386,VLOOKUP(J$1,'day lookup'!$D$1:$E$52,2))</f>
        <v>N</v>
      </c>
      <c r="K576" s="107" t="str">
        <f>VLOOKUP($B576,Computations!$B$10:$AY$386,VLOOKUP(K$1,'day lookup'!$D$1:$E$52,2))</f>
        <v/>
      </c>
      <c r="L576" s="107" t="str">
        <f>VLOOKUP($B576,Computations!$B$10:$AY$386,VLOOKUP(L$1,'day lookup'!$D$1:$E$52,2))</f>
        <v/>
      </c>
      <c r="M576" s="107" t="str">
        <f>VLOOKUP($B576,Computations!$B$10:$AY$386,VLOOKUP(M$1,'day lookup'!$D$1:$E$52,2))</f>
        <v/>
      </c>
      <c r="N576" s="107">
        <f>VLOOKUP($B576,Computations!$B$10:$AY$386,VLOOKUP(N$1,'day lookup'!$D$1:$E$52,2))</f>
        <v>0</v>
      </c>
      <c r="O576" s="107"/>
    </row>
    <row r="577" spans="1:15">
      <c r="A577" s="73" t="str">
        <f ca="1">OFFSET('day lookup'!$A$1,WEEKDAY(B577)-1,0)</f>
        <v>FRI</v>
      </c>
      <c r="B577" s="75">
        <f t="shared" si="28"/>
        <v>41348</v>
      </c>
      <c r="C577" s="107" t="str">
        <f>VLOOKUP($B577,Computations!$B$10:$AY$386,VLOOKUP(C$1,'day lookup'!$D$1:$E$52,2))</f>
        <v/>
      </c>
      <c r="D577" s="107">
        <f>VLOOKUP($B577,Computations!$B$10:$AY$386,VLOOKUP(D$1,'day lookup'!$D$1:$E$52,2))</f>
        <v>0</v>
      </c>
      <c r="E577" s="107" t="str">
        <f>VLOOKUP($B577,Computations!$B$10:$AY$386,VLOOKUP(E$1,'day lookup'!$D$1:$E$52,2))</f>
        <v/>
      </c>
      <c r="F577" s="107">
        <f>VLOOKUP($B577,Computations!$B$10:$AY$386,VLOOKUP(F$1,'day lookup'!$D$1:$E$52,2))</f>
        <v>0</v>
      </c>
      <c r="G577" s="107" t="str">
        <f>VLOOKUP($B577,Computations!$B$10:$AY$386,VLOOKUP(G$1,'day lookup'!$D$1:$E$52,2))</f>
        <v/>
      </c>
      <c r="H577" s="107">
        <f>VLOOKUP($B577,Computations!$B$10:$AY$386,VLOOKUP(H$1,'day lookup'!$D$1:$E$52,2))</f>
        <v>0</v>
      </c>
      <c r="I577" s="107">
        <f>VLOOKUP($B577,Computations!$B$10:$AY$386,VLOOKUP(I$1,'day lookup'!$D$1:$E$52,2))</f>
        <v>0</v>
      </c>
      <c r="J577" s="401" t="str">
        <f>VLOOKUP($B577,Computations!$B$10:$AY$386,VLOOKUP(J$1,'day lookup'!$D$1:$E$52,2))</f>
        <v>N</v>
      </c>
      <c r="K577" s="107" t="str">
        <f>VLOOKUP($B577,Computations!$B$10:$AY$386,VLOOKUP(K$1,'day lookup'!$D$1:$E$52,2))</f>
        <v/>
      </c>
      <c r="L577" s="107" t="str">
        <f>VLOOKUP($B577,Computations!$B$10:$AY$386,VLOOKUP(L$1,'day lookup'!$D$1:$E$52,2))</f>
        <v/>
      </c>
      <c r="M577" s="107" t="str">
        <f>VLOOKUP($B577,Computations!$B$10:$AY$386,VLOOKUP(M$1,'day lookup'!$D$1:$E$52,2))</f>
        <v/>
      </c>
      <c r="N577" s="107">
        <f>VLOOKUP($B577,Computations!$B$10:$AY$386,VLOOKUP(N$1,'day lookup'!$D$1:$E$52,2))</f>
        <v>0</v>
      </c>
      <c r="O577" s="107"/>
    </row>
    <row r="578" spans="1:15">
      <c r="A578" s="73" t="str">
        <f ca="1">OFFSET('day lookup'!$A$1,WEEKDAY(B578)-1,0)</f>
        <v>SAT</v>
      </c>
      <c r="B578" s="75">
        <f t="shared" si="28"/>
        <v>41349</v>
      </c>
      <c r="C578" s="107" t="str">
        <f>VLOOKUP($B578,Computations!$B$10:$AY$386,VLOOKUP(C$1,'day lookup'!$D$1:$E$52,2))</f>
        <v/>
      </c>
      <c r="D578" s="107">
        <f>VLOOKUP($B578,Computations!$B$10:$AY$386,VLOOKUP(D$1,'day lookup'!$D$1:$E$52,2))</f>
        <v>0</v>
      </c>
      <c r="E578" s="107" t="str">
        <f>VLOOKUP($B578,Computations!$B$10:$AY$386,VLOOKUP(E$1,'day lookup'!$D$1:$E$52,2))</f>
        <v/>
      </c>
      <c r="F578" s="107">
        <f>VLOOKUP($B578,Computations!$B$10:$AY$386,VLOOKUP(F$1,'day lookup'!$D$1:$E$52,2))</f>
        <v>0</v>
      </c>
      <c r="G578" s="107" t="str">
        <f>VLOOKUP($B578,Computations!$B$10:$AY$386,VLOOKUP(G$1,'day lookup'!$D$1:$E$52,2))</f>
        <v/>
      </c>
      <c r="H578" s="107">
        <f>VLOOKUP($B578,Computations!$B$10:$AY$386,VLOOKUP(H$1,'day lookup'!$D$1:$E$52,2))</f>
        <v>0</v>
      </c>
      <c r="I578" s="107">
        <f>VLOOKUP($B578,Computations!$B$10:$AY$386,VLOOKUP(I$1,'day lookup'!$D$1:$E$52,2))</f>
        <v>0</v>
      </c>
      <c r="J578" s="401" t="str">
        <f>VLOOKUP($B578,Computations!$B$10:$AY$386,VLOOKUP(J$1,'day lookup'!$D$1:$E$52,2))</f>
        <v>N</v>
      </c>
      <c r="K578" s="107" t="str">
        <f>VLOOKUP($B578,Computations!$B$10:$AY$386,VLOOKUP(K$1,'day lookup'!$D$1:$E$52,2))</f>
        <v/>
      </c>
      <c r="L578" s="107" t="str">
        <f>VLOOKUP($B578,Computations!$B$10:$AY$386,VLOOKUP(L$1,'day lookup'!$D$1:$E$52,2))</f>
        <v/>
      </c>
      <c r="M578" s="107" t="str">
        <f>VLOOKUP($B578,Computations!$B$10:$AY$386,VLOOKUP(M$1,'day lookup'!$D$1:$E$52,2))</f>
        <v/>
      </c>
      <c r="N578" s="107">
        <f>VLOOKUP($B578,Computations!$B$10:$AY$386,VLOOKUP(N$1,'day lookup'!$D$1:$E$52,2))</f>
        <v>0</v>
      </c>
      <c r="O578" s="107"/>
    </row>
    <row r="579" spans="1:15">
      <c r="A579" s="73" t="str">
        <f ca="1">OFFSET('day lookup'!$A$1,WEEKDAY(B579)-1,0)</f>
        <v>SUN</v>
      </c>
      <c r="B579" s="75">
        <f t="shared" si="28"/>
        <v>41350</v>
      </c>
      <c r="C579" s="107" t="str">
        <f>VLOOKUP($B579,Computations!$B$10:$AY$386,VLOOKUP(C$1,'day lookup'!$D$1:$E$52,2))</f>
        <v/>
      </c>
      <c r="D579" s="107">
        <f>VLOOKUP($B579,Computations!$B$10:$AY$386,VLOOKUP(D$1,'day lookup'!$D$1:$E$52,2))</f>
        <v>0</v>
      </c>
      <c r="E579" s="107" t="str">
        <f>VLOOKUP($B579,Computations!$B$10:$AY$386,VLOOKUP(E$1,'day lookup'!$D$1:$E$52,2))</f>
        <v/>
      </c>
      <c r="F579" s="107">
        <f>VLOOKUP($B579,Computations!$B$10:$AY$386,VLOOKUP(F$1,'day lookup'!$D$1:$E$52,2))</f>
        <v>0</v>
      </c>
      <c r="G579" s="107" t="str">
        <f>VLOOKUP($B579,Computations!$B$10:$AY$386,VLOOKUP(G$1,'day lookup'!$D$1:$E$52,2))</f>
        <v/>
      </c>
      <c r="H579" s="107">
        <f>VLOOKUP($B579,Computations!$B$10:$AY$386,VLOOKUP(H$1,'day lookup'!$D$1:$E$52,2))</f>
        <v>0</v>
      </c>
      <c r="I579" s="107">
        <f>VLOOKUP($B579,Computations!$B$10:$AY$386,VLOOKUP(I$1,'day lookup'!$D$1:$E$52,2))</f>
        <v>0</v>
      </c>
      <c r="J579" s="401" t="str">
        <f>VLOOKUP($B579,Computations!$B$10:$AY$386,VLOOKUP(J$1,'day lookup'!$D$1:$E$52,2))</f>
        <v>N</v>
      </c>
      <c r="K579" s="107" t="str">
        <f>VLOOKUP($B579,Computations!$B$10:$AY$386,VLOOKUP(K$1,'day lookup'!$D$1:$E$52,2))</f>
        <v/>
      </c>
      <c r="L579" s="107" t="str">
        <f>VLOOKUP($B579,Computations!$B$10:$AY$386,VLOOKUP(L$1,'day lookup'!$D$1:$E$52,2))</f>
        <v/>
      </c>
      <c r="M579" s="107" t="str">
        <f>VLOOKUP($B579,Computations!$B$10:$AY$386,VLOOKUP(M$1,'day lookup'!$D$1:$E$52,2))</f>
        <v/>
      </c>
      <c r="N579" s="107">
        <f>VLOOKUP($B579,Computations!$B$10:$AY$386,VLOOKUP(N$1,'day lookup'!$D$1:$E$52,2))</f>
        <v>0</v>
      </c>
      <c r="O579" s="107"/>
    </row>
    <row r="580" spans="1:15">
      <c r="A580" s="73" t="str">
        <f ca="1">OFFSET('day lookup'!$A$1,WEEKDAY(B580)-1,0)</f>
        <v>MON</v>
      </c>
      <c r="B580" s="75">
        <f t="shared" si="28"/>
        <v>41351</v>
      </c>
      <c r="C580" s="107" t="str">
        <f>VLOOKUP($B580,Computations!$B$10:$AY$386,VLOOKUP(C$1,'day lookup'!$D$1:$E$52,2))</f>
        <v/>
      </c>
      <c r="D580" s="107">
        <f>VLOOKUP($B580,Computations!$B$10:$AY$386,VLOOKUP(D$1,'day lookup'!$D$1:$E$52,2))</f>
        <v>0</v>
      </c>
      <c r="E580" s="107" t="str">
        <f>VLOOKUP($B580,Computations!$B$10:$AY$386,VLOOKUP(E$1,'day lookup'!$D$1:$E$52,2))</f>
        <v/>
      </c>
      <c r="F580" s="107">
        <f>VLOOKUP($B580,Computations!$B$10:$AY$386,VLOOKUP(F$1,'day lookup'!$D$1:$E$52,2))</f>
        <v>0</v>
      </c>
      <c r="G580" s="107" t="str">
        <f>VLOOKUP($B580,Computations!$B$10:$AY$386,VLOOKUP(G$1,'day lookup'!$D$1:$E$52,2))</f>
        <v/>
      </c>
      <c r="H580" s="107">
        <f>VLOOKUP($B580,Computations!$B$10:$AY$386,VLOOKUP(H$1,'day lookup'!$D$1:$E$52,2))</f>
        <v>0</v>
      </c>
      <c r="I580" s="107">
        <f>VLOOKUP($B580,Computations!$B$10:$AY$386,VLOOKUP(I$1,'day lookup'!$D$1:$E$52,2))</f>
        <v>0</v>
      </c>
      <c r="J580" s="401" t="str">
        <f>VLOOKUP($B580,Computations!$B$10:$AY$386,VLOOKUP(J$1,'day lookup'!$D$1:$E$52,2))</f>
        <v>N</v>
      </c>
      <c r="K580" s="107" t="str">
        <f>VLOOKUP($B580,Computations!$B$10:$AY$386,VLOOKUP(K$1,'day lookup'!$D$1:$E$52,2))</f>
        <v/>
      </c>
      <c r="L580" s="107" t="str">
        <f>VLOOKUP($B580,Computations!$B$10:$AY$386,VLOOKUP(L$1,'day lookup'!$D$1:$E$52,2))</f>
        <v/>
      </c>
      <c r="M580" s="107" t="str">
        <f>VLOOKUP($B580,Computations!$B$10:$AY$386,VLOOKUP(M$1,'day lookup'!$D$1:$E$52,2))</f>
        <v/>
      </c>
      <c r="N580" s="107">
        <f>VLOOKUP($B580,Computations!$B$10:$AY$386,VLOOKUP(N$1,'day lookup'!$D$1:$E$52,2))</f>
        <v>0</v>
      </c>
      <c r="O580" s="107"/>
    </row>
    <row r="581" spans="1:15">
      <c r="A581" s="73" t="str">
        <f ca="1">OFFSET('day lookup'!$A$1,WEEKDAY(B581)-1,0)</f>
        <v>TUE</v>
      </c>
      <c r="B581" s="75">
        <f t="shared" si="28"/>
        <v>41352</v>
      </c>
      <c r="C581" s="107" t="str">
        <f>VLOOKUP($B581,Computations!$B$10:$AY$386,VLOOKUP(C$1,'day lookup'!$D$1:$E$52,2))</f>
        <v/>
      </c>
      <c r="D581" s="107">
        <f>VLOOKUP($B581,Computations!$B$10:$AY$386,VLOOKUP(D$1,'day lookup'!$D$1:$E$52,2))</f>
        <v>0</v>
      </c>
      <c r="E581" s="107" t="str">
        <f>VLOOKUP($B581,Computations!$B$10:$AY$386,VLOOKUP(E$1,'day lookup'!$D$1:$E$52,2))</f>
        <v/>
      </c>
      <c r="F581" s="107">
        <f>VLOOKUP($B581,Computations!$B$10:$AY$386,VLOOKUP(F$1,'day lookup'!$D$1:$E$52,2))</f>
        <v>0</v>
      </c>
      <c r="G581" s="107" t="str">
        <f>VLOOKUP($B581,Computations!$B$10:$AY$386,VLOOKUP(G$1,'day lookup'!$D$1:$E$52,2))</f>
        <v/>
      </c>
      <c r="H581" s="107">
        <f>VLOOKUP($B581,Computations!$B$10:$AY$386,VLOOKUP(H$1,'day lookup'!$D$1:$E$52,2))</f>
        <v>0</v>
      </c>
      <c r="I581" s="107">
        <f>VLOOKUP($B581,Computations!$B$10:$AY$386,VLOOKUP(I$1,'day lookup'!$D$1:$E$52,2))</f>
        <v>0</v>
      </c>
      <c r="J581" s="401" t="str">
        <f>VLOOKUP($B581,Computations!$B$10:$AY$386,VLOOKUP(J$1,'day lookup'!$D$1:$E$52,2))</f>
        <v>N</v>
      </c>
      <c r="K581" s="107" t="str">
        <f>VLOOKUP($B581,Computations!$B$10:$AY$386,VLOOKUP(K$1,'day lookup'!$D$1:$E$52,2))</f>
        <v/>
      </c>
      <c r="L581" s="107" t="str">
        <f>VLOOKUP($B581,Computations!$B$10:$AY$386,VLOOKUP(L$1,'day lookup'!$D$1:$E$52,2))</f>
        <v/>
      </c>
      <c r="M581" s="107" t="str">
        <f>VLOOKUP($B581,Computations!$B$10:$AY$386,VLOOKUP(M$1,'day lookup'!$D$1:$E$52,2))</f>
        <v/>
      </c>
      <c r="N581" s="107">
        <f>VLOOKUP($B581,Computations!$B$10:$AY$386,VLOOKUP(N$1,'day lookup'!$D$1:$E$52,2))</f>
        <v>0</v>
      </c>
      <c r="O581" s="107"/>
    </row>
    <row r="582" spans="1:15">
      <c r="A582" s="73" t="str">
        <f ca="1">OFFSET('day lookup'!$A$1,WEEKDAY(B582)-1,0)</f>
        <v>WED</v>
      </c>
      <c r="B582" s="75">
        <f t="shared" si="28"/>
        <v>41353</v>
      </c>
      <c r="C582" s="107" t="str">
        <f>VLOOKUP($B582,Computations!$B$10:$AY$386,VLOOKUP(C$1,'day lookup'!$D$1:$E$52,2))</f>
        <v/>
      </c>
      <c r="D582" s="107">
        <f>VLOOKUP($B582,Computations!$B$10:$AY$386,VLOOKUP(D$1,'day lookup'!$D$1:$E$52,2))</f>
        <v>0</v>
      </c>
      <c r="E582" s="107" t="str">
        <f>VLOOKUP($B582,Computations!$B$10:$AY$386,VLOOKUP(E$1,'day lookup'!$D$1:$E$52,2))</f>
        <v/>
      </c>
      <c r="F582" s="107">
        <f>VLOOKUP($B582,Computations!$B$10:$AY$386,VLOOKUP(F$1,'day lookup'!$D$1:$E$52,2))</f>
        <v>0</v>
      </c>
      <c r="G582" s="107" t="str">
        <f>VLOOKUP($B582,Computations!$B$10:$AY$386,VLOOKUP(G$1,'day lookup'!$D$1:$E$52,2))</f>
        <v/>
      </c>
      <c r="H582" s="107">
        <f>VLOOKUP($B582,Computations!$B$10:$AY$386,VLOOKUP(H$1,'day lookup'!$D$1:$E$52,2))</f>
        <v>0</v>
      </c>
      <c r="I582" s="107">
        <f>VLOOKUP($B582,Computations!$B$10:$AY$386,VLOOKUP(I$1,'day lookup'!$D$1:$E$52,2))</f>
        <v>0</v>
      </c>
      <c r="J582" s="401" t="str">
        <f>VLOOKUP($B582,Computations!$B$10:$AY$386,VLOOKUP(J$1,'day lookup'!$D$1:$E$52,2))</f>
        <v>N</v>
      </c>
      <c r="K582" s="107" t="str">
        <f>VLOOKUP($B582,Computations!$B$10:$AY$386,VLOOKUP(K$1,'day lookup'!$D$1:$E$52,2))</f>
        <v/>
      </c>
      <c r="L582" s="107" t="str">
        <f>VLOOKUP($B582,Computations!$B$10:$AY$386,VLOOKUP(L$1,'day lookup'!$D$1:$E$52,2))</f>
        <v/>
      </c>
      <c r="M582" s="107" t="str">
        <f>VLOOKUP($B582,Computations!$B$10:$AY$386,VLOOKUP(M$1,'day lookup'!$D$1:$E$52,2))</f>
        <v/>
      </c>
      <c r="N582" s="107">
        <f>VLOOKUP($B582,Computations!$B$10:$AY$386,VLOOKUP(N$1,'day lookup'!$D$1:$E$52,2))</f>
        <v>0</v>
      </c>
      <c r="O582" s="107"/>
    </row>
    <row r="583" spans="1:15">
      <c r="A583" s="73" t="str">
        <f ca="1">OFFSET('day lookup'!$A$1,WEEKDAY(B583)-1,0)</f>
        <v>THU</v>
      </c>
      <c r="B583" s="75">
        <f t="shared" si="28"/>
        <v>41354</v>
      </c>
      <c r="C583" s="107" t="str">
        <f>VLOOKUP($B583,Computations!$B$10:$AY$386,VLOOKUP(C$1,'day lookup'!$D$1:$E$52,2))</f>
        <v/>
      </c>
      <c r="D583" s="107">
        <f>VLOOKUP($B583,Computations!$B$10:$AY$386,VLOOKUP(D$1,'day lookup'!$D$1:$E$52,2))</f>
        <v>0</v>
      </c>
      <c r="E583" s="107" t="str">
        <f>VLOOKUP($B583,Computations!$B$10:$AY$386,VLOOKUP(E$1,'day lookup'!$D$1:$E$52,2))</f>
        <v/>
      </c>
      <c r="F583" s="107">
        <f>VLOOKUP($B583,Computations!$B$10:$AY$386,VLOOKUP(F$1,'day lookup'!$D$1:$E$52,2))</f>
        <v>0</v>
      </c>
      <c r="G583" s="107" t="str">
        <f>VLOOKUP($B583,Computations!$B$10:$AY$386,VLOOKUP(G$1,'day lookup'!$D$1:$E$52,2))</f>
        <v/>
      </c>
      <c r="H583" s="107">
        <f>VLOOKUP($B583,Computations!$B$10:$AY$386,VLOOKUP(H$1,'day lookup'!$D$1:$E$52,2))</f>
        <v>0</v>
      </c>
      <c r="I583" s="107">
        <f>VLOOKUP($B583,Computations!$B$10:$AY$386,VLOOKUP(I$1,'day lookup'!$D$1:$E$52,2))</f>
        <v>0</v>
      </c>
      <c r="J583" s="401" t="str">
        <f>VLOOKUP($B583,Computations!$B$10:$AY$386,VLOOKUP(J$1,'day lookup'!$D$1:$E$52,2))</f>
        <v>N</v>
      </c>
      <c r="K583" s="107" t="str">
        <f>VLOOKUP($B583,Computations!$B$10:$AY$386,VLOOKUP(K$1,'day lookup'!$D$1:$E$52,2))</f>
        <v/>
      </c>
      <c r="L583" s="107" t="str">
        <f>VLOOKUP($B583,Computations!$B$10:$AY$386,VLOOKUP(L$1,'day lookup'!$D$1:$E$52,2))</f>
        <v/>
      </c>
      <c r="M583" s="107" t="str">
        <f>VLOOKUP($B583,Computations!$B$10:$AY$386,VLOOKUP(M$1,'day lookup'!$D$1:$E$52,2))</f>
        <v/>
      </c>
      <c r="N583" s="107">
        <f>VLOOKUP($B583,Computations!$B$10:$AY$386,VLOOKUP(N$1,'day lookup'!$D$1:$E$52,2))</f>
        <v>0</v>
      </c>
      <c r="O583" s="107"/>
    </row>
    <row r="584" spans="1:15">
      <c r="A584" s="73" t="str">
        <f ca="1">OFFSET('day lookup'!$A$1,WEEKDAY(B584)-1,0)</f>
        <v>FRI</v>
      </c>
      <c r="B584" s="75">
        <f t="shared" si="28"/>
        <v>41355</v>
      </c>
      <c r="C584" s="107" t="str">
        <f>VLOOKUP($B584,Computations!$B$10:$AY$386,VLOOKUP(C$1,'day lookup'!$D$1:$E$52,2))</f>
        <v/>
      </c>
      <c r="D584" s="107">
        <f>VLOOKUP($B584,Computations!$B$10:$AY$386,VLOOKUP(D$1,'day lookup'!$D$1:$E$52,2))</f>
        <v>0</v>
      </c>
      <c r="E584" s="107" t="str">
        <f>VLOOKUP($B584,Computations!$B$10:$AY$386,VLOOKUP(E$1,'day lookup'!$D$1:$E$52,2))</f>
        <v/>
      </c>
      <c r="F584" s="107">
        <f>VLOOKUP($B584,Computations!$B$10:$AY$386,VLOOKUP(F$1,'day lookup'!$D$1:$E$52,2))</f>
        <v>0</v>
      </c>
      <c r="G584" s="107" t="str">
        <f>VLOOKUP($B584,Computations!$B$10:$AY$386,VLOOKUP(G$1,'day lookup'!$D$1:$E$52,2))</f>
        <v/>
      </c>
      <c r="H584" s="107">
        <f>VLOOKUP($B584,Computations!$B$10:$AY$386,VLOOKUP(H$1,'day lookup'!$D$1:$E$52,2))</f>
        <v>0</v>
      </c>
      <c r="I584" s="107">
        <f>VLOOKUP($B584,Computations!$B$10:$AY$386,VLOOKUP(I$1,'day lookup'!$D$1:$E$52,2))</f>
        <v>0</v>
      </c>
      <c r="J584" s="401" t="str">
        <f>VLOOKUP($B584,Computations!$B$10:$AY$386,VLOOKUP(J$1,'day lookup'!$D$1:$E$52,2))</f>
        <v>N</v>
      </c>
      <c r="K584" s="107" t="str">
        <f>VLOOKUP($B584,Computations!$B$10:$AY$386,VLOOKUP(K$1,'day lookup'!$D$1:$E$52,2))</f>
        <v/>
      </c>
      <c r="L584" s="107" t="str">
        <f>VLOOKUP($B584,Computations!$B$10:$AY$386,VLOOKUP(L$1,'day lookup'!$D$1:$E$52,2))</f>
        <v/>
      </c>
      <c r="M584" s="107" t="str">
        <f>VLOOKUP($B584,Computations!$B$10:$AY$386,VLOOKUP(M$1,'day lookup'!$D$1:$E$52,2))</f>
        <v/>
      </c>
      <c r="N584" s="107">
        <f>VLOOKUP($B584,Computations!$B$10:$AY$386,VLOOKUP(N$1,'day lookup'!$D$1:$E$52,2))</f>
        <v>0</v>
      </c>
      <c r="O584" s="107"/>
    </row>
    <row r="585" spans="1:15">
      <c r="A585" s="73" t="str">
        <f ca="1">OFFSET('day lookup'!$A$1,WEEKDAY(B585)-1,0)</f>
        <v>SAT</v>
      </c>
      <c r="B585" s="75">
        <f t="shared" si="28"/>
        <v>41356</v>
      </c>
      <c r="C585" s="107" t="str">
        <f>VLOOKUP($B585,Computations!$B$10:$AY$386,VLOOKUP(C$1,'day lookup'!$D$1:$E$52,2))</f>
        <v/>
      </c>
      <c r="D585" s="107">
        <f>VLOOKUP($B585,Computations!$B$10:$AY$386,VLOOKUP(D$1,'day lookup'!$D$1:$E$52,2))</f>
        <v>0</v>
      </c>
      <c r="E585" s="107" t="str">
        <f>VLOOKUP($B585,Computations!$B$10:$AY$386,VLOOKUP(E$1,'day lookup'!$D$1:$E$52,2))</f>
        <v/>
      </c>
      <c r="F585" s="107">
        <f>VLOOKUP($B585,Computations!$B$10:$AY$386,VLOOKUP(F$1,'day lookup'!$D$1:$E$52,2))</f>
        <v>0</v>
      </c>
      <c r="G585" s="107" t="str">
        <f>VLOOKUP($B585,Computations!$B$10:$AY$386,VLOOKUP(G$1,'day lookup'!$D$1:$E$52,2))</f>
        <v/>
      </c>
      <c r="H585" s="107">
        <f>VLOOKUP($B585,Computations!$B$10:$AY$386,VLOOKUP(H$1,'day lookup'!$D$1:$E$52,2))</f>
        <v>0</v>
      </c>
      <c r="I585" s="107">
        <f>VLOOKUP($B585,Computations!$B$10:$AY$386,VLOOKUP(I$1,'day lookup'!$D$1:$E$52,2))</f>
        <v>0</v>
      </c>
      <c r="J585" s="401" t="str">
        <f>VLOOKUP($B585,Computations!$B$10:$AY$386,VLOOKUP(J$1,'day lookup'!$D$1:$E$52,2))</f>
        <v>N</v>
      </c>
      <c r="K585" s="107" t="str">
        <f>VLOOKUP($B585,Computations!$B$10:$AY$386,VLOOKUP(K$1,'day lookup'!$D$1:$E$52,2))</f>
        <v/>
      </c>
      <c r="L585" s="107" t="str">
        <f>VLOOKUP($B585,Computations!$B$10:$AY$386,VLOOKUP(L$1,'day lookup'!$D$1:$E$52,2))</f>
        <v/>
      </c>
      <c r="M585" s="107" t="str">
        <f>VLOOKUP($B585,Computations!$B$10:$AY$386,VLOOKUP(M$1,'day lookup'!$D$1:$E$52,2))</f>
        <v/>
      </c>
      <c r="N585" s="107">
        <f>VLOOKUP($B585,Computations!$B$10:$AY$386,VLOOKUP(N$1,'day lookup'!$D$1:$E$52,2))</f>
        <v>0</v>
      </c>
      <c r="O585" s="107"/>
    </row>
    <row r="586" spans="1:15">
      <c r="A586" s="73" t="str">
        <f ca="1">OFFSET('day lookup'!$A$1,WEEKDAY(B586)-1,0)</f>
        <v>SUN</v>
      </c>
      <c r="B586" s="75">
        <f t="shared" si="28"/>
        <v>41357</v>
      </c>
      <c r="C586" s="107" t="str">
        <f>VLOOKUP($B586,Computations!$B$10:$AY$386,VLOOKUP(C$1,'day lookup'!$D$1:$E$52,2))</f>
        <v/>
      </c>
      <c r="D586" s="107">
        <f>VLOOKUP($B586,Computations!$B$10:$AY$386,VLOOKUP(D$1,'day lookup'!$D$1:$E$52,2))</f>
        <v>0</v>
      </c>
      <c r="E586" s="107" t="str">
        <f>VLOOKUP($B586,Computations!$B$10:$AY$386,VLOOKUP(E$1,'day lookup'!$D$1:$E$52,2))</f>
        <v/>
      </c>
      <c r="F586" s="107">
        <f>VLOOKUP($B586,Computations!$B$10:$AY$386,VLOOKUP(F$1,'day lookup'!$D$1:$E$52,2))</f>
        <v>0</v>
      </c>
      <c r="G586" s="107" t="str">
        <f>VLOOKUP($B586,Computations!$B$10:$AY$386,VLOOKUP(G$1,'day lookup'!$D$1:$E$52,2))</f>
        <v/>
      </c>
      <c r="H586" s="107">
        <f>VLOOKUP($B586,Computations!$B$10:$AY$386,VLOOKUP(H$1,'day lookup'!$D$1:$E$52,2))</f>
        <v>0</v>
      </c>
      <c r="I586" s="107">
        <f>VLOOKUP($B586,Computations!$B$10:$AY$386,VLOOKUP(I$1,'day lookup'!$D$1:$E$52,2))</f>
        <v>0</v>
      </c>
      <c r="J586" s="401" t="str">
        <f>VLOOKUP($B586,Computations!$B$10:$AY$386,VLOOKUP(J$1,'day lookup'!$D$1:$E$52,2))</f>
        <v>N</v>
      </c>
      <c r="K586" s="107" t="str">
        <f>VLOOKUP($B586,Computations!$B$10:$AY$386,VLOOKUP(K$1,'day lookup'!$D$1:$E$52,2))</f>
        <v/>
      </c>
      <c r="L586" s="107" t="str">
        <f>VLOOKUP($B586,Computations!$B$10:$AY$386,VLOOKUP(L$1,'day lookup'!$D$1:$E$52,2))</f>
        <v/>
      </c>
      <c r="M586" s="107" t="str">
        <f>VLOOKUP($B586,Computations!$B$10:$AY$386,VLOOKUP(M$1,'day lookup'!$D$1:$E$52,2))</f>
        <v/>
      </c>
      <c r="N586" s="107">
        <f>VLOOKUP($B586,Computations!$B$10:$AY$386,VLOOKUP(N$1,'day lookup'!$D$1:$E$52,2))</f>
        <v>0</v>
      </c>
      <c r="O586" s="107"/>
    </row>
    <row r="587" spans="1:15">
      <c r="A587" s="73" t="str">
        <f ca="1">OFFSET('day lookup'!$A$1,WEEKDAY(B587)-1,0)</f>
        <v>MON</v>
      </c>
      <c r="B587" s="75">
        <f t="shared" si="28"/>
        <v>41358</v>
      </c>
      <c r="C587" s="107" t="str">
        <f>VLOOKUP($B587,Computations!$B$10:$AY$386,VLOOKUP(C$1,'day lookup'!$D$1:$E$52,2))</f>
        <v/>
      </c>
      <c r="D587" s="107">
        <f>VLOOKUP($B587,Computations!$B$10:$AY$386,VLOOKUP(D$1,'day lookup'!$D$1:$E$52,2))</f>
        <v>0</v>
      </c>
      <c r="E587" s="107" t="str">
        <f>VLOOKUP($B587,Computations!$B$10:$AY$386,VLOOKUP(E$1,'day lookup'!$D$1:$E$52,2))</f>
        <v/>
      </c>
      <c r="F587" s="107">
        <f>VLOOKUP($B587,Computations!$B$10:$AY$386,VLOOKUP(F$1,'day lookup'!$D$1:$E$52,2))</f>
        <v>0</v>
      </c>
      <c r="G587" s="107" t="str">
        <f>VLOOKUP($B587,Computations!$B$10:$AY$386,VLOOKUP(G$1,'day lookup'!$D$1:$E$52,2))</f>
        <v/>
      </c>
      <c r="H587" s="107">
        <f>VLOOKUP($B587,Computations!$B$10:$AY$386,VLOOKUP(H$1,'day lookup'!$D$1:$E$52,2))</f>
        <v>0</v>
      </c>
      <c r="I587" s="107">
        <f>VLOOKUP($B587,Computations!$B$10:$AY$386,VLOOKUP(I$1,'day lookup'!$D$1:$E$52,2))</f>
        <v>0</v>
      </c>
      <c r="J587" s="401" t="str">
        <f>VLOOKUP($B587,Computations!$B$10:$AY$386,VLOOKUP(J$1,'day lookup'!$D$1:$E$52,2))</f>
        <v>N</v>
      </c>
      <c r="K587" s="107" t="str">
        <f>VLOOKUP($B587,Computations!$B$10:$AY$386,VLOOKUP(K$1,'day lookup'!$D$1:$E$52,2))</f>
        <v/>
      </c>
      <c r="L587" s="107" t="str">
        <f>VLOOKUP($B587,Computations!$B$10:$AY$386,VLOOKUP(L$1,'day lookup'!$D$1:$E$52,2))</f>
        <v/>
      </c>
      <c r="M587" s="107" t="str">
        <f>VLOOKUP($B587,Computations!$B$10:$AY$386,VLOOKUP(M$1,'day lookup'!$D$1:$E$52,2))</f>
        <v/>
      </c>
      <c r="N587" s="107">
        <f>VLOOKUP($B587,Computations!$B$10:$AY$386,VLOOKUP(N$1,'day lookup'!$D$1:$E$52,2))</f>
        <v>0</v>
      </c>
      <c r="O587" s="107"/>
    </row>
    <row r="588" spans="1:15">
      <c r="A588" s="73" t="str">
        <f ca="1">OFFSET('day lookup'!$A$1,WEEKDAY(B588)-1,0)</f>
        <v>TUE</v>
      </c>
      <c r="B588" s="75">
        <f t="shared" si="28"/>
        <v>41359</v>
      </c>
      <c r="C588" s="107" t="str">
        <f>VLOOKUP($B588,Computations!$B$10:$AY$386,VLOOKUP(C$1,'day lookup'!$D$1:$E$52,2))</f>
        <v/>
      </c>
      <c r="D588" s="107">
        <f>VLOOKUP($B588,Computations!$B$10:$AY$386,VLOOKUP(D$1,'day lookup'!$D$1:$E$52,2))</f>
        <v>0</v>
      </c>
      <c r="E588" s="107" t="str">
        <f>VLOOKUP($B588,Computations!$B$10:$AY$386,VLOOKUP(E$1,'day lookup'!$D$1:$E$52,2))</f>
        <v/>
      </c>
      <c r="F588" s="107">
        <f>VLOOKUP($B588,Computations!$B$10:$AY$386,VLOOKUP(F$1,'day lookup'!$D$1:$E$52,2))</f>
        <v>0</v>
      </c>
      <c r="G588" s="107" t="str">
        <f>VLOOKUP($B588,Computations!$B$10:$AY$386,VLOOKUP(G$1,'day lookup'!$D$1:$E$52,2))</f>
        <v/>
      </c>
      <c r="H588" s="107">
        <f>VLOOKUP($B588,Computations!$B$10:$AY$386,VLOOKUP(H$1,'day lookup'!$D$1:$E$52,2))</f>
        <v>0</v>
      </c>
      <c r="I588" s="107">
        <f>VLOOKUP($B588,Computations!$B$10:$AY$386,VLOOKUP(I$1,'day lookup'!$D$1:$E$52,2))</f>
        <v>0</v>
      </c>
      <c r="J588" s="401" t="str">
        <f>VLOOKUP($B588,Computations!$B$10:$AY$386,VLOOKUP(J$1,'day lookup'!$D$1:$E$52,2))</f>
        <v>N</v>
      </c>
      <c r="K588" s="107" t="str">
        <f>VLOOKUP($B588,Computations!$B$10:$AY$386,VLOOKUP(K$1,'day lookup'!$D$1:$E$52,2))</f>
        <v/>
      </c>
      <c r="L588" s="107" t="str">
        <f>VLOOKUP($B588,Computations!$B$10:$AY$386,VLOOKUP(L$1,'day lookup'!$D$1:$E$52,2))</f>
        <v/>
      </c>
      <c r="M588" s="107" t="str">
        <f>VLOOKUP($B588,Computations!$B$10:$AY$386,VLOOKUP(M$1,'day lookup'!$D$1:$E$52,2))</f>
        <v/>
      </c>
      <c r="N588" s="107">
        <f>VLOOKUP($B588,Computations!$B$10:$AY$386,VLOOKUP(N$1,'day lookup'!$D$1:$E$52,2))</f>
        <v>0</v>
      </c>
      <c r="O588" s="107"/>
    </row>
    <row r="589" spans="1:15">
      <c r="A589" s="73" t="str">
        <f ca="1">OFFSET('day lookup'!$A$1,WEEKDAY(B589)-1,0)</f>
        <v>WED</v>
      </c>
      <c r="B589" s="75">
        <f t="shared" si="28"/>
        <v>41360</v>
      </c>
      <c r="C589" s="107" t="str">
        <f>VLOOKUP($B589,Computations!$B$10:$AY$386,VLOOKUP(C$1,'day lookup'!$D$1:$E$52,2))</f>
        <v/>
      </c>
      <c r="D589" s="107">
        <f>VLOOKUP($B589,Computations!$B$10:$AY$386,VLOOKUP(D$1,'day lookup'!$D$1:$E$52,2))</f>
        <v>0</v>
      </c>
      <c r="E589" s="107" t="str">
        <f>VLOOKUP($B589,Computations!$B$10:$AY$386,VLOOKUP(E$1,'day lookup'!$D$1:$E$52,2))</f>
        <v/>
      </c>
      <c r="F589" s="107">
        <f>VLOOKUP($B589,Computations!$B$10:$AY$386,VLOOKUP(F$1,'day lookup'!$D$1:$E$52,2))</f>
        <v>0</v>
      </c>
      <c r="G589" s="107" t="str">
        <f>VLOOKUP($B589,Computations!$B$10:$AY$386,VLOOKUP(G$1,'day lookup'!$D$1:$E$52,2))</f>
        <v/>
      </c>
      <c r="H589" s="107">
        <f>VLOOKUP($B589,Computations!$B$10:$AY$386,VLOOKUP(H$1,'day lookup'!$D$1:$E$52,2))</f>
        <v>0</v>
      </c>
      <c r="I589" s="107">
        <f>VLOOKUP($B589,Computations!$B$10:$AY$386,VLOOKUP(I$1,'day lookup'!$D$1:$E$52,2))</f>
        <v>0</v>
      </c>
      <c r="J589" s="401" t="str">
        <f>VLOOKUP($B589,Computations!$B$10:$AY$386,VLOOKUP(J$1,'day lookup'!$D$1:$E$52,2))</f>
        <v>N</v>
      </c>
      <c r="K589" s="107" t="str">
        <f>VLOOKUP($B589,Computations!$B$10:$AY$386,VLOOKUP(K$1,'day lookup'!$D$1:$E$52,2))</f>
        <v/>
      </c>
      <c r="L589" s="107" t="str">
        <f>VLOOKUP($B589,Computations!$B$10:$AY$386,VLOOKUP(L$1,'day lookup'!$D$1:$E$52,2))</f>
        <v/>
      </c>
      <c r="M589" s="107" t="str">
        <f>VLOOKUP($B589,Computations!$B$10:$AY$386,VLOOKUP(M$1,'day lookup'!$D$1:$E$52,2))</f>
        <v/>
      </c>
      <c r="N589" s="107">
        <f>VLOOKUP($B589,Computations!$B$10:$AY$386,VLOOKUP(N$1,'day lookup'!$D$1:$E$52,2))</f>
        <v>0</v>
      </c>
      <c r="O589" s="107"/>
    </row>
    <row r="590" spans="1:15">
      <c r="A590" s="73" t="str">
        <f ca="1">OFFSET('day lookup'!$A$1,WEEKDAY(B590)-1,0)</f>
        <v>THU</v>
      </c>
      <c r="B590" s="75">
        <f t="shared" si="28"/>
        <v>41361</v>
      </c>
      <c r="C590" s="107" t="str">
        <f>VLOOKUP($B590,Computations!$B$10:$AY$386,VLOOKUP(C$1,'day lookup'!$D$1:$E$52,2))</f>
        <v/>
      </c>
      <c r="D590" s="107">
        <f>VLOOKUP($B590,Computations!$B$10:$AY$386,VLOOKUP(D$1,'day lookup'!$D$1:$E$52,2))</f>
        <v>0</v>
      </c>
      <c r="E590" s="107" t="str">
        <f>VLOOKUP($B590,Computations!$B$10:$AY$386,VLOOKUP(E$1,'day lookup'!$D$1:$E$52,2))</f>
        <v/>
      </c>
      <c r="F590" s="107">
        <f>VLOOKUP($B590,Computations!$B$10:$AY$386,VLOOKUP(F$1,'day lookup'!$D$1:$E$52,2))</f>
        <v>0</v>
      </c>
      <c r="G590" s="107" t="str">
        <f>VLOOKUP($B590,Computations!$B$10:$AY$386,VLOOKUP(G$1,'day lookup'!$D$1:$E$52,2))</f>
        <v/>
      </c>
      <c r="H590" s="107">
        <f>VLOOKUP($B590,Computations!$B$10:$AY$386,VLOOKUP(H$1,'day lookup'!$D$1:$E$52,2))</f>
        <v>0</v>
      </c>
      <c r="I590" s="107">
        <f>VLOOKUP($B590,Computations!$B$10:$AY$386,VLOOKUP(I$1,'day lookup'!$D$1:$E$52,2))</f>
        <v>0</v>
      </c>
      <c r="J590" s="401" t="str">
        <f>VLOOKUP($B590,Computations!$B$10:$AY$386,VLOOKUP(J$1,'day lookup'!$D$1:$E$52,2))</f>
        <v>N</v>
      </c>
      <c r="K590" s="107" t="str">
        <f>VLOOKUP($B590,Computations!$B$10:$AY$386,VLOOKUP(K$1,'day lookup'!$D$1:$E$52,2))</f>
        <v/>
      </c>
      <c r="L590" s="107" t="str">
        <f>VLOOKUP($B590,Computations!$B$10:$AY$386,VLOOKUP(L$1,'day lookup'!$D$1:$E$52,2))</f>
        <v/>
      </c>
      <c r="M590" s="107" t="str">
        <f>VLOOKUP($B590,Computations!$B$10:$AY$386,VLOOKUP(M$1,'day lookup'!$D$1:$E$52,2))</f>
        <v/>
      </c>
      <c r="N590" s="107">
        <f>VLOOKUP($B590,Computations!$B$10:$AY$386,VLOOKUP(N$1,'day lookup'!$D$1:$E$52,2))</f>
        <v>0</v>
      </c>
      <c r="O590" s="107"/>
    </row>
    <row r="591" spans="1:15">
      <c r="A591" s="73" t="str">
        <f ca="1">OFFSET('day lookup'!$A$1,WEEKDAY(B591)-1,0)</f>
        <v>FRI</v>
      </c>
      <c r="B591" s="75">
        <f>B590+1</f>
        <v>41362</v>
      </c>
      <c r="C591" s="107" t="str">
        <f>VLOOKUP($B591,Computations!$B$10:$AY$386,VLOOKUP(C$1,'day lookup'!$D$1:$E$52,2))</f>
        <v/>
      </c>
      <c r="D591" s="107">
        <f>VLOOKUP($B591,Computations!$B$10:$AY$386,VLOOKUP(D$1,'day lookup'!$D$1:$E$52,2))</f>
        <v>0</v>
      </c>
      <c r="E591" s="107" t="str">
        <f>VLOOKUP($B591,Computations!$B$10:$AY$386,VLOOKUP(E$1,'day lookup'!$D$1:$E$52,2))</f>
        <v/>
      </c>
      <c r="F591" s="107">
        <f>VLOOKUP($B591,Computations!$B$10:$AY$386,VLOOKUP(F$1,'day lookup'!$D$1:$E$52,2))</f>
        <v>0</v>
      </c>
      <c r="G591" s="107" t="str">
        <f>VLOOKUP($B591,Computations!$B$10:$AY$386,VLOOKUP(G$1,'day lookup'!$D$1:$E$52,2))</f>
        <v/>
      </c>
      <c r="H591" s="107">
        <f>VLOOKUP($B591,Computations!$B$10:$AY$386,VLOOKUP(H$1,'day lookup'!$D$1:$E$52,2))</f>
        <v>0</v>
      </c>
      <c r="I591" s="107">
        <f>VLOOKUP($B591,Computations!$B$10:$AY$386,VLOOKUP(I$1,'day lookup'!$D$1:$E$52,2))</f>
        <v>0</v>
      </c>
      <c r="J591" s="401" t="str">
        <f>VLOOKUP($B591,Computations!$B$10:$AY$386,VLOOKUP(J$1,'day lookup'!$D$1:$E$52,2))</f>
        <v>N</v>
      </c>
      <c r="K591" s="107" t="str">
        <f>VLOOKUP($B591,Computations!$B$10:$AY$386,VLOOKUP(K$1,'day lookup'!$D$1:$E$52,2))</f>
        <v/>
      </c>
      <c r="L591" s="107" t="str">
        <f>VLOOKUP($B591,Computations!$B$10:$AY$386,VLOOKUP(L$1,'day lookup'!$D$1:$E$52,2))</f>
        <v/>
      </c>
      <c r="M591" s="107" t="str">
        <f>VLOOKUP($B591,Computations!$B$10:$AY$386,VLOOKUP(M$1,'day lookup'!$D$1:$E$52,2))</f>
        <v/>
      </c>
      <c r="N591" s="107">
        <f>VLOOKUP($B591,Computations!$B$10:$AY$386,VLOOKUP(N$1,'day lookup'!$D$1:$E$52,2))</f>
        <v>0</v>
      </c>
      <c r="O591" s="107"/>
    </row>
    <row r="592" spans="1:15">
      <c r="A592" s="73" t="str">
        <f ca="1">OFFSET('day lookup'!$A$1,WEEKDAY(B592)-1,0)</f>
        <v>SAT</v>
      </c>
      <c r="B592" s="75">
        <f>B591+1</f>
        <v>41363</v>
      </c>
      <c r="C592" s="107" t="str">
        <f>VLOOKUP($B592,Computations!$B$10:$AY$386,VLOOKUP(C$1,'day lookup'!$D$1:$E$52,2))</f>
        <v/>
      </c>
      <c r="D592" s="107">
        <f>VLOOKUP($B592,Computations!$B$10:$AY$386,VLOOKUP(D$1,'day lookup'!$D$1:$E$52,2))</f>
        <v>0</v>
      </c>
      <c r="E592" s="107" t="str">
        <f>VLOOKUP($B592,Computations!$B$10:$AY$386,VLOOKUP(E$1,'day lookup'!$D$1:$E$52,2))</f>
        <v/>
      </c>
      <c r="F592" s="107">
        <f>VLOOKUP($B592,Computations!$B$10:$AY$386,VLOOKUP(F$1,'day lookup'!$D$1:$E$52,2))</f>
        <v>0</v>
      </c>
      <c r="G592" s="107" t="str">
        <f>VLOOKUP($B592,Computations!$B$10:$AY$386,VLOOKUP(G$1,'day lookup'!$D$1:$E$52,2))</f>
        <v/>
      </c>
      <c r="H592" s="107">
        <f>VLOOKUP($B592,Computations!$B$10:$AY$386,VLOOKUP(H$1,'day lookup'!$D$1:$E$52,2))</f>
        <v>0</v>
      </c>
      <c r="I592" s="107">
        <f>VLOOKUP($B592,Computations!$B$10:$AY$386,VLOOKUP(I$1,'day lookup'!$D$1:$E$52,2))</f>
        <v>0</v>
      </c>
      <c r="J592" s="401" t="str">
        <f>VLOOKUP($B592,Computations!$B$10:$AY$386,VLOOKUP(J$1,'day lookup'!$D$1:$E$52,2))</f>
        <v>N</v>
      </c>
      <c r="K592" s="107" t="str">
        <f>VLOOKUP($B592,Computations!$B$10:$AY$386,VLOOKUP(K$1,'day lookup'!$D$1:$E$52,2))</f>
        <v/>
      </c>
      <c r="L592" s="107" t="str">
        <f>VLOOKUP($B592,Computations!$B$10:$AY$386,VLOOKUP(L$1,'day lookup'!$D$1:$E$52,2))</f>
        <v/>
      </c>
      <c r="M592" s="107" t="str">
        <f>VLOOKUP($B592,Computations!$B$10:$AY$386,VLOOKUP(M$1,'day lookup'!$D$1:$E$52,2))</f>
        <v/>
      </c>
      <c r="N592" s="107">
        <f>VLOOKUP($B592,Computations!$B$10:$AY$386,VLOOKUP(N$1,'day lookup'!$D$1:$E$52,2))</f>
        <v>0</v>
      </c>
      <c r="O592" s="107"/>
    </row>
    <row r="593" spans="1:15">
      <c r="A593" s="73" t="str">
        <f ca="1">OFFSET('day lookup'!$A$1,WEEKDAY(B593)-1,0)</f>
        <v>SUN</v>
      </c>
      <c r="B593" s="75">
        <f>B592+1</f>
        <v>41364</v>
      </c>
      <c r="C593" s="107" t="str">
        <f>VLOOKUP($B593,Computations!$B$10:$AY$386,VLOOKUP(C$1,'day lookup'!$D$1:$E$52,2))</f>
        <v/>
      </c>
      <c r="D593" s="107">
        <f>VLOOKUP($B593,Computations!$B$10:$AY$386,VLOOKUP(D$1,'day lookup'!$D$1:$E$52,2))</f>
        <v>0</v>
      </c>
      <c r="E593" s="107" t="str">
        <f>VLOOKUP($B593,Computations!$B$10:$AY$386,VLOOKUP(E$1,'day lookup'!$D$1:$E$52,2))</f>
        <v/>
      </c>
      <c r="F593" s="107">
        <f>VLOOKUP($B593,Computations!$B$10:$AY$386,VLOOKUP(F$1,'day lookup'!$D$1:$E$52,2))</f>
        <v>0</v>
      </c>
      <c r="G593" s="107" t="str">
        <f>VLOOKUP($B593,Computations!$B$10:$AY$386,VLOOKUP(G$1,'day lookup'!$D$1:$E$52,2))</f>
        <v/>
      </c>
      <c r="H593" s="107">
        <f>VLOOKUP($B593,Computations!$B$10:$AY$386,VLOOKUP(H$1,'day lookup'!$D$1:$E$52,2))</f>
        <v>0</v>
      </c>
      <c r="I593" s="107">
        <f>VLOOKUP($B593,Computations!$B$10:$AY$386,VLOOKUP(I$1,'day lookup'!$D$1:$E$52,2))</f>
        <v>0</v>
      </c>
      <c r="J593" s="401" t="str">
        <f>VLOOKUP($B593,Computations!$B$10:$AY$386,VLOOKUP(J$1,'day lookup'!$D$1:$E$52,2))</f>
        <v>N</v>
      </c>
      <c r="K593" s="107" t="str">
        <f>VLOOKUP($B593,Computations!$B$10:$AY$386,VLOOKUP(K$1,'day lookup'!$D$1:$E$52,2))</f>
        <v/>
      </c>
      <c r="L593" s="107" t="str">
        <f>VLOOKUP($B593,Computations!$B$10:$AY$386,VLOOKUP(L$1,'day lookup'!$D$1:$E$52,2))</f>
        <v/>
      </c>
      <c r="M593" s="107" t="str">
        <f>VLOOKUP($B593,Computations!$B$10:$AY$386,VLOOKUP(M$1,'day lookup'!$D$1:$E$52,2))</f>
        <v/>
      </c>
      <c r="N593" s="107">
        <f>VLOOKUP($B593,Computations!$B$10:$AY$386,VLOOKUP(N$1,'day lookup'!$D$1:$E$52,2))</f>
        <v>0</v>
      </c>
      <c r="O593" s="107"/>
    </row>
    <row r="594" spans="1:15">
      <c r="A594" s="81"/>
    </row>
    <row r="595" spans="1:15">
      <c r="A595" s="48" t="s">
        <v>48</v>
      </c>
      <c r="C595" s="61">
        <f t="shared" ref="C595:I595" si="29">AVERAGEA(C563:C593)</f>
        <v>0</v>
      </c>
      <c r="D595" s="61">
        <f t="shared" si="29"/>
        <v>0</v>
      </c>
      <c r="E595" s="61">
        <f t="shared" si="29"/>
        <v>0</v>
      </c>
      <c r="F595" s="61">
        <f t="shared" si="29"/>
        <v>0</v>
      </c>
      <c r="G595" s="61">
        <f t="shared" si="29"/>
        <v>0</v>
      </c>
      <c r="H595" s="61">
        <f t="shared" si="29"/>
        <v>0</v>
      </c>
      <c r="I595" s="61">
        <f t="shared" si="29"/>
        <v>0</v>
      </c>
      <c r="K595" s="101"/>
      <c r="L595" s="61">
        <f>AVERAGEA(L563:L593)</f>
        <v>0</v>
      </c>
      <c r="M595" s="60"/>
      <c r="N595" s="61">
        <f>AVERAGEA(N563:N593)</f>
        <v>0</v>
      </c>
      <c r="O595" s="61"/>
    </row>
    <row r="596" spans="1:15">
      <c r="A596" s="104" t="s">
        <v>49</v>
      </c>
      <c r="B596" s="105"/>
      <c r="C596" s="19"/>
      <c r="D596" s="53"/>
      <c r="E596" s="53">
        <f>SUM(E563:E593)*1.9835</f>
        <v>0</v>
      </c>
      <c r="F596" s="53">
        <f>SUM(F563:F593)*1.9835</f>
        <v>0</v>
      </c>
      <c r="G596" s="53">
        <f>SUM(G563:G593)*1.9835</f>
        <v>0</v>
      </c>
      <c r="H596" s="53">
        <f>SUM(H563:H593)*1.9835</f>
        <v>0</v>
      </c>
      <c r="I596" s="53">
        <f>SUM(I563:I593)*1.9835</f>
        <v>0</v>
      </c>
      <c r="K596" s="59"/>
      <c r="L596" s="53">
        <f>SUM(L563:L593)*1.9835</f>
        <v>0</v>
      </c>
      <c r="M596" s="53"/>
      <c r="N596" s="53">
        <f>SUM(N563:N593)*1.9835</f>
        <v>0</v>
      </c>
      <c r="O596" s="19"/>
    </row>
    <row r="597" spans="1:15" ht="13.5" thickBot="1">
      <c r="A597" s="76"/>
      <c r="B597" s="64"/>
      <c r="C597" s="65"/>
      <c r="D597" s="66"/>
      <c r="E597" s="94"/>
      <c r="F597" s="95"/>
      <c r="G597" s="94"/>
      <c r="H597" s="95"/>
      <c r="I597" s="95"/>
      <c r="J597" s="67"/>
      <c r="K597" s="102"/>
      <c r="L597" s="95"/>
      <c r="M597" s="78"/>
      <c r="N597" s="68"/>
      <c r="O597" s="68"/>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legacyDrawing r:id="rId2"/>
</worksheet>
</file>

<file path=xl/worksheets/sheet8.xml><?xml version="1.0" encoding="utf-8"?>
<worksheet xmlns="http://schemas.openxmlformats.org/spreadsheetml/2006/main" xmlns:r="http://schemas.openxmlformats.org/officeDocument/2006/relationships">
  <sheetPr codeName="Sheet8"/>
  <dimension ref="A1:AI512"/>
  <sheetViews>
    <sheetView zoomScale="115" zoomScaleNormal="115" workbookViewId="0">
      <pane xSplit="2" ySplit="6" topLeftCell="C283" activePane="bottomRight" state="frozen"/>
      <selection pane="topRight" activeCell="C1" sqref="C1"/>
      <selection pane="bottomLeft" activeCell="A7" sqref="A7"/>
      <selection pane="bottomRight" activeCell="B300" sqref="B300"/>
    </sheetView>
  </sheetViews>
  <sheetFormatPr defaultRowHeight="12.75"/>
  <cols>
    <col min="1" max="1" width="26.5" style="21" customWidth="1"/>
    <col min="2" max="2" width="10" style="21" customWidth="1"/>
    <col min="3" max="32" width="15.625" style="6" customWidth="1"/>
    <col min="33" max="16384" width="9" style="6"/>
  </cols>
  <sheetData>
    <row r="1" spans="1:35">
      <c r="A1" s="7" t="s">
        <v>135</v>
      </c>
      <c r="B1" s="7"/>
    </row>
    <row r="2" spans="1:35">
      <c r="A2" s="7" t="s">
        <v>241</v>
      </c>
      <c r="B2" s="567">
        <v>2012</v>
      </c>
    </row>
    <row r="4" spans="1:35">
      <c r="A4" s="21" t="s">
        <v>172</v>
      </c>
    </row>
    <row r="5" spans="1:35" s="42" customFormat="1" ht="63.75">
      <c r="A5" s="41" t="s">
        <v>59</v>
      </c>
      <c r="B5" s="125" t="s">
        <v>147</v>
      </c>
      <c r="C5" s="20" t="s">
        <v>70</v>
      </c>
      <c r="D5" s="20" t="s">
        <v>77</v>
      </c>
      <c r="E5" s="20" t="s">
        <v>77</v>
      </c>
      <c r="F5" s="20" t="s">
        <v>77</v>
      </c>
      <c r="G5" s="20" t="s">
        <v>86</v>
      </c>
      <c r="H5" s="20" t="s">
        <v>86</v>
      </c>
      <c r="I5" s="140" t="s">
        <v>459</v>
      </c>
      <c r="J5" s="20" t="s">
        <v>91</v>
      </c>
      <c r="K5" s="20" t="s">
        <v>94</v>
      </c>
      <c r="L5" s="140" t="s">
        <v>470</v>
      </c>
      <c r="M5" s="20" t="s">
        <v>99</v>
      </c>
      <c r="N5" s="20" t="s">
        <v>99</v>
      </c>
      <c r="O5" s="20" t="s">
        <v>99</v>
      </c>
      <c r="P5" s="140" t="s">
        <v>460</v>
      </c>
      <c r="Q5" s="140" t="s">
        <v>175</v>
      </c>
      <c r="R5" s="20" t="s">
        <v>103</v>
      </c>
      <c r="S5" s="20" t="s">
        <v>107</v>
      </c>
      <c r="T5" s="20" t="s">
        <v>109</v>
      </c>
      <c r="U5" s="20" t="s">
        <v>114</v>
      </c>
      <c r="V5" s="20" t="s">
        <v>116</v>
      </c>
      <c r="W5" s="140" t="s">
        <v>173</v>
      </c>
      <c r="X5" s="20" t="s">
        <v>118</v>
      </c>
      <c r="Y5" s="20" t="s">
        <v>120</v>
      </c>
      <c r="Z5" s="20" t="s">
        <v>120</v>
      </c>
      <c r="AA5" s="20" t="s">
        <v>122</v>
      </c>
      <c r="AB5" s="140" t="s">
        <v>471</v>
      </c>
      <c r="AC5" s="140" t="s">
        <v>471</v>
      </c>
      <c r="AD5" s="20" t="s">
        <v>124</v>
      </c>
      <c r="AE5" s="140" t="s">
        <v>451</v>
      </c>
      <c r="AF5" s="20" t="s">
        <v>128</v>
      </c>
      <c r="AG5" s="20" t="s">
        <v>128</v>
      </c>
      <c r="AH5" s="20" t="s">
        <v>131</v>
      </c>
      <c r="AI5" s="20" t="s">
        <v>133</v>
      </c>
    </row>
    <row r="6" spans="1:35" s="38" customFormat="1">
      <c r="A6" s="111" t="s">
        <v>60</v>
      </c>
      <c r="B6" s="114"/>
      <c r="C6" s="110" t="s">
        <v>71</v>
      </c>
      <c r="D6" s="110" t="s">
        <v>78</v>
      </c>
      <c r="E6" s="110" t="s">
        <v>80</v>
      </c>
      <c r="F6" s="141" t="s">
        <v>178</v>
      </c>
      <c r="G6" s="110" t="s">
        <v>87</v>
      </c>
      <c r="H6" s="110" t="s">
        <v>88</v>
      </c>
      <c r="I6" s="110" t="s">
        <v>89</v>
      </c>
      <c r="J6" s="110" t="s">
        <v>92</v>
      </c>
      <c r="K6" s="110" t="s">
        <v>95</v>
      </c>
      <c r="L6" s="141" t="s">
        <v>466</v>
      </c>
      <c r="M6" s="110" t="s">
        <v>100</v>
      </c>
      <c r="N6" s="110" t="s">
        <v>102</v>
      </c>
      <c r="O6" s="141" t="s">
        <v>174</v>
      </c>
      <c r="P6" s="141" t="s">
        <v>461</v>
      </c>
      <c r="Q6" s="141" t="s">
        <v>176</v>
      </c>
      <c r="R6" s="110" t="s">
        <v>104</v>
      </c>
      <c r="S6" s="110" t="s">
        <v>108</v>
      </c>
      <c r="T6" s="110" t="s">
        <v>110</v>
      </c>
      <c r="U6" s="110" t="s">
        <v>115</v>
      </c>
      <c r="V6" s="110" t="s">
        <v>117</v>
      </c>
      <c r="W6" s="110" t="s">
        <v>112</v>
      </c>
      <c r="X6" s="110" t="s">
        <v>119</v>
      </c>
      <c r="Y6" s="141" t="s">
        <v>474</v>
      </c>
      <c r="Z6" s="110" t="s">
        <v>121</v>
      </c>
      <c r="AA6" s="110" t="s">
        <v>123</v>
      </c>
      <c r="AB6" s="141" t="s">
        <v>472</v>
      </c>
      <c r="AC6" s="141" t="s">
        <v>473</v>
      </c>
      <c r="AD6" s="110" t="s">
        <v>125</v>
      </c>
      <c r="AE6" s="141" t="s">
        <v>452</v>
      </c>
      <c r="AF6" s="110" t="s">
        <v>129</v>
      </c>
      <c r="AG6" s="141" t="s">
        <v>177</v>
      </c>
      <c r="AH6" s="110" t="s">
        <v>132</v>
      </c>
      <c r="AI6" s="110" t="s">
        <v>134</v>
      </c>
    </row>
    <row r="7" spans="1:35" s="38" customFormat="1">
      <c r="A7" s="111" t="s">
        <v>61</v>
      </c>
      <c r="B7" s="114"/>
      <c r="C7" s="110" t="s">
        <v>72</v>
      </c>
      <c r="D7" s="110" t="s">
        <v>72</v>
      </c>
      <c r="E7" s="110" t="s">
        <v>81</v>
      </c>
      <c r="F7" s="110"/>
      <c r="G7" s="110" t="s">
        <v>72</v>
      </c>
      <c r="H7" s="110" t="s">
        <v>72</v>
      </c>
      <c r="I7" s="110" t="s">
        <v>81</v>
      </c>
      <c r="J7" s="110" t="s">
        <v>72</v>
      </c>
      <c r="K7" s="110" t="s">
        <v>96</v>
      </c>
      <c r="L7" s="110"/>
      <c r="M7" s="110" t="s">
        <v>72</v>
      </c>
      <c r="N7" s="110" t="s">
        <v>72</v>
      </c>
      <c r="O7" s="110"/>
      <c r="P7" s="110"/>
      <c r="Q7" s="110"/>
      <c r="R7" s="110" t="s">
        <v>81</v>
      </c>
      <c r="S7" s="110" t="s">
        <v>72</v>
      </c>
      <c r="T7" s="110" t="s">
        <v>96</v>
      </c>
      <c r="U7" s="110" t="s">
        <v>72</v>
      </c>
      <c r="V7" s="110" t="s">
        <v>72</v>
      </c>
      <c r="W7" s="110" t="s">
        <v>72</v>
      </c>
      <c r="X7" s="110" t="s">
        <v>72</v>
      </c>
      <c r="Y7" s="110"/>
      <c r="Z7" s="110" t="s">
        <v>72</v>
      </c>
      <c r="AA7" s="110" t="s">
        <v>72</v>
      </c>
      <c r="AB7" s="110"/>
      <c r="AC7" s="110"/>
      <c r="AD7" s="110" t="s">
        <v>72</v>
      </c>
      <c r="AE7" s="110"/>
      <c r="AF7" s="110" t="s">
        <v>81</v>
      </c>
      <c r="AG7" s="110"/>
      <c r="AH7" s="110" t="s">
        <v>72</v>
      </c>
      <c r="AI7" s="110" t="s">
        <v>72</v>
      </c>
    </row>
    <row r="8" spans="1:35" s="38" customFormat="1">
      <c r="A8" s="111" t="s">
        <v>62</v>
      </c>
      <c r="B8" s="114"/>
      <c r="C8" s="112">
        <v>36683</v>
      </c>
      <c r="D8" s="112">
        <v>36790</v>
      </c>
      <c r="E8" s="112">
        <v>30084</v>
      </c>
      <c r="F8" s="112">
        <v>37897</v>
      </c>
      <c r="G8" s="112">
        <v>36353</v>
      </c>
      <c r="H8" s="112">
        <v>36353</v>
      </c>
      <c r="I8" s="112">
        <v>30084</v>
      </c>
      <c r="J8" s="112">
        <v>36789</v>
      </c>
      <c r="K8" s="112">
        <v>32925</v>
      </c>
      <c r="L8" s="112"/>
      <c r="M8" s="112">
        <v>36796</v>
      </c>
      <c r="N8" s="112">
        <v>36796</v>
      </c>
      <c r="O8" s="112">
        <v>37817</v>
      </c>
      <c r="P8" s="112">
        <v>39194</v>
      </c>
      <c r="Q8" s="112">
        <v>37609</v>
      </c>
      <c r="R8" s="112">
        <v>30084</v>
      </c>
      <c r="S8" s="112">
        <v>35341</v>
      </c>
      <c r="T8" s="112">
        <v>32734</v>
      </c>
      <c r="U8" s="112">
        <v>36432</v>
      </c>
      <c r="V8" s="112">
        <v>36902</v>
      </c>
      <c r="W8" s="112">
        <v>36887</v>
      </c>
      <c r="X8" s="112">
        <v>36922</v>
      </c>
      <c r="Y8" s="112"/>
      <c r="Z8" s="112">
        <v>36655</v>
      </c>
      <c r="AA8" s="112">
        <v>36796</v>
      </c>
      <c r="AB8" s="112"/>
      <c r="AC8" s="112"/>
      <c r="AD8" s="112">
        <v>36509</v>
      </c>
      <c r="AE8" s="112">
        <v>37650</v>
      </c>
      <c r="AF8" s="112">
        <v>30084</v>
      </c>
      <c r="AG8" s="112">
        <v>37798</v>
      </c>
      <c r="AH8" s="112">
        <v>35306</v>
      </c>
      <c r="AI8" s="112">
        <v>36713</v>
      </c>
    </row>
    <row r="9" spans="1:35" s="38" customFormat="1">
      <c r="A9" s="111" t="s">
        <v>63</v>
      </c>
      <c r="B9" s="114"/>
      <c r="C9" s="110" t="s">
        <v>73</v>
      </c>
      <c r="D9" s="110" t="s">
        <v>73</v>
      </c>
      <c r="E9" s="110" t="s">
        <v>82</v>
      </c>
      <c r="F9" s="110">
        <v>25</v>
      </c>
      <c r="G9" s="110" t="s">
        <v>73</v>
      </c>
      <c r="H9" s="110" t="s">
        <v>73</v>
      </c>
      <c r="I9" s="110" t="s">
        <v>82</v>
      </c>
      <c r="J9" s="110" t="s">
        <v>73</v>
      </c>
      <c r="K9" s="110" t="s">
        <v>82</v>
      </c>
      <c r="L9" s="110"/>
      <c r="M9" s="110" t="s">
        <v>73</v>
      </c>
      <c r="N9" s="110" t="s">
        <v>73</v>
      </c>
      <c r="O9" s="110">
        <v>25</v>
      </c>
      <c r="P9" s="110">
        <v>25</v>
      </c>
      <c r="Q9" s="110">
        <v>25</v>
      </c>
      <c r="R9" s="110" t="s">
        <v>82</v>
      </c>
      <c r="S9" s="110" t="s">
        <v>73</v>
      </c>
      <c r="T9" s="110" t="s">
        <v>82</v>
      </c>
      <c r="U9" s="110" t="s">
        <v>73</v>
      </c>
      <c r="V9" s="110" t="s">
        <v>73</v>
      </c>
      <c r="W9" s="110" t="s">
        <v>73</v>
      </c>
      <c r="X9" s="110" t="s">
        <v>73</v>
      </c>
      <c r="Y9" s="110"/>
      <c r="Z9" s="110" t="s">
        <v>73</v>
      </c>
      <c r="AA9" s="110" t="s">
        <v>73</v>
      </c>
      <c r="AB9" s="110"/>
      <c r="AC9" s="110"/>
      <c r="AD9" s="110" t="s">
        <v>73</v>
      </c>
      <c r="AE9" s="110"/>
      <c r="AF9" s="110" t="s">
        <v>82</v>
      </c>
      <c r="AG9" s="110">
        <v>25</v>
      </c>
      <c r="AH9" s="110" t="s">
        <v>73</v>
      </c>
      <c r="AI9" s="110" t="s">
        <v>73</v>
      </c>
    </row>
    <row r="10" spans="1:35" s="38" customFormat="1">
      <c r="A10" s="111" t="s">
        <v>64</v>
      </c>
      <c r="B10" s="114"/>
      <c r="C10" s="112">
        <v>45814</v>
      </c>
      <c r="D10" s="112">
        <v>45921</v>
      </c>
      <c r="E10" s="112">
        <v>44864</v>
      </c>
      <c r="F10" s="112">
        <v>47029</v>
      </c>
      <c r="G10" s="112">
        <v>45485</v>
      </c>
      <c r="H10" s="112">
        <v>45485</v>
      </c>
      <c r="I10" s="112">
        <v>44681</v>
      </c>
      <c r="J10" s="112">
        <v>45920</v>
      </c>
      <c r="K10" s="112">
        <v>47664</v>
      </c>
      <c r="L10" s="112"/>
      <c r="M10" s="112">
        <v>45927</v>
      </c>
      <c r="N10" s="112">
        <v>45927</v>
      </c>
      <c r="O10" s="112">
        <v>46949</v>
      </c>
      <c r="P10" s="112">
        <v>48326</v>
      </c>
      <c r="Q10" s="112">
        <v>46740</v>
      </c>
      <c r="R10" s="112">
        <v>44681</v>
      </c>
      <c r="S10" s="112">
        <v>44561</v>
      </c>
      <c r="T10" s="112">
        <v>47299</v>
      </c>
      <c r="U10" s="112">
        <v>43737</v>
      </c>
      <c r="V10" s="112">
        <v>46033</v>
      </c>
      <c r="W10" s="112">
        <v>46018</v>
      </c>
      <c r="X10" s="112">
        <v>46053</v>
      </c>
      <c r="Y10" s="112"/>
      <c r="Z10" s="112">
        <v>45786</v>
      </c>
      <c r="AA10" s="112">
        <v>45927</v>
      </c>
      <c r="AB10" s="112"/>
      <c r="AC10" s="112"/>
      <c r="AD10" s="112">
        <v>45641</v>
      </c>
      <c r="AE10" s="112"/>
      <c r="AF10" s="112">
        <v>44742</v>
      </c>
      <c r="AG10" s="112">
        <v>46930</v>
      </c>
      <c r="AH10" s="112">
        <v>44377</v>
      </c>
      <c r="AI10" s="112">
        <v>45844</v>
      </c>
    </row>
    <row r="11" spans="1:35" s="38" customFormat="1">
      <c r="A11" s="111" t="s">
        <v>65</v>
      </c>
      <c r="B11" s="114"/>
      <c r="C11" s="110" t="s">
        <v>74</v>
      </c>
      <c r="D11" s="110" t="s">
        <v>74</v>
      </c>
      <c r="E11" s="110" t="s">
        <v>74</v>
      </c>
      <c r="F11" s="141" t="s">
        <v>74</v>
      </c>
      <c r="G11" s="110" t="s">
        <v>74</v>
      </c>
      <c r="H11" s="110" t="s">
        <v>74</v>
      </c>
      <c r="I11" s="110" t="s">
        <v>74</v>
      </c>
      <c r="J11" s="110" t="s">
        <v>74</v>
      </c>
      <c r="K11" s="110" t="s">
        <v>74</v>
      </c>
      <c r="L11" s="110"/>
      <c r="M11" s="110" t="s">
        <v>74</v>
      </c>
      <c r="N11" s="110" t="s">
        <v>74</v>
      </c>
      <c r="O11" s="141" t="s">
        <v>74</v>
      </c>
      <c r="P11" s="141" t="s">
        <v>74</v>
      </c>
      <c r="Q11" s="141" t="s">
        <v>74</v>
      </c>
      <c r="R11" s="110" t="s">
        <v>74</v>
      </c>
      <c r="S11" s="110" t="s">
        <v>74</v>
      </c>
      <c r="T11" s="110" t="s">
        <v>74</v>
      </c>
      <c r="U11" s="110" t="s">
        <v>74</v>
      </c>
      <c r="V11" s="110" t="s">
        <v>74</v>
      </c>
      <c r="W11" s="110" t="s">
        <v>74</v>
      </c>
      <c r="X11" s="110" t="s">
        <v>74</v>
      </c>
      <c r="Y11" s="110"/>
      <c r="Z11" s="110" t="s">
        <v>74</v>
      </c>
      <c r="AA11" s="110" t="s">
        <v>74</v>
      </c>
      <c r="AB11" s="110"/>
      <c r="AC11" s="110"/>
      <c r="AD11" s="110" t="s">
        <v>74</v>
      </c>
      <c r="AE11" s="110"/>
      <c r="AF11" s="110" t="s">
        <v>74</v>
      </c>
      <c r="AG11" s="110" t="s">
        <v>74</v>
      </c>
      <c r="AH11" s="110" t="s">
        <v>74</v>
      </c>
      <c r="AI11" s="110" t="s">
        <v>74</v>
      </c>
    </row>
    <row r="12" spans="1:35" s="38" customFormat="1">
      <c r="A12" s="111" t="s">
        <v>66</v>
      </c>
      <c r="B12" s="114"/>
      <c r="C12" s="110" t="s">
        <v>75</v>
      </c>
      <c r="D12" s="110" t="s">
        <v>75</v>
      </c>
      <c r="E12" s="110" t="s">
        <v>83</v>
      </c>
      <c r="F12" s="141" t="s">
        <v>75</v>
      </c>
      <c r="G12" s="110" t="s">
        <v>75</v>
      </c>
      <c r="H12" s="110" t="s">
        <v>75</v>
      </c>
      <c r="I12" s="110" t="s">
        <v>83</v>
      </c>
      <c r="J12" s="110" t="s">
        <v>75</v>
      </c>
      <c r="K12" s="110" t="s">
        <v>97</v>
      </c>
      <c r="L12" s="110"/>
      <c r="M12" s="110" t="s">
        <v>75</v>
      </c>
      <c r="N12" s="110" t="s">
        <v>75</v>
      </c>
      <c r="O12" s="141" t="s">
        <v>75</v>
      </c>
      <c r="P12" s="141" t="s">
        <v>75</v>
      </c>
      <c r="Q12" s="141" t="s">
        <v>75</v>
      </c>
      <c r="R12" s="110" t="s">
        <v>83</v>
      </c>
      <c r="S12" s="110" t="s">
        <v>75</v>
      </c>
      <c r="T12" s="110" t="s">
        <v>97</v>
      </c>
      <c r="U12" s="110" t="s">
        <v>75</v>
      </c>
      <c r="V12" s="110" t="s">
        <v>75</v>
      </c>
      <c r="W12" s="110" t="s">
        <v>75</v>
      </c>
      <c r="X12" s="110" t="s">
        <v>75</v>
      </c>
      <c r="Y12" s="110"/>
      <c r="Z12" s="110" t="s">
        <v>75</v>
      </c>
      <c r="AA12" s="110" t="s">
        <v>75</v>
      </c>
      <c r="AB12" s="110"/>
      <c r="AC12" s="110"/>
      <c r="AD12" s="110" t="s">
        <v>75</v>
      </c>
      <c r="AE12" s="141" t="s">
        <v>75</v>
      </c>
      <c r="AF12" s="110" t="s">
        <v>83</v>
      </c>
      <c r="AG12" s="141" t="s">
        <v>75</v>
      </c>
      <c r="AH12" s="110" t="s">
        <v>75</v>
      </c>
      <c r="AI12" s="110" t="s">
        <v>75</v>
      </c>
    </row>
    <row r="13" spans="1:35" s="38" customFormat="1">
      <c r="A13" s="111" t="s">
        <v>4</v>
      </c>
      <c r="B13" s="114"/>
      <c r="D13" s="110"/>
      <c r="K13" s="110" t="s">
        <v>98</v>
      </c>
      <c r="L13" s="110"/>
      <c r="T13" s="110" t="s">
        <v>111</v>
      </c>
      <c r="AD13" s="110" t="s">
        <v>126</v>
      </c>
      <c r="AE13" s="110"/>
    </row>
    <row r="14" spans="1:35" s="38" customFormat="1">
      <c r="A14" s="111" t="s">
        <v>67</v>
      </c>
      <c r="B14" s="114"/>
      <c r="C14" s="110" t="s">
        <v>76</v>
      </c>
      <c r="D14" s="110" t="s">
        <v>76</v>
      </c>
      <c r="E14" s="110" t="s">
        <v>84</v>
      </c>
      <c r="F14" s="141" t="s">
        <v>76</v>
      </c>
      <c r="G14" s="110" t="s">
        <v>76</v>
      </c>
      <c r="H14" s="110" t="s">
        <v>76</v>
      </c>
      <c r="I14" s="110" t="s">
        <v>84</v>
      </c>
      <c r="J14" s="110" t="s">
        <v>84</v>
      </c>
      <c r="K14" s="110" t="s">
        <v>13</v>
      </c>
      <c r="L14" s="110"/>
      <c r="M14" s="110" t="s">
        <v>76</v>
      </c>
      <c r="N14" s="110" t="s">
        <v>76</v>
      </c>
      <c r="O14" s="141" t="s">
        <v>76</v>
      </c>
      <c r="P14" s="141" t="s">
        <v>76</v>
      </c>
      <c r="Q14" s="141" t="s">
        <v>76</v>
      </c>
      <c r="R14" s="110" t="s">
        <v>105</v>
      </c>
      <c r="S14" s="110" t="s">
        <v>84</v>
      </c>
      <c r="T14" s="110" t="s">
        <v>13</v>
      </c>
      <c r="U14" s="110" t="s">
        <v>76</v>
      </c>
      <c r="V14" s="110" t="s">
        <v>84</v>
      </c>
      <c r="W14" s="110" t="s">
        <v>84</v>
      </c>
      <c r="X14" s="110" t="s">
        <v>84</v>
      </c>
      <c r="Y14" s="110"/>
      <c r="Z14" s="110" t="s">
        <v>84</v>
      </c>
      <c r="AA14" s="110" t="s">
        <v>84</v>
      </c>
      <c r="AB14" s="110"/>
      <c r="AC14" s="110"/>
      <c r="AD14" s="110" t="s">
        <v>76</v>
      </c>
      <c r="AE14" s="110" t="s">
        <v>76</v>
      </c>
      <c r="AF14" s="110" t="s">
        <v>84</v>
      </c>
      <c r="AG14" s="141" t="s">
        <v>76</v>
      </c>
      <c r="AH14" s="110" t="s">
        <v>84</v>
      </c>
      <c r="AI14" s="110" t="s">
        <v>76</v>
      </c>
    </row>
    <row r="15" spans="1:35" s="38" customFormat="1">
      <c r="A15" s="111" t="s">
        <v>68</v>
      </c>
      <c r="B15" s="117">
        <f>SUM(C15:AH15)</f>
        <v>18902</v>
      </c>
      <c r="C15" s="110">
        <v>35</v>
      </c>
      <c r="D15" s="110">
        <v>490</v>
      </c>
      <c r="E15" s="110">
        <v>500</v>
      </c>
      <c r="F15" s="110">
        <v>500</v>
      </c>
      <c r="G15" s="110">
        <v>200</v>
      </c>
      <c r="H15" s="110">
        <v>300</v>
      </c>
      <c r="I15" s="110">
        <v>1250</v>
      </c>
      <c r="J15" s="110">
        <v>250</v>
      </c>
      <c r="K15" s="110">
        <v>5000</v>
      </c>
      <c r="L15" s="110"/>
      <c r="M15" s="110">
        <v>500</v>
      </c>
      <c r="N15" s="110">
        <v>700</v>
      </c>
      <c r="O15" s="110">
        <v>530</v>
      </c>
      <c r="P15" s="110">
        <v>38</v>
      </c>
      <c r="Q15" s="110">
        <v>100</v>
      </c>
      <c r="R15" s="110">
        <v>6000</v>
      </c>
      <c r="S15" s="110">
        <v>500</v>
      </c>
      <c r="T15" s="110">
        <v>0</v>
      </c>
      <c r="U15" s="110">
        <v>300</v>
      </c>
      <c r="V15" s="110">
        <v>400</v>
      </c>
      <c r="W15" s="110">
        <v>21</v>
      </c>
      <c r="X15" s="110">
        <v>75</v>
      </c>
      <c r="Y15" s="110"/>
      <c r="Z15" s="110">
        <v>350</v>
      </c>
      <c r="AA15" s="110">
        <v>185</v>
      </c>
      <c r="AB15" s="110"/>
      <c r="AC15" s="110"/>
      <c r="AD15" s="110">
        <v>43</v>
      </c>
      <c r="AE15" s="110">
        <v>15</v>
      </c>
      <c r="AF15" s="110">
        <v>100</v>
      </c>
      <c r="AG15" s="110">
        <v>500</v>
      </c>
      <c r="AH15" s="110">
        <v>20</v>
      </c>
      <c r="AI15" s="110">
        <v>100</v>
      </c>
    </row>
    <row r="16" spans="1:35" s="42" customFormat="1" ht="140.25">
      <c r="A16" s="41" t="s">
        <v>69</v>
      </c>
      <c r="B16" s="115"/>
      <c r="D16" s="20" t="s">
        <v>79</v>
      </c>
      <c r="E16" s="20" t="s">
        <v>85</v>
      </c>
      <c r="F16" s="20"/>
      <c r="I16" s="20" t="s">
        <v>90</v>
      </c>
      <c r="J16" s="20" t="s">
        <v>93</v>
      </c>
      <c r="K16" s="20" t="s">
        <v>152</v>
      </c>
      <c r="L16" s="20"/>
      <c r="M16" s="20" t="s">
        <v>101</v>
      </c>
      <c r="N16" s="20" t="s">
        <v>101</v>
      </c>
      <c r="O16" s="20" t="s">
        <v>101</v>
      </c>
      <c r="P16" s="20"/>
      <c r="Q16" s="20"/>
      <c r="R16" s="20" t="s">
        <v>106</v>
      </c>
      <c r="T16" s="20" t="s">
        <v>151</v>
      </c>
      <c r="W16" s="20" t="s">
        <v>113</v>
      </c>
      <c r="AD16" s="20" t="s">
        <v>127</v>
      </c>
      <c r="AE16" s="20"/>
      <c r="AF16" s="20" t="s">
        <v>130</v>
      </c>
      <c r="AG16" s="20"/>
    </row>
    <row r="18" spans="1:35">
      <c r="A18" s="7" t="s">
        <v>146</v>
      </c>
    </row>
    <row r="20" spans="1:35" s="133" customFormat="1">
      <c r="A20" s="7" t="s">
        <v>144</v>
      </c>
      <c r="B20" s="117">
        <f>SUM(C20:AH20)</f>
        <v>3723.7490000000003</v>
      </c>
      <c r="C20" s="133">
        <f>SUM(C27:C38)</f>
        <v>32.42</v>
      </c>
      <c r="D20" s="133">
        <f t="shared" ref="D20:AI20" si="0">SUM(D27:D38)</f>
        <v>171.13399999999999</v>
      </c>
      <c r="E20" s="133">
        <f t="shared" si="0"/>
        <v>171.13399999999999</v>
      </c>
      <c r="F20" s="133">
        <f t="shared" si="0"/>
        <v>171.13399999999999</v>
      </c>
      <c r="G20" s="133">
        <f t="shared" si="0"/>
        <v>54.7</v>
      </c>
      <c r="H20" s="133">
        <f t="shared" si="0"/>
        <v>0</v>
      </c>
      <c r="I20" s="133">
        <f t="shared" si="0"/>
        <v>0</v>
      </c>
      <c r="J20" s="133">
        <f t="shared" si="0"/>
        <v>3.9769999999999999</v>
      </c>
      <c r="K20" s="133">
        <f t="shared" si="0"/>
        <v>0</v>
      </c>
      <c r="M20" s="133">
        <f t="shared" si="0"/>
        <v>500</v>
      </c>
      <c r="N20" s="133">
        <f t="shared" si="0"/>
        <v>700</v>
      </c>
      <c r="O20" s="133">
        <f t="shared" si="0"/>
        <v>530</v>
      </c>
      <c r="P20" s="133">
        <v>38</v>
      </c>
      <c r="Q20" s="133">
        <f t="shared" si="0"/>
        <v>30</v>
      </c>
      <c r="R20" s="133">
        <f t="shared" si="0"/>
        <v>35</v>
      </c>
      <c r="S20" s="133">
        <f t="shared" si="0"/>
        <v>7.8000000000000016</v>
      </c>
      <c r="T20" s="133">
        <f t="shared" si="0"/>
        <v>0</v>
      </c>
      <c r="U20" s="133">
        <f t="shared" si="0"/>
        <v>46.9</v>
      </c>
      <c r="V20" s="133">
        <f t="shared" si="0"/>
        <v>400.00000000000006</v>
      </c>
      <c r="W20" s="133">
        <f>SUM(W27:W38)</f>
        <v>21</v>
      </c>
      <c r="X20" s="133">
        <f t="shared" si="0"/>
        <v>75</v>
      </c>
      <c r="Y20" s="133">
        <f t="shared" si="0"/>
        <v>0</v>
      </c>
      <c r="Z20" s="133">
        <f t="shared" si="0"/>
        <v>149.9</v>
      </c>
      <c r="AA20" s="133">
        <f t="shared" si="0"/>
        <v>0</v>
      </c>
      <c r="AB20" s="133">
        <f t="shared" si="0"/>
        <v>8</v>
      </c>
      <c r="AC20" s="133">
        <f t="shared" si="0"/>
        <v>0</v>
      </c>
      <c r="AD20" s="133">
        <f t="shared" si="0"/>
        <v>43</v>
      </c>
      <c r="AE20" s="133">
        <f t="shared" si="0"/>
        <v>15</v>
      </c>
      <c r="AG20" s="133">
        <f t="shared" si="0"/>
        <v>500</v>
      </c>
      <c r="AH20" s="133">
        <f t="shared" si="0"/>
        <v>19.649999999999999</v>
      </c>
      <c r="AI20" s="133">
        <f t="shared" si="0"/>
        <v>0</v>
      </c>
    </row>
    <row r="21" spans="1:35">
      <c r="A21" s="7"/>
      <c r="B21" s="117"/>
    </row>
    <row r="22" spans="1:35">
      <c r="A22" s="7" t="s">
        <v>143</v>
      </c>
      <c r="B22" s="117"/>
      <c r="R22" s="6">
        <v>0</v>
      </c>
      <c r="S22" s="6">
        <v>0</v>
      </c>
    </row>
    <row r="23" spans="1:35">
      <c r="A23" s="7"/>
      <c r="B23" s="117"/>
    </row>
    <row r="24" spans="1:35">
      <c r="A24" s="7" t="str">
        <f>CONCATENATE("Apr  ",'Contract Usage'!$B$2)</f>
        <v>Apr  2012</v>
      </c>
      <c r="B24" s="117">
        <f>SUM(C24:AI24)</f>
        <v>298.48700000000002</v>
      </c>
      <c r="C24" s="54">
        <v>0</v>
      </c>
      <c r="D24" s="54">
        <v>1.5429999999999999</v>
      </c>
      <c r="E24" s="54">
        <v>1.5429999999999999</v>
      </c>
      <c r="F24" s="54">
        <v>1.5429999999999999</v>
      </c>
      <c r="G24" s="54">
        <v>0</v>
      </c>
      <c r="H24" s="54">
        <v>0</v>
      </c>
      <c r="I24" s="54">
        <v>40</v>
      </c>
      <c r="J24" s="54">
        <v>0.155</v>
      </c>
      <c r="K24" s="54">
        <v>0</v>
      </c>
      <c r="L24" s="54">
        <v>0</v>
      </c>
      <c r="M24" s="54">
        <v>51.6</v>
      </c>
      <c r="N24" s="54">
        <v>72.2</v>
      </c>
      <c r="O24" s="54">
        <v>54.7</v>
      </c>
      <c r="P24" s="54">
        <v>0</v>
      </c>
      <c r="Q24" s="54">
        <v>8.33</v>
      </c>
      <c r="R24" s="54">
        <v>0</v>
      </c>
      <c r="S24" s="54">
        <v>2.98</v>
      </c>
      <c r="T24" s="54">
        <v>0</v>
      </c>
      <c r="U24" s="54">
        <v>8.08</v>
      </c>
      <c r="V24" s="54">
        <v>4.4000000000000004</v>
      </c>
      <c r="W24" s="54">
        <v>0</v>
      </c>
      <c r="X24" s="54">
        <v>9.6430000000000007</v>
      </c>
      <c r="Y24" s="54">
        <v>0</v>
      </c>
      <c r="Z24" s="54">
        <v>14.72</v>
      </c>
      <c r="AA24" s="54">
        <v>0</v>
      </c>
      <c r="AB24" s="54">
        <v>0</v>
      </c>
      <c r="AC24" s="54">
        <v>0</v>
      </c>
      <c r="AD24" s="54">
        <v>1</v>
      </c>
      <c r="AE24" s="54">
        <v>0</v>
      </c>
      <c r="AF24" s="54">
        <v>0</v>
      </c>
      <c r="AG24" s="54">
        <v>25</v>
      </c>
      <c r="AH24" s="54">
        <v>1.05</v>
      </c>
      <c r="AI24" s="54">
        <v>0</v>
      </c>
    </row>
    <row r="25" spans="1:35">
      <c r="A25" s="7" t="str">
        <f>CONCATENATE("May  ",'Contract Usage'!$B$2)</f>
        <v>May  2012</v>
      </c>
      <c r="B25" s="117">
        <f t="shared" ref="B25:B37" si="1">SUM(C25:AI25)</f>
        <v>471.85399999999987</v>
      </c>
      <c r="C25" s="54">
        <v>0</v>
      </c>
      <c r="D25" s="54">
        <v>8.51</v>
      </c>
      <c r="E25" s="54">
        <v>8.51</v>
      </c>
      <c r="F25" s="54">
        <v>8.52</v>
      </c>
      <c r="G25" s="54">
        <v>0</v>
      </c>
      <c r="H25" s="54">
        <v>0</v>
      </c>
      <c r="I25" s="54">
        <v>200</v>
      </c>
      <c r="J25" s="54">
        <v>0.77200000000000002</v>
      </c>
      <c r="K25" s="54">
        <v>0</v>
      </c>
      <c r="L25" s="54">
        <v>0</v>
      </c>
      <c r="M25" s="54">
        <v>38.1</v>
      </c>
      <c r="N25" s="54">
        <v>53.3</v>
      </c>
      <c r="O25" s="54">
        <v>40.4</v>
      </c>
      <c r="P25" s="54">
        <v>0</v>
      </c>
      <c r="Q25" s="54">
        <v>8.33</v>
      </c>
      <c r="R25" s="54">
        <v>0</v>
      </c>
      <c r="S25" s="54">
        <v>12.36</v>
      </c>
      <c r="T25" s="54">
        <v>0</v>
      </c>
      <c r="U25" s="54">
        <v>4.1500000000000004</v>
      </c>
      <c r="V25" s="54">
        <v>68.599999999999994</v>
      </c>
      <c r="W25" s="54">
        <v>0</v>
      </c>
      <c r="X25" s="54">
        <v>11.532</v>
      </c>
      <c r="Y25" s="54">
        <v>0</v>
      </c>
      <c r="Z25" s="54">
        <v>0.87</v>
      </c>
      <c r="AA25" s="54">
        <v>0</v>
      </c>
      <c r="AB25" s="54">
        <v>0</v>
      </c>
      <c r="AC25" s="54">
        <v>0</v>
      </c>
      <c r="AD25" s="54">
        <v>2</v>
      </c>
      <c r="AE25" s="54">
        <v>3</v>
      </c>
      <c r="AF25" s="54">
        <v>0</v>
      </c>
      <c r="AG25" s="54">
        <v>0</v>
      </c>
      <c r="AH25" s="54">
        <v>2.9</v>
      </c>
      <c r="AI25" s="54">
        <v>0</v>
      </c>
    </row>
    <row r="26" spans="1:35">
      <c r="A26" s="7" t="str">
        <f>CONCATENATE("Jun  ",'Contract Usage'!$B$2)</f>
        <v>Jun  2012</v>
      </c>
      <c r="B26" s="117">
        <f>SUM(C26:AI26)</f>
        <v>582.32600000000002</v>
      </c>
      <c r="C26" s="54">
        <v>0</v>
      </c>
      <c r="D26" s="54">
        <v>24.63</v>
      </c>
      <c r="E26" s="54">
        <v>24.63</v>
      </c>
      <c r="F26" s="54">
        <v>24.64</v>
      </c>
      <c r="G26" s="54">
        <v>0</v>
      </c>
      <c r="H26" s="54">
        <v>0</v>
      </c>
      <c r="I26" s="54">
        <v>200</v>
      </c>
      <c r="J26" s="54">
        <v>0.874</v>
      </c>
      <c r="K26" s="54">
        <v>0</v>
      </c>
      <c r="L26" s="54">
        <v>0</v>
      </c>
      <c r="M26" s="54">
        <v>27.9</v>
      </c>
      <c r="N26" s="54">
        <v>39.1</v>
      </c>
      <c r="O26" s="54">
        <v>29.6</v>
      </c>
      <c r="P26" s="54">
        <v>0</v>
      </c>
      <c r="Q26" s="54">
        <v>8.33</v>
      </c>
      <c r="R26" s="54">
        <v>0</v>
      </c>
      <c r="S26" s="54">
        <v>17.2</v>
      </c>
      <c r="T26" s="54">
        <v>0</v>
      </c>
      <c r="U26" s="54">
        <v>0.19</v>
      </c>
      <c r="V26" s="54">
        <v>94.3</v>
      </c>
      <c r="W26" s="54">
        <v>0</v>
      </c>
      <c r="X26" s="54">
        <v>13.231999999999999</v>
      </c>
      <c r="Y26" s="54">
        <v>0</v>
      </c>
      <c r="Z26" s="54">
        <v>2.23</v>
      </c>
      <c r="AA26" s="54">
        <v>0</v>
      </c>
      <c r="AB26" s="54">
        <v>0</v>
      </c>
      <c r="AC26" s="54">
        <v>0</v>
      </c>
      <c r="AD26" s="54">
        <v>5</v>
      </c>
      <c r="AE26" s="54">
        <v>3</v>
      </c>
      <c r="AF26" s="54">
        <v>64</v>
      </c>
      <c r="AG26" s="54">
        <v>0</v>
      </c>
      <c r="AH26" s="54">
        <v>3.47</v>
      </c>
      <c r="AI26" s="54">
        <v>0</v>
      </c>
    </row>
    <row r="27" spans="1:35">
      <c r="A27" s="7" t="str">
        <f>CONCATENATE("Jul  ",'Contract Usage'!$B$2)</f>
        <v>Jul  2012</v>
      </c>
      <c r="B27" s="117">
        <f t="shared" si="1"/>
        <v>781.6350000000001</v>
      </c>
      <c r="C27" s="573">
        <v>10.01</v>
      </c>
      <c r="D27" s="573">
        <v>31.393000000000001</v>
      </c>
      <c r="E27" s="573">
        <v>31.393000000000001</v>
      </c>
      <c r="F27" s="573">
        <v>31.393000000000001</v>
      </c>
      <c r="G27" s="6">
        <v>0</v>
      </c>
      <c r="H27" s="6">
        <v>0</v>
      </c>
      <c r="I27" s="6">
        <v>0</v>
      </c>
      <c r="J27" s="573">
        <v>0.30599999999999999</v>
      </c>
      <c r="K27" s="6">
        <v>0</v>
      </c>
      <c r="L27" s="573">
        <v>79</v>
      </c>
      <c r="M27" s="573">
        <v>74</v>
      </c>
      <c r="N27" s="573">
        <v>103</v>
      </c>
      <c r="O27" s="573">
        <v>78</v>
      </c>
      <c r="P27" s="573">
        <v>8.42</v>
      </c>
      <c r="Q27" s="573">
        <v>10</v>
      </c>
      <c r="R27" s="6">
        <v>0</v>
      </c>
      <c r="S27" s="573">
        <v>0.65</v>
      </c>
      <c r="T27" s="6">
        <v>0</v>
      </c>
      <c r="U27" s="574">
        <v>0</v>
      </c>
      <c r="V27" s="573">
        <v>85.4</v>
      </c>
      <c r="W27" s="6">
        <v>4.2</v>
      </c>
      <c r="X27" s="573">
        <v>6.25</v>
      </c>
      <c r="Y27" s="573">
        <v>0</v>
      </c>
      <c r="Z27" s="573">
        <v>33.700000000000003</v>
      </c>
      <c r="AA27" s="573">
        <v>0</v>
      </c>
      <c r="AB27" s="6">
        <v>1</v>
      </c>
      <c r="AC27" s="6">
        <v>0</v>
      </c>
      <c r="AD27" s="573">
        <v>5</v>
      </c>
      <c r="AE27" s="6">
        <v>3</v>
      </c>
      <c r="AF27" s="573">
        <v>36</v>
      </c>
      <c r="AG27" s="573">
        <v>146</v>
      </c>
      <c r="AH27" s="6">
        <v>3.52</v>
      </c>
      <c r="AI27" s="573">
        <v>0</v>
      </c>
    </row>
    <row r="28" spans="1:35">
      <c r="A28" s="7" t="str">
        <f>CONCATENATE("Aug  ",'Contract Usage'!$B$2)</f>
        <v>Aug  2012</v>
      </c>
      <c r="B28" s="117">
        <f t="shared" si="1"/>
        <v>759.32799999999997</v>
      </c>
      <c r="C28" s="573">
        <v>8.5500000000000007</v>
      </c>
      <c r="D28" s="573">
        <v>37.625999999999998</v>
      </c>
      <c r="E28" s="573">
        <v>37.625999999999998</v>
      </c>
      <c r="F28" s="573">
        <v>37.625999999999998</v>
      </c>
      <c r="G28" s="6">
        <v>0</v>
      </c>
      <c r="H28" s="6">
        <v>0</v>
      </c>
      <c r="I28" s="6">
        <v>0</v>
      </c>
      <c r="J28" s="573">
        <v>0.37</v>
      </c>
      <c r="K28" s="6">
        <v>0</v>
      </c>
      <c r="L28" s="575">
        <v>0</v>
      </c>
      <c r="M28" s="573">
        <v>74</v>
      </c>
      <c r="N28" s="573">
        <v>103</v>
      </c>
      <c r="O28" s="573">
        <v>78</v>
      </c>
      <c r="P28" s="573">
        <v>7.46</v>
      </c>
      <c r="Q28" s="573">
        <v>0</v>
      </c>
      <c r="R28" s="6">
        <v>10</v>
      </c>
      <c r="S28" s="573">
        <v>0.65</v>
      </c>
      <c r="T28" s="6">
        <v>0</v>
      </c>
      <c r="U28" s="574">
        <v>0</v>
      </c>
      <c r="V28" s="573">
        <v>95.1</v>
      </c>
      <c r="W28" s="6">
        <v>4.2</v>
      </c>
      <c r="X28" s="573">
        <v>6.25</v>
      </c>
      <c r="Y28" s="573">
        <v>0</v>
      </c>
      <c r="Z28" s="573">
        <v>51.4</v>
      </c>
      <c r="AA28" s="573">
        <v>0</v>
      </c>
      <c r="AB28" s="6">
        <v>1</v>
      </c>
      <c r="AC28" s="6">
        <v>0</v>
      </c>
      <c r="AD28" s="573">
        <v>10</v>
      </c>
      <c r="AE28" s="6">
        <v>3</v>
      </c>
      <c r="AF28" s="573">
        <v>0</v>
      </c>
      <c r="AG28" s="573">
        <v>191</v>
      </c>
      <c r="AH28" s="6">
        <v>2.4700000000000002</v>
      </c>
      <c r="AI28" s="573">
        <v>0</v>
      </c>
    </row>
    <row r="29" spans="1:35">
      <c r="A29" s="7" t="str">
        <f>CONCATENATE("Sep  ",'Contract Usage'!$B$2)</f>
        <v>Sep  2012</v>
      </c>
      <c r="B29" s="117">
        <f t="shared" si="1"/>
        <v>634.80200000000002</v>
      </c>
      <c r="C29" s="573">
        <v>5.29</v>
      </c>
      <c r="D29" s="573">
        <v>36.485999999999997</v>
      </c>
      <c r="E29" s="573">
        <v>36.485999999999997</v>
      </c>
      <c r="F29" s="573">
        <v>36.485999999999997</v>
      </c>
      <c r="G29" s="6">
        <v>17.899999999999999</v>
      </c>
      <c r="H29" s="6">
        <v>0</v>
      </c>
      <c r="I29" s="6">
        <v>0</v>
      </c>
      <c r="J29" s="573">
        <v>0.41399999999999998</v>
      </c>
      <c r="K29" s="6">
        <v>0</v>
      </c>
      <c r="L29" s="575">
        <v>21.09</v>
      </c>
      <c r="M29" s="573">
        <v>66</v>
      </c>
      <c r="N29" s="573">
        <v>92</v>
      </c>
      <c r="O29" s="573">
        <v>70</v>
      </c>
      <c r="P29" s="573">
        <v>7.35</v>
      </c>
      <c r="Q29" s="573">
        <v>0</v>
      </c>
      <c r="R29" s="6">
        <v>10</v>
      </c>
      <c r="S29" s="573">
        <v>0.65</v>
      </c>
      <c r="T29" s="6">
        <v>0</v>
      </c>
      <c r="U29" s="574">
        <v>0.82</v>
      </c>
      <c r="V29" s="573">
        <v>65.099999999999994</v>
      </c>
      <c r="W29" s="6">
        <v>4.2</v>
      </c>
      <c r="X29" s="573">
        <v>6.25</v>
      </c>
      <c r="Y29" s="573">
        <v>0</v>
      </c>
      <c r="Z29" s="573">
        <v>4.0999999999999996</v>
      </c>
      <c r="AA29" s="573">
        <v>0</v>
      </c>
      <c r="AB29" s="6">
        <v>1</v>
      </c>
      <c r="AC29" s="6">
        <v>0</v>
      </c>
      <c r="AD29" s="573">
        <v>10</v>
      </c>
      <c r="AE29" s="6">
        <v>3</v>
      </c>
      <c r="AF29" s="573">
        <v>0</v>
      </c>
      <c r="AG29" s="573">
        <v>138</v>
      </c>
      <c r="AH29" s="6">
        <v>2.1800000000000002</v>
      </c>
      <c r="AI29" s="573">
        <v>0</v>
      </c>
    </row>
    <row r="30" spans="1:35">
      <c r="A30" s="7" t="str">
        <f>CONCATENATE("Oct  ",'Contract Usage'!$B$2)</f>
        <v>Oct  2012</v>
      </c>
      <c r="B30" s="117">
        <f t="shared" si="1"/>
        <v>690.505</v>
      </c>
      <c r="C30" s="573">
        <v>2.76</v>
      </c>
      <c r="D30" s="573">
        <v>46.055999999999997</v>
      </c>
      <c r="E30" s="573">
        <v>46.055999999999997</v>
      </c>
      <c r="F30" s="573">
        <v>46.055999999999997</v>
      </c>
      <c r="G30" s="6">
        <v>14</v>
      </c>
      <c r="H30" s="6">
        <v>0</v>
      </c>
      <c r="I30" s="6">
        <v>0</v>
      </c>
      <c r="J30" s="573">
        <v>0.437</v>
      </c>
      <c r="K30" s="6">
        <v>0</v>
      </c>
      <c r="L30" s="575">
        <v>103.29</v>
      </c>
      <c r="M30" s="573">
        <v>84</v>
      </c>
      <c r="N30" s="573">
        <v>117</v>
      </c>
      <c r="O30" s="573">
        <v>89</v>
      </c>
      <c r="P30" s="573">
        <v>5.13</v>
      </c>
      <c r="Q30" s="573">
        <v>0</v>
      </c>
      <c r="R30" s="6">
        <v>10</v>
      </c>
      <c r="S30" s="573">
        <v>0.65</v>
      </c>
      <c r="T30" s="6">
        <v>0</v>
      </c>
      <c r="U30" s="574">
        <v>9.98</v>
      </c>
      <c r="V30" s="573">
        <v>70.599999999999994</v>
      </c>
      <c r="W30" s="6">
        <v>4.2</v>
      </c>
      <c r="X30" s="573">
        <v>6.25</v>
      </c>
      <c r="Y30" s="573">
        <v>0</v>
      </c>
      <c r="Z30" s="573">
        <v>2.9</v>
      </c>
      <c r="AA30" s="573">
        <v>0</v>
      </c>
      <c r="AB30" s="6">
        <v>1</v>
      </c>
      <c r="AC30" s="6">
        <v>0</v>
      </c>
      <c r="AD30" s="573">
        <v>5</v>
      </c>
      <c r="AE30" s="6">
        <v>0</v>
      </c>
      <c r="AF30" s="573">
        <v>0</v>
      </c>
      <c r="AG30" s="573">
        <v>25</v>
      </c>
      <c r="AH30" s="6">
        <v>1.1399999999999999</v>
      </c>
      <c r="AI30" s="573">
        <v>0</v>
      </c>
    </row>
    <row r="31" spans="1:35">
      <c r="A31" s="7" t="str">
        <f>CONCATENATE("Nov  ",'Contract Usage'!$B$2)</f>
        <v>Nov  2012</v>
      </c>
      <c r="B31" s="117">
        <f t="shared" si="1"/>
        <v>186.017</v>
      </c>
      <c r="C31" s="573">
        <v>0</v>
      </c>
      <c r="D31" s="573">
        <v>7.65</v>
      </c>
      <c r="E31" s="573">
        <v>7.65</v>
      </c>
      <c r="F31" s="573">
        <v>7.65</v>
      </c>
      <c r="G31" s="6">
        <v>7</v>
      </c>
      <c r="H31" s="6">
        <v>0</v>
      </c>
      <c r="I31" s="6">
        <v>0</v>
      </c>
      <c r="J31" s="573">
        <v>0.437</v>
      </c>
      <c r="K31" s="6">
        <v>0</v>
      </c>
      <c r="L31" s="573">
        <v>24</v>
      </c>
      <c r="M31" s="573">
        <v>22</v>
      </c>
      <c r="N31" s="573">
        <v>31</v>
      </c>
      <c r="O31" s="573">
        <v>24</v>
      </c>
      <c r="P31" s="573">
        <v>0.37</v>
      </c>
      <c r="Q31" s="573">
        <v>0</v>
      </c>
      <c r="R31" s="6">
        <v>0</v>
      </c>
      <c r="S31" s="573">
        <v>0.65</v>
      </c>
      <c r="T31" s="6">
        <v>0</v>
      </c>
      <c r="U31" s="574">
        <v>9.56</v>
      </c>
      <c r="V31" s="573">
        <v>23.2</v>
      </c>
      <c r="W31" s="6">
        <v>0</v>
      </c>
      <c r="X31" s="573">
        <v>6.25</v>
      </c>
      <c r="Y31" s="573">
        <v>0</v>
      </c>
      <c r="Z31" s="573">
        <v>12.1</v>
      </c>
      <c r="AA31" s="573">
        <v>0</v>
      </c>
      <c r="AB31" s="6">
        <v>1</v>
      </c>
      <c r="AC31" s="6">
        <v>0</v>
      </c>
      <c r="AD31" s="573">
        <v>1</v>
      </c>
      <c r="AE31" s="6">
        <v>0</v>
      </c>
      <c r="AF31" s="573">
        <v>0</v>
      </c>
      <c r="AG31" s="573">
        <v>0</v>
      </c>
      <c r="AH31" s="6">
        <v>0.5</v>
      </c>
      <c r="AI31" s="573">
        <v>0</v>
      </c>
    </row>
    <row r="32" spans="1:35">
      <c r="A32" s="7" t="str">
        <f>CONCATENATE("Dec  ",'Contract Usage'!$B$2)</f>
        <v>Dec  2012</v>
      </c>
      <c r="B32" s="117">
        <f t="shared" si="1"/>
        <v>51.032000000000004</v>
      </c>
      <c r="C32" s="573">
        <v>0</v>
      </c>
      <c r="D32" s="573">
        <v>0</v>
      </c>
      <c r="E32" s="573">
        <v>0</v>
      </c>
      <c r="F32" s="573">
        <v>0</v>
      </c>
      <c r="G32" s="6">
        <v>4</v>
      </c>
      <c r="H32" s="6">
        <v>0</v>
      </c>
      <c r="I32" s="6">
        <v>0</v>
      </c>
      <c r="J32" s="573">
        <v>0.40200000000000002</v>
      </c>
      <c r="K32" s="6">
        <v>0</v>
      </c>
      <c r="L32" s="573">
        <v>3</v>
      </c>
      <c r="M32" s="573">
        <v>3</v>
      </c>
      <c r="N32" s="573">
        <v>5</v>
      </c>
      <c r="O32" s="573">
        <v>3</v>
      </c>
      <c r="P32" s="573">
        <v>0</v>
      </c>
      <c r="Q32" s="573">
        <v>0</v>
      </c>
      <c r="R32" s="6">
        <v>0</v>
      </c>
      <c r="S32" s="573">
        <v>0.65</v>
      </c>
      <c r="T32" s="6">
        <v>0</v>
      </c>
      <c r="U32" s="574">
        <v>4</v>
      </c>
      <c r="V32" s="573">
        <v>3.6</v>
      </c>
      <c r="W32" s="6">
        <v>0</v>
      </c>
      <c r="X32" s="573">
        <v>6.25</v>
      </c>
      <c r="Y32" s="573">
        <v>0</v>
      </c>
      <c r="Z32" s="573">
        <v>16.600000000000001</v>
      </c>
      <c r="AA32" s="573">
        <v>0</v>
      </c>
      <c r="AB32" s="6">
        <v>0</v>
      </c>
      <c r="AC32" s="6">
        <v>0</v>
      </c>
      <c r="AD32" s="573">
        <v>1</v>
      </c>
      <c r="AE32" s="6">
        <v>0</v>
      </c>
      <c r="AF32" s="573">
        <v>0</v>
      </c>
      <c r="AG32" s="573">
        <v>0</v>
      </c>
      <c r="AH32" s="6">
        <v>0.53</v>
      </c>
      <c r="AI32" s="573">
        <v>0</v>
      </c>
    </row>
    <row r="33" spans="1:35">
      <c r="A33" s="7" t="str">
        <f>CONCATENATE("Jan  ",'Contract Usage'!$B$2+1)</f>
        <v>Jan  2013</v>
      </c>
      <c r="B33" s="117">
        <f t="shared" si="1"/>
        <v>42.353999999999999</v>
      </c>
      <c r="C33" s="573">
        <v>0</v>
      </c>
      <c r="D33" s="573">
        <v>0</v>
      </c>
      <c r="E33" s="573">
        <v>0</v>
      </c>
      <c r="F33" s="573">
        <v>0</v>
      </c>
      <c r="G33" s="6">
        <v>3</v>
      </c>
      <c r="H33" s="6">
        <v>0</v>
      </c>
      <c r="I33" s="6">
        <v>0</v>
      </c>
      <c r="J33" s="573">
        <v>0.35399999999999998</v>
      </c>
      <c r="K33" s="6">
        <v>0</v>
      </c>
      <c r="L33" s="573">
        <v>3</v>
      </c>
      <c r="M33" s="573">
        <v>3</v>
      </c>
      <c r="N33" s="573">
        <v>5</v>
      </c>
      <c r="O33" s="573">
        <v>3</v>
      </c>
      <c r="P33" s="573">
        <v>0</v>
      </c>
      <c r="Q33" s="573">
        <v>0</v>
      </c>
      <c r="R33" s="6">
        <v>0</v>
      </c>
      <c r="S33" s="573">
        <v>0.65</v>
      </c>
      <c r="T33" s="6">
        <v>0</v>
      </c>
      <c r="U33" s="574">
        <v>2.97</v>
      </c>
      <c r="V33" s="573">
        <v>3.6</v>
      </c>
      <c r="W33" s="6">
        <v>0</v>
      </c>
      <c r="X33" s="573">
        <v>6.25</v>
      </c>
      <c r="Y33" s="573">
        <v>0</v>
      </c>
      <c r="Z33" s="573">
        <v>10</v>
      </c>
      <c r="AA33" s="573">
        <v>0</v>
      </c>
      <c r="AB33" s="6">
        <v>0</v>
      </c>
      <c r="AC33" s="6">
        <v>0</v>
      </c>
      <c r="AD33" s="573">
        <v>1</v>
      </c>
      <c r="AE33" s="6">
        <v>0</v>
      </c>
      <c r="AF33" s="573">
        <v>0</v>
      </c>
      <c r="AG33" s="573">
        <v>0</v>
      </c>
      <c r="AH33" s="6">
        <v>0.53</v>
      </c>
      <c r="AI33" s="573">
        <v>0</v>
      </c>
    </row>
    <row r="34" spans="1:35">
      <c r="A34" s="7" t="str">
        <f>CONCATENATE("Feb  ",'Contract Usage'!$B$2+1)</f>
        <v>Feb  2013</v>
      </c>
      <c r="B34" s="117">
        <f t="shared" si="1"/>
        <v>38.445999999999998</v>
      </c>
      <c r="C34" s="573">
        <v>0</v>
      </c>
      <c r="D34" s="573">
        <v>0</v>
      </c>
      <c r="E34" s="573">
        <v>0</v>
      </c>
      <c r="F34" s="573">
        <v>0</v>
      </c>
      <c r="G34" s="6">
        <v>2</v>
      </c>
      <c r="H34" s="6">
        <v>0</v>
      </c>
      <c r="I34" s="6">
        <v>0</v>
      </c>
      <c r="J34" s="573">
        <v>0.30599999999999999</v>
      </c>
      <c r="K34" s="6">
        <v>0</v>
      </c>
      <c r="L34" s="573">
        <v>3</v>
      </c>
      <c r="M34" s="573">
        <v>3</v>
      </c>
      <c r="N34" s="573">
        <v>4</v>
      </c>
      <c r="O34" s="573">
        <v>3</v>
      </c>
      <c r="P34" s="573">
        <v>0</v>
      </c>
      <c r="Q34" s="573">
        <v>0</v>
      </c>
      <c r="R34" s="6">
        <v>0</v>
      </c>
      <c r="S34" s="573">
        <v>0.65</v>
      </c>
      <c r="T34" s="6">
        <v>0</v>
      </c>
      <c r="U34" s="574">
        <v>3.67</v>
      </c>
      <c r="V34" s="573">
        <v>3.1</v>
      </c>
      <c r="W34" s="6">
        <v>0</v>
      </c>
      <c r="X34" s="573">
        <v>6.25</v>
      </c>
      <c r="Y34" s="573">
        <v>0</v>
      </c>
      <c r="Z34" s="573">
        <v>8</v>
      </c>
      <c r="AA34" s="573">
        <v>0</v>
      </c>
      <c r="AB34" s="6">
        <v>0</v>
      </c>
      <c r="AC34" s="6">
        <v>0</v>
      </c>
      <c r="AD34" s="573">
        <v>1</v>
      </c>
      <c r="AE34" s="6">
        <v>0</v>
      </c>
      <c r="AF34" s="573">
        <v>0</v>
      </c>
      <c r="AG34" s="573">
        <v>0</v>
      </c>
      <c r="AH34" s="6">
        <v>0.47</v>
      </c>
      <c r="AI34" s="573">
        <v>0</v>
      </c>
    </row>
    <row r="35" spans="1:35">
      <c r="A35" s="7" t="str">
        <f>CONCATENATE("Mar   ",'Contract Usage'!$B$2+1)</f>
        <v>Mar   2013</v>
      </c>
      <c r="B35" s="117">
        <f t="shared" si="1"/>
        <v>95.915999999999997</v>
      </c>
      <c r="C35" s="573">
        <v>0</v>
      </c>
      <c r="D35" s="573">
        <v>0</v>
      </c>
      <c r="E35" s="573">
        <v>0</v>
      </c>
      <c r="F35" s="573">
        <v>0</v>
      </c>
      <c r="G35" s="6">
        <v>0.7</v>
      </c>
      <c r="H35" s="6">
        <v>0</v>
      </c>
      <c r="I35" s="6">
        <v>0</v>
      </c>
      <c r="J35" s="573">
        <v>0.26600000000000001</v>
      </c>
      <c r="K35" s="6">
        <v>0</v>
      </c>
      <c r="L35" s="573">
        <v>17</v>
      </c>
      <c r="M35" s="573">
        <v>16</v>
      </c>
      <c r="N35" s="573">
        <v>23</v>
      </c>
      <c r="O35" s="573">
        <v>17</v>
      </c>
      <c r="P35" s="573">
        <v>0</v>
      </c>
      <c r="Q35" s="573">
        <v>0</v>
      </c>
      <c r="R35" s="6">
        <v>0</v>
      </c>
      <c r="S35" s="573">
        <v>0.65</v>
      </c>
      <c r="T35" s="6">
        <v>0</v>
      </c>
      <c r="U35" s="574">
        <v>3.13</v>
      </c>
      <c r="V35" s="573">
        <v>3.6</v>
      </c>
      <c r="W35" s="6">
        <v>0</v>
      </c>
      <c r="X35" s="573">
        <v>6.25</v>
      </c>
      <c r="Y35" s="573">
        <v>0</v>
      </c>
      <c r="Z35" s="573">
        <v>6.8</v>
      </c>
      <c r="AA35" s="573">
        <v>0</v>
      </c>
      <c r="AB35" s="6">
        <v>0</v>
      </c>
      <c r="AC35" s="6">
        <v>0</v>
      </c>
      <c r="AD35" s="573">
        <v>1</v>
      </c>
      <c r="AE35" s="6">
        <v>0</v>
      </c>
      <c r="AF35" s="573">
        <v>0</v>
      </c>
      <c r="AG35" s="573">
        <v>0</v>
      </c>
      <c r="AH35" s="6">
        <v>0.52</v>
      </c>
      <c r="AI35" s="573">
        <v>0</v>
      </c>
    </row>
    <row r="36" spans="1:35">
      <c r="A36" s="7" t="str">
        <f>CONCATENATE("Apr  ",'Contract Usage'!$B$2+1)</f>
        <v>Apr  2013</v>
      </c>
      <c r="B36" s="117">
        <f t="shared" si="1"/>
        <v>247.24100000000001</v>
      </c>
      <c r="C36" s="573">
        <v>1.59</v>
      </c>
      <c r="D36" s="573">
        <v>0</v>
      </c>
      <c r="E36" s="573">
        <v>0</v>
      </c>
      <c r="F36" s="573">
        <v>0</v>
      </c>
      <c r="G36" s="6">
        <v>6.1</v>
      </c>
      <c r="H36" s="6">
        <v>0</v>
      </c>
      <c r="I36" s="6">
        <v>0</v>
      </c>
      <c r="J36" s="573">
        <v>0.23100000000000001</v>
      </c>
      <c r="K36" s="6">
        <v>0</v>
      </c>
      <c r="L36" s="573">
        <v>49</v>
      </c>
      <c r="M36" s="573">
        <v>46</v>
      </c>
      <c r="N36" s="573">
        <v>65</v>
      </c>
      <c r="O36" s="573">
        <v>50</v>
      </c>
      <c r="P36" s="573">
        <v>0.79</v>
      </c>
      <c r="Q36" s="573">
        <v>0</v>
      </c>
      <c r="R36" s="6">
        <v>5</v>
      </c>
      <c r="S36" s="573">
        <v>0.65</v>
      </c>
      <c r="T36" s="6">
        <v>0</v>
      </c>
      <c r="U36" s="574">
        <v>8.43</v>
      </c>
      <c r="V36" s="573">
        <v>4.3</v>
      </c>
      <c r="W36" s="6">
        <v>0</v>
      </c>
      <c r="X36" s="573">
        <v>6.25</v>
      </c>
      <c r="Y36" s="573">
        <v>0</v>
      </c>
      <c r="Z36" s="573">
        <v>0.8</v>
      </c>
      <c r="AA36" s="573">
        <v>0</v>
      </c>
      <c r="AB36" s="6">
        <v>1</v>
      </c>
      <c r="AC36" s="6">
        <v>0</v>
      </c>
      <c r="AD36" s="573">
        <v>1</v>
      </c>
      <c r="AE36" s="6">
        <v>0</v>
      </c>
      <c r="AF36" s="573">
        <v>0</v>
      </c>
      <c r="AG36" s="573">
        <v>0</v>
      </c>
      <c r="AH36" s="6">
        <v>1.1000000000000001</v>
      </c>
      <c r="AI36" s="573">
        <v>0</v>
      </c>
    </row>
    <row r="37" spans="1:35">
      <c r="A37" s="7" t="str">
        <f>CONCATENATE("May  ",'Contract Usage'!$B$2+1)</f>
        <v>May  2013</v>
      </c>
      <c r="B37" s="117">
        <f t="shared" si="1"/>
        <v>281.601</v>
      </c>
      <c r="C37" s="573">
        <v>0</v>
      </c>
      <c r="D37" s="573">
        <v>0</v>
      </c>
      <c r="E37" s="573">
        <v>0</v>
      </c>
      <c r="F37" s="573">
        <v>0</v>
      </c>
      <c r="G37" s="6">
        <v>0</v>
      </c>
      <c r="H37" s="6">
        <v>0</v>
      </c>
      <c r="I37" s="6">
        <v>0</v>
      </c>
      <c r="J37" s="573">
        <v>0.21099999999999999</v>
      </c>
      <c r="K37" s="6">
        <v>0</v>
      </c>
      <c r="L37" s="573">
        <v>58</v>
      </c>
      <c r="M37" s="573">
        <v>54</v>
      </c>
      <c r="N37" s="573">
        <v>75</v>
      </c>
      <c r="O37" s="573">
        <v>57</v>
      </c>
      <c r="P37" s="573">
        <v>2.09</v>
      </c>
      <c r="Q37" s="573">
        <v>10</v>
      </c>
      <c r="R37" s="6">
        <v>0</v>
      </c>
      <c r="S37" s="573">
        <v>0.65</v>
      </c>
      <c r="T37" s="6">
        <v>0</v>
      </c>
      <c r="U37" s="574">
        <v>4.1500000000000004</v>
      </c>
      <c r="V37" s="573">
        <v>4.2</v>
      </c>
      <c r="W37" s="6">
        <v>0</v>
      </c>
      <c r="X37" s="573">
        <v>6.25</v>
      </c>
      <c r="Y37" s="573">
        <v>0</v>
      </c>
      <c r="Z37" s="573">
        <v>1</v>
      </c>
      <c r="AA37" s="573">
        <v>0</v>
      </c>
      <c r="AB37" s="6">
        <v>1</v>
      </c>
      <c r="AC37" s="6">
        <v>0</v>
      </c>
      <c r="AD37" s="573">
        <v>2</v>
      </c>
      <c r="AE37" s="6">
        <v>3</v>
      </c>
      <c r="AF37" s="573">
        <v>0</v>
      </c>
      <c r="AG37" s="573">
        <v>0</v>
      </c>
      <c r="AH37" s="6">
        <v>3.05</v>
      </c>
      <c r="AI37" s="573">
        <v>0</v>
      </c>
    </row>
    <row r="38" spans="1:35" s="146" customFormat="1">
      <c r="A38" s="7" t="str">
        <f>CONCATENATE("June  ",'Contract Usage'!$B$2+1)</f>
        <v>June  2013</v>
      </c>
      <c r="B38" s="117">
        <f>SUM(C38:AI38)</f>
        <v>370.2519999999999</v>
      </c>
      <c r="C38" s="573">
        <v>4.22</v>
      </c>
      <c r="D38" s="573">
        <v>11.923</v>
      </c>
      <c r="E38" s="573">
        <v>11.923</v>
      </c>
      <c r="F38" s="573">
        <v>11.923</v>
      </c>
      <c r="G38" s="6">
        <v>0</v>
      </c>
      <c r="H38" s="6">
        <v>0</v>
      </c>
      <c r="I38" s="6">
        <v>0</v>
      </c>
      <c r="J38" s="573">
        <v>0.24299999999999999</v>
      </c>
      <c r="K38" s="6">
        <v>0</v>
      </c>
      <c r="L38" s="573">
        <v>59</v>
      </c>
      <c r="M38" s="573">
        <v>55</v>
      </c>
      <c r="N38" s="573">
        <v>77</v>
      </c>
      <c r="O38" s="573">
        <v>58</v>
      </c>
      <c r="P38" s="573">
        <v>6.39</v>
      </c>
      <c r="Q38" s="573">
        <v>10</v>
      </c>
      <c r="R38" s="6">
        <v>0</v>
      </c>
      <c r="S38" s="573">
        <v>0.65</v>
      </c>
      <c r="T38" s="6">
        <v>0</v>
      </c>
      <c r="U38" s="574">
        <v>0.19</v>
      </c>
      <c r="V38" s="573">
        <v>38.200000000000003</v>
      </c>
      <c r="W38" s="6">
        <v>4.2</v>
      </c>
      <c r="X38" s="573">
        <v>6.25</v>
      </c>
      <c r="Y38" s="573">
        <v>0</v>
      </c>
      <c r="Z38" s="573">
        <v>2.5</v>
      </c>
      <c r="AA38" s="573">
        <v>0</v>
      </c>
      <c r="AB38" s="6">
        <v>1</v>
      </c>
      <c r="AC38" s="6">
        <v>0</v>
      </c>
      <c r="AD38" s="573">
        <v>5</v>
      </c>
      <c r="AE38" s="6">
        <v>3</v>
      </c>
      <c r="AF38" s="573">
        <v>0</v>
      </c>
      <c r="AG38" s="573">
        <v>0</v>
      </c>
      <c r="AH38" s="6">
        <v>3.64</v>
      </c>
      <c r="AI38" s="573">
        <v>0</v>
      </c>
    </row>
    <row r="39" spans="1:35">
      <c r="A39" s="7" t="str">
        <f>CONCATENATE("  ",$A$24," - ",$A$26)</f>
        <v xml:space="preserve">  Apr  2012 - Jun  2012</v>
      </c>
      <c r="B39" s="117">
        <f>SUM(C39:AI39)</f>
        <v>1352.6669999999999</v>
      </c>
      <c r="C39" s="116">
        <f>SUM(C24:C26)</f>
        <v>0</v>
      </c>
      <c r="D39" s="116">
        <f t="shared" ref="D39:AH39" si="2">SUM(D24:D26)</f>
        <v>34.683</v>
      </c>
      <c r="E39" s="116">
        <f t="shared" si="2"/>
        <v>34.683</v>
      </c>
      <c r="F39" s="570">
        <f t="shared" si="2"/>
        <v>34.703000000000003</v>
      </c>
      <c r="G39" s="116">
        <f t="shared" si="2"/>
        <v>0</v>
      </c>
      <c r="H39" s="116">
        <f t="shared" si="2"/>
        <v>0</v>
      </c>
      <c r="I39" s="116">
        <f t="shared" si="2"/>
        <v>440</v>
      </c>
      <c r="J39" s="116">
        <f t="shared" si="2"/>
        <v>1.8010000000000002</v>
      </c>
      <c r="K39" s="116">
        <f t="shared" si="2"/>
        <v>0</v>
      </c>
      <c r="L39" s="116">
        <f t="shared" si="2"/>
        <v>0</v>
      </c>
      <c r="M39" s="116">
        <f>SUM(M24:M26)</f>
        <v>117.6</v>
      </c>
      <c r="N39" s="116">
        <f t="shared" si="2"/>
        <v>164.6</v>
      </c>
      <c r="O39" s="116">
        <f t="shared" si="2"/>
        <v>124.69999999999999</v>
      </c>
      <c r="P39" s="116">
        <f>SUM(P24:P26)</f>
        <v>0</v>
      </c>
      <c r="Q39" s="116">
        <f t="shared" si="2"/>
        <v>24.990000000000002</v>
      </c>
      <c r="R39" s="116">
        <f t="shared" si="2"/>
        <v>0</v>
      </c>
      <c r="S39" s="116">
        <f t="shared" si="2"/>
        <v>32.54</v>
      </c>
      <c r="T39" s="116">
        <f t="shared" si="2"/>
        <v>0</v>
      </c>
      <c r="U39" s="116">
        <f t="shared" si="2"/>
        <v>12.42</v>
      </c>
      <c r="V39" s="116">
        <f t="shared" si="2"/>
        <v>167.3</v>
      </c>
      <c r="W39" s="116">
        <f>SUM(W24:W26)</f>
        <v>0</v>
      </c>
      <c r="X39" s="116">
        <f t="shared" si="2"/>
        <v>34.406999999999996</v>
      </c>
      <c r="Y39" s="116">
        <f t="shared" si="2"/>
        <v>0</v>
      </c>
      <c r="Z39" s="116">
        <f t="shared" si="2"/>
        <v>17.82</v>
      </c>
      <c r="AA39" s="116">
        <f t="shared" si="2"/>
        <v>0</v>
      </c>
      <c r="AB39" s="116">
        <f t="shared" si="2"/>
        <v>0</v>
      </c>
      <c r="AC39" s="116">
        <f t="shared" si="2"/>
        <v>0</v>
      </c>
      <c r="AD39" s="116">
        <f>SUM(AD24:AD26)</f>
        <v>8</v>
      </c>
      <c r="AE39" s="116">
        <f t="shared" si="2"/>
        <v>6</v>
      </c>
      <c r="AF39" s="116">
        <f t="shared" si="2"/>
        <v>64</v>
      </c>
      <c r="AG39" s="116">
        <f t="shared" si="2"/>
        <v>25</v>
      </c>
      <c r="AH39" s="116">
        <f t="shared" si="2"/>
        <v>7.42</v>
      </c>
      <c r="AI39" s="116">
        <f>SUM(AI24:AI26)</f>
        <v>0</v>
      </c>
    </row>
    <row r="40" spans="1:35">
      <c r="A40" s="7" t="str">
        <f>CONCATENATE("   ",$A$27," - ",$A$38)</f>
        <v xml:space="preserve">   Jul  2012 - June  2013</v>
      </c>
      <c r="B40" s="117">
        <f>SUM(C40:AI40)</f>
        <v>4179.1289999999999</v>
      </c>
      <c r="C40" s="116">
        <f>SUM(C27:C38)</f>
        <v>32.42</v>
      </c>
      <c r="D40" s="116">
        <f t="shared" ref="D40:AH40" si="3">SUM(D27:D38)</f>
        <v>171.13399999999999</v>
      </c>
      <c r="E40" s="116">
        <f t="shared" si="3"/>
        <v>171.13399999999999</v>
      </c>
      <c r="F40" s="116">
        <f t="shared" si="3"/>
        <v>171.13399999999999</v>
      </c>
      <c r="G40" s="116">
        <f t="shared" si="3"/>
        <v>54.7</v>
      </c>
      <c r="H40" s="116">
        <f t="shared" si="3"/>
        <v>0</v>
      </c>
      <c r="I40" s="116">
        <f t="shared" si="3"/>
        <v>0</v>
      </c>
      <c r="J40" s="116">
        <f t="shared" si="3"/>
        <v>3.9769999999999999</v>
      </c>
      <c r="K40" s="116">
        <f t="shared" si="3"/>
        <v>0</v>
      </c>
      <c r="L40" s="116">
        <f>SUM(L27:L38)</f>
        <v>419.38</v>
      </c>
      <c r="M40" s="116">
        <f>SUM(M27:M38)</f>
        <v>500</v>
      </c>
      <c r="N40" s="116">
        <f t="shared" si="3"/>
        <v>700</v>
      </c>
      <c r="O40" s="116">
        <f t="shared" si="3"/>
        <v>530</v>
      </c>
      <c r="P40" s="116">
        <f>SUM(P27:P38)</f>
        <v>37.999999999999993</v>
      </c>
      <c r="Q40" s="116">
        <f t="shared" si="3"/>
        <v>30</v>
      </c>
      <c r="R40" s="116">
        <f t="shared" si="3"/>
        <v>35</v>
      </c>
      <c r="S40" s="116">
        <f t="shared" si="3"/>
        <v>7.8000000000000016</v>
      </c>
      <c r="T40" s="116">
        <f t="shared" si="3"/>
        <v>0</v>
      </c>
      <c r="U40" s="116">
        <f t="shared" si="3"/>
        <v>46.9</v>
      </c>
      <c r="V40" s="116">
        <f t="shared" si="3"/>
        <v>400.00000000000006</v>
      </c>
      <c r="W40" s="116">
        <f>SUM(W27:W38)</f>
        <v>21</v>
      </c>
      <c r="X40" s="116">
        <f t="shared" si="3"/>
        <v>75</v>
      </c>
      <c r="Y40" s="116">
        <f t="shared" si="3"/>
        <v>0</v>
      </c>
      <c r="Z40" s="116">
        <f t="shared" si="3"/>
        <v>149.9</v>
      </c>
      <c r="AA40" s="116">
        <f t="shared" si="3"/>
        <v>0</v>
      </c>
      <c r="AB40" s="116">
        <f t="shared" si="3"/>
        <v>8</v>
      </c>
      <c r="AC40" s="116">
        <f t="shared" si="3"/>
        <v>0</v>
      </c>
      <c r="AD40" s="116">
        <f>SUM(AD27:AD38)</f>
        <v>43</v>
      </c>
      <c r="AE40" s="116">
        <f t="shared" si="3"/>
        <v>15</v>
      </c>
      <c r="AF40" s="116">
        <f t="shared" si="3"/>
        <v>36</v>
      </c>
      <c r="AG40" s="116">
        <f t="shared" si="3"/>
        <v>500</v>
      </c>
      <c r="AH40" s="116">
        <f t="shared" si="3"/>
        <v>19.649999999999999</v>
      </c>
      <c r="AI40" s="116">
        <f>SUM(AI27:AI38)</f>
        <v>0</v>
      </c>
    </row>
    <row r="41" spans="1:35">
      <c r="A41" s="7"/>
      <c r="B41" s="117"/>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c r="AB41" s="116"/>
      <c r="AC41" s="116"/>
      <c r="AD41" s="116"/>
      <c r="AE41" s="116"/>
      <c r="AF41" s="116"/>
    </row>
    <row r="42" spans="1:35">
      <c r="A42" s="7"/>
      <c r="B42" s="117"/>
      <c r="C42" s="116"/>
      <c r="D42" s="116"/>
      <c r="E42" s="116"/>
      <c r="F42" s="116"/>
      <c r="G42" s="116"/>
      <c r="H42" s="116"/>
      <c r="I42" s="116"/>
      <c r="J42" s="116"/>
      <c r="K42" s="116"/>
      <c r="L42" s="116"/>
      <c r="M42" s="116"/>
      <c r="N42" s="116"/>
      <c r="O42" s="116"/>
      <c r="P42" s="116"/>
      <c r="Q42" s="116"/>
      <c r="R42" s="116"/>
      <c r="S42" s="116"/>
      <c r="T42" s="116"/>
      <c r="U42" s="116"/>
      <c r="V42" s="116"/>
      <c r="W42" s="116"/>
      <c r="X42" s="116"/>
      <c r="Y42" s="116"/>
      <c r="Z42" s="116"/>
      <c r="AA42" s="116"/>
      <c r="AB42" s="116"/>
      <c r="AC42" s="116"/>
      <c r="AD42" s="116"/>
      <c r="AE42" s="116"/>
      <c r="AF42" s="116"/>
    </row>
    <row r="43" spans="1:35" ht="13.5" thickBot="1">
      <c r="A43" s="7"/>
      <c r="B43" s="118"/>
    </row>
    <row r="44" spans="1:35">
      <c r="A44" s="119" t="s">
        <v>145</v>
      </c>
      <c r="B44" s="120"/>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row>
    <row r="45" spans="1:35" ht="13.5" thickBot="1">
      <c r="A45" s="121" t="s">
        <v>58</v>
      </c>
      <c r="B45" s="109"/>
      <c r="C45" s="63"/>
      <c r="D45" s="63"/>
      <c r="E45" s="63"/>
      <c r="F45" s="63"/>
      <c r="G45" s="63"/>
      <c r="H45" s="63"/>
      <c r="I45" s="63"/>
      <c r="J45" s="63"/>
      <c r="K45" s="63"/>
      <c r="L45" s="63"/>
      <c r="M45" s="63"/>
      <c r="N45" s="63"/>
      <c r="O45" s="63"/>
      <c r="P45" s="63"/>
      <c r="Q45" s="63"/>
      <c r="R45" s="63"/>
      <c r="S45" s="63"/>
      <c r="T45" s="63"/>
      <c r="U45" s="63"/>
      <c r="V45" s="63"/>
      <c r="W45" s="63"/>
      <c r="X45" s="63"/>
      <c r="Y45" s="63"/>
      <c r="Z45" s="63"/>
      <c r="AA45" s="63"/>
      <c r="AB45" s="63"/>
      <c r="AC45" s="63"/>
      <c r="AD45" s="63"/>
      <c r="AE45" s="63"/>
      <c r="AF45" s="63"/>
      <c r="AG45" s="63"/>
      <c r="AH45" s="63"/>
      <c r="AI45" s="63"/>
    </row>
    <row r="46" spans="1:35">
      <c r="A46" s="122"/>
      <c r="B46" s="8"/>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row>
    <row r="47" spans="1:35">
      <c r="A47" s="147">
        <f>DATE(Input!C1,4,1)</f>
        <v>41000</v>
      </c>
      <c r="B47" s="117">
        <f>SUM(C47:AI47)</f>
        <v>5.0162425782425073</v>
      </c>
      <c r="C47" s="82">
        <f t="shared" ref="C47:C76" si="4">C$24/1.98347/30</f>
        <v>0</v>
      </c>
      <c r="D47" s="82">
        <f t="shared" ref="D47:AF57" si="5">D$24/1.98347/30</f>
        <v>2.5930986268173115E-2</v>
      </c>
      <c r="E47" s="82">
        <f t="shared" si="5"/>
        <v>2.5930986268173115E-2</v>
      </c>
      <c r="F47" s="82">
        <f t="shared" si="5"/>
        <v>2.5930986268173115E-2</v>
      </c>
      <c r="G47" s="82">
        <f t="shared" si="5"/>
        <v>0</v>
      </c>
      <c r="H47" s="82">
        <f t="shared" si="5"/>
        <v>0</v>
      </c>
      <c r="I47" s="82">
        <f t="shared" si="5"/>
        <v>0.67222258634278975</v>
      </c>
      <c r="J47" s="82">
        <f t="shared" si="5"/>
        <v>2.6048625220783106E-3</v>
      </c>
      <c r="K47" s="82">
        <f t="shared" si="5"/>
        <v>0</v>
      </c>
      <c r="L47" s="82">
        <f t="shared" si="5"/>
        <v>0</v>
      </c>
      <c r="M47" s="82">
        <f t="shared" si="5"/>
        <v>0.86716713638219878</v>
      </c>
      <c r="N47" s="82">
        <f t="shared" si="5"/>
        <v>1.2133617683487357</v>
      </c>
      <c r="O47" s="82">
        <f>O$24/1.98347/30</f>
        <v>0.91926438682376521</v>
      </c>
      <c r="P47" s="82">
        <f t="shared" si="5"/>
        <v>0</v>
      </c>
      <c r="Q47" s="82">
        <f t="shared" si="5"/>
        <v>0.13999035360588596</v>
      </c>
      <c r="R47" s="82">
        <f t="shared" si="5"/>
        <v>0</v>
      </c>
      <c r="S47" s="82">
        <f t="shared" si="5"/>
        <v>5.0080582682537837E-2</v>
      </c>
      <c r="T47" s="82">
        <f t="shared" si="5"/>
        <v>0</v>
      </c>
      <c r="U47" s="82">
        <f t="shared" si="5"/>
        <v>0.13578896244124353</v>
      </c>
      <c r="V47" s="82">
        <f t="shared" si="5"/>
        <v>7.394448449770688E-2</v>
      </c>
      <c r="W47" s="82">
        <f t="shared" ref="W47:W76" si="6">W$24/1.98347/30</f>
        <v>0</v>
      </c>
      <c r="X47" s="82">
        <f t="shared" si="5"/>
        <v>0.16205606000258807</v>
      </c>
      <c r="Y47" s="82">
        <f t="shared" si="5"/>
        <v>0</v>
      </c>
      <c r="Z47" s="82">
        <f t="shared" si="5"/>
        <v>0.24737791177414664</v>
      </c>
      <c r="AA47" s="82">
        <f t="shared" si="5"/>
        <v>0</v>
      </c>
      <c r="AB47" s="82"/>
      <c r="AC47" s="82">
        <f t="shared" si="5"/>
        <v>0</v>
      </c>
      <c r="AD47" s="82">
        <f t="shared" si="5"/>
        <v>1.6805564658569746E-2</v>
      </c>
      <c r="AE47" s="82">
        <f t="shared" si="5"/>
        <v>0</v>
      </c>
      <c r="AF47" s="82">
        <f t="shared" si="5"/>
        <v>0</v>
      </c>
      <c r="AG47" s="82">
        <f t="shared" ref="AG47:AI62" si="7">AG$24/1.98347/30</f>
        <v>0.42013911646424362</v>
      </c>
      <c r="AH47" s="82">
        <f>AH$24/1.98347/30</f>
        <v>1.7645842891498231E-2</v>
      </c>
      <c r="AI47" s="82">
        <f>AI$24/1.98347/30</f>
        <v>0</v>
      </c>
    </row>
    <row r="48" spans="1:35">
      <c r="A48" s="113">
        <f>A47+1</f>
        <v>41001</v>
      </c>
      <c r="B48" s="117">
        <f t="shared" ref="B48:B111" si="8">SUM(C48:AI48)</f>
        <v>5.0162425782425073</v>
      </c>
      <c r="C48" s="82">
        <f t="shared" si="4"/>
        <v>0</v>
      </c>
      <c r="D48" s="82">
        <f t="shared" ref="D48:T48" si="9">D$24/1.98347/30</f>
        <v>2.5930986268173115E-2</v>
      </c>
      <c r="E48" s="82">
        <f t="shared" si="9"/>
        <v>2.5930986268173115E-2</v>
      </c>
      <c r="F48" s="82">
        <f t="shared" si="9"/>
        <v>2.5930986268173115E-2</v>
      </c>
      <c r="G48" s="82">
        <f t="shared" si="9"/>
        <v>0</v>
      </c>
      <c r="H48" s="82">
        <f t="shared" si="9"/>
        <v>0</v>
      </c>
      <c r="I48" s="82">
        <f t="shared" si="9"/>
        <v>0.67222258634278975</v>
      </c>
      <c r="J48" s="82">
        <f t="shared" si="9"/>
        <v>2.6048625220783106E-3</v>
      </c>
      <c r="K48" s="82">
        <f t="shared" si="9"/>
        <v>0</v>
      </c>
      <c r="L48" s="82">
        <f t="shared" si="9"/>
        <v>0</v>
      </c>
      <c r="M48" s="82">
        <f t="shared" si="9"/>
        <v>0.86716713638219878</v>
      </c>
      <c r="N48" s="82">
        <f t="shared" si="9"/>
        <v>1.2133617683487357</v>
      </c>
      <c r="O48" s="82">
        <f t="shared" si="5"/>
        <v>0.91926438682376521</v>
      </c>
      <c r="P48" s="82">
        <f t="shared" si="5"/>
        <v>0</v>
      </c>
      <c r="Q48" s="82">
        <f t="shared" si="9"/>
        <v>0.13999035360588596</v>
      </c>
      <c r="R48" s="82">
        <f t="shared" si="9"/>
        <v>0</v>
      </c>
      <c r="S48" s="82">
        <f t="shared" si="9"/>
        <v>5.0080582682537837E-2</v>
      </c>
      <c r="T48" s="82">
        <f t="shared" si="9"/>
        <v>0</v>
      </c>
      <c r="U48" s="82">
        <f t="shared" si="5"/>
        <v>0.13578896244124353</v>
      </c>
      <c r="V48" s="82">
        <f t="shared" si="5"/>
        <v>7.394448449770688E-2</v>
      </c>
      <c r="W48" s="82">
        <f t="shared" si="6"/>
        <v>0</v>
      </c>
      <c r="X48" s="82">
        <f t="shared" si="5"/>
        <v>0.16205606000258807</v>
      </c>
      <c r="Y48" s="82">
        <f t="shared" si="5"/>
        <v>0</v>
      </c>
      <c r="Z48" s="82">
        <f t="shared" si="5"/>
        <v>0.24737791177414664</v>
      </c>
      <c r="AA48" s="82">
        <f t="shared" si="5"/>
        <v>0</v>
      </c>
      <c r="AB48" s="82"/>
      <c r="AC48" s="82">
        <f t="shared" si="5"/>
        <v>0</v>
      </c>
      <c r="AD48" s="82">
        <f t="shared" si="5"/>
        <v>1.6805564658569746E-2</v>
      </c>
      <c r="AE48" s="82">
        <f t="shared" si="5"/>
        <v>0</v>
      </c>
      <c r="AF48" s="82">
        <f t="shared" si="5"/>
        <v>0</v>
      </c>
      <c r="AG48" s="82">
        <f t="shared" si="7"/>
        <v>0.42013911646424362</v>
      </c>
      <c r="AH48" s="82">
        <f t="shared" si="7"/>
        <v>1.7645842891498231E-2</v>
      </c>
      <c r="AI48" s="82">
        <f t="shared" si="7"/>
        <v>0</v>
      </c>
    </row>
    <row r="49" spans="1:35">
      <c r="A49" s="113">
        <f t="shared" ref="A49:A112" si="10">A48+1</f>
        <v>41002</v>
      </c>
      <c r="B49" s="117">
        <f t="shared" si="8"/>
        <v>5.0162425782425073</v>
      </c>
      <c r="C49" s="82">
        <f t="shared" si="4"/>
        <v>0</v>
      </c>
      <c r="D49" s="82">
        <f t="shared" si="5"/>
        <v>2.5930986268173115E-2</v>
      </c>
      <c r="E49" s="82">
        <f t="shared" si="5"/>
        <v>2.5930986268173115E-2</v>
      </c>
      <c r="F49" s="82">
        <f t="shared" si="5"/>
        <v>2.5930986268173115E-2</v>
      </c>
      <c r="G49" s="82">
        <f t="shared" si="5"/>
        <v>0</v>
      </c>
      <c r="H49" s="82">
        <f t="shared" si="5"/>
        <v>0</v>
      </c>
      <c r="I49" s="82">
        <f t="shared" si="5"/>
        <v>0.67222258634278975</v>
      </c>
      <c r="J49" s="82">
        <f t="shared" si="5"/>
        <v>2.6048625220783106E-3</v>
      </c>
      <c r="K49" s="82">
        <f t="shared" si="5"/>
        <v>0</v>
      </c>
      <c r="L49" s="82">
        <f t="shared" si="5"/>
        <v>0</v>
      </c>
      <c r="M49" s="82">
        <f t="shared" si="5"/>
        <v>0.86716713638219878</v>
      </c>
      <c r="N49" s="82">
        <f t="shared" si="5"/>
        <v>1.2133617683487357</v>
      </c>
      <c r="O49" s="82">
        <f t="shared" si="5"/>
        <v>0.91926438682376521</v>
      </c>
      <c r="P49" s="82">
        <f t="shared" si="5"/>
        <v>0</v>
      </c>
      <c r="Q49" s="82">
        <f t="shared" si="5"/>
        <v>0.13999035360588596</v>
      </c>
      <c r="R49" s="82">
        <f t="shared" si="5"/>
        <v>0</v>
      </c>
      <c r="S49" s="82">
        <f t="shared" si="5"/>
        <v>5.0080582682537837E-2</v>
      </c>
      <c r="T49" s="82">
        <f t="shared" si="5"/>
        <v>0</v>
      </c>
      <c r="U49" s="82">
        <f t="shared" si="5"/>
        <v>0.13578896244124353</v>
      </c>
      <c r="V49" s="82">
        <f t="shared" si="5"/>
        <v>7.394448449770688E-2</v>
      </c>
      <c r="W49" s="82">
        <f t="shared" si="6"/>
        <v>0</v>
      </c>
      <c r="X49" s="82">
        <f t="shared" si="5"/>
        <v>0.16205606000258807</v>
      </c>
      <c r="Y49" s="82">
        <f t="shared" si="5"/>
        <v>0</v>
      </c>
      <c r="Z49" s="82">
        <f t="shared" si="5"/>
        <v>0.24737791177414664</v>
      </c>
      <c r="AA49" s="82">
        <f t="shared" si="5"/>
        <v>0</v>
      </c>
      <c r="AB49" s="82"/>
      <c r="AC49" s="82">
        <f t="shared" si="5"/>
        <v>0</v>
      </c>
      <c r="AD49" s="82">
        <f t="shared" si="5"/>
        <v>1.6805564658569746E-2</v>
      </c>
      <c r="AE49" s="82">
        <f t="shared" si="5"/>
        <v>0</v>
      </c>
      <c r="AF49" s="82">
        <f t="shared" si="5"/>
        <v>0</v>
      </c>
      <c r="AG49" s="82">
        <f t="shared" si="7"/>
        <v>0.42013911646424362</v>
      </c>
      <c r="AH49" s="82">
        <f t="shared" si="7"/>
        <v>1.7645842891498231E-2</v>
      </c>
      <c r="AI49" s="82">
        <f t="shared" si="7"/>
        <v>0</v>
      </c>
    </row>
    <row r="50" spans="1:35">
      <c r="A50" s="113">
        <f t="shared" si="10"/>
        <v>41003</v>
      </c>
      <c r="B50" s="117">
        <f t="shared" si="8"/>
        <v>5.0162425782425073</v>
      </c>
      <c r="C50" s="82">
        <f t="shared" si="4"/>
        <v>0</v>
      </c>
      <c r="D50" s="82">
        <f t="shared" si="5"/>
        <v>2.5930986268173115E-2</v>
      </c>
      <c r="E50" s="82">
        <f t="shared" si="5"/>
        <v>2.5930986268173115E-2</v>
      </c>
      <c r="F50" s="82">
        <f t="shared" si="5"/>
        <v>2.5930986268173115E-2</v>
      </c>
      <c r="G50" s="82">
        <f t="shared" si="5"/>
        <v>0</v>
      </c>
      <c r="H50" s="82">
        <f t="shared" si="5"/>
        <v>0</v>
      </c>
      <c r="I50" s="82">
        <f t="shared" si="5"/>
        <v>0.67222258634278975</v>
      </c>
      <c r="J50" s="82">
        <f t="shared" si="5"/>
        <v>2.6048625220783106E-3</v>
      </c>
      <c r="K50" s="82">
        <f t="shared" si="5"/>
        <v>0</v>
      </c>
      <c r="L50" s="82">
        <f t="shared" si="5"/>
        <v>0</v>
      </c>
      <c r="M50" s="82">
        <f t="shared" si="5"/>
        <v>0.86716713638219878</v>
      </c>
      <c r="N50" s="82">
        <f t="shared" si="5"/>
        <v>1.2133617683487357</v>
      </c>
      <c r="O50" s="82">
        <f t="shared" si="5"/>
        <v>0.91926438682376521</v>
      </c>
      <c r="P50" s="82">
        <f t="shared" si="5"/>
        <v>0</v>
      </c>
      <c r="Q50" s="82">
        <f t="shared" si="5"/>
        <v>0.13999035360588596</v>
      </c>
      <c r="R50" s="82">
        <f t="shared" si="5"/>
        <v>0</v>
      </c>
      <c r="S50" s="82">
        <f t="shared" si="5"/>
        <v>5.0080582682537837E-2</v>
      </c>
      <c r="T50" s="82">
        <f t="shared" si="5"/>
        <v>0</v>
      </c>
      <c r="U50" s="82">
        <f t="shared" si="5"/>
        <v>0.13578896244124353</v>
      </c>
      <c r="V50" s="82">
        <f t="shared" si="5"/>
        <v>7.394448449770688E-2</v>
      </c>
      <c r="W50" s="82">
        <f t="shared" si="6"/>
        <v>0</v>
      </c>
      <c r="X50" s="82">
        <f t="shared" si="5"/>
        <v>0.16205606000258807</v>
      </c>
      <c r="Y50" s="82">
        <f t="shared" si="5"/>
        <v>0</v>
      </c>
      <c r="Z50" s="82">
        <f t="shared" si="5"/>
        <v>0.24737791177414664</v>
      </c>
      <c r="AA50" s="82">
        <f t="shared" si="5"/>
        <v>0</v>
      </c>
      <c r="AB50" s="82"/>
      <c r="AC50" s="82">
        <f t="shared" si="5"/>
        <v>0</v>
      </c>
      <c r="AD50" s="82">
        <f t="shared" si="5"/>
        <v>1.6805564658569746E-2</v>
      </c>
      <c r="AE50" s="82">
        <f t="shared" si="5"/>
        <v>0</v>
      </c>
      <c r="AF50" s="82">
        <f t="shared" si="5"/>
        <v>0</v>
      </c>
      <c r="AG50" s="82">
        <f t="shared" si="7"/>
        <v>0.42013911646424362</v>
      </c>
      <c r="AH50" s="82">
        <f t="shared" si="7"/>
        <v>1.7645842891498231E-2</v>
      </c>
      <c r="AI50" s="82">
        <f t="shared" si="7"/>
        <v>0</v>
      </c>
    </row>
    <row r="51" spans="1:35">
      <c r="A51" s="113">
        <f t="shared" si="10"/>
        <v>41004</v>
      </c>
      <c r="B51" s="117">
        <f t="shared" si="8"/>
        <v>5.0162425782425073</v>
      </c>
      <c r="C51" s="82">
        <f t="shared" si="4"/>
        <v>0</v>
      </c>
      <c r="D51" s="82">
        <f t="shared" si="5"/>
        <v>2.5930986268173115E-2</v>
      </c>
      <c r="E51" s="82">
        <f t="shared" si="5"/>
        <v>2.5930986268173115E-2</v>
      </c>
      <c r="F51" s="82">
        <f t="shared" si="5"/>
        <v>2.5930986268173115E-2</v>
      </c>
      <c r="G51" s="82">
        <f t="shared" si="5"/>
        <v>0</v>
      </c>
      <c r="H51" s="82">
        <f t="shared" si="5"/>
        <v>0</v>
      </c>
      <c r="I51" s="82">
        <f t="shared" si="5"/>
        <v>0.67222258634278975</v>
      </c>
      <c r="J51" s="82">
        <f t="shared" si="5"/>
        <v>2.6048625220783106E-3</v>
      </c>
      <c r="K51" s="82">
        <f t="shared" si="5"/>
        <v>0</v>
      </c>
      <c r="L51" s="82">
        <f t="shared" si="5"/>
        <v>0</v>
      </c>
      <c r="M51" s="82">
        <f t="shared" si="5"/>
        <v>0.86716713638219878</v>
      </c>
      <c r="N51" s="82">
        <f t="shared" si="5"/>
        <v>1.2133617683487357</v>
      </c>
      <c r="O51" s="82">
        <f t="shared" si="5"/>
        <v>0.91926438682376521</v>
      </c>
      <c r="P51" s="82">
        <f t="shared" si="5"/>
        <v>0</v>
      </c>
      <c r="Q51" s="82">
        <f t="shared" si="5"/>
        <v>0.13999035360588596</v>
      </c>
      <c r="R51" s="82">
        <f t="shared" si="5"/>
        <v>0</v>
      </c>
      <c r="S51" s="82">
        <f t="shared" si="5"/>
        <v>5.0080582682537837E-2</v>
      </c>
      <c r="T51" s="82">
        <f t="shared" si="5"/>
        <v>0</v>
      </c>
      <c r="U51" s="82">
        <f t="shared" si="5"/>
        <v>0.13578896244124353</v>
      </c>
      <c r="V51" s="82">
        <f t="shared" si="5"/>
        <v>7.394448449770688E-2</v>
      </c>
      <c r="W51" s="82">
        <f t="shared" si="6"/>
        <v>0</v>
      </c>
      <c r="X51" s="82">
        <f t="shared" si="5"/>
        <v>0.16205606000258807</v>
      </c>
      <c r="Y51" s="82">
        <f t="shared" si="5"/>
        <v>0</v>
      </c>
      <c r="Z51" s="82">
        <f t="shared" si="5"/>
        <v>0.24737791177414664</v>
      </c>
      <c r="AA51" s="82">
        <f t="shared" si="5"/>
        <v>0</v>
      </c>
      <c r="AB51" s="82"/>
      <c r="AC51" s="82">
        <f t="shared" si="5"/>
        <v>0</v>
      </c>
      <c r="AD51" s="82">
        <f t="shared" si="5"/>
        <v>1.6805564658569746E-2</v>
      </c>
      <c r="AE51" s="82">
        <f t="shared" si="5"/>
        <v>0</v>
      </c>
      <c r="AF51" s="82">
        <f t="shared" si="5"/>
        <v>0</v>
      </c>
      <c r="AG51" s="82">
        <f t="shared" si="7"/>
        <v>0.42013911646424362</v>
      </c>
      <c r="AH51" s="82">
        <f t="shared" si="7"/>
        <v>1.7645842891498231E-2</v>
      </c>
      <c r="AI51" s="82">
        <f t="shared" si="7"/>
        <v>0</v>
      </c>
    </row>
    <row r="52" spans="1:35">
      <c r="A52" s="113">
        <f t="shared" si="10"/>
        <v>41005</v>
      </c>
      <c r="B52" s="117">
        <f t="shared" si="8"/>
        <v>5.0162425782425073</v>
      </c>
      <c r="C52" s="82">
        <f t="shared" si="4"/>
        <v>0</v>
      </c>
      <c r="D52" s="82">
        <f t="shared" si="5"/>
        <v>2.5930986268173115E-2</v>
      </c>
      <c r="E52" s="82">
        <f t="shared" si="5"/>
        <v>2.5930986268173115E-2</v>
      </c>
      <c r="F52" s="82">
        <f t="shared" si="5"/>
        <v>2.5930986268173115E-2</v>
      </c>
      <c r="G52" s="82">
        <f t="shared" si="5"/>
        <v>0</v>
      </c>
      <c r="H52" s="82">
        <f t="shared" si="5"/>
        <v>0</v>
      </c>
      <c r="I52" s="82">
        <f t="shared" si="5"/>
        <v>0.67222258634278975</v>
      </c>
      <c r="J52" s="82">
        <f t="shared" si="5"/>
        <v>2.6048625220783106E-3</v>
      </c>
      <c r="K52" s="82">
        <f t="shared" si="5"/>
        <v>0</v>
      </c>
      <c r="L52" s="82">
        <f t="shared" si="5"/>
        <v>0</v>
      </c>
      <c r="M52" s="82">
        <f t="shared" si="5"/>
        <v>0.86716713638219878</v>
      </c>
      <c r="N52" s="82">
        <f t="shared" si="5"/>
        <v>1.2133617683487357</v>
      </c>
      <c r="O52" s="82">
        <f t="shared" ref="O52:P76" si="11">O$24/1.98347/30</f>
        <v>0.91926438682376521</v>
      </c>
      <c r="P52" s="82">
        <f t="shared" si="11"/>
        <v>0</v>
      </c>
      <c r="Q52" s="82">
        <f t="shared" si="5"/>
        <v>0.13999035360588596</v>
      </c>
      <c r="R52" s="82">
        <f t="shared" si="5"/>
        <v>0</v>
      </c>
      <c r="S52" s="82">
        <f t="shared" si="5"/>
        <v>5.0080582682537837E-2</v>
      </c>
      <c r="T52" s="82">
        <f t="shared" si="5"/>
        <v>0</v>
      </c>
      <c r="U52" s="82">
        <f t="shared" si="5"/>
        <v>0.13578896244124353</v>
      </c>
      <c r="V52" s="82">
        <f t="shared" si="5"/>
        <v>7.394448449770688E-2</v>
      </c>
      <c r="W52" s="82">
        <f t="shared" si="6"/>
        <v>0</v>
      </c>
      <c r="X52" s="82">
        <f t="shared" si="5"/>
        <v>0.16205606000258807</v>
      </c>
      <c r="Y52" s="82">
        <f t="shared" si="5"/>
        <v>0</v>
      </c>
      <c r="Z52" s="82">
        <f t="shared" si="5"/>
        <v>0.24737791177414664</v>
      </c>
      <c r="AA52" s="82">
        <f t="shared" si="5"/>
        <v>0</v>
      </c>
      <c r="AB52" s="82"/>
      <c r="AC52" s="82">
        <f t="shared" si="5"/>
        <v>0</v>
      </c>
      <c r="AD52" s="82">
        <f t="shared" si="5"/>
        <v>1.6805564658569746E-2</v>
      </c>
      <c r="AE52" s="82">
        <f t="shared" si="5"/>
        <v>0</v>
      </c>
      <c r="AF52" s="82">
        <f t="shared" si="5"/>
        <v>0</v>
      </c>
      <c r="AG52" s="82">
        <f t="shared" si="7"/>
        <v>0.42013911646424362</v>
      </c>
      <c r="AH52" s="82">
        <f t="shared" si="7"/>
        <v>1.7645842891498231E-2</v>
      </c>
      <c r="AI52" s="82">
        <f t="shared" si="7"/>
        <v>0</v>
      </c>
    </row>
    <row r="53" spans="1:35">
      <c r="A53" s="113">
        <f t="shared" si="10"/>
        <v>41006</v>
      </c>
      <c r="B53" s="117">
        <f t="shared" si="8"/>
        <v>5.0162425782425073</v>
      </c>
      <c r="C53" s="82">
        <f t="shared" si="4"/>
        <v>0</v>
      </c>
      <c r="D53" s="82">
        <f t="shared" si="5"/>
        <v>2.5930986268173115E-2</v>
      </c>
      <c r="E53" s="82">
        <f t="shared" si="5"/>
        <v>2.5930986268173115E-2</v>
      </c>
      <c r="F53" s="82">
        <f t="shared" si="5"/>
        <v>2.5930986268173115E-2</v>
      </c>
      <c r="G53" s="82">
        <f t="shared" si="5"/>
        <v>0</v>
      </c>
      <c r="H53" s="82">
        <f t="shared" si="5"/>
        <v>0</v>
      </c>
      <c r="I53" s="82">
        <f t="shared" si="5"/>
        <v>0.67222258634278975</v>
      </c>
      <c r="J53" s="82">
        <f t="shared" si="5"/>
        <v>2.6048625220783106E-3</v>
      </c>
      <c r="K53" s="82">
        <f t="shared" si="5"/>
        <v>0</v>
      </c>
      <c r="L53" s="82">
        <f t="shared" si="5"/>
        <v>0</v>
      </c>
      <c r="M53" s="82">
        <f t="shared" si="5"/>
        <v>0.86716713638219878</v>
      </c>
      <c r="N53" s="82">
        <f t="shared" si="5"/>
        <v>1.2133617683487357</v>
      </c>
      <c r="O53" s="82">
        <f t="shared" si="11"/>
        <v>0.91926438682376521</v>
      </c>
      <c r="P53" s="82">
        <f t="shared" si="11"/>
        <v>0</v>
      </c>
      <c r="Q53" s="82">
        <f t="shared" si="5"/>
        <v>0.13999035360588596</v>
      </c>
      <c r="R53" s="82">
        <f t="shared" si="5"/>
        <v>0</v>
      </c>
      <c r="S53" s="82">
        <f t="shared" si="5"/>
        <v>5.0080582682537837E-2</v>
      </c>
      <c r="T53" s="82">
        <f t="shared" si="5"/>
        <v>0</v>
      </c>
      <c r="U53" s="82">
        <f t="shared" si="5"/>
        <v>0.13578896244124353</v>
      </c>
      <c r="V53" s="82">
        <f t="shared" si="5"/>
        <v>7.394448449770688E-2</v>
      </c>
      <c r="W53" s="82">
        <f t="shared" si="6"/>
        <v>0</v>
      </c>
      <c r="X53" s="82">
        <f t="shared" si="5"/>
        <v>0.16205606000258807</v>
      </c>
      <c r="Y53" s="82">
        <f t="shared" si="5"/>
        <v>0</v>
      </c>
      <c r="Z53" s="82">
        <f t="shared" si="5"/>
        <v>0.24737791177414664</v>
      </c>
      <c r="AA53" s="82">
        <f t="shared" si="5"/>
        <v>0</v>
      </c>
      <c r="AB53" s="82"/>
      <c r="AC53" s="82">
        <f t="shared" si="5"/>
        <v>0</v>
      </c>
      <c r="AD53" s="82">
        <f t="shared" si="5"/>
        <v>1.6805564658569746E-2</v>
      </c>
      <c r="AE53" s="82">
        <f t="shared" si="5"/>
        <v>0</v>
      </c>
      <c r="AF53" s="82">
        <f t="shared" si="5"/>
        <v>0</v>
      </c>
      <c r="AG53" s="82">
        <f t="shared" si="7"/>
        <v>0.42013911646424362</v>
      </c>
      <c r="AH53" s="82">
        <f t="shared" si="7"/>
        <v>1.7645842891498231E-2</v>
      </c>
      <c r="AI53" s="82">
        <f t="shared" si="7"/>
        <v>0</v>
      </c>
    </row>
    <row r="54" spans="1:35">
      <c r="A54" s="113">
        <f t="shared" si="10"/>
        <v>41007</v>
      </c>
      <c r="B54" s="117">
        <f t="shared" si="8"/>
        <v>5.0162425782425073</v>
      </c>
      <c r="C54" s="82">
        <f t="shared" si="4"/>
        <v>0</v>
      </c>
      <c r="D54" s="82">
        <f>D$24/1.98347/30</f>
        <v>2.5930986268173115E-2</v>
      </c>
      <c r="E54" s="82">
        <f t="shared" si="5"/>
        <v>2.5930986268173115E-2</v>
      </c>
      <c r="F54" s="82">
        <f t="shared" si="5"/>
        <v>2.5930986268173115E-2</v>
      </c>
      <c r="G54" s="82">
        <f t="shared" si="5"/>
        <v>0</v>
      </c>
      <c r="H54" s="82">
        <f t="shared" si="5"/>
        <v>0</v>
      </c>
      <c r="I54" s="82">
        <f t="shared" si="5"/>
        <v>0.67222258634278975</v>
      </c>
      <c r="J54" s="82">
        <f t="shared" si="5"/>
        <v>2.6048625220783106E-3</v>
      </c>
      <c r="K54" s="82">
        <f t="shared" si="5"/>
        <v>0</v>
      </c>
      <c r="L54" s="82">
        <f t="shared" si="5"/>
        <v>0</v>
      </c>
      <c r="M54" s="82">
        <f t="shared" si="5"/>
        <v>0.86716713638219878</v>
      </c>
      <c r="N54" s="82">
        <f t="shared" si="5"/>
        <v>1.2133617683487357</v>
      </c>
      <c r="O54" s="82">
        <f t="shared" si="11"/>
        <v>0.91926438682376521</v>
      </c>
      <c r="P54" s="82">
        <f t="shared" si="11"/>
        <v>0</v>
      </c>
      <c r="Q54" s="82">
        <f t="shared" si="5"/>
        <v>0.13999035360588596</v>
      </c>
      <c r="R54" s="82">
        <f t="shared" si="5"/>
        <v>0</v>
      </c>
      <c r="S54" s="82">
        <f t="shared" si="5"/>
        <v>5.0080582682537837E-2</v>
      </c>
      <c r="T54" s="82">
        <f t="shared" si="5"/>
        <v>0</v>
      </c>
      <c r="U54" s="82">
        <f t="shared" si="5"/>
        <v>0.13578896244124353</v>
      </c>
      <c r="V54" s="82">
        <f t="shared" si="5"/>
        <v>7.394448449770688E-2</v>
      </c>
      <c r="W54" s="82">
        <f t="shared" si="6"/>
        <v>0</v>
      </c>
      <c r="X54" s="82">
        <f t="shared" si="5"/>
        <v>0.16205606000258807</v>
      </c>
      <c r="Y54" s="82">
        <f t="shared" si="5"/>
        <v>0</v>
      </c>
      <c r="Z54" s="82">
        <f t="shared" si="5"/>
        <v>0.24737791177414664</v>
      </c>
      <c r="AA54" s="82">
        <f t="shared" si="5"/>
        <v>0</v>
      </c>
      <c r="AB54" s="82"/>
      <c r="AC54" s="82">
        <f t="shared" si="5"/>
        <v>0</v>
      </c>
      <c r="AD54" s="82">
        <f t="shared" si="5"/>
        <v>1.6805564658569746E-2</v>
      </c>
      <c r="AE54" s="82">
        <f t="shared" si="5"/>
        <v>0</v>
      </c>
      <c r="AF54" s="82">
        <f t="shared" si="5"/>
        <v>0</v>
      </c>
      <c r="AG54" s="82">
        <f t="shared" si="7"/>
        <v>0.42013911646424362</v>
      </c>
      <c r="AH54" s="82">
        <f t="shared" si="7"/>
        <v>1.7645842891498231E-2</v>
      </c>
      <c r="AI54" s="82">
        <f t="shared" si="7"/>
        <v>0</v>
      </c>
    </row>
    <row r="55" spans="1:35">
      <c r="A55" s="113">
        <f t="shared" si="10"/>
        <v>41008</v>
      </c>
      <c r="B55" s="117">
        <f t="shared" si="8"/>
        <v>5.0162425782425073</v>
      </c>
      <c r="C55" s="82">
        <f t="shared" si="4"/>
        <v>0</v>
      </c>
      <c r="D55" s="82">
        <f>D$24/1.98347/30</f>
        <v>2.5930986268173115E-2</v>
      </c>
      <c r="E55" s="82">
        <f t="shared" si="5"/>
        <v>2.5930986268173115E-2</v>
      </c>
      <c r="F55" s="82">
        <f t="shared" si="5"/>
        <v>2.5930986268173115E-2</v>
      </c>
      <c r="G55" s="82">
        <f t="shared" si="5"/>
        <v>0</v>
      </c>
      <c r="H55" s="82">
        <f t="shared" si="5"/>
        <v>0</v>
      </c>
      <c r="I55" s="82">
        <f t="shared" si="5"/>
        <v>0.67222258634278975</v>
      </c>
      <c r="J55" s="82">
        <f t="shared" si="5"/>
        <v>2.6048625220783106E-3</v>
      </c>
      <c r="K55" s="82">
        <f t="shared" si="5"/>
        <v>0</v>
      </c>
      <c r="L55" s="82">
        <f t="shared" si="5"/>
        <v>0</v>
      </c>
      <c r="M55" s="82">
        <f t="shared" si="5"/>
        <v>0.86716713638219878</v>
      </c>
      <c r="N55" s="82">
        <f t="shared" si="5"/>
        <v>1.2133617683487357</v>
      </c>
      <c r="O55" s="82">
        <f t="shared" si="11"/>
        <v>0.91926438682376521</v>
      </c>
      <c r="P55" s="82">
        <f t="shared" si="11"/>
        <v>0</v>
      </c>
      <c r="Q55" s="82">
        <f t="shared" si="5"/>
        <v>0.13999035360588596</v>
      </c>
      <c r="R55" s="82">
        <f t="shared" si="5"/>
        <v>0</v>
      </c>
      <c r="S55" s="82">
        <f t="shared" si="5"/>
        <v>5.0080582682537837E-2</v>
      </c>
      <c r="T55" s="82">
        <f t="shared" si="5"/>
        <v>0</v>
      </c>
      <c r="U55" s="82">
        <f t="shared" si="5"/>
        <v>0.13578896244124353</v>
      </c>
      <c r="V55" s="82">
        <f t="shared" si="5"/>
        <v>7.394448449770688E-2</v>
      </c>
      <c r="W55" s="82">
        <f t="shared" si="6"/>
        <v>0</v>
      </c>
      <c r="X55" s="82">
        <f t="shared" si="5"/>
        <v>0.16205606000258807</v>
      </c>
      <c r="Y55" s="82">
        <f t="shared" si="5"/>
        <v>0</v>
      </c>
      <c r="Z55" s="82">
        <f t="shared" si="5"/>
        <v>0.24737791177414664</v>
      </c>
      <c r="AA55" s="82">
        <f t="shared" si="5"/>
        <v>0</v>
      </c>
      <c r="AB55" s="82"/>
      <c r="AC55" s="82">
        <f t="shared" si="5"/>
        <v>0</v>
      </c>
      <c r="AD55" s="82">
        <f t="shared" si="5"/>
        <v>1.6805564658569746E-2</v>
      </c>
      <c r="AE55" s="82">
        <f t="shared" si="5"/>
        <v>0</v>
      </c>
      <c r="AF55" s="82">
        <f t="shared" si="5"/>
        <v>0</v>
      </c>
      <c r="AG55" s="82">
        <f t="shared" si="7"/>
        <v>0.42013911646424362</v>
      </c>
      <c r="AH55" s="82">
        <f t="shared" si="7"/>
        <v>1.7645842891498231E-2</v>
      </c>
      <c r="AI55" s="82">
        <f t="shared" si="7"/>
        <v>0</v>
      </c>
    </row>
    <row r="56" spans="1:35">
      <c r="A56" s="113">
        <f t="shared" si="10"/>
        <v>41009</v>
      </c>
      <c r="B56" s="117">
        <f t="shared" si="8"/>
        <v>5.0162425782425073</v>
      </c>
      <c r="C56" s="82">
        <f t="shared" si="4"/>
        <v>0</v>
      </c>
      <c r="D56" s="82">
        <f t="shared" si="5"/>
        <v>2.5930986268173115E-2</v>
      </c>
      <c r="E56" s="82">
        <f t="shared" si="5"/>
        <v>2.5930986268173115E-2</v>
      </c>
      <c r="F56" s="82">
        <f t="shared" si="5"/>
        <v>2.5930986268173115E-2</v>
      </c>
      <c r="G56" s="82">
        <f t="shared" si="5"/>
        <v>0</v>
      </c>
      <c r="H56" s="82">
        <f t="shared" si="5"/>
        <v>0</v>
      </c>
      <c r="I56" s="82">
        <f t="shared" si="5"/>
        <v>0.67222258634278975</v>
      </c>
      <c r="J56" s="82">
        <f t="shared" si="5"/>
        <v>2.6048625220783106E-3</v>
      </c>
      <c r="K56" s="82">
        <f t="shared" si="5"/>
        <v>0</v>
      </c>
      <c r="L56" s="82">
        <f t="shared" si="5"/>
        <v>0</v>
      </c>
      <c r="M56" s="82">
        <f t="shared" si="5"/>
        <v>0.86716713638219878</v>
      </c>
      <c r="N56" s="82">
        <f t="shared" si="5"/>
        <v>1.2133617683487357</v>
      </c>
      <c r="O56" s="82">
        <f t="shared" si="11"/>
        <v>0.91926438682376521</v>
      </c>
      <c r="P56" s="82">
        <f t="shared" si="11"/>
        <v>0</v>
      </c>
      <c r="Q56" s="82">
        <f t="shared" si="5"/>
        <v>0.13999035360588596</v>
      </c>
      <c r="R56" s="82">
        <f t="shared" si="5"/>
        <v>0</v>
      </c>
      <c r="S56" s="82">
        <f t="shared" si="5"/>
        <v>5.0080582682537837E-2</v>
      </c>
      <c r="T56" s="82">
        <f t="shared" si="5"/>
        <v>0</v>
      </c>
      <c r="U56" s="82">
        <f t="shared" si="5"/>
        <v>0.13578896244124353</v>
      </c>
      <c r="V56" s="82">
        <f t="shared" si="5"/>
        <v>7.394448449770688E-2</v>
      </c>
      <c r="W56" s="82">
        <f t="shared" si="6"/>
        <v>0</v>
      </c>
      <c r="X56" s="82">
        <f t="shared" si="5"/>
        <v>0.16205606000258807</v>
      </c>
      <c r="Y56" s="82">
        <f t="shared" si="5"/>
        <v>0</v>
      </c>
      <c r="Z56" s="82">
        <f t="shared" si="5"/>
        <v>0.24737791177414664</v>
      </c>
      <c r="AA56" s="82">
        <f t="shared" si="5"/>
        <v>0</v>
      </c>
      <c r="AB56" s="82"/>
      <c r="AC56" s="82">
        <f t="shared" si="5"/>
        <v>0</v>
      </c>
      <c r="AD56" s="82">
        <f t="shared" si="5"/>
        <v>1.6805564658569746E-2</v>
      </c>
      <c r="AE56" s="82">
        <f t="shared" si="5"/>
        <v>0</v>
      </c>
      <c r="AF56" s="82">
        <f t="shared" si="5"/>
        <v>0</v>
      </c>
      <c r="AG56" s="82">
        <f t="shared" si="7"/>
        <v>0.42013911646424362</v>
      </c>
      <c r="AH56" s="82">
        <f t="shared" si="7"/>
        <v>1.7645842891498231E-2</v>
      </c>
      <c r="AI56" s="82">
        <f t="shared" si="7"/>
        <v>0</v>
      </c>
    </row>
    <row r="57" spans="1:35">
      <c r="A57" s="113">
        <f t="shared" si="10"/>
        <v>41010</v>
      </c>
      <c r="B57" s="117">
        <f t="shared" si="8"/>
        <v>5.0162425782425073</v>
      </c>
      <c r="C57" s="82">
        <f t="shared" si="4"/>
        <v>0</v>
      </c>
      <c r="D57" s="82">
        <f t="shared" si="5"/>
        <v>2.5930986268173115E-2</v>
      </c>
      <c r="E57" s="82">
        <f t="shared" si="5"/>
        <v>2.5930986268173115E-2</v>
      </c>
      <c r="F57" s="82">
        <f t="shared" si="5"/>
        <v>2.5930986268173115E-2</v>
      </c>
      <c r="G57" s="82">
        <f t="shared" si="5"/>
        <v>0</v>
      </c>
      <c r="H57" s="82">
        <f t="shared" si="5"/>
        <v>0</v>
      </c>
      <c r="I57" s="82">
        <f t="shared" si="5"/>
        <v>0.67222258634278975</v>
      </c>
      <c r="J57" s="82">
        <f t="shared" si="5"/>
        <v>2.6048625220783106E-3</v>
      </c>
      <c r="K57" s="82">
        <f t="shared" si="5"/>
        <v>0</v>
      </c>
      <c r="L57" s="82">
        <f t="shared" si="5"/>
        <v>0</v>
      </c>
      <c r="M57" s="82">
        <f t="shared" si="5"/>
        <v>0.86716713638219878</v>
      </c>
      <c r="N57" s="82">
        <f t="shared" ref="D57:AG67" si="12">N$24/1.98347/30</f>
        <v>1.2133617683487357</v>
      </c>
      <c r="O57" s="82">
        <f t="shared" si="11"/>
        <v>0.91926438682376521</v>
      </c>
      <c r="P57" s="82">
        <f t="shared" si="11"/>
        <v>0</v>
      </c>
      <c r="Q57" s="82">
        <f t="shared" si="12"/>
        <v>0.13999035360588596</v>
      </c>
      <c r="R57" s="82">
        <f t="shared" si="12"/>
        <v>0</v>
      </c>
      <c r="S57" s="82">
        <f t="shared" si="12"/>
        <v>5.0080582682537837E-2</v>
      </c>
      <c r="T57" s="82">
        <f t="shared" si="12"/>
        <v>0</v>
      </c>
      <c r="U57" s="82">
        <f t="shared" si="12"/>
        <v>0.13578896244124353</v>
      </c>
      <c r="V57" s="82">
        <f t="shared" si="12"/>
        <v>7.394448449770688E-2</v>
      </c>
      <c r="W57" s="82">
        <f t="shared" si="6"/>
        <v>0</v>
      </c>
      <c r="X57" s="82">
        <f t="shared" si="12"/>
        <v>0.16205606000258807</v>
      </c>
      <c r="Y57" s="82">
        <f t="shared" si="12"/>
        <v>0</v>
      </c>
      <c r="Z57" s="82">
        <f t="shared" si="12"/>
        <v>0.24737791177414664</v>
      </c>
      <c r="AA57" s="82">
        <f t="shared" si="12"/>
        <v>0</v>
      </c>
      <c r="AB57" s="82"/>
      <c r="AC57" s="82">
        <f t="shared" si="12"/>
        <v>0</v>
      </c>
      <c r="AD57" s="82">
        <f t="shared" si="12"/>
        <v>1.6805564658569746E-2</v>
      </c>
      <c r="AE57" s="82">
        <f t="shared" si="12"/>
        <v>0</v>
      </c>
      <c r="AF57" s="82">
        <f t="shared" si="12"/>
        <v>0</v>
      </c>
      <c r="AG57" s="82">
        <f t="shared" si="12"/>
        <v>0.42013911646424362</v>
      </c>
      <c r="AH57" s="82">
        <f t="shared" si="7"/>
        <v>1.7645842891498231E-2</v>
      </c>
      <c r="AI57" s="82">
        <f t="shared" si="7"/>
        <v>0</v>
      </c>
    </row>
    <row r="58" spans="1:35">
      <c r="A58" s="113">
        <f t="shared" si="10"/>
        <v>41011</v>
      </c>
      <c r="B58" s="117">
        <f t="shared" si="8"/>
        <v>5.0162425782425073</v>
      </c>
      <c r="C58" s="82">
        <f t="shared" si="4"/>
        <v>0</v>
      </c>
      <c r="D58" s="82">
        <f t="shared" si="12"/>
        <v>2.5930986268173115E-2</v>
      </c>
      <c r="E58" s="82">
        <f t="shared" si="12"/>
        <v>2.5930986268173115E-2</v>
      </c>
      <c r="F58" s="82">
        <f t="shared" si="12"/>
        <v>2.5930986268173115E-2</v>
      </c>
      <c r="G58" s="82">
        <f t="shared" si="12"/>
        <v>0</v>
      </c>
      <c r="H58" s="82">
        <f t="shared" si="12"/>
        <v>0</v>
      </c>
      <c r="I58" s="82">
        <f t="shared" si="12"/>
        <v>0.67222258634278975</v>
      </c>
      <c r="J58" s="82">
        <f t="shared" si="12"/>
        <v>2.6048625220783106E-3</v>
      </c>
      <c r="K58" s="82">
        <f t="shared" si="12"/>
        <v>0</v>
      </c>
      <c r="L58" s="82">
        <f t="shared" si="12"/>
        <v>0</v>
      </c>
      <c r="M58" s="82">
        <f t="shared" si="12"/>
        <v>0.86716713638219878</v>
      </c>
      <c r="N58" s="82">
        <f t="shared" si="12"/>
        <v>1.2133617683487357</v>
      </c>
      <c r="O58" s="82">
        <f t="shared" si="11"/>
        <v>0.91926438682376521</v>
      </c>
      <c r="P58" s="82">
        <f t="shared" si="11"/>
        <v>0</v>
      </c>
      <c r="Q58" s="82">
        <f t="shared" si="12"/>
        <v>0.13999035360588596</v>
      </c>
      <c r="R58" s="82">
        <f t="shared" si="12"/>
        <v>0</v>
      </c>
      <c r="S58" s="82">
        <f t="shared" si="12"/>
        <v>5.0080582682537837E-2</v>
      </c>
      <c r="T58" s="82">
        <f t="shared" si="12"/>
        <v>0</v>
      </c>
      <c r="U58" s="82">
        <f t="shared" si="12"/>
        <v>0.13578896244124353</v>
      </c>
      <c r="V58" s="82">
        <f t="shared" si="12"/>
        <v>7.394448449770688E-2</v>
      </c>
      <c r="W58" s="82">
        <f t="shared" si="6"/>
        <v>0</v>
      </c>
      <c r="X58" s="82">
        <f t="shared" si="12"/>
        <v>0.16205606000258807</v>
      </c>
      <c r="Y58" s="82">
        <f t="shared" si="12"/>
        <v>0</v>
      </c>
      <c r="Z58" s="82">
        <f t="shared" si="12"/>
        <v>0.24737791177414664</v>
      </c>
      <c r="AA58" s="82">
        <f t="shared" si="12"/>
        <v>0</v>
      </c>
      <c r="AB58" s="82"/>
      <c r="AC58" s="82">
        <f t="shared" si="12"/>
        <v>0</v>
      </c>
      <c r="AD58" s="82">
        <f t="shared" si="12"/>
        <v>1.6805564658569746E-2</v>
      </c>
      <c r="AE58" s="82">
        <f t="shared" si="12"/>
        <v>0</v>
      </c>
      <c r="AF58" s="82">
        <f t="shared" si="12"/>
        <v>0</v>
      </c>
      <c r="AG58" s="82">
        <f t="shared" si="7"/>
        <v>0.42013911646424362</v>
      </c>
      <c r="AH58" s="82">
        <f t="shared" si="7"/>
        <v>1.7645842891498231E-2</v>
      </c>
      <c r="AI58" s="82">
        <f t="shared" si="7"/>
        <v>0</v>
      </c>
    </row>
    <row r="59" spans="1:35">
      <c r="A59" s="113">
        <f t="shared" si="10"/>
        <v>41012</v>
      </c>
      <c r="B59" s="117">
        <f t="shared" si="8"/>
        <v>5.0162425782425073</v>
      </c>
      <c r="C59" s="82">
        <f t="shared" si="4"/>
        <v>0</v>
      </c>
      <c r="D59" s="82">
        <f t="shared" si="12"/>
        <v>2.5930986268173115E-2</v>
      </c>
      <c r="E59" s="82">
        <f t="shared" si="12"/>
        <v>2.5930986268173115E-2</v>
      </c>
      <c r="F59" s="82">
        <f t="shared" si="12"/>
        <v>2.5930986268173115E-2</v>
      </c>
      <c r="G59" s="82">
        <f t="shared" si="12"/>
        <v>0</v>
      </c>
      <c r="H59" s="82">
        <f t="shared" si="12"/>
        <v>0</v>
      </c>
      <c r="I59" s="82">
        <f t="shared" si="12"/>
        <v>0.67222258634278975</v>
      </c>
      <c r="J59" s="82">
        <f t="shared" si="12"/>
        <v>2.6048625220783106E-3</v>
      </c>
      <c r="K59" s="82">
        <f t="shared" si="12"/>
        <v>0</v>
      </c>
      <c r="L59" s="82">
        <f t="shared" si="12"/>
        <v>0</v>
      </c>
      <c r="M59" s="82">
        <f t="shared" si="12"/>
        <v>0.86716713638219878</v>
      </c>
      <c r="N59" s="82">
        <f t="shared" si="12"/>
        <v>1.2133617683487357</v>
      </c>
      <c r="O59" s="82">
        <f t="shared" si="11"/>
        <v>0.91926438682376521</v>
      </c>
      <c r="P59" s="82">
        <f t="shared" si="11"/>
        <v>0</v>
      </c>
      <c r="Q59" s="82">
        <f t="shared" si="12"/>
        <v>0.13999035360588596</v>
      </c>
      <c r="R59" s="82">
        <f t="shared" si="12"/>
        <v>0</v>
      </c>
      <c r="S59" s="82">
        <f t="shared" si="12"/>
        <v>5.0080582682537837E-2</v>
      </c>
      <c r="T59" s="82">
        <f t="shared" si="12"/>
        <v>0</v>
      </c>
      <c r="U59" s="82">
        <f t="shared" si="12"/>
        <v>0.13578896244124353</v>
      </c>
      <c r="V59" s="82">
        <f t="shared" si="12"/>
        <v>7.394448449770688E-2</v>
      </c>
      <c r="W59" s="82">
        <f t="shared" si="6"/>
        <v>0</v>
      </c>
      <c r="X59" s="82">
        <f t="shared" si="12"/>
        <v>0.16205606000258807</v>
      </c>
      <c r="Y59" s="82">
        <f t="shared" si="12"/>
        <v>0</v>
      </c>
      <c r="Z59" s="82">
        <f t="shared" si="12"/>
        <v>0.24737791177414664</v>
      </c>
      <c r="AA59" s="82">
        <f t="shared" si="12"/>
        <v>0</v>
      </c>
      <c r="AB59" s="82"/>
      <c r="AC59" s="82">
        <f t="shared" si="12"/>
        <v>0</v>
      </c>
      <c r="AD59" s="82">
        <f t="shared" si="12"/>
        <v>1.6805564658569746E-2</v>
      </c>
      <c r="AE59" s="82">
        <f t="shared" si="12"/>
        <v>0</v>
      </c>
      <c r="AF59" s="82">
        <f t="shared" si="12"/>
        <v>0</v>
      </c>
      <c r="AG59" s="82">
        <f t="shared" si="7"/>
        <v>0.42013911646424362</v>
      </c>
      <c r="AH59" s="82">
        <f t="shared" si="7"/>
        <v>1.7645842891498231E-2</v>
      </c>
      <c r="AI59" s="82">
        <f t="shared" si="7"/>
        <v>0</v>
      </c>
    </row>
    <row r="60" spans="1:35">
      <c r="A60" s="113">
        <f t="shared" si="10"/>
        <v>41013</v>
      </c>
      <c r="B60" s="117">
        <f t="shared" si="8"/>
        <v>5.0162425782425073</v>
      </c>
      <c r="C60" s="82">
        <f t="shared" si="4"/>
        <v>0</v>
      </c>
      <c r="D60" s="82">
        <f t="shared" si="12"/>
        <v>2.5930986268173115E-2</v>
      </c>
      <c r="E60" s="82">
        <f t="shared" si="12"/>
        <v>2.5930986268173115E-2</v>
      </c>
      <c r="F60" s="82">
        <f t="shared" si="12"/>
        <v>2.5930986268173115E-2</v>
      </c>
      <c r="G60" s="82">
        <f t="shared" si="12"/>
        <v>0</v>
      </c>
      <c r="H60" s="82">
        <f t="shared" si="12"/>
        <v>0</v>
      </c>
      <c r="I60" s="82">
        <f t="shared" si="12"/>
        <v>0.67222258634278975</v>
      </c>
      <c r="J60" s="82">
        <f t="shared" si="12"/>
        <v>2.6048625220783106E-3</v>
      </c>
      <c r="K60" s="82">
        <f t="shared" si="12"/>
        <v>0</v>
      </c>
      <c r="L60" s="82">
        <f t="shared" si="12"/>
        <v>0</v>
      </c>
      <c r="M60" s="82">
        <f t="shared" si="12"/>
        <v>0.86716713638219878</v>
      </c>
      <c r="N60" s="82">
        <f t="shared" si="12"/>
        <v>1.2133617683487357</v>
      </c>
      <c r="O60" s="82">
        <f t="shared" si="11"/>
        <v>0.91926438682376521</v>
      </c>
      <c r="P60" s="82">
        <f t="shared" si="11"/>
        <v>0</v>
      </c>
      <c r="Q60" s="82">
        <f t="shared" si="12"/>
        <v>0.13999035360588596</v>
      </c>
      <c r="R60" s="82">
        <f t="shared" si="12"/>
        <v>0</v>
      </c>
      <c r="S60" s="82">
        <f t="shared" si="12"/>
        <v>5.0080582682537837E-2</v>
      </c>
      <c r="T60" s="82">
        <f t="shared" si="12"/>
        <v>0</v>
      </c>
      <c r="U60" s="82">
        <f t="shared" si="12"/>
        <v>0.13578896244124353</v>
      </c>
      <c r="V60" s="82">
        <f t="shared" si="12"/>
        <v>7.394448449770688E-2</v>
      </c>
      <c r="W60" s="82">
        <f t="shared" si="6"/>
        <v>0</v>
      </c>
      <c r="X60" s="82">
        <f t="shared" si="12"/>
        <v>0.16205606000258807</v>
      </c>
      <c r="Y60" s="82">
        <f t="shared" si="12"/>
        <v>0</v>
      </c>
      <c r="Z60" s="82">
        <f t="shared" si="12"/>
        <v>0.24737791177414664</v>
      </c>
      <c r="AA60" s="82">
        <f t="shared" si="12"/>
        <v>0</v>
      </c>
      <c r="AB60" s="82"/>
      <c r="AC60" s="82">
        <f t="shared" si="12"/>
        <v>0</v>
      </c>
      <c r="AD60" s="82">
        <f t="shared" si="12"/>
        <v>1.6805564658569746E-2</v>
      </c>
      <c r="AE60" s="82">
        <f t="shared" si="12"/>
        <v>0</v>
      </c>
      <c r="AF60" s="82">
        <f t="shared" si="12"/>
        <v>0</v>
      </c>
      <c r="AG60" s="82">
        <f t="shared" si="7"/>
        <v>0.42013911646424362</v>
      </c>
      <c r="AH60" s="82">
        <f t="shared" si="7"/>
        <v>1.7645842891498231E-2</v>
      </c>
      <c r="AI60" s="82">
        <f t="shared" si="7"/>
        <v>0</v>
      </c>
    </row>
    <row r="61" spans="1:35">
      <c r="A61" s="113">
        <f t="shared" si="10"/>
        <v>41014</v>
      </c>
      <c r="B61" s="117">
        <f t="shared" si="8"/>
        <v>5.0162425782425073</v>
      </c>
      <c r="C61" s="82">
        <f t="shared" si="4"/>
        <v>0</v>
      </c>
      <c r="D61" s="82">
        <f t="shared" si="12"/>
        <v>2.5930986268173115E-2</v>
      </c>
      <c r="E61" s="82">
        <f t="shared" si="12"/>
        <v>2.5930986268173115E-2</v>
      </c>
      <c r="F61" s="82">
        <f t="shared" si="12"/>
        <v>2.5930986268173115E-2</v>
      </c>
      <c r="G61" s="82">
        <f t="shared" si="12"/>
        <v>0</v>
      </c>
      <c r="H61" s="82">
        <f t="shared" si="12"/>
        <v>0</v>
      </c>
      <c r="I61" s="82">
        <f t="shared" si="12"/>
        <v>0.67222258634278975</v>
      </c>
      <c r="J61" s="82">
        <f t="shared" si="12"/>
        <v>2.6048625220783106E-3</v>
      </c>
      <c r="K61" s="82">
        <f t="shared" si="12"/>
        <v>0</v>
      </c>
      <c r="L61" s="82">
        <f t="shared" si="12"/>
        <v>0</v>
      </c>
      <c r="M61" s="82">
        <f t="shared" si="12"/>
        <v>0.86716713638219878</v>
      </c>
      <c r="N61" s="82">
        <f t="shared" si="12"/>
        <v>1.2133617683487357</v>
      </c>
      <c r="O61" s="82">
        <f t="shared" si="11"/>
        <v>0.91926438682376521</v>
      </c>
      <c r="P61" s="82">
        <f t="shared" si="11"/>
        <v>0</v>
      </c>
      <c r="Q61" s="82">
        <f t="shared" si="12"/>
        <v>0.13999035360588596</v>
      </c>
      <c r="R61" s="82">
        <f t="shared" si="12"/>
        <v>0</v>
      </c>
      <c r="S61" s="82">
        <f t="shared" si="12"/>
        <v>5.0080582682537837E-2</v>
      </c>
      <c r="T61" s="82">
        <f t="shared" si="12"/>
        <v>0</v>
      </c>
      <c r="U61" s="82">
        <f t="shared" si="12"/>
        <v>0.13578896244124353</v>
      </c>
      <c r="V61" s="82">
        <f t="shared" si="12"/>
        <v>7.394448449770688E-2</v>
      </c>
      <c r="W61" s="82">
        <f t="shared" si="6"/>
        <v>0</v>
      </c>
      <c r="X61" s="82">
        <f t="shared" si="12"/>
        <v>0.16205606000258807</v>
      </c>
      <c r="Y61" s="82">
        <f t="shared" si="12"/>
        <v>0</v>
      </c>
      <c r="Z61" s="82">
        <f t="shared" si="12"/>
        <v>0.24737791177414664</v>
      </c>
      <c r="AA61" s="82">
        <f t="shared" si="12"/>
        <v>0</v>
      </c>
      <c r="AB61" s="82"/>
      <c r="AC61" s="82">
        <f t="shared" si="12"/>
        <v>0</v>
      </c>
      <c r="AD61" s="82">
        <f t="shared" si="12"/>
        <v>1.6805564658569746E-2</v>
      </c>
      <c r="AE61" s="82">
        <f t="shared" si="12"/>
        <v>0</v>
      </c>
      <c r="AF61" s="82">
        <f t="shared" si="12"/>
        <v>0</v>
      </c>
      <c r="AG61" s="82">
        <f t="shared" si="7"/>
        <v>0.42013911646424362</v>
      </c>
      <c r="AH61" s="82">
        <f t="shared" si="7"/>
        <v>1.7645842891498231E-2</v>
      </c>
      <c r="AI61" s="82">
        <f t="shared" si="7"/>
        <v>0</v>
      </c>
    </row>
    <row r="62" spans="1:35">
      <c r="A62" s="113">
        <f t="shared" si="10"/>
        <v>41015</v>
      </c>
      <c r="B62" s="117">
        <f t="shared" si="8"/>
        <v>5.0162425782425073</v>
      </c>
      <c r="C62" s="82">
        <f t="shared" si="4"/>
        <v>0</v>
      </c>
      <c r="D62" s="82">
        <f t="shared" si="12"/>
        <v>2.5930986268173115E-2</v>
      </c>
      <c r="E62" s="82">
        <f t="shared" si="12"/>
        <v>2.5930986268173115E-2</v>
      </c>
      <c r="F62" s="82">
        <f t="shared" si="12"/>
        <v>2.5930986268173115E-2</v>
      </c>
      <c r="G62" s="82">
        <f t="shared" si="12"/>
        <v>0</v>
      </c>
      <c r="H62" s="82">
        <f t="shared" si="12"/>
        <v>0</v>
      </c>
      <c r="I62" s="82">
        <f t="shared" si="12"/>
        <v>0.67222258634278975</v>
      </c>
      <c r="J62" s="82">
        <f t="shared" si="12"/>
        <v>2.6048625220783106E-3</v>
      </c>
      <c r="K62" s="82">
        <f t="shared" si="12"/>
        <v>0</v>
      </c>
      <c r="L62" s="82">
        <f t="shared" si="12"/>
        <v>0</v>
      </c>
      <c r="M62" s="82">
        <f t="shared" si="12"/>
        <v>0.86716713638219878</v>
      </c>
      <c r="N62" s="82">
        <f t="shared" si="12"/>
        <v>1.2133617683487357</v>
      </c>
      <c r="O62" s="82">
        <f t="shared" si="11"/>
        <v>0.91926438682376521</v>
      </c>
      <c r="P62" s="82">
        <f t="shared" si="11"/>
        <v>0</v>
      </c>
      <c r="Q62" s="82">
        <f t="shared" si="12"/>
        <v>0.13999035360588596</v>
      </c>
      <c r="R62" s="82">
        <f t="shared" si="12"/>
        <v>0</v>
      </c>
      <c r="S62" s="82">
        <f t="shared" si="12"/>
        <v>5.0080582682537837E-2</v>
      </c>
      <c r="T62" s="82">
        <f t="shared" si="12"/>
        <v>0</v>
      </c>
      <c r="U62" s="82">
        <f t="shared" si="12"/>
        <v>0.13578896244124353</v>
      </c>
      <c r="V62" s="82">
        <f t="shared" si="12"/>
        <v>7.394448449770688E-2</v>
      </c>
      <c r="W62" s="82">
        <f t="shared" si="6"/>
        <v>0</v>
      </c>
      <c r="X62" s="82">
        <f t="shared" si="12"/>
        <v>0.16205606000258807</v>
      </c>
      <c r="Y62" s="82">
        <f t="shared" si="12"/>
        <v>0</v>
      </c>
      <c r="Z62" s="82">
        <f t="shared" si="12"/>
        <v>0.24737791177414664</v>
      </c>
      <c r="AA62" s="82">
        <f t="shared" si="12"/>
        <v>0</v>
      </c>
      <c r="AB62" s="82"/>
      <c r="AC62" s="82">
        <f t="shared" si="12"/>
        <v>0</v>
      </c>
      <c r="AD62" s="82">
        <f t="shared" si="12"/>
        <v>1.6805564658569746E-2</v>
      </c>
      <c r="AE62" s="82">
        <f t="shared" si="12"/>
        <v>0</v>
      </c>
      <c r="AF62" s="82">
        <f t="shared" si="12"/>
        <v>0</v>
      </c>
      <c r="AG62" s="82">
        <f t="shared" si="7"/>
        <v>0.42013911646424362</v>
      </c>
      <c r="AH62" s="82">
        <f t="shared" si="7"/>
        <v>1.7645842891498231E-2</v>
      </c>
      <c r="AI62" s="82">
        <f t="shared" si="7"/>
        <v>0</v>
      </c>
    </row>
    <row r="63" spans="1:35">
      <c r="A63" s="113">
        <f t="shared" si="10"/>
        <v>41016</v>
      </c>
      <c r="B63" s="117">
        <f t="shared" si="8"/>
        <v>5.0162425782425073</v>
      </c>
      <c r="C63" s="82">
        <f t="shared" si="4"/>
        <v>0</v>
      </c>
      <c r="D63" s="82">
        <f t="shared" si="12"/>
        <v>2.5930986268173115E-2</v>
      </c>
      <c r="E63" s="82">
        <f t="shared" si="12"/>
        <v>2.5930986268173115E-2</v>
      </c>
      <c r="F63" s="82">
        <f>F$24/1.98347/30</f>
        <v>2.5930986268173115E-2</v>
      </c>
      <c r="G63" s="82">
        <f t="shared" si="12"/>
        <v>0</v>
      </c>
      <c r="H63" s="82">
        <f t="shared" si="12"/>
        <v>0</v>
      </c>
      <c r="I63" s="82">
        <f t="shared" si="12"/>
        <v>0.67222258634278975</v>
      </c>
      <c r="J63" s="82">
        <f t="shared" si="12"/>
        <v>2.6048625220783106E-3</v>
      </c>
      <c r="K63" s="82">
        <f t="shared" si="12"/>
        <v>0</v>
      </c>
      <c r="L63" s="82">
        <f t="shared" si="12"/>
        <v>0</v>
      </c>
      <c r="M63" s="82">
        <f t="shared" si="12"/>
        <v>0.86716713638219878</v>
      </c>
      <c r="N63" s="82">
        <f t="shared" si="12"/>
        <v>1.2133617683487357</v>
      </c>
      <c r="O63" s="82">
        <f t="shared" si="11"/>
        <v>0.91926438682376521</v>
      </c>
      <c r="P63" s="82">
        <f t="shared" si="11"/>
        <v>0</v>
      </c>
      <c r="Q63" s="82">
        <f t="shared" si="12"/>
        <v>0.13999035360588596</v>
      </c>
      <c r="R63" s="82">
        <f t="shared" si="12"/>
        <v>0</v>
      </c>
      <c r="S63" s="82">
        <f t="shared" si="12"/>
        <v>5.0080582682537837E-2</v>
      </c>
      <c r="T63" s="82">
        <f t="shared" si="12"/>
        <v>0</v>
      </c>
      <c r="U63" s="82">
        <f t="shared" si="12"/>
        <v>0.13578896244124353</v>
      </c>
      <c r="V63" s="82">
        <f t="shared" si="12"/>
        <v>7.394448449770688E-2</v>
      </c>
      <c r="W63" s="82">
        <f t="shared" si="6"/>
        <v>0</v>
      </c>
      <c r="X63" s="82">
        <f t="shared" si="12"/>
        <v>0.16205606000258807</v>
      </c>
      <c r="Y63" s="82">
        <f t="shared" si="12"/>
        <v>0</v>
      </c>
      <c r="Z63" s="82">
        <f t="shared" si="12"/>
        <v>0.24737791177414664</v>
      </c>
      <c r="AA63" s="82">
        <f t="shared" si="12"/>
        <v>0</v>
      </c>
      <c r="AB63" s="82"/>
      <c r="AC63" s="82">
        <f t="shared" si="12"/>
        <v>0</v>
      </c>
      <c r="AD63" s="82">
        <f t="shared" si="12"/>
        <v>1.6805564658569746E-2</v>
      </c>
      <c r="AE63" s="82">
        <f t="shared" si="12"/>
        <v>0</v>
      </c>
      <c r="AF63" s="82">
        <f t="shared" si="12"/>
        <v>0</v>
      </c>
      <c r="AG63" s="82">
        <f t="shared" ref="AG63:AI76" si="13">AG$24/1.98347/30</f>
        <v>0.42013911646424362</v>
      </c>
      <c r="AH63" s="82">
        <f t="shared" si="13"/>
        <v>1.7645842891498231E-2</v>
      </c>
      <c r="AI63" s="82">
        <f t="shared" si="13"/>
        <v>0</v>
      </c>
    </row>
    <row r="64" spans="1:35">
      <c r="A64" s="113">
        <f t="shared" si="10"/>
        <v>41017</v>
      </c>
      <c r="B64" s="117">
        <f t="shared" si="8"/>
        <v>5.0162425782425073</v>
      </c>
      <c r="C64" s="82">
        <f t="shared" si="4"/>
        <v>0</v>
      </c>
      <c r="D64" s="82">
        <f t="shared" si="12"/>
        <v>2.5930986268173115E-2</v>
      </c>
      <c r="E64" s="82">
        <f t="shared" si="12"/>
        <v>2.5930986268173115E-2</v>
      </c>
      <c r="F64" s="82">
        <f t="shared" si="12"/>
        <v>2.5930986268173115E-2</v>
      </c>
      <c r="G64" s="82">
        <f t="shared" si="12"/>
        <v>0</v>
      </c>
      <c r="H64" s="82">
        <f t="shared" si="12"/>
        <v>0</v>
      </c>
      <c r="I64" s="82">
        <f t="shared" si="12"/>
        <v>0.67222258634278975</v>
      </c>
      <c r="J64" s="82">
        <f t="shared" si="12"/>
        <v>2.6048625220783106E-3</v>
      </c>
      <c r="K64" s="82">
        <f t="shared" si="12"/>
        <v>0</v>
      </c>
      <c r="L64" s="82">
        <f t="shared" si="12"/>
        <v>0</v>
      </c>
      <c r="M64" s="82">
        <f t="shared" si="12"/>
        <v>0.86716713638219878</v>
      </c>
      <c r="N64" s="82">
        <f t="shared" si="12"/>
        <v>1.2133617683487357</v>
      </c>
      <c r="O64" s="82">
        <f t="shared" si="11"/>
        <v>0.91926438682376521</v>
      </c>
      <c r="P64" s="82">
        <f t="shared" si="11"/>
        <v>0</v>
      </c>
      <c r="Q64" s="82">
        <f t="shared" si="12"/>
        <v>0.13999035360588596</v>
      </c>
      <c r="R64" s="82">
        <f t="shared" si="12"/>
        <v>0</v>
      </c>
      <c r="S64" s="82">
        <f t="shared" si="12"/>
        <v>5.0080582682537837E-2</v>
      </c>
      <c r="T64" s="82">
        <f t="shared" si="12"/>
        <v>0</v>
      </c>
      <c r="U64" s="82">
        <f t="shared" si="12"/>
        <v>0.13578896244124353</v>
      </c>
      <c r="V64" s="82">
        <f t="shared" si="12"/>
        <v>7.394448449770688E-2</v>
      </c>
      <c r="W64" s="82">
        <f t="shared" si="6"/>
        <v>0</v>
      </c>
      <c r="X64" s="82">
        <f t="shared" si="12"/>
        <v>0.16205606000258807</v>
      </c>
      <c r="Y64" s="82">
        <f t="shared" si="12"/>
        <v>0</v>
      </c>
      <c r="Z64" s="82">
        <f t="shared" si="12"/>
        <v>0.24737791177414664</v>
      </c>
      <c r="AA64" s="82">
        <f t="shared" si="12"/>
        <v>0</v>
      </c>
      <c r="AB64" s="82"/>
      <c r="AC64" s="82">
        <f t="shared" si="12"/>
        <v>0</v>
      </c>
      <c r="AD64" s="82">
        <f t="shared" si="12"/>
        <v>1.6805564658569746E-2</v>
      </c>
      <c r="AE64" s="82">
        <f t="shared" si="12"/>
        <v>0</v>
      </c>
      <c r="AF64" s="82">
        <f t="shared" si="12"/>
        <v>0</v>
      </c>
      <c r="AG64" s="82">
        <f t="shared" si="13"/>
        <v>0.42013911646424362</v>
      </c>
      <c r="AH64" s="82">
        <f t="shared" si="13"/>
        <v>1.7645842891498231E-2</v>
      </c>
      <c r="AI64" s="82">
        <f t="shared" si="13"/>
        <v>0</v>
      </c>
    </row>
    <row r="65" spans="1:35">
      <c r="A65" s="113">
        <f t="shared" si="10"/>
        <v>41018</v>
      </c>
      <c r="B65" s="117">
        <f t="shared" si="8"/>
        <v>5.0162425782425073</v>
      </c>
      <c r="C65" s="82">
        <f t="shared" si="4"/>
        <v>0</v>
      </c>
      <c r="D65" s="82">
        <f t="shared" si="12"/>
        <v>2.5930986268173115E-2</v>
      </c>
      <c r="E65" s="82">
        <f t="shared" si="12"/>
        <v>2.5930986268173115E-2</v>
      </c>
      <c r="F65" s="82">
        <f t="shared" si="12"/>
        <v>2.5930986268173115E-2</v>
      </c>
      <c r="G65" s="82">
        <f t="shared" si="12"/>
        <v>0</v>
      </c>
      <c r="H65" s="82">
        <f t="shared" si="12"/>
        <v>0</v>
      </c>
      <c r="I65" s="82">
        <f t="shared" si="12"/>
        <v>0.67222258634278975</v>
      </c>
      <c r="J65" s="82">
        <f t="shared" si="12"/>
        <v>2.6048625220783106E-3</v>
      </c>
      <c r="K65" s="82">
        <f t="shared" si="12"/>
        <v>0</v>
      </c>
      <c r="L65" s="82">
        <f t="shared" si="12"/>
        <v>0</v>
      </c>
      <c r="M65" s="82">
        <f t="shared" si="12"/>
        <v>0.86716713638219878</v>
      </c>
      <c r="N65" s="82">
        <f t="shared" si="12"/>
        <v>1.2133617683487357</v>
      </c>
      <c r="O65" s="82">
        <f t="shared" si="11"/>
        <v>0.91926438682376521</v>
      </c>
      <c r="P65" s="82">
        <f t="shared" si="11"/>
        <v>0</v>
      </c>
      <c r="Q65" s="82">
        <f t="shared" si="12"/>
        <v>0.13999035360588596</v>
      </c>
      <c r="R65" s="82">
        <f t="shared" si="12"/>
        <v>0</v>
      </c>
      <c r="S65" s="82">
        <f t="shared" si="12"/>
        <v>5.0080582682537837E-2</v>
      </c>
      <c r="T65" s="82">
        <f t="shared" si="12"/>
        <v>0</v>
      </c>
      <c r="U65" s="82">
        <f t="shared" si="12"/>
        <v>0.13578896244124353</v>
      </c>
      <c r="V65" s="82">
        <f t="shared" si="12"/>
        <v>7.394448449770688E-2</v>
      </c>
      <c r="W65" s="82">
        <f t="shared" si="6"/>
        <v>0</v>
      </c>
      <c r="X65" s="82">
        <f t="shared" si="12"/>
        <v>0.16205606000258807</v>
      </c>
      <c r="Y65" s="82">
        <f t="shared" si="12"/>
        <v>0</v>
      </c>
      <c r="Z65" s="82">
        <f t="shared" si="12"/>
        <v>0.24737791177414664</v>
      </c>
      <c r="AA65" s="82">
        <f t="shared" si="12"/>
        <v>0</v>
      </c>
      <c r="AB65" s="82"/>
      <c r="AC65" s="82">
        <f t="shared" si="12"/>
        <v>0</v>
      </c>
      <c r="AD65" s="82">
        <f t="shared" si="12"/>
        <v>1.6805564658569746E-2</v>
      </c>
      <c r="AE65" s="82">
        <f t="shared" si="12"/>
        <v>0</v>
      </c>
      <c r="AF65" s="82">
        <f t="shared" si="12"/>
        <v>0</v>
      </c>
      <c r="AG65" s="82">
        <f t="shared" si="13"/>
        <v>0.42013911646424362</v>
      </c>
      <c r="AH65" s="82">
        <f t="shared" si="13"/>
        <v>1.7645842891498231E-2</v>
      </c>
      <c r="AI65" s="82">
        <f t="shared" si="13"/>
        <v>0</v>
      </c>
    </row>
    <row r="66" spans="1:35">
      <c r="A66" s="113">
        <f t="shared" si="10"/>
        <v>41019</v>
      </c>
      <c r="B66" s="117">
        <f t="shared" si="8"/>
        <v>5.0162425782425073</v>
      </c>
      <c r="C66" s="82">
        <f t="shared" si="4"/>
        <v>0</v>
      </c>
      <c r="D66" s="82">
        <f t="shared" si="12"/>
        <v>2.5930986268173115E-2</v>
      </c>
      <c r="E66" s="82">
        <f t="shared" si="12"/>
        <v>2.5930986268173115E-2</v>
      </c>
      <c r="F66" s="82">
        <f t="shared" si="12"/>
        <v>2.5930986268173115E-2</v>
      </c>
      <c r="G66" s="82">
        <f t="shared" si="12"/>
        <v>0</v>
      </c>
      <c r="H66" s="82">
        <f t="shared" si="12"/>
        <v>0</v>
      </c>
      <c r="I66" s="82">
        <f t="shared" si="12"/>
        <v>0.67222258634278975</v>
      </c>
      <c r="J66" s="82">
        <f t="shared" si="12"/>
        <v>2.6048625220783106E-3</v>
      </c>
      <c r="K66" s="82">
        <f t="shared" si="12"/>
        <v>0</v>
      </c>
      <c r="L66" s="82">
        <f t="shared" si="12"/>
        <v>0</v>
      </c>
      <c r="M66" s="82">
        <f t="shared" si="12"/>
        <v>0.86716713638219878</v>
      </c>
      <c r="N66" s="82">
        <f t="shared" si="12"/>
        <v>1.2133617683487357</v>
      </c>
      <c r="O66" s="82">
        <f t="shared" si="11"/>
        <v>0.91926438682376521</v>
      </c>
      <c r="P66" s="82">
        <f t="shared" si="11"/>
        <v>0</v>
      </c>
      <c r="Q66" s="82">
        <f t="shared" si="12"/>
        <v>0.13999035360588596</v>
      </c>
      <c r="R66" s="82">
        <f t="shared" si="12"/>
        <v>0</v>
      </c>
      <c r="S66" s="82">
        <f t="shared" si="12"/>
        <v>5.0080582682537837E-2</v>
      </c>
      <c r="T66" s="82">
        <f t="shared" si="12"/>
        <v>0</v>
      </c>
      <c r="U66" s="82">
        <f t="shared" si="12"/>
        <v>0.13578896244124353</v>
      </c>
      <c r="V66" s="82">
        <f t="shared" si="12"/>
        <v>7.394448449770688E-2</v>
      </c>
      <c r="W66" s="82">
        <f t="shared" si="6"/>
        <v>0</v>
      </c>
      <c r="X66" s="82">
        <f t="shared" si="12"/>
        <v>0.16205606000258807</v>
      </c>
      <c r="Y66" s="82">
        <f t="shared" si="12"/>
        <v>0</v>
      </c>
      <c r="Z66" s="82">
        <f t="shared" si="12"/>
        <v>0.24737791177414664</v>
      </c>
      <c r="AA66" s="82">
        <f t="shared" si="12"/>
        <v>0</v>
      </c>
      <c r="AB66" s="82"/>
      <c r="AC66" s="82">
        <f t="shared" si="12"/>
        <v>0</v>
      </c>
      <c r="AD66" s="82">
        <f t="shared" si="12"/>
        <v>1.6805564658569746E-2</v>
      </c>
      <c r="AE66" s="82">
        <f t="shared" si="12"/>
        <v>0</v>
      </c>
      <c r="AF66" s="82">
        <f t="shared" si="12"/>
        <v>0</v>
      </c>
      <c r="AG66" s="82">
        <f t="shared" si="13"/>
        <v>0.42013911646424362</v>
      </c>
      <c r="AH66" s="82">
        <f t="shared" si="13"/>
        <v>1.7645842891498231E-2</v>
      </c>
      <c r="AI66" s="82">
        <f t="shared" si="13"/>
        <v>0</v>
      </c>
    </row>
    <row r="67" spans="1:35">
      <c r="A67" s="113">
        <f t="shared" si="10"/>
        <v>41020</v>
      </c>
      <c r="B67" s="117">
        <f t="shared" si="8"/>
        <v>5.0162425782425073</v>
      </c>
      <c r="C67" s="82">
        <f t="shared" si="4"/>
        <v>0</v>
      </c>
      <c r="D67" s="82">
        <f t="shared" si="12"/>
        <v>2.5930986268173115E-2</v>
      </c>
      <c r="E67" s="82">
        <f t="shared" si="12"/>
        <v>2.5930986268173115E-2</v>
      </c>
      <c r="F67" s="82">
        <f t="shared" si="12"/>
        <v>2.5930986268173115E-2</v>
      </c>
      <c r="G67" s="82">
        <f t="shared" si="12"/>
        <v>0</v>
      </c>
      <c r="H67" s="82">
        <f t="shared" si="12"/>
        <v>0</v>
      </c>
      <c r="I67" s="82">
        <f t="shared" ref="D67:AG76" si="14">I$24/1.98347/30</f>
        <v>0.67222258634278975</v>
      </c>
      <c r="J67" s="82">
        <f t="shared" si="14"/>
        <v>2.6048625220783106E-3</v>
      </c>
      <c r="K67" s="82">
        <f t="shared" si="14"/>
        <v>0</v>
      </c>
      <c r="L67" s="82">
        <f t="shared" si="14"/>
        <v>0</v>
      </c>
      <c r="M67" s="82">
        <f t="shared" si="14"/>
        <v>0.86716713638219878</v>
      </c>
      <c r="N67" s="82">
        <f t="shared" si="14"/>
        <v>1.2133617683487357</v>
      </c>
      <c r="O67" s="82">
        <f t="shared" si="11"/>
        <v>0.91926438682376521</v>
      </c>
      <c r="P67" s="82">
        <f t="shared" si="11"/>
        <v>0</v>
      </c>
      <c r="Q67" s="82">
        <f t="shared" si="14"/>
        <v>0.13999035360588596</v>
      </c>
      <c r="R67" s="82">
        <f t="shared" si="14"/>
        <v>0</v>
      </c>
      <c r="S67" s="82">
        <f t="shared" si="14"/>
        <v>5.0080582682537837E-2</v>
      </c>
      <c r="T67" s="82">
        <f t="shared" si="14"/>
        <v>0</v>
      </c>
      <c r="U67" s="82">
        <f t="shared" si="14"/>
        <v>0.13578896244124353</v>
      </c>
      <c r="V67" s="82">
        <f t="shared" si="14"/>
        <v>7.394448449770688E-2</v>
      </c>
      <c r="W67" s="82">
        <f t="shared" si="6"/>
        <v>0</v>
      </c>
      <c r="X67" s="82">
        <f t="shared" si="14"/>
        <v>0.16205606000258807</v>
      </c>
      <c r="Y67" s="82">
        <f t="shared" si="14"/>
        <v>0</v>
      </c>
      <c r="Z67" s="82">
        <f t="shared" si="14"/>
        <v>0.24737791177414664</v>
      </c>
      <c r="AA67" s="82">
        <f t="shared" si="14"/>
        <v>0</v>
      </c>
      <c r="AB67" s="82"/>
      <c r="AC67" s="82">
        <f t="shared" si="14"/>
        <v>0</v>
      </c>
      <c r="AD67" s="82">
        <f t="shared" si="14"/>
        <v>1.6805564658569746E-2</v>
      </c>
      <c r="AE67" s="82">
        <f t="shared" si="14"/>
        <v>0</v>
      </c>
      <c r="AF67" s="82">
        <f t="shared" si="14"/>
        <v>0</v>
      </c>
      <c r="AG67" s="82">
        <f t="shared" si="14"/>
        <v>0.42013911646424362</v>
      </c>
      <c r="AH67" s="82">
        <f t="shared" si="13"/>
        <v>1.7645842891498231E-2</v>
      </c>
      <c r="AI67" s="82">
        <f t="shared" si="13"/>
        <v>0</v>
      </c>
    </row>
    <row r="68" spans="1:35">
      <c r="A68" s="113">
        <f t="shared" si="10"/>
        <v>41021</v>
      </c>
      <c r="B68" s="117">
        <f t="shared" si="8"/>
        <v>5.0162425782425073</v>
      </c>
      <c r="C68" s="82">
        <f t="shared" si="4"/>
        <v>0</v>
      </c>
      <c r="D68" s="82">
        <f t="shared" si="14"/>
        <v>2.5930986268173115E-2</v>
      </c>
      <c r="E68" s="82">
        <f t="shared" si="14"/>
        <v>2.5930986268173115E-2</v>
      </c>
      <c r="F68" s="82">
        <f t="shared" si="14"/>
        <v>2.5930986268173115E-2</v>
      </c>
      <c r="G68" s="82">
        <f t="shared" si="14"/>
        <v>0</v>
      </c>
      <c r="H68" s="82">
        <f t="shared" si="14"/>
        <v>0</v>
      </c>
      <c r="I68" s="82">
        <f t="shared" si="14"/>
        <v>0.67222258634278975</v>
      </c>
      <c r="J68" s="82">
        <f t="shared" si="14"/>
        <v>2.6048625220783106E-3</v>
      </c>
      <c r="K68" s="82">
        <f t="shared" si="14"/>
        <v>0</v>
      </c>
      <c r="L68" s="82">
        <f t="shared" si="14"/>
        <v>0</v>
      </c>
      <c r="M68" s="82">
        <f t="shared" si="14"/>
        <v>0.86716713638219878</v>
      </c>
      <c r="N68" s="82">
        <f t="shared" si="14"/>
        <v>1.2133617683487357</v>
      </c>
      <c r="O68" s="82">
        <f t="shared" si="11"/>
        <v>0.91926438682376521</v>
      </c>
      <c r="P68" s="82">
        <f t="shared" si="11"/>
        <v>0</v>
      </c>
      <c r="Q68" s="82">
        <f t="shared" si="14"/>
        <v>0.13999035360588596</v>
      </c>
      <c r="R68" s="82">
        <f t="shared" si="14"/>
        <v>0</v>
      </c>
      <c r="S68" s="82">
        <f t="shared" si="14"/>
        <v>5.0080582682537837E-2</v>
      </c>
      <c r="T68" s="82">
        <f t="shared" si="14"/>
        <v>0</v>
      </c>
      <c r="U68" s="82">
        <f t="shared" si="14"/>
        <v>0.13578896244124353</v>
      </c>
      <c r="V68" s="82">
        <f t="shared" si="14"/>
        <v>7.394448449770688E-2</v>
      </c>
      <c r="W68" s="82">
        <f t="shared" si="6"/>
        <v>0</v>
      </c>
      <c r="X68" s="82">
        <f t="shared" si="14"/>
        <v>0.16205606000258807</v>
      </c>
      <c r="Y68" s="82">
        <f t="shared" si="14"/>
        <v>0</v>
      </c>
      <c r="Z68" s="82">
        <f t="shared" si="14"/>
        <v>0.24737791177414664</v>
      </c>
      <c r="AA68" s="82">
        <f t="shared" si="14"/>
        <v>0</v>
      </c>
      <c r="AB68" s="82"/>
      <c r="AC68" s="82">
        <f t="shared" si="14"/>
        <v>0</v>
      </c>
      <c r="AD68" s="82">
        <f t="shared" si="14"/>
        <v>1.6805564658569746E-2</v>
      </c>
      <c r="AE68" s="82">
        <f t="shared" si="14"/>
        <v>0</v>
      </c>
      <c r="AF68" s="82">
        <f t="shared" si="14"/>
        <v>0</v>
      </c>
      <c r="AG68" s="82">
        <f t="shared" si="13"/>
        <v>0.42013911646424362</v>
      </c>
      <c r="AH68" s="82">
        <f t="shared" si="13"/>
        <v>1.7645842891498231E-2</v>
      </c>
      <c r="AI68" s="82">
        <f t="shared" si="13"/>
        <v>0</v>
      </c>
    </row>
    <row r="69" spans="1:35">
      <c r="A69" s="113">
        <f t="shared" si="10"/>
        <v>41022</v>
      </c>
      <c r="B69" s="117">
        <f t="shared" si="8"/>
        <v>5.0162425782425073</v>
      </c>
      <c r="C69" s="82">
        <f t="shared" si="4"/>
        <v>0</v>
      </c>
      <c r="D69" s="82">
        <f t="shared" si="14"/>
        <v>2.5930986268173115E-2</v>
      </c>
      <c r="E69" s="82">
        <f t="shared" si="14"/>
        <v>2.5930986268173115E-2</v>
      </c>
      <c r="F69" s="82">
        <f t="shared" si="14"/>
        <v>2.5930986268173115E-2</v>
      </c>
      <c r="G69" s="82">
        <f t="shared" si="14"/>
        <v>0</v>
      </c>
      <c r="H69" s="82">
        <f t="shared" si="14"/>
        <v>0</v>
      </c>
      <c r="I69" s="82">
        <f t="shared" si="14"/>
        <v>0.67222258634278975</v>
      </c>
      <c r="J69" s="82">
        <f t="shared" si="14"/>
        <v>2.6048625220783106E-3</v>
      </c>
      <c r="K69" s="82">
        <f t="shared" si="14"/>
        <v>0</v>
      </c>
      <c r="L69" s="82">
        <f t="shared" si="14"/>
        <v>0</v>
      </c>
      <c r="M69" s="82">
        <f t="shared" si="14"/>
        <v>0.86716713638219878</v>
      </c>
      <c r="N69" s="82">
        <f t="shared" si="14"/>
        <v>1.2133617683487357</v>
      </c>
      <c r="O69" s="82">
        <f t="shared" si="11"/>
        <v>0.91926438682376521</v>
      </c>
      <c r="P69" s="82">
        <f t="shared" si="11"/>
        <v>0</v>
      </c>
      <c r="Q69" s="82">
        <f t="shared" si="14"/>
        <v>0.13999035360588596</v>
      </c>
      <c r="R69" s="82">
        <f t="shared" si="14"/>
        <v>0</v>
      </c>
      <c r="S69" s="82">
        <f t="shared" si="14"/>
        <v>5.0080582682537837E-2</v>
      </c>
      <c r="T69" s="82">
        <f t="shared" si="14"/>
        <v>0</v>
      </c>
      <c r="U69" s="82">
        <f t="shared" si="14"/>
        <v>0.13578896244124353</v>
      </c>
      <c r="V69" s="82">
        <f t="shared" si="14"/>
        <v>7.394448449770688E-2</v>
      </c>
      <c r="W69" s="82">
        <f t="shared" si="6"/>
        <v>0</v>
      </c>
      <c r="X69" s="82">
        <f t="shared" si="14"/>
        <v>0.16205606000258807</v>
      </c>
      <c r="Y69" s="82">
        <f t="shared" si="14"/>
        <v>0</v>
      </c>
      <c r="Z69" s="82">
        <f t="shared" si="14"/>
        <v>0.24737791177414664</v>
      </c>
      <c r="AA69" s="82">
        <f t="shared" si="14"/>
        <v>0</v>
      </c>
      <c r="AB69" s="82"/>
      <c r="AC69" s="82">
        <f t="shared" si="14"/>
        <v>0</v>
      </c>
      <c r="AD69" s="82">
        <f t="shared" si="14"/>
        <v>1.6805564658569746E-2</v>
      </c>
      <c r="AE69" s="82">
        <f t="shared" si="14"/>
        <v>0</v>
      </c>
      <c r="AF69" s="82">
        <f t="shared" si="14"/>
        <v>0</v>
      </c>
      <c r="AG69" s="82">
        <f t="shared" si="13"/>
        <v>0.42013911646424362</v>
      </c>
      <c r="AH69" s="82">
        <f t="shared" si="13"/>
        <v>1.7645842891498231E-2</v>
      </c>
      <c r="AI69" s="82">
        <f t="shared" si="13"/>
        <v>0</v>
      </c>
    </row>
    <row r="70" spans="1:35">
      <c r="A70" s="113">
        <f t="shared" si="10"/>
        <v>41023</v>
      </c>
      <c r="B70" s="117">
        <f t="shared" si="8"/>
        <v>5.0162425782425073</v>
      </c>
      <c r="C70" s="82">
        <f t="shared" si="4"/>
        <v>0</v>
      </c>
      <c r="D70" s="82">
        <f t="shared" si="14"/>
        <v>2.5930986268173115E-2</v>
      </c>
      <c r="E70" s="82">
        <f t="shared" si="14"/>
        <v>2.5930986268173115E-2</v>
      </c>
      <c r="F70" s="82">
        <f t="shared" si="14"/>
        <v>2.5930986268173115E-2</v>
      </c>
      <c r="G70" s="82">
        <f t="shared" si="14"/>
        <v>0</v>
      </c>
      <c r="H70" s="82">
        <f t="shared" si="14"/>
        <v>0</v>
      </c>
      <c r="I70" s="82">
        <f t="shared" si="14"/>
        <v>0.67222258634278975</v>
      </c>
      <c r="J70" s="82">
        <f t="shared" si="14"/>
        <v>2.6048625220783106E-3</v>
      </c>
      <c r="K70" s="82">
        <f t="shared" si="14"/>
        <v>0</v>
      </c>
      <c r="L70" s="82">
        <f t="shared" si="14"/>
        <v>0</v>
      </c>
      <c r="M70" s="82">
        <f t="shared" si="14"/>
        <v>0.86716713638219878</v>
      </c>
      <c r="N70" s="82">
        <f t="shared" si="14"/>
        <v>1.2133617683487357</v>
      </c>
      <c r="O70" s="82">
        <f t="shared" si="11"/>
        <v>0.91926438682376521</v>
      </c>
      <c r="P70" s="82">
        <f t="shared" si="11"/>
        <v>0</v>
      </c>
      <c r="Q70" s="82">
        <f t="shared" si="14"/>
        <v>0.13999035360588596</v>
      </c>
      <c r="R70" s="82">
        <f t="shared" si="14"/>
        <v>0</v>
      </c>
      <c r="S70" s="82">
        <f t="shared" si="14"/>
        <v>5.0080582682537837E-2</v>
      </c>
      <c r="T70" s="82">
        <f t="shared" si="14"/>
        <v>0</v>
      </c>
      <c r="U70" s="82">
        <f t="shared" si="14"/>
        <v>0.13578896244124353</v>
      </c>
      <c r="V70" s="82">
        <f t="shared" si="14"/>
        <v>7.394448449770688E-2</v>
      </c>
      <c r="W70" s="82">
        <f t="shared" si="6"/>
        <v>0</v>
      </c>
      <c r="X70" s="82">
        <f t="shared" si="14"/>
        <v>0.16205606000258807</v>
      </c>
      <c r="Y70" s="82">
        <f t="shared" si="14"/>
        <v>0</v>
      </c>
      <c r="Z70" s="82">
        <f t="shared" si="14"/>
        <v>0.24737791177414664</v>
      </c>
      <c r="AA70" s="82">
        <f t="shared" si="14"/>
        <v>0</v>
      </c>
      <c r="AB70" s="82"/>
      <c r="AC70" s="82">
        <f t="shared" si="14"/>
        <v>0</v>
      </c>
      <c r="AD70" s="82">
        <f t="shared" si="14"/>
        <v>1.6805564658569746E-2</v>
      </c>
      <c r="AE70" s="82">
        <f t="shared" si="14"/>
        <v>0</v>
      </c>
      <c r="AF70" s="82">
        <f t="shared" si="14"/>
        <v>0</v>
      </c>
      <c r="AG70" s="82">
        <f t="shared" si="13"/>
        <v>0.42013911646424362</v>
      </c>
      <c r="AH70" s="82">
        <f t="shared" si="13"/>
        <v>1.7645842891498231E-2</v>
      </c>
      <c r="AI70" s="82">
        <f t="shared" si="13"/>
        <v>0</v>
      </c>
    </row>
    <row r="71" spans="1:35">
      <c r="A71" s="113">
        <f t="shared" si="10"/>
        <v>41024</v>
      </c>
      <c r="B71" s="117">
        <f t="shared" si="8"/>
        <v>5.0162425782425073</v>
      </c>
      <c r="C71" s="82">
        <f t="shared" si="4"/>
        <v>0</v>
      </c>
      <c r="D71" s="82">
        <f t="shared" si="14"/>
        <v>2.5930986268173115E-2</v>
      </c>
      <c r="E71" s="82">
        <f t="shared" si="14"/>
        <v>2.5930986268173115E-2</v>
      </c>
      <c r="F71" s="82">
        <f t="shared" si="14"/>
        <v>2.5930986268173115E-2</v>
      </c>
      <c r="G71" s="82">
        <f t="shared" si="14"/>
        <v>0</v>
      </c>
      <c r="H71" s="82">
        <f t="shared" si="14"/>
        <v>0</v>
      </c>
      <c r="I71" s="82">
        <f t="shared" si="14"/>
        <v>0.67222258634278975</v>
      </c>
      <c r="J71" s="82">
        <f t="shared" si="14"/>
        <v>2.6048625220783106E-3</v>
      </c>
      <c r="K71" s="82">
        <f t="shared" si="14"/>
        <v>0</v>
      </c>
      <c r="L71" s="82">
        <f t="shared" si="14"/>
        <v>0</v>
      </c>
      <c r="M71" s="82">
        <f t="shared" si="14"/>
        <v>0.86716713638219878</v>
      </c>
      <c r="N71" s="82">
        <f t="shared" si="14"/>
        <v>1.2133617683487357</v>
      </c>
      <c r="O71" s="82">
        <f t="shared" si="11"/>
        <v>0.91926438682376521</v>
      </c>
      <c r="P71" s="82">
        <f t="shared" si="11"/>
        <v>0</v>
      </c>
      <c r="Q71" s="82">
        <f t="shared" si="14"/>
        <v>0.13999035360588596</v>
      </c>
      <c r="R71" s="82">
        <f t="shared" si="14"/>
        <v>0</v>
      </c>
      <c r="S71" s="82">
        <f t="shared" si="14"/>
        <v>5.0080582682537837E-2</v>
      </c>
      <c r="T71" s="82">
        <f t="shared" si="14"/>
        <v>0</v>
      </c>
      <c r="U71" s="82">
        <f t="shared" si="14"/>
        <v>0.13578896244124353</v>
      </c>
      <c r="V71" s="82">
        <f t="shared" si="14"/>
        <v>7.394448449770688E-2</v>
      </c>
      <c r="W71" s="82">
        <f t="shared" si="6"/>
        <v>0</v>
      </c>
      <c r="X71" s="82">
        <f t="shared" si="14"/>
        <v>0.16205606000258807</v>
      </c>
      <c r="Y71" s="82">
        <f t="shared" si="14"/>
        <v>0</v>
      </c>
      <c r="Z71" s="82">
        <f t="shared" si="14"/>
        <v>0.24737791177414664</v>
      </c>
      <c r="AA71" s="82">
        <f t="shared" si="14"/>
        <v>0</v>
      </c>
      <c r="AB71" s="82"/>
      <c r="AC71" s="82">
        <f t="shared" si="14"/>
        <v>0</v>
      </c>
      <c r="AD71" s="82">
        <f t="shared" si="14"/>
        <v>1.6805564658569746E-2</v>
      </c>
      <c r="AE71" s="82">
        <f t="shared" si="14"/>
        <v>0</v>
      </c>
      <c r="AF71" s="82">
        <f t="shared" si="14"/>
        <v>0</v>
      </c>
      <c r="AG71" s="82">
        <f t="shared" si="13"/>
        <v>0.42013911646424362</v>
      </c>
      <c r="AH71" s="82">
        <f t="shared" si="13"/>
        <v>1.7645842891498231E-2</v>
      </c>
      <c r="AI71" s="82">
        <f t="shared" si="13"/>
        <v>0</v>
      </c>
    </row>
    <row r="72" spans="1:35">
      <c r="A72" s="113">
        <f t="shared" si="10"/>
        <v>41025</v>
      </c>
      <c r="B72" s="117">
        <f t="shared" si="8"/>
        <v>5.0162425782425073</v>
      </c>
      <c r="C72" s="82">
        <f t="shared" si="4"/>
        <v>0</v>
      </c>
      <c r="D72" s="82">
        <f t="shared" si="14"/>
        <v>2.5930986268173115E-2</v>
      </c>
      <c r="E72" s="82">
        <f t="shared" si="14"/>
        <v>2.5930986268173115E-2</v>
      </c>
      <c r="F72" s="82">
        <f t="shared" si="14"/>
        <v>2.5930986268173115E-2</v>
      </c>
      <c r="G72" s="82">
        <f t="shared" si="14"/>
        <v>0</v>
      </c>
      <c r="H72" s="82">
        <f t="shared" si="14"/>
        <v>0</v>
      </c>
      <c r="I72" s="82">
        <f t="shared" si="14"/>
        <v>0.67222258634278975</v>
      </c>
      <c r="J72" s="82">
        <f t="shared" si="14"/>
        <v>2.6048625220783106E-3</v>
      </c>
      <c r="K72" s="82">
        <f t="shared" si="14"/>
        <v>0</v>
      </c>
      <c r="L72" s="82">
        <f t="shared" si="14"/>
        <v>0</v>
      </c>
      <c r="M72" s="82">
        <f t="shared" si="14"/>
        <v>0.86716713638219878</v>
      </c>
      <c r="N72" s="82">
        <f t="shared" si="14"/>
        <v>1.2133617683487357</v>
      </c>
      <c r="O72" s="82">
        <f t="shared" si="11"/>
        <v>0.91926438682376521</v>
      </c>
      <c r="P72" s="82">
        <f t="shared" si="11"/>
        <v>0</v>
      </c>
      <c r="Q72" s="82">
        <f t="shared" si="14"/>
        <v>0.13999035360588596</v>
      </c>
      <c r="R72" s="82">
        <f t="shared" si="14"/>
        <v>0</v>
      </c>
      <c r="S72" s="82">
        <f t="shared" si="14"/>
        <v>5.0080582682537837E-2</v>
      </c>
      <c r="T72" s="82">
        <f t="shared" si="14"/>
        <v>0</v>
      </c>
      <c r="U72" s="82">
        <f t="shared" si="14"/>
        <v>0.13578896244124353</v>
      </c>
      <c r="V72" s="82">
        <f t="shared" si="14"/>
        <v>7.394448449770688E-2</v>
      </c>
      <c r="W72" s="82">
        <f t="shared" si="6"/>
        <v>0</v>
      </c>
      <c r="X72" s="82">
        <f t="shared" si="14"/>
        <v>0.16205606000258807</v>
      </c>
      <c r="Y72" s="82">
        <f t="shared" si="14"/>
        <v>0</v>
      </c>
      <c r="Z72" s="82">
        <f t="shared" si="14"/>
        <v>0.24737791177414664</v>
      </c>
      <c r="AA72" s="82">
        <f t="shared" si="14"/>
        <v>0</v>
      </c>
      <c r="AB72" s="82"/>
      <c r="AC72" s="82">
        <f t="shared" si="14"/>
        <v>0</v>
      </c>
      <c r="AD72" s="82">
        <f t="shared" si="14"/>
        <v>1.6805564658569746E-2</v>
      </c>
      <c r="AE72" s="82">
        <f t="shared" si="14"/>
        <v>0</v>
      </c>
      <c r="AF72" s="82">
        <f t="shared" si="14"/>
        <v>0</v>
      </c>
      <c r="AG72" s="82">
        <f t="shared" si="13"/>
        <v>0.42013911646424362</v>
      </c>
      <c r="AH72" s="82">
        <f t="shared" si="13"/>
        <v>1.7645842891498231E-2</v>
      </c>
      <c r="AI72" s="82">
        <f t="shared" si="13"/>
        <v>0</v>
      </c>
    </row>
    <row r="73" spans="1:35">
      <c r="A73" s="113">
        <f t="shared" si="10"/>
        <v>41026</v>
      </c>
      <c r="B73" s="117">
        <f t="shared" si="8"/>
        <v>5.0162425782425073</v>
      </c>
      <c r="C73" s="82">
        <f t="shared" si="4"/>
        <v>0</v>
      </c>
      <c r="D73" s="82">
        <f t="shared" si="14"/>
        <v>2.5930986268173115E-2</v>
      </c>
      <c r="E73" s="82">
        <f t="shared" si="14"/>
        <v>2.5930986268173115E-2</v>
      </c>
      <c r="F73" s="82">
        <f t="shared" si="14"/>
        <v>2.5930986268173115E-2</v>
      </c>
      <c r="G73" s="82">
        <f t="shared" si="14"/>
        <v>0</v>
      </c>
      <c r="H73" s="82">
        <f t="shared" si="14"/>
        <v>0</v>
      </c>
      <c r="I73" s="82">
        <f t="shared" si="14"/>
        <v>0.67222258634278975</v>
      </c>
      <c r="J73" s="82">
        <f t="shared" si="14"/>
        <v>2.6048625220783106E-3</v>
      </c>
      <c r="K73" s="82">
        <f t="shared" si="14"/>
        <v>0</v>
      </c>
      <c r="L73" s="82">
        <f t="shared" si="14"/>
        <v>0</v>
      </c>
      <c r="M73" s="82">
        <f t="shared" si="14"/>
        <v>0.86716713638219878</v>
      </c>
      <c r="N73" s="82">
        <f t="shared" si="14"/>
        <v>1.2133617683487357</v>
      </c>
      <c r="O73" s="82">
        <f t="shared" si="11"/>
        <v>0.91926438682376521</v>
      </c>
      <c r="P73" s="82">
        <f t="shared" si="11"/>
        <v>0</v>
      </c>
      <c r="Q73" s="82">
        <f t="shared" si="14"/>
        <v>0.13999035360588596</v>
      </c>
      <c r="R73" s="82">
        <f t="shared" si="14"/>
        <v>0</v>
      </c>
      <c r="S73" s="82">
        <f t="shared" si="14"/>
        <v>5.0080582682537837E-2</v>
      </c>
      <c r="T73" s="82">
        <f t="shared" si="14"/>
        <v>0</v>
      </c>
      <c r="U73" s="82">
        <f t="shared" si="14"/>
        <v>0.13578896244124353</v>
      </c>
      <c r="V73" s="82">
        <f t="shared" si="14"/>
        <v>7.394448449770688E-2</v>
      </c>
      <c r="W73" s="82">
        <f t="shared" si="6"/>
        <v>0</v>
      </c>
      <c r="X73" s="82">
        <f t="shared" si="14"/>
        <v>0.16205606000258807</v>
      </c>
      <c r="Y73" s="82">
        <f t="shared" si="14"/>
        <v>0</v>
      </c>
      <c r="Z73" s="82">
        <f t="shared" si="14"/>
        <v>0.24737791177414664</v>
      </c>
      <c r="AA73" s="82">
        <f t="shared" si="14"/>
        <v>0</v>
      </c>
      <c r="AB73" s="82"/>
      <c r="AC73" s="82">
        <f t="shared" si="14"/>
        <v>0</v>
      </c>
      <c r="AD73" s="82">
        <f t="shared" si="14"/>
        <v>1.6805564658569746E-2</v>
      </c>
      <c r="AE73" s="82">
        <f t="shared" si="14"/>
        <v>0</v>
      </c>
      <c r="AF73" s="82">
        <f t="shared" si="14"/>
        <v>0</v>
      </c>
      <c r="AG73" s="82">
        <f t="shared" si="13"/>
        <v>0.42013911646424362</v>
      </c>
      <c r="AH73" s="82">
        <f t="shared" si="13"/>
        <v>1.7645842891498231E-2</v>
      </c>
      <c r="AI73" s="82">
        <f t="shared" si="13"/>
        <v>0</v>
      </c>
    </row>
    <row r="74" spans="1:35">
      <c r="A74" s="113">
        <f t="shared" si="10"/>
        <v>41027</v>
      </c>
      <c r="B74" s="117">
        <f t="shared" si="8"/>
        <v>5.0162425782425073</v>
      </c>
      <c r="C74" s="82">
        <f t="shared" si="4"/>
        <v>0</v>
      </c>
      <c r="D74" s="82">
        <f t="shared" si="14"/>
        <v>2.5930986268173115E-2</v>
      </c>
      <c r="E74" s="82">
        <f t="shared" si="14"/>
        <v>2.5930986268173115E-2</v>
      </c>
      <c r="F74" s="82">
        <f t="shared" si="14"/>
        <v>2.5930986268173115E-2</v>
      </c>
      <c r="G74" s="82">
        <f t="shared" si="14"/>
        <v>0</v>
      </c>
      <c r="H74" s="82">
        <f t="shared" si="14"/>
        <v>0</v>
      </c>
      <c r="I74" s="82">
        <f t="shared" si="14"/>
        <v>0.67222258634278975</v>
      </c>
      <c r="J74" s="82">
        <f t="shared" si="14"/>
        <v>2.6048625220783106E-3</v>
      </c>
      <c r="K74" s="82">
        <f t="shared" si="14"/>
        <v>0</v>
      </c>
      <c r="L74" s="82">
        <f t="shared" si="14"/>
        <v>0</v>
      </c>
      <c r="M74" s="82">
        <f t="shared" si="14"/>
        <v>0.86716713638219878</v>
      </c>
      <c r="N74" s="82">
        <f t="shared" si="14"/>
        <v>1.2133617683487357</v>
      </c>
      <c r="O74" s="82">
        <f t="shared" si="11"/>
        <v>0.91926438682376521</v>
      </c>
      <c r="P74" s="82">
        <f t="shared" si="11"/>
        <v>0</v>
      </c>
      <c r="Q74" s="82">
        <f t="shared" si="14"/>
        <v>0.13999035360588596</v>
      </c>
      <c r="R74" s="82">
        <f t="shared" si="14"/>
        <v>0</v>
      </c>
      <c r="S74" s="82">
        <f t="shared" si="14"/>
        <v>5.0080582682537837E-2</v>
      </c>
      <c r="T74" s="82">
        <f t="shared" si="14"/>
        <v>0</v>
      </c>
      <c r="U74" s="82">
        <f t="shared" si="14"/>
        <v>0.13578896244124353</v>
      </c>
      <c r="V74" s="82">
        <f t="shared" si="14"/>
        <v>7.394448449770688E-2</v>
      </c>
      <c r="W74" s="82">
        <f t="shared" si="6"/>
        <v>0</v>
      </c>
      <c r="X74" s="82">
        <f t="shared" si="14"/>
        <v>0.16205606000258807</v>
      </c>
      <c r="Y74" s="82">
        <f t="shared" si="14"/>
        <v>0</v>
      </c>
      <c r="Z74" s="82">
        <f t="shared" si="14"/>
        <v>0.24737791177414664</v>
      </c>
      <c r="AA74" s="82">
        <f t="shared" si="14"/>
        <v>0</v>
      </c>
      <c r="AB74" s="82"/>
      <c r="AC74" s="82">
        <f t="shared" si="14"/>
        <v>0</v>
      </c>
      <c r="AD74" s="82">
        <f t="shared" si="14"/>
        <v>1.6805564658569746E-2</v>
      </c>
      <c r="AE74" s="82">
        <f t="shared" si="14"/>
        <v>0</v>
      </c>
      <c r="AF74" s="82">
        <f t="shared" si="14"/>
        <v>0</v>
      </c>
      <c r="AG74" s="82">
        <f t="shared" si="13"/>
        <v>0.42013911646424362</v>
      </c>
      <c r="AH74" s="82">
        <f t="shared" si="13"/>
        <v>1.7645842891498231E-2</v>
      </c>
      <c r="AI74" s="82">
        <f t="shared" si="13"/>
        <v>0</v>
      </c>
    </row>
    <row r="75" spans="1:35">
      <c r="A75" s="113">
        <f t="shared" si="10"/>
        <v>41028</v>
      </c>
      <c r="B75" s="117">
        <f t="shared" si="8"/>
        <v>5.0162425782425073</v>
      </c>
      <c r="C75" s="82">
        <f t="shared" si="4"/>
        <v>0</v>
      </c>
      <c r="D75" s="82">
        <f t="shared" si="14"/>
        <v>2.5930986268173115E-2</v>
      </c>
      <c r="E75" s="82">
        <f t="shared" si="14"/>
        <v>2.5930986268173115E-2</v>
      </c>
      <c r="F75" s="82">
        <f t="shared" si="14"/>
        <v>2.5930986268173115E-2</v>
      </c>
      <c r="G75" s="82">
        <f t="shared" si="14"/>
        <v>0</v>
      </c>
      <c r="H75" s="82">
        <f t="shared" si="14"/>
        <v>0</v>
      </c>
      <c r="I75" s="82">
        <f t="shared" si="14"/>
        <v>0.67222258634278975</v>
      </c>
      <c r="J75" s="82">
        <f t="shared" si="14"/>
        <v>2.6048625220783106E-3</v>
      </c>
      <c r="K75" s="82">
        <f t="shared" si="14"/>
        <v>0</v>
      </c>
      <c r="L75" s="82">
        <f t="shared" si="14"/>
        <v>0</v>
      </c>
      <c r="M75" s="82">
        <f t="shared" si="14"/>
        <v>0.86716713638219878</v>
      </c>
      <c r="N75" s="82">
        <f t="shared" si="14"/>
        <v>1.2133617683487357</v>
      </c>
      <c r="O75" s="82">
        <f t="shared" si="11"/>
        <v>0.91926438682376521</v>
      </c>
      <c r="P75" s="82">
        <f t="shared" si="11"/>
        <v>0</v>
      </c>
      <c r="Q75" s="82">
        <f t="shared" si="14"/>
        <v>0.13999035360588596</v>
      </c>
      <c r="R75" s="82">
        <f t="shared" si="14"/>
        <v>0</v>
      </c>
      <c r="S75" s="82">
        <f t="shared" si="14"/>
        <v>5.0080582682537837E-2</v>
      </c>
      <c r="T75" s="82">
        <f t="shared" si="14"/>
        <v>0</v>
      </c>
      <c r="U75" s="82">
        <f t="shared" si="14"/>
        <v>0.13578896244124353</v>
      </c>
      <c r="V75" s="82">
        <f t="shared" si="14"/>
        <v>7.394448449770688E-2</v>
      </c>
      <c r="W75" s="82">
        <f t="shared" si="6"/>
        <v>0</v>
      </c>
      <c r="X75" s="82">
        <f t="shared" si="14"/>
        <v>0.16205606000258807</v>
      </c>
      <c r="Y75" s="82">
        <f t="shared" si="14"/>
        <v>0</v>
      </c>
      <c r="Z75" s="82">
        <f t="shared" si="14"/>
        <v>0.24737791177414664</v>
      </c>
      <c r="AA75" s="82">
        <f t="shared" si="14"/>
        <v>0</v>
      </c>
      <c r="AB75" s="82"/>
      <c r="AC75" s="82">
        <f t="shared" si="14"/>
        <v>0</v>
      </c>
      <c r="AD75" s="82">
        <f t="shared" si="14"/>
        <v>1.6805564658569746E-2</v>
      </c>
      <c r="AE75" s="82">
        <f t="shared" si="14"/>
        <v>0</v>
      </c>
      <c r="AF75" s="82">
        <f t="shared" si="14"/>
        <v>0</v>
      </c>
      <c r="AG75" s="82">
        <f t="shared" si="13"/>
        <v>0.42013911646424362</v>
      </c>
      <c r="AH75" s="82">
        <f t="shared" si="13"/>
        <v>1.7645842891498231E-2</v>
      </c>
      <c r="AI75" s="82">
        <f t="shared" si="13"/>
        <v>0</v>
      </c>
    </row>
    <row r="76" spans="1:35">
      <c r="A76" s="113">
        <f t="shared" si="10"/>
        <v>41029</v>
      </c>
      <c r="B76" s="117">
        <f t="shared" si="8"/>
        <v>5.0162425782425073</v>
      </c>
      <c r="C76" s="82">
        <f t="shared" si="4"/>
        <v>0</v>
      </c>
      <c r="D76" s="82">
        <f t="shared" si="14"/>
        <v>2.5930986268173115E-2</v>
      </c>
      <c r="E76" s="82">
        <f t="shared" si="14"/>
        <v>2.5930986268173115E-2</v>
      </c>
      <c r="F76" s="82">
        <f t="shared" si="14"/>
        <v>2.5930986268173115E-2</v>
      </c>
      <c r="G76" s="82">
        <f t="shared" si="14"/>
        <v>0</v>
      </c>
      <c r="H76" s="82">
        <f t="shared" si="14"/>
        <v>0</v>
      </c>
      <c r="I76" s="82">
        <f t="shared" si="14"/>
        <v>0.67222258634278975</v>
      </c>
      <c r="J76" s="82">
        <f t="shared" si="14"/>
        <v>2.6048625220783106E-3</v>
      </c>
      <c r="K76" s="82">
        <f t="shared" si="14"/>
        <v>0</v>
      </c>
      <c r="L76" s="82">
        <f t="shared" si="14"/>
        <v>0</v>
      </c>
      <c r="M76" s="82">
        <f t="shared" si="14"/>
        <v>0.86716713638219878</v>
      </c>
      <c r="N76" s="82">
        <f t="shared" si="14"/>
        <v>1.2133617683487357</v>
      </c>
      <c r="O76" s="82">
        <f t="shared" si="11"/>
        <v>0.91926438682376521</v>
      </c>
      <c r="P76" s="82">
        <f t="shared" si="11"/>
        <v>0</v>
      </c>
      <c r="Q76" s="82">
        <f t="shared" si="14"/>
        <v>0.13999035360588596</v>
      </c>
      <c r="R76" s="82">
        <f t="shared" si="14"/>
        <v>0</v>
      </c>
      <c r="S76" s="82">
        <f t="shared" si="14"/>
        <v>5.0080582682537837E-2</v>
      </c>
      <c r="T76" s="82">
        <f t="shared" si="14"/>
        <v>0</v>
      </c>
      <c r="U76" s="82">
        <f t="shared" si="14"/>
        <v>0.13578896244124353</v>
      </c>
      <c r="V76" s="82">
        <f t="shared" si="14"/>
        <v>7.394448449770688E-2</v>
      </c>
      <c r="W76" s="82">
        <f t="shared" si="6"/>
        <v>0</v>
      </c>
      <c r="X76" s="82">
        <f t="shared" si="14"/>
        <v>0.16205606000258807</v>
      </c>
      <c r="Y76" s="82">
        <f t="shared" si="14"/>
        <v>0</v>
      </c>
      <c r="Z76" s="82">
        <f t="shared" si="14"/>
        <v>0.24737791177414664</v>
      </c>
      <c r="AA76" s="82">
        <f t="shared" si="14"/>
        <v>0</v>
      </c>
      <c r="AB76" s="82"/>
      <c r="AC76" s="82">
        <f t="shared" si="14"/>
        <v>0</v>
      </c>
      <c r="AD76" s="82">
        <f t="shared" si="14"/>
        <v>1.6805564658569746E-2</v>
      </c>
      <c r="AE76" s="82">
        <f t="shared" si="14"/>
        <v>0</v>
      </c>
      <c r="AF76" s="82">
        <f t="shared" si="14"/>
        <v>0</v>
      </c>
      <c r="AG76" s="82">
        <f t="shared" si="13"/>
        <v>0.42013911646424362</v>
      </c>
      <c r="AH76" s="82">
        <f t="shared" si="13"/>
        <v>1.7645842891498231E-2</v>
      </c>
      <c r="AI76" s="82">
        <f t="shared" si="13"/>
        <v>0</v>
      </c>
    </row>
    <row r="77" spans="1:35">
      <c r="A77" s="113">
        <f t="shared" si="10"/>
        <v>41030</v>
      </c>
      <c r="B77" s="117">
        <f t="shared" si="8"/>
        <v>7.6958752259467493</v>
      </c>
      <c r="C77" s="82">
        <f t="shared" ref="C77:C107" si="15">C$25/1.98347/31</f>
        <v>0</v>
      </c>
      <c r="D77" s="82">
        <f t="shared" ref="D77:AG87" si="16">D$25/1.98347/31</f>
        <v>0.13840195668815664</v>
      </c>
      <c r="E77" s="82">
        <f t="shared" si="16"/>
        <v>0.13840195668815664</v>
      </c>
      <c r="F77" s="82">
        <f t="shared" si="16"/>
        <v>0.13856459118485248</v>
      </c>
      <c r="G77" s="82">
        <f t="shared" si="16"/>
        <v>0</v>
      </c>
      <c r="H77" s="82">
        <f t="shared" si="16"/>
        <v>0</v>
      </c>
      <c r="I77" s="82">
        <f t="shared" si="16"/>
        <v>3.252689933916725</v>
      </c>
      <c r="J77" s="82">
        <f t="shared" si="16"/>
        <v>1.2555383144918558E-2</v>
      </c>
      <c r="K77" s="82">
        <f t="shared" si="16"/>
        <v>0</v>
      </c>
      <c r="L77" s="82">
        <f t="shared" si="16"/>
        <v>0</v>
      </c>
      <c r="M77" s="82">
        <f t="shared" si="16"/>
        <v>0.61963743241113611</v>
      </c>
      <c r="N77" s="82">
        <f t="shared" si="16"/>
        <v>0.86684186738880709</v>
      </c>
      <c r="O77" s="82">
        <f>O$25/1.98347/30</f>
        <v>0.67894481220621772</v>
      </c>
      <c r="P77" s="82">
        <f>P$25/1.98347/30</f>
        <v>0</v>
      </c>
      <c r="Q77" s="82">
        <f t="shared" si="16"/>
        <v>0.13547453574763157</v>
      </c>
      <c r="R77" s="82">
        <f t="shared" si="16"/>
        <v>0</v>
      </c>
      <c r="S77" s="82">
        <f t="shared" si="16"/>
        <v>0.20101623791605358</v>
      </c>
      <c r="T77" s="82">
        <f t="shared" si="16"/>
        <v>0</v>
      </c>
      <c r="U77" s="82">
        <f t="shared" si="16"/>
        <v>6.7493316128772046E-2</v>
      </c>
      <c r="V77" s="82">
        <f t="shared" si="16"/>
        <v>1.1156726473334364</v>
      </c>
      <c r="W77" s="82">
        <f t="shared" ref="W77:W106" si="17">W$25/1.98347/31</f>
        <v>0</v>
      </c>
      <c r="X77" s="82">
        <f t="shared" si="16"/>
        <v>0.18755010158963833</v>
      </c>
      <c r="Y77" s="82">
        <f t="shared" si="16"/>
        <v>0</v>
      </c>
      <c r="Z77" s="82">
        <f t="shared" si="16"/>
        <v>1.4149201212537753E-2</v>
      </c>
      <c r="AA77" s="82">
        <f t="shared" si="16"/>
        <v>0</v>
      </c>
      <c r="AB77" s="82"/>
      <c r="AC77" s="82">
        <f t="shared" si="16"/>
        <v>0</v>
      </c>
      <c r="AD77" s="82">
        <f t="shared" si="16"/>
        <v>3.2526899339167248E-2</v>
      </c>
      <c r="AE77" s="82">
        <f t="shared" si="16"/>
        <v>4.8790349008750872E-2</v>
      </c>
      <c r="AF77" s="82">
        <f t="shared" si="16"/>
        <v>0</v>
      </c>
      <c r="AG77" s="82">
        <f t="shared" si="16"/>
        <v>0</v>
      </c>
      <c r="AH77" s="82">
        <f t="shared" ref="AG77:AI92" si="18">AH$25/1.98347/31</f>
        <v>4.7164004041792509E-2</v>
      </c>
      <c r="AI77" s="82">
        <f t="shared" si="18"/>
        <v>0</v>
      </c>
    </row>
    <row r="78" spans="1:35">
      <c r="A78" s="113">
        <f t="shared" si="10"/>
        <v>41031</v>
      </c>
      <c r="B78" s="117">
        <f t="shared" si="8"/>
        <v>7.6958752259467493</v>
      </c>
      <c r="C78" s="82">
        <f t="shared" si="15"/>
        <v>0</v>
      </c>
      <c r="D78" s="82">
        <f t="shared" ref="D78:T78" si="19">D$25/1.98347/31</f>
        <v>0.13840195668815664</v>
      </c>
      <c r="E78" s="82">
        <f t="shared" si="19"/>
        <v>0.13840195668815664</v>
      </c>
      <c r="F78" s="82">
        <f t="shared" si="19"/>
        <v>0.13856459118485248</v>
      </c>
      <c r="G78" s="82">
        <f t="shared" si="19"/>
        <v>0</v>
      </c>
      <c r="H78" s="82">
        <f t="shared" si="19"/>
        <v>0</v>
      </c>
      <c r="I78" s="82">
        <f t="shared" si="19"/>
        <v>3.252689933916725</v>
      </c>
      <c r="J78" s="82">
        <f t="shared" si="19"/>
        <v>1.2555383144918558E-2</v>
      </c>
      <c r="K78" s="82">
        <f t="shared" si="19"/>
        <v>0</v>
      </c>
      <c r="L78" s="82">
        <f t="shared" si="19"/>
        <v>0</v>
      </c>
      <c r="M78" s="82">
        <f t="shared" si="19"/>
        <v>0.61963743241113611</v>
      </c>
      <c r="N78" s="82">
        <f t="shared" si="19"/>
        <v>0.86684186738880709</v>
      </c>
      <c r="O78" s="82">
        <f t="shared" ref="O78:P107" si="20">O$25/1.98347/30</f>
        <v>0.67894481220621772</v>
      </c>
      <c r="P78" s="82">
        <f t="shared" si="20"/>
        <v>0</v>
      </c>
      <c r="Q78" s="82">
        <f t="shared" si="19"/>
        <v>0.13547453574763157</v>
      </c>
      <c r="R78" s="82">
        <f t="shared" si="19"/>
        <v>0</v>
      </c>
      <c r="S78" s="82">
        <f t="shared" si="19"/>
        <v>0.20101623791605358</v>
      </c>
      <c r="T78" s="82">
        <f t="shared" si="19"/>
        <v>0</v>
      </c>
      <c r="U78" s="82">
        <f t="shared" si="16"/>
        <v>6.7493316128772046E-2</v>
      </c>
      <c r="V78" s="82">
        <f t="shared" si="16"/>
        <v>1.1156726473334364</v>
      </c>
      <c r="W78" s="82">
        <f t="shared" si="17"/>
        <v>0</v>
      </c>
      <c r="X78" s="82">
        <f t="shared" si="16"/>
        <v>0.18755010158963833</v>
      </c>
      <c r="Y78" s="82">
        <f t="shared" si="16"/>
        <v>0</v>
      </c>
      <c r="Z78" s="82">
        <f t="shared" si="16"/>
        <v>1.4149201212537753E-2</v>
      </c>
      <c r="AA78" s="82">
        <f t="shared" si="16"/>
        <v>0</v>
      </c>
      <c r="AB78" s="82"/>
      <c r="AC78" s="82">
        <f t="shared" si="16"/>
        <v>0</v>
      </c>
      <c r="AD78" s="82">
        <f t="shared" si="16"/>
        <v>3.2526899339167248E-2</v>
      </c>
      <c r="AE78" s="82">
        <f t="shared" si="16"/>
        <v>4.8790349008750872E-2</v>
      </c>
      <c r="AF78" s="82">
        <f t="shared" si="16"/>
        <v>0</v>
      </c>
      <c r="AG78" s="82">
        <f t="shared" si="18"/>
        <v>0</v>
      </c>
      <c r="AH78" s="82">
        <f t="shared" si="18"/>
        <v>4.7164004041792509E-2</v>
      </c>
      <c r="AI78" s="82">
        <f t="shared" si="18"/>
        <v>0</v>
      </c>
    </row>
    <row r="79" spans="1:35">
      <c r="A79" s="113">
        <f t="shared" si="10"/>
        <v>41032</v>
      </c>
      <c r="B79" s="117">
        <f t="shared" si="8"/>
        <v>7.6958752259467493</v>
      </c>
      <c r="C79" s="82">
        <f t="shared" si="15"/>
        <v>0</v>
      </c>
      <c r="D79" s="82">
        <f t="shared" si="16"/>
        <v>0.13840195668815664</v>
      </c>
      <c r="E79" s="82">
        <f t="shared" si="16"/>
        <v>0.13840195668815664</v>
      </c>
      <c r="F79" s="82">
        <f t="shared" si="16"/>
        <v>0.13856459118485248</v>
      </c>
      <c r="G79" s="82">
        <f t="shared" si="16"/>
        <v>0</v>
      </c>
      <c r="H79" s="82">
        <f t="shared" si="16"/>
        <v>0</v>
      </c>
      <c r="I79" s="82">
        <f t="shared" si="16"/>
        <v>3.252689933916725</v>
      </c>
      <c r="J79" s="82">
        <f t="shared" si="16"/>
        <v>1.2555383144918558E-2</v>
      </c>
      <c r="K79" s="82">
        <f t="shared" si="16"/>
        <v>0</v>
      </c>
      <c r="L79" s="82">
        <f t="shared" si="16"/>
        <v>0</v>
      </c>
      <c r="M79" s="82">
        <f t="shared" si="16"/>
        <v>0.61963743241113611</v>
      </c>
      <c r="N79" s="82">
        <f t="shared" si="16"/>
        <v>0.86684186738880709</v>
      </c>
      <c r="O79" s="82">
        <f t="shared" si="20"/>
        <v>0.67894481220621772</v>
      </c>
      <c r="P79" s="82">
        <f t="shared" si="20"/>
        <v>0</v>
      </c>
      <c r="Q79" s="82">
        <f t="shared" si="16"/>
        <v>0.13547453574763157</v>
      </c>
      <c r="R79" s="82">
        <f t="shared" si="16"/>
        <v>0</v>
      </c>
      <c r="S79" s="82">
        <f t="shared" si="16"/>
        <v>0.20101623791605358</v>
      </c>
      <c r="T79" s="82">
        <f t="shared" si="16"/>
        <v>0</v>
      </c>
      <c r="U79" s="82">
        <f t="shared" si="16"/>
        <v>6.7493316128772046E-2</v>
      </c>
      <c r="V79" s="82">
        <f t="shared" si="16"/>
        <v>1.1156726473334364</v>
      </c>
      <c r="W79" s="82">
        <f t="shared" si="17"/>
        <v>0</v>
      </c>
      <c r="X79" s="82">
        <f t="shared" si="16"/>
        <v>0.18755010158963833</v>
      </c>
      <c r="Y79" s="82">
        <f t="shared" si="16"/>
        <v>0</v>
      </c>
      <c r="Z79" s="82">
        <f t="shared" si="16"/>
        <v>1.4149201212537753E-2</v>
      </c>
      <c r="AA79" s="82">
        <f t="shared" si="16"/>
        <v>0</v>
      </c>
      <c r="AB79" s="82"/>
      <c r="AC79" s="82">
        <f t="shared" si="16"/>
        <v>0</v>
      </c>
      <c r="AD79" s="82">
        <f t="shared" si="16"/>
        <v>3.2526899339167248E-2</v>
      </c>
      <c r="AE79" s="82">
        <f t="shared" si="16"/>
        <v>4.8790349008750872E-2</v>
      </c>
      <c r="AF79" s="82">
        <f t="shared" si="16"/>
        <v>0</v>
      </c>
      <c r="AG79" s="82">
        <f t="shared" si="18"/>
        <v>0</v>
      </c>
      <c r="AH79" s="82">
        <f t="shared" si="18"/>
        <v>4.7164004041792509E-2</v>
      </c>
      <c r="AI79" s="82">
        <f t="shared" si="18"/>
        <v>0</v>
      </c>
    </row>
    <row r="80" spans="1:35">
      <c r="A80" s="113">
        <f t="shared" si="10"/>
        <v>41033</v>
      </c>
      <c r="B80" s="117">
        <f t="shared" si="8"/>
        <v>7.6958752259467493</v>
      </c>
      <c r="C80" s="82">
        <f t="shared" si="15"/>
        <v>0</v>
      </c>
      <c r="D80" s="82">
        <f t="shared" si="16"/>
        <v>0.13840195668815664</v>
      </c>
      <c r="E80" s="82">
        <f t="shared" si="16"/>
        <v>0.13840195668815664</v>
      </c>
      <c r="F80" s="82">
        <f t="shared" si="16"/>
        <v>0.13856459118485248</v>
      </c>
      <c r="G80" s="82">
        <f t="shared" si="16"/>
        <v>0</v>
      </c>
      <c r="H80" s="82">
        <f t="shared" si="16"/>
        <v>0</v>
      </c>
      <c r="I80" s="82">
        <f t="shared" si="16"/>
        <v>3.252689933916725</v>
      </c>
      <c r="J80" s="82">
        <f t="shared" si="16"/>
        <v>1.2555383144918558E-2</v>
      </c>
      <c r="K80" s="82">
        <f t="shared" si="16"/>
        <v>0</v>
      </c>
      <c r="L80" s="82">
        <f t="shared" si="16"/>
        <v>0</v>
      </c>
      <c r="M80" s="82">
        <f t="shared" si="16"/>
        <v>0.61963743241113611</v>
      </c>
      <c r="N80" s="82">
        <f t="shared" si="16"/>
        <v>0.86684186738880709</v>
      </c>
      <c r="O80" s="82">
        <f t="shared" si="20"/>
        <v>0.67894481220621772</v>
      </c>
      <c r="P80" s="82">
        <f t="shared" si="20"/>
        <v>0</v>
      </c>
      <c r="Q80" s="82">
        <f t="shared" si="16"/>
        <v>0.13547453574763157</v>
      </c>
      <c r="R80" s="82">
        <f t="shared" si="16"/>
        <v>0</v>
      </c>
      <c r="S80" s="82">
        <f t="shared" si="16"/>
        <v>0.20101623791605358</v>
      </c>
      <c r="T80" s="82">
        <f t="shared" si="16"/>
        <v>0</v>
      </c>
      <c r="U80" s="82">
        <f t="shared" si="16"/>
        <v>6.7493316128772046E-2</v>
      </c>
      <c r="V80" s="82">
        <f t="shared" si="16"/>
        <v>1.1156726473334364</v>
      </c>
      <c r="W80" s="82">
        <f t="shared" si="17"/>
        <v>0</v>
      </c>
      <c r="X80" s="82">
        <f t="shared" si="16"/>
        <v>0.18755010158963833</v>
      </c>
      <c r="Y80" s="82">
        <f t="shared" si="16"/>
        <v>0</v>
      </c>
      <c r="Z80" s="82">
        <f t="shared" si="16"/>
        <v>1.4149201212537753E-2</v>
      </c>
      <c r="AA80" s="82">
        <f t="shared" si="16"/>
        <v>0</v>
      </c>
      <c r="AB80" s="82"/>
      <c r="AC80" s="82">
        <f t="shared" si="16"/>
        <v>0</v>
      </c>
      <c r="AD80" s="82">
        <f t="shared" si="16"/>
        <v>3.2526899339167248E-2</v>
      </c>
      <c r="AE80" s="82">
        <f t="shared" si="16"/>
        <v>4.8790349008750872E-2</v>
      </c>
      <c r="AF80" s="82">
        <f t="shared" si="16"/>
        <v>0</v>
      </c>
      <c r="AG80" s="82">
        <f t="shared" si="18"/>
        <v>0</v>
      </c>
      <c r="AH80" s="82">
        <f t="shared" si="18"/>
        <v>4.7164004041792509E-2</v>
      </c>
      <c r="AI80" s="82">
        <f t="shared" si="18"/>
        <v>0</v>
      </c>
    </row>
    <row r="81" spans="1:35">
      <c r="A81" s="113">
        <f t="shared" si="10"/>
        <v>41034</v>
      </c>
      <c r="B81" s="117">
        <f t="shared" si="8"/>
        <v>7.6958752259467493</v>
      </c>
      <c r="C81" s="82">
        <f t="shared" si="15"/>
        <v>0</v>
      </c>
      <c r="D81" s="82">
        <f t="shared" si="16"/>
        <v>0.13840195668815664</v>
      </c>
      <c r="E81" s="82">
        <f t="shared" si="16"/>
        <v>0.13840195668815664</v>
      </c>
      <c r="F81" s="82">
        <f t="shared" si="16"/>
        <v>0.13856459118485248</v>
      </c>
      <c r="G81" s="82">
        <f t="shared" si="16"/>
        <v>0</v>
      </c>
      <c r="H81" s="82">
        <f t="shared" si="16"/>
        <v>0</v>
      </c>
      <c r="I81" s="82">
        <f t="shared" si="16"/>
        <v>3.252689933916725</v>
      </c>
      <c r="J81" s="82">
        <f t="shared" si="16"/>
        <v>1.2555383144918558E-2</v>
      </c>
      <c r="K81" s="82">
        <f t="shared" si="16"/>
        <v>0</v>
      </c>
      <c r="L81" s="82">
        <f t="shared" si="16"/>
        <v>0</v>
      </c>
      <c r="M81" s="82">
        <f t="shared" si="16"/>
        <v>0.61963743241113611</v>
      </c>
      <c r="N81" s="82">
        <f t="shared" si="16"/>
        <v>0.86684186738880709</v>
      </c>
      <c r="O81" s="82">
        <f t="shared" si="20"/>
        <v>0.67894481220621772</v>
      </c>
      <c r="P81" s="82">
        <f t="shared" si="20"/>
        <v>0</v>
      </c>
      <c r="Q81" s="82">
        <f t="shared" si="16"/>
        <v>0.13547453574763157</v>
      </c>
      <c r="R81" s="82">
        <f t="shared" si="16"/>
        <v>0</v>
      </c>
      <c r="S81" s="82">
        <f t="shared" si="16"/>
        <v>0.20101623791605358</v>
      </c>
      <c r="T81" s="82">
        <f t="shared" si="16"/>
        <v>0</v>
      </c>
      <c r="U81" s="82">
        <f t="shared" si="16"/>
        <v>6.7493316128772046E-2</v>
      </c>
      <c r="V81" s="82">
        <f t="shared" si="16"/>
        <v>1.1156726473334364</v>
      </c>
      <c r="W81" s="82">
        <f t="shared" si="17"/>
        <v>0</v>
      </c>
      <c r="X81" s="82">
        <f t="shared" si="16"/>
        <v>0.18755010158963833</v>
      </c>
      <c r="Y81" s="82">
        <f t="shared" si="16"/>
        <v>0</v>
      </c>
      <c r="Z81" s="82">
        <f t="shared" si="16"/>
        <v>1.4149201212537753E-2</v>
      </c>
      <c r="AA81" s="82">
        <f t="shared" si="16"/>
        <v>0</v>
      </c>
      <c r="AB81" s="82"/>
      <c r="AC81" s="82">
        <f t="shared" si="16"/>
        <v>0</v>
      </c>
      <c r="AD81" s="82">
        <f t="shared" si="16"/>
        <v>3.2526899339167248E-2</v>
      </c>
      <c r="AE81" s="82">
        <f t="shared" si="16"/>
        <v>4.8790349008750872E-2</v>
      </c>
      <c r="AF81" s="82">
        <f t="shared" si="16"/>
        <v>0</v>
      </c>
      <c r="AG81" s="82">
        <f t="shared" si="18"/>
        <v>0</v>
      </c>
      <c r="AH81" s="82">
        <f t="shared" si="18"/>
        <v>4.7164004041792509E-2</v>
      </c>
      <c r="AI81" s="82">
        <f t="shared" si="18"/>
        <v>0</v>
      </c>
    </row>
    <row r="82" spans="1:35">
      <c r="A82" s="113">
        <f t="shared" si="10"/>
        <v>41035</v>
      </c>
      <c r="B82" s="117">
        <f t="shared" si="8"/>
        <v>7.6958752259467493</v>
      </c>
      <c r="C82" s="82">
        <f t="shared" si="15"/>
        <v>0</v>
      </c>
      <c r="D82" s="82">
        <f t="shared" si="16"/>
        <v>0.13840195668815664</v>
      </c>
      <c r="E82" s="82">
        <f t="shared" si="16"/>
        <v>0.13840195668815664</v>
      </c>
      <c r="F82" s="82">
        <f t="shared" si="16"/>
        <v>0.13856459118485248</v>
      </c>
      <c r="G82" s="82">
        <f t="shared" si="16"/>
        <v>0</v>
      </c>
      <c r="H82" s="82">
        <f t="shared" si="16"/>
        <v>0</v>
      </c>
      <c r="I82" s="82">
        <f t="shared" si="16"/>
        <v>3.252689933916725</v>
      </c>
      <c r="J82" s="82">
        <f t="shared" si="16"/>
        <v>1.2555383144918558E-2</v>
      </c>
      <c r="K82" s="82">
        <f t="shared" si="16"/>
        <v>0</v>
      </c>
      <c r="L82" s="82">
        <f t="shared" si="16"/>
        <v>0</v>
      </c>
      <c r="M82" s="82">
        <f t="shared" si="16"/>
        <v>0.61963743241113611</v>
      </c>
      <c r="N82" s="82">
        <f t="shared" si="16"/>
        <v>0.86684186738880709</v>
      </c>
      <c r="O82" s="82">
        <f t="shared" si="20"/>
        <v>0.67894481220621772</v>
      </c>
      <c r="P82" s="82">
        <f t="shared" si="20"/>
        <v>0</v>
      </c>
      <c r="Q82" s="82">
        <f t="shared" si="16"/>
        <v>0.13547453574763157</v>
      </c>
      <c r="R82" s="82">
        <f t="shared" si="16"/>
        <v>0</v>
      </c>
      <c r="S82" s="82">
        <f t="shared" si="16"/>
        <v>0.20101623791605358</v>
      </c>
      <c r="T82" s="82">
        <f t="shared" si="16"/>
        <v>0</v>
      </c>
      <c r="U82" s="82">
        <f t="shared" si="16"/>
        <v>6.7493316128772046E-2</v>
      </c>
      <c r="V82" s="82">
        <f t="shared" si="16"/>
        <v>1.1156726473334364</v>
      </c>
      <c r="W82" s="82">
        <f t="shared" si="17"/>
        <v>0</v>
      </c>
      <c r="X82" s="82">
        <f t="shared" si="16"/>
        <v>0.18755010158963833</v>
      </c>
      <c r="Y82" s="82">
        <f t="shared" si="16"/>
        <v>0</v>
      </c>
      <c r="Z82" s="82">
        <f t="shared" si="16"/>
        <v>1.4149201212537753E-2</v>
      </c>
      <c r="AA82" s="82">
        <f t="shared" si="16"/>
        <v>0</v>
      </c>
      <c r="AB82" s="82"/>
      <c r="AC82" s="82">
        <f t="shared" si="16"/>
        <v>0</v>
      </c>
      <c r="AD82" s="82">
        <f t="shared" si="16"/>
        <v>3.2526899339167248E-2</v>
      </c>
      <c r="AE82" s="82">
        <f t="shared" si="16"/>
        <v>4.8790349008750872E-2</v>
      </c>
      <c r="AF82" s="82">
        <f t="shared" si="16"/>
        <v>0</v>
      </c>
      <c r="AG82" s="82">
        <f t="shared" si="18"/>
        <v>0</v>
      </c>
      <c r="AH82" s="82">
        <f t="shared" si="18"/>
        <v>4.7164004041792509E-2</v>
      </c>
      <c r="AI82" s="82">
        <f t="shared" si="18"/>
        <v>0</v>
      </c>
    </row>
    <row r="83" spans="1:35">
      <c r="A83" s="113">
        <f t="shared" si="10"/>
        <v>41036</v>
      </c>
      <c r="B83" s="117">
        <f t="shared" si="8"/>
        <v>7.6958752259467493</v>
      </c>
      <c r="C83" s="82">
        <f t="shared" si="15"/>
        <v>0</v>
      </c>
      <c r="D83" s="82">
        <f t="shared" si="16"/>
        <v>0.13840195668815664</v>
      </c>
      <c r="E83" s="82">
        <f t="shared" si="16"/>
        <v>0.13840195668815664</v>
      </c>
      <c r="F83" s="82">
        <f t="shared" si="16"/>
        <v>0.13856459118485248</v>
      </c>
      <c r="G83" s="82">
        <f t="shared" si="16"/>
        <v>0</v>
      </c>
      <c r="H83" s="82">
        <f t="shared" si="16"/>
        <v>0</v>
      </c>
      <c r="I83" s="82">
        <f t="shared" si="16"/>
        <v>3.252689933916725</v>
      </c>
      <c r="J83" s="82">
        <f t="shared" si="16"/>
        <v>1.2555383144918558E-2</v>
      </c>
      <c r="K83" s="82">
        <f t="shared" si="16"/>
        <v>0</v>
      </c>
      <c r="L83" s="82">
        <f t="shared" si="16"/>
        <v>0</v>
      </c>
      <c r="M83" s="82">
        <f t="shared" si="16"/>
        <v>0.61963743241113611</v>
      </c>
      <c r="N83" s="82">
        <f t="shared" si="16"/>
        <v>0.86684186738880709</v>
      </c>
      <c r="O83" s="82">
        <f t="shared" si="20"/>
        <v>0.67894481220621772</v>
      </c>
      <c r="P83" s="82">
        <f t="shared" si="20"/>
        <v>0</v>
      </c>
      <c r="Q83" s="82">
        <f t="shared" si="16"/>
        <v>0.13547453574763157</v>
      </c>
      <c r="R83" s="82">
        <f t="shared" si="16"/>
        <v>0</v>
      </c>
      <c r="S83" s="82">
        <f t="shared" si="16"/>
        <v>0.20101623791605358</v>
      </c>
      <c r="T83" s="82">
        <f t="shared" si="16"/>
        <v>0</v>
      </c>
      <c r="U83" s="82">
        <f t="shared" si="16"/>
        <v>6.7493316128772046E-2</v>
      </c>
      <c r="V83" s="82">
        <f t="shared" si="16"/>
        <v>1.1156726473334364</v>
      </c>
      <c r="W83" s="82">
        <f t="shared" si="17"/>
        <v>0</v>
      </c>
      <c r="X83" s="82">
        <f t="shared" si="16"/>
        <v>0.18755010158963833</v>
      </c>
      <c r="Y83" s="82">
        <f t="shared" si="16"/>
        <v>0</v>
      </c>
      <c r="Z83" s="82">
        <f t="shared" si="16"/>
        <v>1.4149201212537753E-2</v>
      </c>
      <c r="AA83" s="82">
        <f t="shared" si="16"/>
        <v>0</v>
      </c>
      <c r="AB83" s="82"/>
      <c r="AC83" s="82">
        <f t="shared" si="16"/>
        <v>0</v>
      </c>
      <c r="AD83" s="82">
        <f t="shared" si="16"/>
        <v>3.2526899339167248E-2</v>
      </c>
      <c r="AE83" s="82">
        <f t="shared" si="16"/>
        <v>4.8790349008750872E-2</v>
      </c>
      <c r="AF83" s="82">
        <f t="shared" si="16"/>
        <v>0</v>
      </c>
      <c r="AG83" s="82">
        <f t="shared" si="18"/>
        <v>0</v>
      </c>
      <c r="AH83" s="82">
        <f t="shared" si="18"/>
        <v>4.7164004041792509E-2</v>
      </c>
      <c r="AI83" s="82">
        <f t="shared" si="18"/>
        <v>0</v>
      </c>
    </row>
    <row r="84" spans="1:35">
      <c r="A84" s="113">
        <f t="shared" si="10"/>
        <v>41037</v>
      </c>
      <c r="B84" s="117">
        <f t="shared" si="8"/>
        <v>7.6958752259467493</v>
      </c>
      <c r="C84" s="82">
        <f t="shared" si="15"/>
        <v>0</v>
      </c>
      <c r="D84" s="82">
        <f t="shared" si="16"/>
        <v>0.13840195668815664</v>
      </c>
      <c r="E84" s="82">
        <f t="shared" si="16"/>
        <v>0.13840195668815664</v>
      </c>
      <c r="F84" s="82">
        <f t="shared" si="16"/>
        <v>0.13856459118485248</v>
      </c>
      <c r="G84" s="82">
        <f t="shared" si="16"/>
        <v>0</v>
      </c>
      <c r="H84" s="82">
        <f t="shared" si="16"/>
        <v>0</v>
      </c>
      <c r="I84" s="82">
        <f t="shared" si="16"/>
        <v>3.252689933916725</v>
      </c>
      <c r="J84" s="82">
        <f t="shared" si="16"/>
        <v>1.2555383144918558E-2</v>
      </c>
      <c r="K84" s="82">
        <f t="shared" si="16"/>
        <v>0</v>
      </c>
      <c r="L84" s="82">
        <f t="shared" si="16"/>
        <v>0</v>
      </c>
      <c r="M84" s="82">
        <f t="shared" si="16"/>
        <v>0.61963743241113611</v>
      </c>
      <c r="N84" s="82">
        <f t="shared" si="16"/>
        <v>0.86684186738880709</v>
      </c>
      <c r="O84" s="82">
        <f t="shared" si="20"/>
        <v>0.67894481220621772</v>
      </c>
      <c r="P84" s="82">
        <f t="shared" si="20"/>
        <v>0</v>
      </c>
      <c r="Q84" s="82">
        <f t="shared" si="16"/>
        <v>0.13547453574763157</v>
      </c>
      <c r="R84" s="82">
        <f t="shared" si="16"/>
        <v>0</v>
      </c>
      <c r="S84" s="82">
        <f t="shared" si="16"/>
        <v>0.20101623791605358</v>
      </c>
      <c r="T84" s="82">
        <f t="shared" si="16"/>
        <v>0</v>
      </c>
      <c r="U84" s="82">
        <f t="shared" si="16"/>
        <v>6.7493316128772046E-2</v>
      </c>
      <c r="V84" s="82">
        <f t="shared" si="16"/>
        <v>1.1156726473334364</v>
      </c>
      <c r="W84" s="82">
        <f t="shared" si="17"/>
        <v>0</v>
      </c>
      <c r="X84" s="82">
        <f t="shared" si="16"/>
        <v>0.18755010158963833</v>
      </c>
      <c r="Y84" s="82">
        <f t="shared" si="16"/>
        <v>0</v>
      </c>
      <c r="Z84" s="82">
        <f t="shared" si="16"/>
        <v>1.4149201212537753E-2</v>
      </c>
      <c r="AA84" s="82">
        <f t="shared" si="16"/>
        <v>0</v>
      </c>
      <c r="AB84" s="82"/>
      <c r="AC84" s="82">
        <f t="shared" si="16"/>
        <v>0</v>
      </c>
      <c r="AD84" s="82">
        <f t="shared" si="16"/>
        <v>3.2526899339167248E-2</v>
      </c>
      <c r="AE84" s="82">
        <f t="shared" si="16"/>
        <v>4.8790349008750872E-2</v>
      </c>
      <c r="AF84" s="82">
        <f t="shared" si="16"/>
        <v>0</v>
      </c>
      <c r="AG84" s="82">
        <f t="shared" si="18"/>
        <v>0</v>
      </c>
      <c r="AH84" s="82">
        <f t="shared" si="18"/>
        <v>4.7164004041792509E-2</v>
      </c>
      <c r="AI84" s="82">
        <f t="shared" si="18"/>
        <v>0</v>
      </c>
    </row>
    <row r="85" spans="1:35">
      <c r="A85" s="113">
        <f t="shared" si="10"/>
        <v>41038</v>
      </c>
      <c r="B85" s="117">
        <f t="shared" si="8"/>
        <v>7.6958752259467493</v>
      </c>
      <c r="C85" s="82">
        <f t="shared" si="15"/>
        <v>0</v>
      </c>
      <c r="D85" s="82">
        <f t="shared" si="16"/>
        <v>0.13840195668815664</v>
      </c>
      <c r="E85" s="82">
        <f t="shared" si="16"/>
        <v>0.13840195668815664</v>
      </c>
      <c r="F85" s="82">
        <f t="shared" si="16"/>
        <v>0.13856459118485248</v>
      </c>
      <c r="G85" s="82">
        <f t="shared" si="16"/>
        <v>0</v>
      </c>
      <c r="H85" s="82">
        <f t="shared" si="16"/>
        <v>0</v>
      </c>
      <c r="I85" s="82">
        <f t="shared" si="16"/>
        <v>3.252689933916725</v>
      </c>
      <c r="J85" s="82">
        <f t="shared" si="16"/>
        <v>1.2555383144918558E-2</v>
      </c>
      <c r="K85" s="82">
        <f t="shared" si="16"/>
        <v>0</v>
      </c>
      <c r="L85" s="82">
        <f t="shared" si="16"/>
        <v>0</v>
      </c>
      <c r="M85" s="82">
        <f t="shared" si="16"/>
        <v>0.61963743241113611</v>
      </c>
      <c r="N85" s="82">
        <f t="shared" si="16"/>
        <v>0.86684186738880709</v>
      </c>
      <c r="O85" s="82">
        <f t="shared" si="20"/>
        <v>0.67894481220621772</v>
      </c>
      <c r="P85" s="82">
        <f t="shared" si="20"/>
        <v>0</v>
      </c>
      <c r="Q85" s="82">
        <f t="shared" si="16"/>
        <v>0.13547453574763157</v>
      </c>
      <c r="R85" s="82">
        <f t="shared" si="16"/>
        <v>0</v>
      </c>
      <c r="S85" s="82">
        <f t="shared" si="16"/>
        <v>0.20101623791605358</v>
      </c>
      <c r="T85" s="82">
        <f t="shared" si="16"/>
        <v>0</v>
      </c>
      <c r="U85" s="82">
        <f t="shared" si="16"/>
        <v>6.7493316128772046E-2</v>
      </c>
      <c r="V85" s="82">
        <f t="shared" si="16"/>
        <v>1.1156726473334364</v>
      </c>
      <c r="W85" s="82">
        <f t="shared" si="17"/>
        <v>0</v>
      </c>
      <c r="X85" s="82">
        <f t="shared" si="16"/>
        <v>0.18755010158963833</v>
      </c>
      <c r="Y85" s="82">
        <f t="shared" si="16"/>
        <v>0</v>
      </c>
      <c r="Z85" s="82">
        <f t="shared" si="16"/>
        <v>1.4149201212537753E-2</v>
      </c>
      <c r="AA85" s="82">
        <f t="shared" si="16"/>
        <v>0</v>
      </c>
      <c r="AB85" s="82"/>
      <c r="AC85" s="82">
        <f t="shared" si="16"/>
        <v>0</v>
      </c>
      <c r="AD85" s="82">
        <f t="shared" si="16"/>
        <v>3.2526899339167248E-2</v>
      </c>
      <c r="AE85" s="82">
        <f t="shared" si="16"/>
        <v>4.8790349008750872E-2</v>
      </c>
      <c r="AF85" s="82">
        <f t="shared" si="16"/>
        <v>0</v>
      </c>
      <c r="AG85" s="82">
        <f t="shared" si="18"/>
        <v>0</v>
      </c>
      <c r="AH85" s="82">
        <f t="shared" si="18"/>
        <v>4.7164004041792509E-2</v>
      </c>
      <c r="AI85" s="82">
        <f t="shared" si="18"/>
        <v>0</v>
      </c>
    </row>
    <row r="86" spans="1:35">
      <c r="A86" s="113">
        <f t="shared" si="10"/>
        <v>41039</v>
      </c>
      <c r="B86" s="117">
        <f t="shared" si="8"/>
        <v>7.6958752259467493</v>
      </c>
      <c r="C86" s="82">
        <f t="shared" si="15"/>
        <v>0</v>
      </c>
      <c r="D86" s="82">
        <f t="shared" si="16"/>
        <v>0.13840195668815664</v>
      </c>
      <c r="E86" s="82">
        <f t="shared" si="16"/>
        <v>0.13840195668815664</v>
      </c>
      <c r="F86" s="82">
        <f t="shared" si="16"/>
        <v>0.13856459118485248</v>
      </c>
      <c r="G86" s="82">
        <f t="shared" si="16"/>
        <v>0</v>
      </c>
      <c r="H86" s="82">
        <f t="shared" si="16"/>
        <v>0</v>
      </c>
      <c r="I86" s="82">
        <f t="shared" si="16"/>
        <v>3.252689933916725</v>
      </c>
      <c r="J86" s="82">
        <f t="shared" si="16"/>
        <v>1.2555383144918558E-2</v>
      </c>
      <c r="K86" s="82">
        <f t="shared" si="16"/>
        <v>0</v>
      </c>
      <c r="L86" s="82">
        <f t="shared" si="16"/>
        <v>0</v>
      </c>
      <c r="M86" s="82">
        <f t="shared" si="16"/>
        <v>0.61963743241113611</v>
      </c>
      <c r="N86" s="82">
        <f t="shared" si="16"/>
        <v>0.86684186738880709</v>
      </c>
      <c r="O86" s="82">
        <f t="shared" si="20"/>
        <v>0.67894481220621772</v>
      </c>
      <c r="P86" s="82">
        <f t="shared" si="20"/>
        <v>0</v>
      </c>
      <c r="Q86" s="82">
        <f t="shared" si="16"/>
        <v>0.13547453574763157</v>
      </c>
      <c r="R86" s="82">
        <f t="shared" si="16"/>
        <v>0</v>
      </c>
      <c r="S86" s="82">
        <f t="shared" si="16"/>
        <v>0.20101623791605358</v>
      </c>
      <c r="T86" s="82">
        <f t="shared" si="16"/>
        <v>0</v>
      </c>
      <c r="U86" s="82">
        <f t="shared" si="16"/>
        <v>6.7493316128772046E-2</v>
      </c>
      <c r="V86" s="82">
        <f t="shared" si="16"/>
        <v>1.1156726473334364</v>
      </c>
      <c r="W86" s="82">
        <f t="shared" si="17"/>
        <v>0</v>
      </c>
      <c r="X86" s="82">
        <f t="shared" si="16"/>
        <v>0.18755010158963833</v>
      </c>
      <c r="Y86" s="82">
        <f t="shared" si="16"/>
        <v>0</v>
      </c>
      <c r="Z86" s="82">
        <f t="shared" si="16"/>
        <v>1.4149201212537753E-2</v>
      </c>
      <c r="AA86" s="82">
        <f t="shared" si="16"/>
        <v>0</v>
      </c>
      <c r="AB86" s="82"/>
      <c r="AC86" s="82">
        <f t="shared" si="16"/>
        <v>0</v>
      </c>
      <c r="AD86" s="82">
        <f t="shared" si="16"/>
        <v>3.2526899339167248E-2</v>
      </c>
      <c r="AE86" s="82">
        <f t="shared" si="16"/>
        <v>4.8790349008750872E-2</v>
      </c>
      <c r="AF86" s="82">
        <f t="shared" si="16"/>
        <v>0</v>
      </c>
      <c r="AG86" s="82">
        <f t="shared" si="18"/>
        <v>0</v>
      </c>
      <c r="AH86" s="82">
        <f t="shared" si="18"/>
        <v>4.7164004041792509E-2</v>
      </c>
      <c r="AI86" s="82">
        <f t="shared" si="18"/>
        <v>0</v>
      </c>
    </row>
    <row r="87" spans="1:35">
      <c r="A87" s="113">
        <f t="shared" si="10"/>
        <v>41040</v>
      </c>
      <c r="B87" s="117">
        <f t="shared" si="8"/>
        <v>7.6958752259467493</v>
      </c>
      <c r="C87" s="82">
        <f t="shared" si="15"/>
        <v>0</v>
      </c>
      <c r="D87" s="82">
        <f t="shared" si="16"/>
        <v>0.13840195668815664</v>
      </c>
      <c r="E87" s="82">
        <f t="shared" si="16"/>
        <v>0.13840195668815664</v>
      </c>
      <c r="F87" s="82">
        <f t="shared" si="16"/>
        <v>0.13856459118485248</v>
      </c>
      <c r="G87" s="82">
        <f t="shared" si="16"/>
        <v>0</v>
      </c>
      <c r="H87" s="82">
        <f t="shared" si="16"/>
        <v>0</v>
      </c>
      <c r="I87" s="82">
        <f t="shared" si="16"/>
        <v>3.252689933916725</v>
      </c>
      <c r="J87" s="82">
        <f t="shared" si="16"/>
        <v>1.2555383144918558E-2</v>
      </c>
      <c r="K87" s="82">
        <f t="shared" si="16"/>
        <v>0</v>
      </c>
      <c r="L87" s="82">
        <f t="shared" si="16"/>
        <v>0</v>
      </c>
      <c r="M87" s="82">
        <f t="shared" si="16"/>
        <v>0.61963743241113611</v>
      </c>
      <c r="N87" s="82">
        <f t="shared" ref="D87:AG97" si="21">N$25/1.98347/31</f>
        <v>0.86684186738880709</v>
      </c>
      <c r="O87" s="82">
        <f t="shared" si="20"/>
        <v>0.67894481220621772</v>
      </c>
      <c r="P87" s="82">
        <f t="shared" si="20"/>
        <v>0</v>
      </c>
      <c r="Q87" s="82">
        <f t="shared" si="21"/>
        <v>0.13547453574763157</v>
      </c>
      <c r="R87" s="82">
        <f t="shared" si="21"/>
        <v>0</v>
      </c>
      <c r="S87" s="82">
        <f t="shared" si="21"/>
        <v>0.20101623791605358</v>
      </c>
      <c r="T87" s="82">
        <f t="shared" si="21"/>
        <v>0</v>
      </c>
      <c r="U87" s="82">
        <f t="shared" si="21"/>
        <v>6.7493316128772046E-2</v>
      </c>
      <c r="V87" s="82">
        <f t="shared" si="21"/>
        <v>1.1156726473334364</v>
      </c>
      <c r="W87" s="82">
        <f t="shared" si="17"/>
        <v>0</v>
      </c>
      <c r="X87" s="82">
        <f t="shared" si="21"/>
        <v>0.18755010158963833</v>
      </c>
      <c r="Y87" s="82">
        <f t="shared" si="21"/>
        <v>0</v>
      </c>
      <c r="Z87" s="82">
        <f t="shared" si="21"/>
        <v>1.4149201212537753E-2</v>
      </c>
      <c r="AA87" s="82">
        <f t="shared" si="21"/>
        <v>0</v>
      </c>
      <c r="AB87" s="82"/>
      <c r="AC87" s="82">
        <f t="shared" si="21"/>
        <v>0</v>
      </c>
      <c r="AD87" s="82">
        <f t="shared" si="21"/>
        <v>3.2526899339167248E-2</v>
      </c>
      <c r="AE87" s="82">
        <f t="shared" si="21"/>
        <v>4.8790349008750872E-2</v>
      </c>
      <c r="AF87" s="82">
        <f t="shared" si="21"/>
        <v>0</v>
      </c>
      <c r="AG87" s="82">
        <f t="shared" si="21"/>
        <v>0</v>
      </c>
      <c r="AH87" s="82">
        <f t="shared" si="18"/>
        <v>4.7164004041792509E-2</v>
      </c>
      <c r="AI87" s="82">
        <f t="shared" si="18"/>
        <v>0</v>
      </c>
    </row>
    <row r="88" spans="1:35">
      <c r="A88" s="113">
        <f t="shared" si="10"/>
        <v>41041</v>
      </c>
      <c r="B88" s="117">
        <f t="shared" si="8"/>
        <v>7.6958752259467493</v>
      </c>
      <c r="C88" s="82">
        <f t="shared" si="15"/>
        <v>0</v>
      </c>
      <c r="D88" s="82">
        <f t="shared" si="21"/>
        <v>0.13840195668815664</v>
      </c>
      <c r="E88" s="82">
        <f t="shared" si="21"/>
        <v>0.13840195668815664</v>
      </c>
      <c r="F88" s="82">
        <f t="shared" si="21"/>
        <v>0.13856459118485248</v>
      </c>
      <c r="G88" s="82">
        <f t="shared" si="21"/>
        <v>0</v>
      </c>
      <c r="H88" s="82">
        <f t="shared" si="21"/>
        <v>0</v>
      </c>
      <c r="I88" s="82">
        <f t="shared" si="21"/>
        <v>3.252689933916725</v>
      </c>
      <c r="J88" s="82">
        <f t="shared" si="21"/>
        <v>1.2555383144918558E-2</v>
      </c>
      <c r="K88" s="82">
        <f t="shared" si="21"/>
        <v>0</v>
      </c>
      <c r="L88" s="82">
        <f t="shared" si="21"/>
        <v>0</v>
      </c>
      <c r="M88" s="82">
        <f t="shared" si="21"/>
        <v>0.61963743241113611</v>
      </c>
      <c r="N88" s="82">
        <f t="shared" si="21"/>
        <v>0.86684186738880709</v>
      </c>
      <c r="O88" s="82">
        <f t="shared" si="20"/>
        <v>0.67894481220621772</v>
      </c>
      <c r="P88" s="82">
        <f t="shared" si="20"/>
        <v>0</v>
      </c>
      <c r="Q88" s="82">
        <f t="shared" si="21"/>
        <v>0.13547453574763157</v>
      </c>
      <c r="R88" s="82">
        <f t="shared" si="21"/>
        <v>0</v>
      </c>
      <c r="S88" s="82">
        <f t="shared" si="21"/>
        <v>0.20101623791605358</v>
      </c>
      <c r="T88" s="82">
        <f t="shared" si="21"/>
        <v>0</v>
      </c>
      <c r="U88" s="82">
        <f t="shared" si="21"/>
        <v>6.7493316128772046E-2</v>
      </c>
      <c r="V88" s="82">
        <f t="shared" si="21"/>
        <v>1.1156726473334364</v>
      </c>
      <c r="W88" s="82">
        <f t="shared" si="17"/>
        <v>0</v>
      </c>
      <c r="X88" s="82">
        <f t="shared" si="21"/>
        <v>0.18755010158963833</v>
      </c>
      <c r="Y88" s="82">
        <f t="shared" si="21"/>
        <v>0</v>
      </c>
      <c r="Z88" s="82">
        <f t="shared" si="21"/>
        <v>1.4149201212537753E-2</v>
      </c>
      <c r="AA88" s="82">
        <f t="shared" si="21"/>
        <v>0</v>
      </c>
      <c r="AB88" s="82"/>
      <c r="AC88" s="82">
        <f t="shared" si="21"/>
        <v>0</v>
      </c>
      <c r="AD88" s="82">
        <f t="shared" si="21"/>
        <v>3.2526899339167248E-2</v>
      </c>
      <c r="AE88" s="82">
        <f t="shared" si="21"/>
        <v>4.8790349008750872E-2</v>
      </c>
      <c r="AF88" s="82">
        <f t="shared" si="21"/>
        <v>0</v>
      </c>
      <c r="AG88" s="82">
        <f t="shared" si="18"/>
        <v>0</v>
      </c>
      <c r="AH88" s="82">
        <f t="shared" si="18"/>
        <v>4.7164004041792509E-2</v>
      </c>
      <c r="AI88" s="82">
        <f t="shared" si="18"/>
        <v>0</v>
      </c>
    </row>
    <row r="89" spans="1:35">
      <c r="A89" s="113">
        <f t="shared" si="10"/>
        <v>41042</v>
      </c>
      <c r="B89" s="117">
        <f t="shared" si="8"/>
        <v>7.6958752259467493</v>
      </c>
      <c r="C89" s="82">
        <f t="shared" si="15"/>
        <v>0</v>
      </c>
      <c r="D89" s="82">
        <f t="shared" si="21"/>
        <v>0.13840195668815664</v>
      </c>
      <c r="E89" s="82">
        <f t="shared" si="21"/>
        <v>0.13840195668815664</v>
      </c>
      <c r="F89" s="82">
        <f t="shared" si="21"/>
        <v>0.13856459118485248</v>
      </c>
      <c r="G89" s="82">
        <f t="shared" si="21"/>
        <v>0</v>
      </c>
      <c r="H89" s="82">
        <f t="shared" si="21"/>
        <v>0</v>
      </c>
      <c r="I89" s="82">
        <f t="shared" si="21"/>
        <v>3.252689933916725</v>
      </c>
      <c r="J89" s="82">
        <f t="shared" si="21"/>
        <v>1.2555383144918558E-2</v>
      </c>
      <c r="K89" s="82">
        <f t="shared" si="21"/>
        <v>0</v>
      </c>
      <c r="L89" s="82">
        <f t="shared" si="21"/>
        <v>0</v>
      </c>
      <c r="M89" s="82">
        <f t="shared" si="21"/>
        <v>0.61963743241113611</v>
      </c>
      <c r="N89" s="82">
        <f t="shared" si="21"/>
        <v>0.86684186738880709</v>
      </c>
      <c r="O89" s="82">
        <f t="shared" si="20"/>
        <v>0.67894481220621772</v>
      </c>
      <c r="P89" s="82">
        <f t="shared" si="20"/>
        <v>0</v>
      </c>
      <c r="Q89" s="82">
        <f t="shared" si="21"/>
        <v>0.13547453574763157</v>
      </c>
      <c r="R89" s="82">
        <f t="shared" si="21"/>
        <v>0</v>
      </c>
      <c r="S89" s="82">
        <f t="shared" si="21"/>
        <v>0.20101623791605358</v>
      </c>
      <c r="T89" s="82">
        <f t="shared" si="21"/>
        <v>0</v>
      </c>
      <c r="U89" s="82">
        <f t="shared" si="21"/>
        <v>6.7493316128772046E-2</v>
      </c>
      <c r="V89" s="82">
        <f t="shared" si="21"/>
        <v>1.1156726473334364</v>
      </c>
      <c r="W89" s="82">
        <f t="shared" si="17"/>
        <v>0</v>
      </c>
      <c r="X89" s="82">
        <f t="shared" si="21"/>
        <v>0.18755010158963833</v>
      </c>
      <c r="Y89" s="82">
        <f t="shared" si="21"/>
        <v>0</v>
      </c>
      <c r="Z89" s="82">
        <f t="shared" si="21"/>
        <v>1.4149201212537753E-2</v>
      </c>
      <c r="AA89" s="82">
        <f t="shared" si="21"/>
        <v>0</v>
      </c>
      <c r="AB89" s="82"/>
      <c r="AC89" s="82">
        <f t="shared" si="21"/>
        <v>0</v>
      </c>
      <c r="AD89" s="82">
        <f t="shared" si="21"/>
        <v>3.2526899339167248E-2</v>
      </c>
      <c r="AE89" s="82">
        <f t="shared" si="21"/>
        <v>4.8790349008750872E-2</v>
      </c>
      <c r="AF89" s="82">
        <f t="shared" si="21"/>
        <v>0</v>
      </c>
      <c r="AG89" s="82">
        <f t="shared" si="18"/>
        <v>0</v>
      </c>
      <c r="AH89" s="82">
        <f t="shared" si="18"/>
        <v>4.7164004041792509E-2</v>
      </c>
      <c r="AI89" s="82">
        <f t="shared" si="18"/>
        <v>0</v>
      </c>
    </row>
    <row r="90" spans="1:35">
      <c r="A90" s="113">
        <f t="shared" si="10"/>
        <v>41043</v>
      </c>
      <c r="B90" s="117">
        <f t="shared" si="8"/>
        <v>7.6958752259467493</v>
      </c>
      <c r="C90" s="82">
        <f t="shared" si="15"/>
        <v>0</v>
      </c>
      <c r="D90" s="82">
        <f t="shared" si="21"/>
        <v>0.13840195668815664</v>
      </c>
      <c r="E90" s="82">
        <f t="shared" si="21"/>
        <v>0.13840195668815664</v>
      </c>
      <c r="F90" s="82">
        <f t="shared" si="21"/>
        <v>0.13856459118485248</v>
      </c>
      <c r="G90" s="82">
        <f t="shared" si="21"/>
        <v>0</v>
      </c>
      <c r="H90" s="82">
        <f t="shared" si="21"/>
        <v>0</v>
      </c>
      <c r="I90" s="82">
        <f t="shared" si="21"/>
        <v>3.252689933916725</v>
      </c>
      <c r="J90" s="82">
        <f t="shared" si="21"/>
        <v>1.2555383144918558E-2</v>
      </c>
      <c r="K90" s="82">
        <f t="shared" si="21"/>
        <v>0</v>
      </c>
      <c r="L90" s="82">
        <f t="shared" si="21"/>
        <v>0</v>
      </c>
      <c r="M90" s="82">
        <f t="shared" si="21"/>
        <v>0.61963743241113611</v>
      </c>
      <c r="N90" s="82">
        <f t="shared" si="21"/>
        <v>0.86684186738880709</v>
      </c>
      <c r="O90" s="82">
        <f t="shared" si="20"/>
        <v>0.67894481220621772</v>
      </c>
      <c r="P90" s="82">
        <f t="shared" si="20"/>
        <v>0</v>
      </c>
      <c r="Q90" s="82">
        <f t="shared" si="21"/>
        <v>0.13547453574763157</v>
      </c>
      <c r="R90" s="82">
        <f t="shared" si="21"/>
        <v>0</v>
      </c>
      <c r="S90" s="82">
        <f t="shared" si="21"/>
        <v>0.20101623791605358</v>
      </c>
      <c r="T90" s="82">
        <f t="shared" si="21"/>
        <v>0</v>
      </c>
      <c r="U90" s="82">
        <f t="shared" si="21"/>
        <v>6.7493316128772046E-2</v>
      </c>
      <c r="V90" s="82">
        <f t="shared" si="21"/>
        <v>1.1156726473334364</v>
      </c>
      <c r="W90" s="82">
        <f t="shared" si="17"/>
        <v>0</v>
      </c>
      <c r="X90" s="82">
        <f t="shared" si="21"/>
        <v>0.18755010158963833</v>
      </c>
      <c r="Y90" s="82">
        <f t="shared" si="21"/>
        <v>0</v>
      </c>
      <c r="Z90" s="82">
        <f t="shared" si="21"/>
        <v>1.4149201212537753E-2</v>
      </c>
      <c r="AA90" s="82">
        <f t="shared" si="21"/>
        <v>0</v>
      </c>
      <c r="AB90" s="82"/>
      <c r="AC90" s="82">
        <f t="shared" si="21"/>
        <v>0</v>
      </c>
      <c r="AD90" s="82">
        <f t="shared" si="21"/>
        <v>3.2526899339167248E-2</v>
      </c>
      <c r="AE90" s="82">
        <f t="shared" si="21"/>
        <v>4.8790349008750872E-2</v>
      </c>
      <c r="AF90" s="82">
        <f t="shared" si="21"/>
        <v>0</v>
      </c>
      <c r="AG90" s="82">
        <f t="shared" si="18"/>
        <v>0</v>
      </c>
      <c r="AH90" s="82">
        <f t="shared" si="18"/>
        <v>4.7164004041792509E-2</v>
      </c>
      <c r="AI90" s="82">
        <f t="shared" si="18"/>
        <v>0</v>
      </c>
    </row>
    <row r="91" spans="1:35">
      <c r="A91" s="113">
        <f t="shared" si="10"/>
        <v>41044</v>
      </c>
      <c r="B91" s="117">
        <f t="shared" si="8"/>
        <v>7.6958752259467493</v>
      </c>
      <c r="C91" s="82">
        <f t="shared" si="15"/>
        <v>0</v>
      </c>
      <c r="D91" s="82">
        <f t="shared" si="21"/>
        <v>0.13840195668815664</v>
      </c>
      <c r="E91" s="82">
        <f t="shared" si="21"/>
        <v>0.13840195668815664</v>
      </c>
      <c r="F91" s="82">
        <f t="shared" si="21"/>
        <v>0.13856459118485248</v>
      </c>
      <c r="G91" s="82">
        <f t="shared" si="21"/>
        <v>0</v>
      </c>
      <c r="H91" s="82">
        <f t="shared" si="21"/>
        <v>0</v>
      </c>
      <c r="I91" s="82">
        <f t="shared" si="21"/>
        <v>3.252689933916725</v>
      </c>
      <c r="J91" s="82">
        <f t="shared" si="21"/>
        <v>1.2555383144918558E-2</v>
      </c>
      <c r="K91" s="82">
        <f t="shared" si="21"/>
        <v>0</v>
      </c>
      <c r="L91" s="82">
        <f t="shared" si="21"/>
        <v>0</v>
      </c>
      <c r="M91" s="82">
        <f t="shared" si="21"/>
        <v>0.61963743241113611</v>
      </c>
      <c r="N91" s="82">
        <f t="shared" si="21"/>
        <v>0.86684186738880709</v>
      </c>
      <c r="O91" s="82">
        <f t="shared" si="20"/>
        <v>0.67894481220621772</v>
      </c>
      <c r="P91" s="82">
        <f t="shared" si="20"/>
        <v>0</v>
      </c>
      <c r="Q91" s="82">
        <f t="shared" si="21"/>
        <v>0.13547453574763157</v>
      </c>
      <c r="R91" s="82">
        <f t="shared" si="21"/>
        <v>0</v>
      </c>
      <c r="S91" s="82">
        <f t="shared" si="21"/>
        <v>0.20101623791605358</v>
      </c>
      <c r="T91" s="82">
        <f t="shared" si="21"/>
        <v>0</v>
      </c>
      <c r="U91" s="82">
        <f t="shared" si="21"/>
        <v>6.7493316128772046E-2</v>
      </c>
      <c r="V91" s="82">
        <f t="shared" si="21"/>
        <v>1.1156726473334364</v>
      </c>
      <c r="W91" s="82">
        <f t="shared" si="17"/>
        <v>0</v>
      </c>
      <c r="X91" s="82">
        <f t="shared" si="21"/>
        <v>0.18755010158963833</v>
      </c>
      <c r="Y91" s="82">
        <f t="shared" si="21"/>
        <v>0</v>
      </c>
      <c r="Z91" s="82">
        <f t="shared" si="21"/>
        <v>1.4149201212537753E-2</v>
      </c>
      <c r="AA91" s="82">
        <f t="shared" si="21"/>
        <v>0</v>
      </c>
      <c r="AB91" s="82"/>
      <c r="AC91" s="82">
        <f t="shared" si="21"/>
        <v>0</v>
      </c>
      <c r="AD91" s="82">
        <f t="shared" si="21"/>
        <v>3.2526899339167248E-2</v>
      </c>
      <c r="AE91" s="82">
        <f t="shared" si="21"/>
        <v>4.8790349008750872E-2</v>
      </c>
      <c r="AF91" s="82">
        <f t="shared" si="21"/>
        <v>0</v>
      </c>
      <c r="AG91" s="82">
        <f t="shared" si="18"/>
        <v>0</v>
      </c>
      <c r="AH91" s="82">
        <f t="shared" si="18"/>
        <v>4.7164004041792509E-2</v>
      </c>
      <c r="AI91" s="82">
        <f t="shared" si="18"/>
        <v>0</v>
      </c>
    </row>
    <row r="92" spans="1:35">
      <c r="A92" s="113">
        <f t="shared" si="10"/>
        <v>41045</v>
      </c>
      <c r="B92" s="117">
        <f t="shared" si="8"/>
        <v>7.6958752259467493</v>
      </c>
      <c r="C92" s="82">
        <f t="shared" si="15"/>
        <v>0</v>
      </c>
      <c r="D92" s="82">
        <f t="shared" si="21"/>
        <v>0.13840195668815664</v>
      </c>
      <c r="E92" s="82">
        <f t="shared" si="21"/>
        <v>0.13840195668815664</v>
      </c>
      <c r="F92" s="82">
        <f t="shared" si="21"/>
        <v>0.13856459118485248</v>
      </c>
      <c r="G92" s="82">
        <f t="shared" si="21"/>
        <v>0</v>
      </c>
      <c r="H92" s="82">
        <f t="shared" si="21"/>
        <v>0</v>
      </c>
      <c r="I92" s="82">
        <f t="shared" si="21"/>
        <v>3.252689933916725</v>
      </c>
      <c r="J92" s="82">
        <f t="shared" si="21"/>
        <v>1.2555383144918558E-2</v>
      </c>
      <c r="K92" s="82">
        <f t="shared" si="21"/>
        <v>0</v>
      </c>
      <c r="L92" s="82">
        <f t="shared" si="21"/>
        <v>0</v>
      </c>
      <c r="M92" s="82">
        <f t="shared" si="21"/>
        <v>0.61963743241113611</v>
      </c>
      <c r="N92" s="82">
        <f t="shared" si="21"/>
        <v>0.86684186738880709</v>
      </c>
      <c r="O92" s="82">
        <f t="shared" si="20"/>
        <v>0.67894481220621772</v>
      </c>
      <c r="P92" s="82">
        <f t="shared" si="20"/>
        <v>0</v>
      </c>
      <c r="Q92" s="82">
        <f t="shared" si="21"/>
        <v>0.13547453574763157</v>
      </c>
      <c r="R92" s="82">
        <f t="shared" si="21"/>
        <v>0</v>
      </c>
      <c r="S92" s="82">
        <f t="shared" si="21"/>
        <v>0.20101623791605358</v>
      </c>
      <c r="T92" s="82">
        <f t="shared" si="21"/>
        <v>0</v>
      </c>
      <c r="U92" s="82">
        <f t="shared" si="21"/>
        <v>6.7493316128772046E-2</v>
      </c>
      <c r="V92" s="82">
        <f t="shared" si="21"/>
        <v>1.1156726473334364</v>
      </c>
      <c r="W92" s="82">
        <f t="shared" si="17"/>
        <v>0</v>
      </c>
      <c r="X92" s="82">
        <f t="shared" si="21"/>
        <v>0.18755010158963833</v>
      </c>
      <c r="Y92" s="82">
        <f t="shared" si="21"/>
        <v>0</v>
      </c>
      <c r="Z92" s="82">
        <f t="shared" si="21"/>
        <v>1.4149201212537753E-2</v>
      </c>
      <c r="AA92" s="82">
        <f t="shared" si="21"/>
        <v>0</v>
      </c>
      <c r="AB92" s="82"/>
      <c r="AC92" s="82">
        <f t="shared" si="21"/>
        <v>0</v>
      </c>
      <c r="AD92" s="82">
        <f t="shared" si="21"/>
        <v>3.2526899339167248E-2</v>
      </c>
      <c r="AE92" s="82">
        <f t="shared" si="21"/>
        <v>4.8790349008750872E-2</v>
      </c>
      <c r="AF92" s="82">
        <f t="shared" si="21"/>
        <v>0</v>
      </c>
      <c r="AG92" s="82">
        <f t="shared" si="18"/>
        <v>0</v>
      </c>
      <c r="AH92" s="82">
        <f t="shared" si="18"/>
        <v>4.7164004041792509E-2</v>
      </c>
      <c r="AI92" s="82">
        <f t="shared" si="18"/>
        <v>0</v>
      </c>
    </row>
    <row r="93" spans="1:35">
      <c r="A93" s="113">
        <f t="shared" si="10"/>
        <v>41046</v>
      </c>
      <c r="B93" s="117">
        <f t="shared" si="8"/>
        <v>7.6958752259467493</v>
      </c>
      <c r="C93" s="82">
        <f t="shared" si="15"/>
        <v>0</v>
      </c>
      <c r="D93" s="82">
        <f t="shared" si="21"/>
        <v>0.13840195668815664</v>
      </c>
      <c r="E93" s="82">
        <f t="shared" si="21"/>
        <v>0.13840195668815664</v>
      </c>
      <c r="F93" s="82">
        <f t="shared" si="21"/>
        <v>0.13856459118485248</v>
      </c>
      <c r="G93" s="82">
        <f t="shared" si="21"/>
        <v>0</v>
      </c>
      <c r="H93" s="82">
        <f t="shared" si="21"/>
        <v>0</v>
      </c>
      <c r="I93" s="82">
        <f t="shared" si="21"/>
        <v>3.252689933916725</v>
      </c>
      <c r="J93" s="82">
        <f t="shared" si="21"/>
        <v>1.2555383144918558E-2</v>
      </c>
      <c r="K93" s="82">
        <f t="shared" si="21"/>
        <v>0</v>
      </c>
      <c r="L93" s="82">
        <f t="shared" si="21"/>
        <v>0</v>
      </c>
      <c r="M93" s="82">
        <f t="shared" si="21"/>
        <v>0.61963743241113611</v>
      </c>
      <c r="N93" s="82">
        <f t="shared" si="21"/>
        <v>0.86684186738880709</v>
      </c>
      <c r="O93" s="82">
        <f t="shared" si="20"/>
        <v>0.67894481220621772</v>
      </c>
      <c r="P93" s="82">
        <f t="shared" si="20"/>
        <v>0</v>
      </c>
      <c r="Q93" s="82">
        <f t="shared" si="21"/>
        <v>0.13547453574763157</v>
      </c>
      <c r="R93" s="82">
        <f t="shared" si="21"/>
        <v>0</v>
      </c>
      <c r="S93" s="82">
        <f t="shared" si="21"/>
        <v>0.20101623791605358</v>
      </c>
      <c r="T93" s="82">
        <f t="shared" si="21"/>
        <v>0</v>
      </c>
      <c r="U93" s="82">
        <f t="shared" si="21"/>
        <v>6.7493316128772046E-2</v>
      </c>
      <c r="V93" s="82">
        <f t="shared" si="21"/>
        <v>1.1156726473334364</v>
      </c>
      <c r="W93" s="82">
        <f t="shared" si="17"/>
        <v>0</v>
      </c>
      <c r="X93" s="82">
        <f t="shared" si="21"/>
        <v>0.18755010158963833</v>
      </c>
      <c r="Y93" s="82">
        <f t="shared" si="21"/>
        <v>0</v>
      </c>
      <c r="Z93" s="82">
        <f t="shared" si="21"/>
        <v>1.4149201212537753E-2</v>
      </c>
      <c r="AA93" s="82">
        <f t="shared" si="21"/>
        <v>0</v>
      </c>
      <c r="AB93" s="82"/>
      <c r="AC93" s="82">
        <f t="shared" si="21"/>
        <v>0</v>
      </c>
      <c r="AD93" s="82">
        <f t="shared" si="21"/>
        <v>3.2526899339167248E-2</v>
      </c>
      <c r="AE93" s="82">
        <f t="shared" si="21"/>
        <v>4.8790349008750872E-2</v>
      </c>
      <c r="AF93" s="82">
        <f t="shared" si="21"/>
        <v>0</v>
      </c>
      <c r="AG93" s="82">
        <f t="shared" ref="AG93:AI106" si="22">AG$25/1.98347/31</f>
        <v>0</v>
      </c>
      <c r="AH93" s="82">
        <f t="shared" si="22"/>
        <v>4.7164004041792509E-2</v>
      </c>
      <c r="AI93" s="82">
        <f t="shared" si="22"/>
        <v>0</v>
      </c>
    </row>
    <row r="94" spans="1:35">
      <c r="A94" s="113">
        <f t="shared" si="10"/>
        <v>41047</v>
      </c>
      <c r="B94" s="117">
        <f t="shared" si="8"/>
        <v>7.6958752259467493</v>
      </c>
      <c r="C94" s="82">
        <f t="shared" si="15"/>
        <v>0</v>
      </c>
      <c r="D94" s="82">
        <f t="shared" si="21"/>
        <v>0.13840195668815664</v>
      </c>
      <c r="E94" s="82">
        <f t="shared" si="21"/>
        <v>0.13840195668815664</v>
      </c>
      <c r="F94" s="82">
        <f t="shared" si="21"/>
        <v>0.13856459118485248</v>
      </c>
      <c r="G94" s="82">
        <f t="shared" si="21"/>
        <v>0</v>
      </c>
      <c r="H94" s="82">
        <f t="shared" si="21"/>
        <v>0</v>
      </c>
      <c r="I94" s="82">
        <f t="shared" si="21"/>
        <v>3.252689933916725</v>
      </c>
      <c r="J94" s="82">
        <f t="shared" si="21"/>
        <v>1.2555383144918558E-2</v>
      </c>
      <c r="K94" s="82">
        <f t="shared" si="21"/>
        <v>0</v>
      </c>
      <c r="L94" s="82">
        <f t="shared" si="21"/>
        <v>0</v>
      </c>
      <c r="M94" s="82">
        <f t="shared" si="21"/>
        <v>0.61963743241113611</v>
      </c>
      <c r="N94" s="82">
        <f t="shared" si="21"/>
        <v>0.86684186738880709</v>
      </c>
      <c r="O94" s="82">
        <f t="shared" si="20"/>
        <v>0.67894481220621772</v>
      </c>
      <c r="P94" s="82">
        <f t="shared" si="20"/>
        <v>0</v>
      </c>
      <c r="Q94" s="82">
        <f t="shared" si="21"/>
        <v>0.13547453574763157</v>
      </c>
      <c r="R94" s="82">
        <f t="shared" si="21"/>
        <v>0</v>
      </c>
      <c r="S94" s="82">
        <f t="shared" si="21"/>
        <v>0.20101623791605358</v>
      </c>
      <c r="T94" s="82">
        <f t="shared" si="21"/>
        <v>0</v>
      </c>
      <c r="U94" s="82">
        <f t="shared" si="21"/>
        <v>6.7493316128772046E-2</v>
      </c>
      <c r="V94" s="82">
        <f t="shared" si="21"/>
        <v>1.1156726473334364</v>
      </c>
      <c r="W94" s="82">
        <f t="shared" si="17"/>
        <v>0</v>
      </c>
      <c r="X94" s="82">
        <f t="shared" si="21"/>
        <v>0.18755010158963833</v>
      </c>
      <c r="Y94" s="82">
        <f t="shared" si="21"/>
        <v>0</v>
      </c>
      <c r="Z94" s="82">
        <f t="shared" si="21"/>
        <v>1.4149201212537753E-2</v>
      </c>
      <c r="AA94" s="82">
        <f t="shared" si="21"/>
        <v>0</v>
      </c>
      <c r="AB94" s="82"/>
      <c r="AC94" s="82">
        <f t="shared" si="21"/>
        <v>0</v>
      </c>
      <c r="AD94" s="82">
        <f t="shared" si="21"/>
        <v>3.2526899339167248E-2</v>
      </c>
      <c r="AE94" s="82">
        <f t="shared" si="21"/>
        <v>4.8790349008750872E-2</v>
      </c>
      <c r="AF94" s="82">
        <f t="shared" si="21"/>
        <v>0</v>
      </c>
      <c r="AG94" s="82">
        <f t="shared" si="22"/>
        <v>0</v>
      </c>
      <c r="AH94" s="82">
        <f t="shared" si="22"/>
        <v>4.7164004041792509E-2</v>
      </c>
      <c r="AI94" s="82">
        <f t="shared" si="22"/>
        <v>0</v>
      </c>
    </row>
    <row r="95" spans="1:35">
      <c r="A95" s="113">
        <f t="shared" si="10"/>
        <v>41048</v>
      </c>
      <c r="B95" s="117">
        <f t="shared" si="8"/>
        <v>7.6958752259467493</v>
      </c>
      <c r="C95" s="82">
        <f t="shared" si="15"/>
        <v>0</v>
      </c>
      <c r="D95" s="82">
        <f t="shared" si="21"/>
        <v>0.13840195668815664</v>
      </c>
      <c r="E95" s="82">
        <f t="shared" si="21"/>
        <v>0.13840195668815664</v>
      </c>
      <c r="F95" s="82">
        <f t="shared" si="21"/>
        <v>0.13856459118485248</v>
      </c>
      <c r="G95" s="82">
        <f t="shared" si="21"/>
        <v>0</v>
      </c>
      <c r="H95" s="82">
        <f t="shared" si="21"/>
        <v>0</v>
      </c>
      <c r="I95" s="82">
        <f t="shared" si="21"/>
        <v>3.252689933916725</v>
      </c>
      <c r="J95" s="82">
        <f t="shared" si="21"/>
        <v>1.2555383144918558E-2</v>
      </c>
      <c r="K95" s="82">
        <f t="shared" si="21"/>
        <v>0</v>
      </c>
      <c r="L95" s="82">
        <f t="shared" si="21"/>
        <v>0</v>
      </c>
      <c r="M95" s="82">
        <f t="shared" si="21"/>
        <v>0.61963743241113611</v>
      </c>
      <c r="N95" s="82">
        <f t="shared" si="21"/>
        <v>0.86684186738880709</v>
      </c>
      <c r="O95" s="82">
        <f t="shared" si="20"/>
        <v>0.67894481220621772</v>
      </c>
      <c r="P95" s="82">
        <f t="shared" si="20"/>
        <v>0</v>
      </c>
      <c r="Q95" s="82">
        <f t="shared" si="21"/>
        <v>0.13547453574763157</v>
      </c>
      <c r="R95" s="82">
        <f t="shared" si="21"/>
        <v>0</v>
      </c>
      <c r="S95" s="82">
        <f t="shared" si="21"/>
        <v>0.20101623791605358</v>
      </c>
      <c r="T95" s="82">
        <f t="shared" si="21"/>
        <v>0</v>
      </c>
      <c r="U95" s="82">
        <f t="shared" si="21"/>
        <v>6.7493316128772046E-2</v>
      </c>
      <c r="V95" s="82">
        <f t="shared" si="21"/>
        <v>1.1156726473334364</v>
      </c>
      <c r="W95" s="82">
        <f t="shared" si="17"/>
        <v>0</v>
      </c>
      <c r="X95" s="82">
        <f t="shared" si="21"/>
        <v>0.18755010158963833</v>
      </c>
      <c r="Y95" s="82">
        <f t="shared" si="21"/>
        <v>0</v>
      </c>
      <c r="Z95" s="82">
        <f t="shared" si="21"/>
        <v>1.4149201212537753E-2</v>
      </c>
      <c r="AA95" s="82">
        <f t="shared" si="21"/>
        <v>0</v>
      </c>
      <c r="AB95" s="82"/>
      <c r="AC95" s="82">
        <f t="shared" si="21"/>
        <v>0</v>
      </c>
      <c r="AD95" s="82">
        <f t="shared" si="21"/>
        <v>3.2526899339167248E-2</v>
      </c>
      <c r="AE95" s="82">
        <f t="shared" si="21"/>
        <v>4.8790349008750872E-2</v>
      </c>
      <c r="AF95" s="82">
        <f t="shared" si="21"/>
        <v>0</v>
      </c>
      <c r="AG95" s="82">
        <f t="shared" si="22"/>
        <v>0</v>
      </c>
      <c r="AH95" s="82">
        <f t="shared" si="22"/>
        <v>4.7164004041792509E-2</v>
      </c>
      <c r="AI95" s="82">
        <f t="shared" si="22"/>
        <v>0</v>
      </c>
    </row>
    <row r="96" spans="1:35">
      <c r="A96" s="113">
        <f t="shared" si="10"/>
        <v>41049</v>
      </c>
      <c r="B96" s="117">
        <f t="shared" si="8"/>
        <v>7.6958752259467493</v>
      </c>
      <c r="C96" s="82">
        <f t="shared" si="15"/>
        <v>0</v>
      </c>
      <c r="D96" s="82">
        <f t="shared" si="21"/>
        <v>0.13840195668815664</v>
      </c>
      <c r="E96" s="82">
        <f t="shared" si="21"/>
        <v>0.13840195668815664</v>
      </c>
      <c r="F96" s="82">
        <f t="shared" si="21"/>
        <v>0.13856459118485248</v>
      </c>
      <c r="G96" s="82">
        <f t="shared" si="21"/>
        <v>0</v>
      </c>
      <c r="H96" s="82">
        <f t="shared" si="21"/>
        <v>0</v>
      </c>
      <c r="I96" s="82">
        <f t="shared" si="21"/>
        <v>3.252689933916725</v>
      </c>
      <c r="J96" s="82">
        <f t="shared" si="21"/>
        <v>1.2555383144918558E-2</v>
      </c>
      <c r="K96" s="82">
        <f t="shared" si="21"/>
        <v>0</v>
      </c>
      <c r="L96" s="82">
        <f t="shared" si="21"/>
        <v>0</v>
      </c>
      <c r="M96" s="82">
        <f t="shared" si="21"/>
        <v>0.61963743241113611</v>
      </c>
      <c r="N96" s="82">
        <f t="shared" si="21"/>
        <v>0.86684186738880709</v>
      </c>
      <c r="O96" s="82">
        <f t="shared" si="20"/>
        <v>0.67894481220621772</v>
      </c>
      <c r="P96" s="82">
        <f t="shared" si="20"/>
        <v>0</v>
      </c>
      <c r="Q96" s="82">
        <f t="shared" si="21"/>
        <v>0.13547453574763157</v>
      </c>
      <c r="R96" s="82">
        <f t="shared" si="21"/>
        <v>0</v>
      </c>
      <c r="S96" s="82">
        <f t="shared" si="21"/>
        <v>0.20101623791605358</v>
      </c>
      <c r="T96" s="82">
        <f t="shared" si="21"/>
        <v>0</v>
      </c>
      <c r="U96" s="82">
        <f t="shared" si="21"/>
        <v>6.7493316128772046E-2</v>
      </c>
      <c r="V96" s="82">
        <f t="shared" si="21"/>
        <v>1.1156726473334364</v>
      </c>
      <c r="W96" s="82">
        <f t="shared" si="17"/>
        <v>0</v>
      </c>
      <c r="X96" s="82">
        <f t="shared" si="21"/>
        <v>0.18755010158963833</v>
      </c>
      <c r="Y96" s="82">
        <f t="shared" si="21"/>
        <v>0</v>
      </c>
      <c r="Z96" s="82">
        <f t="shared" si="21"/>
        <v>1.4149201212537753E-2</v>
      </c>
      <c r="AA96" s="82">
        <f t="shared" si="21"/>
        <v>0</v>
      </c>
      <c r="AB96" s="82"/>
      <c r="AC96" s="82">
        <f t="shared" si="21"/>
        <v>0</v>
      </c>
      <c r="AD96" s="82">
        <f t="shared" si="21"/>
        <v>3.2526899339167248E-2</v>
      </c>
      <c r="AE96" s="82">
        <f t="shared" si="21"/>
        <v>4.8790349008750872E-2</v>
      </c>
      <c r="AF96" s="82">
        <f t="shared" si="21"/>
        <v>0</v>
      </c>
      <c r="AG96" s="82">
        <f t="shared" si="22"/>
        <v>0</v>
      </c>
      <c r="AH96" s="82">
        <f t="shared" si="22"/>
        <v>4.7164004041792509E-2</v>
      </c>
      <c r="AI96" s="82">
        <f t="shared" si="22"/>
        <v>0</v>
      </c>
    </row>
    <row r="97" spans="1:35">
      <c r="A97" s="113">
        <f t="shared" si="10"/>
        <v>41050</v>
      </c>
      <c r="B97" s="117">
        <f t="shared" si="8"/>
        <v>7.6958752259467493</v>
      </c>
      <c r="C97" s="82">
        <f t="shared" si="15"/>
        <v>0</v>
      </c>
      <c r="D97" s="82">
        <f t="shared" si="21"/>
        <v>0.13840195668815664</v>
      </c>
      <c r="E97" s="82">
        <f t="shared" si="21"/>
        <v>0.13840195668815664</v>
      </c>
      <c r="F97" s="82">
        <f t="shared" si="21"/>
        <v>0.13856459118485248</v>
      </c>
      <c r="G97" s="82">
        <f t="shared" si="21"/>
        <v>0</v>
      </c>
      <c r="H97" s="82">
        <f t="shared" si="21"/>
        <v>0</v>
      </c>
      <c r="I97" s="82">
        <f t="shared" ref="D97:AG106" si="23">I$25/1.98347/31</f>
        <v>3.252689933916725</v>
      </c>
      <c r="J97" s="82">
        <f t="shared" si="23"/>
        <v>1.2555383144918558E-2</v>
      </c>
      <c r="K97" s="82">
        <f t="shared" si="23"/>
        <v>0</v>
      </c>
      <c r="L97" s="82">
        <f t="shared" si="23"/>
        <v>0</v>
      </c>
      <c r="M97" s="82">
        <f t="shared" si="23"/>
        <v>0.61963743241113611</v>
      </c>
      <c r="N97" s="82">
        <f t="shared" si="23"/>
        <v>0.86684186738880709</v>
      </c>
      <c r="O97" s="82">
        <f t="shared" si="20"/>
        <v>0.67894481220621772</v>
      </c>
      <c r="P97" s="82">
        <f t="shared" si="20"/>
        <v>0</v>
      </c>
      <c r="Q97" s="82">
        <f t="shared" si="23"/>
        <v>0.13547453574763157</v>
      </c>
      <c r="R97" s="82">
        <f t="shared" si="23"/>
        <v>0</v>
      </c>
      <c r="S97" s="82">
        <f t="shared" si="23"/>
        <v>0.20101623791605358</v>
      </c>
      <c r="T97" s="82">
        <f t="shared" si="23"/>
        <v>0</v>
      </c>
      <c r="U97" s="82">
        <f t="shared" si="23"/>
        <v>6.7493316128772046E-2</v>
      </c>
      <c r="V97" s="82">
        <f t="shared" si="23"/>
        <v>1.1156726473334364</v>
      </c>
      <c r="W97" s="82">
        <f t="shared" si="17"/>
        <v>0</v>
      </c>
      <c r="X97" s="82">
        <f t="shared" si="23"/>
        <v>0.18755010158963833</v>
      </c>
      <c r="Y97" s="82">
        <f t="shared" si="23"/>
        <v>0</v>
      </c>
      <c r="Z97" s="82">
        <f t="shared" si="23"/>
        <v>1.4149201212537753E-2</v>
      </c>
      <c r="AA97" s="82">
        <f t="shared" si="23"/>
        <v>0</v>
      </c>
      <c r="AB97" s="82"/>
      <c r="AC97" s="82">
        <f t="shared" si="23"/>
        <v>0</v>
      </c>
      <c r="AD97" s="82">
        <f t="shared" si="23"/>
        <v>3.2526899339167248E-2</v>
      </c>
      <c r="AE97" s="82">
        <f t="shared" si="23"/>
        <v>4.8790349008750872E-2</v>
      </c>
      <c r="AF97" s="82">
        <f t="shared" si="23"/>
        <v>0</v>
      </c>
      <c r="AG97" s="82">
        <f t="shared" si="23"/>
        <v>0</v>
      </c>
      <c r="AH97" s="82">
        <f t="shared" si="22"/>
        <v>4.7164004041792509E-2</v>
      </c>
      <c r="AI97" s="82">
        <f t="shared" si="22"/>
        <v>0</v>
      </c>
    </row>
    <row r="98" spans="1:35">
      <c r="A98" s="113">
        <f t="shared" si="10"/>
        <v>41051</v>
      </c>
      <c r="B98" s="117">
        <f t="shared" si="8"/>
        <v>7.6958752259467493</v>
      </c>
      <c r="C98" s="82">
        <f t="shared" si="15"/>
        <v>0</v>
      </c>
      <c r="D98" s="82">
        <f t="shared" si="23"/>
        <v>0.13840195668815664</v>
      </c>
      <c r="E98" s="82">
        <f t="shared" si="23"/>
        <v>0.13840195668815664</v>
      </c>
      <c r="F98" s="82">
        <f t="shared" si="23"/>
        <v>0.13856459118485248</v>
      </c>
      <c r="G98" s="82">
        <f t="shared" si="23"/>
        <v>0</v>
      </c>
      <c r="H98" s="82">
        <f t="shared" si="23"/>
        <v>0</v>
      </c>
      <c r="I98" s="82">
        <f t="shared" si="23"/>
        <v>3.252689933916725</v>
      </c>
      <c r="J98" s="82">
        <f t="shared" si="23"/>
        <v>1.2555383144918558E-2</v>
      </c>
      <c r="K98" s="82">
        <f t="shared" si="23"/>
        <v>0</v>
      </c>
      <c r="L98" s="82">
        <f t="shared" si="23"/>
        <v>0</v>
      </c>
      <c r="M98" s="82">
        <f t="shared" si="23"/>
        <v>0.61963743241113611</v>
      </c>
      <c r="N98" s="82">
        <f t="shared" si="23"/>
        <v>0.86684186738880709</v>
      </c>
      <c r="O98" s="82">
        <f t="shared" si="20"/>
        <v>0.67894481220621772</v>
      </c>
      <c r="P98" s="82">
        <f t="shared" si="20"/>
        <v>0</v>
      </c>
      <c r="Q98" s="82">
        <f t="shared" si="23"/>
        <v>0.13547453574763157</v>
      </c>
      <c r="R98" s="82">
        <f t="shared" si="23"/>
        <v>0</v>
      </c>
      <c r="S98" s="82">
        <f t="shared" si="23"/>
        <v>0.20101623791605358</v>
      </c>
      <c r="T98" s="82">
        <f t="shared" si="23"/>
        <v>0</v>
      </c>
      <c r="U98" s="82">
        <f t="shared" si="23"/>
        <v>6.7493316128772046E-2</v>
      </c>
      <c r="V98" s="82">
        <f t="shared" si="23"/>
        <v>1.1156726473334364</v>
      </c>
      <c r="W98" s="82">
        <f t="shared" si="17"/>
        <v>0</v>
      </c>
      <c r="X98" s="82">
        <f t="shared" si="23"/>
        <v>0.18755010158963833</v>
      </c>
      <c r="Y98" s="82">
        <f t="shared" si="23"/>
        <v>0</v>
      </c>
      <c r="Z98" s="82">
        <f t="shared" si="23"/>
        <v>1.4149201212537753E-2</v>
      </c>
      <c r="AA98" s="82">
        <f t="shared" si="23"/>
        <v>0</v>
      </c>
      <c r="AB98" s="82"/>
      <c r="AC98" s="82">
        <f t="shared" si="23"/>
        <v>0</v>
      </c>
      <c r="AD98" s="82">
        <f t="shared" si="23"/>
        <v>3.2526899339167248E-2</v>
      </c>
      <c r="AE98" s="82">
        <f t="shared" si="23"/>
        <v>4.8790349008750872E-2</v>
      </c>
      <c r="AF98" s="82">
        <f t="shared" si="23"/>
        <v>0</v>
      </c>
      <c r="AG98" s="82">
        <f t="shared" si="22"/>
        <v>0</v>
      </c>
      <c r="AH98" s="82">
        <f t="shared" si="22"/>
        <v>4.7164004041792509E-2</v>
      </c>
      <c r="AI98" s="82">
        <f t="shared" si="22"/>
        <v>0</v>
      </c>
    </row>
    <row r="99" spans="1:35">
      <c r="A99" s="113">
        <f t="shared" si="10"/>
        <v>41052</v>
      </c>
      <c r="B99" s="117">
        <f t="shared" si="8"/>
        <v>7.6958752259467493</v>
      </c>
      <c r="C99" s="82">
        <f t="shared" si="15"/>
        <v>0</v>
      </c>
      <c r="D99" s="82">
        <f t="shared" si="23"/>
        <v>0.13840195668815664</v>
      </c>
      <c r="E99" s="82">
        <f t="shared" si="23"/>
        <v>0.13840195668815664</v>
      </c>
      <c r="F99" s="82">
        <f t="shared" si="23"/>
        <v>0.13856459118485248</v>
      </c>
      <c r="G99" s="82">
        <f t="shared" si="23"/>
        <v>0</v>
      </c>
      <c r="H99" s="82">
        <f t="shared" si="23"/>
        <v>0</v>
      </c>
      <c r="I99" s="82">
        <f t="shared" si="23"/>
        <v>3.252689933916725</v>
      </c>
      <c r="J99" s="82">
        <f t="shared" si="23"/>
        <v>1.2555383144918558E-2</v>
      </c>
      <c r="K99" s="82">
        <f t="shared" si="23"/>
        <v>0</v>
      </c>
      <c r="L99" s="82">
        <f t="shared" si="23"/>
        <v>0</v>
      </c>
      <c r="M99" s="82">
        <f t="shared" si="23"/>
        <v>0.61963743241113611</v>
      </c>
      <c r="N99" s="82">
        <f t="shared" si="23"/>
        <v>0.86684186738880709</v>
      </c>
      <c r="O99" s="82">
        <f t="shared" si="20"/>
        <v>0.67894481220621772</v>
      </c>
      <c r="P99" s="82">
        <f t="shared" si="20"/>
        <v>0</v>
      </c>
      <c r="Q99" s="82">
        <f t="shared" si="23"/>
        <v>0.13547453574763157</v>
      </c>
      <c r="R99" s="82">
        <f t="shared" si="23"/>
        <v>0</v>
      </c>
      <c r="S99" s="82">
        <f t="shared" si="23"/>
        <v>0.20101623791605358</v>
      </c>
      <c r="T99" s="82">
        <f t="shared" si="23"/>
        <v>0</v>
      </c>
      <c r="U99" s="82">
        <f t="shared" si="23"/>
        <v>6.7493316128772046E-2</v>
      </c>
      <c r="V99" s="82">
        <f t="shared" si="23"/>
        <v>1.1156726473334364</v>
      </c>
      <c r="W99" s="82">
        <f t="shared" si="17"/>
        <v>0</v>
      </c>
      <c r="X99" s="82">
        <f t="shared" si="23"/>
        <v>0.18755010158963833</v>
      </c>
      <c r="Y99" s="82">
        <f t="shared" si="23"/>
        <v>0</v>
      </c>
      <c r="Z99" s="82">
        <f t="shared" si="23"/>
        <v>1.4149201212537753E-2</v>
      </c>
      <c r="AA99" s="82">
        <f t="shared" si="23"/>
        <v>0</v>
      </c>
      <c r="AB99" s="82"/>
      <c r="AC99" s="82">
        <f t="shared" si="23"/>
        <v>0</v>
      </c>
      <c r="AD99" s="82">
        <f t="shared" si="23"/>
        <v>3.2526899339167248E-2</v>
      </c>
      <c r="AE99" s="82">
        <f t="shared" si="23"/>
        <v>4.8790349008750872E-2</v>
      </c>
      <c r="AF99" s="82">
        <f t="shared" si="23"/>
        <v>0</v>
      </c>
      <c r="AG99" s="82">
        <f t="shared" si="22"/>
        <v>0</v>
      </c>
      <c r="AH99" s="82">
        <f t="shared" si="22"/>
        <v>4.7164004041792509E-2</v>
      </c>
      <c r="AI99" s="82">
        <f t="shared" si="22"/>
        <v>0</v>
      </c>
    </row>
    <row r="100" spans="1:35">
      <c r="A100" s="113">
        <f t="shared" si="10"/>
        <v>41053</v>
      </c>
      <c r="B100" s="117">
        <f t="shared" si="8"/>
        <v>7.6958752259467493</v>
      </c>
      <c r="C100" s="82">
        <f t="shared" si="15"/>
        <v>0</v>
      </c>
      <c r="D100" s="82">
        <f t="shared" si="23"/>
        <v>0.13840195668815664</v>
      </c>
      <c r="E100" s="82">
        <f t="shared" si="23"/>
        <v>0.13840195668815664</v>
      </c>
      <c r="F100" s="82">
        <f t="shared" si="23"/>
        <v>0.13856459118485248</v>
      </c>
      <c r="G100" s="82">
        <f t="shared" si="23"/>
        <v>0</v>
      </c>
      <c r="H100" s="82">
        <f t="shared" si="23"/>
        <v>0</v>
      </c>
      <c r="I100" s="82">
        <f t="shared" si="23"/>
        <v>3.252689933916725</v>
      </c>
      <c r="J100" s="82">
        <f t="shared" si="23"/>
        <v>1.2555383144918558E-2</v>
      </c>
      <c r="K100" s="82">
        <f t="shared" si="23"/>
        <v>0</v>
      </c>
      <c r="L100" s="82">
        <f t="shared" si="23"/>
        <v>0</v>
      </c>
      <c r="M100" s="82">
        <f t="shared" si="23"/>
        <v>0.61963743241113611</v>
      </c>
      <c r="N100" s="82">
        <f t="shared" si="23"/>
        <v>0.86684186738880709</v>
      </c>
      <c r="O100" s="82">
        <f t="shared" si="20"/>
        <v>0.67894481220621772</v>
      </c>
      <c r="P100" s="82">
        <f t="shared" si="20"/>
        <v>0</v>
      </c>
      <c r="Q100" s="82">
        <f t="shared" si="23"/>
        <v>0.13547453574763157</v>
      </c>
      <c r="R100" s="82">
        <f t="shared" si="23"/>
        <v>0</v>
      </c>
      <c r="S100" s="82">
        <f t="shared" si="23"/>
        <v>0.20101623791605358</v>
      </c>
      <c r="T100" s="82">
        <f t="shared" si="23"/>
        <v>0</v>
      </c>
      <c r="U100" s="82">
        <f t="shared" si="23"/>
        <v>6.7493316128772046E-2</v>
      </c>
      <c r="V100" s="82">
        <f t="shared" si="23"/>
        <v>1.1156726473334364</v>
      </c>
      <c r="W100" s="82">
        <f t="shared" si="17"/>
        <v>0</v>
      </c>
      <c r="X100" s="82">
        <f t="shared" si="23"/>
        <v>0.18755010158963833</v>
      </c>
      <c r="Y100" s="82">
        <f t="shared" si="23"/>
        <v>0</v>
      </c>
      <c r="Z100" s="82">
        <f t="shared" si="23"/>
        <v>1.4149201212537753E-2</v>
      </c>
      <c r="AA100" s="82">
        <f t="shared" si="23"/>
        <v>0</v>
      </c>
      <c r="AB100" s="82"/>
      <c r="AC100" s="82">
        <f t="shared" si="23"/>
        <v>0</v>
      </c>
      <c r="AD100" s="82">
        <f t="shared" si="23"/>
        <v>3.2526899339167248E-2</v>
      </c>
      <c r="AE100" s="82">
        <f t="shared" si="23"/>
        <v>4.8790349008750872E-2</v>
      </c>
      <c r="AF100" s="82">
        <f t="shared" si="23"/>
        <v>0</v>
      </c>
      <c r="AG100" s="82">
        <f t="shared" si="22"/>
        <v>0</v>
      </c>
      <c r="AH100" s="82">
        <f t="shared" si="22"/>
        <v>4.7164004041792509E-2</v>
      </c>
      <c r="AI100" s="82">
        <f t="shared" si="22"/>
        <v>0</v>
      </c>
    </row>
    <row r="101" spans="1:35">
      <c r="A101" s="113">
        <f t="shared" si="10"/>
        <v>41054</v>
      </c>
      <c r="B101" s="117">
        <f t="shared" si="8"/>
        <v>7.6958752259467493</v>
      </c>
      <c r="C101" s="82">
        <f t="shared" si="15"/>
        <v>0</v>
      </c>
      <c r="D101" s="82">
        <f t="shared" si="23"/>
        <v>0.13840195668815664</v>
      </c>
      <c r="E101" s="82">
        <f t="shared" si="23"/>
        <v>0.13840195668815664</v>
      </c>
      <c r="F101" s="82">
        <f t="shared" si="23"/>
        <v>0.13856459118485248</v>
      </c>
      <c r="G101" s="82">
        <f t="shared" si="23"/>
        <v>0</v>
      </c>
      <c r="H101" s="82">
        <f t="shared" si="23"/>
        <v>0</v>
      </c>
      <c r="I101" s="82">
        <f t="shared" si="23"/>
        <v>3.252689933916725</v>
      </c>
      <c r="J101" s="82">
        <f t="shared" si="23"/>
        <v>1.2555383144918558E-2</v>
      </c>
      <c r="K101" s="82">
        <f t="shared" si="23"/>
        <v>0</v>
      </c>
      <c r="L101" s="82">
        <f t="shared" si="23"/>
        <v>0</v>
      </c>
      <c r="M101" s="82">
        <f t="shared" si="23"/>
        <v>0.61963743241113611</v>
      </c>
      <c r="N101" s="82">
        <f t="shared" si="23"/>
        <v>0.86684186738880709</v>
      </c>
      <c r="O101" s="82">
        <f t="shared" si="20"/>
        <v>0.67894481220621772</v>
      </c>
      <c r="P101" s="82">
        <f t="shared" si="20"/>
        <v>0</v>
      </c>
      <c r="Q101" s="82">
        <f t="shared" si="23"/>
        <v>0.13547453574763157</v>
      </c>
      <c r="R101" s="82">
        <f t="shared" si="23"/>
        <v>0</v>
      </c>
      <c r="S101" s="82">
        <f t="shared" si="23"/>
        <v>0.20101623791605358</v>
      </c>
      <c r="T101" s="82">
        <f t="shared" si="23"/>
        <v>0</v>
      </c>
      <c r="U101" s="82">
        <f t="shared" si="23"/>
        <v>6.7493316128772046E-2</v>
      </c>
      <c r="V101" s="82">
        <f t="shared" si="23"/>
        <v>1.1156726473334364</v>
      </c>
      <c r="W101" s="82">
        <f t="shared" si="17"/>
        <v>0</v>
      </c>
      <c r="X101" s="82">
        <f t="shared" si="23"/>
        <v>0.18755010158963833</v>
      </c>
      <c r="Y101" s="82">
        <f t="shared" si="23"/>
        <v>0</v>
      </c>
      <c r="Z101" s="82">
        <f t="shared" si="23"/>
        <v>1.4149201212537753E-2</v>
      </c>
      <c r="AA101" s="82">
        <f t="shared" si="23"/>
        <v>0</v>
      </c>
      <c r="AB101" s="82"/>
      <c r="AC101" s="82">
        <f t="shared" si="23"/>
        <v>0</v>
      </c>
      <c r="AD101" s="82">
        <f t="shared" si="23"/>
        <v>3.2526899339167248E-2</v>
      </c>
      <c r="AE101" s="82">
        <f t="shared" si="23"/>
        <v>4.8790349008750872E-2</v>
      </c>
      <c r="AF101" s="82">
        <f t="shared" si="23"/>
        <v>0</v>
      </c>
      <c r="AG101" s="82">
        <f t="shared" si="22"/>
        <v>0</v>
      </c>
      <c r="AH101" s="82">
        <f t="shared" si="22"/>
        <v>4.7164004041792509E-2</v>
      </c>
      <c r="AI101" s="82">
        <f t="shared" si="22"/>
        <v>0</v>
      </c>
    </row>
    <row r="102" spans="1:35">
      <c r="A102" s="113">
        <f t="shared" si="10"/>
        <v>41055</v>
      </c>
      <c r="B102" s="117">
        <f t="shared" si="8"/>
        <v>7.6958752259467493</v>
      </c>
      <c r="C102" s="82">
        <f t="shared" si="15"/>
        <v>0</v>
      </c>
      <c r="D102" s="82">
        <f t="shared" si="23"/>
        <v>0.13840195668815664</v>
      </c>
      <c r="E102" s="82">
        <f t="shared" si="23"/>
        <v>0.13840195668815664</v>
      </c>
      <c r="F102" s="82">
        <f t="shared" si="23"/>
        <v>0.13856459118485248</v>
      </c>
      <c r="G102" s="82">
        <f t="shared" si="23"/>
        <v>0</v>
      </c>
      <c r="H102" s="82">
        <f t="shared" si="23"/>
        <v>0</v>
      </c>
      <c r="I102" s="82">
        <f t="shared" si="23"/>
        <v>3.252689933916725</v>
      </c>
      <c r="J102" s="82">
        <f t="shared" si="23"/>
        <v>1.2555383144918558E-2</v>
      </c>
      <c r="K102" s="82">
        <f t="shared" si="23"/>
        <v>0</v>
      </c>
      <c r="L102" s="82">
        <f t="shared" si="23"/>
        <v>0</v>
      </c>
      <c r="M102" s="82">
        <f t="shared" si="23"/>
        <v>0.61963743241113611</v>
      </c>
      <c r="N102" s="82">
        <f t="shared" si="23"/>
        <v>0.86684186738880709</v>
      </c>
      <c r="O102" s="82">
        <f t="shared" si="20"/>
        <v>0.67894481220621772</v>
      </c>
      <c r="P102" s="82">
        <f t="shared" si="20"/>
        <v>0</v>
      </c>
      <c r="Q102" s="82">
        <f t="shared" si="23"/>
        <v>0.13547453574763157</v>
      </c>
      <c r="R102" s="82">
        <f t="shared" si="23"/>
        <v>0</v>
      </c>
      <c r="S102" s="82">
        <f t="shared" si="23"/>
        <v>0.20101623791605358</v>
      </c>
      <c r="T102" s="82">
        <f t="shared" si="23"/>
        <v>0</v>
      </c>
      <c r="U102" s="82">
        <f t="shared" si="23"/>
        <v>6.7493316128772046E-2</v>
      </c>
      <c r="V102" s="82">
        <f t="shared" si="23"/>
        <v>1.1156726473334364</v>
      </c>
      <c r="W102" s="82">
        <f t="shared" si="17"/>
        <v>0</v>
      </c>
      <c r="X102" s="82">
        <f t="shared" si="23"/>
        <v>0.18755010158963833</v>
      </c>
      <c r="Y102" s="82">
        <f t="shared" si="23"/>
        <v>0</v>
      </c>
      <c r="Z102" s="82">
        <f t="shared" si="23"/>
        <v>1.4149201212537753E-2</v>
      </c>
      <c r="AA102" s="82">
        <f t="shared" si="23"/>
        <v>0</v>
      </c>
      <c r="AB102" s="82"/>
      <c r="AC102" s="82">
        <f t="shared" si="23"/>
        <v>0</v>
      </c>
      <c r="AD102" s="82">
        <f t="shared" si="23"/>
        <v>3.2526899339167248E-2</v>
      </c>
      <c r="AE102" s="82">
        <f t="shared" si="23"/>
        <v>4.8790349008750872E-2</v>
      </c>
      <c r="AF102" s="82">
        <f t="shared" si="23"/>
        <v>0</v>
      </c>
      <c r="AG102" s="82">
        <f t="shared" si="22"/>
        <v>0</v>
      </c>
      <c r="AH102" s="82">
        <f t="shared" si="22"/>
        <v>4.7164004041792509E-2</v>
      </c>
      <c r="AI102" s="82">
        <f t="shared" si="22"/>
        <v>0</v>
      </c>
    </row>
    <row r="103" spans="1:35">
      <c r="A103" s="113">
        <f t="shared" si="10"/>
        <v>41056</v>
      </c>
      <c r="B103" s="117">
        <f t="shared" si="8"/>
        <v>7.6958752259467493</v>
      </c>
      <c r="C103" s="82">
        <f t="shared" si="15"/>
        <v>0</v>
      </c>
      <c r="D103" s="82">
        <f t="shared" si="23"/>
        <v>0.13840195668815664</v>
      </c>
      <c r="E103" s="82">
        <f t="shared" si="23"/>
        <v>0.13840195668815664</v>
      </c>
      <c r="F103" s="82">
        <f t="shared" si="23"/>
        <v>0.13856459118485248</v>
      </c>
      <c r="G103" s="82">
        <f t="shared" si="23"/>
        <v>0</v>
      </c>
      <c r="H103" s="82">
        <f t="shared" si="23"/>
        <v>0</v>
      </c>
      <c r="I103" s="82">
        <f t="shared" si="23"/>
        <v>3.252689933916725</v>
      </c>
      <c r="J103" s="82">
        <f t="shared" si="23"/>
        <v>1.2555383144918558E-2</v>
      </c>
      <c r="K103" s="82">
        <f t="shared" si="23"/>
        <v>0</v>
      </c>
      <c r="L103" s="82">
        <f t="shared" si="23"/>
        <v>0</v>
      </c>
      <c r="M103" s="82">
        <f t="shared" si="23"/>
        <v>0.61963743241113611</v>
      </c>
      <c r="N103" s="82">
        <f t="shared" si="23"/>
        <v>0.86684186738880709</v>
      </c>
      <c r="O103" s="82">
        <f t="shared" si="20"/>
        <v>0.67894481220621772</v>
      </c>
      <c r="P103" s="82">
        <f t="shared" si="20"/>
        <v>0</v>
      </c>
      <c r="Q103" s="82">
        <f t="shared" si="23"/>
        <v>0.13547453574763157</v>
      </c>
      <c r="R103" s="82">
        <f t="shared" si="23"/>
        <v>0</v>
      </c>
      <c r="S103" s="82">
        <f t="shared" si="23"/>
        <v>0.20101623791605358</v>
      </c>
      <c r="T103" s="82">
        <f t="shared" si="23"/>
        <v>0</v>
      </c>
      <c r="U103" s="82">
        <f t="shared" si="23"/>
        <v>6.7493316128772046E-2</v>
      </c>
      <c r="V103" s="82">
        <f t="shared" si="23"/>
        <v>1.1156726473334364</v>
      </c>
      <c r="W103" s="82">
        <f t="shared" si="17"/>
        <v>0</v>
      </c>
      <c r="X103" s="82">
        <f t="shared" si="23"/>
        <v>0.18755010158963833</v>
      </c>
      <c r="Y103" s="82">
        <f t="shared" si="23"/>
        <v>0</v>
      </c>
      <c r="Z103" s="82">
        <f t="shared" si="23"/>
        <v>1.4149201212537753E-2</v>
      </c>
      <c r="AA103" s="82">
        <f t="shared" si="23"/>
        <v>0</v>
      </c>
      <c r="AB103" s="82"/>
      <c r="AC103" s="82">
        <f t="shared" si="23"/>
        <v>0</v>
      </c>
      <c r="AD103" s="82">
        <f t="shared" si="23"/>
        <v>3.2526899339167248E-2</v>
      </c>
      <c r="AE103" s="82">
        <f t="shared" si="23"/>
        <v>4.8790349008750872E-2</v>
      </c>
      <c r="AF103" s="82">
        <f t="shared" si="23"/>
        <v>0</v>
      </c>
      <c r="AG103" s="82">
        <f t="shared" si="22"/>
        <v>0</v>
      </c>
      <c r="AH103" s="82">
        <f t="shared" si="22"/>
        <v>4.7164004041792509E-2</v>
      </c>
      <c r="AI103" s="82">
        <f t="shared" si="22"/>
        <v>0</v>
      </c>
    </row>
    <row r="104" spans="1:35">
      <c r="A104" s="113">
        <f t="shared" si="10"/>
        <v>41057</v>
      </c>
      <c r="B104" s="117">
        <f t="shared" si="8"/>
        <v>7.6958752259467493</v>
      </c>
      <c r="C104" s="82">
        <f t="shared" si="15"/>
        <v>0</v>
      </c>
      <c r="D104" s="82">
        <f t="shared" si="23"/>
        <v>0.13840195668815664</v>
      </c>
      <c r="E104" s="82">
        <f t="shared" si="23"/>
        <v>0.13840195668815664</v>
      </c>
      <c r="F104" s="82">
        <f t="shared" si="23"/>
        <v>0.13856459118485248</v>
      </c>
      <c r="G104" s="82">
        <f t="shared" si="23"/>
        <v>0</v>
      </c>
      <c r="H104" s="82">
        <f t="shared" si="23"/>
        <v>0</v>
      </c>
      <c r="I104" s="82">
        <f t="shared" si="23"/>
        <v>3.252689933916725</v>
      </c>
      <c r="J104" s="82">
        <f t="shared" si="23"/>
        <v>1.2555383144918558E-2</v>
      </c>
      <c r="K104" s="82">
        <f t="shared" si="23"/>
        <v>0</v>
      </c>
      <c r="L104" s="82">
        <f t="shared" si="23"/>
        <v>0</v>
      </c>
      <c r="M104" s="82">
        <f t="shared" si="23"/>
        <v>0.61963743241113611</v>
      </c>
      <c r="N104" s="82">
        <f t="shared" si="23"/>
        <v>0.86684186738880709</v>
      </c>
      <c r="O104" s="82">
        <f t="shared" si="20"/>
        <v>0.67894481220621772</v>
      </c>
      <c r="P104" s="82">
        <f t="shared" si="20"/>
        <v>0</v>
      </c>
      <c r="Q104" s="82">
        <f t="shared" si="23"/>
        <v>0.13547453574763157</v>
      </c>
      <c r="R104" s="82">
        <f t="shared" si="23"/>
        <v>0</v>
      </c>
      <c r="S104" s="82">
        <f t="shared" si="23"/>
        <v>0.20101623791605358</v>
      </c>
      <c r="T104" s="82">
        <f t="shared" si="23"/>
        <v>0</v>
      </c>
      <c r="U104" s="82">
        <f t="shared" si="23"/>
        <v>6.7493316128772046E-2</v>
      </c>
      <c r="V104" s="82">
        <f t="shared" si="23"/>
        <v>1.1156726473334364</v>
      </c>
      <c r="W104" s="82">
        <f t="shared" si="17"/>
        <v>0</v>
      </c>
      <c r="X104" s="82">
        <f t="shared" si="23"/>
        <v>0.18755010158963833</v>
      </c>
      <c r="Y104" s="82">
        <f t="shared" si="23"/>
        <v>0</v>
      </c>
      <c r="Z104" s="82">
        <f t="shared" si="23"/>
        <v>1.4149201212537753E-2</v>
      </c>
      <c r="AA104" s="82">
        <f t="shared" si="23"/>
        <v>0</v>
      </c>
      <c r="AB104" s="82"/>
      <c r="AC104" s="82">
        <f t="shared" si="23"/>
        <v>0</v>
      </c>
      <c r="AD104" s="82">
        <f t="shared" si="23"/>
        <v>3.2526899339167248E-2</v>
      </c>
      <c r="AE104" s="82">
        <f t="shared" si="23"/>
        <v>4.8790349008750872E-2</v>
      </c>
      <c r="AF104" s="82">
        <f t="shared" si="23"/>
        <v>0</v>
      </c>
      <c r="AG104" s="82">
        <f t="shared" si="22"/>
        <v>0</v>
      </c>
      <c r="AH104" s="82">
        <f t="shared" si="22"/>
        <v>4.7164004041792509E-2</v>
      </c>
      <c r="AI104" s="82">
        <f t="shared" si="22"/>
        <v>0</v>
      </c>
    </row>
    <row r="105" spans="1:35">
      <c r="A105" s="113">
        <f t="shared" si="10"/>
        <v>41058</v>
      </c>
      <c r="B105" s="117">
        <f t="shared" si="8"/>
        <v>7.6958752259467493</v>
      </c>
      <c r="C105" s="82">
        <f t="shared" si="15"/>
        <v>0</v>
      </c>
      <c r="D105" s="82">
        <f t="shared" si="23"/>
        <v>0.13840195668815664</v>
      </c>
      <c r="E105" s="82">
        <f t="shared" si="23"/>
        <v>0.13840195668815664</v>
      </c>
      <c r="F105" s="82">
        <f t="shared" si="23"/>
        <v>0.13856459118485248</v>
      </c>
      <c r="G105" s="82">
        <f t="shared" si="23"/>
        <v>0</v>
      </c>
      <c r="H105" s="82">
        <f t="shared" si="23"/>
        <v>0</v>
      </c>
      <c r="I105" s="82">
        <f t="shared" si="23"/>
        <v>3.252689933916725</v>
      </c>
      <c r="J105" s="82">
        <f t="shared" si="23"/>
        <v>1.2555383144918558E-2</v>
      </c>
      <c r="K105" s="82">
        <f t="shared" si="23"/>
        <v>0</v>
      </c>
      <c r="L105" s="82">
        <f t="shared" si="23"/>
        <v>0</v>
      </c>
      <c r="M105" s="82">
        <f t="shared" si="23"/>
        <v>0.61963743241113611</v>
      </c>
      <c r="N105" s="82">
        <f t="shared" si="23"/>
        <v>0.86684186738880709</v>
      </c>
      <c r="O105" s="82">
        <f t="shared" si="20"/>
        <v>0.67894481220621772</v>
      </c>
      <c r="P105" s="82">
        <f t="shared" si="20"/>
        <v>0</v>
      </c>
      <c r="Q105" s="82">
        <f t="shared" si="23"/>
        <v>0.13547453574763157</v>
      </c>
      <c r="R105" s="82">
        <f t="shared" si="23"/>
        <v>0</v>
      </c>
      <c r="S105" s="82">
        <f t="shared" si="23"/>
        <v>0.20101623791605358</v>
      </c>
      <c r="T105" s="82">
        <f t="shared" si="23"/>
        <v>0</v>
      </c>
      <c r="U105" s="82">
        <f t="shared" si="23"/>
        <v>6.7493316128772046E-2</v>
      </c>
      <c r="V105" s="82">
        <f t="shared" si="23"/>
        <v>1.1156726473334364</v>
      </c>
      <c r="W105" s="82">
        <f t="shared" si="17"/>
        <v>0</v>
      </c>
      <c r="X105" s="82">
        <f t="shared" si="23"/>
        <v>0.18755010158963833</v>
      </c>
      <c r="Y105" s="82">
        <f t="shared" si="23"/>
        <v>0</v>
      </c>
      <c r="Z105" s="82">
        <f t="shared" si="23"/>
        <v>1.4149201212537753E-2</v>
      </c>
      <c r="AA105" s="82">
        <f t="shared" si="23"/>
        <v>0</v>
      </c>
      <c r="AB105" s="82"/>
      <c r="AC105" s="82">
        <f t="shared" si="23"/>
        <v>0</v>
      </c>
      <c r="AD105" s="82">
        <f t="shared" si="23"/>
        <v>3.2526899339167248E-2</v>
      </c>
      <c r="AE105" s="82">
        <f t="shared" si="23"/>
        <v>4.8790349008750872E-2</v>
      </c>
      <c r="AF105" s="82">
        <f t="shared" si="23"/>
        <v>0</v>
      </c>
      <c r="AG105" s="82">
        <f t="shared" si="22"/>
        <v>0</v>
      </c>
      <c r="AH105" s="82">
        <f t="shared" si="22"/>
        <v>4.7164004041792509E-2</v>
      </c>
      <c r="AI105" s="82">
        <f t="shared" si="22"/>
        <v>0</v>
      </c>
    </row>
    <row r="106" spans="1:35">
      <c r="A106" s="113">
        <f t="shared" si="10"/>
        <v>41059</v>
      </c>
      <c r="B106" s="117">
        <f t="shared" si="8"/>
        <v>7.6958752259467493</v>
      </c>
      <c r="C106" s="82">
        <f t="shared" si="15"/>
        <v>0</v>
      </c>
      <c r="D106" s="82">
        <f t="shared" si="23"/>
        <v>0.13840195668815664</v>
      </c>
      <c r="E106" s="82">
        <f t="shared" si="23"/>
        <v>0.13840195668815664</v>
      </c>
      <c r="F106" s="82">
        <f t="shared" si="23"/>
        <v>0.13856459118485248</v>
      </c>
      <c r="G106" s="82">
        <f t="shared" si="23"/>
        <v>0</v>
      </c>
      <c r="H106" s="82">
        <f t="shared" si="23"/>
        <v>0</v>
      </c>
      <c r="I106" s="82">
        <f t="shared" si="23"/>
        <v>3.252689933916725</v>
      </c>
      <c r="J106" s="82">
        <f t="shared" si="23"/>
        <v>1.2555383144918558E-2</v>
      </c>
      <c r="K106" s="82">
        <f t="shared" si="23"/>
        <v>0</v>
      </c>
      <c r="L106" s="82">
        <f t="shared" si="23"/>
        <v>0</v>
      </c>
      <c r="M106" s="82">
        <f t="shared" si="23"/>
        <v>0.61963743241113611</v>
      </c>
      <c r="N106" s="82">
        <f t="shared" si="23"/>
        <v>0.86684186738880709</v>
      </c>
      <c r="O106" s="82">
        <f t="shared" si="20"/>
        <v>0.67894481220621772</v>
      </c>
      <c r="P106" s="82">
        <f t="shared" si="20"/>
        <v>0</v>
      </c>
      <c r="Q106" s="82">
        <f t="shared" si="23"/>
        <v>0.13547453574763157</v>
      </c>
      <c r="R106" s="82">
        <f t="shared" si="23"/>
        <v>0</v>
      </c>
      <c r="S106" s="82">
        <f t="shared" si="23"/>
        <v>0.20101623791605358</v>
      </c>
      <c r="T106" s="82">
        <f t="shared" si="23"/>
        <v>0</v>
      </c>
      <c r="U106" s="82">
        <f t="shared" si="23"/>
        <v>6.7493316128772046E-2</v>
      </c>
      <c r="V106" s="82">
        <f t="shared" si="23"/>
        <v>1.1156726473334364</v>
      </c>
      <c r="W106" s="82">
        <f t="shared" si="17"/>
        <v>0</v>
      </c>
      <c r="X106" s="82">
        <f t="shared" si="23"/>
        <v>0.18755010158963833</v>
      </c>
      <c r="Y106" s="82">
        <f t="shared" si="23"/>
        <v>0</v>
      </c>
      <c r="Z106" s="82">
        <f t="shared" si="23"/>
        <v>1.4149201212537753E-2</v>
      </c>
      <c r="AA106" s="82">
        <f t="shared" si="23"/>
        <v>0</v>
      </c>
      <c r="AB106" s="82"/>
      <c r="AC106" s="82">
        <f t="shared" si="23"/>
        <v>0</v>
      </c>
      <c r="AD106" s="82">
        <f t="shared" si="23"/>
        <v>3.2526899339167248E-2</v>
      </c>
      <c r="AE106" s="82">
        <f t="shared" si="23"/>
        <v>4.8790349008750872E-2</v>
      </c>
      <c r="AF106" s="82">
        <f t="shared" si="23"/>
        <v>0</v>
      </c>
      <c r="AG106" s="82">
        <f t="shared" si="22"/>
        <v>0</v>
      </c>
      <c r="AH106" s="82">
        <f t="shared" si="22"/>
        <v>4.7164004041792509E-2</v>
      </c>
      <c r="AI106" s="82">
        <f t="shared" si="22"/>
        <v>0</v>
      </c>
    </row>
    <row r="107" spans="1:35">
      <c r="A107" s="113">
        <f t="shared" si="10"/>
        <v>41060</v>
      </c>
      <c r="B107" s="117">
        <f t="shared" si="8"/>
        <v>7.6958752259467493</v>
      </c>
      <c r="C107" s="82">
        <f t="shared" si="15"/>
        <v>0</v>
      </c>
      <c r="D107" s="82">
        <f t="shared" ref="D107:AI107" si="24">D$25/1.98347/31</f>
        <v>0.13840195668815664</v>
      </c>
      <c r="E107" s="82">
        <f t="shared" si="24"/>
        <v>0.13840195668815664</v>
      </c>
      <c r="F107" s="82">
        <f t="shared" si="24"/>
        <v>0.13856459118485248</v>
      </c>
      <c r="G107" s="82">
        <f t="shared" si="24"/>
        <v>0</v>
      </c>
      <c r="H107" s="82">
        <f t="shared" si="24"/>
        <v>0</v>
      </c>
      <c r="I107" s="82">
        <f t="shared" si="24"/>
        <v>3.252689933916725</v>
      </c>
      <c r="J107" s="82">
        <f t="shared" si="24"/>
        <v>1.2555383144918558E-2</v>
      </c>
      <c r="K107" s="82">
        <f t="shared" si="24"/>
        <v>0</v>
      </c>
      <c r="L107" s="82">
        <f t="shared" si="24"/>
        <v>0</v>
      </c>
      <c r="M107" s="82">
        <f t="shared" si="24"/>
        <v>0.61963743241113611</v>
      </c>
      <c r="N107" s="82">
        <f t="shared" si="24"/>
        <v>0.86684186738880709</v>
      </c>
      <c r="O107" s="82">
        <f t="shared" si="20"/>
        <v>0.67894481220621772</v>
      </c>
      <c r="P107" s="82">
        <f t="shared" si="20"/>
        <v>0</v>
      </c>
      <c r="Q107" s="82">
        <f t="shared" si="24"/>
        <v>0.13547453574763157</v>
      </c>
      <c r="R107" s="82">
        <f t="shared" si="24"/>
        <v>0</v>
      </c>
      <c r="S107" s="82">
        <f t="shared" si="24"/>
        <v>0.20101623791605358</v>
      </c>
      <c r="T107" s="82">
        <f t="shared" si="24"/>
        <v>0</v>
      </c>
      <c r="U107" s="82">
        <f t="shared" si="24"/>
        <v>6.7493316128772046E-2</v>
      </c>
      <c r="V107" s="82">
        <f t="shared" si="24"/>
        <v>1.1156726473334364</v>
      </c>
      <c r="W107" s="82">
        <f t="shared" si="24"/>
        <v>0</v>
      </c>
      <c r="X107" s="82">
        <f t="shared" si="24"/>
        <v>0.18755010158963833</v>
      </c>
      <c r="Y107" s="82">
        <f t="shared" si="24"/>
        <v>0</v>
      </c>
      <c r="Z107" s="82">
        <f t="shared" si="24"/>
        <v>1.4149201212537753E-2</v>
      </c>
      <c r="AA107" s="82">
        <f t="shared" si="24"/>
        <v>0</v>
      </c>
      <c r="AB107" s="82"/>
      <c r="AC107" s="82">
        <f t="shared" si="24"/>
        <v>0</v>
      </c>
      <c r="AD107" s="82">
        <f t="shared" si="24"/>
        <v>3.2526899339167248E-2</v>
      </c>
      <c r="AE107" s="82">
        <f t="shared" si="24"/>
        <v>4.8790349008750872E-2</v>
      </c>
      <c r="AF107" s="82">
        <f t="shared" si="24"/>
        <v>0</v>
      </c>
      <c r="AG107" s="82">
        <f t="shared" si="24"/>
        <v>0</v>
      </c>
      <c r="AH107" s="82">
        <f t="shared" si="24"/>
        <v>4.7164004041792509E-2</v>
      </c>
      <c r="AI107" s="82">
        <f t="shared" si="24"/>
        <v>0</v>
      </c>
    </row>
    <row r="108" spans="1:35">
      <c r="A108" s="113">
        <f t="shared" si="10"/>
        <v>41061</v>
      </c>
      <c r="B108" s="117">
        <f t="shared" si="8"/>
        <v>9.7863172453662841</v>
      </c>
      <c r="C108" s="82">
        <f t="shared" ref="C108:C137" si="25">C$26/1.98347/30</f>
        <v>0</v>
      </c>
      <c r="D108" s="82">
        <f t="shared" ref="D108:AG118" si="26">D$26/1.98347/30</f>
        <v>0.41392105754057279</v>
      </c>
      <c r="E108" s="82">
        <f t="shared" si="26"/>
        <v>0.41392105754057279</v>
      </c>
      <c r="F108" s="82">
        <f t="shared" si="26"/>
        <v>0.41408911318715858</v>
      </c>
      <c r="G108" s="82">
        <f t="shared" si="26"/>
        <v>0</v>
      </c>
      <c r="H108" s="82">
        <f t="shared" si="26"/>
        <v>0</v>
      </c>
      <c r="I108" s="82">
        <f t="shared" si="26"/>
        <v>3.361112931713949</v>
      </c>
      <c r="J108" s="82">
        <f t="shared" si="26"/>
        <v>1.4688063511589957E-2</v>
      </c>
      <c r="K108" s="82">
        <f t="shared" si="26"/>
        <v>0</v>
      </c>
      <c r="L108" s="82">
        <f t="shared" si="26"/>
        <v>0</v>
      </c>
      <c r="M108" s="82">
        <f t="shared" si="26"/>
        <v>0.46887525397409585</v>
      </c>
      <c r="N108" s="82">
        <f t="shared" si="26"/>
        <v>0.65709757815007708</v>
      </c>
      <c r="O108" s="82">
        <f>O$26/1.98347/30</f>
        <v>0.49744471389366451</v>
      </c>
      <c r="P108" s="82">
        <f>P$26/1.98347/30</f>
        <v>0</v>
      </c>
      <c r="Q108" s="82">
        <f t="shared" si="26"/>
        <v>0.13999035360588596</v>
      </c>
      <c r="R108" s="82">
        <f t="shared" si="26"/>
        <v>0</v>
      </c>
      <c r="S108" s="82">
        <f t="shared" si="26"/>
        <v>0.28905571212739961</v>
      </c>
      <c r="T108" s="82">
        <f t="shared" si="26"/>
        <v>0</v>
      </c>
      <c r="U108" s="82">
        <f t="shared" si="26"/>
        <v>3.1930572851282518E-3</v>
      </c>
      <c r="V108" s="82">
        <f t="shared" si="26"/>
        <v>1.5847647473031268</v>
      </c>
      <c r="W108" s="82">
        <f t="shared" ref="W108:W137" si="27">W$26/1.98347/30</f>
        <v>0</v>
      </c>
      <c r="X108" s="82">
        <f t="shared" si="26"/>
        <v>0.22237123156219488</v>
      </c>
      <c r="Y108" s="82">
        <f t="shared" si="26"/>
        <v>0</v>
      </c>
      <c r="Z108" s="82">
        <f t="shared" si="26"/>
        <v>3.7476409188610532E-2</v>
      </c>
      <c r="AA108" s="82">
        <f t="shared" si="26"/>
        <v>0</v>
      </c>
      <c r="AB108" s="82"/>
      <c r="AC108" s="82">
        <f t="shared" si="26"/>
        <v>0</v>
      </c>
      <c r="AD108" s="82">
        <f t="shared" si="26"/>
        <v>8.4027823292848719E-2</v>
      </c>
      <c r="AE108" s="82">
        <f t="shared" si="26"/>
        <v>5.0416693975709234E-2</v>
      </c>
      <c r="AF108" s="82">
        <f t="shared" si="26"/>
        <v>1.0755561381484637</v>
      </c>
      <c r="AG108" s="82">
        <f t="shared" si="26"/>
        <v>0</v>
      </c>
      <c r="AH108" s="82">
        <f t="shared" ref="AG108:AI123" si="28">AH$26/1.98347/30</f>
        <v>5.8315309365237017E-2</v>
      </c>
      <c r="AI108" s="82">
        <f t="shared" si="28"/>
        <v>0</v>
      </c>
    </row>
    <row r="109" spans="1:35">
      <c r="A109" s="113">
        <f t="shared" si="10"/>
        <v>41062</v>
      </c>
      <c r="B109" s="117">
        <f t="shared" si="8"/>
        <v>9.7863172453662841</v>
      </c>
      <c r="C109" s="82">
        <f t="shared" si="25"/>
        <v>0</v>
      </c>
      <c r="D109" s="82">
        <f t="shared" ref="D109:T124" si="29">D$26/1.98347/30</f>
        <v>0.41392105754057279</v>
      </c>
      <c r="E109" s="82">
        <f t="shared" si="29"/>
        <v>0.41392105754057279</v>
      </c>
      <c r="F109" s="82">
        <f t="shared" si="29"/>
        <v>0.41408911318715858</v>
      </c>
      <c r="G109" s="82">
        <f t="shared" si="29"/>
        <v>0</v>
      </c>
      <c r="H109" s="82">
        <f t="shared" si="29"/>
        <v>0</v>
      </c>
      <c r="I109" s="82">
        <f t="shared" si="29"/>
        <v>3.361112931713949</v>
      </c>
      <c r="J109" s="82">
        <f t="shared" si="29"/>
        <v>1.4688063511589957E-2</v>
      </c>
      <c r="K109" s="82">
        <f t="shared" si="29"/>
        <v>0</v>
      </c>
      <c r="L109" s="82">
        <f t="shared" si="29"/>
        <v>0</v>
      </c>
      <c r="M109" s="82">
        <f t="shared" si="29"/>
        <v>0.46887525397409585</v>
      </c>
      <c r="N109" s="82">
        <f t="shared" si="29"/>
        <v>0.65709757815007708</v>
      </c>
      <c r="O109" s="82">
        <f t="shared" si="29"/>
        <v>0.49744471389366451</v>
      </c>
      <c r="P109" s="82">
        <f t="shared" si="29"/>
        <v>0</v>
      </c>
      <c r="Q109" s="82">
        <f t="shared" si="29"/>
        <v>0.13999035360588596</v>
      </c>
      <c r="R109" s="82">
        <f t="shared" si="29"/>
        <v>0</v>
      </c>
      <c r="S109" s="82">
        <f t="shared" si="29"/>
        <v>0.28905571212739961</v>
      </c>
      <c r="T109" s="82">
        <f t="shared" si="29"/>
        <v>0</v>
      </c>
      <c r="U109" s="82">
        <f t="shared" si="26"/>
        <v>3.1930572851282518E-3</v>
      </c>
      <c r="V109" s="82">
        <f t="shared" si="26"/>
        <v>1.5847647473031268</v>
      </c>
      <c r="W109" s="82">
        <f t="shared" si="27"/>
        <v>0</v>
      </c>
      <c r="X109" s="82">
        <f t="shared" si="26"/>
        <v>0.22237123156219488</v>
      </c>
      <c r="Y109" s="82">
        <f t="shared" si="26"/>
        <v>0</v>
      </c>
      <c r="Z109" s="82">
        <f t="shared" si="26"/>
        <v>3.7476409188610532E-2</v>
      </c>
      <c r="AA109" s="82">
        <f t="shared" si="26"/>
        <v>0</v>
      </c>
      <c r="AB109" s="82"/>
      <c r="AC109" s="82">
        <f t="shared" si="26"/>
        <v>0</v>
      </c>
      <c r="AD109" s="82">
        <f t="shared" si="26"/>
        <v>8.4027823292848719E-2</v>
      </c>
      <c r="AE109" s="82">
        <f t="shared" si="26"/>
        <v>5.0416693975709234E-2</v>
      </c>
      <c r="AF109" s="82">
        <f t="shared" si="26"/>
        <v>1.0755561381484637</v>
      </c>
      <c r="AG109" s="82">
        <f t="shared" si="28"/>
        <v>0</v>
      </c>
      <c r="AH109" s="82">
        <f t="shared" si="28"/>
        <v>5.8315309365237017E-2</v>
      </c>
      <c r="AI109" s="82">
        <f t="shared" si="28"/>
        <v>0</v>
      </c>
    </row>
    <row r="110" spans="1:35">
      <c r="A110" s="113">
        <f t="shared" si="10"/>
        <v>41063</v>
      </c>
      <c r="B110" s="117">
        <f t="shared" si="8"/>
        <v>9.7863172453662841</v>
      </c>
      <c r="C110" s="82">
        <f t="shared" si="25"/>
        <v>0</v>
      </c>
      <c r="D110" s="82">
        <f t="shared" si="26"/>
        <v>0.41392105754057279</v>
      </c>
      <c r="E110" s="82">
        <f t="shared" si="26"/>
        <v>0.41392105754057279</v>
      </c>
      <c r="F110" s="82">
        <f t="shared" si="26"/>
        <v>0.41408911318715858</v>
      </c>
      <c r="G110" s="82">
        <f t="shared" si="26"/>
        <v>0</v>
      </c>
      <c r="H110" s="82">
        <f t="shared" si="26"/>
        <v>0</v>
      </c>
      <c r="I110" s="82">
        <f t="shared" si="26"/>
        <v>3.361112931713949</v>
      </c>
      <c r="J110" s="82">
        <f t="shared" si="26"/>
        <v>1.4688063511589957E-2</v>
      </c>
      <c r="K110" s="82">
        <f t="shared" si="26"/>
        <v>0</v>
      </c>
      <c r="L110" s="82">
        <f t="shared" si="26"/>
        <v>0</v>
      </c>
      <c r="M110" s="82">
        <f t="shared" si="26"/>
        <v>0.46887525397409585</v>
      </c>
      <c r="N110" s="82">
        <f t="shared" si="26"/>
        <v>0.65709757815007708</v>
      </c>
      <c r="O110" s="82">
        <f t="shared" si="29"/>
        <v>0.49744471389366451</v>
      </c>
      <c r="P110" s="82">
        <f t="shared" si="29"/>
        <v>0</v>
      </c>
      <c r="Q110" s="82">
        <f t="shared" si="26"/>
        <v>0.13999035360588596</v>
      </c>
      <c r="R110" s="82">
        <f t="shared" si="26"/>
        <v>0</v>
      </c>
      <c r="S110" s="82">
        <f t="shared" si="26"/>
        <v>0.28905571212739961</v>
      </c>
      <c r="T110" s="82">
        <f t="shared" si="26"/>
        <v>0</v>
      </c>
      <c r="U110" s="82">
        <f t="shared" si="26"/>
        <v>3.1930572851282518E-3</v>
      </c>
      <c r="V110" s="82">
        <f t="shared" si="26"/>
        <v>1.5847647473031268</v>
      </c>
      <c r="W110" s="82">
        <f t="shared" si="27"/>
        <v>0</v>
      </c>
      <c r="X110" s="82">
        <f t="shared" si="26"/>
        <v>0.22237123156219488</v>
      </c>
      <c r="Y110" s="82">
        <f t="shared" si="26"/>
        <v>0</v>
      </c>
      <c r="Z110" s="82">
        <f t="shared" si="26"/>
        <v>3.7476409188610532E-2</v>
      </c>
      <c r="AA110" s="82">
        <f t="shared" si="26"/>
        <v>0</v>
      </c>
      <c r="AB110" s="82"/>
      <c r="AC110" s="82">
        <f t="shared" si="26"/>
        <v>0</v>
      </c>
      <c r="AD110" s="82">
        <f t="shared" si="26"/>
        <v>8.4027823292848719E-2</v>
      </c>
      <c r="AE110" s="82">
        <f t="shared" si="26"/>
        <v>5.0416693975709234E-2</v>
      </c>
      <c r="AF110" s="82">
        <f t="shared" si="26"/>
        <v>1.0755561381484637</v>
      </c>
      <c r="AG110" s="82">
        <f t="shared" si="28"/>
        <v>0</v>
      </c>
      <c r="AH110" s="82">
        <f t="shared" si="28"/>
        <v>5.8315309365237017E-2</v>
      </c>
      <c r="AI110" s="82">
        <f t="shared" si="28"/>
        <v>0</v>
      </c>
    </row>
    <row r="111" spans="1:35">
      <c r="A111" s="113">
        <f t="shared" si="10"/>
        <v>41064</v>
      </c>
      <c r="B111" s="117">
        <f t="shared" si="8"/>
        <v>9.7863172453662841</v>
      </c>
      <c r="C111" s="82">
        <f t="shared" si="25"/>
        <v>0</v>
      </c>
      <c r="D111" s="82">
        <f t="shared" si="26"/>
        <v>0.41392105754057279</v>
      </c>
      <c r="E111" s="82">
        <f t="shared" si="26"/>
        <v>0.41392105754057279</v>
      </c>
      <c r="F111" s="82">
        <f t="shared" si="26"/>
        <v>0.41408911318715858</v>
      </c>
      <c r="G111" s="82">
        <f t="shared" si="26"/>
        <v>0</v>
      </c>
      <c r="H111" s="82">
        <f t="shared" si="26"/>
        <v>0</v>
      </c>
      <c r="I111" s="82">
        <f t="shared" si="26"/>
        <v>3.361112931713949</v>
      </c>
      <c r="J111" s="82">
        <f t="shared" si="26"/>
        <v>1.4688063511589957E-2</v>
      </c>
      <c r="K111" s="82">
        <f t="shared" si="26"/>
        <v>0</v>
      </c>
      <c r="L111" s="82">
        <f t="shared" si="26"/>
        <v>0</v>
      </c>
      <c r="M111" s="82">
        <f t="shared" si="26"/>
        <v>0.46887525397409585</v>
      </c>
      <c r="N111" s="82">
        <f t="shared" si="26"/>
        <v>0.65709757815007708</v>
      </c>
      <c r="O111" s="82">
        <f t="shared" si="29"/>
        <v>0.49744471389366451</v>
      </c>
      <c r="P111" s="82">
        <f t="shared" si="29"/>
        <v>0</v>
      </c>
      <c r="Q111" s="82">
        <f t="shared" si="26"/>
        <v>0.13999035360588596</v>
      </c>
      <c r="R111" s="82">
        <f t="shared" si="26"/>
        <v>0</v>
      </c>
      <c r="S111" s="82">
        <f t="shared" si="26"/>
        <v>0.28905571212739961</v>
      </c>
      <c r="T111" s="82">
        <f t="shared" si="26"/>
        <v>0</v>
      </c>
      <c r="U111" s="82">
        <f t="shared" si="26"/>
        <v>3.1930572851282518E-3</v>
      </c>
      <c r="V111" s="82">
        <f t="shared" si="26"/>
        <v>1.5847647473031268</v>
      </c>
      <c r="W111" s="82">
        <f t="shared" si="27"/>
        <v>0</v>
      </c>
      <c r="X111" s="82">
        <f t="shared" si="26"/>
        <v>0.22237123156219488</v>
      </c>
      <c r="Y111" s="82">
        <f t="shared" si="26"/>
        <v>0</v>
      </c>
      <c r="Z111" s="82">
        <f t="shared" si="26"/>
        <v>3.7476409188610532E-2</v>
      </c>
      <c r="AA111" s="82">
        <f t="shared" si="26"/>
        <v>0</v>
      </c>
      <c r="AB111" s="82"/>
      <c r="AC111" s="82">
        <f t="shared" si="26"/>
        <v>0</v>
      </c>
      <c r="AD111" s="82">
        <f t="shared" si="26"/>
        <v>8.4027823292848719E-2</v>
      </c>
      <c r="AE111" s="82">
        <f t="shared" si="26"/>
        <v>5.0416693975709234E-2</v>
      </c>
      <c r="AF111" s="82">
        <f t="shared" si="26"/>
        <v>1.0755561381484637</v>
      </c>
      <c r="AG111" s="82">
        <f t="shared" si="28"/>
        <v>0</v>
      </c>
      <c r="AH111" s="82">
        <f t="shared" si="28"/>
        <v>5.8315309365237017E-2</v>
      </c>
      <c r="AI111" s="82">
        <f t="shared" si="28"/>
        <v>0</v>
      </c>
    </row>
    <row r="112" spans="1:35">
      <c r="A112" s="113">
        <f t="shared" si="10"/>
        <v>41065</v>
      </c>
      <c r="B112" s="117">
        <f t="shared" ref="B112:B175" si="30">SUM(C112:AI112)</f>
        <v>9.7863172453662841</v>
      </c>
      <c r="C112" s="82">
        <f t="shared" si="25"/>
        <v>0</v>
      </c>
      <c r="D112" s="82">
        <f t="shared" si="26"/>
        <v>0.41392105754057279</v>
      </c>
      <c r="E112" s="82">
        <f t="shared" si="26"/>
        <v>0.41392105754057279</v>
      </c>
      <c r="F112" s="82">
        <f t="shared" si="26"/>
        <v>0.41408911318715858</v>
      </c>
      <c r="G112" s="82">
        <f t="shared" si="26"/>
        <v>0</v>
      </c>
      <c r="H112" s="82">
        <f t="shared" si="26"/>
        <v>0</v>
      </c>
      <c r="I112" s="82">
        <f t="shared" si="26"/>
        <v>3.361112931713949</v>
      </c>
      <c r="J112" s="82">
        <f t="shared" si="26"/>
        <v>1.4688063511589957E-2</v>
      </c>
      <c r="K112" s="82">
        <f t="shared" si="26"/>
        <v>0</v>
      </c>
      <c r="L112" s="82">
        <f t="shared" si="26"/>
        <v>0</v>
      </c>
      <c r="M112" s="82">
        <f t="shared" si="26"/>
        <v>0.46887525397409585</v>
      </c>
      <c r="N112" s="82">
        <f t="shared" si="26"/>
        <v>0.65709757815007708</v>
      </c>
      <c r="O112" s="82">
        <f t="shared" si="29"/>
        <v>0.49744471389366451</v>
      </c>
      <c r="P112" s="82">
        <f t="shared" si="29"/>
        <v>0</v>
      </c>
      <c r="Q112" s="82">
        <f t="shared" si="26"/>
        <v>0.13999035360588596</v>
      </c>
      <c r="R112" s="82">
        <f t="shared" si="26"/>
        <v>0</v>
      </c>
      <c r="S112" s="82">
        <f t="shared" si="26"/>
        <v>0.28905571212739961</v>
      </c>
      <c r="T112" s="82">
        <f t="shared" si="26"/>
        <v>0</v>
      </c>
      <c r="U112" s="82">
        <f t="shared" si="26"/>
        <v>3.1930572851282518E-3</v>
      </c>
      <c r="V112" s="82">
        <f t="shared" si="26"/>
        <v>1.5847647473031268</v>
      </c>
      <c r="W112" s="82">
        <f t="shared" si="27"/>
        <v>0</v>
      </c>
      <c r="X112" s="82">
        <f t="shared" si="26"/>
        <v>0.22237123156219488</v>
      </c>
      <c r="Y112" s="82">
        <f t="shared" si="26"/>
        <v>0</v>
      </c>
      <c r="Z112" s="82">
        <f t="shared" si="26"/>
        <v>3.7476409188610532E-2</v>
      </c>
      <c r="AA112" s="82">
        <f t="shared" si="26"/>
        <v>0</v>
      </c>
      <c r="AB112" s="82"/>
      <c r="AC112" s="82">
        <f t="shared" si="26"/>
        <v>0</v>
      </c>
      <c r="AD112" s="82">
        <f t="shared" si="26"/>
        <v>8.4027823292848719E-2</v>
      </c>
      <c r="AE112" s="82">
        <f t="shared" si="26"/>
        <v>5.0416693975709234E-2</v>
      </c>
      <c r="AF112" s="82">
        <f t="shared" si="26"/>
        <v>1.0755561381484637</v>
      </c>
      <c r="AG112" s="82">
        <f t="shared" si="28"/>
        <v>0</v>
      </c>
      <c r="AH112" s="82">
        <f t="shared" si="28"/>
        <v>5.8315309365237017E-2</v>
      </c>
      <c r="AI112" s="82">
        <f t="shared" si="28"/>
        <v>0</v>
      </c>
    </row>
    <row r="113" spans="1:35">
      <c r="A113" s="113">
        <f t="shared" ref="A113:A135" si="31">A112+1</f>
        <v>41066</v>
      </c>
      <c r="B113" s="117">
        <f t="shared" si="30"/>
        <v>9.7863172453662841</v>
      </c>
      <c r="C113" s="82">
        <f t="shared" si="25"/>
        <v>0</v>
      </c>
      <c r="D113" s="82">
        <f t="shared" si="26"/>
        <v>0.41392105754057279</v>
      </c>
      <c r="E113" s="82">
        <f t="shared" si="26"/>
        <v>0.41392105754057279</v>
      </c>
      <c r="F113" s="82">
        <f t="shared" si="26"/>
        <v>0.41408911318715858</v>
      </c>
      <c r="G113" s="82">
        <f t="shared" si="26"/>
        <v>0</v>
      </c>
      <c r="H113" s="82">
        <f t="shared" si="26"/>
        <v>0</v>
      </c>
      <c r="I113" s="82">
        <f t="shared" si="26"/>
        <v>3.361112931713949</v>
      </c>
      <c r="J113" s="82">
        <f t="shared" si="26"/>
        <v>1.4688063511589957E-2</v>
      </c>
      <c r="K113" s="82">
        <f t="shared" si="26"/>
        <v>0</v>
      </c>
      <c r="L113" s="82">
        <f t="shared" si="26"/>
        <v>0</v>
      </c>
      <c r="M113" s="82">
        <f t="shared" si="26"/>
        <v>0.46887525397409585</v>
      </c>
      <c r="N113" s="82">
        <f t="shared" si="26"/>
        <v>0.65709757815007708</v>
      </c>
      <c r="O113" s="82">
        <f t="shared" si="29"/>
        <v>0.49744471389366451</v>
      </c>
      <c r="P113" s="82">
        <f t="shared" si="29"/>
        <v>0</v>
      </c>
      <c r="Q113" s="82">
        <f t="shared" si="26"/>
        <v>0.13999035360588596</v>
      </c>
      <c r="R113" s="82">
        <f t="shared" si="26"/>
        <v>0</v>
      </c>
      <c r="S113" s="82">
        <f t="shared" si="26"/>
        <v>0.28905571212739961</v>
      </c>
      <c r="T113" s="82">
        <f t="shared" si="26"/>
        <v>0</v>
      </c>
      <c r="U113" s="82">
        <f t="shared" si="26"/>
        <v>3.1930572851282518E-3</v>
      </c>
      <c r="V113" s="82">
        <f t="shared" si="26"/>
        <v>1.5847647473031268</v>
      </c>
      <c r="W113" s="82">
        <f t="shared" si="27"/>
        <v>0</v>
      </c>
      <c r="X113" s="82">
        <f t="shared" si="26"/>
        <v>0.22237123156219488</v>
      </c>
      <c r="Y113" s="82">
        <f t="shared" si="26"/>
        <v>0</v>
      </c>
      <c r="Z113" s="82">
        <f t="shared" si="26"/>
        <v>3.7476409188610532E-2</v>
      </c>
      <c r="AA113" s="82">
        <f t="shared" si="26"/>
        <v>0</v>
      </c>
      <c r="AB113" s="82"/>
      <c r="AC113" s="82">
        <f t="shared" si="26"/>
        <v>0</v>
      </c>
      <c r="AD113" s="82">
        <f t="shared" si="26"/>
        <v>8.4027823292848719E-2</v>
      </c>
      <c r="AE113" s="82">
        <f t="shared" si="26"/>
        <v>5.0416693975709234E-2</v>
      </c>
      <c r="AF113" s="82">
        <f t="shared" si="26"/>
        <v>1.0755561381484637</v>
      </c>
      <c r="AG113" s="82">
        <f t="shared" si="28"/>
        <v>0</v>
      </c>
      <c r="AH113" s="82">
        <f t="shared" si="28"/>
        <v>5.8315309365237017E-2</v>
      </c>
      <c r="AI113" s="82">
        <f t="shared" si="28"/>
        <v>0</v>
      </c>
    </row>
    <row r="114" spans="1:35">
      <c r="A114" s="113">
        <f t="shared" si="31"/>
        <v>41067</v>
      </c>
      <c r="B114" s="117">
        <f t="shared" si="30"/>
        <v>9.7863172453662841</v>
      </c>
      <c r="C114" s="82">
        <f t="shared" si="25"/>
        <v>0</v>
      </c>
      <c r="D114" s="82">
        <f t="shared" si="26"/>
        <v>0.41392105754057279</v>
      </c>
      <c r="E114" s="82">
        <f t="shared" si="26"/>
        <v>0.41392105754057279</v>
      </c>
      <c r="F114" s="82">
        <f t="shared" si="26"/>
        <v>0.41408911318715858</v>
      </c>
      <c r="G114" s="82">
        <f t="shared" si="26"/>
        <v>0</v>
      </c>
      <c r="H114" s="82">
        <f t="shared" si="26"/>
        <v>0</v>
      </c>
      <c r="I114" s="82">
        <f t="shared" si="26"/>
        <v>3.361112931713949</v>
      </c>
      <c r="J114" s="82">
        <f t="shared" si="26"/>
        <v>1.4688063511589957E-2</v>
      </c>
      <c r="K114" s="82">
        <f t="shared" si="26"/>
        <v>0</v>
      </c>
      <c r="L114" s="82">
        <f t="shared" si="26"/>
        <v>0</v>
      </c>
      <c r="M114" s="82">
        <f t="shared" si="26"/>
        <v>0.46887525397409585</v>
      </c>
      <c r="N114" s="82">
        <f t="shared" si="26"/>
        <v>0.65709757815007708</v>
      </c>
      <c r="O114" s="82">
        <f t="shared" si="29"/>
        <v>0.49744471389366451</v>
      </c>
      <c r="P114" s="82">
        <f t="shared" si="29"/>
        <v>0</v>
      </c>
      <c r="Q114" s="82">
        <f t="shared" si="26"/>
        <v>0.13999035360588596</v>
      </c>
      <c r="R114" s="82">
        <f t="shared" si="26"/>
        <v>0</v>
      </c>
      <c r="S114" s="82">
        <f t="shared" si="26"/>
        <v>0.28905571212739961</v>
      </c>
      <c r="T114" s="82">
        <f t="shared" si="26"/>
        <v>0</v>
      </c>
      <c r="U114" s="82">
        <f t="shared" si="26"/>
        <v>3.1930572851282518E-3</v>
      </c>
      <c r="V114" s="82">
        <f t="shared" si="26"/>
        <v>1.5847647473031268</v>
      </c>
      <c r="W114" s="82">
        <f t="shared" si="27"/>
        <v>0</v>
      </c>
      <c r="X114" s="82">
        <f t="shared" si="26"/>
        <v>0.22237123156219488</v>
      </c>
      <c r="Y114" s="82">
        <f t="shared" si="26"/>
        <v>0</v>
      </c>
      <c r="Z114" s="82">
        <f t="shared" si="26"/>
        <v>3.7476409188610532E-2</v>
      </c>
      <c r="AA114" s="82">
        <f t="shared" si="26"/>
        <v>0</v>
      </c>
      <c r="AB114" s="82"/>
      <c r="AC114" s="82">
        <f t="shared" si="26"/>
        <v>0</v>
      </c>
      <c r="AD114" s="82">
        <f t="shared" si="26"/>
        <v>8.4027823292848719E-2</v>
      </c>
      <c r="AE114" s="82">
        <f t="shared" si="26"/>
        <v>5.0416693975709234E-2</v>
      </c>
      <c r="AF114" s="82">
        <f t="shared" si="26"/>
        <v>1.0755561381484637</v>
      </c>
      <c r="AG114" s="82">
        <f t="shared" si="28"/>
        <v>0</v>
      </c>
      <c r="AH114" s="82">
        <f t="shared" si="28"/>
        <v>5.8315309365237017E-2</v>
      </c>
      <c r="AI114" s="82">
        <f t="shared" si="28"/>
        <v>0</v>
      </c>
    </row>
    <row r="115" spans="1:35">
      <c r="A115" s="113">
        <f t="shared" si="31"/>
        <v>41068</v>
      </c>
      <c r="B115" s="117">
        <f t="shared" si="30"/>
        <v>9.7863172453662841</v>
      </c>
      <c r="C115" s="82">
        <f t="shared" si="25"/>
        <v>0</v>
      </c>
      <c r="D115" s="82">
        <f t="shared" si="26"/>
        <v>0.41392105754057279</v>
      </c>
      <c r="E115" s="82">
        <f t="shared" si="26"/>
        <v>0.41392105754057279</v>
      </c>
      <c r="F115" s="82">
        <f t="shared" si="26"/>
        <v>0.41408911318715858</v>
      </c>
      <c r="G115" s="82">
        <f t="shared" si="26"/>
        <v>0</v>
      </c>
      <c r="H115" s="82">
        <f t="shared" si="26"/>
        <v>0</v>
      </c>
      <c r="I115" s="82">
        <f t="shared" si="26"/>
        <v>3.361112931713949</v>
      </c>
      <c r="J115" s="82">
        <f t="shared" si="26"/>
        <v>1.4688063511589957E-2</v>
      </c>
      <c r="K115" s="82">
        <f t="shared" si="26"/>
        <v>0</v>
      </c>
      <c r="L115" s="82">
        <f t="shared" si="26"/>
        <v>0</v>
      </c>
      <c r="M115" s="82">
        <f t="shared" si="26"/>
        <v>0.46887525397409585</v>
      </c>
      <c r="N115" s="82">
        <f t="shared" si="26"/>
        <v>0.65709757815007708</v>
      </c>
      <c r="O115" s="82">
        <f t="shared" si="29"/>
        <v>0.49744471389366451</v>
      </c>
      <c r="P115" s="82">
        <f t="shared" si="29"/>
        <v>0</v>
      </c>
      <c r="Q115" s="82">
        <f t="shared" si="26"/>
        <v>0.13999035360588596</v>
      </c>
      <c r="R115" s="82">
        <f t="shared" si="26"/>
        <v>0</v>
      </c>
      <c r="S115" s="82">
        <f t="shared" si="26"/>
        <v>0.28905571212739961</v>
      </c>
      <c r="T115" s="82">
        <f t="shared" si="26"/>
        <v>0</v>
      </c>
      <c r="U115" s="82">
        <f t="shared" si="26"/>
        <v>3.1930572851282518E-3</v>
      </c>
      <c r="V115" s="82">
        <f t="shared" si="26"/>
        <v>1.5847647473031268</v>
      </c>
      <c r="W115" s="82">
        <f t="shared" si="27"/>
        <v>0</v>
      </c>
      <c r="X115" s="82">
        <f t="shared" si="26"/>
        <v>0.22237123156219488</v>
      </c>
      <c r="Y115" s="82">
        <f t="shared" si="26"/>
        <v>0</v>
      </c>
      <c r="Z115" s="82">
        <f t="shared" si="26"/>
        <v>3.7476409188610532E-2</v>
      </c>
      <c r="AA115" s="82">
        <f t="shared" si="26"/>
        <v>0</v>
      </c>
      <c r="AB115" s="82"/>
      <c r="AC115" s="82">
        <f t="shared" si="26"/>
        <v>0</v>
      </c>
      <c r="AD115" s="82">
        <f t="shared" si="26"/>
        <v>8.4027823292848719E-2</v>
      </c>
      <c r="AE115" s="82">
        <f t="shared" si="26"/>
        <v>5.0416693975709234E-2</v>
      </c>
      <c r="AF115" s="82">
        <f t="shared" si="26"/>
        <v>1.0755561381484637</v>
      </c>
      <c r="AG115" s="82">
        <f t="shared" si="28"/>
        <v>0</v>
      </c>
      <c r="AH115" s="82">
        <f t="shared" si="28"/>
        <v>5.8315309365237017E-2</v>
      </c>
      <c r="AI115" s="82">
        <f t="shared" si="28"/>
        <v>0</v>
      </c>
    </row>
    <row r="116" spans="1:35">
      <c r="A116" s="113">
        <f t="shared" si="31"/>
        <v>41069</v>
      </c>
      <c r="B116" s="117">
        <f t="shared" si="30"/>
        <v>9.7863172453662841</v>
      </c>
      <c r="C116" s="82">
        <f t="shared" si="25"/>
        <v>0</v>
      </c>
      <c r="D116" s="82">
        <f t="shared" si="26"/>
        <v>0.41392105754057279</v>
      </c>
      <c r="E116" s="82">
        <f t="shared" si="26"/>
        <v>0.41392105754057279</v>
      </c>
      <c r="F116" s="82">
        <f t="shared" si="26"/>
        <v>0.41408911318715858</v>
      </c>
      <c r="G116" s="82">
        <f t="shared" si="26"/>
        <v>0</v>
      </c>
      <c r="H116" s="82">
        <f t="shared" si="26"/>
        <v>0</v>
      </c>
      <c r="I116" s="82">
        <f t="shared" si="26"/>
        <v>3.361112931713949</v>
      </c>
      <c r="J116" s="82">
        <f t="shared" si="26"/>
        <v>1.4688063511589957E-2</v>
      </c>
      <c r="K116" s="82">
        <f t="shared" si="26"/>
        <v>0</v>
      </c>
      <c r="L116" s="82">
        <f t="shared" si="26"/>
        <v>0</v>
      </c>
      <c r="M116" s="82">
        <f t="shared" si="26"/>
        <v>0.46887525397409585</v>
      </c>
      <c r="N116" s="82">
        <f t="shared" si="26"/>
        <v>0.65709757815007708</v>
      </c>
      <c r="O116" s="82">
        <f t="shared" si="29"/>
        <v>0.49744471389366451</v>
      </c>
      <c r="P116" s="82">
        <f t="shared" si="29"/>
        <v>0</v>
      </c>
      <c r="Q116" s="82">
        <f t="shared" si="26"/>
        <v>0.13999035360588596</v>
      </c>
      <c r="R116" s="82">
        <f t="shared" si="26"/>
        <v>0</v>
      </c>
      <c r="S116" s="82">
        <f t="shared" si="26"/>
        <v>0.28905571212739961</v>
      </c>
      <c r="T116" s="82">
        <f t="shared" si="26"/>
        <v>0</v>
      </c>
      <c r="U116" s="82">
        <f t="shared" si="26"/>
        <v>3.1930572851282518E-3</v>
      </c>
      <c r="V116" s="82">
        <f t="shared" si="26"/>
        <v>1.5847647473031268</v>
      </c>
      <c r="W116" s="82">
        <f t="shared" si="27"/>
        <v>0</v>
      </c>
      <c r="X116" s="82">
        <f t="shared" si="26"/>
        <v>0.22237123156219488</v>
      </c>
      <c r="Y116" s="82">
        <f t="shared" si="26"/>
        <v>0</v>
      </c>
      <c r="Z116" s="82">
        <f t="shared" si="26"/>
        <v>3.7476409188610532E-2</v>
      </c>
      <c r="AA116" s="82">
        <f t="shared" si="26"/>
        <v>0</v>
      </c>
      <c r="AB116" s="82"/>
      <c r="AC116" s="82">
        <f t="shared" si="26"/>
        <v>0</v>
      </c>
      <c r="AD116" s="82">
        <f t="shared" si="26"/>
        <v>8.4027823292848719E-2</v>
      </c>
      <c r="AE116" s="82">
        <f t="shared" si="26"/>
        <v>5.0416693975709234E-2</v>
      </c>
      <c r="AF116" s="82">
        <f t="shared" si="26"/>
        <v>1.0755561381484637</v>
      </c>
      <c r="AG116" s="82">
        <f t="shared" si="28"/>
        <v>0</v>
      </c>
      <c r="AH116" s="82">
        <f t="shared" si="28"/>
        <v>5.8315309365237017E-2</v>
      </c>
      <c r="AI116" s="82">
        <f t="shared" si="28"/>
        <v>0</v>
      </c>
    </row>
    <row r="117" spans="1:35">
      <c r="A117" s="113">
        <f t="shared" si="31"/>
        <v>41070</v>
      </c>
      <c r="B117" s="117">
        <f t="shared" si="30"/>
        <v>9.7863172453662841</v>
      </c>
      <c r="C117" s="82">
        <f t="shared" si="25"/>
        <v>0</v>
      </c>
      <c r="D117" s="82">
        <f t="shared" si="26"/>
        <v>0.41392105754057279</v>
      </c>
      <c r="E117" s="82">
        <f t="shared" si="26"/>
        <v>0.41392105754057279</v>
      </c>
      <c r="F117" s="82">
        <f t="shared" si="26"/>
        <v>0.41408911318715858</v>
      </c>
      <c r="G117" s="82">
        <f t="shared" si="26"/>
        <v>0</v>
      </c>
      <c r="H117" s="82">
        <f t="shared" si="26"/>
        <v>0</v>
      </c>
      <c r="I117" s="82">
        <f t="shared" si="26"/>
        <v>3.361112931713949</v>
      </c>
      <c r="J117" s="82">
        <f t="shared" si="26"/>
        <v>1.4688063511589957E-2</v>
      </c>
      <c r="K117" s="82">
        <f t="shared" si="26"/>
        <v>0</v>
      </c>
      <c r="L117" s="82">
        <f t="shared" si="26"/>
        <v>0</v>
      </c>
      <c r="M117" s="82">
        <f t="shared" si="26"/>
        <v>0.46887525397409585</v>
      </c>
      <c r="N117" s="82">
        <f t="shared" si="26"/>
        <v>0.65709757815007708</v>
      </c>
      <c r="O117" s="82">
        <f t="shared" si="29"/>
        <v>0.49744471389366451</v>
      </c>
      <c r="P117" s="82">
        <f t="shared" si="29"/>
        <v>0</v>
      </c>
      <c r="Q117" s="82">
        <f t="shared" si="26"/>
        <v>0.13999035360588596</v>
      </c>
      <c r="R117" s="82">
        <f t="shared" si="26"/>
        <v>0</v>
      </c>
      <c r="S117" s="82">
        <f t="shared" si="26"/>
        <v>0.28905571212739961</v>
      </c>
      <c r="T117" s="82">
        <f t="shared" si="26"/>
        <v>0</v>
      </c>
      <c r="U117" s="82">
        <f t="shared" si="26"/>
        <v>3.1930572851282518E-3</v>
      </c>
      <c r="V117" s="82">
        <f t="shared" si="26"/>
        <v>1.5847647473031268</v>
      </c>
      <c r="W117" s="82">
        <f t="shared" si="27"/>
        <v>0</v>
      </c>
      <c r="X117" s="82">
        <f t="shared" si="26"/>
        <v>0.22237123156219488</v>
      </c>
      <c r="Y117" s="82">
        <f t="shared" si="26"/>
        <v>0</v>
      </c>
      <c r="Z117" s="82">
        <f t="shared" si="26"/>
        <v>3.7476409188610532E-2</v>
      </c>
      <c r="AA117" s="82">
        <f t="shared" si="26"/>
        <v>0</v>
      </c>
      <c r="AB117" s="82"/>
      <c r="AC117" s="82">
        <f t="shared" si="26"/>
        <v>0</v>
      </c>
      <c r="AD117" s="82">
        <f t="shared" si="26"/>
        <v>8.4027823292848719E-2</v>
      </c>
      <c r="AE117" s="82">
        <f t="shared" si="26"/>
        <v>5.0416693975709234E-2</v>
      </c>
      <c r="AF117" s="82">
        <f t="shared" si="26"/>
        <v>1.0755561381484637</v>
      </c>
      <c r="AG117" s="82">
        <f t="shared" si="28"/>
        <v>0</v>
      </c>
      <c r="AH117" s="82">
        <f t="shared" si="28"/>
        <v>5.8315309365237017E-2</v>
      </c>
      <c r="AI117" s="82">
        <f t="shared" si="28"/>
        <v>0</v>
      </c>
    </row>
    <row r="118" spans="1:35">
      <c r="A118" s="113">
        <f t="shared" si="31"/>
        <v>41071</v>
      </c>
      <c r="B118" s="117">
        <f t="shared" si="30"/>
        <v>9.7863172453662841</v>
      </c>
      <c r="C118" s="82">
        <f t="shared" si="25"/>
        <v>0</v>
      </c>
      <c r="D118" s="82">
        <f t="shared" si="26"/>
        <v>0.41392105754057279</v>
      </c>
      <c r="E118" s="82">
        <f t="shared" si="26"/>
        <v>0.41392105754057279</v>
      </c>
      <c r="F118" s="82">
        <f t="shared" si="26"/>
        <v>0.41408911318715858</v>
      </c>
      <c r="G118" s="82">
        <f t="shared" si="26"/>
        <v>0</v>
      </c>
      <c r="H118" s="82">
        <f t="shared" si="26"/>
        <v>0</v>
      </c>
      <c r="I118" s="82">
        <f t="shared" si="26"/>
        <v>3.361112931713949</v>
      </c>
      <c r="J118" s="82">
        <f t="shared" si="26"/>
        <v>1.4688063511589957E-2</v>
      </c>
      <c r="K118" s="82">
        <f t="shared" si="26"/>
        <v>0</v>
      </c>
      <c r="L118" s="82">
        <f t="shared" si="26"/>
        <v>0</v>
      </c>
      <c r="M118" s="82">
        <f t="shared" si="26"/>
        <v>0.46887525397409585</v>
      </c>
      <c r="N118" s="82">
        <f t="shared" ref="D118:AG133" si="32">N$26/1.98347/30</f>
        <v>0.65709757815007708</v>
      </c>
      <c r="O118" s="82">
        <f t="shared" si="29"/>
        <v>0.49744471389366451</v>
      </c>
      <c r="P118" s="82">
        <f t="shared" si="29"/>
        <v>0</v>
      </c>
      <c r="Q118" s="82">
        <f t="shared" si="32"/>
        <v>0.13999035360588596</v>
      </c>
      <c r="R118" s="82">
        <f t="shared" si="32"/>
        <v>0</v>
      </c>
      <c r="S118" s="82">
        <f t="shared" si="32"/>
        <v>0.28905571212739961</v>
      </c>
      <c r="T118" s="82">
        <f t="shared" si="32"/>
        <v>0</v>
      </c>
      <c r="U118" s="82">
        <f t="shared" si="32"/>
        <v>3.1930572851282518E-3</v>
      </c>
      <c r="V118" s="82">
        <f t="shared" si="32"/>
        <v>1.5847647473031268</v>
      </c>
      <c r="W118" s="82">
        <f t="shared" si="27"/>
        <v>0</v>
      </c>
      <c r="X118" s="82">
        <f t="shared" si="32"/>
        <v>0.22237123156219488</v>
      </c>
      <c r="Y118" s="82">
        <f t="shared" si="32"/>
        <v>0</v>
      </c>
      <c r="Z118" s="82">
        <f t="shared" si="32"/>
        <v>3.7476409188610532E-2</v>
      </c>
      <c r="AA118" s="82">
        <f t="shared" si="32"/>
        <v>0</v>
      </c>
      <c r="AB118" s="82"/>
      <c r="AC118" s="82">
        <f t="shared" si="32"/>
        <v>0</v>
      </c>
      <c r="AD118" s="82">
        <f t="shared" si="32"/>
        <v>8.4027823292848719E-2</v>
      </c>
      <c r="AE118" s="82">
        <f t="shared" si="32"/>
        <v>5.0416693975709234E-2</v>
      </c>
      <c r="AF118" s="82">
        <f t="shared" si="32"/>
        <v>1.0755561381484637</v>
      </c>
      <c r="AG118" s="82">
        <f t="shared" si="32"/>
        <v>0</v>
      </c>
      <c r="AH118" s="82">
        <f t="shared" si="28"/>
        <v>5.8315309365237017E-2</v>
      </c>
      <c r="AI118" s="82">
        <f t="shared" si="28"/>
        <v>0</v>
      </c>
    </row>
    <row r="119" spans="1:35">
      <c r="A119" s="113">
        <f t="shared" si="31"/>
        <v>41072</v>
      </c>
      <c r="B119" s="117">
        <f t="shared" si="30"/>
        <v>9.7863172453662841</v>
      </c>
      <c r="C119" s="82">
        <f t="shared" si="25"/>
        <v>0</v>
      </c>
      <c r="D119" s="82">
        <f t="shared" si="32"/>
        <v>0.41392105754057279</v>
      </c>
      <c r="E119" s="82">
        <f t="shared" si="32"/>
        <v>0.41392105754057279</v>
      </c>
      <c r="F119" s="82">
        <f t="shared" si="32"/>
        <v>0.41408911318715858</v>
      </c>
      <c r="G119" s="82">
        <f t="shared" si="32"/>
        <v>0</v>
      </c>
      <c r="H119" s="82">
        <f t="shared" si="32"/>
        <v>0</v>
      </c>
      <c r="I119" s="82">
        <f t="shared" si="32"/>
        <v>3.361112931713949</v>
      </c>
      <c r="J119" s="82">
        <f t="shared" si="32"/>
        <v>1.4688063511589957E-2</v>
      </c>
      <c r="K119" s="82">
        <f t="shared" si="32"/>
        <v>0</v>
      </c>
      <c r="L119" s="82">
        <f t="shared" si="32"/>
        <v>0</v>
      </c>
      <c r="M119" s="82">
        <f t="shared" si="32"/>
        <v>0.46887525397409585</v>
      </c>
      <c r="N119" s="82">
        <f t="shared" si="32"/>
        <v>0.65709757815007708</v>
      </c>
      <c r="O119" s="82">
        <f t="shared" si="29"/>
        <v>0.49744471389366451</v>
      </c>
      <c r="P119" s="82">
        <f t="shared" si="29"/>
        <v>0</v>
      </c>
      <c r="Q119" s="82">
        <f t="shared" si="32"/>
        <v>0.13999035360588596</v>
      </c>
      <c r="R119" s="82">
        <f t="shared" si="32"/>
        <v>0</v>
      </c>
      <c r="S119" s="82">
        <f t="shared" si="32"/>
        <v>0.28905571212739961</v>
      </c>
      <c r="T119" s="82">
        <f t="shared" si="32"/>
        <v>0</v>
      </c>
      <c r="U119" s="82">
        <f t="shared" si="32"/>
        <v>3.1930572851282518E-3</v>
      </c>
      <c r="V119" s="82">
        <f t="shared" si="32"/>
        <v>1.5847647473031268</v>
      </c>
      <c r="W119" s="82">
        <f t="shared" si="27"/>
        <v>0</v>
      </c>
      <c r="X119" s="82">
        <f t="shared" si="32"/>
        <v>0.22237123156219488</v>
      </c>
      <c r="Y119" s="82">
        <f t="shared" si="32"/>
        <v>0</v>
      </c>
      <c r="Z119" s="82">
        <f t="shared" si="32"/>
        <v>3.7476409188610532E-2</v>
      </c>
      <c r="AA119" s="82">
        <f t="shared" si="32"/>
        <v>0</v>
      </c>
      <c r="AB119" s="82"/>
      <c r="AC119" s="82">
        <f t="shared" si="32"/>
        <v>0</v>
      </c>
      <c r="AD119" s="82">
        <f t="shared" si="32"/>
        <v>8.4027823292848719E-2</v>
      </c>
      <c r="AE119" s="82">
        <f t="shared" si="32"/>
        <v>5.0416693975709234E-2</v>
      </c>
      <c r="AF119" s="82">
        <f t="shared" si="32"/>
        <v>1.0755561381484637</v>
      </c>
      <c r="AG119" s="82">
        <f t="shared" si="28"/>
        <v>0</v>
      </c>
      <c r="AH119" s="82">
        <f t="shared" si="28"/>
        <v>5.8315309365237017E-2</v>
      </c>
      <c r="AI119" s="82">
        <f t="shared" si="28"/>
        <v>0</v>
      </c>
    </row>
    <row r="120" spans="1:35">
      <c r="A120" s="113">
        <f t="shared" si="31"/>
        <v>41073</v>
      </c>
      <c r="B120" s="117">
        <f t="shared" si="30"/>
        <v>9.7863172453662841</v>
      </c>
      <c r="C120" s="82">
        <f t="shared" si="25"/>
        <v>0</v>
      </c>
      <c r="D120" s="82">
        <f t="shared" si="32"/>
        <v>0.41392105754057279</v>
      </c>
      <c r="E120" s="82">
        <f t="shared" si="32"/>
        <v>0.41392105754057279</v>
      </c>
      <c r="F120" s="82">
        <f t="shared" si="32"/>
        <v>0.41408911318715858</v>
      </c>
      <c r="G120" s="82">
        <f t="shared" si="32"/>
        <v>0</v>
      </c>
      <c r="H120" s="82">
        <f t="shared" si="32"/>
        <v>0</v>
      </c>
      <c r="I120" s="82">
        <f t="shared" si="32"/>
        <v>3.361112931713949</v>
      </c>
      <c r="J120" s="82">
        <f t="shared" si="32"/>
        <v>1.4688063511589957E-2</v>
      </c>
      <c r="K120" s="82">
        <f t="shared" si="32"/>
        <v>0</v>
      </c>
      <c r="L120" s="82">
        <f t="shared" si="32"/>
        <v>0</v>
      </c>
      <c r="M120" s="82">
        <f t="shared" si="32"/>
        <v>0.46887525397409585</v>
      </c>
      <c r="N120" s="82">
        <f t="shared" si="32"/>
        <v>0.65709757815007708</v>
      </c>
      <c r="O120" s="82">
        <f t="shared" si="29"/>
        <v>0.49744471389366451</v>
      </c>
      <c r="P120" s="82">
        <f t="shared" si="29"/>
        <v>0</v>
      </c>
      <c r="Q120" s="82">
        <f t="shared" si="32"/>
        <v>0.13999035360588596</v>
      </c>
      <c r="R120" s="82">
        <f t="shared" si="32"/>
        <v>0</v>
      </c>
      <c r="S120" s="82">
        <f t="shared" si="32"/>
        <v>0.28905571212739961</v>
      </c>
      <c r="T120" s="82">
        <f t="shared" si="32"/>
        <v>0</v>
      </c>
      <c r="U120" s="82">
        <f t="shared" si="32"/>
        <v>3.1930572851282518E-3</v>
      </c>
      <c r="V120" s="82">
        <f t="shared" si="32"/>
        <v>1.5847647473031268</v>
      </c>
      <c r="W120" s="82">
        <f t="shared" si="27"/>
        <v>0</v>
      </c>
      <c r="X120" s="82">
        <f t="shared" si="32"/>
        <v>0.22237123156219488</v>
      </c>
      <c r="Y120" s="82">
        <f t="shared" si="32"/>
        <v>0</v>
      </c>
      <c r="Z120" s="82">
        <f t="shared" si="32"/>
        <v>3.7476409188610532E-2</v>
      </c>
      <c r="AA120" s="82">
        <f t="shared" si="32"/>
        <v>0</v>
      </c>
      <c r="AB120" s="82"/>
      <c r="AC120" s="82">
        <f t="shared" si="32"/>
        <v>0</v>
      </c>
      <c r="AD120" s="82">
        <f t="shared" si="32"/>
        <v>8.4027823292848719E-2</v>
      </c>
      <c r="AE120" s="82">
        <f t="shared" si="32"/>
        <v>5.0416693975709234E-2</v>
      </c>
      <c r="AF120" s="82">
        <f t="shared" si="32"/>
        <v>1.0755561381484637</v>
      </c>
      <c r="AG120" s="82">
        <f t="shared" si="28"/>
        <v>0</v>
      </c>
      <c r="AH120" s="82">
        <f t="shared" si="28"/>
        <v>5.8315309365237017E-2</v>
      </c>
      <c r="AI120" s="82">
        <f t="shared" si="28"/>
        <v>0</v>
      </c>
    </row>
    <row r="121" spans="1:35">
      <c r="A121" s="113">
        <f t="shared" si="31"/>
        <v>41074</v>
      </c>
      <c r="B121" s="117">
        <f t="shared" si="30"/>
        <v>9.7863172453662841</v>
      </c>
      <c r="C121" s="82">
        <f t="shared" si="25"/>
        <v>0</v>
      </c>
      <c r="D121" s="82">
        <f t="shared" si="32"/>
        <v>0.41392105754057279</v>
      </c>
      <c r="E121" s="82">
        <f t="shared" si="32"/>
        <v>0.41392105754057279</v>
      </c>
      <c r="F121" s="82">
        <f t="shared" si="32"/>
        <v>0.41408911318715858</v>
      </c>
      <c r="G121" s="82">
        <f t="shared" si="32"/>
        <v>0</v>
      </c>
      <c r="H121" s="82">
        <f t="shared" si="32"/>
        <v>0</v>
      </c>
      <c r="I121" s="82">
        <f t="shared" si="32"/>
        <v>3.361112931713949</v>
      </c>
      <c r="J121" s="82">
        <f t="shared" si="32"/>
        <v>1.4688063511589957E-2</v>
      </c>
      <c r="K121" s="82">
        <f t="shared" si="32"/>
        <v>0</v>
      </c>
      <c r="L121" s="82">
        <f t="shared" si="32"/>
        <v>0</v>
      </c>
      <c r="M121" s="82">
        <f t="shared" si="32"/>
        <v>0.46887525397409585</v>
      </c>
      <c r="N121" s="82">
        <f t="shared" si="32"/>
        <v>0.65709757815007708</v>
      </c>
      <c r="O121" s="82">
        <f t="shared" si="29"/>
        <v>0.49744471389366451</v>
      </c>
      <c r="P121" s="82">
        <f t="shared" si="29"/>
        <v>0</v>
      </c>
      <c r="Q121" s="82">
        <f t="shared" si="32"/>
        <v>0.13999035360588596</v>
      </c>
      <c r="R121" s="82">
        <f t="shared" si="32"/>
        <v>0</v>
      </c>
      <c r="S121" s="82">
        <f t="shared" si="32"/>
        <v>0.28905571212739961</v>
      </c>
      <c r="T121" s="82">
        <f t="shared" si="32"/>
        <v>0</v>
      </c>
      <c r="U121" s="82">
        <f t="shared" si="32"/>
        <v>3.1930572851282518E-3</v>
      </c>
      <c r="V121" s="82">
        <f t="shared" si="32"/>
        <v>1.5847647473031268</v>
      </c>
      <c r="W121" s="82">
        <f t="shared" si="27"/>
        <v>0</v>
      </c>
      <c r="X121" s="82">
        <f t="shared" si="32"/>
        <v>0.22237123156219488</v>
      </c>
      <c r="Y121" s="82">
        <f t="shared" si="32"/>
        <v>0</v>
      </c>
      <c r="Z121" s="82">
        <f t="shared" si="32"/>
        <v>3.7476409188610532E-2</v>
      </c>
      <c r="AA121" s="82">
        <f t="shared" si="32"/>
        <v>0</v>
      </c>
      <c r="AB121" s="82"/>
      <c r="AC121" s="82">
        <f t="shared" si="32"/>
        <v>0</v>
      </c>
      <c r="AD121" s="82">
        <f t="shared" si="32"/>
        <v>8.4027823292848719E-2</v>
      </c>
      <c r="AE121" s="82">
        <f t="shared" si="32"/>
        <v>5.0416693975709234E-2</v>
      </c>
      <c r="AF121" s="82">
        <f t="shared" si="32"/>
        <v>1.0755561381484637</v>
      </c>
      <c r="AG121" s="82">
        <f t="shared" si="28"/>
        <v>0</v>
      </c>
      <c r="AH121" s="82">
        <f t="shared" si="28"/>
        <v>5.8315309365237017E-2</v>
      </c>
      <c r="AI121" s="82">
        <f t="shared" si="28"/>
        <v>0</v>
      </c>
    </row>
    <row r="122" spans="1:35">
      <c r="A122" s="113">
        <f t="shared" si="31"/>
        <v>41075</v>
      </c>
      <c r="B122" s="117">
        <f t="shared" si="30"/>
        <v>9.7863172453662841</v>
      </c>
      <c r="C122" s="82">
        <f t="shared" si="25"/>
        <v>0</v>
      </c>
      <c r="D122" s="82">
        <f t="shared" si="32"/>
        <v>0.41392105754057279</v>
      </c>
      <c r="E122" s="82">
        <f t="shared" si="32"/>
        <v>0.41392105754057279</v>
      </c>
      <c r="F122" s="82">
        <f t="shared" si="32"/>
        <v>0.41408911318715858</v>
      </c>
      <c r="G122" s="82">
        <f t="shared" si="32"/>
        <v>0</v>
      </c>
      <c r="H122" s="82">
        <f t="shared" si="32"/>
        <v>0</v>
      </c>
      <c r="I122" s="82">
        <f t="shared" si="32"/>
        <v>3.361112931713949</v>
      </c>
      <c r="J122" s="82">
        <f t="shared" si="32"/>
        <v>1.4688063511589957E-2</v>
      </c>
      <c r="K122" s="82">
        <f t="shared" si="32"/>
        <v>0</v>
      </c>
      <c r="L122" s="82">
        <f t="shared" si="32"/>
        <v>0</v>
      </c>
      <c r="M122" s="82">
        <f t="shared" si="32"/>
        <v>0.46887525397409585</v>
      </c>
      <c r="N122" s="82">
        <f t="shared" si="32"/>
        <v>0.65709757815007708</v>
      </c>
      <c r="O122" s="82">
        <f t="shared" si="29"/>
        <v>0.49744471389366451</v>
      </c>
      <c r="P122" s="82">
        <f t="shared" si="29"/>
        <v>0</v>
      </c>
      <c r="Q122" s="82">
        <f t="shared" si="32"/>
        <v>0.13999035360588596</v>
      </c>
      <c r="R122" s="82">
        <f t="shared" si="32"/>
        <v>0</v>
      </c>
      <c r="S122" s="82">
        <f t="shared" si="32"/>
        <v>0.28905571212739961</v>
      </c>
      <c r="T122" s="82">
        <f t="shared" si="32"/>
        <v>0</v>
      </c>
      <c r="U122" s="82">
        <f t="shared" si="32"/>
        <v>3.1930572851282518E-3</v>
      </c>
      <c r="V122" s="82">
        <f t="shared" si="32"/>
        <v>1.5847647473031268</v>
      </c>
      <c r="W122" s="82">
        <f t="shared" si="27"/>
        <v>0</v>
      </c>
      <c r="X122" s="82">
        <f t="shared" si="32"/>
        <v>0.22237123156219488</v>
      </c>
      <c r="Y122" s="82">
        <f t="shared" si="32"/>
        <v>0</v>
      </c>
      <c r="Z122" s="82">
        <f t="shared" si="32"/>
        <v>3.7476409188610532E-2</v>
      </c>
      <c r="AA122" s="82">
        <f t="shared" si="32"/>
        <v>0</v>
      </c>
      <c r="AB122" s="82"/>
      <c r="AC122" s="82">
        <f t="shared" si="32"/>
        <v>0</v>
      </c>
      <c r="AD122" s="82">
        <f t="shared" si="32"/>
        <v>8.4027823292848719E-2</v>
      </c>
      <c r="AE122" s="82">
        <f t="shared" si="32"/>
        <v>5.0416693975709234E-2</v>
      </c>
      <c r="AF122" s="82">
        <f t="shared" si="32"/>
        <v>1.0755561381484637</v>
      </c>
      <c r="AG122" s="82">
        <f t="shared" si="28"/>
        <v>0</v>
      </c>
      <c r="AH122" s="82">
        <f t="shared" si="28"/>
        <v>5.8315309365237017E-2</v>
      </c>
      <c r="AI122" s="82">
        <f t="shared" si="28"/>
        <v>0</v>
      </c>
    </row>
    <row r="123" spans="1:35">
      <c r="A123" s="113">
        <f t="shared" si="31"/>
        <v>41076</v>
      </c>
      <c r="B123" s="117">
        <f t="shared" si="30"/>
        <v>9.7863172453662841</v>
      </c>
      <c r="C123" s="82">
        <f t="shared" si="25"/>
        <v>0</v>
      </c>
      <c r="D123" s="82">
        <f t="shared" si="32"/>
        <v>0.41392105754057279</v>
      </c>
      <c r="E123" s="82">
        <f t="shared" si="32"/>
        <v>0.41392105754057279</v>
      </c>
      <c r="F123" s="82">
        <f t="shared" si="32"/>
        <v>0.41408911318715858</v>
      </c>
      <c r="G123" s="82">
        <f t="shared" si="32"/>
        <v>0</v>
      </c>
      <c r="H123" s="82">
        <f t="shared" si="32"/>
        <v>0</v>
      </c>
      <c r="I123" s="82">
        <f t="shared" si="32"/>
        <v>3.361112931713949</v>
      </c>
      <c r="J123" s="82">
        <f t="shared" si="32"/>
        <v>1.4688063511589957E-2</v>
      </c>
      <c r="K123" s="82">
        <f t="shared" si="32"/>
        <v>0</v>
      </c>
      <c r="L123" s="82">
        <f t="shared" si="32"/>
        <v>0</v>
      </c>
      <c r="M123" s="82">
        <f t="shared" si="32"/>
        <v>0.46887525397409585</v>
      </c>
      <c r="N123" s="82">
        <f t="shared" si="32"/>
        <v>0.65709757815007708</v>
      </c>
      <c r="O123" s="82">
        <f t="shared" si="29"/>
        <v>0.49744471389366451</v>
      </c>
      <c r="P123" s="82">
        <f t="shared" si="29"/>
        <v>0</v>
      </c>
      <c r="Q123" s="82">
        <f t="shared" si="32"/>
        <v>0.13999035360588596</v>
      </c>
      <c r="R123" s="82">
        <f t="shared" si="32"/>
        <v>0</v>
      </c>
      <c r="S123" s="82">
        <f t="shared" si="32"/>
        <v>0.28905571212739961</v>
      </c>
      <c r="T123" s="82">
        <f t="shared" si="32"/>
        <v>0</v>
      </c>
      <c r="U123" s="82">
        <f t="shared" si="32"/>
        <v>3.1930572851282518E-3</v>
      </c>
      <c r="V123" s="82">
        <f t="shared" si="32"/>
        <v>1.5847647473031268</v>
      </c>
      <c r="W123" s="82">
        <f t="shared" si="27"/>
        <v>0</v>
      </c>
      <c r="X123" s="82">
        <f t="shared" si="32"/>
        <v>0.22237123156219488</v>
      </c>
      <c r="Y123" s="82">
        <f t="shared" si="32"/>
        <v>0</v>
      </c>
      <c r="Z123" s="82">
        <f t="shared" si="32"/>
        <v>3.7476409188610532E-2</v>
      </c>
      <c r="AA123" s="82">
        <f t="shared" si="32"/>
        <v>0</v>
      </c>
      <c r="AB123" s="82"/>
      <c r="AC123" s="82">
        <f t="shared" si="32"/>
        <v>0</v>
      </c>
      <c r="AD123" s="82">
        <f t="shared" si="32"/>
        <v>8.4027823292848719E-2</v>
      </c>
      <c r="AE123" s="82">
        <f t="shared" si="32"/>
        <v>5.0416693975709234E-2</v>
      </c>
      <c r="AF123" s="82">
        <f t="shared" si="32"/>
        <v>1.0755561381484637</v>
      </c>
      <c r="AG123" s="82">
        <f t="shared" si="28"/>
        <v>0</v>
      </c>
      <c r="AH123" s="82">
        <f t="shared" si="28"/>
        <v>5.8315309365237017E-2</v>
      </c>
      <c r="AI123" s="82">
        <f t="shared" si="28"/>
        <v>0</v>
      </c>
    </row>
    <row r="124" spans="1:35">
      <c r="A124" s="113">
        <f t="shared" si="31"/>
        <v>41077</v>
      </c>
      <c r="B124" s="117">
        <f t="shared" si="30"/>
        <v>9.7863172453662841</v>
      </c>
      <c r="C124" s="82">
        <f t="shared" si="25"/>
        <v>0</v>
      </c>
      <c r="D124" s="82">
        <f t="shared" si="32"/>
        <v>0.41392105754057279</v>
      </c>
      <c r="E124" s="82">
        <f t="shared" si="32"/>
        <v>0.41392105754057279</v>
      </c>
      <c r="F124" s="82">
        <f t="shared" si="32"/>
        <v>0.41408911318715858</v>
      </c>
      <c r="G124" s="82">
        <f t="shared" si="32"/>
        <v>0</v>
      </c>
      <c r="H124" s="82">
        <f t="shared" si="32"/>
        <v>0</v>
      </c>
      <c r="I124" s="82">
        <f t="shared" si="32"/>
        <v>3.361112931713949</v>
      </c>
      <c r="J124" s="82">
        <f t="shared" si="32"/>
        <v>1.4688063511589957E-2</v>
      </c>
      <c r="K124" s="82">
        <f t="shared" si="32"/>
        <v>0</v>
      </c>
      <c r="L124" s="82">
        <f t="shared" si="32"/>
        <v>0</v>
      </c>
      <c r="M124" s="82">
        <f t="shared" si="32"/>
        <v>0.46887525397409585</v>
      </c>
      <c r="N124" s="82">
        <f t="shared" si="32"/>
        <v>0.65709757815007708</v>
      </c>
      <c r="O124" s="82">
        <f t="shared" si="29"/>
        <v>0.49744471389366451</v>
      </c>
      <c r="P124" s="82">
        <f t="shared" si="29"/>
        <v>0</v>
      </c>
      <c r="Q124" s="82">
        <f t="shared" si="32"/>
        <v>0.13999035360588596</v>
      </c>
      <c r="R124" s="82">
        <f t="shared" si="32"/>
        <v>0</v>
      </c>
      <c r="S124" s="82">
        <f t="shared" si="32"/>
        <v>0.28905571212739961</v>
      </c>
      <c r="T124" s="82">
        <f t="shared" si="32"/>
        <v>0</v>
      </c>
      <c r="U124" s="82">
        <f t="shared" si="32"/>
        <v>3.1930572851282518E-3</v>
      </c>
      <c r="V124" s="82">
        <f t="shared" si="32"/>
        <v>1.5847647473031268</v>
      </c>
      <c r="W124" s="82">
        <f t="shared" si="27"/>
        <v>0</v>
      </c>
      <c r="X124" s="82">
        <f t="shared" si="32"/>
        <v>0.22237123156219488</v>
      </c>
      <c r="Y124" s="82">
        <f t="shared" si="32"/>
        <v>0</v>
      </c>
      <c r="Z124" s="82">
        <f t="shared" si="32"/>
        <v>3.7476409188610532E-2</v>
      </c>
      <c r="AA124" s="82">
        <f t="shared" si="32"/>
        <v>0</v>
      </c>
      <c r="AB124" s="82"/>
      <c r="AC124" s="82">
        <f t="shared" si="32"/>
        <v>0</v>
      </c>
      <c r="AD124" s="82">
        <f t="shared" si="32"/>
        <v>8.4027823292848719E-2</v>
      </c>
      <c r="AE124" s="82">
        <f t="shared" si="32"/>
        <v>5.0416693975709234E-2</v>
      </c>
      <c r="AF124" s="82">
        <f t="shared" si="32"/>
        <v>1.0755561381484637</v>
      </c>
      <c r="AG124" s="82">
        <f t="shared" ref="AG124:AI137" si="33">AG$26/1.98347/30</f>
        <v>0</v>
      </c>
      <c r="AH124" s="82">
        <f t="shared" si="33"/>
        <v>5.8315309365237017E-2</v>
      </c>
      <c r="AI124" s="82">
        <f t="shared" si="33"/>
        <v>0</v>
      </c>
    </row>
    <row r="125" spans="1:35">
      <c r="A125" s="113">
        <f t="shared" si="31"/>
        <v>41078</v>
      </c>
      <c r="B125" s="117">
        <f t="shared" si="30"/>
        <v>9.7863172453662841</v>
      </c>
      <c r="C125" s="82">
        <f t="shared" si="25"/>
        <v>0</v>
      </c>
      <c r="D125" s="82">
        <f t="shared" si="32"/>
        <v>0.41392105754057279</v>
      </c>
      <c r="E125" s="82">
        <f t="shared" si="32"/>
        <v>0.41392105754057279</v>
      </c>
      <c r="F125" s="82">
        <f t="shared" si="32"/>
        <v>0.41408911318715858</v>
      </c>
      <c r="G125" s="82">
        <f t="shared" si="32"/>
        <v>0</v>
      </c>
      <c r="H125" s="82">
        <f t="shared" si="32"/>
        <v>0</v>
      </c>
      <c r="I125" s="82">
        <f t="shared" si="32"/>
        <v>3.361112931713949</v>
      </c>
      <c r="J125" s="82">
        <f t="shared" si="32"/>
        <v>1.4688063511589957E-2</v>
      </c>
      <c r="K125" s="82">
        <f t="shared" si="32"/>
        <v>0</v>
      </c>
      <c r="L125" s="82">
        <f t="shared" si="32"/>
        <v>0</v>
      </c>
      <c r="M125" s="82">
        <f t="shared" si="32"/>
        <v>0.46887525397409585</v>
      </c>
      <c r="N125" s="82">
        <f t="shared" si="32"/>
        <v>0.65709757815007708</v>
      </c>
      <c r="O125" s="82">
        <f t="shared" si="32"/>
        <v>0.49744471389366451</v>
      </c>
      <c r="P125" s="82">
        <f t="shared" ref="P125:P137" si="34">P$26/1.98347/30</f>
        <v>0</v>
      </c>
      <c r="Q125" s="82">
        <f t="shared" si="32"/>
        <v>0.13999035360588596</v>
      </c>
      <c r="R125" s="82">
        <f t="shared" si="32"/>
        <v>0</v>
      </c>
      <c r="S125" s="82">
        <f t="shared" si="32"/>
        <v>0.28905571212739961</v>
      </c>
      <c r="T125" s="82">
        <f t="shared" si="32"/>
        <v>0</v>
      </c>
      <c r="U125" s="82">
        <f t="shared" si="32"/>
        <v>3.1930572851282518E-3</v>
      </c>
      <c r="V125" s="82">
        <f t="shared" si="32"/>
        <v>1.5847647473031268</v>
      </c>
      <c r="W125" s="82">
        <f t="shared" si="27"/>
        <v>0</v>
      </c>
      <c r="X125" s="82">
        <f t="shared" si="32"/>
        <v>0.22237123156219488</v>
      </c>
      <c r="Y125" s="82">
        <f t="shared" si="32"/>
        <v>0</v>
      </c>
      <c r="Z125" s="82">
        <f t="shared" si="32"/>
        <v>3.7476409188610532E-2</v>
      </c>
      <c r="AA125" s="82">
        <f t="shared" si="32"/>
        <v>0</v>
      </c>
      <c r="AB125" s="82"/>
      <c r="AC125" s="82">
        <f t="shared" si="32"/>
        <v>0</v>
      </c>
      <c r="AD125" s="82">
        <f t="shared" si="32"/>
        <v>8.4027823292848719E-2</v>
      </c>
      <c r="AE125" s="82">
        <f t="shared" si="32"/>
        <v>5.0416693975709234E-2</v>
      </c>
      <c r="AF125" s="82">
        <f t="shared" si="32"/>
        <v>1.0755561381484637</v>
      </c>
      <c r="AG125" s="82">
        <f t="shared" si="33"/>
        <v>0</v>
      </c>
      <c r="AH125" s="82">
        <f t="shared" si="33"/>
        <v>5.8315309365237017E-2</v>
      </c>
      <c r="AI125" s="82">
        <f t="shared" si="33"/>
        <v>0</v>
      </c>
    </row>
    <row r="126" spans="1:35">
      <c r="A126" s="113">
        <f t="shared" si="31"/>
        <v>41079</v>
      </c>
      <c r="B126" s="117">
        <f t="shared" si="30"/>
        <v>9.7863172453662841</v>
      </c>
      <c r="C126" s="82">
        <f t="shared" si="25"/>
        <v>0</v>
      </c>
      <c r="D126" s="82">
        <f t="shared" si="32"/>
        <v>0.41392105754057279</v>
      </c>
      <c r="E126" s="82">
        <f t="shared" si="32"/>
        <v>0.41392105754057279</v>
      </c>
      <c r="F126" s="82">
        <f t="shared" si="32"/>
        <v>0.41408911318715858</v>
      </c>
      <c r="G126" s="82">
        <f t="shared" si="32"/>
        <v>0</v>
      </c>
      <c r="H126" s="82">
        <f t="shared" si="32"/>
        <v>0</v>
      </c>
      <c r="I126" s="82">
        <f t="shared" si="32"/>
        <v>3.361112931713949</v>
      </c>
      <c r="J126" s="82">
        <f t="shared" si="32"/>
        <v>1.4688063511589957E-2</v>
      </c>
      <c r="K126" s="82">
        <f t="shared" si="32"/>
        <v>0</v>
      </c>
      <c r="L126" s="82">
        <f t="shared" si="32"/>
        <v>0</v>
      </c>
      <c r="M126" s="82">
        <f t="shared" si="32"/>
        <v>0.46887525397409585</v>
      </c>
      <c r="N126" s="82">
        <f t="shared" si="32"/>
        <v>0.65709757815007708</v>
      </c>
      <c r="O126" s="82">
        <f t="shared" si="32"/>
        <v>0.49744471389366451</v>
      </c>
      <c r="P126" s="82">
        <f t="shared" si="34"/>
        <v>0</v>
      </c>
      <c r="Q126" s="82">
        <f t="shared" si="32"/>
        <v>0.13999035360588596</v>
      </c>
      <c r="R126" s="82">
        <f t="shared" si="32"/>
        <v>0</v>
      </c>
      <c r="S126" s="82">
        <f t="shared" si="32"/>
        <v>0.28905571212739961</v>
      </c>
      <c r="T126" s="82">
        <f t="shared" si="32"/>
        <v>0</v>
      </c>
      <c r="U126" s="82">
        <f t="shared" si="32"/>
        <v>3.1930572851282518E-3</v>
      </c>
      <c r="V126" s="82">
        <f t="shared" si="32"/>
        <v>1.5847647473031268</v>
      </c>
      <c r="W126" s="82">
        <f t="shared" si="27"/>
        <v>0</v>
      </c>
      <c r="X126" s="82">
        <f t="shared" si="32"/>
        <v>0.22237123156219488</v>
      </c>
      <c r="Y126" s="82">
        <f t="shared" si="32"/>
        <v>0</v>
      </c>
      <c r="Z126" s="82">
        <f t="shared" si="32"/>
        <v>3.7476409188610532E-2</v>
      </c>
      <c r="AA126" s="82">
        <f t="shared" si="32"/>
        <v>0</v>
      </c>
      <c r="AB126" s="82"/>
      <c r="AC126" s="82">
        <f t="shared" si="32"/>
        <v>0</v>
      </c>
      <c r="AD126" s="82">
        <f t="shared" si="32"/>
        <v>8.4027823292848719E-2</v>
      </c>
      <c r="AE126" s="82">
        <f t="shared" si="32"/>
        <v>5.0416693975709234E-2</v>
      </c>
      <c r="AF126" s="82">
        <f t="shared" si="32"/>
        <v>1.0755561381484637</v>
      </c>
      <c r="AG126" s="82">
        <f t="shared" si="33"/>
        <v>0</v>
      </c>
      <c r="AH126" s="82">
        <f t="shared" si="33"/>
        <v>5.8315309365237017E-2</v>
      </c>
      <c r="AI126" s="82">
        <f t="shared" si="33"/>
        <v>0</v>
      </c>
    </row>
    <row r="127" spans="1:35">
      <c r="A127" s="113">
        <f t="shared" si="31"/>
        <v>41080</v>
      </c>
      <c r="B127" s="117">
        <f t="shared" si="30"/>
        <v>9.7863172453662841</v>
      </c>
      <c r="C127" s="82">
        <f t="shared" si="25"/>
        <v>0</v>
      </c>
      <c r="D127" s="82">
        <f t="shared" si="32"/>
        <v>0.41392105754057279</v>
      </c>
      <c r="E127" s="82">
        <f t="shared" si="32"/>
        <v>0.41392105754057279</v>
      </c>
      <c r="F127" s="82">
        <f t="shared" si="32"/>
        <v>0.41408911318715858</v>
      </c>
      <c r="G127" s="82">
        <f t="shared" si="32"/>
        <v>0</v>
      </c>
      <c r="H127" s="82">
        <f t="shared" si="32"/>
        <v>0</v>
      </c>
      <c r="I127" s="82">
        <f t="shared" si="32"/>
        <v>3.361112931713949</v>
      </c>
      <c r="J127" s="82">
        <f t="shared" si="32"/>
        <v>1.4688063511589957E-2</v>
      </c>
      <c r="K127" s="82">
        <f t="shared" si="32"/>
        <v>0</v>
      </c>
      <c r="L127" s="82">
        <f t="shared" si="32"/>
        <v>0</v>
      </c>
      <c r="M127" s="82">
        <f t="shared" si="32"/>
        <v>0.46887525397409585</v>
      </c>
      <c r="N127" s="82">
        <f t="shared" si="32"/>
        <v>0.65709757815007708</v>
      </c>
      <c r="O127" s="82">
        <f t="shared" si="32"/>
        <v>0.49744471389366451</v>
      </c>
      <c r="P127" s="82">
        <f t="shared" si="34"/>
        <v>0</v>
      </c>
      <c r="Q127" s="82">
        <f t="shared" si="32"/>
        <v>0.13999035360588596</v>
      </c>
      <c r="R127" s="82">
        <f t="shared" si="32"/>
        <v>0</v>
      </c>
      <c r="S127" s="82">
        <f t="shared" si="32"/>
        <v>0.28905571212739961</v>
      </c>
      <c r="T127" s="82">
        <f t="shared" si="32"/>
        <v>0</v>
      </c>
      <c r="U127" s="82">
        <f t="shared" si="32"/>
        <v>3.1930572851282518E-3</v>
      </c>
      <c r="V127" s="82">
        <f t="shared" si="32"/>
        <v>1.5847647473031268</v>
      </c>
      <c r="W127" s="82">
        <f t="shared" si="27"/>
        <v>0</v>
      </c>
      <c r="X127" s="82">
        <f t="shared" si="32"/>
        <v>0.22237123156219488</v>
      </c>
      <c r="Y127" s="82">
        <f t="shared" si="32"/>
        <v>0</v>
      </c>
      <c r="Z127" s="82">
        <f t="shared" si="32"/>
        <v>3.7476409188610532E-2</v>
      </c>
      <c r="AA127" s="82">
        <f t="shared" si="32"/>
        <v>0</v>
      </c>
      <c r="AB127" s="82"/>
      <c r="AC127" s="82">
        <f t="shared" si="32"/>
        <v>0</v>
      </c>
      <c r="AD127" s="82">
        <f t="shared" si="32"/>
        <v>8.4027823292848719E-2</v>
      </c>
      <c r="AE127" s="82">
        <f t="shared" si="32"/>
        <v>5.0416693975709234E-2</v>
      </c>
      <c r="AF127" s="82">
        <f t="shared" si="32"/>
        <v>1.0755561381484637</v>
      </c>
      <c r="AG127" s="82">
        <f t="shared" si="33"/>
        <v>0</v>
      </c>
      <c r="AH127" s="82">
        <f t="shared" si="33"/>
        <v>5.8315309365237017E-2</v>
      </c>
      <c r="AI127" s="82">
        <f t="shared" si="33"/>
        <v>0</v>
      </c>
    </row>
    <row r="128" spans="1:35">
      <c r="A128" s="113">
        <f t="shared" si="31"/>
        <v>41081</v>
      </c>
      <c r="B128" s="117">
        <f t="shared" si="30"/>
        <v>9.7863172453662841</v>
      </c>
      <c r="C128" s="82">
        <f t="shared" si="25"/>
        <v>0</v>
      </c>
      <c r="D128" s="82">
        <f t="shared" si="32"/>
        <v>0.41392105754057279</v>
      </c>
      <c r="E128" s="82">
        <f t="shared" si="32"/>
        <v>0.41392105754057279</v>
      </c>
      <c r="F128" s="82">
        <f t="shared" si="32"/>
        <v>0.41408911318715858</v>
      </c>
      <c r="G128" s="82">
        <f t="shared" si="32"/>
        <v>0</v>
      </c>
      <c r="H128" s="82">
        <f t="shared" si="32"/>
        <v>0</v>
      </c>
      <c r="I128" s="82">
        <f t="shared" ref="D128:AG137" si="35">I$26/1.98347/30</f>
        <v>3.361112931713949</v>
      </c>
      <c r="J128" s="82">
        <f t="shared" si="35"/>
        <v>1.4688063511589957E-2</v>
      </c>
      <c r="K128" s="82">
        <f t="shared" si="35"/>
        <v>0</v>
      </c>
      <c r="L128" s="82">
        <f t="shared" si="35"/>
        <v>0</v>
      </c>
      <c r="M128" s="82">
        <f t="shared" si="35"/>
        <v>0.46887525397409585</v>
      </c>
      <c r="N128" s="82">
        <f t="shared" si="35"/>
        <v>0.65709757815007708</v>
      </c>
      <c r="O128" s="82">
        <f t="shared" si="32"/>
        <v>0.49744471389366451</v>
      </c>
      <c r="P128" s="82">
        <f t="shared" si="34"/>
        <v>0</v>
      </c>
      <c r="Q128" s="82">
        <f t="shared" si="35"/>
        <v>0.13999035360588596</v>
      </c>
      <c r="R128" s="82">
        <f t="shared" si="35"/>
        <v>0</v>
      </c>
      <c r="S128" s="82">
        <f t="shared" si="35"/>
        <v>0.28905571212739961</v>
      </c>
      <c r="T128" s="82">
        <f t="shared" si="35"/>
        <v>0</v>
      </c>
      <c r="U128" s="82">
        <f t="shared" si="35"/>
        <v>3.1930572851282518E-3</v>
      </c>
      <c r="V128" s="82">
        <f t="shared" si="35"/>
        <v>1.5847647473031268</v>
      </c>
      <c r="W128" s="82">
        <f t="shared" si="27"/>
        <v>0</v>
      </c>
      <c r="X128" s="82">
        <f t="shared" si="35"/>
        <v>0.22237123156219488</v>
      </c>
      <c r="Y128" s="82">
        <f t="shared" si="35"/>
        <v>0</v>
      </c>
      <c r="Z128" s="82">
        <f t="shared" si="35"/>
        <v>3.7476409188610532E-2</v>
      </c>
      <c r="AA128" s="82">
        <f t="shared" si="35"/>
        <v>0</v>
      </c>
      <c r="AB128" s="82"/>
      <c r="AC128" s="82">
        <f t="shared" si="35"/>
        <v>0</v>
      </c>
      <c r="AD128" s="82">
        <f t="shared" si="35"/>
        <v>8.4027823292848719E-2</v>
      </c>
      <c r="AE128" s="82">
        <f t="shared" si="35"/>
        <v>5.0416693975709234E-2</v>
      </c>
      <c r="AF128" s="82">
        <f t="shared" si="35"/>
        <v>1.0755561381484637</v>
      </c>
      <c r="AG128" s="82">
        <f t="shared" si="35"/>
        <v>0</v>
      </c>
      <c r="AH128" s="82">
        <f t="shared" si="33"/>
        <v>5.8315309365237017E-2</v>
      </c>
      <c r="AI128" s="82">
        <f t="shared" si="33"/>
        <v>0</v>
      </c>
    </row>
    <row r="129" spans="1:35">
      <c r="A129" s="113">
        <f t="shared" si="31"/>
        <v>41082</v>
      </c>
      <c r="B129" s="117">
        <f t="shared" si="30"/>
        <v>9.7863172453662841</v>
      </c>
      <c r="C129" s="82">
        <f t="shared" si="25"/>
        <v>0</v>
      </c>
      <c r="D129" s="82">
        <f t="shared" si="35"/>
        <v>0.41392105754057279</v>
      </c>
      <c r="E129" s="82">
        <f t="shared" si="35"/>
        <v>0.41392105754057279</v>
      </c>
      <c r="F129" s="82">
        <f t="shared" si="35"/>
        <v>0.41408911318715858</v>
      </c>
      <c r="G129" s="82">
        <f t="shared" si="35"/>
        <v>0</v>
      </c>
      <c r="H129" s="82">
        <f t="shared" si="35"/>
        <v>0</v>
      </c>
      <c r="I129" s="82">
        <f t="shared" si="35"/>
        <v>3.361112931713949</v>
      </c>
      <c r="J129" s="82">
        <f t="shared" si="35"/>
        <v>1.4688063511589957E-2</v>
      </c>
      <c r="K129" s="82">
        <f t="shared" si="35"/>
        <v>0</v>
      </c>
      <c r="L129" s="82">
        <f t="shared" si="35"/>
        <v>0</v>
      </c>
      <c r="M129" s="82">
        <f t="shared" si="35"/>
        <v>0.46887525397409585</v>
      </c>
      <c r="N129" s="82">
        <f t="shared" si="35"/>
        <v>0.65709757815007708</v>
      </c>
      <c r="O129" s="82">
        <f t="shared" si="32"/>
        <v>0.49744471389366451</v>
      </c>
      <c r="P129" s="82">
        <f t="shared" si="34"/>
        <v>0</v>
      </c>
      <c r="Q129" s="82">
        <f t="shared" si="35"/>
        <v>0.13999035360588596</v>
      </c>
      <c r="R129" s="82">
        <f t="shared" si="35"/>
        <v>0</v>
      </c>
      <c r="S129" s="82">
        <f t="shared" si="35"/>
        <v>0.28905571212739961</v>
      </c>
      <c r="T129" s="82">
        <f t="shared" si="35"/>
        <v>0</v>
      </c>
      <c r="U129" s="82">
        <f t="shared" si="35"/>
        <v>3.1930572851282518E-3</v>
      </c>
      <c r="V129" s="82">
        <f t="shared" si="35"/>
        <v>1.5847647473031268</v>
      </c>
      <c r="W129" s="82">
        <f t="shared" si="27"/>
        <v>0</v>
      </c>
      <c r="X129" s="82">
        <f t="shared" si="35"/>
        <v>0.22237123156219488</v>
      </c>
      <c r="Y129" s="82">
        <f t="shared" si="35"/>
        <v>0</v>
      </c>
      <c r="Z129" s="82">
        <f t="shared" si="35"/>
        <v>3.7476409188610532E-2</v>
      </c>
      <c r="AA129" s="82">
        <f t="shared" si="35"/>
        <v>0</v>
      </c>
      <c r="AB129" s="82"/>
      <c r="AC129" s="82">
        <f t="shared" si="35"/>
        <v>0</v>
      </c>
      <c r="AD129" s="82">
        <f t="shared" si="35"/>
        <v>8.4027823292848719E-2</v>
      </c>
      <c r="AE129" s="82">
        <f t="shared" si="35"/>
        <v>5.0416693975709234E-2</v>
      </c>
      <c r="AF129" s="82">
        <f t="shared" si="35"/>
        <v>1.0755561381484637</v>
      </c>
      <c r="AG129" s="82">
        <f t="shared" si="33"/>
        <v>0</v>
      </c>
      <c r="AH129" s="82">
        <f t="shared" si="33"/>
        <v>5.8315309365237017E-2</v>
      </c>
      <c r="AI129" s="82">
        <f t="shared" si="33"/>
        <v>0</v>
      </c>
    </row>
    <row r="130" spans="1:35">
      <c r="A130" s="113">
        <f t="shared" si="31"/>
        <v>41083</v>
      </c>
      <c r="B130" s="117">
        <f t="shared" si="30"/>
        <v>9.7863172453662841</v>
      </c>
      <c r="C130" s="82">
        <f t="shared" si="25"/>
        <v>0</v>
      </c>
      <c r="D130" s="82">
        <f t="shared" si="35"/>
        <v>0.41392105754057279</v>
      </c>
      <c r="E130" s="82">
        <f t="shared" si="35"/>
        <v>0.41392105754057279</v>
      </c>
      <c r="F130" s="82">
        <f t="shared" si="35"/>
        <v>0.41408911318715858</v>
      </c>
      <c r="G130" s="82">
        <f t="shared" si="35"/>
        <v>0</v>
      </c>
      <c r="H130" s="82">
        <f t="shared" si="35"/>
        <v>0</v>
      </c>
      <c r="I130" s="82">
        <f t="shared" si="35"/>
        <v>3.361112931713949</v>
      </c>
      <c r="J130" s="82">
        <f t="shared" si="35"/>
        <v>1.4688063511589957E-2</v>
      </c>
      <c r="K130" s="82">
        <f t="shared" si="35"/>
        <v>0</v>
      </c>
      <c r="L130" s="82">
        <f t="shared" si="35"/>
        <v>0</v>
      </c>
      <c r="M130" s="82">
        <f t="shared" si="35"/>
        <v>0.46887525397409585</v>
      </c>
      <c r="N130" s="82">
        <f t="shared" si="35"/>
        <v>0.65709757815007708</v>
      </c>
      <c r="O130" s="82">
        <f t="shared" si="32"/>
        <v>0.49744471389366451</v>
      </c>
      <c r="P130" s="82">
        <f t="shared" si="34"/>
        <v>0</v>
      </c>
      <c r="Q130" s="82">
        <f t="shared" si="35"/>
        <v>0.13999035360588596</v>
      </c>
      <c r="R130" s="82">
        <f t="shared" si="35"/>
        <v>0</v>
      </c>
      <c r="S130" s="82">
        <f t="shared" si="35"/>
        <v>0.28905571212739961</v>
      </c>
      <c r="T130" s="82">
        <f t="shared" si="35"/>
        <v>0</v>
      </c>
      <c r="U130" s="82">
        <f t="shared" si="35"/>
        <v>3.1930572851282518E-3</v>
      </c>
      <c r="V130" s="82">
        <f t="shared" si="35"/>
        <v>1.5847647473031268</v>
      </c>
      <c r="W130" s="82">
        <f t="shared" si="27"/>
        <v>0</v>
      </c>
      <c r="X130" s="82">
        <f t="shared" si="35"/>
        <v>0.22237123156219488</v>
      </c>
      <c r="Y130" s="82">
        <f t="shared" si="35"/>
        <v>0</v>
      </c>
      <c r="Z130" s="82">
        <f t="shared" si="35"/>
        <v>3.7476409188610532E-2</v>
      </c>
      <c r="AA130" s="82">
        <f t="shared" si="35"/>
        <v>0</v>
      </c>
      <c r="AB130" s="82"/>
      <c r="AC130" s="82">
        <f t="shared" si="35"/>
        <v>0</v>
      </c>
      <c r="AD130" s="82">
        <f t="shared" si="35"/>
        <v>8.4027823292848719E-2</v>
      </c>
      <c r="AE130" s="82">
        <f t="shared" si="35"/>
        <v>5.0416693975709234E-2</v>
      </c>
      <c r="AF130" s="82">
        <f t="shared" si="35"/>
        <v>1.0755561381484637</v>
      </c>
      <c r="AG130" s="82">
        <f t="shared" si="33"/>
        <v>0</v>
      </c>
      <c r="AH130" s="82">
        <f t="shared" si="33"/>
        <v>5.8315309365237017E-2</v>
      </c>
      <c r="AI130" s="82">
        <f t="shared" si="33"/>
        <v>0</v>
      </c>
    </row>
    <row r="131" spans="1:35">
      <c r="A131" s="113">
        <f t="shared" si="31"/>
        <v>41084</v>
      </c>
      <c r="B131" s="117">
        <f t="shared" si="30"/>
        <v>9.7863172453662841</v>
      </c>
      <c r="C131" s="82">
        <f t="shared" si="25"/>
        <v>0</v>
      </c>
      <c r="D131" s="82">
        <f t="shared" si="35"/>
        <v>0.41392105754057279</v>
      </c>
      <c r="E131" s="82">
        <f t="shared" si="35"/>
        <v>0.41392105754057279</v>
      </c>
      <c r="F131" s="82">
        <f t="shared" si="35"/>
        <v>0.41408911318715858</v>
      </c>
      <c r="G131" s="82">
        <f t="shared" si="35"/>
        <v>0</v>
      </c>
      <c r="H131" s="82">
        <f t="shared" si="35"/>
        <v>0</v>
      </c>
      <c r="I131" s="82">
        <f t="shared" si="35"/>
        <v>3.361112931713949</v>
      </c>
      <c r="J131" s="82">
        <f t="shared" si="35"/>
        <v>1.4688063511589957E-2</v>
      </c>
      <c r="K131" s="82">
        <f t="shared" si="35"/>
        <v>0</v>
      </c>
      <c r="L131" s="82">
        <f t="shared" si="35"/>
        <v>0</v>
      </c>
      <c r="M131" s="82">
        <f t="shared" si="35"/>
        <v>0.46887525397409585</v>
      </c>
      <c r="N131" s="82">
        <f t="shared" si="35"/>
        <v>0.65709757815007708</v>
      </c>
      <c r="O131" s="82">
        <f t="shared" si="32"/>
        <v>0.49744471389366451</v>
      </c>
      <c r="P131" s="82">
        <f t="shared" si="34"/>
        <v>0</v>
      </c>
      <c r="Q131" s="82">
        <f t="shared" si="35"/>
        <v>0.13999035360588596</v>
      </c>
      <c r="R131" s="82">
        <f t="shared" si="35"/>
        <v>0</v>
      </c>
      <c r="S131" s="82">
        <f t="shared" si="35"/>
        <v>0.28905571212739961</v>
      </c>
      <c r="T131" s="82">
        <f t="shared" si="35"/>
        <v>0</v>
      </c>
      <c r="U131" s="82">
        <f t="shared" si="35"/>
        <v>3.1930572851282518E-3</v>
      </c>
      <c r="V131" s="82">
        <f t="shared" si="35"/>
        <v>1.5847647473031268</v>
      </c>
      <c r="W131" s="82">
        <f t="shared" si="27"/>
        <v>0</v>
      </c>
      <c r="X131" s="82">
        <f t="shared" si="35"/>
        <v>0.22237123156219488</v>
      </c>
      <c r="Y131" s="82">
        <f t="shared" si="35"/>
        <v>0</v>
      </c>
      <c r="Z131" s="82">
        <f t="shared" si="35"/>
        <v>3.7476409188610532E-2</v>
      </c>
      <c r="AA131" s="82">
        <f t="shared" si="35"/>
        <v>0</v>
      </c>
      <c r="AB131" s="82"/>
      <c r="AC131" s="82">
        <f t="shared" si="35"/>
        <v>0</v>
      </c>
      <c r="AD131" s="82">
        <f t="shared" si="35"/>
        <v>8.4027823292848719E-2</v>
      </c>
      <c r="AE131" s="82">
        <f t="shared" si="35"/>
        <v>5.0416693975709234E-2</v>
      </c>
      <c r="AF131" s="82">
        <f t="shared" si="35"/>
        <v>1.0755561381484637</v>
      </c>
      <c r="AG131" s="82">
        <f t="shared" si="33"/>
        <v>0</v>
      </c>
      <c r="AH131" s="82">
        <f t="shared" si="33"/>
        <v>5.8315309365237017E-2</v>
      </c>
      <c r="AI131" s="82">
        <f t="shared" si="33"/>
        <v>0</v>
      </c>
    </row>
    <row r="132" spans="1:35">
      <c r="A132" s="113">
        <f t="shared" si="31"/>
        <v>41085</v>
      </c>
      <c r="B132" s="117">
        <f t="shared" si="30"/>
        <v>9.7863172453662841</v>
      </c>
      <c r="C132" s="82">
        <f t="shared" si="25"/>
        <v>0</v>
      </c>
      <c r="D132" s="82">
        <f t="shared" si="35"/>
        <v>0.41392105754057279</v>
      </c>
      <c r="E132" s="82">
        <f t="shared" si="35"/>
        <v>0.41392105754057279</v>
      </c>
      <c r="F132" s="82">
        <f t="shared" si="35"/>
        <v>0.41408911318715858</v>
      </c>
      <c r="G132" s="82">
        <f t="shared" si="35"/>
        <v>0</v>
      </c>
      <c r="H132" s="82">
        <f t="shared" si="35"/>
        <v>0</v>
      </c>
      <c r="I132" s="82">
        <f t="shared" si="35"/>
        <v>3.361112931713949</v>
      </c>
      <c r="J132" s="82">
        <f t="shared" si="35"/>
        <v>1.4688063511589957E-2</v>
      </c>
      <c r="K132" s="82">
        <f t="shared" si="35"/>
        <v>0</v>
      </c>
      <c r="L132" s="82">
        <f t="shared" si="35"/>
        <v>0</v>
      </c>
      <c r="M132" s="82">
        <f t="shared" si="35"/>
        <v>0.46887525397409585</v>
      </c>
      <c r="N132" s="82">
        <f t="shared" si="35"/>
        <v>0.65709757815007708</v>
      </c>
      <c r="O132" s="82">
        <f t="shared" si="32"/>
        <v>0.49744471389366451</v>
      </c>
      <c r="P132" s="82">
        <f t="shared" si="34"/>
        <v>0</v>
      </c>
      <c r="Q132" s="82">
        <f t="shared" si="35"/>
        <v>0.13999035360588596</v>
      </c>
      <c r="R132" s="82">
        <f t="shared" si="35"/>
        <v>0</v>
      </c>
      <c r="S132" s="82">
        <f t="shared" si="35"/>
        <v>0.28905571212739961</v>
      </c>
      <c r="T132" s="82">
        <f t="shared" si="35"/>
        <v>0</v>
      </c>
      <c r="U132" s="82">
        <f t="shared" si="35"/>
        <v>3.1930572851282518E-3</v>
      </c>
      <c r="V132" s="82">
        <f t="shared" si="35"/>
        <v>1.5847647473031268</v>
      </c>
      <c r="W132" s="82">
        <f t="shared" si="27"/>
        <v>0</v>
      </c>
      <c r="X132" s="82">
        <f t="shared" si="35"/>
        <v>0.22237123156219488</v>
      </c>
      <c r="Y132" s="82">
        <f t="shared" si="35"/>
        <v>0</v>
      </c>
      <c r="Z132" s="82">
        <f t="shared" si="35"/>
        <v>3.7476409188610532E-2</v>
      </c>
      <c r="AA132" s="82">
        <f t="shared" si="35"/>
        <v>0</v>
      </c>
      <c r="AB132" s="82"/>
      <c r="AC132" s="82">
        <f t="shared" si="35"/>
        <v>0</v>
      </c>
      <c r="AD132" s="82">
        <f t="shared" si="35"/>
        <v>8.4027823292848719E-2</v>
      </c>
      <c r="AE132" s="82">
        <f t="shared" si="35"/>
        <v>5.0416693975709234E-2</v>
      </c>
      <c r="AF132" s="82">
        <f t="shared" si="35"/>
        <v>1.0755561381484637</v>
      </c>
      <c r="AG132" s="82">
        <f t="shared" si="33"/>
        <v>0</v>
      </c>
      <c r="AH132" s="82">
        <f t="shared" si="33"/>
        <v>5.8315309365237017E-2</v>
      </c>
      <c r="AI132" s="82">
        <f t="shared" si="33"/>
        <v>0</v>
      </c>
    </row>
    <row r="133" spans="1:35">
      <c r="A133" s="113">
        <f t="shared" si="31"/>
        <v>41086</v>
      </c>
      <c r="B133" s="117">
        <f t="shared" si="30"/>
        <v>9.7863172453662841</v>
      </c>
      <c r="C133" s="82">
        <f t="shared" si="25"/>
        <v>0</v>
      </c>
      <c r="D133" s="82">
        <f t="shared" si="35"/>
        <v>0.41392105754057279</v>
      </c>
      <c r="E133" s="82">
        <f t="shared" si="35"/>
        <v>0.41392105754057279</v>
      </c>
      <c r="F133" s="82">
        <f t="shared" si="35"/>
        <v>0.41408911318715858</v>
      </c>
      <c r="G133" s="82">
        <f t="shared" si="35"/>
        <v>0</v>
      </c>
      <c r="H133" s="82">
        <f t="shared" si="35"/>
        <v>0</v>
      </c>
      <c r="I133" s="82">
        <f t="shared" si="35"/>
        <v>3.361112931713949</v>
      </c>
      <c r="J133" s="82">
        <f t="shared" si="35"/>
        <v>1.4688063511589957E-2</v>
      </c>
      <c r="K133" s="82">
        <f t="shared" si="35"/>
        <v>0</v>
      </c>
      <c r="L133" s="82">
        <f t="shared" si="35"/>
        <v>0</v>
      </c>
      <c r="M133" s="82">
        <f t="shared" si="35"/>
        <v>0.46887525397409585</v>
      </c>
      <c r="N133" s="82">
        <f t="shared" si="35"/>
        <v>0.65709757815007708</v>
      </c>
      <c r="O133" s="82">
        <f t="shared" si="32"/>
        <v>0.49744471389366451</v>
      </c>
      <c r="P133" s="82">
        <f t="shared" si="34"/>
        <v>0</v>
      </c>
      <c r="Q133" s="82">
        <f t="shared" si="35"/>
        <v>0.13999035360588596</v>
      </c>
      <c r="R133" s="82">
        <f t="shared" si="35"/>
        <v>0</v>
      </c>
      <c r="S133" s="82">
        <f t="shared" si="35"/>
        <v>0.28905571212739961</v>
      </c>
      <c r="T133" s="82">
        <f t="shared" si="35"/>
        <v>0</v>
      </c>
      <c r="U133" s="82">
        <f t="shared" si="35"/>
        <v>3.1930572851282518E-3</v>
      </c>
      <c r="V133" s="82">
        <f t="shared" si="35"/>
        <v>1.5847647473031268</v>
      </c>
      <c r="W133" s="82">
        <f t="shared" si="27"/>
        <v>0</v>
      </c>
      <c r="X133" s="82">
        <f t="shared" si="35"/>
        <v>0.22237123156219488</v>
      </c>
      <c r="Y133" s="82">
        <f t="shared" si="35"/>
        <v>0</v>
      </c>
      <c r="Z133" s="82">
        <f t="shared" si="35"/>
        <v>3.7476409188610532E-2</v>
      </c>
      <c r="AA133" s="82">
        <f t="shared" si="35"/>
        <v>0</v>
      </c>
      <c r="AB133" s="82"/>
      <c r="AC133" s="82">
        <f t="shared" si="35"/>
        <v>0</v>
      </c>
      <c r="AD133" s="82">
        <f t="shared" si="35"/>
        <v>8.4027823292848719E-2</v>
      </c>
      <c r="AE133" s="82">
        <f t="shared" si="35"/>
        <v>5.0416693975709234E-2</v>
      </c>
      <c r="AF133" s="82">
        <f t="shared" si="35"/>
        <v>1.0755561381484637</v>
      </c>
      <c r="AG133" s="82">
        <f t="shared" si="33"/>
        <v>0</v>
      </c>
      <c r="AH133" s="82">
        <f t="shared" si="33"/>
        <v>5.8315309365237017E-2</v>
      </c>
      <c r="AI133" s="82">
        <f t="shared" si="33"/>
        <v>0</v>
      </c>
    </row>
    <row r="134" spans="1:35">
      <c r="A134" s="113">
        <f t="shared" si="31"/>
        <v>41087</v>
      </c>
      <c r="B134" s="117">
        <f t="shared" si="30"/>
        <v>9.7863172453662841</v>
      </c>
      <c r="C134" s="82">
        <f t="shared" si="25"/>
        <v>0</v>
      </c>
      <c r="D134" s="82">
        <f t="shared" si="35"/>
        <v>0.41392105754057279</v>
      </c>
      <c r="E134" s="82">
        <f t="shared" si="35"/>
        <v>0.41392105754057279</v>
      </c>
      <c r="F134" s="82">
        <f t="shared" si="35"/>
        <v>0.41408911318715858</v>
      </c>
      <c r="G134" s="82">
        <f t="shared" si="35"/>
        <v>0</v>
      </c>
      <c r="H134" s="82">
        <f t="shared" si="35"/>
        <v>0</v>
      </c>
      <c r="I134" s="82">
        <f t="shared" si="35"/>
        <v>3.361112931713949</v>
      </c>
      <c r="J134" s="82">
        <f t="shared" si="35"/>
        <v>1.4688063511589957E-2</v>
      </c>
      <c r="K134" s="82">
        <f t="shared" si="35"/>
        <v>0</v>
      </c>
      <c r="L134" s="82">
        <f t="shared" si="35"/>
        <v>0</v>
      </c>
      <c r="M134" s="82">
        <f t="shared" si="35"/>
        <v>0.46887525397409585</v>
      </c>
      <c r="N134" s="82">
        <f t="shared" si="35"/>
        <v>0.65709757815007708</v>
      </c>
      <c r="O134" s="82">
        <f t="shared" si="35"/>
        <v>0.49744471389366451</v>
      </c>
      <c r="P134" s="82">
        <f t="shared" si="34"/>
        <v>0</v>
      </c>
      <c r="Q134" s="82">
        <f t="shared" si="35"/>
        <v>0.13999035360588596</v>
      </c>
      <c r="R134" s="82">
        <f t="shared" si="35"/>
        <v>0</v>
      </c>
      <c r="S134" s="82">
        <f t="shared" si="35"/>
        <v>0.28905571212739961</v>
      </c>
      <c r="T134" s="82">
        <f t="shared" si="35"/>
        <v>0</v>
      </c>
      <c r="U134" s="82">
        <f t="shared" si="35"/>
        <v>3.1930572851282518E-3</v>
      </c>
      <c r="V134" s="82">
        <f t="shared" si="35"/>
        <v>1.5847647473031268</v>
      </c>
      <c r="W134" s="82">
        <f t="shared" si="27"/>
        <v>0</v>
      </c>
      <c r="X134" s="82">
        <f t="shared" si="35"/>
        <v>0.22237123156219488</v>
      </c>
      <c r="Y134" s="82">
        <f t="shared" si="35"/>
        <v>0</v>
      </c>
      <c r="Z134" s="82">
        <f t="shared" si="35"/>
        <v>3.7476409188610532E-2</v>
      </c>
      <c r="AA134" s="82">
        <f t="shared" si="35"/>
        <v>0</v>
      </c>
      <c r="AB134" s="82"/>
      <c r="AC134" s="82">
        <f t="shared" si="35"/>
        <v>0</v>
      </c>
      <c r="AD134" s="82">
        <f t="shared" si="35"/>
        <v>8.4027823292848719E-2</v>
      </c>
      <c r="AE134" s="82">
        <f t="shared" si="35"/>
        <v>5.0416693975709234E-2</v>
      </c>
      <c r="AF134" s="82">
        <f t="shared" si="35"/>
        <v>1.0755561381484637</v>
      </c>
      <c r="AG134" s="82">
        <f t="shared" si="33"/>
        <v>0</v>
      </c>
      <c r="AH134" s="82">
        <f t="shared" si="33"/>
        <v>5.8315309365237017E-2</v>
      </c>
      <c r="AI134" s="82">
        <f t="shared" si="33"/>
        <v>0</v>
      </c>
    </row>
    <row r="135" spans="1:35">
      <c r="A135" s="113">
        <f t="shared" si="31"/>
        <v>41088</v>
      </c>
      <c r="B135" s="117">
        <f t="shared" si="30"/>
        <v>9.7863172453662841</v>
      </c>
      <c r="C135" s="82">
        <f t="shared" si="25"/>
        <v>0</v>
      </c>
      <c r="D135" s="82">
        <f t="shared" si="35"/>
        <v>0.41392105754057279</v>
      </c>
      <c r="E135" s="82">
        <f t="shared" si="35"/>
        <v>0.41392105754057279</v>
      </c>
      <c r="F135" s="82">
        <f t="shared" si="35"/>
        <v>0.41408911318715858</v>
      </c>
      <c r="G135" s="82">
        <f t="shared" si="35"/>
        <v>0</v>
      </c>
      <c r="H135" s="82">
        <f t="shared" si="35"/>
        <v>0</v>
      </c>
      <c r="I135" s="82">
        <f t="shared" si="35"/>
        <v>3.361112931713949</v>
      </c>
      <c r="J135" s="82">
        <f t="shared" si="35"/>
        <v>1.4688063511589957E-2</v>
      </c>
      <c r="K135" s="82">
        <f t="shared" si="35"/>
        <v>0</v>
      </c>
      <c r="L135" s="82">
        <f t="shared" si="35"/>
        <v>0</v>
      </c>
      <c r="M135" s="82">
        <f t="shared" si="35"/>
        <v>0.46887525397409585</v>
      </c>
      <c r="N135" s="82">
        <f t="shared" si="35"/>
        <v>0.65709757815007708</v>
      </c>
      <c r="O135" s="82">
        <f t="shared" si="35"/>
        <v>0.49744471389366451</v>
      </c>
      <c r="P135" s="82">
        <f t="shared" si="34"/>
        <v>0</v>
      </c>
      <c r="Q135" s="82">
        <f t="shared" si="35"/>
        <v>0.13999035360588596</v>
      </c>
      <c r="R135" s="82">
        <f t="shared" si="35"/>
        <v>0</v>
      </c>
      <c r="S135" s="82">
        <f t="shared" si="35"/>
        <v>0.28905571212739961</v>
      </c>
      <c r="T135" s="82">
        <f t="shared" si="35"/>
        <v>0</v>
      </c>
      <c r="U135" s="82">
        <f t="shared" si="35"/>
        <v>3.1930572851282518E-3</v>
      </c>
      <c r="V135" s="82">
        <f t="shared" si="35"/>
        <v>1.5847647473031268</v>
      </c>
      <c r="W135" s="82">
        <f t="shared" si="27"/>
        <v>0</v>
      </c>
      <c r="X135" s="82">
        <f t="shared" si="35"/>
        <v>0.22237123156219488</v>
      </c>
      <c r="Y135" s="82">
        <f t="shared" si="35"/>
        <v>0</v>
      </c>
      <c r="Z135" s="82">
        <f t="shared" si="35"/>
        <v>3.7476409188610532E-2</v>
      </c>
      <c r="AA135" s="82">
        <f t="shared" si="35"/>
        <v>0</v>
      </c>
      <c r="AB135" s="82"/>
      <c r="AC135" s="82">
        <f t="shared" si="35"/>
        <v>0</v>
      </c>
      <c r="AD135" s="82">
        <f t="shared" si="35"/>
        <v>8.4027823292848719E-2</v>
      </c>
      <c r="AE135" s="82">
        <f t="shared" si="35"/>
        <v>5.0416693975709234E-2</v>
      </c>
      <c r="AF135" s="82">
        <f t="shared" si="35"/>
        <v>1.0755561381484637</v>
      </c>
      <c r="AG135" s="82">
        <f t="shared" si="33"/>
        <v>0</v>
      </c>
      <c r="AH135" s="82">
        <f t="shared" si="33"/>
        <v>5.8315309365237017E-2</v>
      </c>
      <c r="AI135" s="82">
        <f t="shared" si="33"/>
        <v>0</v>
      </c>
    </row>
    <row r="136" spans="1:35">
      <c r="A136" s="113">
        <f>A135+1</f>
        <v>41089</v>
      </c>
      <c r="B136" s="117">
        <f t="shared" si="30"/>
        <v>9.7863172453662841</v>
      </c>
      <c r="C136" s="82">
        <f t="shared" si="25"/>
        <v>0</v>
      </c>
      <c r="D136" s="82">
        <f t="shared" si="35"/>
        <v>0.41392105754057279</v>
      </c>
      <c r="E136" s="82">
        <f t="shared" si="35"/>
        <v>0.41392105754057279</v>
      </c>
      <c r="F136" s="82">
        <f t="shared" si="35"/>
        <v>0.41408911318715858</v>
      </c>
      <c r="G136" s="82">
        <f t="shared" si="35"/>
        <v>0</v>
      </c>
      <c r="H136" s="82">
        <f t="shared" si="35"/>
        <v>0</v>
      </c>
      <c r="I136" s="82">
        <f t="shared" si="35"/>
        <v>3.361112931713949</v>
      </c>
      <c r="J136" s="82">
        <f t="shared" si="35"/>
        <v>1.4688063511589957E-2</v>
      </c>
      <c r="K136" s="82">
        <f t="shared" si="35"/>
        <v>0</v>
      </c>
      <c r="L136" s="82">
        <f t="shared" si="35"/>
        <v>0</v>
      </c>
      <c r="M136" s="82">
        <f t="shared" si="35"/>
        <v>0.46887525397409585</v>
      </c>
      <c r="N136" s="82">
        <f t="shared" si="35"/>
        <v>0.65709757815007708</v>
      </c>
      <c r="O136" s="82">
        <f t="shared" si="35"/>
        <v>0.49744471389366451</v>
      </c>
      <c r="P136" s="82">
        <f t="shared" si="34"/>
        <v>0</v>
      </c>
      <c r="Q136" s="82">
        <f t="shared" si="35"/>
        <v>0.13999035360588596</v>
      </c>
      <c r="R136" s="82">
        <f t="shared" si="35"/>
        <v>0</v>
      </c>
      <c r="S136" s="82">
        <f t="shared" si="35"/>
        <v>0.28905571212739961</v>
      </c>
      <c r="T136" s="82">
        <f t="shared" si="35"/>
        <v>0</v>
      </c>
      <c r="U136" s="82">
        <f t="shared" si="35"/>
        <v>3.1930572851282518E-3</v>
      </c>
      <c r="V136" s="82">
        <f t="shared" si="35"/>
        <v>1.5847647473031268</v>
      </c>
      <c r="W136" s="82">
        <f t="shared" si="27"/>
        <v>0</v>
      </c>
      <c r="X136" s="82">
        <f t="shared" si="35"/>
        <v>0.22237123156219488</v>
      </c>
      <c r="Y136" s="82">
        <f t="shared" si="35"/>
        <v>0</v>
      </c>
      <c r="Z136" s="82">
        <f t="shared" si="35"/>
        <v>3.7476409188610532E-2</v>
      </c>
      <c r="AA136" s="82">
        <f t="shared" si="35"/>
        <v>0</v>
      </c>
      <c r="AB136" s="82"/>
      <c r="AC136" s="82">
        <f t="shared" si="35"/>
        <v>0</v>
      </c>
      <c r="AD136" s="82">
        <f t="shared" si="35"/>
        <v>8.4027823292848719E-2</v>
      </c>
      <c r="AE136" s="82">
        <f t="shared" si="35"/>
        <v>5.0416693975709234E-2</v>
      </c>
      <c r="AF136" s="82">
        <f t="shared" si="35"/>
        <v>1.0755561381484637</v>
      </c>
      <c r="AG136" s="82">
        <f t="shared" si="33"/>
        <v>0</v>
      </c>
      <c r="AH136" s="82">
        <f t="shared" si="33"/>
        <v>5.8315309365237017E-2</v>
      </c>
      <c r="AI136" s="82">
        <f t="shared" si="33"/>
        <v>0</v>
      </c>
    </row>
    <row r="137" spans="1:35">
      <c r="A137" s="113">
        <f t="shared" ref="A137:A200" si="36">A136+1</f>
        <v>41090</v>
      </c>
      <c r="B137" s="117">
        <f t="shared" si="30"/>
        <v>9.7863172453662841</v>
      </c>
      <c r="C137" s="82">
        <f t="shared" si="25"/>
        <v>0</v>
      </c>
      <c r="D137" s="82">
        <f t="shared" si="35"/>
        <v>0.41392105754057279</v>
      </c>
      <c r="E137" s="82">
        <f t="shared" si="35"/>
        <v>0.41392105754057279</v>
      </c>
      <c r="F137" s="82">
        <f t="shared" si="35"/>
        <v>0.41408911318715858</v>
      </c>
      <c r="G137" s="82">
        <f t="shared" si="35"/>
        <v>0</v>
      </c>
      <c r="H137" s="82">
        <f t="shared" si="35"/>
        <v>0</v>
      </c>
      <c r="I137" s="82">
        <f t="shared" si="35"/>
        <v>3.361112931713949</v>
      </c>
      <c r="J137" s="82">
        <f t="shared" si="35"/>
        <v>1.4688063511589957E-2</v>
      </c>
      <c r="K137" s="82">
        <f t="shared" si="35"/>
        <v>0</v>
      </c>
      <c r="L137" s="82">
        <f t="shared" si="35"/>
        <v>0</v>
      </c>
      <c r="M137" s="82">
        <f t="shared" si="35"/>
        <v>0.46887525397409585</v>
      </c>
      <c r="N137" s="82">
        <f t="shared" si="35"/>
        <v>0.65709757815007708</v>
      </c>
      <c r="O137" s="82">
        <f t="shared" si="35"/>
        <v>0.49744471389366451</v>
      </c>
      <c r="P137" s="82">
        <f t="shared" si="34"/>
        <v>0</v>
      </c>
      <c r="Q137" s="82">
        <f t="shared" si="35"/>
        <v>0.13999035360588596</v>
      </c>
      <c r="R137" s="82">
        <f t="shared" si="35"/>
        <v>0</v>
      </c>
      <c r="S137" s="82">
        <f t="shared" si="35"/>
        <v>0.28905571212739961</v>
      </c>
      <c r="T137" s="82">
        <f t="shared" si="35"/>
        <v>0</v>
      </c>
      <c r="U137" s="82">
        <f t="shared" si="35"/>
        <v>3.1930572851282518E-3</v>
      </c>
      <c r="V137" s="82">
        <f t="shared" si="35"/>
        <v>1.5847647473031268</v>
      </c>
      <c r="W137" s="82">
        <f t="shared" si="27"/>
        <v>0</v>
      </c>
      <c r="X137" s="82">
        <f t="shared" si="35"/>
        <v>0.22237123156219488</v>
      </c>
      <c r="Y137" s="82">
        <f t="shared" si="35"/>
        <v>0</v>
      </c>
      <c r="Z137" s="82">
        <f t="shared" si="35"/>
        <v>3.7476409188610532E-2</v>
      </c>
      <c r="AA137" s="82">
        <f t="shared" si="35"/>
        <v>0</v>
      </c>
      <c r="AB137" s="82"/>
      <c r="AC137" s="82">
        <f t="shared" si="35"/>
        <v>0</v>
      </c>
      <c r="AD137" s="82">
        <f t="shared" si="35"/>
        <v>8.4027823292848719E-2</v>
      </c>
      <c r="AE137" s="82">
        <f t="shared" si="35"/>
        <v>5.0416693975709234E-2</v>
      </c>
      <c r="AF137" s="82">
        <f t="shared" si="35"/>
        <v>1.0755561381484637</v>
      </c>
      <c r="AG137" s="82">
        <f t="shared" si="33"/>
        <v>0</v>
      </c>
      <c r="AH137" s="82">
        <f t="shared" si="33"/>
        <v>5.8315309365237017E-2</v>
      </c>
      <c r="AI137" s="82">
        <f t="shared" si="33"/>
        <v>0</v>
      </c>
    </row>
    <row r="138" spans="1:35">
      <c r="A138" s="113">
        <f t="shared" si="36"/>
        <v>41091</v>
      </c>
      <c r="B138" s="117">
        <f t="shared" si="30"/>
        <v>12.695818032815412</v>
      </c>
      <c r="C138" s="82">
        <f t="shared" ref="C138:AA150" si="37">C$27/1.98347/31</f>
        <v>0.16279713119253206</v>
      </c>
      <c r="D138" s="82">
        <f t="shared" si="37"/>
        <v>0.51055847547723876</v>
      </c>
      <c r="E138" s="82">
        <f t="shared" si="37"/>
        <v>0.51055847547723876</v>
      </c>
      <c r="F138" s="82">
        <f t="shared" ref="F138:F150" si="38">F$27/1.98347/31</f>
        <v>0.51055847547723876</v>
      </c>
      <c r="G138" s="82">
        <f t="shared" si="37"/>
        <v>0</v>
      </c>
      <c r="H138" s="82">
        <f t="shared" si="37"/>
        <v>0</v>
      </c>
      <c r="I138" s="82">
        <f t="shared" si="37"/>
        <v>0</v>
      </c>
      <c r="J138" s="82">
        <f t="shared" si="37"/>
        <v>4.9766155988925894E-3</v>
      </c>
      <c r="K138" s="82">
        <f t="shared" si="37"/>
        <v>0</v>
      </c>
      <c r="L138" s="82">
        <f t="shared" si="37"/>
        <v>1.2848125238971064</v>
      </c>
      <c r="M138" s="82">
        <f t="shared" si="37"/>
        <v>1.2034952755491881</v>
      </c>
      <c r="N138" s="82">
        <f t="shared" ref="N138:Q163" si="39">N$27/1.98347/31</f>
        <v>1.6751353159671132</v>
      </c>
      <c r="O138" s="82">
        <f>O$27/1.98347/31</f>
        <v>1.2685490742275227</v>
      </c>
      <c r="P138" s="82">
        <f>P$27/1.98347/31</f>
        <v>0.13693824621789411</v>
      </c>
      <c r="Q138" s="82">
        <f t="shared" si="39"/>
        <v>0.16263449669583624</v>
      </c>
      <c r="R138" s="82">
        <f t="shared" si="37"/>
        <v>0</v>
      </c>
      <c r="S138" s="82">
        <f t="shared" si="37"/>
        <v>1.0571242285229357E-2</v>
      </c>
      <c r="T138" s="82">
        <f t="shared" si="37"/>
        <v>0</v>
      </c>
      <c r="U138" s="82">
        <f t="shared" si="37"/>
        <v>0</v>
      </c>
      <c r="V138" s="82">
        <f t="shared" si="37"/>
        <v>1.3888986017824416</v>
      </c>
      <c r="W138" s="82">
        <f t="shared" ref="W138:W162" si="40">W$27/1.98347/31</f>
        <v>6.830648861225122E-2</v>
      </c>
      <c r="X138" s="82">
        <f t="shared" si="37"/>
        <v>0.10164656043489766</v>
      </c>
      <c r="Y138" s="82">
        <f t="shared" si="37"/>
        <v>0</v>
      </c>
      <c r="Z138" s="82">
        <f t="shared" si="37"/>
        <v>0.54807825386496822</v>
      </c>
      <c r="AA138" s="82">
        <f t="shared" si="37"/>
        <v>0</v>
      </c>
      <c r="AB138" s="82"/>
      <c r="AC138" s="82">
        <f>AC$27/1.98347/31</f>
        <v>0</v>
      </c>
      <c r="AD138" s="82">
        <f t="shared" ref="AD138:AD163" si="41">AD$27/1.98347/31</f>
        <v>8.131724834791812E-2</v>
      </c>
      <c r="AE138" s="82">
        <f>AE$27/1.98347/31</f>
        <v>4.8790349008750872E-2</v>
      </c>
      <c r="AF138" s="82">
        <f>AF$27/1.98347/31</f>
        <v>0.58548418810501046</v>
      </c>
      <c r="AG138" s="82">
        <f>AG$27/1.98347/31</f>
        <v>2.3744636517592093</v>
      </c>
      <c r="AH138" s="82">
        <f>AH$27/1.98347/31</f>
        <v>5.7247342836934362E-2</v>
      </c>
      <c r="AI138" s="82">
        <f>AI$27/1.98347/31</f>
        <v>0</v>
      </c>
    </row>
    <row r="139" spans="1:35">
      <c r="A139" s="113">
        <f t="shared" si="36"/>
        <v>41092</v>
      </c>
      <c r="B139" s="117">
        <f t="shared" si="30"/>
        <v>12.695818032815412</v>
      </c>
      <c r="C139" s="82">
        <f t="shared" si="37"/>
        <v>0.16279713119253206</v>
      </c>
      <c r="D139" s="82">
        <f t="shared" si="37"/>
        <v>0.51055847547723876</v>
      </c>
      <c r="E139" s="82">
        <f t="shared" si="37"/>
        <v>0.51055847547723876</v>
      </c>
      <c r="F139" s="82">
        <f t="shared" si="38"/>
        <v>0.51055847547723876</v>
      </c>
      <c r="G139" s="82">
        <f t="shared" si="37"/>
        <v>0</v>
      </c>
      <c r="H139" s="82">
        <f t="shared" si="37"/>
        <v>0</v>
      </c>
      <c r="I139" s="82">
        <f t="shared" si="37"/>
        <v>0</v>
      </c>
      <c r="J139" s="82">
        <f t="shared" si="37"/>
        <v>4.9766155988925894E-3</v>
      </c>
      <c r="K139" s="82">
        <f t="shared" si="37"/>
        <v>0</v>
      </c>
      <c r="L139" s="82">
        <f t="shared" si="37"/>
        <v>1.2848125238971064</v>
      </c>
      <c r="M139" s="82">
        <f t="shared" si="37"/>
        <v>1.2034952755491881</v>
      </c>
      <c r="N139" s="82">
        <f t="shared" si="39"/>
        <v>1.6751353159671132</v>
      </c>
      <c r="O139" s="82">
        <f t="shared" si="39"/>
        <v>1.2685490742275227</v>
      </c>
      <c r="P139" s="82">
        <f t="shared" si="39"/>
        <v>0.13693824621789411</v>
      </c>
      <c r="Q139" s="82">
        <f t="shared" si="39"/>
        <v>0.16263449669583624</v>
      </c>
      <c r="R139" s="82">
        <f t="shared" si="37"/>
        <v>0</v>
      </c>
      <c r="S139" s="82">
        <f t="shared" si="37"/>
        <v>1.0571242285229357E-2</v>
      </c>
      <c r="T139" s="82">
        <f t="shared" si="37"/>
        <v>0</v>
      </c>
      <c r="U139" s="82">
        <f t="shared" si="37"/>
        <v>0</v>
      </c>
      <c r="V139" s="82">
        <f t="shared" si="37"/>
        <v>1.3888986017824416</v>
      </c>
      <c r="W139" s="82">
        <f t="shared" si="40"/>
        <v>6.830648861225122E-2</v>
      </c>
      <c r="X139" s="82">
        <f t="shared" si="37"/>
        <v>0.10164656043489766</v>
      </c>
      <c r="Y139" s="82">
        <f t="shared" si="37"/>
        <v>0</v>
      </c>
      <c r="Z139" s="82">
        <f t="shared" si="37"/>
        <v>0.54807825386496822</v>
      </c>
      <c r="AA139" s="82">
        <f t="shared" si="37"/>
        <v>0</v>
      </c>
      <c r="AB139" s="82"/>
      <c r="AC139" s="82">
        <f t="shared" ref="AC139:AI168" si="42">AC$27/1.98347/31</f>
        <v>0</v>
      </c>
      <c r="AD139" s="82">
        <f t="shared" si="41"/>
        <v>8.131724834791812E-2</v>
      </c>
      <c r="AE139" s="82">
        <f t="shared" si="42"/>
        <v>4.8790349008750872E-2</v>
      </c>
      <c r="AF139" s="82">
        <f t="shared" si="42"/>
        <v>0.58548418810501046</v>
      </c>
      <c r="AG139" s="82">
        <f t="shared" si="42"/>
        <v>2.3744636517592093</v>
      </c>
      <c r="AH139" s="82">
        <f t="shared" si="42"/>
        <v>5.7247342836934362E-2</v>
      </c>
      <c r="AI139" s="82">
        <f t="shared" si="42"/>
        <v>0</v>
      </c>
    </row>
    <row r="140" spans="1:35">
      <c r="A140" s="113">
        <f t="shared" si="36"/>
        <v>41093</v>
      </c>
      <c r="B140" s="117">
        <f t="shared" si="30"/>
        <v>12.695818032815412</v>
      </c>
      <c r="C140" s="82">
        <f t="shared" si="37"/>
        <v>0.16279713119253206</v>
      </c>
      <c r="D140" s="82">
        <f t="shared" si="37"/>
        <v>0.51055847547723876</v>
      </c>
      <c r="E140" s="82">
        <f t="shared" si="37"/>
        <v>0.51055847547723876</v>
      </c>
      <c r="F140" s="82">
        <f t="shared" si="38"/>
        <v>0.51055847547723876</v>
      </c>
      <c r="G140" s="82">
        <f t="shared" si="37"/>
        <v>0</v>
      </c>
      <c r="H140" s="82">
        <f t="shared" si="37"/>
        <v>0</v>
      </c>
      <c r="I140" s="82">
        <f t="shared" si="37"/>
        <v>0</v>
      </c>
      <c r="J140" s="82">
        <f t="shared" si="37"/>
        <v>4.9766155988925894E-3</v>
      </c>
      <c r="K140" s="82">
        <f t="shared" si="37"/>
        <v>0</v>
      </c>
      <c r="L140" s="82">
        <f t="shared" si="37"/>
        <v>1.2848125238971064</v>
      </c>
      <c r="M140" s="82">
        <f t="shared" si="37"/>
        <v>1.2034952755491881</v>
      </c>
      <c r="N140" s="82">
        <f t="shared" si="39"/>
        <v>1.6751353159671132</v>
      </c>
      <c r="O140" s="82">
        <f t="shared" si="39"/>
        <v>1.2685490742275227</v>
      </c>
      <c r="P140" s="82">
        <f t="shared" si="39"/>
        <v>0.13693824621789411</v>
      </c>
      <c r="Q140" s="82">
        <f t="shared" si="39"/>
        <v>0.16263449669583624</v>
      </c>
      <c r="R140" s="82">
        <f t="shared" si="37"/>
        <v>0</v>
      </c>
      <c r="S140" s="82">
        <f t="shared" si="37"/>
        <v>1.0571242285229357E-2</v>
      </c>
      <c r="T140" s="82">
        <f t="shared" si="37"/>
        <v>0</v>
      </c>
      <c r="U140" s="82">
        <f t="shared" si="37"/>
        <v>0</v>
      </c>
      <c r="V140" s="82">
        <f t="shared" si="37"/>
        <v>1.3888986017824416</v>
      </c>
      <c r="W140" s="82">
        <f t="shared" si="40"/>
        <v>6.830648861225122E-2</v>
      </c>
      <c r="X140" s="82">
        <f t="shared" si="37"/>
        <v>0.10164656043489766</v>
      </c>
      <c r="Y140" s="82">
        <f t="shared" si="37"/>
        <v>0</v>
      </c>
      <c r="Z140" s="82">
        <f t="shared" si="37"/>
        <v>0.54807825386496822</v>
      </c>
      <c r="AA140" s="82">
        <f t="shared" si="37"/>
        <v>0</v>
      </c>
      <c r="AB140" s="82"/>
      <c r="AC140" s="82">
        <f t="shared" si="42"/>
        <v>0</v>
      </c>
      <c r="AD140" s="82">
        <f t="shared" si="41"/>
        <v>8.131724834791812E-2</v>
      </c>
      <c r="AE140" s="82">
        <f t="shared" si="42"/>
        <v>4.8790349008750872E-2</v>
      </c>
      <c r="AF140" s="82">
        <f t="shared" si="42"/>
        <v>0.58548418810501046</v>
      </c>
      <c r="AG140" s="82">
        <f t="shared" si="42"/>
        <v>2.3744636517592093</v>
      </c>
      <c r="AH140" s="82">
        <f t="shared" si="42"/>
        <v>5.7247342836934362E-2</v>
      </c>
      <c r="AI140" s="82">
        <f t="shared" si="42"/>
        <v>0</v>
      </c>
    </row>
    <row r="141" spans="1:35">
      <c r="A141" s="113">
        <f t="shared" si="36"/>
        <v>41094</v>
      </c>
      <c r="B141" s="117">
        <f t="shared" si="30"/>
        <v>12.695818032815412</v>
      </c>
      <c r="C141" s="82">
        <f t="shared" si="37"/>
        <v>0.16279713119253206</v>
      </c>
      <c r="D141" s="82">
        <f t="shared" si="37"/>
        <v>0.51055847547723876</v>
      </c>
      <c r="E141" s="82">
        <f t="shared" si="37"/>
        <v>0.51055847547723876</v>
      </c>
      <c r="F141" s="82">
        <f t="shared" si="38"/>
        <v>0.51055847547723876</v>
      </c>
      <c r="G141" s="82">
        <f t="shared" si="37"/>
        <v>0</v>
      </c>
      <c r="H141" s="82">
        <f t="shared" si="37"/>
        <v>0</v>
      </c>
      <c r="I141" s="82">
        <f t="shared" si="37"/>
        <v>0</v>
      </c>
      <c r="J141" s="82">
        <f t="shared" si="37"/>
        <v>4.9766155988925894E-3</v>
      </c>
      <c r="K141" s="82">
        <f t="shared" si="37"/>
        <v>0</v>
      </c>
      <c r="L141" s="82">
        <f t="shared" si="37"/>
        <v>1.2848125238971064</v>
      </c>
      <c r="M141" s="82">
        <f t="shared" si="37"/>
        <v>1.2034952755491881</v>
      </c>
      <c r="N141" s="82">
        <f t="shared" si="39"/>
        <v>1.6751353159671132</v>
      </c>
      <c r="O141" s="82">
        <f t="shared" si="39"/>
        <v>1.2685490742275227</v>
      </c>
      <c r="P141" s="82">
        <f t="shared" si="39"/>
        <v>0.13693824621789411</v>
      </c>
      <c r="Q141" s="82">
        <f t="shared" si="39"/>
        <v>0.16263449669583624</v>
      </c>
      <c r="R141" s="82">
        <f t="shared" si="37"/>
        <v>0</v>
      </c>
      <c r="S141" s="82">
        <f t="shared" si="37"/>
        <v>1.0571242285229357E-2</v>
      </c>
      <c r="T141" s="82">
        <f t="shared" si="37"/>
        <v>0</v>
      </c>
      <c r="U141" s="82">
        <f t="shared" si="37"/>
        <v>0</v>
      </c>
      <c r="V141" s="82">
        <f t="shared" si="37"/>
        <v>1.3888986017824416</v>
      </c>
      <c r="W141" s="82">
        <f t="shared" si="40"/>
        <v>6.830648861225122E-2</v>
      </c>
      <c r="X141" s="82">
        <f t="shared" si="37"/>
        <v>0.10164656043489766</v>
      </c>
      <c r="Y141" s="82">
        <f t="shared" si="37"/>
        <v>0</v>
      </c>
      <c r="Z141" s="82">
        <f t="shared" si="37"/>
        <v>0.54807825386496822</v>
      </c>
      <c r="AA141" s="82">
        <f t="shared" si="37"/>
        <v>0</v>
      </c>
      <c r="AB141" s="82"/>
      <c r="AC141" s="82">
        <f t="shared" si="42"/>
        <v>0</v>
      </c>
      <c r="AD141" s="82">
        <f t="shared" si="41"/>
        <v>8.131724834791812E-2</v>
      </c>
      <c r="AE141" s="82">
        <f t="shared" si="42"/>
        <v>4.8790349008750872E-2</v>
      </c>
      <c r="AF141" s="82">
        <f t="shared" si="42"/>
        <v>0.58548418810501046</v>
      </c>
      <c r="AG141" s="82">
        <f t="shared" si="42"/>
        <v>2.3744636517592093</v>
      </c>
      <c r="AH141" s="82">
        <f t="shared" si="42"/>
        <v>5.7247342836934362E-2</v>
      </c>
      <c r="AI141" s="82">
        <f t="shared" si="42"/>
        <v>0</v>
      </c>
    </row>
    <row r="142" spans="1:35">
      <c r="A142" s="113">
        <f t="shared" si="36"/>
        <v>41095</v>
      </c>
      <c r="B142" s="117">
        <f t="shared" si="30"/>
        <v>12.695818032815412</v>
      </c>
      <c r="C142" s="82">
        <f t="shared" si="37"/>
        <v>0.16279713119253206</v>
      </c>
      <c r="D142" s="82">
        <f t="shared" si="37"/>
        <v>0.51055847547723876</v>
      </c>
      <c r="E142" s="82">
        <f t="shared" si="37"/>
        <v>0.51055847547723876</v>
      </c>
      <c r="F142" s="82">
        <f t="shared" si="38"/>
        <v>0.51055847547723876</v>
      </c>
      <c r="G142" s="82">
        <f t="shared" si="37"/>
        <v>0</v>
      </c>
      <c r="H142" s="82">
        <f t="shared" si="37"/>
        <v>0</v>
      </c>
      <c r="I142" s="82">
        <f t="shared" si="37"/>
        <v>0</v>
      </c>
      <c r="J142" s="82">
        <f t="shared" si="37"/>
        <v>4.9766155988925894E-3</v>
      </c>
      <c r="K142" s="82">
        <f t="shared" si="37"/>
        <v>0</v>
      </c>
      <c r="L142" s="82">
        <f t="shared" si="37"/>
        <v>1.2848125238971064</v>
      </c>
      <c r="M142" s="82">
        <f t="shared" si="37"/>
        <v>1.2034952755491881</v>
      </c>
      <c r="N142" s="82">
        <f t="shared" si="39"/>
        <v>1.6751353159671132</v>
      </c>
      <c r="O142" s="82">
        <f t="shared" si="39"/>
        <v>1.2685490742275227</v>
      </c>
      <c r="P142" s="82">
        <f t="shared" si="39"/>
        <v>0.13693824621789411</v>
      </c>
      <c r="Q142" s="82">
        <f t="shared" si="39"/>
        <v>0.16263449669583624</v>
      </c>
      <c r="R142" s="82">
        <f t="shared" si="37"/>
        <v>0</v>
      </c>
      <c r="S142" s="82">
        <f t="shared" si="37"/>
        <v>1.0571242285229357E-2</v>
      </c>
      <c r="T142" s="82">
        <f t="shared" si="37"/>
        <v>0</v>
      </c>
      <c r="U142" s="82">
        <f t="shared" si="37"/>
        <v>0</v>
      </c>
      <c r="V142" s="82">
        <f t="shared" si="37"/>
        <v>1.3888986017824416</v>
      </c>
      <c r="W142" s="82">
        <f t="shared" si="40"/>
        <v>6.830648861225122E-2</v>
      </c>
      <c r="X142" s="82">
        <f t="shared" si="37"/>
        <v>0.10164656043489766</v>
      </c>
      <c r="Y142" s="82">
        <f t="shared" si="37"/>
        <v>0</v>
      </c>
      <c r="Z142" s="82">
        <f t="shared" si="37"/>
        <v>0.54807825386496822</v>
      </c>
      <c r="AA142" s="82">
        <f t="shared" si="37"/>
        <v>0</v>
      </c>
      <c r="AB142" s="82"/>
      <c r="AC142" s="82">
        <f t="shared" si="42"/>
        <v>0</v>
      </c>
      <c r="AD142" s="82">
        <f t="shared" si="41"/>
        <v>8.131724834791812E-2</v>
      </c>
      <c r="AE142" s="82">
        <f t="shared" si="42"/>
        <v>4.8790349008750872E-2</v>
      </c>
      <c r="AF142" s="82">
        <f t="shared" si="42"/>
        <v>0.58548418810501046</v>
      </c>
      <c r="AG142" s="82">
        <f t="shared" si="42"/>
        <v>2.3744636517592093</v>
      </c>
      <c r="AH142" s="82">
        <f t="shared" si="42"/>
        <v>5.7247342836934362E-2</v>
      </c>
      <c r="AI142" s="82">
        <f t="shared" si="42"/>
        <v>0</v>
      </c>
    </row>
    <row r="143" spans="1:35">
      <c r="A143" s="113">
        <f t="shared" si="36"/>
        <v>41096</v>
      </c>
      <c r="B143" s="117">
        <f t="shared" si="30"/>
        <v>12.695818032815412</v>
      </c>
      <c r="C143" s="82">
        <f t="shared" si="37"/>
        <v>0.16279713119253206</v>
      </c>
      <c r="D143" s="82">
        <f t="shared" si="37"/>
        <v>0.51055847547723876</v>
      </c>
      <c r="E143" s="82">
        <f t="shared" si="37"/>
        <v>0.51055847547723876</v>
      </c>
      <c r="F143" s="82">
        <f t="shared" si="38"/>
        <v>0.51055847547723876</v>
      </c>
      <c r="G143" s="82">
        <f t="shared" si="37"/>
        <v>0</v>
      </c>
      <c r="H143" s="82">
        <f t="shared" si="37"/>
        <v>0</v>
      </c>
      <c r="I143" s="82">
        <f t="shared" si="37"/>
        <v>0</v>
      </c>
      <c r="J143" s="82">
        <f t="shared" si="37"/>
        <v>4.9766155988925894E-3</v>
      </c>
      <c r="K143" s="82">
        <f t="shared" si="37"/>
        <v>0</v>
      </c>
      <c r="L143" s="82">
        <f t="shared" si="37"/>
        <v>1.2848125238971064</v>
      </c>
      <c r="M143" s="82">
        <f t="shared" si="37"/>
        <v>1.2034952755491881</v>
      </c>
      <c r="N143" s="82">
        <f t="shared" si="39"/>
        <v>1.6751353159671132</v>
      </c>
      <c r="O143" s="82">
        <f t="shared" si="39"/>
        <v>1.2685490742275227</v>
      </c>
      <c r="P143" s="82">
        <f t="shared" si="39"/>
        <v>0.13693824621789411</v>
      </c>
      <c r="Q143" s="82">
        <f t="shared" si="39"/>
        <v>0.16263449669583624</v>
      </c>
      <c r="R143" s="82">
        <f t="shared" si="37"/>
        <v>0</v>
      </c>
      <c r="S143" s="82">
        <f t="shared" si="37"/>
        <v>1.0571242285229357E-2</v>
      </c>
      <c r="T143" s="82">
        <f t="shared" si="37"/>
        <v>0</v>
      </c>
      <c r="U143" s="82">
        <f t="shared" si="37"/>
        <v>0</v>
      </c>
      <c r="V143" s="82">
        <f t="shared" si="37"/>
        <v>1.3888986017824416</v>
      </c>
      <c r="W143" s="82">
        <f t="shared" si="40"/>
        <v>6.830648861225122E-2</v>
      </c>
      <c r="X143" s="82">
        <f t="shared" si="37"/>
        <v>0.10164656043489766</v>
      </c>
      <c r="Y143" s="82">
        <f t="shared" si="37"/>
        <v>0</v>
      </c>
      <c r="Z143" s="82">
        <f t="shared" si="37"/>
        <v>0.54807825386496822</v>
      </c>
      <c r="AA143" s="82">
        <f t="shared" si="37"/>
        <v>0</v>
      </c>
      <c r="AB143" s="82"/>
      <c r="AC143" s="82">
        <f t="shared" si="42"/>
        <v>0</v>
      </c>
      <c r="AD143" s="82">
        <f t="shared" si="41"/>
        <v>8.131724834791812E-2</v>
      </c>
      <c r="AE143" s="82">
        <f t="shared" si="42"/>
        <v>4.8790349008750872E-2</v>
      </c>
      <c r="AF143" s="82">
        <f t="shared" si="42"/>
        <v>0.58548418810501046</v>
      </c>
      <c r="AG143" s="82">
        <f t="shared" si="42"/>
        <v>2.3744636517592093</v>
      </c>
      <c r="AH143" s="82">
        <f t="shared" si="42"/>
        <v>5.7247342836934362E-2</v>
      </c>
      <c r="AI143" s="82">
        <f t="shared" si="42"/>
        <v>0</v>
      </c>
    </row>
    <row r="144" spans="1:35">
      <c r="A144" s="113">
        <f t="shared" si="36"/>
        <v>41097</v>
      </c>
      <c r="B144" s="117">
        <f t="shared" si="30"/>
        <v>12.695818032815412</v>
      </c>
      <c r="C144" s="82">
        <f t="shared" si="37"/>
        <v>0.16279713119253206</v>
      </c>
      <c r="D144" s="82">
        <f t="shared" si="37"/>
        <v>0.51055847547723876</v>
      </c>
      <c r="E144" s="82">
        <f t="shared" si="37"/>
        <v>0.51055847547723876</v>
      </c>
      <c r="F144" s="82">
        <f t="shared" si="38"/>
        <v>0.51055847547723876</v>
      </c>
      <c r="G144" s="82">
        <f t="shared" si="37"/>
        <v>0</v>
      </c>
      <c r="H144" s="82">
        <f t="shared" si="37"/>
        <v>0</v>
      </c>
      <c r="I144" s="82">
        <f t="shared" si="37"/>
        <v>0</v>
      </c>
      <c r="J144" s="82">
        <f t="shared" si="37"/>
        <v>4.9766155988925894E-3</v>
      </c>
      <c r="K144" s="82">
        <f t="shared" si="37"/>
        <v>0</v>
      </c>
      <c r="L144" s="82">
        <f t="shared" si="37"/>
        <v>1.2848125238971064</v>
      </c>
      <c r="M144" s="82">
        <f t="shared" si="37"/>
        <v>1.2034952755491881</v>
      </c>
      <c r="N144" s="82">
        <f t="shared" si="39"/>
        <v>1.6751353159671132</v>
      </c>
      <c r="O144" s="82">
        <f t="shared" si="39"/>
        <v>1.2685490742275227</v>
      </c>
      <c r="P144" s="82">
        <f t="shared" si="39"/>
        <v>0.13693824621789411</v>
      </c>
      <c r="Q144" s="82">
        <f t="shared" si="39"/>
        <v>0.16263449669583624</v>
      </c>
      <c r="R144" s="82">
        <f t="shared" si="37"/>
        <v>0</v>
      </c>
      <c r="S144" s="82">
        <f t="shared" si="37"/>
        <v>1.0571242285229357E-2</v>
      </c>
      <c r="T144" s="82">
        <f t="shared" si="37"/>
        <v>0</v>
      </c>
      <c r="U144" s="82">
        <f t="shared" si="37"/>
        <v>0</v>
      </c>
      <c r="V144" s="82">
        <f t="shared" si="37"/>
        <v>1.3888986017824416</v>
      </c>
      <c r="W144" s="82">
        <f t="shared" si="40"/>
        <v>6.830648861225122E-2</v>
      </c>
      <c r="X144" s="82">
        <f t="shared" si="37"/>
        <v>0.10164656043489766</v>
      </c>
      <c r="Y144" s="82">
        <f t="shared" si="37"/>
        <v>0</v>
      </c>
      <c r="Z144" s="82">
        <f t="shared" si="37"/>
        <v>0.54807825386496822</v>
      </c>
      <c r="AA144" s="82">
        <f t="shared" si="37"/>
        <v>0</v>
      </c>
      <c r="AB144" s="82"/>
      <c r="AC144" s="82">
        <f t="shared" si="42"/>
        <v>0</v>
      </c>
      <c r="AD144" s="82">
        <f t="shared" si="41"/>
        <v>8.131724834791812E-2</v>
      </c>
      <c r="AE144" s="82">
        <f t="shared" si="42"/>
        <v>4.8790349008750872E-2</v>
      </c>
      <c r="AF144" s="82">
        <f t="shared" si="42"/>
        <v>0.58548418810501046</v>
      </c>
      <c r="AG144" s="82">
        <f t="shared" si="42"/>
        <v>2.3744636517592093</v>
      </c>
      <c r="AH144" s="82">
        <f t="shared" si="42"/>
        <v>5.7247342836934362E-2</v>
      </c>
      <c r="AI144" s="82">
        <f t="shared" si="42"/>
        <v>0</v>
      </c>
    </row>
    <row r="145" spans="1:35">
      <c r="A145" s="113">
        <f t="shared" si="36"/>
        <v>41098</v>
      </c>
      <c r="B145" s="117">
        <f t="shared" si="30"/>
        <v>12.695818032815412</v>
      </c>
      <c r="C145" s="82">
        <f t="shared" si="37"/>
        <v>0.16279713119253206</v>
      </c>
      <c r="D145" s="82">
        <f t="shared" si="37"/>
        <v>0.51055847547723876</v>
      </c>
      <c r="E145" s="82">
        <f t="shared" si="37"/>
        <v>0.51055847547723876</v>
      </c>
      <c r="F145" s="82">
        <f t="shared" si="38"/>
        <v>0.51055847547723876</v>
      </c>
      <c r="G145" s="82">
        <f t="shared" si="37"/>
        <v>0</v>
      </c>
      <c r="H145" s="82">
        <f t="shared" si="37"/>
        <v>0</v>
      </c>
      <c r="I145" s="82">
        <f t="shared" si="37"/>
        <v>0</v>
      </c>
      <c r="J145" s="82">
        <f t="shared" si="37"/>
        <v>4.9766155988925894E-3</v>
      </c>
      <c r="K145" s="82">
        <f t="shared" si="37"/>
        <v>0</v>
      </c>
      <c r="L145" s="82">
        <f t="shared" si="37"/>
        <v>1.2848125238971064</v>
      </c>
      <c r="M145" s="82">
        <f t="shared" si="37"/>
        <v>1.2034952755491881</v>
      </c>
      <c r="N145" s="82">
        <f t="shared" si="39"/>
        <v>1.6751353159671132</v>
      </c>
      <c r="O145" s="82">
        <f t="shared" si="39"/>
        <v>1.2685490742275227</v>
      </c>
      <c r="P145" s="82">
        <f t="shared" si="39"/>
        <v>0.13693824621789411</v>
      </c>
      <c r="Q145" s="82">
        <f t="shared" si="39"/>
        <v>0.16263449669583624</v>
      </c>
      <c r="R145" s="82">
        <f t="shared" si="37"/>
        <v>0</v>
      </c>
      <c r="S145" s="82">
        <f t="shared" si="37"/>
        <v>1.0571242285229357E-2</v>
      </c>
      <c r="T145" s="82">
        <f t="shared" si="37"/>
        <v>0</v>
      </c>
      <c r="U145" s="82">
        <f t="shared" si="37"/>
        <v>0</v>
      </c>
      <c r="V145" s="82">
        <f t="shared" si="37"/>
        <v>1.3888986017824416</v>
      </c>
      <c r="W145" s="82">
        <f t="shared" si="40"/>
        <v>6.830648861225122E-2</v>
      </c>
      <c r="X145" s="82">
        <f t="shared" si="37"/>
        <v>0.10164656043489766</v>
      </c>
      <c r="Y145" s="82">
        <f t="shared" si="37"/>
        <v>0</v>
      </c>
      <c r="Z145" s="82">
        <f t="shared" si="37"/>
        <v>0.54807825386496822</v>
      </c>
      <c r="AA145" s="82">
        <f t="shared" si="37"/>
        <v>0</v>
      </c>
      <c r="AB145" s="82"/>
      <c r="AC145" s="82">
        <f t="shared" si="42"/>
        <v>0</v>
      </c>
      <c r="AD145" s="82">
        <f t="shared" si="41"/>
        <v>8.131724834791812E-2</v>
      </c>
      <c r="AE145" s="82">
        <f t="shared" si="42"/>
        <v>4.8790349008750872E-2</v>
      </c>
      <c r="AF145" s="82">
        <f t="shared" si="42"/>
        <v>0.58548418810501046</v>
      </c>
      <c r="AG145" s="82">
        <f t="shared" si="42"/>
        <v>2.3744636517592093</v>
      </c>
      <c r="AH145" s="82">
        <f t="shared" si="42"/>
        <v>5.7247342836934362E-2</v>
      </c>
      <c r="AI145" s="82">
        <f t="shared" si="42"/>
        <v>0</v>
      </c>
    </row>
    <row r="146" spans="1:35">
      <c r="A146" s="113">
        <f t="shared" si="36"/>
        <v>41099</v>
      </c>
      <c r="B146" s="117">
        <f t="shared" si="30"/>
        <v>12.695818032815412</v>
      </c>
      <c r="C146" s="82">
        <f t="shared" si="37"/>
        <v>0.16279713119253206</v>
      </c>
      <c r="D146" s="82">
        <f t="shared" si="37"/>
        <v>0.51055847547723876</v>
      </c>
      <c r="E146" s="82">
        <f t="shared" si="37"/>
        <v>0.51055847547723876</v>
      </c>
      <c r="F146" s="82">
        <f t="shared" si="38"/>
        <v>0.51055847547723876</v>
      </c>
      <c r="G146" s="82">
        <f t="shared" si="37"/>
        <v>0</v>
      </c>
      <c r="H146" s="82">
        <f t="shared" si="37"/>
        <v>0</v>
      </c>
      <c r="I146" s="82">
        <f t="shared" si="37"/>
        <v>0</v>
      </c>
      <c r="J146" s="82">
        <f t="shared" si="37"/>
        <v>4.9766155988925894E-3</v>
      </c>
      <c r="K146" s="82">
        <f t="shared" si="37"/>
        <v>0</v>
      </c>
      <c r="L146" s="82">
        <f t="shared" si="37"/>
        <v>1.2848125238971064</v>
      </c>
      <c r="M146" s="82">
        <f t="shared" si="37"/>
        <v>1.2034952755491881</v>
      </c>
      <c r="N146" s="82">
        <f t="shared" si="39"/>
        <v>1.6751353159671132</v>
      </c>
      <c r="O146" s="82">
        <f t="shared" si="39"/>
        <v>1.2685490742275227</v>
      </c>
      <c r="P146" s="82">
        <f t="shared" si="39"/>
        <v>0.13693824621789411</v>
      </c>
      <c r="Q146" s="82">
        <f t="shared" si="39"/>
        <v>0.16263449669583624</v>
      </c>
      <c r="R146" s="82">
        <f t="shared" si="37"/>
        <v>0</v>
      </c>
      <c r="S146" s="82">
        <f t="shared" si="37"/>
        <v>1.0571242285229357E-2</v>
      </c>
      <c r="T146" s="82">
        <f t="shared" si="37"/>
        <v>0</v>
      </c>
      <c r="U146" s="82">
        <f t="shared" si="37"/>
        <v>0</v>
      </c>
      <c r="V146" s="82">
        <f t="shared" si="37"/>
        <v>1.3888986017824416</v>
      </c>
      <c r="W146" s="82">
        <f t="shared" si="40"/>
        <v>6.830648861225122E-2</v>
      </c>
      <c r="X146" s="82">
        <f t="shared" si="37"/>
        <v>0.10164656043489766</v>
      </c>
      <c r="Y146" s="82">
        <f t="shared" si="37"/>
        <v>0</v>
      </c>
      <c r="Z146" s="82">
        <f t="shared" si="37"/>
        <v>0.54807825386496822</v>
      </c>
      <c r="AA146" s="82">
        <f t="shared" si="37"/>
        <v>0</v>
      </c>
      <c r="AB146" s="82"/>
      <c r="AC146" s="82">
        <f t="shared" si="42"/>
        <v>0</v>
      </c>
      <c r="AD146" s="82">
        <f t="shared" si="41"/>
        <v>8.131724834791812E-2</v>
      </c>
      <c r="AE146" s="82">
        <f t="shared" si="42"/>
        <v>4.8790349008750872E-2</v>
      </c>
      <c r="AF146" s="82">
        <f t="shared" si="42"/>
        <v>0.58548418810501046</v>
      </c>
      <c r="AG146" s="82">
        <f t="shared" si="42"/>
        <v>2.3744636517592093</v>
      </c>
      <c r="AH146" s="82">
        <f t="shared" si="42"/>
        <v>5.7247342836934362E-2</v>
      </c>
      <c r="AI146" s="82">
        <f t="shared" si="42"/>
        <v>0</v>
      </c>
    </row>
    <row r="147" spans="1:35">
      <c r="A147" s="113">
        <f t="shared" si="36"/>
        <v>41100</v>
      </c>
      <c r="B147" s="117">
        <f t="shared" si="30"/>
        <v>12.695818032815412</v>
      </c>
      <c r="C147" s="82">
        <f t="shared" si="37"/>
        <v>0.16279713119253206</v>
      </c>
      <c r="D147" s="82">
        <f t="shared" si="37"/>
        <v>0.51055847547723876</v>
      </c>
      <c r="E147" s="82">
        <f t="shared" si="37"/>
        <v>0.51055847547723876</v>
      </c>
      <c r="F147" s="82">
        <f t="shared" si="38"/>
        <v>0.51055847547723876</v>
      </c>
      <c r="G147" s="82">
        <f t="shared" si="37"/>
        <v>0</v>
      </c>
      <c r="H147" s="82">
        <f t="shared" si="37"/>
        <v>0</v>
      </c>
      <c r="I147" s="82">
        <f t="shared" si="37"/>
        <v>0</v>
      </c>
      <c r="J147" s="82">
        <f t="shared" si="37"/>
        <v>4.9766155988925894E-3</v>
      </c>
      <c r="K147" s="82">
        <f t="shared" si="37"/>
        <v>0</v>
      </c>
      <c r="L147" s="82">
        <f t="shared" si="37"/>
        <v>1.2848125238971064</v>
      </c>
      <c r="M147" s="82">
        <f t="shared" si="37"/>
        <v>1.2034952755491881</v>
      </c>
      <c r="N147" s="82">
        <f t="shared" si="39"/>
        <v>1.6751353159671132</v>
      </c>
      <c r="O147" s="82">
        <f t="shared" si="39"/>
        <v>1.2685490742275227</v>
      </c>
      <c r="P147" s="82">
        <f t="shared" si="39"/>
        <v>0.13693824621789411</v>
      </c>
      <c r="Q147" s="82">
        <f t="shared" si="39"/>
        <v>0.16263449669583624</v>
      </c>
      <c r="R147" s="82">
        <f t="shared" si="37"/>
        <v>0</v>
      </c>
      <c r="S147" s="82">
        <f t="shared" si="37"/>
        <v>1.0571242285229357E-2</v>
      </c>
      <c r="T147" s="82">
        <f t="shared" si="37"/>
        <v>0</v>
      </c>
      <c r="U147" s="82">
        <f t="shared" si="37"/>
        <v>0</v>
      </c>
      <c r="V147" s="82">
        <f t="shared" si="37"/>
        <v>1.3888986017824416</v>
      </c>
      <c r="W147" s="82">
        <f t="shared" si="40"/>
        <v>6.830648861225122E-2</v>
      </c>
      <c r="X147" s="82">
        <f t="shared" si="37"/>
        <v>0.10164656043489766</v>
      </c>
      <c r="Y147" s="82">
        <f t="shared" si="37"/>
        <v>0</v>
      </c>
      <c r="Z147" s="82">
        <f t="shared" si="37"/>
        <v>0.54807825386496822</v>
      </c>
      <c r="AA147" s="82">
        <f t="shared" si="37"/>
        <v>0</v>
      </c>
      <c r="AB147" s="82"/>
      <c r="AC147" s="82">
        <f t="shared" si="42"/>
        <v>0</v>
      </c>
      <c r="AD147" s="82">
        <f t="shared" si="41"/>
        <v>8.131724834791812E-2</v>
      </c>
      <c r="AE147" s="82">
        <f t="shared" si="42"/>
        <v>4.8790349008750872E-2</v>
      </c>
      <c r="AF147" s="82">
        <f t="shared" si="42"/>
        <v>0.58548418810501046</v>
      </c>
      <c r="AG147" s="82">
        <f t="shared" si="42"/>
        <v>2.3744636517592093</v>
      </c>
      <c r="AH147" s="82">
        <f t="shared" si="42"/>
        <v>5.7247342836934362E-2</v>
      </c>
      <c r="AI147" s="82">
        <f t="shared" si="42"/>
        <v>0</v>
      </c>
    </row>
    <row r="148" spans="1:35">
      <c r="A148" s="113">
        <f t="shared" si="36"/>
        <v>41101</v>
      </c>
      <c r="B148" s="117">
        <f t="shared" si="30"/>
        <v>12.695818032815412</v>
      </c>
      <c r="C148" s="82">
        <f t="shared" si="37"/>
        <v>0.16279713119253206</v>
      </c>
      <c r="D148" s="82">
        <f t="shared" si="37"/>
        <v>0.51055847547723876</v>
      </c>
      <c r="E148" s="82">
        <f t="shared" si="37"/>
        <v>0.51055847547723876</v>
      </c>
      <c r="F148" s="82">
        <f t="shared" si="38"/>
        <v>0.51055847547723876</v>
      </c>
      <c r="G148" s="82">
        <f t="shared" si="37"/>
        <v>0</v>
      </c>
      <c r="H148" s="82">
        <f t="shared" si="37"/>
        <v>0</v>
      </c>
      <c r="I148" s="82">
        <f t="shared" si="37"/>
        <v>0</v>
      </c>
      <c r="J148" s="82">
        <f t="shared" si="37"/>
        <v>4.9766155988925894E-3</v>
      </c>
      <c r="K148" s="82">
        <f t="shared" si="37"/>
        <v>0</v>
      </c>
      <c r="L148" s="82">
        <f t="shared" si="37"/>
        <v>1.2848125238971064</v>
      </c>
      <c r="M148" s="82">
        <f t="shared" si="37"/>
        <v>1.2034952755491881</v>
      </c>
      <c r="N148" s="82">
        <f t="shared" si="39"/>
        <v>1.6751353159671132</v>
      </c>
      <c r="O148" s="82">
        <f t="shared" si="39"/>
        <v>1.2685490742275227</v>
      </c>
      <c r="P148" s="82">
        <f t="shared" si="39"/>
        <v>0.13693824621789411</v>
      </c>
      <c r="Q148" s="82">
        <f t="shared" si="39"/>
        <v>0.16263449669583624</v>
      </c>
      <c r="R148" s="82">
        <f t="shared" si="37"/>
        <v>0</v>
      </c>
      <c r="S148" s="82">
        <f t="shared" si="37"/>
        <v>1.0571242285229357E-2</v>
      </c>
      <c r="T148" s="82">
        <f t="shared" si="37"/>
        <v>0</v>
      </c>
      <c r="U148" s="82">
        <f t="shared" si="37"/>
        <v>0</v>
      </c>
      <c r="V148" s="82">
        <f t="shared" si="37"/>
        <v>1.3888986017824416</v>
      </c>
      <c r="W148" s="82">
        <f t="shared" si="40"/>
        <v>6.830648861225122E-2</v>
      </c>
      <c r="X148" s="82">
        <f t="shared" si="37"/>
        <v>0.10164656043489766</v>
      </c>
      <c r="Y148" s="82">
        <f t="shared" si="37"/>
        <v>0</v>
      </c>
      <c r="Z148" s="82">
        <f t="shared" si="37"/>
        <v>0.54807825386496822</v>
      </c>
      <c r="AA148" s="82">
        <f t="shared" si="37"/>
        <v>0</v>
      </c>
      <c r="AB148" s="82"/>
      <c r="AC148" s="82">
        <f t="shared" si="42"/>
        <v>0</v>
      </c>
      <c r="AD148" s="82">
        <f t="shared" si="41"/>
        <v>8.131724834791812E-2</v>
      </c>
      <c r="AE148" s="82">
        <f t="shared" si="42"/>
        <v>4.8790349008750872E-2</v>
      </c>
      <c r="AF148" s="82">
        <f t="shared" si="42"/>
        <v>0.58548418810501046</v>
      </c>
      <c r="AG148" s="82">
        <f t="shared" si="42"/>
        <v>2.3744636517592093</v>
      </c>
      <c r="AH148" s="82">
        <f t="shared" si="42"/>
        <v>5.7247342836934362E-2</v>
      </c>
      <c r="AI148" s="82">
        <f t="shared" si="42"/>
        <v>0</v>
      </c>
    </row>
    <row r="149" spans="1:35">
      <c r="A149" s="113">
        <f t="shared" si="36"/>
        <v>41102</v>
      </c>
      <c r="B149" s="117">
        <f t="shared" si="30"/>
        <v>12.695818032815412</v>
      </c>
      <c r="C149" s="82">
        <f t="shared" si="37"/>
        <v>0.16279713119253206</v>
      </c>
      <c r="D149" s="82">
        <f t="shared" si="37"/>
        <v>0.51055847547723876</v>
      </c>
      <c r="E149" s="82">
        <f t="shared" si="37"/>
        <v>0.51055847547723876</v>
      </c>
      <c r="F149" s="82">
        <f t="shared" si="38"/>
        <v>0.51055847547723876</v>
      </c>
      <c r="G149" s="82">
        <f t="shared" si="37"/>
        <v>0</v>
      </c>
      <c r="H149" s="82">
        <f t="shared" si="37"/>
        <v>0</v>
      </c>
      <c r="I149" s="82">
        <f t="shared" si="37"/>
        <v>0</v>
      </c>
      <c r="J149" s="82">
        <f t="shared" si="37"/>
        <v>4.9766155988925894E-3</v>
      </c>
      <c r="K149" s="82">
        <f t="shared" si="37"/>
        <v>0</v>
      </c>
      <c r="L149" s="82">
        <f t="shared" si="37"/>
        <v>1.2848125238971064</v>
      </c>
      <c r="M149" s="82">
        <f t="shared" si="37"/>
        <v>1.2034952755491881</v>
      </c>
      <c r="N149" s="82">
        <f t="shared" si="39"/>
        <v>1.6751353159671132</v>
      </c>
      <c r="O149" s="82">
        <f t="shared" si="39"/>
        <v>1.2685490742275227</v>
      </c>
      <c r="P149" s="82">
        <f t="shared" si="39"/>
        <v>0.13693824621789411</v>
      </c>
      <c r="Q149" s="82">
        <f t="shared" si="39"/>
        <v>0.16263449669583624</v>
      </c>
      <c r="R149" s="82">
        <f t="shared" si="37"/>
        <v>0</v>
      </c>
      <c r="S149" s="82">
        <f t="shared" si="37"/>
        <v>1.0571242285229357E-2</v>
      </c>
      <c r="T149" s="82">
        <f t="shared" si="37"/>
        <v>0</v>
      </c>
      <c r="U149" s="82">
        <f t="shared" si="37"/>
        <v>0</v>
      </c>
      <c r="V149" s="82">
        <f t="shared" si="37"/>
        <v>1.3888986017824416</v>
      </c>
      <c r="W149" s="82">
        <f t="shared" si="40"/>
        <v>6.830648861225122E-2</v>
      </c>
      <c r="X149" s="82">
        <f t="shared" si="37"/>
        <v>0.10164656043489766</v>
      </c>
      <c r="Y149" s="82">
        <f t="shared" si="37"/>
        <v>0</v>
      </c>
      <c r="Z149" s="82">
        <f t="shared" si="37"/>
        <v>0.54807825386496822</v>
      </c>
      <c r="AA149" s="82">
        <f t="shared" si="37"/>
        <v>0</v>
      </c>
      <c r="AB149" s="82"/>
      <c r="AC149" s="82">
        <f t="shared" si="42"/>
        <v>0</v>
      </c>
      <c r="AD149" s="82">
        <f t="shared" si="41"/>
        <v>8.131724834791812E-2</v>
      </c>
      <c r="AE149" s="82">
        <f t="shared" si="42"/>
        <v>4.8790349008750872E-2</v>
      </c>
      <c r="AF149" s="82">
        <f t="shared" si="42"/>
        <v>0.58548418810501046</v>
      </c>
      <c r="AG149" s="82">
        <f t="shared" si="42"/>
        <v>2.3744636517592093</v>
      </c>
      <c r="AH149" s="82">
        <f t="shared" si="42"/>
        <v>5.7247342836934362E-2</v>
      </c>
      <c r="AI149" s="82">
        <f t="shared" si="42"/>
        <v>0</v>
      </c>
    </row>
    <row r="150" spans="1:35">
      <c r="A150" s="113">
        <f t="shared" si="36"/>
        <v>41103</v>
      </c>
      <c r="B150" s="117">
        <f t="shared" si="30"/>
        <v>12.695818032815412</v>
      </c>
      <c r="C150" s="82">
        <f t="shared" si="37"/>
        <v>0.16279713119253206</v>
      </c>
      <c r="D150" s="82">
        <f t="shared" si="37"/>
        <v>0.51055847547723876</v>
      </c>
      <c r="E150" s="82">
        <f t="shared" si="37"/>
        <v>0.51055847547723876</v>
      </c>
      <c r="F150" s="82">
        <f t="shared" si="38"/>
        <v>0.51055847547723876</v>
      </c>
      <c r="G150" s="82">
        <f t="shared" si="37"/>
        <v>0</v>
      </c>
      <c r="H150" s="82">
        <f t="shared" si="37"/>
        <v>0</v>
      </c>
      <c r="I150" s="82">
        <f t="shared" si="37"/>
        <v>0</v>
      </c>
      <c r="J150" s="82">
        <f t="shared" si="37"/>
        <v>4.9766155988925894E-3</v>
      </c>
      <c r="K150" s="82">
        <f t="shared" si="37"/>
        <v>0</v>
      </c>
      <c r="L150" s="82">
        <f t="shared" si="37"/>
        <v>1.2848125238971064</v>
      </c>
      <c r="M150" s="82">
        <f t="shared" si="37"/>
        <v>1.2034952755491881</v>
      </c>
      <c r="N150" s="82">
        <f t="shared" si="39"/>
        <v>1.6751353159671132</v>
      </c>
      <c r="O150" s="82">
        <f t="shared" si="39"/>
        <v>1.2685490742275227</v>
      </c>
      <c r="P150" s="82">
        <f t="shared" si="39"/>
        <v>0.13693824621789411</v>
      </c>
      <c r="Q150" s="82">
        <f t="shared" si="39"/>
        <v>0.16263449669583624</v>
      </c>
      <c r="R150" s="82">
        <f t="shared" si="37"/>
        <v>0</v>
      </c>
      <c r="S150" s="82">
        <f t="shared" si="37"/>
        <v>1.0571242285229357E-2</v>
      </c>
      <c r="T150" s="82">
        <f t="shared" si="37"/>
        <v>0</v>
      </c>
      <c r="U150" s="82">
        <f t="shared" si="37"/>
        <v>0</v>
      </c>
      <c r="V150" s="82">
        <f t="shared" ref="C150:AA163" si="43">V$27/1.98347/31</f>
        <v>1.3888986017824416</v>
      </c>
      <c r="W150" s="82">
        <f t="shared" si="40"/>
        <v>6.830648861225122E-2</v>
      </c>
      <c r="X150" s="82">
        <f t="shared" si="43"/>
        <v>0.10164656043489766</v>
      </c>
      <c r="Y150" s="82">
        <f t="shared" si="43"/>
        <v>0</v>
      </c>
      <c r="Z150" s="82">
        <f t="shared" si="43"/>
        <v>0.54807825386496822</v>
      </c>
      <c r="AA150" s="82">
        <f t="shared" si="43"/>
        <v>0</v>
      </c>
      <c r="AB150" s="82"/>
      <c r="AC150" s="82">
        <f t="shared" si="42"/>
        <v>0</v>
      </c>
      <c r="AD150" s="82">
        <f t="shared" si="41"/>
        <v>8.131724834791812E-2</v>
      </c>
      <c r="AE150" s="82">
        <f t="shared" si="42"/>
        <v>4.8790349008750872E-2</v>
      </c>
      <c r="AF150" s="82">
        <f t="shared" si="42"/>
        <v>0.58548418810501046</v>
      </c>
      <c r="AG150" s="82">
        <f t="shared" si="42"/>
        <v>2.3744636517592093</v>
      </c>
      <c r="AH150" s="82">
        <f t="shared" si="42"/>
        <v>5.7247342836934362E-2</v>
      </c>
      <c r="AI150" s="82">
        <f t="shared" si="42"/>
        <v>0</v>
      </c>
    </row>
    <row r="151" spans="1:35">
      <c r="A151" s="113">
        <f t="shared" si="36"/>
        <v>41104</v>
      </c>
      <c r="B151" s="117">
        <f t="shared" si="30"/>
        <v>12.695818032815412</v>
      </c>
      <c r="C151" s="82">
        <f t="shared" si="43"/>
        <v>0.16279713119253206</v>
      </c>
      <c r="D151" s="82">
        <f t="shared" si="43"/>
        <v>0.51055847547723876</v>
      </c>
      <c r="E151" s="82">
        <f t="shared" si="43"/>
        <v>0.51055847547723876</v>
      </c>
      <c r="F151" s="82">
        <f t="shared" si="43"/>
        <v>0.51055847547723876</v>
      </c>
      <c r="G151" s="82">
        <f t="shared" si="43"/>
        <v>0</v>
      </c>
      <c r="H151" s="82">
        <f t="shared" si="43"/>
        <v>0</v>
      </c>
      <c r="I151" s="82">
        <f t="shared" si="43"/>
        <v>0</v>
      </c>
      <c r="J151" s="82">
        <f t="shared" si="43"/>
        <v>4.9766155988925894E-3</v>
      </c>
      <c r="K151" s="82">
        <f t="shared" si="43"/>
        <v>0</v>
      </c>
      <c r="L151" s="82">
        <f t="shared" si="43"/>
        <v>1.2848125238971064</v>
      </c>
      <c r="M151" s="82">
        <f t="shared" si="43"/>
        <v>1.2034952755491881</v>
      </c>
      <c r="N151" s="82">
        <f t="shared" si="39"/>
        <v>1.6751353159671132</v>
      </c>
      <c r="O151" s="82">
        <f t="shared" si="39"/>
        <v>1.2685490742275227</v>
      </c>
      <c r="P151" s="82">
        <f t="shared" si="39"/>
        <v>0.13693824621789411</v>
      </c>
      <c r="Q151" s="82">
        <f t="shared" si="39"/>
        <v>0.16263449669583624</v>
      </c>
      <c r="R151" s="82">
        <f t="shared" si="43"/>
        <v>0</v>
      </c>
      <c r="S151" s="82">
        <f t="shared" si="43"/>
        <v>1.0571242285229357E-2</v>
      </c>
      <c r="T151" s="82">
        <f t="shared" si="43"/>
        <v>0</v>
      </c>
      <c r="U151" s="82">
        <f t="shared" si="43"/>
        <v>0</v>
      </c>
      <c r="V151" s="82">
        <f t="shared" si="43"/>
        <v>1.3888986017824416</v>
      </c>
      <c r="W151" s="82">
        <f t="shared" si="40"/>
        <v>6.830648861225122E-2</v>
      </c>
      <c r="X151" s="82">
        <f t="shared" si="43"/>
        <v>0.10164656043489766</v>
      </c>
      <c r="Y151" s="82">
        <f t="shared" si="43"/>
        <v>0</v>
      </c>
      <c r="Z151" s="82">
        <f t="shared" si="43"/>
        <v>0.54807825386496822</v>
      </c>
      <c r="AA151" s="82">
        <f t="shared" si="43"/>
        <v>0</v>
      </c>
      <c r="AB151" s="82"/>
      <c r="AC151" s="82">
        <f t="shared" si="42"/>
        <v>0</v>
      </c>
      <c r="AD151" s="82">
        <f t="shared" si="41"/>
        <v>8.131724834791812E-2</v>
      </c>
      <c r="AE151" s="82">
        <f t="shared" si="42"/>
        <v>4.8790349008750872E-2</v>
      </c>
      <c r="AF151" s="82">
        <f t="shared" si="42"/>
        <v>0.58548418810501046</v>
      </c>
      <c r="AG151" s="82">
        <f t="shared" si="42"/>
        <v>2.3744636517592093</v>
      </c>
      <c r="AH151" s="82">
        <f t="shared" si="42"/>
        <v>5.7247342836934362E-2</v>
      </c>
      <c r="AI151" s="82">
        <f t="shared" si="42"/>
        <v>0</v>
      </c>
    </row>
    <row r="152" spans="1:35">
      <c r="A152" s="113">
        <f t="shared" si="36"/>
        <v>41105</v>
      </c>
      <c r="B152" s="117">
        <f t="shared" si="30"/>
        <v>12.695818032815412</v>
      </c>
      <c r="C152" s="82">
        <f t="shared" si="43"/>
        <v>0.16279713119253206</v>
      </c>
      <c r="D152" s="82">
        <f t="shared" si="43"/>
        <v>0.51055847547723876</v>
      </c>
      <c r="E152" s="82">
        <f t="shared" si="43"/>
        <v>0.51055847547723876</v>
      </c>
      <c r="F152" s="82">
        <f t="shared" si="43"/>
        <v>0.51055847547723876</v>
      </c>
      <c r="G152" s="82">
        <f t="shared" si="43"/>
        <v>0</v>
      </c>
      <c r="H152" s="82">
        <f t="shared" si="43"/>
        <v>0</v>
      </c>
      <c r="I152" s="82">
        <f t="shared" si="43"/>
        <v>0</v>
      </c>
      <c r="J152" s="82">
        <f t="shared" si="43"/>
        <v>4.9766155988925894E-3</v>
      </c>
      <c r="K152" s="82">
        <f t="shared" si="43"/>
        <v>0</v>
      </c>
      <c r="L152" s="82">
        <f t="shared" si="43"/>
        <v>1.2848125238971064</v>
      </c>
      <c r="M152" s="82">
        <f t="shared" si="43"/>
        <v>1.2034952755491881</v>
      </c>
      <c r="N152" s="82">
        <f t="shared" si="39"/>
        <v>1.6751353159671132</v>
      </c>
      <c r="O152" s="82">
        <f t="shared" si="39"/>
        <v>1.2685490742275227</v>
      </c>
      <c r="P152" s="82">
        <f t="shared" si="39"/>
        <v>0.13693824621789411</v>
      </c>
      <c r="Q152" s="82">
        <f t="shared" si="39"/>
        <v>0.16263449669583624</v>
      </c>
      <c r="R152" s="82">
        <v>0</v>
      </c>
      <c r="S152" s="82">
        <f t="shared" si="43"/>
        <v>1.0571242285229357E-2</v>
      </c>
      <c r="T152" s="82">
        <f t="shared" si="43"/>
        <v>0</v>
      </c>
      <c r="U152" s="82">
        <f t="shared" si="43"/>
        <v>0</v>
      </c>
      <c r="V152" s="82">
        <f t="shared" si="43"/>
        <v>1.3888986017824416</v>
      </c>
      <c r="W152" s="82">
        <f t="shared" si="40"/>
        <v>6.830648861225122E-2</v>
      </c>
      <c r="X152" s="82">
        <f t="shared" si="43"/>
        <v>0.10164656043489766</v>
      </c>
      <c r="Y152" s="82">
        <f t="shared" si="43"/>
        <v>0</v>
      </c>
      <c r="Z152" s="82">
        <f t="shared" si="43"/>
        <v>0.54807825386496822</v>
      </c>
      <c r="AA152" s="82">
        <f t="shared" si="43"/>
        <v>0</v>
      </c>
      <c r="AB152" s="82"/>
      <c r="AC152" s="82">
        <f t="shared" si="42"/>
        <v>0</v>
      </c>
      <c r="AD152" s="82">
        <f t="shared" si="41"/>
        <v>8.131724834791812E-2</v>
      </c>
      <c r="AE152" s="82">
        <f t="shared" si="42"/>
        <v>4.8790349008750872E-2</v>
      </c>
      <c r="AF152" s="82">
        <f t="shared" si="42"/>
        <v>0.58548418810501046</v>
      </c>
      <c r="AG152" s="82">
        <f t="shared" si="42"/>
        <v>2.3744636517592093</v>
      </c>
      <c r="AH152" s="82">
        <f t="shared" si="42"/>
        <v>5.7247342836934362E-2</v>
      </c>
      <c r="AI152" s="82">
        <f t="shared" si="42"/>
        <v>0</v>
      </c>
    </row>
    <row r="153" spans="1:35">
      <c r="A153" s="113">
        <f t="shared" si="36"/>
        <v>41106</v>
      </c>
      <c r="B153" s="117">
        <f t="shared" si="30"/>
        <v>12.695818032815412</v>
      </c>
      <c r="C153" s="82">
        <f t="shared" si="43"/>
        <v>0.16279713119253206</v>
      </c>
      <c r="D153" s="82">
        <f t="shared" si="43"/>
        <v>0.51055847547723876</v>
      </c>
      <c r="E153" s="82">
        <f t="shared" si="43"/>
        <v>0.51055847547723876</v>
      </c>
      <c r="F153" s="82">
        <f t="shared" si="43"/>
        <v>0.51055847547723876</v>
      </c>
      <c r="G153" s="82">
        <f t="shared" si="43"/>
        <v>0</v>
      </c>
      <c r="H153" s="82">
        <f t="shared" si="43"/>
        <v>0</v>
      </c>
      <c r="I153" s="82">
        <f t="shared" si="43"/>
        <v>0</v>
      </c>
      <c r="J153" s="82">
        <f t="shared" si="43"/>
        <v>4.9766155988925894E-3</v>
      </c>
      <c r="K153" s="82">
        <f t="shared" si="43"/>
        <v>0</v>
      </c>
      <c r="L153" s="82">
        <f t="shared" si="43"/>
        <v>1.2848125238971064</v>
      </c>
      <c r="M153" s="82">
        <f t="shared" si="43"/>
        <v>1.2034952755491881</v>
      </c>
      <c r="N153" s="82">
        <f t="shared" si="39"/>
        <v>1.6751353159671132</v>
      </c>
      <c r="O153" s="82">
        <f t="shared" si="39"/>
        <v>1.2685490742275227</v>
      </c>
      <c r="P153" s="82">
        <f t="shared" si="39"/>
        <v>0.13693824621789411</v>
      </c>
      <c r="Q153" s="82">
        <f t="shared" si="39"/>
        <v>0.16263449669583624</v>
      </c>
      <c r="R153" s="82">
        <v>0</v>
      </c>
      <c r="S153" s="82">
        <f t="shared" si="43"/>
        <v>1.0571242285229357E-2</v>
      </c>
      <c r="T153" s="82">
        <f t="shared" si="43"/>
        <v>0</v>
      </c>
      <c r="U153" s="82">
        <f t="shared" si="43"/>
        <v>0</v>
      </c>
      <c r="V153" s="82">
        <f t="shared" si="43"/>
        <v>1.3888986017824416</v>
      </c>
      <c r="W153" s="82">
        <f t="shared" si="40"/>
        <v>6.830648861225122E-2</v>
      </c>
      <c r="X153" s="82">
        <f t="shared" si="43"/>
        <v>0.10164656043489766</v>
      </c>
      <c r="Y153" s="82">
        <f t="shared" si="43"/>
        <v>0</v>
      </c>
      <c r="Z153" s="82">
        <f t="shared" si="43"/>
        <v>0.54807825386496822</v>
      </c>
      <c r="AA153" s="82">
        <f t="shared" si="43"/>
        <v>0</v>
      </c>
      <c r="AB153" s="82"/>
      <c r="AC153" s="82">
        <f t="shared" si="42"/>
        <v>0</v>
      </c>
      <c r="AD153" s="82">
        <f t="shared" si="41"/>
        <v>8.131724834791812E-2</v>
      </c>
      <c r="AE153" s="82">
        <f t="shared" si="42"/>
        <v>4.8790349008750872E-2</v>
      </c>
      <c r="AF153" s="82">
        <f t="shared" si="42"/>
        <v>0.58548418810501046</v>
      </c>
      <c r="AG153" s="82">
        <f t="shared" si="42"/>
        <v>2.3744636517592093</v>
      </c>
      <c r="AH153" s="82">
        <f t="shared" si="42"/>
        <v>5.7247342836934362E-2</v>
      </c>
      <c r="AI153" s="82">
        <f t="shared" si="42"/>
        <v>0</v>
      </c>
    </row>
    <row r="154" spans="1:35">
      <c r="A154" s="113">
        <f t="shared" si="36"/>
        <v>41107</v>
      </c>
      <c r="B154" s="117">
        <f t="shared" si="30"/>
        <v>12.695818032815412</v>
      </c>
      <c r="C154" s="82">
        <f t="shared" si="43"/>
        <v>0.16279713119253206</v>
      </c>
      <c r="D154" s="82">
        <f t="shared" si="43"/>
        <v>0.51055847547723876</v>
      </c>
      <c r="E154" s="82">
        <f t="shared" si="43"/>
        <v>0.51055847547723876</v>
      </c>
      <c r="F154" s="82">
        <f t="shared" ref="F154:F163" si="44">F$27/1.98347/31</f>
        <v>0.51055847547723876</v>
      </c>
      <c r="G154" s="82">
        <f t="shared" si="43"/>
        <v>0</v>
      </c>
      <c r="H154" s="82">
        <f t="shared" si="43"/>
        <v>0</v>
      </c>
      <c r="I154" s="82">
        <f t="shared" si="43"/>
        <v>0</v>
      </c>
      <c r="J154" s="82">
        <f t="shared" si="43"/>
        <v>4.9766155988925894E-3</v>
      </c>
      <c r="K154" s="82">
        <f t="shared" si="43"/>
        <v>0</v>
      </c>
      <c r="L154" s="82">
        <f t="shared" si="43"/>
        <v>1.2848125238971064</v>
      </c>
      <c r="M154" s="82">
        <f t="shared" si="43"/>
        <v>1.2034952755491881</v>
      </c>
      <c r="N154" s="82">
        <f t="shared" si="39"/>
        <v>1.6751353159671132</v>
      </c>
      <c r="O154" s="82">
        <f t="shared" si="39"/>
        <v>1.2685490742275227</v>
      </c>
      <c r="P154" s="82">
        <f t="shared" si="39"/>
        <v>0.13693824621789411</v>
      </c>
      <c r="Q154" s="82">
        <f t="shared" si="39"/>
        <v>0.16263449669583624</v>
      </c>
      <c r="R154" s="82">
        <v>0</v>
      </c>
      <c r="S154" s="82">
        <f t="shared" si="43"/>
        <v>1.0571242285229357E-2</v>
      </c>
      <c r="T154" s="82">
        <f t="shared" si="43"/>
        <v>0</v>
      </c>
      <c r="U154" s="82">
        <f t="shared" si="43"/>
        <v>0</v>
      </c>
      <c r="V154" s="82">
        <f t="shared" si="43"/>
        <v>1.3888986017824416</v>
      </c>
      <c r="W154" s="82">
        <f t="shared" si="40"/>
        <v>6.830648861225122E-2</v>
      </c>
      <c r="X154" s="82">
        <f t="shared" si="43"/>
        <v>0.10164656043489766</v>
      </c>
      <c r="Y154" s="82">
        <f t="shared" si="43"/>
        <v>0</v>
      </c>
      <c r="Z154" s="82">
        <f t="shared" si="43"/>
        <v>0.54807825386496822</v>
      </c>
      <c r="AA154" s="82">
        <f t="shared" si="43"/>
        <v>0</v>
      </c>
      <c r="AB154" s="82"/>
      <c r="AC154" s="82">
        <f t="shared" si="42"/>
        <v>0</v>
      </c>
      <c r="AD154" s="82">
        <f t="shared" si="41"/>
        <v>8.131724834791812E-2</v>
      </c>
      <c r="AE154" s="82">
        <f t="shared" si="42"/>
        <v>4.8790349008750872E-2</v>
      </c>
      <c r="AF154" s="82">
        <f t="shared" si="42"/>
        <v>0.58548418810501046</v>
      </c>
      <c r="AG154" s="82">
        <f t="shared" si="42"/>
        <v>2.3744636517592093</v>
      </c>
      <c r="AH154" s="82">
        <f t="shared" si="42"/>
        <v>5.7247342836934362E-2</v>
      </c>
      <c r="AI154" s="82">
        <f t="shared" si="42"/>
        <v>0</v>
      </c>
    </row>
    <row r="155" spans="1:35">
      <c r="A155" s="113">
        <f t="shared" si="36"/>
        <v>41108</v>
      </c>
      <c r="B155" s="117">
        <f t="shared" si="30"/>
        <v>12.695818032815412</v>
      </c>
      <c r="C155" s="82">
        <f t="shared" si="43"/>
        <v>0.16279713119253206</v>
      </c>
      <c r="D155" s="82">
        <f t="shared" si="43"/>
        <v>0.51055847547723876</v>
      </c>
      <c r="E155" s="82">
        <f t="shared" si="43"/>
        <v>0.51055847547723876</v>
      </c>
      <c r="F155" s="82">
        <f t="shared" si="44"/>
        <v>0.51055847547723876</v>
      </c>
      <c r="G155" s="82">
        <f t="shared" si="43"/>
        <v>0</v>
      </c>
      <c r="H155" s="82">
        <f t="shared" si="43"/>
        <v>0</v>
      </c>
      <c r="I155" s="82">
        <f t="shared" si="43"/>
        <v>0</v>
      </c>
      <c r="J155" s="82">
        <f t="shared" si="43"/>
        <v>4.9766155988925894E-3</v>
      </c>
      <c r="K155" s="82">
        <f t="shared" si="43"/>
        <v>0</v>
      </c>
      <c r="L155" s="82">
        <f t="shared" si="43"/>
        <v>1.2848125238971064</v>
      </c>
      <c r="M155" s="82">
        <f t="shared" si="43"/>
        <v>1.2034952755491881</v>
      </c>
      <c r="N155" s="82">
        <f t="shared" si="39"/>
        <v>1.6751353159671132</v>
      </c>
      <c r="O155" s="82">
        <f t="shared" si="39"/>
        <v>1.2685490742275227</v>
      </c>
      <c r="P155" s="82">
        <f t="shared" si="39"/>
        <v>0.13693824621789411</v>
      </c>
      <c r="Q155" s="82">
        <f t="shared" si="39"/>
        <v>0.16263449669583624</v>
      </c>
      <c r="R155" s="82">
        <f t="shared" si="43"/>
        <v>0</v>
      </c>
      <c r="S155" s="82">
        <f t="shared" si="43"/>
        <v>1.0571242285229357E-2</v>
      </c>
      <c r="T155" s="82">
        <f t="shared" si="43"/>
        <v>0</v>
      </c>
      <c r="U155" s="82">
        <f t="shared" si="43"/>
        <v>0</v>
      </c>
      <c r="V155" s="82">
        <f t="shared" si="43"/>
        <v>1.3888986017824416</v>
      </c>
      <c r="W155" s="82">
        <f t="shared" si="40"/>
        <v>6.830648861225122E-2</v>
      </c>
      <c r="X155" s="82">
        <f t="shared" si="43"/>
        <v>0.10164656043489766</v>
      </c>
      <c r="Y155" s="82">
        <f t="shared" si="43"/>
        <v>0</v>
      </c>
      <c r="Z155" s="82">
        <f t="shared" si="43"/>
        <v>0.54807825386496822</v>
      </c>
      <c r="AA155" s="82">
        <f t="shared" si="43"/>
        <v>0</v>
      </c>
      <c r="AB155" s="82"/>
      <c r="AC155" s="82">
        <f t="shared" si="42"/>
        <v>0</v>
      </c>
      <c r="AD155" s="82">
        <f t="shared" si="41"/>
        <v>8.131724834791812E-2</v>
      </c>
      <c r="AE155" s="82">
        <f t="shared" si="42"/>
        <v>4.8790349008750872E-2</v>
      </c>
      <c r="AF155" s="82">
        <f t="shared" si="42"/>
        <v>0.58548418810501046</v>
      </c>
      <c r="AG155" s="82">
        <f t="shared" si="42"/>
        <v>2.3744636517592093</v>
      </c>
      <c r="AH155" s="82">
        <f t="shared" si="42"/>
        <v>5.7247342836934362E-2</v>
      </c>
      <c r="AI155" s="82">
        <f t="shared" si="42"/>
        <v>0</v>
      </c>
    </row>
    <row r="156" spans="1:35">
      <c r="A156" s="113">
        <f t="shared" si="36"/>
        <v>41109</v>
      </c>
      <c r="B156" s="117">
        <f t="shared" si="30"/>
        <v>12.695818032815412</v>
      </c>
      <c r="C156" s="82">
        <f t="shared" si="43"/>
        <v>0.16279713119253206</v>
      </c>
      <c r="D156" s="82">
        <f t="shared" si="43"/>
        <v>0.51055847547723876</v>
      </c>
      <c r="E156" s="82">
        <f t="shared" si="43"/>
        <v>0.51055847547723876</v>
      </c>
      <c r="F156" s="82">
        <f t="shared" si="44"/>
        <v>0.51055847547723876</v>
      </c>
      <c r="G156" s="82">
        <f t="shared" si="43"/>
        <v>0</v>
      </c>
      <c r="H156" s="82">
        <f t="shared" si="43"/>
        <v>0</v>
      </c>
      <c r="I156" s="82">
        <f t="shared" si="43"/>
        <v>0</v>
      </c>
      <c r="J156" s="82">
        <f t="shared" si="43"/>
        <v>4.9766155988925894E-3</v>
      </c>
      <c r="K156" s="82">
        <f t="shared" si="43"/>
        <v>0</v>
      </c>
      <c r="L156" s="82">
        <f t="shared" si="43"/>
        <v>1.2848125238971064</v>
      </c>
      <c r="M156" s="82">
        <f t="shared" si="43"/>
        <v>1.2034952755491881</v>
      </c>
      <c r="N156" s="82">
        <f t="shared" si="39"/>
        <v>1.6751353159671132</v>
      </c>
      <c r="O156" s="82">
        <f t="shared" si="39"/>
        <v>1.2685490742275227</v>
      </c>
      <c r="P156" s="82">
        <f t="shared" si="39"/>
        <v>0.13693824621789411</v>
      </c>
      <c r="Q156" s="82">
        <f t="shared" si="39"/>
        <v>0.16263449669583624</v>
      </c>
      <c r="R156" s="82">
        <f t="shared" si="43"/>
        <v>0</v>
      </c>
      <c r="S156" s="82">
        <f t="shared" si="43"/>
        <v>1.0571242285229357E-2</v>
      </c>
      <c r="T156" s="82">
        <f t="shared" si="43"/>
        <v>0</v>
      </c>
      <c r="U156" s="82">
        <f t="shared" si="43"/>
        <v>0</v>
      </c>
      <c r="V156" s="82">
        <f t="shared" si="43"/>
        <v>1.3888986017824416</v>
      </c>
      <c r="W156" s="82">
        <f t="shared" si="40"/>
        <v>6.830648861225122E-2</v>
      </c>
      <c r="X156" s="82">
        <f t="shared" si="43"/>
        <v>0.10164656043489766</v>
      </c>
      <c r="Y156" s="82">
        <f t="shared" si="43"/>
        <v>0</v>
      </c>
      <c r="Z156" s="82">
        <f t="shared" si="43"/>
        <v>0.54807825386496822</v>
      </c>
      <c r="AA156" s="82">
        <f t="shared" si="43"/>
        <v>0</v>
      </c>
      <c r="AB156" s="82"/>
      <c r="AC156" s="82">
        <f t="shared" si="42"/>
        <v>0</v>
      </c>
      <c r="AD156" s="82">
        <f t="shared" si="41"/>
        <v>8.131724834791812E-2</v>
      </c>
      <c r="AE156" s="82">
        <f t="shared" si="42"/>
        <v>4.8790349008750872E-2</v>
      </c>
      <c r="AF156" s="82">
        <f t="shared" si="42"/>
        <v>0.58548418810501046</v>
      </c>
      <c r="AG156" s="82">
        <f t="shared" si="42"/>
        <v>2.3744636517592093</v>
      </c>
      <c r="AH156" s="82">
        <f t="shared" si="42"/>
        <v>5.7247342836934362E-2</v>
      </c>
      <c r="AI156" s="82">
        <f t="shared" si="42"/>
        <v>0</v>
      </c>
    </row>
    <row r="157" spans="1:35">
      <c r="A157" s="113">
        <f t="shared" si="36"/>
        <v>41110</v>
      </c>
      <c r="B157" s="117">
        <f t="shared" si="30"/>
        <v>12.695818032815412</v>
      </c>
      <c r="C157" s="82">
        <f t="shared" si="43"/>
        <v>0.16279713119253206</v>
      </c>
      <c r="D157" s="82">
        <f t="shared" si="43"/>
        <v>0.51055847547723876</v>
      </c>
      <c r="E157" s="82">
        <f t="shared" si="43"/>
        <v>0.51055847547723876</v>
      </c>
      <c r="F157" s="82">
        <f t="shared" si="44"/>
        <v>0.51055847547723876</v>
      </c>
      <c r="G157" s="82">
        <f t="shared" si="43"/>
        <v>0</v>
      </c>
      <c r="H157" s="82">
        <f t="shared" si="43"/>
        <v>0</v>
      </c>
      <c r="I157" s="82">
        <f t="shared" si="43"/>
        <v>0</v>
      </c>
      <c r="J157" s="82">
        <f t="shared" si="43"/>
        <v>4.9766155988925894E-3</v>
      </c>
      <c r="K157" s="82">
        <f t="shared" si="43"/>
        <v>0</v>
      </c>
      <c r="L157" s="82">
        <f t="shared" si="43"/>
        <v>1.2848125238971064</v>
      </c>
      <c r="M157" s="82">
        <f t="shared" si="43"/>
        <v>1.2034952755491881</v>
      </c>
      <c r="N157" s="82">
        <f t="shared" si="39"/>
        <v>1.6751353159671132</v>
      </c>
      <c r="O157" s="82">
        <f t="shared" si="39"/>
        <v>1.2685490742275227</v>
      </c>
      <c r="P157" s="82">
        <f t="shared" si="39"/>
        <v>0.13693824621789411</v>
      </c>
      <c r="Q157" s="82">
        <f t="shared" si="39"/>
        <v>0.16263449669583624</v>
      </c>
      <c r="R157" s="82">
        <f t="shared" si="43"/>
        <v>0</v>
      </c>
      <c r="S157" s="82">
        <f t="shared" si="43"/>
        <v>1.0571242285229357E-2</v>
      </c>
      <c r="T157" s="82">
        <f t="shared" si="43"/>
        <v>0</v>
      </c>
      <c r="U157" s="82">
        <f t="shared" si="43"/>
        <v>0</v>
      </c>
      <c r="V157" s="82">
        <f t="shared" si="43"/>
        <v>1.3888986017824416</v>
      </c>
      <c r="W157" s="82">
        <f t="shared" si="40"/>
        <v>6.830648861225122E-2</v>
      </c>
      <c r="X157" s="82">
        <f t="shared" si="43"/>
        <v>0.10164656043489766</v>
      </c>
      <c r="Y157" s="82">
        <f t="shared" si="43"/>
        <v>0</v>
      </c>
      <c r="Z157" s="82">
        <f t="shared" si="43"/>
        <v>0.54807825386496822</v>
      </c>
      <c r="AA157" s="82">
        <f t="shared" si="43"/>
        <v>0</v>
      </c>
      <c r="AB157" s="82"/>
      <c r="AC157" s="82">
        <f t="shared" si="42"/>
        <v>0</v>
      </c>
      <c r="AD157" s="82">
        <f t="shared" si="41"/>
        <v>8.131724834791812E-2</v>
      </c>
      <c r="AE157" s="82">
        <f t="shared" si="42"/>
        <v>4.8790349008750872E-2</v>
      </c>
      <c r="AF157" s="82">
        <f t="shared" si="42"/>
        <v>0.58548418810501046</v>
      </c>
      <c r="AG157" s="82">
        <f t="shared" si="42"/>
        <v>2.3744636517592093</v>
      </c>
      <c r="AH157" s="82">
        <f t="shared" si="42"/>
        <v>5.7247342836934362E-2</v>
      </c>
      <c r="AI157" s="82">
        <f t="shared" si="42"/>
        <v>0</v>
      </c>
    </row>
    <row r="158" spans="1:35">
      <c r="A158" s="113">
        <f t="shared" si="36"/>
        <v>41111</v>
      </c>
      <c r="B158" s="117">
        <f t="shared" si="30"/>
        <v>12.695818032815412</v>
      </c>
      <c r="C158" s="82">
        <f t="shared" si="43"/>
        <v>0.16279713119253206</v>
      </c>
      <c r="D158" s="82">
        <f t="shared" si="43"/>
        <v>0.51055847547723876</v>
      </c>
      <c r="E158" s="82">
        <f t="shared" si="43"/>
        <v>0.51055847547723876</v>
      </c>
      <c r="F158" s="82">
        <f t="shared" si="44"/>
        <v>0.51055847547723876</v>
      </c>
      <c r="G158" s="82">
        <f t="shared" si="43"/>
        <v>0</v>
      </c>
      <c r="H158" s="82">
        <f t="shared" si="43"/>
        <v>0</v>
      </c>
      <c r="I158" s="82">
        <f t="shared" si="43"/>
        <v>0</v>
      </c>
      <c r="J158" s="82">
        <f t="shared" si="43"/>
        <v>4.9766155988925894E-3</v>
      </c>
      <c r="K158" s="82">
        <f t="shared" si="43"/>
        <v>0</v>
      </c>
      <c r="L158" s="82">
        <f t="shared" si="43"/>
        <v>1.2848125238971064</v>
      </c>
      <c r="M158" s="82">
        <f t="shared" si="43"/>
        <v>1.2034952755491881</v>
      </c>
      <c r="N158" s="82">
        <f t="shared" si="39"/>
        <v>1.6751353159671132</v>
      </c>
      <c r="O158" s="82">
        <f t="shared" si="39"/>
        <v>1.2685490742275227</v>
      </c>
      <c r="P158" s="82">
        <f t="shared" si="39"/>
        <v>0.13693824621789411</v>
      </c>
      <c r="Q158" s="82">
        <f t="shared" si="39"/>
        <v>0.16263449669583624</v>
      </c>
      <c r="R158" s="82">
        <f t="shared" si="43"/>
        <v>0</v>
      </c>
      <c r="S158" s="82">
        <f t="shared" si="43"/>
        <v>1.0571242285229357E-2</v>
      </c>
      <c r="T158" s="82">
        <f t="shared" si="43"/>
        <v>0</v>
      </c>
      <c r="U158" s="82">
        <f t="shared" si="43"/>
        <v>0</v>
      </c>
      <c r="V158" s="82">
        <f t="shared" si="43"/>
        <v>1.3888986017824416</v>
      </c>
      <c r="W158" s="82">
        <f t="shared" si="40"/>
        <v>6.830648861225122E-2</v>
      </c>
      <c r="X158" s="82">
        <f t="shared" si="43"/>
        <v>0.10164656043489766</v>
      </c>
      <c r="Y158" s="82">
        <f t="shared" si="43"/>
        <v>0</v>
      </c>
      <c r="Z158" s="82">
        <f t="shared" si="43"/>
        <v>0.54807825386496822</v>
      </c>
      <c r="AA158" s="82">
        <f t="shared" si="43"/>
        <v>0</v>
      </c>
      <c r="AB158" s="82"/>
      <c r="AC158" s="82">
        <f t="shared" si="42"/>
        <v>0</v>
      </c>
      <c r="AD158" s="82">
        <f t="shared" si="41"/>
        <v>8.131724834791812E-2</v>
      </c>
      <c r="AE158" s="82">
        <f t="shared" si="42"/>
        <v>4.8790349008750872E-2</v>
      </c>
      <c r="AF158" s="82">
        <f t="shared" si="42"/>
        <v>0.58548418810501046</v>
      </c>
      <c r="AG158" s="82">
        <f t="shared" si="42"/>
        <v>2.3744636517592093</v>
      </c>
      <c r="AH158" s="82">
        <f t="shared" si="42"/>
        <v>5.7247342836934362E-2</v>
      </c>
      <c r="AI158" s="82">
        <f t="shared" si="42"/>
        <v>0</v>
      </c>
    </row>
    <row r="159" spans="1:35">
      <c r="A159" s="113">
        <f t="shared" si="36"/>
        <v>41112</v>
      </c>
      <c r="B159" s="117">
        <f t="shared" si="30"/>
        <v>12.695818032815412</v>
      </c>
      <c r="C159" s="82">
        <f t="shared" si="43"/>
        <v>0.16279713119253206</v>
      </c>
      <c r="D159" s="82">
        <f t="shared" si="43"/>
        <v>0.51055847547723876</v>
      </c>
      <c r="E159" s="82">
        <f t="shared" si="43"/>
        <v>0.51055847547723876</v>
      </c>
      <c r="F159" s="82">
        <f t="shared" si="44"/>
        <v>0.51055847547723876</v>
      </c>
      <c r="G159" s="82">
        <f t="shared" si="43"/>
        <v>0</v>
      </c>
      <c r="H159" s="82">
        <f t="shared" si="43"/>
        <v>0</v>
      </c>
      <c r="I159" s="82">
        <f t="shared" si="43"/>
        <v>0</v>
      </c>
      <c r="J159" s="82">
        <f t="shared" si="43"/>
        <v>4.9766155988925894E-3</v>
      </c>
      <c r="K159" s="82">
        <f t="shared" si="43"/>
        <v>0</v>
      </c>
      <c r="L159" s="82">
        <f t="shared" si="43"/>
        <v>1.2848125238971064</v>
      </c>
      <c r="M159" s="82">
        <f t="shared" si="43"/>
        <v>1.2034952755491881</v>
      </c>
      <c r="N159" s="82">
        <f t="shared" si="39"/>
        <v>1.6751353159671132</v>
      </c>
      <c r="O159" s="82">
        <f t="shared" si="39"/>
        <v>1.2685490742275227</v>
      </c>
      <c r="P159" s="82">
        <f t="shared" si="39"/>
        <v>0.13693824621789411</v>
      </c>
      <c r="Q159" s="82">
        <f t="shared" si="39"/>
        <v>0.16263449669583624</v>
      </c>
      <c r="R159" s="82">
        <f t="shared" si="43"/>
        <v>0</v>
      </c>
      <c r="S159" s="82">
        <f t="shared" si="43"/>
        <v>1.0571242285229357E-2</v>
      </c>
      <c r="T159" s="82">
        <f t="shared" si="43"/>
        <v>0</v>
      </c>
      <c r="U159" s="82">
        <f t="shared" si="43"/>
        <v>0</v>
      </c>
      <c r="V159" s="82">
        <f t="shared" si="43"/>
        <v>1.3888986017824416</v>
      </c>
      <c r="W159" s="82">
        <f t="shared" si="40"/>
        <v>6.830648861225122E-2</v>
      </c>
      <c r="X159" s="82">
        <f t="shared" si="43"/>
        <v>0.10164656043489766</v>
      </c>
      <c r="Y159" s="82">
        <f t="shared" si="43"/>
        <v>0</v>
      </c>
      <c r="Z159" s="82">
        <f t="shared" si="43"/>
        <v>0.54807825386496822</v>
      </c>
      <c r="AA159" s="82">
        <f t="shared" si="43"/>
        <v>0</v>
      </c>
      <c r="AB159" s="82"/>
      <c r="AC159" s="82">
        <f t="shared" si="42"/>
        <v>0</v>
      </c>
      <c r="AD159" s="82">
        <f t="shared" si="41"/>
        <v>8.131724834791812E-2</v>
      </c>
      <c r="AE159" s="82">
        <f t="shared" si="42"/>
        <v>4.8790349008750872E-2</v>
      </c>
      <c r="AF159" s="82">
        <f t="shared" si="42"/>
        <v>0.58548418810501046</v>
      </c>
      <c r="AG159" s="82">
        <f t="shared" si="42"/>
        <v>2.3744636517592093</v>
      </c>
      <c r="AH159" s="82">
        <f t="shared" si="42"/>
        <v>5.7247342836934362E-2</v>
      </c>
      <c r="AI159" s="82">
        <f t="shared" si="42"/>
        <v>0</v>
      </c>
    </row>
    <row r="160" spans="1:35">
      <c r="A160" s="113">
        <f t="shared" si="36"/>
        <v>41113</v>
      </c>
      <c r="B160" s="117">
        <f t="shared" si="30"/>
        <v>12.695818032815412</v>
      </c>
      <c r="C160" s="82">
        <f t="shared" si="43"/>
        <v>0.16279713119253206</v>
      </c>
      <c r="D160" s="82">
        <f t="shared" si="43"/>
        <v>0.51055847547723876</v>
      </c>
      <c r="E160" s="82">
        <f t="shared" si="43"/>
        <v>0.51055847547723876</v>
      </c>
      <c r="F160" s="82">
        <f t="shared" si="44"/>
        <v>0.51055847547723876</v>
      </c>
      <c r="G160" s="82">
        <f t="shared" si="43"/>
        <v>0</v>
      </c>
      <c r="H160" s="82">
        <f t="shared" si="43"/>
        <v>0</v>
      </c>
      <c r="I160" s="82">
        <f t="shared" si="43"/>
        <v>0</v>
      </c>
      <c r="J160" s="82">
        <f t="shared" si="43"/>
        <v>4.9766155988925894E-3</v>
      </c>
      <c r="K160" s="82">
        <f t="shared" si="43"/>
        <v>0</v>
      </c>
      <c r="L160" s="82">
        <f t="shared" si="43"/>
        <v>1.2848125238971064</v>
      </c>
      <c r="M160" s="82">
        <f t="shared" si="43"/>
        <v>1.2034952755491881</v>
      </c>
      <c r="N160" s="82">
        <f t="shared" si="39"/>
        <v>1.6751353159671132</v>
      </c>
      <c r="O160" s="82">
        <f t="shared" si="39"/>
        <v>1.2685490742275227</v>
      </c>
      <c r="P160" s="82">
        <f t="shared" si="39"/>
        <v>0.13693824621789411</v>
      </c>
      <c r="Q160" s="82">
        <f t="shared" si="39"/>
        <v>0.16263449669583624</v>
      </c>
      <c r="R160" s="82">
        <f t="shared" si="43"/>
        <v>0</v>
      </c>
      <c r="S160" s="82">
        <f t="shared" si="43"/>
        <v>1.0571242285229357E-2</v>
      </c>
      <c r="T160" s="82">
        <f t="shared" si="43"/>
        <v>0</v>
      </c>
      <c r="U160" s="82">
        <f t="shared" si="43"/>
        <v>0</v>
      </c>
      <c r="V160" s="82">
        <f t="shared" si="43"/>
        <v>1.3888986017824416</v>
      </c>
      <c r="W160" s="82">
        <f t="shared" si="40"/>
        <v>6.830648861225122E-2</v>
      </c>
      <c r="X160" s="82">
        <f t="shared" si="43"/>
        <v>0.10164656043489766</v>
      </c>
      <c r="Y160" s="82">
        <f t="shared" si="43"/>
        <v>0</v>
      </c>
      <c r="Z160" s="82">
        <f t="shared" si="43"/>
        <v>0.54807825386496822</v>
      </c>
      <c r="AA160" s="82">
        <f t="shared" si="43"/>
        <v>0</v>
      </c>
      <c r="AB160" s="82"/>
      <c r="AC160" s="82">
        <f t="shared" si="42"/>
        <v>0</v>
      </c>
      <c r="AD160" s="82">
        <f t="shared" si="41"/>
        <v>8.131724834791812E-2</v>
      </c>
      <c r="AE160" s="82">
        <f t="shared" si="42"/>
        <v>4.8790349008750872E-2</v>
      </c>
      <c r="AF160" s="82">
        <f t="shared" si="42"/>
        <v>0.58548418810501046</v>
      </c>
      <c r="AG160" s="82">
        <f t="shared" si="42"/>
        <v>2.3744636517592093</v>
      </c>
      <c r="AH160" s="82">
        <f t="shared" si="42"/>
        <v>5.7247342836934362E-2</v>
      </c>
      <c r="AI160" s="82">
        <f t="shared" si="42"/>
        <v>0</v>
      </c>
    </row>
    <row r="161" spans="1:35">
      <c r="A161" s="113">
        <f t="shared" si="36"/>
        <v>41114</v>
      </c>
      <c r="B161" s="117">
        <f t="shared" si="30"/>
        <v>12.695818032815412</v>
      </c>
      <c r="C161" s="82">
        <f t="shared" si="43"/>
        <v>0.16279713119253206</v>
      </c>
      <c r="D161" s="82">
        <f t="shared" si="43"/>
        <v>0.51055847547723876</v>
      </c>
      <c r="E161" s="82">
        <f t="shared" si="43"/>
        <v>0.51055847547723876</v>
      </c>
      <c r="F161" s="82">
        <f t="shared" si="44"/>
        <v>0.51055847547723876</v>
      </c>
      <c r="G161" s="82">
        <f t="shared" si="43"/>
        <v>0</v>
      </c>
      <c r="H161" s="82">
        <f t="shared" si="43"/>
        <v>0</v>
      </c>
      <c r="I161" s="82">
        <f t="shared" si="43"/>
        <v>0</v>
      </c>
      <c r="J161" s="82">
        <f t="shared" si="43"/>
        <v>4.9766155988925894E-3</v>
      </c>
      <c r="K161" s="82">
        <f t="shared" si="43"/>
        <v>0</v>
      </c>
      <c r="L161" s="82">
        <f t="shared" si="43"/>
        <v>1.2848125238971064</v>
      </c>
      <c r="M161" s="82">
        <f t="shared" si="43"/>
        <v>1.2034952755491881</v>
      </c>
      <c r="N161" s="82">
        <f t="shared" si="39"/>
        <v>1.6751353159671132</v>
      </c>
      <c r="O161" s="82">
        <f t="shared" si="39"/>
        <v>1.2685490742275227</v>
      </c>
      <c r="P161" s="82">
        <f t="shared" si="39"/>
        <v>0.13693824621789411</v>
      </c>
      <c r="Q161" s="82">
        <f t="shared" si="39"/>
        <v>0.16263449669583624</v>
      </c>
      <c r="R161" s="82">
        <f t="shared" si="43"/>
        <v>0</v>
      </c>
      <c r="S161" s="82">
        <f t="shared" si="43"/>
        <v>1.0571242285229357E-2</v>
      </c>
      <c r="T161" s="82">
        <f t="shared" si="43"/>
        <v>0</v>
      </c>
      <c r="U161" s="82">
        <f t="shared" si="43"/>
        <v>0</v>
      </c>
      <c r="V161" s="82">
        <f t="shared" si="43"/>
        <v>1.3888986017824416</v>
      </c>
      <c r="W161" s="82">
        <f t="shared" si="40"/>
        <v>6.830648861225122E-2</v>
      </c>
      <c r="X161" s="82">
        <f t="shared" si="43"/>
        <v>0.10164656043489766</v>
      </c>
      <c r="Y161" s="82">
        <f t="shared" si="43"/>
        <v>0</v>
      </c>
      <c r="Z161" s="82">
        <f t="shared" si="43"/>
        <v>0.54807825386496822</v>
      </c>
      <c r="AA161" s="82">
        <f t="shared" si="43"/>
        <v>0</v>
      </c>
      <c r="AB161" s="82"/>
      <c r="AC161" s="82">
        <f t="shared" si="42"/>
        <v>0</v>
      </c>
      <c r="AD161" s="82">
        <f t="shared" si="41"/>
        <v>8.131724834791812E-2</v>
      </c>
      <c r="AE161" s="82">
        <f t="shared" si="42"/>
        <v>4.8790349008750872E-2</v>
      </c>
      <c r="AF161" s="82">
        <f t="shared" si="42"/>
        <v>0.58548418810501046</v>
      </c>
      <c r="AG161" s="82">
        <f t="shared" si="42"/>
        <v>2.3744636517592093</v>
      </c>
      <c r="AH161" s="82">
        <f t="shared" si="42"/>
        <v>5.7247342836934362E-2</v>
      </c>
      <c r="AI161" s="82">
        <f t="shared" si="42"/>
        <v>0</v>
      </c>
    </row>
    <row r="162" spans="1:35">
      <c r="A162" s="113">
        <f t="shared" si="36"/>
        <v>41115</v>
      </c>
      <c r="B162" s="117">
        <f t="shared" si="30"/>
        <v>12.695818032815412</v>
      </c>
      <c r="C162" s="82">
        <f t="shared" si="43"/>
        <v>0.16279713119253206</v>
      </c>
      <c r="D162" s="82">
        <f t="shared" si="43"/>
        <v>0.51055847547723876</v>
      </c>
      <c r="E162" s="82">
        <f t="shared" si="43"/>
        <v>0.51055847547723876</v>
      </c>
      <c r="F162" s="82">
        <f t="shared" si="44"/>
        <v>0.51055847547723876</v>
      </c>
      <c r="G162" s="82">
        <f t="shared" si="43"/>
        <v>0</v>
      </c>
      <c r="H162" s="82">
        <f t="shared" si="43"/>
        <v>0</v>
      </c>
      <c r="I162" s="82">
        <f t="shared" si="43"/>
        <v>0</v>
      </c>
      <c r="J162" s="82">
        <f t="shared" si="43"/>
        <v>4.9766155988925894E-3</v>
      </c>
      <c r="K162" s="82">
        <f t="shared" si="43"/>
        <v>0</v>
      </c>
      <c r="L162" s="82">
        <f t="shared" si="43"/>
        <v>1.2848125238971064</v>
      </c>
      <c r="M162" s="82">
        <f t="shared" si="43"/>
        <v>1.2034952755491881</v>
      </c>
      <c r="N162" s="82">
        <f t="shared" si="39"/>
        <v>1.6751353159671132</v>
      </c>
      <c r="O162" s="82">
        <f t="shared" si="39"/>
        <v>1.2685490742275227</v>
      </c>
      <c r="P162" s="82">
        <f t="shared" si="39"/>
        <v>0.13693824621789411</v>
      </c>
      <c r="Q162" s="82">
        <f t="shared" si="39"/>
        <v>0.16263449669583624</v>
      </c>
      <c r="R162" s="82">
        <f t="shared" si="43"/>
        <v>0</v>
      </c>
      <c r="S162" s="82">
        <f t="shared" si="43"/>
        <v>1.0571242285229357E-2</v>
      </c>
      <c r="T162" s="82">
        <f t="shared" si="43"/>
        <v>0</v>
      </c>
      <c r="U162" s="82">
        <f t="shared" si="43"/>
        <v>0</v>
      </c>
      <c r="V162" s="82">
        <f t="shared" si="43"/>
        <v>1.3888986017824416</v>
      </c>
      <c r="W162" s="82">
        <f t="shared" si="40"/>
        <v>6.830648861225122E-2</v>
      </c>
      <c r="X162" s="82">
        <f t="shared" si="43"/>
        <v>0.10164656043489766</v>
      </c>
      <c r="Y162" s="82">
        <f t="shared" si="43"/>
        <v>0</v>
      </c>
      <c r="Z162" s="82">
        <f t="shared" si="43"/>
        <v>0.54807825386496822</v>
      </c>
      <c r="AA162" s="82">
        <f t="shared" si="43"/>
        <v>0</v>
      </c>
      <c r="AB162" s="82"/>
      <c r="AC162" s="82">
        <f t="shared" si="42"/>
        <v>0</v>
      </c>
      <c r="AD162" s="82">
        <f t="shared" si="41"/>
        <v>8.131724834791812E-2</v>
      </c>
      <c r="AE162" s="82">
        <f t="shared" si="42"/>
        <v>4.8790349008750872E-2</v>
      </c>
      <c r="AF162" s="82">
        <f t="shared" si="42"/>
        <v>0.58548418810501046</v>
      </c>
      <c r="AG162" s="82">
        <f t="shared" si="42"/>
        <v>2.3744636517592093</v>
      </c>
      <c r="AH162" s="82">
        <f t="shared" si="42"/>
        <v>5.7247342836934362E-2</v>
      </c>
      <c r="AI162" s="82">
        <f t="shared" si="42"/>
        <v>0</v>
      </c>
    </row>
    <row r="163" spans="1:35">
      <c r="A163" s="113">
        <f t="shared" si="36"/>
        <v>41116</v>
      </c>
      <c r="B163" s="117">
        <f t="shared" si="30"/>
        <v>12.695818032815412</v>
      </c>
      <c r="C163" s="82">
        <f t="shared" si="43"/>
        <v>0.16279713119253206</v>
      </c>
      <c r="D163" s="82">
        <f t="shared" si="43"/>
        <v>0.51055847547723876</v>
      </c>
      <c r="E163" s="82">
        <f t="shared" si="43"/>
        <v>0.51055847547723876</v>
      </c>
      <c r="F163" s="82">
        <f t="shared" si="44"/>
        <v>0.51055847547723876</v>
      </c>
      <c r="G163" s="82">
        <f t="shared" si="43"/>
        <v>0</v>
      </c>
      <c r="H163" s="82">
        <f t="shared" si="43"/>
        <v>0</v>
      </c>
      <c r="I163" s="82">
        <f t="shared" si="43"/>
        <v>0</v>
      </c>
      <c r="J163" s="82">
        <f t="shared" si="43"/>
        <v>4.9766155988925894E-3</v>
      </c>
      <c r="K163" s="82">
        <f t="shared" si="43"/>
        <v>0</v>
      </c>
      <c r="L163" s="82">
        <f t="shared" si="43"/>
        <v>1.2848125238971064</v>
      </c>
      <c r="M163" s="82">
        <f t="shared" si="43"/>
        <v>1.2034952755491881</v>
      </c>
      <c r="N163" s="82">
        <f t="shared" si="39"/>
        <v>1.6751353159671132</v>
      </c>
      <c r="O163" s="82">
        <f t="shared" si="39"/>
        <v>1.2685490742275227</v>
      </c>
      <c r="P163" s="82">
        <f t="shared" si="39"/>
        <v>0.13693824621789411</v>
      </c>
      <c r="Q163" s="82">
        <f t="shared" si="39"/>
        <v>0.16263449669583624</v>
      </c>
      <c r="R163" s="82">
        <f t="shared" ref="C163:AD168" si="45">R$27/1.98347/31</f>
        <v>0</v>
      </c>
      <c r="S163" s="82">
        <f t="shared" si="45"/>
        <v>1.0571242285229357E-2</v>
      </c>
      <c r="T163" s="82">
        <f t="shared" si="45"/>
        <v>0</v>
      </c>
      <c r="U163" s="82">
        <f t="shared" si="45"/>
        <v>0</v>
      </c>
      <c r="V163" s="82">
        <f t="shared" si="45"/>
        <v>1.3888986017824416</v>
      </c>
      <c r="W163" s="82">
        <f t="shared" si="45"/>
        <v>6.830648861225122E-2</v>
      </c>
      <c r="X163" s="82">
        <f t="shared" si="45"/>
        <v>0.10164656043489766</v>
      </c>
      <c r="Y163" s="82">
        <f t="shared" si="45"/>
        <v>0</v>
      </c>
      <c r="Z163" s="82">
        <f t="shared" si="45"/>
        <v>0.54807825386496822</v>
      </c>
      <c r="AA163" s="82">
        <f t="shared" si="45"/>
        <v>0</v>
      </c>
      <c r="AB163" s="82"/>
      <c r="AC163" s="82">
        <f t="shared" si="42"/>
        <v>0</v>
      </c>
      <c r="AD163" s="82">
        <f t="shared" si="41"/>
        <v>8.131724834791812E-2</v>
      </c>
      <c r="AE163" s="82">
        <f t="shared" si="42"/>
        <v>4.8790349008750872E-2</v>
      </c>
      <c r="AF163" s="82">
        <f t="shared" si="42"/>
        <v>0.58548418810501046</v>
      </c>
      <c r="AG163" s="82">
        <f t="shared" si="42"/>
        <v>2.3744636517592093</v>
      </c>
      <c r="AH163" s="82">
        <f t="shared" si="42"/>
        <v>5.7247342836934362E-2</v>
      </c>
      <c r="AI163" s="82">
        <f t="shared" si="42"/>
        <v>0</v>
      </c>
    </row>
    <row r="164" spans="1:35">
      <c r="A164" s="113">
        <f t="shared" si="36"/>
        <v>41117</v>
      </c>
      <c r="B164" s="117">
        <f t="shared" si="30"/>
        <v>12.695818032815412</v>
      </c>
      <c r="C164" s="82">
        <f t="shared" si="45"/>
        <v>0.16279713119253206</v>
      </c>
      <c r="D164" s="82">
        <f t="shared" si="45"/>
        <v>0.51055847547723876</v>
      </c>
      <c r="E164" s="82">
        <f t="shared" si="45"/>
        <v>0.51055847547723876</v>
      </c>
      <c r="F164" s="82">
        <f t="shared" si="45"/>
        <v>0.51055847547723876</v>
      </c>
      <c r="G164" s="82">
        <f t="shared" si="45"/>
        <v>0</v>
      </c>
      <c r="H164" s="82">
        <f t="shared" si="45"/>
        <v>0</v>
      </c>
      <c r="I164" s="82">
        <f t="shared" si="45"/>
        <v>0</v>
      </c>
      <c r="J164" s="82">
        <f t="shared" si="45"/>
        <v>4.9766155988925894E-3</v>
      </c>
      <c r="K164" s="82">
        <f t="shared" si="45"/>
        <v>0</v>
      </c>
      <c r="L164" s="82">
        <f t="shared" si="45"/>
        <v>1.2848125238971064</v>
      </c>
      <c r="M164" s="82">
        <f t="shared" si="45"/>
        <v>1.2034952755491881</v>
      </c>
      <c r="N164" s="82">
        <f t="shared" si="45"/>
        <v>1.6751353159671132</v>
      </c>
      <c r="O164" s="82">
        <f t="shared" si="45"/>
        <v>1.2685490742275227</v>
      </c>
      <c r="P164" s="82">
        <f t="shared" si="45"/>
        <v>0.13693824621789411</v>
      </c>
      <c r="Q164" s="82">
        <f t="shared" si="45"/>
        <v>0.16263449669583624</v>
      </c>
      <c r="R164" s="82">
        <f t="shared" si="45"/>
        <v>0</v>
      </c>
      <c r="S164" s="82">
        <f t="shared" si="45"/>
        <v>1.0571242285229357E-2</v>
      </c>
      <c r="T164" s="82">
        <f t="shared" si="45"/>
        <v>0</v>
      </c>
      <c r="U164" s="82">
        <f t="shared" si="45"/>
        <v>0</v>
      </c>
      <c r="V164" s="82">
        <f t="shared" si="45"/>
        <v>1.3888986017824416</v>
      </c>
      <c r="W164" s="82">
        <f t="shared" si="45"/>
        <v>6.830648861225122E-2</v>
      </c>
      <c r="X164" s="82">
        <f t="shared" si="45"/>
        <v>0.10164656043489766</v>
      </c>
      <c r="Y164" s="82">
        <f t="shared" si="45"/>
        <v>0</v>
      </c>
      <c r="Z164" s="82">
        <f t="shared" si="45"/>
        <v>0.54807825386496822</v>
      </c>
      <c r="AA164" s="82">
        <f t="shared" si="45"/>
        <v>0</v>
      </c>
      <c r="AB164" s="82"/>
      <c r="AC164" s="82">
        <f t="shared" si="42"/>
        <v>0</v>
      </c>
      <c r="AD164" s="82">
        <f t="shared" si="45"/>
        <v>8.131724834791812E-2</v>
      </c>
      <c r="AE164" s="82">
        <f t="shared" si="42"/>
        <v>4.8790349008750872E-2</v>
      </c>
      <c r="AF164" s="82">
        <f t="shared" si="42"/>
        <v>0.58548418810501046</v>
      </c>
      <c r="AG164" s="82">
        <f t="shared" si="42"/>
        <v>2.3744636517592093</v>
      </c>
      <c r="AH164" s="82">
        <f t="shared" si="42"/>
        <v>5.7247342836934362E-2</v>
      </c>
      <c r="AI164" s="82">
        <f t="shared" si="42"/>
        <v>0</v>
      </c>
    </row>
    <row r="165" spans="1:35">
      <c r="A165" s="113">
        <f t="shared" si="36"/>
        <v>41118</v>
      </c>
      <c r="B165" s="117">
        <f t="shared" si="30"/>
        <v>12.695818032815412</v>
      </c>
      <c r="C165" s="82">
        <f t="shared" si="45"/>
        <v>0.16279713119253206</v>
      </c>
      <c r="D165" s="82">
        <f t="shared" si="45"/>
        <v>0.51055847547723876</v>
      </c>
      <c r="E165" s="82">
        <f t="shared" si="45"/>
        <v>0.51055847547723876</v>
      </c>
      <c r="F165" s="82">
        <f t="shared" si="45"/>
        <v>0.51055847547723876</v>
      </c>
      <c r="G165" s="82">
        <f t="shared" si="45"/>
        <v>0</v>
      </c>
      <c r="H165" s="82">
        <f t="shared" si="45"/>
        <v>0</v>
      </c>
      <c r="I165" s="82">
        <f t="shared" si="45"/>
        <v>0</v>
      </c>
      <c r="J165" s="82">
        <f t="shared" si="45"/>
        <v>4.9766155988925894E-3</v>
      </c>
      <c r="K165" s="82">
        <f t="shared" si="45"/>
        <v>0</v>
      </c>
      <c r="L165" s="82">
        <f t="shared" si="45"/>
        <v>1.2848125238971064</v>
      </c>
      <c r="M165" s="82">
        <f t="shared" si="45"/>
        <v>1.2034952755491881</v>
      </c>
      <c r="N165" s="82">
        <f t="shared" si="45"/>
        <v>1.6751353159671132</v>
      </c>
      <c r="O165" s="82">
        <f t="shared" si="45"/>
        <v>1.2685490742275227</v>
      </c>
      <c r="P165" s="82">
        <f t="shared" si="45"/>
        <v>0.13693824621789411</v>
      </c>
      <c r="Q165" s="82">
        <f t="shared" si="45"/>
        <v>0.16263449669583624</v>
      </c>
      <c r="R165" s="82">
        <f t="shared" si="45"/>
        <v>0</v>
      </c>
      <c r="S165" s="82">
        <f t="shared" si="45"/>
        <v>1.0571242285229357E-2</v>
      </c>
      <c r="T165" s="82">
        <f t="shared" si="45"/>
        <v>0</v>
      </c>
      <c r="U165" s="82">
        <f t="shared" si="45"/>
        <v>0</v>
      </c>
      <c r="V165" s="82">
        <f t="shared" si="45"/>
        <v>1.3888986017824416</v>
      </c>
      <c r="W165" s="82">
        <f t="shared" si="45"/>
        <v>6.830648861225122E-2</v>
      </c>
      <c r="X165" s="82">
        <f t="shared" si="45"/>
        <v>0.10164656043489766</v>
      </c>
      <c r="Y165" s="82">
        <f t="shared" si="45"/>
        <v>0</v>
      </c>
      <c r="Z165" s="82">
        <f t="shared" si="45"/>
        <v>0.54807825386496822</v>
      </c>
      <c r="AA165" s="82">
        <f t="shared" si="45"/>
        <v>0</v>
      </c>
      <c r="AB165" s="82"/>
      <c r="AC165" s="82">
        <f t="shared" si="42"/>
        <v>0</v>
      </c>
      <c r="AD165" s="82">
        <f t="shared" si="45"/>
        <v>8.131724834791812E-2</v>
      </c>
      <c r="AE165" s="82">
        <f t="shared" si="42"/>
        <v>4.8790349008750872E-2</v>
      </c>
      <c r="AF165" s="82">
        <f t="shared" si="42"/>
        <v>0.58548418810501046</v>
      </c>
      <c r="AG165" s="82">
        <f t="shared" si="42"/>
        <v>2.3744636517592093</v>
      </c>
      <c r="AH165" s="82">
        <f t="shared" si="42"/>
        <v>5.7247342836934362E-2</v>
      </c>
      <c r="AI165" s="82">
        <f t="shared" si="42"/>
        <v>0</v>
      </c>
    </row>
    <row r="166" spans="1:35">
      <c r="A166" s="113">
        <f t="shared" si="36"/>
        <v>41119</v>
      </c>
      <c r="B166" s="117">
        <f t="shared" si="30"/>
        <v>12.695818032815412</v>
      </c>
      <c r="C166" s="82">
        <f t="shared" si="45"/>
        <v>0.16279713119253206</v>
      </c>
      <c r="D166" s="82">
        <f t="shared" si="45"/>
        <v>0.51055847547723876</v>
      </c>
      <c r="E166" s="82">
        <f t="shared" si="45"/>
        <v>0.51055847547723876</v>
      </c>
      <c r="F166" s="82">
        <f t="shared" si="45"/>
        <v>0.51055847547723876</v>
      </c>
      <c r="G166" s="82">
        <f t="shared" si="45"/>
        <v>0</v>
      </c>
      <c r="H166" s="82">
        <f t="shared" si="45"/>
        <v>0</v>
      </c>
      <c r="I166" s="82">
        <f t="shared" si="45"/>
        <v>0</v>
      </c>
      <c r="J166" s="82">
        <f t="shared" si="45"/>
        <v>4.9766155988925894E-3</v>
      </c>
      <c r="K166" s="82">
        <f t="shared" si="45"/>
        <v>0</v>
      </c>
      <c r="L166" s="82">
        <f t="shared" si="45"/>
        <v>1.2848125238971064</v>
      </c>
      <c r="M166" s="82">
        <f t="shared" si="45"/>
        <v>1.2034952755491881</v>
      </c>
      <c r="N166" s="82">
        <f t="shared" si="45"/>
        <v>1.6751353159671132</v>
      </c>
      <c r="O166" s="82">
        <f t="shared" si="45"/>
        <v>1.2685490742275227</v>
      </c>
      <c r="P166" s="82">
        <f t="shared" si="45"/>
        <v>0.13693824621789411</v>
      </c>
      <c r="Q166" s="82">
        <f t="shared" si="45"/>
        <v>0.16263449669583624</v>
      </c>
      <c r="R166" s="82">
        <f t="shared" si="45"/>
        <v>0</v>
      </c>
      <c r="S166" s="82">
        <f t="shared" si="45"/>
        <v>1.0571242285229357E-2</v>
      </c>
      <c r="T166" s="82">
        <f t="shared" si="45"/>
        <v>0</v>
      </c>
      <c r="U166" s="82">
        <f t="shared" si="45"/>
        <v>0</v>
      </c>
      <c r="V166" s="82">
        <f t="shared" si="45"/>
        <v>1.3888986017824416</v>
      </c>
      <c r="W166" s="82">
        <f t="shared" si="45"/>
        <v>6.830648861225122E-2</v>
      </c>
      <c r="X166" s="82">
        <f t="shared" si="45"/>
        <v>0.10164656043489766</v>
      </c>
      <c r="Y166" s="82">
        <f t="shared" si="45"/>
        <v>0</v>
      </c>
      <c r="Z166" s="82">
        <f t="shared" si="45"/>
        <v>0.54807825386496822</v>
      </c>
      <c r="AA166" s="82">
        <f t="shared" si="45"/>
        <v>0</v>
      </c>
      <c r="AB166" s="82"/>
      <c r="AC166" s="82">
        <f t="shared" si="42"/>
        <v>0</v>
      </c>
      <c r="AD166" s="82">
        <f t="shared" si="45"/>
        <v>8.131724834791812E-2</v>
      </c>
      <c r="AE166" s="82">
        <f t="shared" si="42"/>
        <v>4.8790349008750872E-2</v>
      </c>
      <c r="AF166" s="82">
        <f t="shared" si="42"/>
        <v>0.58548418810501046</v>
      </c>
      <c r="AG166" s="82">
        <f t="shared" si="42"/>
        <v>2.3744636517592093</v>
      </c>
      <c r="AH166" s="82">
        <f t="shared" si="42"/>
        <v>5.7247342836934362E-2</v>
      </c>
      <c r="AI166" s="82">
        <f t="shared" si="42"/>
        <v>0</v>
      </c>
    </row>
    <row r="167" spans="1:35">
      <c r="A167" s="113">
        <f t="shared" si="36"/>
        <v>41120</v>
      </c>
      <c r="B167" s="117">
        <f t="shared" si="30"/>
        <v>12.695818032815412</v>
      </c>
      <c r="C167" s="82">
        <f t="shared" si="45"/>
        <v>0.16279713119253206</v>
      </c>
      <c r="D167" s="82">
        <f t="shared" si="45"/>
        <v>0.51055847547723876</v>
      </c>
      <c r="E167" s="82">
        <f t="shared" si="45"/>
        <v>0.51055847547723876</v>
      </c>
      <c r="F167" s="82">
        <f t="shared" si="45"/>
        <v>0.51055847547723876</v>
      </c>
      <c r="G167" s="82">
        <f t="shared" si="45"/>
        <v>0</v>
      </c>
      <c r="H167" s="82">
        <f t="shared" si="45"/>
        <v>0</v>
      </c>
      <c r="I167" s="82">
        <f t="shared" si="45"/>
        <v>0</v>
      </c>
      <c r="J167" s="82">
        <f t="shared" si="45"/>
        <v>4.9766155988925894E-3</v>
      </c>
      <c r="K167" s="82">
        <f t="shared" si="45"/>
        <v>0</v>
      </c>
      <c r="L167" s="82">
        <f t="shared" si="45"/>
        <v>1.2848125238971064</v>
      </c>
      <c r="M167" s="82">
        <f t="shared" si="45"/>
        <v>1.2034952755491881</v>
      </c>
      <c r="N167" s="82">
        <f t="shared" si="45"/>
        <v>1.6751353159671132</v>
      </c>
      <c r="O167" s="82">
        <f t="shared" si="45"/>
        <v>1.2685490742275227</v>
      </c>
      <c r="P167" s="82">
        <f t="shared" si="45"/>
        <v>0.13693824621789411</v>
      </c>
      <c r="Q167" s="82">
        <f t="shared" si="45"/>
        <v>0.16263449669583624</v>
      </c>
      <c r="R167" s="82">
        <f t="shared" si="45"/>
        <v>0</v>
      </c>
      <c r="S167" s="82">
        <f t="shared" si="45"/>
        <v>1.0571242285229357E-2</v>
      </c>
      <c r="T167" s="82">
        <f t="shared" si="45"/>
        <v>0</v>
      </c>
      <c r="U167" s="82">
        <f t="shared" si="45"/>
        <v>0</v>
      </c>
      <c r="V167" s="82">
        <f t="shared" si="45"/>
        <v>1.3888986017824416</v>
      </c>
      <c r="W167" s="82">
        <f t="shared" si="45"/>
        <v>6.830648861225122E-2</v>
      </c>
      <c r="X167" s="82">
        <f t="shared" si="45"/>
        <v>0.10164656043489766</v>
      </c>
      <c r="Y167" s="82">
        <f t="shared" si="45"/>
        <v>0</v>
      </c>
      <c r="Z167" s="82">
        <f t="shared" si="45"/>
        <v>0.54807825386496822</v>
      </c>
      <c r="AA167" s="82">
        <f t="shared" si="45"/>
        <v>0</v>
      </c>
      <c r="AB167" s="82"/>
      <c r="AC167" s="82">
        <f t="shared" si="42"/>
        <v>0</v>
      </c>
      <c r="AD167" s="82">
        <f t="shared" si="45"/>
        <v>8.131724834791812E-2</v>
      </c>
      <c r="AE167" s="82">
        <f t="shared" si="42"/>
        <v>4.8790349008750872E-2</v>
      </c>
      <c r="AF167" s="82">
        <f t="shared" si="42"/>
        <v>0.58548418810501046</v>
      </c>
      <c r="AG167" s="82">
        <f t="shared" si="42"/>
        <v>2.3744636517592093</v>
      </c>
      <c r="AH167" s="82">
        <f t="shared" si="42"/>
        <v>5.7247342836934362E-2</v>
      </c>
      <c r="AI167" s="82">
        <f t="shared" si="42"/>
        <v>0</v>
      </c>
    </row>
    <row r="168" spans="1:35">
      <c r="A168" s="113">
        <f t="shared" si="36"/>
        <v>41121</v>
      </c>
      <c r="B168" s="117">
        <f t="shared" si="30"/>
        <v>12.695818032815412</v>
      </c>
      <c r="C168" s="82">
        <f t="shared" si="45"/>
        <v>0.16279713119253206</v>
      </c>
      <c r="D168" s="82">
        <f>D$27/1.98347/31</f>
        <v>0.51055847547723876</v>
      </c>
      <c r="E168" s="82">
        <f t="shared" si="45"/>
        <v>0.51055847547723876</v>
      </c>
      <c r="F168" s="82">
        <f t="shared" si="45"/>
        <v>0.51055847547723876</v>
      </c>
      <c r="G168" s="82">
        <f t="shared" si="45"/>
        <v>0</v>
      </c>
      <c r="H168" s="82">
        <f t="shared" si="45"/>
        <v>0</v>
      </c>
      <c r="I168" s="82">
        <f>I$27/1.98347/31</f>
        <v>0</v>
      </c>
      <c r="J168" s="82">
        <f t="shared" si="45"/>
        <v>4.9766155988925894E-3</v>
      </c>
      <c r="K168" s="82">
        <f t="shared" si="45"/>
        <v>0</v>
      </c>
      <c r="L168" s="82">
        <f t="shared" si="45"/>
        <v>1.2848125238971064</v>
      </c>
      <c r="M168" s="82">
        <f t="shared" si="45"/>
        <v>1.2034952755491881</v>
      </c>
      <c r="N168" s="82">
        <f t="shared" si="45"/>
        <v>1.6751353159671132</v>
      </c>
      <c r="O168" s="82">
        <f t="shared" si="45"/>
        <v>1.2685490742275227</v>
      </c>
      <c r="P168" s="82">
        <f t="shared" si="45"/>
        <v>0.13693824621789411</v>
      </c>
      <c r="Q168" s="82">
        <f t="shared" si="45"/>
        <v>0.16263449669583624</v>
      </c>
      <c r="R168" s="82">
        <f t="shared" si="45"/>
        <v>0</v>
      </c>
      <c r="S168" s="82">
        <f t="shared" si="45"/>
        <v>1.0571242285229357E-2</v>
      </c>
      <c r="T168" s="82">
        <f t="shared" si="45"/>
        <v>0</v>
      </c>
      <c r="U168" s="82">
        <f t="shared" si="45"/>
        <v>0</v>
      </c>
      <c r="V168" s="82">
        <f t="shared" si="45"/>
        <v>1.3888986017824416</v>
      </c>
      <c r="W168" s="82">
        <f t="shared" si="45"/>
        <v>6.830648861225122E-2</v>
      </c>
      <c r="X168" s="82">
        <f t="shared" si="45"/>
        <v>0.10164656043489766</v>
      </c>
      <c r="Y168" s="82">
        <f t="shared" si="45"/>
        <v>0</v>
      </c>
      <c r="Z168" s="82">
        <f t="shared" si="45"/>
        <v>0.54807825386496822</v>
      </c>
      <c r="AA168" s="82">
        <f t="shared" si="45"/>
        <v>0</v>
      </c>
      <c r="AB168" s="82"/>
      <c r="AC168" s="82">
        <f t="shared" si="42"/>
        <v>0</v>
      </c>
      <c r="AD168" s="82">
        <f t="shared" si="45"/>
        <v>8.131724834791812E-2</v>
      </c>
      <c r="AE168" s="82">
        <f t="shared" si="42"/>
        <v>4.8790349008750872E-2</v>
      </c>
      <c r="AF168" s="82">
        <f t="shared" si="42"/>
        <v>0.58548418810501046</v>
      </c>
      <c r="AG168" s="82">
        <f t="shared" si="42"/>
        <v>2.3744636517592093</v>
      </c>
      <c r="AH168" s="82">
        <f t="shared" si="42"/>
        <v>5.7247342836934362E-2</v>
      </c>
      <c r="AI168" s="82">
        <f t="shared" si="42"/>
        <v>0</v>
      </c>
    </row>
    <row r="169" spans="1:35">
      <c r="A169" s="113">
        <f t="shared" si="36"/>
        <v>41122</v>
      </c>
      <c r="B169" s="117">
        <f t="shared" si="30"/>
        <v>12.33302926103601</v>
      </c>
      <c r="C169" s="82">
        <f t="shared" ref="C169:AA182" si="46">C$28/1.98347/31</f>
        <v>0.13905249467493999</v>
      </c>
      <c r="D169" s="82">
        <f>D$28/1.98347/31</f>
        <v>0.61192855726775341</v>
      </c>
      <c r="E169" s="82">
        <f t="shared" si="46"/>
        <v>0.61192855726775341</v>
      </c>
      <c r="F169" s="82">
        <f t="shared" si="46"/>
        <v>0.61192855726775341</v>
      </c>
      <c r="G169" s="82">
        <f t="shared" si="46"/>
        <v>0</v>
      </c>
      <c r="H169" s="82">
        <f t="shared" si="46"/>
        <v>0</v>
      </c>
      <c r="I169" s="82">
        <f>I$28/1.98347/31</f>
        <v>0</v>
      </c>
      <c r="J169" s="82">
        <f t="shared" si="46"/>
        <v>6.0174763777459412E-3</v>
      </c>
      <c r="K169" s="82">
        <f t="shared" si="46"/>
        <v>0</v>
      </c>
      <c r="L169" s="82">
        <f t="shared" si="46"/>
        <v>0</v>
      </c>
      <c r="M169" s="82">
        <f t="shared" si="46"/>
        <v>1.2034952755491881</v>
      </c>
      <c r="N169" s="82">
        <f t="shared" si="46"/>
        <v>1.6751353159671132</v>
      </c>
      <c r="O169" s="82">
        <f>O$28/1.98347/31</f>
        <v>1.2685490742275227</v>
      </c>
      <c r="P169" s="82">
        <f>P$28/1.98347/31</f>
        <v>0.12132533453509384</v>
      </c>
      <c r="Q169" s="82">
        <f t="shared" ref="Q169:Q194" si="47">Q$28/1.98347/31</f>
        <v>0</v>
      </c>
      <c r="R169" s="82">
        <f t="shared" si="46"/>
        <v>0.16263449669583624</v>
      </c>
      <c r="S169" s="82">
        <f t="shared" si="46"/>
        <v>1.0571242285229357E-2</v>
      </c>
      <c r="T169" s="82">
        <f t="shared" si="46"/>
        <v>0</v>
      </c>
      <c r="U169" s="82">
        <f t="shared" si="46"/>
        <v>0</v>
      </c>
      <c r="V169" s="82">
        <f t="shared" si="46"/>
        <v>1.5466540635774024</v>
      </c>
      <c r="W169" s="82">
        <f t="shared" ref="W169:W193" si="48">W$28/1.98347/31</f>
        <v>6.830648861225122E-2</v>
      </c>
      <c r="X169" s="82">
        <f t="shared" si="46"/>
        <v>0.10164656043489766</v>
      </c>
      <c r="Y169" s="82">
        <f t="shared" si="46"/>
        <v>0</v>
      </c>
      <c r="Z169" s="82">
        <f t="shared" si="46"/>
        <v>0.83594131301659824</v>
      </c>
      <c r="AA169" s="82">
        <f t="shared" si="46"/>
        <v>0</v>
      </c>
      <c r="AB169" s="82"/>
      <c r="AC169" s="82">
        <f>AC$28/1.98347/31</f>
        <v>0</v>
      </c>
      <c r="AD169" s="82">
        <f t="shared" ref="AD169:AD194" si="49">AD$28/1.98347/31</f>
        <v>0.16263449669583624</v>
      </c>
      <c r="AE169" s="82">
        <f>AE$28/1.98347/31</f>
        <v>4.8790349008750872E-2</v>
      </c>
      <c r="AF169" s="82">
        <f>AF$28/1.98347/31</f>
        <v>0</v>
      </c>
      <c r="AG169" s="82">
        <f>AG$28/1.98347/31</f>
        <v>3.1063188868904725</v>
      </c>
      <c r="AH169" s="82">
        <f>AH$28/1.98347/31</f>
        <v>4.0170720683871557E-2</v>
      </c>
      <c r="AI169" s="82">
        <f>AI$28/1.98347/31</f>
        <v>0</v>
      </c>
    </row>
    <row r="170" spans="1:35">
      <c r="A170" s="113">
        <f t="shared" si="36"/>
        <v>41123</v>
      </c>
      <c r="B170" s="117">
        <f t="shared" si="30"/>
        <v>12.33302926103601</v>
      </c>
      <c r="C170" s="82">
        <f t="shared" si="46"/>
        <v>0.13905249467493999</v>
      </c>
      <c r="D170" s="82">
        <f t="shared" ref="D170:D199" si="50">D$28/1.98347/31</f>
        <v>0.61192855726775341</v>
      </c>
      <c r="E170" s="82">
        <f t="shared" si="46"/>
        <v>0.61192855726775341</v>
      </c>
      <c r="F170" s="82">
        <f t="shared" si="46"/>
        <v>0.61192855726775341</v>
      </c>
      <c r="G170" s="82">
        <f t="shared" si="46"/>
        <v>0</v>
      </c>
      <c r="H170" s="82">
        <f t="shared" si="46"/>
        <v>0</v>
      </c>
      <c r="I170" s="82">
        <f t="shared" si="46"/>
        <v>0</v>
      </c>
      <c r="J170" s="82">
        <f t="shared" si="46"/>
        <v>6.0174763777459412E-3</v>
      </c>
      <c r="K170" s="82">
        <f t="shared" si="46"/>
        <v>0</v>
      </c>
      <c r="L170" s="82">
        <f t="shared" si="46"/>
        <v>0</v>
      </c>
      <c r="M170" s="82">
        <f t="shared" si="46"/>
        <v>1.2034952755491881</v>
      </c>
      <c r="N170" s="82">
        <f t="shared" si="46"/>
        <v>1.6751353159671132</v>
      </c>
      <c r="O170" s="82">
        <f t="shared" ref="O170:P199" si="51">O$28/1.98347/31</f>
        <v>1.2685490742275227</v>
      </c>
      <c r="P170" s="82">
        <f t="shared" si="51"/>
        <v>0.12132533453509384</v>
      </c>
      <c r="Q170" s="82">
        <f t="shared" si="47"/>
        <v>0</v>
      </c>
      <c r="R170" s="82">
        <f t="shared" si="46"/>
        <v>0.16263449669583624</v>
      </c>
      <c r="S170" s="82">
        <f t="shared" si="46"/>
        <v>1.0571242285229357E-2</v>
      </c>
      <c r="T170" s="82">
        <f t="shared" si="46"/>
        <v>0</v>
      </c>
      <c r="U170" s="82">
        <f t="shared" si="46"/>
        <v>0</v>
      </c>
      <c r="V170" s="82">
        <f t="shared" si="46"/>
        <v>1.5466540635774024</v>
      </c>
      <c r="W170" s="82">
        <f t="shared" si="48"/>
        <v>6.830648861225122E-2</v>
      </c>
      <c r="X170" s="82">
        <f t="shared" si="46"/>
        <v>0.10164656043489766</v>
      </c>
      <c r="Y170" s="82">
        <f t="shared" si="46"/>
        <v>0</v>
      </c>
      <c r="Z170" s="82">
        <f t="shared" si="46"/>
        <v>0.83594131301659824</v>
      </c>
      <c r="AA170" s="82">
        <f t="shared" si="46"/>
        <v>0</v>
      </c>
      <c r="AB170" s="82"/>
      <c r="AC170" s="82">
        <f t="shared" ref="AC170:AI199" si="52">AC$28/1.98347/31</f>
        <v>0</v>
      </c>
      <c r="AD170" s="82">
        <f t="shared" si="49"/>
        <v>0.16263449669583624</v>
      </c>
      <c r="AE170" s="82">
        <f t="shared" si="52"/>
        <v>4.8790349008750872E-2</v>
      </c>
      <c r="AF170" s="82">
        <f t="shared" si="52"/>
        <v>0</v>
      </c>
      <c r="AG170" s="82">
        <f t="shared" si="52"/>
        <v>3.1063188868904725</v>
      </c>
      <c r="AH170" s="82">
        <f t="shared" si="52"/>
        <v>4.0170720683871557E-2</v>
      </c>
      <c r="AI170" s="82">
        <f t="shared" si="52"/>
        <v>0</v>
      </c>
    </row>
    <row r="171" spans="1:35">
      <c r="A171" s="113">
        <f t="shared" si="36"/>
        <v>41124</v>
      </c>
      <c r="B171" s="117">
        <f t="shared" si="30"/>
        <v>12.33302926103601</v>
      </c>
      <c r="C171" s="82">
        <f t="shared" si="46"/>
        <v>0.13905249467493999</v>
      </c>
      <c r="D171" s="82">
        <f t="shared" si="50"/>
        <v>0.61192855726775341</v>
      </c>
      <c r="E171" s="82">
        <f t="shared" si="46"/>
        <v>0.61192855726775341</v>
      </c>
      <c r="F171" s="82">
        <f t="shared" si="46"/>
        <v>0.61192855726775341</v>
      </c>
      <c r="G171" s="82">
        <f t="shared" si="46"/>
        <v>0</v>
      </c>
      <c r="H171" s="82">
        <f t="shared" si="46"/>
        <v>0</v>
      </c>
      <c r="I171" s="82">
        <f t="shared" si="46"/>
        <v>0</v>
      </c>
      <c r="J171" s="82">
        <f t="shared" si="46"/>
        <v>6.0174763777459412E-3</v>
      </c>
      <c r="K171" s="82">
        <f t="shared" si="46"/>
        <v>0</v>
      </c>
      <c r="L171" s="82">
        <f t="shared" si="46"/>
        <v>0</v>
      </c>
      <c r="M171" s="82">
        <f t="shared" si="46"/>
        <v>1.2034952755491881</v>
      </c>
      <c r="N171" s="82">
        <f t="shared" si="46"/>
        <v>1.6751353159671132</v>
      </c>
      <c r="O171" s="82">
        <f t="shared" si="51"/>
        <v>1.2685490742275227</v>
      </c>
      <c r="P171" s="82">
        <f t="shared" si="51"/>
        <v>0.12132533453509384</v>
      </c>
      <c r="Q171" s="82">
        <f t="shared" si="47"/>
        <v>0</v>
      </c>
      <c r="R171" s="82">
        <f t="shared" si="46"/>
        <v>0.16263449669583624</v>
      </c>
      <c r="S171" s="82">
        <f t="shared" si="46"/>
        <v>1.0571242285229357E-2</v>
      </c>
      <c r="T171" s="82">
        <f t="shared" si="46"/>
        <v>0</v>
      </c>
      <c r="U171" s="82">
        <f t="shared" si="46"/>
        <v>0</v>
      </c>
      <c r="V171" s="82">
        <f t="shared" si="46"/>
        <v>1.5466540635774024</v>
      </c>
      <c r="W171" s="82">
        <f t="shared" si="48"/>
        <v>6.830648861225122E-2</v>
      </c>
      <c r="X171" s="82">
        <f t="shared" si="46"/>
        <v>0.10164656043489766</v>
      </c>
      <c r="Y171" s="82">
        <f t="shared" si="46"/>
        <v>0</v>
      </c>
      <c r="Z171" s="82">
        <f t="shared" si="46"/>
        <v>0.83594131301659824</v>
      </c>
      <c r="AA171" s="82">
        <f t="shared" si="46"/>
        <v>0</v>
      </c>
      <c r="AB171" s="82"/>
      <c r="AC171" s="82">
        <f t="shared" si="52"/>
        <v>0</v>
      </c>
      <c r="AD171" s="82">
        <f t="shared" si="49"/>
        <v>0.16263449669583624</v>
      </c>
      <c r="AE171" s="82">
        <f t="shared" si="52"/>
        <v>4.8790349008750872E-2</v>
      </c>
      <c r="AF171" s="82">
        <f t="shared" si="52"/>
        <v>0</v>
      </c>
      <c r="AG171" s="82">
        <f t="shared" si="52"/>
        <v>3.1063188868904725</v>
      </c>
      <c r="AH171" s="82">
        <f t="shared" si="52"/>
        <v>4.0170720683871557E-2</v>
      </c>
      <c r="AI171" s="82">
        <f t="shared" si="52"/>
        <v>0</v>
      </c>
    </row>
    <row r="172" spans="1:35">
      <c r="A172" s="113">
        <f t="shared" si="36"/>
        <v>41125</v>
      </c>
      <c r="B172" s="117">
        <f t="shared" si="30"/>
        <v>12.33302926103601</v>
      </c>
      <c r="C172" s="82">
        <f t="shared" si="46"/>
        <v>0.13905249467493999</v>
      </c>
      <c r="D172" s="82">
        <f t="shared" si="50"/>
        <v>0.61192855726775341</v>
      </c>
      <c r="E172" s="82">
        <f t="shared" si="46"/>
        <v>0.61192855726775341</v>
      </c>
      <c r="F172" s="82">
        <f t="shared" si="46"/>
        <v>0.61192855726775341</v>
      </c>
      <c r="G172" s="82">
        <f t="shared" si="46"/>
        <v>0</v>
      </c>
      <c r="H172" s="82">
        <f t="shared" si="46"/>
        <v>0</v>
      </c>
      <c r="I172" s="82">
        <f t="shared" si="46"/>
        <v>0</v>
      </c>
      <c r="J172" s="82">
        <f t="shared" si="46"/>
        <v>6.0174763777459412E-3</v>
      </c>
      <c r="K172" s="82">
        <f t="shared" si="46"/>
        <v>0</v>
      </c>
      <c r="L172" s="82">
        <f t="shared" si="46"/>
        <v>0</v>
      </c>
      <c r="M172" s="82">
        <f t="shared" si="46"/>
        <v>1.2034952755491881</v>
      </c>
      <c r="N172" s="82">
        <f t="shared" si="46"/>
        <v>1.6751353159671132</v>
      </c>
      <c r="O172" s="82">
        <f t="shared" si="51"/>
        <v>1.2685490742275227</v>
      </c>
      <c r="P172" s="82">
        <f t="shared" si="51"/>
        <v>0.12132533453509384</v>
      </c>
      <c r="Q172" s="82">
        <f t="shared" si="47"/>
        <v>0</v>
      </c>
      <c r="R172" s="82">
        <f t="shared" si="46"/>
        <v>0.16263449669583624</v>
      </c>
      <c r="S172" s="82">
        <f t="shared" si="46"/>
        <v>1.0571242285229357E-2</v>
      </c>
      <c r="T172" s="82">
        <f t="shared" si="46"/>
        <v>0</v>
      </c>
      <c r="U172" s="82">
        <f t="shared" si="46"/>
        <v>0</v>
      </c>
      <c r="V172" s="82">
        <f t="shared" si="46"/>
        <v>1.5466540635774024</v>
      </c>
      <c r="W172" s="82">
        <f t="shared" si="48"/>
        <v>6.830648861225122E-2</v>
      </c>
      <c r="X172" s="82">
        <f t="shared" si="46"/>
        <v>0.10164656043489766</v>
      </c>
      <c r="Y172" s="82">
        <f t="shared" si="46"/>
        <v>0</v>
      </c>
      <c r="Z172" s="82">
        <f t="shared" si="46"/>
        <v>0.83594131301659824</v>
      </c>
      <c r="AA172" s="82">
        <f t="shared" si="46"/>
        <v>0</v>
      </c>
      <c r="AB172" s="82"/>
      <c r="AC172" s="82">
        <f t="shared" si="52"/>
        <v>0</v>
      </c>
      <c r="AD172" s="82">
        <f t="shared" si="49"/>
        <v>0.16263449669583624</v>
      </c>
      <c r="AE172" s="82">
        <f t="shared" si="52"/>
        <v>4.8790349008750872E-2</v>
      </c>
      <c r="AF172" s="82">
        <f t="shared" si="52"/>
        <v>0</v>
      </c>
      <c r="AG172" s="82">
        <f t="shared" si="52"/>
        <v>3.1063188868904725</v>
      </c>
      <c r="AH172" s="82">
        <f t="shared" si="52"/>
        <v>4.0170720683871557E-2</v>
      </c>
      <c r="AI172" s="82">
        <f t="shared" si="52"/>
        <v>0</v>
      </c>
    </row>
    <row r="173" spans="1:35">
      <c r="A173" s="113">
        <f t="shared" si="36"/>
        <v>41126</v>
      </c>
      <c r="B173" s="117">
        <f t="shared" si="30"/>
        <v>12.33302926103601</v>
      </c>
      <c r="C173" s="82">
        <f t="shared" si="46"/>
        <v>0.13905249467493999</v>
      </c>
      <c r="D173" s="82">
        <f t="shared" si="50"/>
        <v>0.61192855726775341</v>
      </c>
      <c r="E173" s="82">
        <f t="shared" si="46"/>
        <v>0.61192855726775341</v>
      </c>
      <c r="F173" s="82">
        <f t="shared" si="46"/>
        <v>0.61192855726775341</v>
      </c>
      <c r="G173" s="82">
        <f t="shared" si="46"/>
        <v>0</v>
      </c>
      <c r="H173" s="82">
        <f t="shared" si="46"/>
        <v>0</v>
      </c>
      <c r="I173" s="82">
        <f t="shared" si="46"/>
        <v>0</v>
      </c>
      <c r="J173" s="82">
        <f t="shared" si="46"/>
        <v>6.0174763777459412E-3</v>
      </c>
      <c r="K173" s="82">
        <f t="shared" si="46"/>
        <v>0</v>
      </c>
      <c r="L173" s="82">
        <f t="shared" si="46"/>
        <v>0</v>
      </c>
      <c r="M173" s="82">
        <f t="shared" si="46"/>
        <v>1.2034952755491881</v>
      </c>
      <c r="N173" s="82">
        <f t="shared" si="46"/>
        <v>1.6751353159671132</v>
      </c>
      <c r="O173" s="82">
        <f t="shared" si="51"/>
        <v>1.2685490742275227</v>
      </c>
      <c r="P173" s="82">
        <f t="shared" si="51"/>
        <v>0.12132533453509384</v>
      </c>
      <c r="Q173" s="82">
        <f t="shared" si="47"/>
        <v>0</v>
      </c>
      <c r="R173" s="82">
        <f t="shared" si="46"/>
        <v>0.16263449669583624</v>
      </c>
      <c r="S173" s="82">
        <f t="shared" si="46"/>
        <v>1.0571242285229357E-2</v>
      </c>
      <c r="T173" s="82">
        <f t="shared" si="46"/>
        <v>0</v>
      </c>
      <c r="U173" s="82">
        <f t="shared" si="46"/>
        <v>0</v>
      </c>
      <c r="V173" s="82">
        <f t="shared" si="46"/>
        <v>1.5466540635774024</v>
      </c>
      <c r="W173" s="82">
        <f t="shared" si="48"/>
        <v>6.830648861225122E-2</v>
      </c>
      <c r="X173" s="82">
        <f t="shared" si="46"/>
        <v>0.10164656043489766</v>
      </c>
      <c r="Y173" s="82">
        <f t="shared" si="46"/>
        <v>0</v>
      </c>
      <c r="Z173" s="82">
        <f t="shared" si="46"/>
        <v>0.83594131301659824</v>
      </c>
      <c r="AA173" s="82">
        <f t="shared" si="46"/>
        <v>0</v>
      </c>
      <c r="AB173" s="82"/>
      <c r="AC173" s="82">
        <f t="shared" si="52"/>
        <v>0</v>
      </c>
      <c r="AD173" s="82">
        <f t="shared" si="49"/>
        <v>0.16263449669583624</v>
      </c>
      <c r="AE173" s="82">
        <f t="shared" si="52"/>
        <v>4.8790349008750872E-2</v>
      </c>
      <c r="AF173" s="82">
        <f t="shared" si="52"/>
        <v>0</v>
      </c>
      <c r="AG173" s="82">
        <f t="shared" si="52"/>
        <v>3.1063188868904725</v>
      </c>
      <c r="AH173" s="82">
        <f t="shared" si="52"/>
        <v>4.0170720683871557E-2</v>
      </c>
      <c r="AI173" s="82">
        <f t="shared" si="52"/>
        <v>0</v>
      </c>
    </row>
    <row r="174" spans="1:35">
      <c r="A174" s="113">
        <f t="shared" si="36"/>
        <v>41127</v>
      </c>
      <c r="B174" s="117">
        <f t="shared" si="30"/>
        <v>12.33302926103601</v>
      </c>
      <c r="C174" s="82">
        <f t="shared" si="46"/>
        <v>0.13905249467493999</v>
      </c>
      <c r="D174" s="82">
        <f t="shared" si="50"/>
        <v>0.61192855726775341</v>
      </c>
      <c r="E174" s="82">
        <f t="shared" si="46"/>
        <v>0.61192855726775341</v>
      </c>
      <c r="F174" s="82">
        <f t="shared" si="46"/>
        <v>0.61192855726775341</v>
      </c>
      <c r="G174" s="82">
        <f t="shared" si="46"/>
        <v>0</v>
      </c>
      <c r="H174" s="82">
        <f t="shared" si="46"/>
        <v>0</v>
      </c>
      <c r="I174" s="82">
        <f t="shared" si="46"/>
        <v>0</v>
      </c>
      <c r="J174" s="82">
        <f t="shared" si="46"/>
        <v>6.0174763777459412E-3</v>
      </c>
      <c r="K174" s="82">
        <f t="shared" si="46"/>
        <v>0</v>
      </c>
      <c r="L174" s="82">
        <f t="shared" si="46"/>
        <v>0</v>
      </c>
      <c r="M174" s="82">
        <f t="shared" si="46"/>
        <v>1.2034952755491881</v>
      </c>
      <c r="N174" s="82">
        <f t="shared" si="46"/>
        <v>1.6751353159671132</v>
      </c>
      <c r="O174" s="82">
        <f t="shared" si="51"/>
        <v>1.2685490742275227</v>
      </c>
      <c r="P174" s="82">
        <f t="shared" si="51"/>
        <v>0.12132533453509384</v>
      </c>
      <c r="Q174" s="82">
        <f t="shared" si="47"/>
        <v>0</v>
      </c>
      <c r="R174" s="82">
        <f t="shared" si="46"/>
        <v>0.16263449669583624</v>
      </c>
      <c r="S174" s="82">
        <f t="shared" si="46"/>
        <v>1.0571242285229357E-2</v>
      </c>
      <c r="T174" s="82">
        <f t="shared" si="46"/>
        <v>0</v>
      </c>
      <c r="U174" s="82">
        <f t="shared" si="46"/>
        <v>0</v>
      </c>
      <c r="V174" s="82">
        <f t="shared" si="46"/>
        <v>1.5466540635774024</v>
      </c>
      <c r="W174" s="82">
        <f t="shared" si="48"/>
        <v>6.830648861225122E-2</v>
      </c>
      <c r="X174" s="82">
        <f t="shared" si="46"/>
        <v>0.10164656043489766</v>
      </c>
      <c r="Y174" s="82">
        <f t="shared" si="46"/>
        <v>0</v>
      </c>
      <c r="Z174" s="82">
        <f t="shared" si="46"/>
        <v>0.83594131301659824</v>
      </c>
      <c r="AA174" s="82">
        <f t="shared" si="46"/>
        <v>0</v>
      </c>
      <c r="AB174" s="82"/>
      <c r="AC174" s="82">
        <f t="shared" si="52"/>
        <v>0</v>
      </c>
      <c r="AD174" s="82">
        <f t="shared" si="49"/>
        <v>0.16263449669583624</v>
      </c>
      <c r="AE174" s="82">
        <f t="shared" si="52"/>
        <v>4.8790349008750872E-2</v>
      </c>
      <c r="AF174" s="82">
        <f t="shared" si="52"/>
        <v>0</v>
      </c>
      <c r="AG174" s="82">
        <f t="shared" si="52"/>
        <v>3.1063188868904725</v>
      </c>
      <c r="AH174" s="82">
        <f t="shared" si="52"/>
        <v>4.0170720683871557E-2</v>
      </c>
      <c r="AI174" s="82">
        <f t="shared" si="52"/>
        <v>0</v>
      </c>
    </row>
    <row r="175" spans="1:35">
      <c r="A175" s="113">
        <f t="shared" si="36"/>
        <v>41128</v>
      </c>
      <c r="B175" s="117">
        <f t="shared" si="30"/>
        <v>12.33302926103601</v>
      </c>
      <c r="C175" s="82">
        <f t="shared" si="46"/>
        <v>0.13905249467493999</v>
      </c>
      <c r="D175" s="82">
        <f t="shared" si="50"/>
        <v>0.61192855726775341</v>
      </c>
      <c r="E175" s="82">
        <f t="shared" si="46"/>
        <v>0.61192855726775341</v>
      </c>
      <c r="F175" s="82">
        <f t="shared" si="46"/>
        <v>0.61192855726775341</v>
      </c>
      <c r="G175" s="82">
        <f t="shared" si="46"/>
        <v>0</v>
      </c>
      <c r="H175" s="82">
        <f t="shared" si="46"/>
        <v>0</v>
      </c>
      <c r="I175" s="82">
        <f t="shared" si="46"/>
        <v>0</v>
      </c>
      <c r="J175" s="82">
        <f t="shared" si="46"/>
        <v>6.0174763777459412E-3</v>
      </c>
      <c r="K175" s="82">
        <f t="shared" si="46"/>
        <v>0</v>
      </c>
      <c r="L175" s="82">
        <f t="shared" si="46"/>
        <v>0</v>
      </c>
      <c r="M175" s="82">
        <f t="shared" si="46"/>
        <v>1.2034952755491881</v>
      </c>
      <c r="N175" s="82">
        <f t="shared" si="46"/>
        <v>1.6751353159671132</v>
      </c>
      <c r="O175" s="82">
        <f t="shared" si="51"/>
        <v>1.2685490742275227</v>
      </c>
      <c r="P175" s="82">
        <f t="shared" si="51"/>
        <v>0.12132533453509384</v>
      </c>
      <c r="Q175" s="82">
        <f t="shared" si="47"/>
        <v>0</v>
      </c>
      <c r="R175" s="82">
        <f t="shared" si="46"/>
        <v>0.16263449669583624</v>
      </c>
      <c r="S175" s="82">
        <f t="shared" si="46"/>
        <v>1.0571242285229357E-2</v>
      </c>
      <c r="T175" s="82">
        <f t="shared" si="46"/>
        <v>0</v>
      </c>
      <c r="U175" s="82">
        <f t="shared" si="46"/>
        <v>0</v>
      </c>
      <c r="V175" s="82">
        <f t="shared" si="46"/>
        <v>1.5466540635774024</v>
      </c>
      <c r="W175" s="82">
        <f t="shared" si="48"/>
        <v>6.830648861225122E-2</v>
      </c>
      <c r="X175" s="82">
        <f t="shared" si="46"/>
        <v>0.10164656043489766</v>
      </c>
      <c r="Y175" s="82">
        <f t="shared" si="46"/>
        <v>0</v>
      </c>
      <c r="Z175" s="82">
        <f t="shared" si="46"/>
        <v>0.83594131301659824</v>
      </c>
      <c r="AA175" s="82">
        <f t="shared" si="46"/>
        <v>0</v>
      </c>
      <c r="AB175" s="82"/>
      <c r="AC175" s="82">
        <f t="shared" si="52"/>
        <v>0</v>
      </c>
      <c r="AD175" s="82">
        <f t="shared" si="49"/>
        <v>0.16263449669583624</v>
      </c>
      <c r="AE175" s="82">
        <f t="shared" si="52"/>
        <v>4.8790349008750872E-2</v>
      </c>
      <c r="AF175" s="82">
        <f t="shared" si="52"/>
        <v>0</v>
      </c>
      <c r="AG175" s="82">
        <f t="shared" si="52"/>
        <v>3.1063188868904725</v>
      </c>
      <c r="AH175" s="82">
        <f t="shared" si="52"/>
        <v>4.0170720683871557E-2</v>
      </c>
      <c r="AI175" s="82">
        <f t="shared" si="52"/>
        <v>0</v>
      </c>
    </row>
    <row r="176" spans="1:35">
      <c r="A176" s="113">
        <f t="shared" si="36"/>
        <v>41129</v>
      </c>
      <c r="B176" s="117">
        <f t="shared" ref="B176:B239" si="53">SUM(C176:AI176)</f>
        <v>12.33302926103601</v>
      </c>
      <c r="C176" s="82">
        <f t="shared" si="46"/>
        <v>0.13905249467493999</v>
      </c>
      <c r="D176" s="82">
        <f t="shared" si="50"/>
        <v>0.61192855726775341</v>
      </c>
      <c r="E176" s="82">
        <f t="shared" si="46"/>
        <v>0.61192855726775341</v>
      </c>
      <c r="F176" s="82">
        <f t="shared" si="46"/>
        <v>0.61192855726775341</v>
      </c>
      <c r="G176" s="82">
        <f t="shared" si="46"/>
        <v>0</v>
      </c>
      <c r="H176" s="82">
        <f t="shared" si="46"/>
        <v>0</v>
      </c>
      <c r="I176" s="82">
        <f t="shared" si="46"/>
        <v>0</v>
      </c>
      <c r="J176" s="82">
        <f t="shared" si="46"/>
        <v>6.0174763777459412E-3</v>
      </c>
      <c r="K176" s="82">
        <f t="shared" si="46"/>
        <v>0</v>
      </c>
      <c r="L176" s="82">
        <f t="shared" si="46"/>
        <v>0</v>
      </c>
      <c r="M176" s="82">
        <f t="shared" si="46"/>
        <v>1.2034952755491881</v>
      </c>
      <c r="N176" s="82">
        <f t="shared" si="46"/>
        <v>1.6751353159671132</v>
      </c>
      <c r="O176" s="82">
        <f t="shared" si="51"/>
        <v>1.2685490742275227</v>
      </c>
      <c r="P176" s="82">
        <f t="shared" si="51"/>
        <v>0.12132533453509384</v>
      </c>
      <c r="Q176" s="82">
        <f t="shared" si="47"/>
        <v>0</v>
      </c>
      <c r="R176" s="82">
        <f t="shared" si="46"/>
        <v>0.16263449669583624</v>
      </c>
      <c r="S176" s="82">
        <f t="shared" si="46"/>
        <v>1.0571242285229357E-2</v>
      </c>
      <c r="T176" s="82">
        <f t="shared" si="46"/>
        <v>0</v>
      </c>
      <c r="U176" s="82">
        <f t="shared" si="46"/>
        <v>0</v>
      </c>
      <c r="V176" s="82">
        <f t="shared" si="46"/>
        <v>1.5466540635774024</v>
      </c>
      <c r="W176" s="82">
        <f t="shared" si="48"/>
        <v>6.830648861225122E-2</v>
      </c>
      <c r="X176" s="82">
        <f t="shared" si="46"/>
        <v>0.10164656043489766</v>
      </c>
      <c r="Y176" s="82">
        <f t="shared" si="46"/>
        <v>0</v>
      </c>
      <c r="Z176" s="82">
        <f t="shared" si="46"/>
        <v>0.83594131301659824</v>
      </c>
      <c r="AA176" s="82">
        <f t="shared" si="46"/>
        <v>0</v>
      </c>
      <c r="AB176" s="82"/>
      <c r="AC176" s="82">
        <f t="shared" si="52"/>
        <v>0</v>
      </c>
      <c r="AD176" s="82">
        <f t="shared" si="49"/>
        <v>0.16263449669583624</v>
      </c>
      <c r="AE176" s="82">
        <f t="shared" si="52"/>
        <v>4.8790349008750872E-2</v>
      </c>
      <c r="AF176" s="82">
        <f t="shared" si="52"/>
        <v>0</v>
      </c>
      <c r="AG176" s="82">
        <f t="shared" si="52"/>
        <v>3.1063188868904725</v>
      </c>
      <c r="AH176" s="82">
        <f t="shared" si="52"/>
        <v>4.0170720683871557E-2</v>
      </c>
      <c r="AI176" s="82">
        <f t="shared" si="52"/>
        <v>0</v>
      </c>
    </row>
    <row r="177" spans="1:35">
      <c r="A177" s="113">
        <f t="shared" si="36"/>
        <v>41130</v>
      </c>
      <c r="B177" s="117">
        <f t="shared" si="53"/>
        <v>12.33302926103601</v>
      </c>
      <c r="C177" s="82">
        <f t="shared" si="46"/>
        <v>0.13905249467493999</v>
      </c>
      <c r="D177" s="82">
        <f t="shared" si="50"/>
        <v>0.61192855726775341</v>
      </c>
      <c r="E177" s="82">
        <f t="shared" si="46"/>
        <v>0.61192855726775341</v>
      </c>
      <c r="F177" s="82">
        <f t="shared" si="46"/>
        <v>0.61192855726775341</v>
      </c>
      <c r="G177" s="82">
        <f t="shared" si="46"/>
        <v>0</v>
      </c>
      <c r="H177" s="82">
        <f t="shared" si="46"/>
        <v>0</v>
      </c>
      <c r="I177" s="82">
        <f t="shared" si="46"/>
        <v>0</v>
      </c>
      <c r="J177" s="82">
        <f t="shared" si="46"/>
        <v>6.0174763777459412E-3</v>
      </c>
      <c r="K177" s="82">
        <f t="shared" si="46"/>
        <v>0</v>
      </c>
      <c r="L177" s="82">
        <f t="shared" si="46"/>
        <v>0</v>
      </c>
      <c r="M177" s="82">
        <f t="shared" si="46"/>
        <v>1.2034952755491881</v>
      </c>
      <c r="N177" s="82">
        <f t="shared" si="46"/>
        <v>1.6751353159671132</v>
      </c>
      <c r="O177" s="82">
        <f t="shared" si="51"/>
        <v>1.2685490742275227</v>
      </c>
      <c r="P177" s="82">
        <f t="shared" si="51"/>
        <v>0.12132533453509384</v>
      </c>
      <c r="Q177" s="82">
        <f t="shared" si="47"/>
        <v>0</v>
      </c>
      <c r="R177" s="82">
        <f t="shared" si="46"/>
        <v>0.16263449669583624</v>
      </c>
      <c r="S177" s="82">
        <f t="shared" si="46"/>
        <v>1.0571242285229357E-2</v>
      </c>
      <c r="T177" s="82">
        <f t="shared" si="46"/>
        <v>0</v>
      </c>
      <c r="U177" s="82">
        <f t="shared" si="46"/>
        <v>0</v>
      </c>
      <c r="V177" s="82">
        <f t="shared" si="46"/>
        <v>1.5466540635774024</v>
      </c>
      <c r="W177" s="82">
        <f t="shared" si="48"/>
        <v>6.830648861225122E-2</v>
      </c>
      <c r="X177" s="82">
        <f t="shared" si="46"/>
        <v>0.10164656043489766</v>
      </c>
      <c r="Y177" s="82">
        <f t="shared" si="46"/>
        <v>0</v>
      </c>
      <c r="Z177" s="82">
        <f t="shared" si="46"/>
        <v>0.83594131301659824</v>
      </c>
      <c r="AA177" s="82">
        <f t="shared" si="46"/>
        <v>0</v>
      </c>
      <c r="AB177" s="82"/>
      <c r="AC177" s="82">
        <f t="shared" si="52"/>
        <v>0</v>
      </c>
      <c r="AD177" s="82">
        <f t="shared" si="49"/>
        <v>0.16263449669583624</v>
      </c>
      <c r="AE177" s="82">
        <f t="shared" si="52"/>
        <v>4.8790349008750872E-2</v>
      </c>
      <c r="AF177" s="82">
        <f t="shared" si="52"/>
        <v>0</v>
      </c>
      <c r="AG177" s="82">
        <f t="shared" si="52"/>
        <v>3.1063188868904725</v>
      </c>
      <c r="AH177" s="82">
        <f t="shared" si="52"/>
        <v>4.0170720683871557E-2</v>
      </c>
      <c r="AI177" s="82">
        <f t="shared" si="52"/>
        <v>0</v>
      </c>
    </row>
    <row r="178" spans="1:35">
      <c r="A178" s="113">
        <f t="shared" si="36"/>
        <v>41131</v>
      </c>
      <c r="B178" s="117">
        <f t="shared" si="53"/>
        <v>12.33302926103601</v>
      </c>
      <c r="C178" s="82">
        <f t="shared" si="46"/>
        <v>0.13905249467493999</v>
      </c>
      <c r="D178" s="82">
        <f t="shared" si="50"/>
        <v>0.61192855726775341</v>
      </c>
      <c r="E178" s="82">
        <f t="shared" si="46"/>
        <v>0.61192855726775341</v>
      </c>
      <c r="F178" s="82">
        <f t="shared" si="46"/>
        <v>0.61192855726775341</v>
      </c>
      <c r="G178" s="82">
        <f t="shared" si="46"/>
        <v>0</v>
      </c>
      <c r="H178" s="82">
        <f t="shared" si="46"/>
        <v>0</v>
      </c>
      <c r="I178" s="82">
        <f t="shared" si="46"/>
        <v>0</v>
      </c>
      <c r="J178" s="82">
        <f t="shared" si="46"/>
        <v>6.0174763777459412E-3</v>
      </c>
      <c r="K178" s="82">
        <f t="shared" si="46"/>
        <v>0</v>
      </c>
      <c r="L178" s="82">
        <f t="shared" si="46"/>
        <v>0</v>
      </c>
      <c r="M178" s="82">
        <f t="shared" si="46"/>
        <v>1.2034952755491881</v>
      </c>
      <c r="N178" s="82">
        <f t="shared" si="46"/>
        <v>1.6751353159671132</v>
      </c>
      <c r="O178" s="82">
        <f t="shared" si="51"/>
        <v>1.2685490742275227</v>
      </c>
      <c r="P178" s="82">
        <f t="shared" si="51"/>
        <v>0.12132533453509384</v>
      </c>
      <c r="Q178" s="82">
        <f t="shared" si="47"/>
        <v>0</v>
      </c>
      <c r="R178" s="82">
        <f t="shared" si="46"/>
        <v>0.16263449669583624</v>
      </c>
      <c r="S178" s="82">
        <f t="shared" si="46"/>
        <v>1.0571242285229357E-2</v>
      </c>
      <c r="T178" s="82">
        <f t="shared" si="46"/>
        <v>0</v>
      </c>
      <c r="U178" s="82">
        <f t="shared" si="46"/>
        <v>0</v>
      </c>
      <c r="V178" s="82">
        <f t="shared" si="46"/>
        <v>1.5466540635774024</v>
      </c>
      <c r="W178" s="82">
        <f t="shared" si="48"/>
        <v>6.830648861225122E-2</v>
      </c>
      <c r="X178" s="82">
        <f t="shared" si="46"/>
        <v>0.10164656043489766</v>
      </c>
      <c r="Y178" s="82">
        <f t="shared" si="46"/>
        <v>0</v>
      </c>
      <c r="Z178" s="82">
        <f t="shared" si="46"/>
        <v>0.83594131301659824</v>
      </c>
      <c r="AA178" s="82">
        <f t="shared" si="46"/>
        <v>0</v>
      </c>
      <c r="AB178" s="82"/>
      <c r="AC178" s="82">
        <f t="shared" si="52"/>
        <v>0</v>
      </c>
      <c r="AD178" s="82">
        <f t="shared" si="49"/>
        <v>0.16263449669583624</v>
      </c>
      <c r="AE178" s="82">
        <f t="shared" si="52"/>
        <v>4.8790349008750872E-2</v>
      </c>
      <c r="AF178" s="82">
        <f t="shared" si="52"/>
        <v>0</v>
      </c>
      <c r="AG178" s="82">
        <f t="shared" si="52"/>
        <v>3.1063188868904725</v>
      </c>
      <c r="AH178" s="82">
        <f t="shared" si="52"/>
        <v>4.0170720683871557E-2</v>
      </c>
      <c r="AI178" s="82">
        <f t="shared" si="52"/>
        <v>0</v>
      </c>
    </row>
    <row r="179" spans="1:35">
      <c r="A179" s="113">
        <f t="shared" si="36"/>
        <v>41132</v>
      </c>
      <c r="B179" s="117">
        <f t="shared" si="53"/>
        <v>12.33302926103601</v>
      </c>
      <c r="C179" s="82">
        <f t="shared" si="46"/>
        <v>0.13905249467493999</v>
      </c>
      <c r="D179" s="82">
        <f t="shared" si="50"/>
        <v>0.61192855726775341</v>
      </c>
      <c r="E179" s="82">
        <f t="shared" si="46"/>
        <v>0.61192855726775341</v>
      </c>
      <c r="F179" s="82">
        <f t="shared" si="46"/>
        <v>0.61192855726775341</v>
      </c>
      <c r="G179" s="82">
        <f t="shared" si="46"/>
        <v>0</v>
      </c>
      <c r="H179" s="82">
        <f t="shared" si="46"/>
        <v>0</v>
      </c>
      <c r="I179" s="82">
        <f t="shared" si="46"/>
        <v>0</v>
      </c>
      <c r="J179" s="82">
        <f t="shared" si="46"/>
        <v>6.0174763777459412E-3</v>
      </c>
      <c r="K179" s="82">
        <f t="shared" si="46"/>
        <v>0</v>
      </c>
      <c r="L179" s="82">
        <f t="shared" si="46"/>
        <v>0</v>
      </c>
      <c r="M179" s="82">
        <f t="shared" si="46"/>
        <v>1.2034952755491881</v>
      </c>
      <c r="N179" s="82">
        <f t="shared" si="46"/>
        <v>1.6751353159671132</v>
      </c>
      <c r="O179" s="82">
        <f t="shared" si="51"/>
        <v>1.2685490742275227</v>
      </c>
      <c r="P179" s="82">
        <f t="shared" si="51"/>
        <v>0.12132533453509384</v>
      </c>
      <c r="Q179" s="82">
        <f t="shared" si="47"/>
        <v>0</v>
      </c>
      <c r="R179" s="82">
        <f t="shared" si="46"/>
        <v>0.16263449669583624</v>
      </c>
      <c r="S179" s="82">
        <f t="shared" si="46"/>
        <v>1.0571242285229357E-2</v>
      </c>
      <c r="T179" s="82">
        <f t="shared" si="46"/>
        <v>0</v>
      </c>
      <c r="U179" s="82">
        <f t="shared" si="46"/>
        <v>0</v>
      </c>
      <c r="V179" s="82">
        <f t="shared" si="46"/>
        <v>1.5466540635774024</v>
      </c>
      <c r="W179" s="82">
        <f t="shared" si="48"/>
        <v>6.830648861225122E-2</v>
      </c>
      <c r="X179" s="82">
        <f t="shared" si="46"/>
        <v>0.10164656043489766</v>
      </c>
      <c r="Y179" s="82">
        <f t="shared" si="46"/>
        <v>0</v>
      </c>
      <c r="Z179" s="82">
        <f t="shared" si="46"/>
        <v>0.83594131301659824</v>
      </c>
      <c r="AA179" s="82">
        <f t="shared" si="46"/>
        <v>0</v>
      </c>
      <c r="AB179" s="82"/>
      <c r="AC179" s="82">
        <f t="shared" si="52"/>
        <v>0</v>
      </c>
      <c r="AD179" s="82">
        <f t="shared" si="49"/>
        <v>0.16263449669583624</v>
      </c>
      <c r="AE179" s="82">
        <f t="shared" si="52"/>
        <v>4.8790349008750872E-2</v>
      </c>
      <c r="AF179" s="82">
        <f t="shared" si="52"/>
        <v>0</v>
      </c>
      <c r="AG179" s="82">
        <f t="shared" si="52"/>
        <v>3.1063188868904725</v>
      </c>
      <c r="AH179" s="82">
        <f t="shared" si="52"/>
        <v>4.0170720683871557E-2</v>
      </c>
      <c r="AI179" s="82">
        <f t="shared" si="52"/>
        <v>0</v>
      </c>
    </row>
    <row r="180" spans="1:35">
      <c r="A180" s="113">
        <f t="shared" si="36"/>
        <v>41133</v>
      </c>
      <c r="B180" s="117">
        <f t="shared" si="53"/>
        <v>12.33302926103601</v>
      </c>
      <c r="C180" s="82">
        <f t="shared" si="46"/>
        <v>0.13905249467493999</v>
      </c>
      <c r="D180" s="82">
        <f t="shared" si="50"/>
        <v>0.61192855726775341</v>
      </c>
      <c r="E180" s="82">
        <f t="shared" si="46"/>
        <v>0.61192855726775341</v>
      </c>
      <c r="F180" s="82">
        <f t="shared" si="46"/>
        <v>0.61192855726775341</v>
      </c>
      <c r="G180" s="82">
        <f t="shared" si="46"/>
        <v>0</v>
      </c>
      <c r="H180" s="82">
        <f t="shared" si="46"/>
        <v>0</v>
      </c>
      <c r="I180" s="82">
        <f t="shared" si="46"/>
        <v>0</v>
      </c>
      <c r="J180" s="82">
        <f t="shared" si="46"/>
        <v>6.0174763777459412E-3</v>
      </c>
      <c r="K180" s="82">
        <f t="shared" si="46"/>
        <v>0</v>
      </c>
      <c r="L180" s="82">
        <f t="shared" si="46"/>
        <v>0</v>
      </c>
      <c r="M180" s="82">
        <f t="shared" si="46"/>
        <v>1.2034952755491881</v>
      </c>
      <c r="N180" s="82">
        <f t="shared" si="46"/>
        <v>1.6751353159671132</v>
      </c>
      <c r="O180" s="82">
        <f t="shared" si="51"/>
        <v>1.2685490742275227</v>
      </c>
      <c r="P180" s="82">
        <f t="shared" si="51"/>
        <v>0.12132533453509384</v>
      </c>
      <c r="Q180" s="82">
        <f t="shared" si="47"/>
        <v>0</v>
      </c>
      <c r="R180" s="82">
        <f t="shared" si="46"/>
        <v>0.16263449669583624</v>
      </c>
      <c r="S180" s="82">
        <f t="shared" si="46"/>
        <v>1.0571242285229357E-2</v>
      </c>
      <c r="T180" s="82">
        <f t="shared" si="46"/>
        <v>0</v>
      </c>
      <c r="U180" s="82">
        <f t="shared" si="46"/>
        <v>0</v>
      </c>
      <c r="V180" s="82">
        <f t="shared" si="46"/>
        <v>1.5466540635774024</v>
      </c>
      <c r="W180" s="82">
        <f t="shared" si="48"/>
        <v>6.830648861225122E-2</v>
      </c>
      <c r="X180" s="82">
        <f t="shared" si="46"/>
        <v>0.10164656043489766</v>
      </c>
      <c r="Y180" s="82">
        <f t="shared" si="46"/>
        <v>0</v>
      </c>
      <c r="Z180" s="82">
        <f t="shared" si="46"/>
        <v>0.83594131301659824</v>
      </c>
      <c r="AA180" s="82">
        <f t="shared" si="46"/>
        <v>0</v>
      </c>
      <c r="AB180" s="82"/>
      <c r="AC180" s="82">
        <f t="shared" si="52"/>
        <v>0</v>
      </c>
      <c r="AD180" s="82">
        <f t="shared" si="49"/>
        <v>0.16263449669583624</v>
      </c>
      <c r="AE180" s="82">
        <f t="shared" si="52"/>
        <v>4.8790349008750872E-2</v>
      </c>
      <c r="AF180" s="82">
        <f t="shared" si="52"/>
        <v>0</v>
      </c>
      <c r="AG180" s="82">
        <f t="shared" si="52"/>
        <v>3.1063188868904725</v>
      </c>
      <c r="AH180" s="82">
        <f t="shared" si="52"/>
        <v>4.0170720683871557E-2</v>
      </c>
      <c r="AI180" s="82">
        <f t="shared" si="52"/>
        <v>0</v>
      </c>
    </row>
    <row r="181" spans="1:35">
      <c r="A181" s="113">
        <f t="shared" si="36"/>
        <v>41134</v>
      </c>
      <c r="B181" s="117">
        <f t="shared" si="53"/>
        <v>12.33302926103601</v>
      </c>
      <c r="C181" s="82">
        <f t="shared" si="46"/>
        <v>0.13905249467493999</v>
      </c>
      <c r="D181" s="82">
        <f t="shared" si="50"/>
        <v>0.61192855726775341</v>
      </c>
      <c r="E181" s="82">
        <f t="shared" si="46"/>
        <v>0.61192855726775341</v>
      </c>
      <c r="F181" s="82">
        <f t="shared" si="46"/>
        <v>0.61192855726775341</v>
      </c>
      <c r="G181" s="82">
        <f t="shared" si="46"/>
        <v>0</v>
      </c>
      <c r="H181" s="82">
        <f t="shared" si="46"/>
        <v>0</v>
      </c>
      <c r="I181" s="82">
        <f t="shared" si="46"/>
        <v>0</v>
      </c>
      <c r="J181" s="82">
        <f t="shared" si="46"/>
        <v>6.0174763777459412E-3</v>
      </c>
      <c r="K181" s="82">
        <f t="shared" si="46"/>
        <v>0</v>
      </c>
      <c r="L181" s="82">
        <f t="shared" si="46"/>
        <v>0</v>
      </c>
      <c r="M181" s="82">
        <f t="shared" si="46"/>
        <v>1.2034952755491881</v>
      </c>
      <c r="N181" s="82">
        <f t="shared" si="46"/>
        <v>1.6751353159671132</v>
      </c>
      <c r="O181" s="82">
        <f t="shared" si="51"/>
        <v>1.2685490742275227</v>
      </c>
      <c r="P181" s="82">
        <f t="shared" si="51"/>
        <v>0.12132533453509384</v>
      </c>
      <c r="Q181" s="82">
        <f t="shared" si="47"/>
        <v>0</v>
      </c>
      <c r="R181" s="82">
        <f t="shared" si="46"/>
        <v>0.16263449669583624</v>
      </c>
      <c r="S181" s="82">
        <f t="shared" si="46"/>
        <v>1.0571242285229357E-2</v>
      </c>
      <c r="T181" s="82">
        <f t="shared" si="46"/>
        <v>0</v>
      </c>
      <c r="U181" s="82">
        <f t="shared" si="46"/>
        <v>0</v>
      </c>
      <c r="V181" s="82">
        <f t="shared" ref="C181:AA194" si="54">V$28/1.98347/31</f>
        <v>1.5466540635774024</v>
      </c>
      <c r="W181" s="82">
        <f t="shared" si="48"/>
        <v>6.830648861225122E-2</v>
      </c>
      <c r="X181" s="82">
        <f t="shared" si="54"/>
        <v>0.10164656043489766</v>
      </c>
      <c r="Y181" s="82">
        <f t="shared" si="54"/>
        <v>0</v>
      </c>
      <c r="Z181" s="82">
        <f t="shared" si="54"/>
        <v>0.83594131301659824</v>
      </c>
      <c r="AA181" s="82">
        <f t="shared" si="54"/>
        <v>0</v>
      </c>
      <c r="AB181" s="82"/>
      <c r="AC181" s="82">
        <f t="shared" si="52"/>
        <v>0</v>
      </c>
      <c r="AD181" s="82">
        <f t="shared" si="49"/>
        <v>0.16263449669583624</v>
      </c>
      <c r="AE181" s="82">
        <f t="shared" si="52"/>
        <v>4.8790349008750872E-2</v>
      </c>
      <c r="AF181" s="82">
        <f t="shared" si="52"/>
        <v>0</v>
      </c>
      <c r="AG181" s="82">
        <f t="shared" si="52"/>
        <v>3.1063188868904725</v>
      </c>
      <c r="AH181" s="82">
        <f t="shared" si="52"/>
        <v>4.0170720683871557E-2</v>
      </c>
      <c r="AI181" s="82">
        <f t="shared" si="52"/>
        <v>0</v>
      </c>
    </row>
    <row r="182" spans="1:35">
      <c r="A182" s="113">
        <f t="shared" si="36"/>
        <v>41135</v>
      </c>
      <c r="B182" s="117">
        <f t="shared" si="53"/>
        <v>12.33302926103601</v>
      </c>
      <c r="C182" s="82">
        <f t="shared" si="54"/>
        <v>0.13905249467493999</v>
      </c>
      <c r="D182" s="82">
        <f t="shared" si="50"/>
        <v>0.61192855726775341</v>
      </c>
      <c r="E182" s="82">
        <f t="shared" si="54"/>
        <v>0.61192855726775341</v>
      </c>
      <c r="F182" s="82">
        <f t="shared" si="54"/>
        <v>0.61192855726775341</v>
      </c>
      <c r="G182" s="82">
        <f t="shared" si="54"/>
        <v>0</v>
      </c>
      <c r="H182" s="82">
        <f t="shared" si="54"/>
        <v>0</v>
      </c>
      <c r="I182" s="82">
        <f t="shared" si="46"/>
        <v>0</v>
      </c>
      <c r="J182" s="82">
        <f t="shared" si="54"/>
        <v>6.0174763777459412E-3</v>
      </c>
      <c r="K182" s="82">
        <f t="shared" si="54"/>
        <v>0</v>
      </c>
      <c r="L182" s="82">
        <f t="shared" si="54"/>
        <v>0</v>
      </c>
      <c r="M182" s="82">
        <f t="shared" si="54"/>
        <v>1.2034952755491881</v>
      </c>
      <c r="N182" s="82">
        <f t="shared" si="54"/>
        <v>1.6751353159671132</v>
      </c>
      <c r="O182" s="82">
        <f t="shared" si="51"/>
        <v>1.2685490742275227</v>
      </c>
      <c r="P182" s="82">
        <f t="shared" si="51"/>
        <v>0.12132533453509384</v>
      </c>
      <c r="Q182" s="82">
        <f t="shared" si="47"/>
        <v>0</v>
      </c>
      <c r="R182" s="82">
        <f t="shared" si="54"/>
        <v>0.16263449669583624</v>
      </c>
      <c r="S182" s="82">
        <f t="shared" si="54"/>
        <v>1.0571242285229357E-2</v>
      </c>
      <c r="T182" s="82">
        <f t="shared" si="54"/>
        <v>0</v>
      </c>
      <c r="U182" s="82">
        <f t="shared" si="54"/>
        <v>0</v>
      </c>
      <c r="V182" s="82">
        <f t="shared" si="54"/>
        <v>1.5466540635774024</v>
      </c>
      <c r="W182" s="82">
        <f t="shared" si="48"/>
        <v>6.830648861225122E-2</v>
      </c>
      <c r="X182" s="82">
        <f t="shared" si="54"/>
        <v>0.10164656043489766</v>
      </c>
      <c r="Y182" s="82">
        <f t="shared" si="54"/>
        <v>0</v>
      </c>
      <c r="Z182" s="82">
        <f t="shared" si="54"/>
        <v>0.83594131301659824</v>
      </c>
      <c r="AA182" s="82">
        <f t="shared" si="54"/>
        <v>0</v>
      </c>
      <c r="AB182" s="82"/>
      <c r="AC182" s="82">
        <f t="shared" si="52"/>
        <v>0</v>
      </c>
      <c r="AD182" s="82">
        <f t="shared" si="49"/>
        <v>0.16263449669583624</v>
      </c>
      <c r="AE182" s="82">
        <f t="shared" si="52"/>
        <v>4.8790349008750872E-2</v>
      </c>
      <c r="AF182" s="82">
        <f t="shared" si="52"/>
        <v>0</v>
      </c>
      <c r="AG182" s="82">
        <f t="shared" si="52"/>
        <v>3.1063188868904725</v>
      </c>
      <c r="AH182" s="82">
        <f t="shared" si="52"/>
        <v>4.0170720683871557E-2</v>
      </c>
      <c r="AI182" s="82">
        <f t="shared" si="52"/>
        <v>0</v>
      </c>
    </row>
    <row r="183" spans="1:35">
      <c r="A183" s="113">
        <f t="shared" si="36"/>
        <v>41136</v>
      </c>
      <c r="B183" s="117">
        <f t="shared" si="53"/>
        <v>12.33302926103601</v>
      </c>
      <c r="C183" s="82">
        <f t="shared" si="54"/>
        <v>0.13905249467493999</v>
      </c>
      <c r="D183" s="82">
        <f t="shared" si="50"/>
        <v>0.61192855726775341</v>
      </c>
      <c r="E183" s="82">
        <f t="shared" si="54"/>
        <v>0.61192855726775341</v>
      </c>
      <c r="F183" s="82">
        <f t="shared" si="54"/>
        <v>0.61192855726775341</v>
      </c>
      <c r="G183" s="82">
        <f t="shared" si="54"/>
        <v>0</v>
      </c>
      <c r="H183" s="82">
        <f t="shared" si="54"/>
        <v>0</v>
      </c>
      <c r="I183" s="82">
        <f t="shared" si="54"/>
        <v>0</v>
      </c>
      <c r="J183" s="82">
        <f t="shared" si="54"/>
        <v>6.0174763777459412E-3</v>
      </c>
      <c r="K183" s="82">
        <f t="shared" si="54"/>
        <v>0</v>
      </c>
      <c r="L183" s="82">
        <f t="shared" si="54"/>
        <v>0</v>
      </c>
      <c r="M183" s="82">
        <f t="shared" si="54"/>
        <v>1.2034952755491881</v>
      </c>
      <c r="N183" s="82">
        <f t="shared" si="54"/>
        <v>1.6751353159671132</v>
      </c>
      <c r="O183" s="82">
        <f t="shared" si="51"/>
        <v>1.2685490742275227</v>
      </c>
      <c r="P183" s="82">
        <f t="shared" si="51"/>
        <v>0.12132533453509384</v>
      </c>
      <c r="Q183" s="82">
        <f t="shared" si="47"/>
        <v>0</v>
      </c>
      <c r="R183" s="82">
        <f t="shared" si="54"/>
        <v>0.16263449669583624</v>
      </c>
      <c r="S183" s="82">
        <f t="shared" si="54"/>
        <v>1.0571242285229357E-2</v>
      </c>
      <c r="T183" s="82">
        <f t="shared" si="54"/>
        <v>0</v>
      </c>
      <c r="U183" s="82">
        <f t="shared" si="54"/>
        <v>0</v>
      </c>
      <c r="V183" s="82">
        <f t="shared" si="54"/>
        <v>1.5466540635774024</v>
      </c>
      <c r="W183" s="82">
        <f t="shared" si="48"/>
        <v>6.830648861225122E-2</v>
      </c>
      <c r="X183" s="82">
        <f t="shared" si="54"/>
        <v>0.10164656043489766</v>
      </c>
      <c r="Y183" s="82">
        <f t="shared" si="54"/>
        <v>0</v>
      </c>
      <c r="Z183" s="82">
        <f t="shared" si="54"/>
        <v>0.83594131301659824</v>
      </c>
      <c r="AA183" s="82">
        <f t="shared" si="54"/>
        <v>0</v>
      </c>
      <c r="AB183" s="82"/>
      <c r="AC183" s="82">
        <f t="shared" si="52"/>
        <v>0</v>
      </c>
      <c r="AD183" s="82">
        <f t="shared" si="49"/>
        <v>0.16263449669583624</v>
      </c>
      <c r="AE183" s="82">
        <f t="shared" si="52"/>
        <v>4.8790349008750872E-2</v>
      </c>
      <c r="AF183" s="82">
        <f t="shared" si="52"/>
        <v>0</v>
      </c>
      <c r="AG183" s="82">
        <f t="shared" si="52"/>
        <v>3.1063188868904725</v>
      </c>
      <c r="AH183" s="82">
        <f t="shared" si="52"/>
        <v>4.0170720683871557E-2</v>
      </c>
      <c r="AI183" s="82">
        <f t="shared" si="52"/>
        <v>0</v>
      </c>
    </row>
    <row r="184" spans="1:35">
      <c r="A184" s="113">
        <f t="shared" si="36"/>
        <v>41137</v>
      </c>
      <c r="B184" s="117">
        <f t="shared" si="53"/>
        <v>12.33302926103601</v>
      </c>
      <c r="C184" s="82">
        <f t="shared" si="54"/>
        <v>0.13905249467493999</v>
      </c>
      <c r="D184" s="82">
        <f t="shared" si="50"/>
        <v>0.61192855726775341</v>
      </c>
      <c r="E184" s="82">
        <f t="shared" si="54"/>
        <v>0.61192855726775341</v>
      </c>
      <c r="F184" s="82">
        <f t="shared" si="54"/>
        <v>0.61192855726775341</v>
      </c>
      <c r="G184" s="82">
        <f t="shared" si="54"/>
        <v>0</v>
      </c>
      <c r="H184" s="82">
        <f t="shared" si="54"/>
        <v>0</v>
      </c>
      <c r="I184" s="82">
        <f t="shared" si="54"/>
        <v>0</v>
      </c>
      <c r="J184" s="82">
        <f t="shared" si="54"/>
        <v>6.0174763777459412E-3</v>
      </c>
      <c r="K184" s="82">
        <f t="shared" si="54"/>
        <v>0</v>
      </c>
      <c r="L184" s="82">
        <f t="shared" si="54"/>
        <v>0</v>
      </c>
      <c r="M184" s="82">
        <f t="shared" si="54"/>
        <v>1.2034952755491881</v>
      </c>
      <c r="N184" s="82">
        <f t="shared" si="54"/>
        <v>1.6751353159671132</v>
      </c>
      <c r="O184" s="82">
        <f t="shared" si="51"/>
        <v>1.2685490742275227</v>
      </c>
      <c r="P184" s="82">
        <f t="shared" si="51"/>
        <v>0.12132533453509384</v>
      </c>
      <c r="Q184" s="82">
        <f t="shared" si="47"/>
        <v>0</v>
      </c>
      <c r="R184" s="82">
        <f t="shared" si="54"/>
        <v>0.16263449669583624</v>
      </c>
      <c r="S184" s="82">
        <f t="shared" si="54"/>
        <v>1.0571242285229357E-2</v>
      </c>
      <c r="T184" s="82">
        <f t="shared" si="54"/>
        <v>0</v>
      </c>
      <c r="U184" s="82">
        <f t="shared" si="54"/>
        <v>0</v>
      </c>
      <c r="V184" s="82">
        <f t="shared" si="54"/>
        <v>1.5466540635774024</v>
      </c>
      <c r="W184" s="82">
        <f t="shared" si="48"/>
        <v>6.830648861225122E-2</v>
      </c>
      <c r="X184" s="82">
        <f t="shared" si="54"/>
        <v>0.10164656043489766</v>
      </c>
      <c r="Y184" s="82">
        <f t="shared" si="54"/>
        <v>0</v>
      </c>
      <c r="Z184" s="82">
        <f t="shared" si="54"/>
        <v>0.83594131301659824</v>
      </c>
      <c r="AA184" s="82">
        <f t="shared" si="54"/>
        <v>0</v>
      </c>
      <c r="AB184" s="82"/>
      <c r="AC184" s="82">
        <f t="shared" si="52"/>
        <v>0</v>
      </c>
      <c r="AD184" s="82">
        <f t="shared" si="49"/>
        <v>0.16263449669583624</v>
      </c>
      <c r="AE184" s="82">
        <f t="shared" si="52"/>
        <v>4.8790349008750872E-2</v>
      </c>
      <c r="AF184" s="82">
        <f t="shared" si="52"/>
        <v>0</v>
      </c>
      <c r="AG184" s="82">
        <f t="shared" si="52"/>
        <v>3.1063188868904725</v>
      </c>
      <c r="AH184" s="82">
        <f t="shared" si="52"/>
        <v>4.0170720683871557E-2</v>
      </c>
      <c r="AI184" s="82">
        <f t="shared" si="52"/>
        <v>0</v>
      </c>
    </row>
    <row r="185" spans="1:35">
      <c r="A185" s="113">
        <f t="shared" si="36"/>
        <v>41138</v>
      </c>
      <c r="B185" s="117">
        <f t="shared" si="53"/>
        <v>12.33302926103601</v>
      </c>
      <c r="C185" s="82">
        <f t="shared" si="54"/>
        <v>0.13905249467493999</v>
      </c>
      <c r="D185" s="82">
        <f t="shared" si="50"/>
        <v>0.61192855726775341</v>
      </c>
      <c r="E185" s="82">
        <f t="shared" si="54"/>
        <v>0.61192855726775341</v>
      </c>
      <c r="F185" s="82">
        <f t="shared" si="54"/>
        <v>0.61192855726775341</v>
      </c>
      <c r="G185" s="82">
        <f t="shared" si="54"/>
        <v>0</v>
      </c>
      <c r="H185" s="82">
        <f t="shared" si="54"/>
        <v>0</v>
      </c>
      <c r="I185" s="82">
        <f t="shared" si="54"/>
        <v>0</v>
      </c>
      <c r="J185" s="82">
        <f t="shared" si="54"/>
        <v>6.0174763777459412E-3</v>
      </c>
      <c r="K185" s="82">
        <f t="shared" si="54"/>
        <v>0</v>
      </c>
      <c r="L185" s="82">
        <f t="shared" si="54"/>
        <v>0</v>
      </c>
      <c r="M185" s="82">
        <f t="shared" si="54"/>
        <v>1.2034952755491881</v>
      </c>
      <c r="N185" s="82">
        <f t="shared" si="54"/>
        <v>1.6751353159671132</v>
      </c>
      <c r="O185" s="82">
        <f t="shared" si="51"/>
        <v>1.2685490742275227</v>
      </c>
      <c r="P185" s="82">
        <f t="shared" si="51"/>
        <v>0.12132533453509384</v>
      </c>
      <c r="Q185" s="82">
        <f t="shared" si="47"/>
        <v>0</v>
      </c>
      <c r="R185" s="82">
        <f t="shared" si="54"/>
        <v>0.16263449669583624</v>
      </c>
      <c r="S185" s="82">
        <f t="shared" si="54"/>
        <v>1.0571242285229357E-2</v>
      </c>
      <c r="T185" s="82">
        <f t="shared" si="54"/>
        <v>0</v>
      </c>
      <c r="U185" s="82">
        <f t="shared" si="54"/>
        <v>0</v>
      </c>
      <c r="V185" s="82">
        <f t="shared" si="54"/>
        <v>1.5466540635774024</v>
      </c>
      <c r="W185" s="82">
        <f t="shared" si="48"/>
        <v>6.830648861225122E-2</v>
      </c>
      <c r="X185" s="82">
        <f t="shared" si="54"/>
        <v>0.10164656043489766</v>
      </c>
      <c r="Y185" s="82">
        <f t="shared" si="54"/>
        <v>0</v>
      </c>
      <c r="Z185" s="82">
        <f t="shared" si="54"/>
        <v>0.83594131301659824</v>
      </c>
      <c r="AA185" s="82">
        <f t="shared" si="54"/>
        <v>0</v>
      </c>
      <c r="AB185" s="82"/>
      <c r="AC185" s="82">
        <f t="shared" si="52"/>
        <v>0</v>
      </c>
      <c r="AD185" s="82">
        <f t="shared" si="49"/>
        <v>0.16263449669583624</v>
      </c>
      <c r="AE185" s="82">
        <f t="shared" si="52"/>
        <v>4.8790349008750872E-2</v>
      </c>
      <c r="AF185" s="82">
        <f t="shared" si="52"/>
        <v>0</v>
      </c>
      <c r="AG185" s="82">
        <f t="shared" si="52"/>
        <v>3.1063188868904725</v>
      </c>
      <c r="AH185" s="82">
        <f t="shared" si="52"/>
        <v>4.0170720683871557E-2</v>
      </c>
      <c r="AI185" s="82">
        <f t="shared" si="52"/>
        <v>0</v>
      </c>
    </row>
    <row r="186" spans="1:35">
      <c r="A186" s="113">
        <f t="shared" si="36"/>
        <v>41139</v>
      </c>
      <c r="B186" s="117">
        <f t="shared" si="53"/>
        <v>12.33302926103601</v>
      </c>
      <c r="C186" s="82">
        <f t="shared" si="54"/>
        <v>0.13905249467493999</v>
      </c>
      <c r="D186" s="82">
        <f t="shared" si="50"/>
        <v>0.61192855726775341</v>
      </c>
      <c r="E186" s="82">
        <f t="shared" si="54"/>
        <v>0.61192855726775341</v>
      </c>
      <c r="F186" s="82">
        <f t="shared" si="54"/>
        <v>0.61192855726775341</v>
      </c>
      <c r="G186" s="82">
        <f t="shared" si="54"/>
        <v>0</v>
      </c>
      <c r="H186" s="82">
        <f t="shared" si="54"/>
        <v>0</v>
      </c>
      <c r="I186" s="82">
        <f t="shared" si="54"/>
        <v>0</v>
      </c>
      <c r="J186" s="82">
        <f t="shared" si="54"/>
        <v>6.0174763777459412E-3</v>
      </c>
      <c r="K186" s="82">
        <f t="shared" si="54"/>
        <v>0</v>
      </c>
      <c r="L186" s="82">
        <f t="shared" si="54"/>
        <v>0</v>
      </c>
      <c r="M186" s="82">
        <f t="shared" si="54"/>
        <v>1.2034952755491881</v>
      </c>
      <c r="N186" s="82">
        <f t="shared" si="54"/>
        <v>1.6751353159671132</v>
      </c>
      <c r="O186" s="82">
        <f t="shared" si="51"/>
        <v>1.2685490742275227</v>
      </c>
      <c r="P186" s="82">
        <f t="shared" si="51"/>
        <v>0.12132533453509384</v>
      </c>
      <c r="Q186" s="82">
        <f t="shared" si="47"/>
        <v>0</v>
      </c>
      <c r="R186" s="82">
        <f t="shared" si="54"/>
        <v>0.16263449669583624</v>
      </c>
      <c r="S186" s="82">
        <f t="shared" si="54"/>
        <v>1.0571242285229357E-2</v>
      </c>
      <c r="T186" s="82">
        <f t="shared" si="54"/>
        <v>0</v>
      </c>
      <c r="U186" s="82">
        <f t="shared" si="54"/>
        <v>0</v>
      </c>
      <c r="V186" s="82">
        <f t="shared" si="54"/>
        <v>1.5466540635774024</v>
      </c>
      <c r="W186" s="82">
        <f t="shared" si="48"/>
        <v>6.830648861225122E-2</v>
      </c>
      <c r="X186" s="82">
        <f t="shared" si="54"/>
        <v>0.10164656043489766</v>
      </c>
      <c r="Y186" s="82">
        <f t="shared" si="54"/>
        <v>0</v>
      </c>
      <c r="Z186" s="82">
        <f t="shared" si="54"/>
        <v>0.83594131301659824</v>
      </c>
      <c r="AA186" s="82">
        <f t="shared" si="54"/>
        <v>0</v>
      </c>
      <c r="AB186" s="82"/>
      <c r="AC186" s="82">
        <f t="shared" si="52"/>
        <v>0</v>
      </c>
      <c r="AD186" s="82">
        <f t="shared" si="49"/>
        <v>0.16263449669583624</v>
      </c>
      <c r="AE186" s="82">
        <f t="shared" si="52"/>
        <v>4.8790349008750872E-2</v>
      </c>
      <c r="AF186" s="82">
        <f t="shared" si="52"/>
        <v>0</v>
      </c>
      <c r="AG186" s="82">
        <f t="shared" si="52"/>
        <v>3.1063188868904725</v>
      </c>
      <c r="AH186" s="82">
        <f t="shared" si="52"/>
        <v>4.0170720683871557E-2</v>
      </c>
      <c r="AI186" s="82">
        <f t="shared" si="52"/>
        <v>0</v>
      </c>
    </row>
    <row r="187" spans="1:35">
      <c r="A187" s="113">
        <f t="shared" si="36"/>
        <v>41140</v>
      </c>
      <c r="B187" s="117">
        <f t="shared" si="53"/>
        <v>12.33302926103601</v>
      </c>
      <c r="C187" s="82">
        <f t="shared" si="54"/>
        <v>0.13905249467493999</v>
      </c>
      <c r="D187" s="82">
        <f t="shared" si="50"/>
        <v>0.61192855726775341</v>
      </c>
      <c r="E187" s="82">
        <f t="shared" si="54"/>
        <v>0.61192855726775341</v>
      </c>
      <c r="F187" s="82">
        <f t="shared" si="54"/>
        <v>0.61192855726775341</v>
      </c>
      <c r="G187" s="82">
        <f t="shared" si="54"/>
        <v>0</v>
      </c>
      <c r="H187" s="82">
        <f t="shared" si="54"/>
        <v>0</v>
      </c>
      <c r="I187" s="82">
        <f t="shared" si="54"/>
        <v>0</v>
      </c>
      <c r="J187" s="82">
        <f t="shared" si="54"/>
        <v>6.0174763777459412E-3</v>
      </c>
      <c r="K187" s="82">
        <f t="shared" si="54"/>
        <v>0</v>
      </c>
      <c r="L187" s="82">
        <f t="shared" si="54"/>
        <v>0</v>
      </c>
      <c r="M187" s="82">
        <f t="shared" si="54"/>
        <v>1.2034952755491881</v>
      </c>
      <c r="N187" s="82">
        <f t="shared" si="54"/>
        <v>1.6751353159671132</v>
      </c>
      <c r="O187" s="82">
        <f t="shared" si="51"/>
        <v>1.2685490742275227</v>
      </c>
      <c r="P187" s="82">
        <f t="shared" si="51"/>
        <v>0.12132533453509384</v>
      </c>
      <c r="Q187" s="82">
        <f t="shared" si="47"/>
        <v>0</v>
      </c>
      <c r="R187" s="82">
        <f t="shared" si="54"/>
        <v>0.16263449669583624</v>
      </c>
      <c r="S187" s="82">
        <f t="shared" si="54"/>
        <v>1.0571242285229357E-2</v>
      </c>
      <c r="T187" s="82">
        <f t="shared" si="54"/>
        <v>0</v>
      </c>
      <c r="U187" s="82">
        <f t="shared" si="54"/>
        <v>0</v>
      </c>
      <c r="V187" s="82">
        <f t="shared" si="54"/>
        <v>1.5466540635774024</v>
      </c>
      <c r="W187" s="82">
        <f t="shared" si="48"/>
        <v>6.830648861225122E-2</v>
      </c>
      <c r="X187" s="82">
        <f t="shared" si="54"/>
        <v>0.10164656043489766</v>
      </c>
      <c r="Y187" s="82">
        <f t="shared" si="54"/>
        <v>0</v>
      </c>
      <c r="Z187" s="82">
        <f t="shared" si="54"/>
        <v>0.83594131301659824</v>
      </c>
      <c r="AA187" s="82">
        <f t="shared" si="54"/>
        <v>0</v>
      </c>
      <c r="AB187" s="82"/>
      <c r="AC187" s="82">
        <f t="shared" si="52"/>
        <v>0</v>
      </c>
      <c r="AD187" s="82">
        <f t="shared" si="49"/>
        <v>0.16263449669583624</v>
      </c>
      <c r="AE187" s="82">
        <f t="shared" si="52"/>
        <v>4.8790349008750872E-2</v>
      </c>
      <c r="AF187" s="82">
        <f t="shared" si="52"/>
        <v>0</v>
      </c>
      <c r="AG187" s="82">
        <f t="shared" si="52"/>
        <v>3.1063188868904725</v>
      </c>
      <c r="AH187" s="82">
        <f t="shared" si="52"/>
        <v>4.0170720683871557E-2</v>
      </c>
      <c r="AI187" s="82">
        <f t="shared" si="52"/>
        <v>0</v>
      </c>
    </row>
    <row r="188" spans="1:35">
      <c r="A188" s="113">
        <f t="shared" si="36"/>
        <v>41141</v>
      </c>
      <c r="B188" s="117">
        <f t="shared" si="53"/>
        <v>12.33302926103601</v>
      </c>
      <c r="C188" s="82">
        <f t="shared" si="54"/>
        <v>0.13905249467493999</v>
      </c>
      <c r="D188" s="82">
        <f t="shared" si="50"/>
        <v>0.61192855726775341</v>
      </c>
      <c r="E188" s="82">
        <f t="shared" si="54"/>
        <v>0.61192855726775341</v>
      </c>
      <c r="F188" s="82">
        <f t="shared" si="54"/>
        <v>0.61192855726775341</v>
      </c>
      <c r="G188" s="82">
        <f t="shared" si="54"/>
        <v>0</v>
      </c>
      <c r="H188" s="82">
        <f t="shared" si="54"/>
        <v>0</v>
      </c>
      <c r="I188" s="82">
        <f t="shared" si="54"/>
        <v>0</v>
      </c>
      <c r="J188" s="82">
        <f t="shared" si="54"/>
        <v>6.0174763777459412E-3</v>
      </c>
      <c r="K188" s="82">
        <f t="shared" si="54"/>
        <v>0</v>
      </c>
      <c r="L188" s="82">
        <f t="shared" si="54"/>
        <v>0</v>
      </c>
      <c r="M188" s="82">
        <f t="shared" si="54"/>
        <v>1.2034952755491881</v>
      </c>
      <c r="N188" s="82">
        <f t="shared" si="54"/>
        <v>1.6751353159671132</v>
      </c>
      <c r="O188" s="82">
        <f t="shared" si="51"/>
        <v>1.2685490742275227</v>
      </c>
      <c r="P188" s="82">
        <f t="shared" si="51"/>
        <v>0.12132533453509384</v>
      </c>
      <c r="Q188" s="82">
        <f t="shared" si="47"/>
        <v>0</v>
      </c>
      <c r="R188" s="82">
        <f t="shared" si="54"/>
        <v>0.16263449669583624</v>
      </c>
      <c r="S188" s="82">
        <f t="shared" si="54"/>
        <v>1.0571242285229357E-2</v>
      </c>
      <c r="T188" s="82">
        <f t="shared" si="54"/>
        <v>0</v>
      </c>
      <c r="U188" s="82">
        <f t="shared" si="54"/>
        <v>0</v>
      </c>
      <c r="V188" s="82">
        <f t="shared" si="54"/>
        <v>1.5466540635774024</v>
      </c>
      <c r="W188" s="82">
        <f t="shared" si="48"/>
        <v>6.830648861225122E-2</v>
      </c>
      <c r="X188" s="82">
        <f t="shared" si="54"/>
        <v>0.10164656043489766</v>
      </c>
      <c r="Y188" s="82">
        <f t="shared" si="54"/>
        <v>0</v>
      </c>
      <c r="Z188" s="82">
        <f t="shared" si="54"/>
        <v>0.83594131301659824</v>
      </c>
      <c r="AA188" s="82">
        <f t="shared" si="54"/>
        <v>0</v>
      </c>
      <c r="AB188" s="82"/>
      <c r="AC188" s="82">
        <f t="shared" si="52"/>
        <v>0</v>
      </c>
      <c r="AD188" s="82">
        <f t="shared" si="49"/>
        <v>0.16263449669583624</v>
      </c>
      <c r="AE188" s="82">
        <f t="shared" si="52"/>
        <v>4.8790349008750872E-2</v>
      </c>
      <c r="AF188" s="82">
        <f t="shared" si="52"/>
        <v>0</v>
      </c>
      <c r="AG188" s="82">
        <f t="shared" si="52"/>
        <v>3.1063188868904725</v>
      </c>
      <c r="AH188" s="82">
        <f t="shared" si="52"/>
        <v>4.0170720683871557E-2</v>
      </c>
      <c r="AI188" s="82">
        <f t="shared" si="52"/>
        <v>0</v>
      </c>
    </row>
    <row r="189" spans="1:35">
      <c r="A189" s="113">
        <f t="shared" si="36"/>
        <v>41142</v>
      </c>
      <c r="B189" s="117">
        <f t="shared" si="53"/>
        <v>12.33302926103601</v>
      </c>
      <c r="C189" s="82">
        <f t="shared" si="54"/>
        <v>0.13905249467493999</v>
      </c>
      <c r="D189" s="82">
        <f t="shared" si="50"/>
        <v>0.61192855726775341</v>
      </c>
      <c r="E189" s="82">
        <f t="shared" si="54"/>
        <v>0.61192855726775341</v>
      </c>
      <c r="F189" s="82">
        <f t="shared" si="54"/>
        <v>0.61192855726775341</v>
      </c>
      <c r="G189" s="82">
        <f t="shared" si="54"/>
        <v>0</v>
      </c>
      <c r="H189" s="82">
        <f t="shared" si="54"/>
        <v>0</v>
      </c>
      <c r="I189" s="82">
        <f t="shared" si="54"/>
        <v>0</v>
      </c>
      <c r="J189" s="82">
        <f t="shared" si="54"/>
        <v>6.0174763777459412E-3</v>
      </c>
      <c r="K189" s="82">
        <f t="shared" si="54"/>
        <v>0</v>
      </c>
      <c r="L189" s="82">
        <f t="shared" si="54"/>
        <v>0</v>
      </c>
      <c r="M189" s="82">
        <f t="shared" si="54"/>
        <v>1.2034952755491881</v>
      </c>
      <c r="N189" s="82">
        <f t="shared" si="54"/>
        <v>1.6751353159671132</v>
      </c>
      <c r="O189" s="82">
        <f t="shared" si="51"/>
        <v>1.2685490742275227</v>
      </c>
      <c r="P189" s="82">
        <f t="shared" si="51"/>
        <v>0.12132533453509384</v>
      </c>
      <c r="Q189" s="82">
        <f t="shared" si="47"/>
        <v>0</v>
      </c>
      <c r="R189" s="82">
        <f t="shared" si="54"/>
        <v>0.16263449669583624</v>
      </c>
      <c r="S189" s="82">
        <f t="shared" si="54"/>
        <v>1.0571242285229357E-2</v>
      </c>
      <c r="T189" s="82">
        <f t="shared" si="54"/>
        <v>0</v>
      </c>
      <c r="U189" s="82">
        <f t="shared" si="54"/>
        <v>0</v>
      </c>
      <c r="V189" s="82">
        <f t="shared" si="54"/>
        <v>1.5466540635774024</v>
      </c>
      <c r="W189" s="82">
        <f t="shared" si="48"/>
        <v>6.830648861225122E-2</v>
      </c>
      <c r="X189" s="82">
        <f t="shared" si="54"/>
        <v>0.10164656043489766</v>
      </c>
      <c r="Y189" s="82">
        <f t="shared" si="54"/>
        <v>0</v>
      </c>
      <c r="Z189" s="82">
        <f t="shared" si="54"/>
        <v>0.83594131301659824</v>
      </c>
      <c r="AA189" s="82">
        <f t="shared" si="54"/>
        <v>0</v>
      </c>
      <c r="AB189" s="82"/>
      <c r="AC189" s="82">
        <f t="shared" si="52"/>
        <v>0</v>
      </c>
      <c r="AD189" s="82">
        <f t="shared" si="49"/>
        <v>0.16263449669583624</v>
      </c>
      <c r="AE189" s="82">
        <f t="shared" si="52"/>
        <v>4.8790349008750872E-2</v>
      </c>
      <c r="AF189" s="82">
        <f t="shared" si="52"/>
        <v>0</v>
      </c>
      <c r="AG189" s="82">
        <f t="shared" si="52"/>
        <v>3.1063188868904725</v>
      </c>
      <c r="AH189" s="82">
        <f t="shared" si="52"/>
        <v>4.0170720683871557E-2</v>
      </c>
      <c r="AI189" s="82">
        <f t="shared" si="52"/>
        <v>0</v>
      </c>
    </row>
    <row r="190" spans="1:35">
      <c r="A190" s="113">
        <f t="shared" si="36"/>
        <v>41143</v>
      </c>
      <c r="B190" s="117">
        <f t="shared" si="53"/>
        <v>12.33302926103601</v>
      </c>
      <c r="C190" s="82">
        <f t="shared" si="54"/>
        <v>0.13905249467493999</v>
      </c>
      <c r="D190" s="82">
        <f t="shared" si="50"/>
        <v>0.61192855726775341</v>
      </c>
      <c r="E190" s="82">
        <f t="shared" si="54"/>
        <v>0.61192855726775341</v>
      </c>
      <c r="F190" s="82">
        <f t="shared" si="54"/>
        <v>0.61192855726775341</v>
      </c>
      <c r="G190" s="82">
        <f t="shared" si="54"/>
        <v>0</v>
      </c>
      <c r="H190" s="82">
        <f t="shared" si="54"/>
        <v>0</v>
      </c>
      <c r="I190" s="82">
        <f t="shared" si="54"/>
        <v>0</v>
      </c>
      <c r="J190" s="82">
        <f t="shared" si="54"/>
        <v>6.0174763777459412E-3</v>
      </c>
      <c r="K190" s="82">
        <f t="shared" si="54"/>
        <v>0</v>
      </c>
      <c r="L190" s="82">
        <f t="shared" si="54"/>
        <v>0</v>
      </c>
      <c r="M190" s="82">
        <f t="shared" si="54"/>
        <v>1.2034952755491881</v>
      </c>
      <c r="N190" s="82">
        <f t="shared" si="54"/>
        <v>1.6751353159671132</v>
      </c>
      <c r="O190" s="82">
        <f t="shared" si="51"/>
        <v>1.2685490742275227</v>
      </c>
      <c r="P190" s="82">
        <f t="shared" si="51"/>
        <v>0.12132533453509384</v>
      </c>
      <c r="Q190" s="82">
        <f t="shared" si="47"/>
        <v>0</v>
      </c>
      <c r="R190" s="82">
        <f t="shared" si="54"/>
        <v>0.16263449669583624</v>
      </c>
      <c r="S190" s="82">
        <f t="shared" si="54"/>
        <v>1.0571242285229357E-2</v>
      </c>
      <c r="T190" s="82">
        <f t="shared" si="54"/>
        <v>0</v>
      </c>
      <c r="U190" s="82">
        <f t="shared" si="54"/>
        <v>0</v>
      </c>
      <c r="V190" s="82">
        <f t="shared" si="54"/>
        <v>1.5466540635774024</v>
      </c>
      <c r="W190" s="82">
        <f t="shared" si="48"/>
        <v>6.830648861225122E-2</v>
      </c>
      <c r="X190" s="82">
        <f t="shared" si="54"/>
        <v>0.10164656043489766</v>
      </c>
      <c r="Y190" s="82">
        <f t="shared" si="54"/>
        <v>0</v>
      </c>
      <c r="Z190" s="82">
        <f t="shared" si="54"/>
        <v>0.83594131301659824</v>
      </c>
      <c r="AA190" s="82">
        <f t="shared" si="54"/>
        <v>0</v>
      </c>
      <c r="AB190" s="82"/>
      <c r="AC190" s="82">
        <f t="shared" si="52"/>
        <v>0</v>
      </c>
      <c r="AD190" s="82">
        <f t="shared" si="49"/>
        <v>0.16263449669583624</v>
      </c>
      <c r="AE190" s="82">
        <f t="shared" si="52"/>
        <v>4.8790349008750872E-2</v>
      </c>
      <c r="AF190" s="82">
        <f t="shared" si="52"/>
        <v>0</v>
      </c>
      <c r="AG190" s="82">
        <f t="shared" si="52"/>
        <v>3.1063188868904725</v>
      </c>
      <c r="AH190" s="82">
        <f t="shared" si="52"/>
        <v>4.0170720683871557E-2</v>
      </c>
      <c r="AI190" s="82">
        <f t="shared" si="52"/>
        <v>0</v>
      </c>
    </row>
    <row r="191" spans="1:35">
      <c r="A191" s="113">
        <f t="shared" si="36"/>
        <v>41144</v>
      </c>
      <c r="B191" s="117">
        <f t="shared" si="53"/>
        <v>12.33302926103601</v>
      </c>
      <c r="C191" s="82">
        <f t="shared" si="54"/>
        <v>0.13905249467493999</v>
      </c>
      <c r="D191" s="82">
        <f t="shared" si="50"/>
        <v>0.61192855726775341</v>
      </c>
      <c r="E191" s="82">
        <f t="shared" si="54"/>
        <v>0.61192855726775341</v>
      </c>
      <c r="F191" s="82">
        <f t="shared" si="54"/>
        <v>0.61192855726775341</v>
      </c>
      <c r="G191" s="82">
        <f t="shared" si="54"/>
        <v>0</v>
      </c>
      <c r="H191" s="82">
        <f t="shared" si="54"/>
        <v>0</v>
      </c>
      <c r="I191" s="82">
        <f t="shared" si="54"/>
        <v>0</v>
      </c>
      <c r="J191" s="82">
        <f t="shared" si="54"/>
        <v>6.0174763777459412E-3</v>
      </c>
      <c r="K191" s="82">
        <f t="shared" si="54"/>
        <v>0</v>
      </c>
      <c r="L191" s="82">
        <f t="shared" si="54"/>
        <v>0</v>
      </c>
      <c r="M191" s="82">
        <f t="shared" si="54"/>
        <v>1.2034952755491881</v>
      </c>
      <c r="N191" s="82">
        <f t="shared" si="54"/>
        <v>1.6751353159671132</v>
      </c>
      <c r="O191" s="82">
        <f t="shared" si="51"/>
        <v>1.2685490742275227</v>
      </c>
      <c r="P191" s="82">
        <f t="shared" si="51"/>
        <v>0.12132533453509384</v>
      </c>
      <c r="Q191" s="82">
        <f t="shared" si="47"/>
        <v>0</v>
      </c>
      <c r="R191" s="82">
        <f t="shared" si="54"/>
        <v>0.16263449669583624</v>
      </c>
      <c r="S191" s="82">
        <f t="shared" si="54"/>
        <v>1.0571242285229357E-2</v>
      </c>
      <c r="T191" s="82">
        <f t="shared" si="54"/>
        <v>0</v>
      </c>
      <c r="U191" s="82">
        <f t="shared" si="54"/>
        <v>0</v>
      </c>
      <c r="V191" s="82">
        <f t="shared" si="54"/>
        <v>1.5466540635774024</v>
      </c>
      <c r="W191" s="82">
        <f t="shared" si="48"/>
        <v>6.830648861225122E-2</v>
      </c>
      <c r="X191" s="82">
        <f t="shared" si="54"/>
        <v>0.10164656043489766</v>
      </c>
      <c r="Y191" s="82">
        <f t="shared" si="54"/>
        <v>0</v>
      </c>
      <c r="Z191" s="82">
        <f t="shared" si="54"/>
        <v>0.83594131301659824</v>
      </c>
      <c r="AA191" s="82">
        <f t="shared" si="54"/>
        <v>0</v>
      </c>
      <c r="AB191" s="82"/>
      <c r="AC191" s="82">
        <f t="shared" si="52"/>
        <v>0</v>
      </c>
      <c r="AD191" s="82">
        <f t="shared" si="49"/>
        <v>0.16263449669583624</v>
      </c>
      <c r="AE191" s="82">
        <f t="shared" si="52"/>
        <v>4.8790349008750872E-2</v>
      </c>
      <c r="AF191" s="82">
        <f t="shared" si="52"/>
        <v>0</v>
      </c>
      <c r="AG191" s="82">
        <f t="shared" si="52"/>
        <v>3.1063188868904725</v>
      </c>
      <c r="AH191" s="82">
        <f t="shared" si="52"/>
        <v>4.0170720683871557E-2</v>
      </c>
      <c r="AI191" s="82">
        <f t="shared" si="52"/>
        <v>0</v>
      </c>
    </row>
    <row r="192" spans="1:35">
      <c r="A192" s="113">
        <f t="shared" si="36"/>
        <v>41145</v>
      </c>
      <c r="B192" s="117">
        <f t="shared" si="53"/>
        <v>12.33302926103601</v>
      </c>
      <c r="C192" s="82">
        <f t="shared" si="54"/>
        <v>0.13905249467493999</v>
      </c>
      <c r="D192" s="82">
        <f t="shared" si="50"/>
        <v>0.61192855726775341</v>
      </c>
      <c r="E192" s="82">
        <f t="shared" si="54"/>
        <v>0.61192855726775341</v>
      </c>
      <c r="F192" s="82">
        <f t="shared" si="54"/>
        <v>0.61192855726775341</v>
      </c>
      <c r="G192" s="82">
        <f t="shared" si="54"/>
        <v>0</v>
      </c>
      <c r="H192" s="82">
        <f t="shared" si="54"/>
        <v>0</v>
      </c>
      <c r="I192" s="82">
        <f t="shared" si="54"/>
        <v>0</v>
      </c>
      <c r="J192" s="82">
        <f t="shared" si="54"/>
        <v>6.0174763777459412E-3</v>
      </c>
      <c r="K192" s="82">
        <f t="shared" si="54"/>
        <v>0</v>
      </c>
      <c r="L192" s="82">
        <f t="shared" si="54"/>
        <v>0</v>
      </c>
      <c r="M192" s="82">
        <f t="shared" si="54"/>
        <v>1.2034952755491881</v>
      </c>
      <c r="N192" s="82">
        <f t="shared" si="54"/>
        <v>1.6751353159671132</v>
      </c>
      <c r="O192" s="82">
        <f t="shared" si="51"/>
        <v>1.2685490742275227</v>
      </c>
      <c r="P192" s="82">
        <f t="shared" si="51"/>
        <v>0.12132533453509384</v>
      </c>
      <c r="Q192" s="82">
        <f t="shared" si="47"/>
        <v>0</v>
      </c>
      <c r="R192" s="82">
        <f t="shared" si="54"/>
        <v>0.16263449669583624</v>
      </c>
      <c r="S192" s="82">
        <f t="shared" si="54"/>
        <v>1.0571242285229357E-2</v>
      </c>
      <c r="T192" s="82">
        <f t="shared" si="54"/>
        <v>0</v>
      </c>
      <c r="U192" s="82">
        <f t="shared" si="54"/>
        <v>0</v>
      </c>
      <c r="V192" s="82">
        <f t="shared" si="54"/>
        <v>1.5466540635774024</v>
      </c>
      <c r="W192" s="82">
        <f t="shared" si="48"/>
        <v>6.830648861225122E-2</v>
      </c>
      <c r="X192" s="82">
        <f t="shared" si="54"/>
        <v>0.10164656043489766</v>
      </c>
      <c r="Y192" s="82">
        <f t="shared" si="54"/>
        <v>0</v>
      </c>
      <c r="Z192" s="82">
        <f t="shared" si="54"/>
        <v>0.83594131301659824</v>
      </c>
      <c r="AA192" s="82">
        <f t="shared" si="54"/>
        <v>0</v>
      </c>
      <c r="AB192" s="82"/>
      <c r="AC192" s="82">
        <f t="shared" si="52"/>
        <v>0</v>
      </c>
      <c r="AD192" s="82">
        <f t="shared" si="49"/>
        <v>0.16263449669583624</v>
      </c>
      <c r="AE192" s="82">
        <f t="shared" si="52"/>
        <v>4.8790349008750872E-2</v>
      </c>
      <c r="AF192" s="82">
        <f t="shared" si="52"/>
        <v>0</v>
      </c>
      <c r="AG192" s="82">
        <f t="shared" si="52"/>
        <v>3.1063188868904725</v>
      </c>
      <c r="AH192" s="82">
        <f t="shared" si="52"/>
        <v>4.0170720683871557E-2</v>
      </c>
      <c r="AI192" s="82">
        <f t="shared" si="52"/>
        <v>0</v>
      </c>
    </row>
    <row r="193" spans="1:35">
      <c r="A193" s="113">
        <f t="shared" si="36"/>
        <v>41146</v>
      </c>
      <c r="B193" s="117">
        <f t="shared" si="53"/>
        <v>12.33302926103601</v>
      </c>
      <c r="C193" s="82">
        <f t="shared" si="54"/>
        <v>0.13905249467493999</v>
      </c>
      <c r="D193" s="82">
        <f t="shared" si="50"/>
        <v>0.61192855726775341</v>
      </c>
      <c r="E193" s="82">
        <f t="shared" si="54"/>
        <v>0.61192855726775341</v>
      </c>
      <c r="F193" s="82">
        <f t="shared" si="54"/>
        <v>0.61192855726775341</v>
      </c>
      <c r="G193" s="82">
        <f t="shared" si="54"/>
        <v>0</v>
      </c>
      <c r="H193" s="82">
        <f t="shared" si="54"/>
        <v>0</v>
      </c>
      <c r="I193" s="82">
        <f t="shared" si="54"/>
        <v>0</v>
      </c>
      <c r="J193" s="82">
        <f t="shared" si="54"/>
        <v>6.0174763777459412E-3</v>
      </c>
      <c r="K193" s="82">
        <f t="shared" si="54"/>
        <v>0</v>
      </c>
      <c r="L193" s="82">
        <f t="shared" si="54"/>
        <v>0</v>
      </c>
      <c r="M193" s="82">
        <f t="shared" si="54"/>
        <v>1.2034952755491881</v>
      </c>
      <c r="N193" s="82">
        <f t="shared" si="54"/>
        <v>1.6751353159671132</v>
      </c>
      <c r="O193" s="82">
        <f t="shared" si="51"/>
        <v>1.2685490742275227</v>
      </c>
      <c r="P193" s="82">
        <f t="shared" si="51"/>
        <v>0.12132533453509384</v>
      </c>
      <c r="Q193" s="82">
        <f t="shared" si="47"/>
        <v>0</v>
      </c>
      <c r="R193" s="82">
        <f t="shared" si="54"/>
        <v>0.16263449669583624</v>
      </c>
      <c r="S193" s="82">
        <f t="shared" si="54"/>
        <v>1.0571242285229357E-2</v>
      </c>
      <c r="T193" s="82">
        <f t="shared" si="54"/>
        <v>0</v>
      </c>
      <c r="U193" s="82">
        <f t="shared" si="54"/>
        <v>0</v>
      </c>
      <c r="V193" s="82">
        <f t="shared" si="54"/>
        <v>1.5466540635774024</v>
      </c>
      <c r="W193" s="82">
        <f t="shared" si="48"/>
        <v>6.830648861225122E-2</v>
      </c>
      <c r="X193" s="82">
        <f t="shared" si="54"/>
        <v>0.10164656043489766</v>
      </c>
      <c r="Y193" s="82">
        <f t="shared" si="54"/>
        <v>0</v>
      </c>
      <c r="Z193" s="82">
        <f t="shared" si="54"/>
        <v>0.83594131301659824</v>
      </c>
      <c r="AA193" s="82">
        <f t="shared" si="54"/>
        <v>0</v>
      </c>
      <c r="AB193" s="82"/>
      <c r="AC193" s="82">
        <f t="shared" si="52"/>
        <v>0</v>
      </c>
      <c r="AD193" s="82">
        <f t="shared" si="49"/>
        <v>0.16263449669583624</v>
      </c>
      <c r="AE193" s="82">
        <f t="shared" si="52"/>
        <v>4.8790349008750872E-2</v>
      </c>
      <c r="AF193" s="82">
        <f t="shared" si="52"/>
        <v>0</v>
      </c>
      <c r="AG193" s="82">
        <f t="shared" si="52"/>
        <v>3.1063188868904725</v>
      </c>
      <c r="AH193" s="82">
        <f t="shared" si="52"/>
        <v>4.0170720683871557E-2</v>
      </c>
      <c r="AI193" s="82">
        <f t="shared" si="52"/>
        <v>0</v>
      </c>
    </row>
    <row r="194" spans="1:35">
      <c r="A194" s="113">
        <f t="shared" si="36"/>
        <v>41147</v>
      </c>
      <c r="B194" s="117">
        <f>SUM(C194:AI194)</f>
        <v>12.33302926103601</v>
      </c>
      <c r="C194" s="82">
        <f t="shared" si="54"/>
        <v>0.13905249467493999</v>
      </c>
      <c r="D194" s="82">
        <f t="shared" si="50"/>
        <v>0.61192855726775341</v>
      </c>
      <c r="E194" s="82">
        <f t="shared" si="54"/>
        <v>0.61192855726775341</v>
      </c>
      <c r="F194" s="82">
        <f t="shared" si="54"/>
        <v>0.61192855726775341</v>
      </c>
      <c r="G194" s="82">
        <f t="shared" si="54"/>
        <v>0</v>
      </c>
      <c r="H194" s="82">
        <f t="shared" si="54"/>
        <v>0</v>
      </c>
      <c r="I194" s="82">
        <f t="shared" si="54"/>
        <v>0</v>
      </c>
      <c r="J194" s="82">
        <f t="shared" si="54"/>
        <v>6.0174763777459412E-3</v>
      </c>
      <c r="K194" s="82">
        <f t="shared" si="54"/>
        <v>0</v>
      </c>
      <c r="L194" s="82">
        <f t="shared" si="54"/>
        <v>0</v>
      </c>
      <c r="M194" s="82">
        <f t="shared" si="54"/>
        <v>1.2034952755491881</v>
      </c>
      <c r="N194" s="82">
        <f t="shared" si="54"/>
        <v>1.6751353159671132</v>
      </c>
      <c r="O194" s="82">
        <f t="shared" si="51"/>
        <v>1.2685490742275227</v>
      </c>
      <c r="P194" s="82">
        <f t="shared" si="51"/>
        <v>0.12132533453509384</v>
      </c>
      <c r="Q194" s="82">
        <f t="shared" si="47"/>
        <v>0</v>
      </c>
      <c r="R194" s="82">
        <f t="shared" ref="C194:AD199" si="55">R$28/1.98347/31</f>
        <v>0.16263449669583624</v>
      </c>
      <c r="S194" s="82">
        <f t="shared" si="55"/>
        <v>1.0571242285229357E-2</v>
      </c>
      <c r="T194" s="82">
        <f t="shared" si="55"/>
        <v>0</v>
      </c>
      <c r="U194" s="82">
        <f t="shared" si="55"/>
        <v>0</v>
      </c>
      <c r="V194" s="82">
        <f t="shared" si="55"/>
        <v>1.5466540635774024</v>
      </c>
      <c r="W194" s="82">
        <f t="shared" si="55"/>
        <v>6.830648861225122E-2</v>
      </c>
      <c r="X194" s="82">
        <f t="shared" si="55"/>
        <v>0.10164656043489766</v>
      </c>
      <c r="Y194" s="82">
        <f t="shared" si="55"/>
        <v>0</v>
      </c>
      <c r="Z194" s="82">
        <f t="shared" si="55"/>
        <v>0.83594131301659824</v>
      </c>
      <c r="AA194" s="82">
        <f t="shared" si="55"/>
        <v>0</v>
      </c>
      <c r="AB194" s="82"/>
      <c r="AC194" s="82">
        <f t="shared" si="52"/>
        <v>0</v>
      </c>
      <c r="AD194" s="82">
        <f t="shared" si="49"/>
        <v>0.16263449669583624</v>
      </c>
      <c r="AE194" s="82">
        <f t="shared" si="52"/>
        <v>4.8790349008750872E-2</v>
      </c>
      <c r="AF194" s="82">
        <f t="shared" si="52"/>
        <v>0</v>
      </c>
      <c r="AG194" s="82">
        <f t="shared" si="52"/>
        <v>3.1063188868904725</v>
      </c>
      <c r="AH194" s="82">
        <f t="shared" si="52"/>
        <v>4.0170720683871557E-2</v>
      </c>
      <c r="AI194" s="82">
        <f t="shared" si="52"/>
        <v>0</v>
      </c>
    </row>
    <row r="195" spans="1:35">
      <c r="A195" s="113">
        <f t="shared" si="36"/>
        <v>41148</v>
      </c>
      <c r="B195" s="117">
        <f t="shared" si="53"/>
        <v>12.33302926103601</v>
      </c>
      <c r="C195" s="82">
        <f t="shared" si="55"/>
        <v>0.13905249467493999</v>
      </c>
      <c r="D195" s="82">
        <f t="shared" si="50"/>
        <v>0.61192855726775341</v>
      </c>
      <c r="E195" s="82">
        <f t="shared" si="55"/>
        <v>0.61192855726775341</v>
      </c>
      <c r="F195" s="82">
        <f t="shared" si="55"/>
        <v>0.61192855726775341</v>
      </c>
      <c r="G195" s="82">
        <f t="shared" si="55"/>
        <v>0</v>
      </c>
      <c r="H195" s="82">
        <f t="shared" si="55"/>
        <v>0</v>
      </c>
      <c r="I195" s="82">
        <f t="shared" si="55"/>
        <v>0</v>
      </c>
      <c r="J195" s="82">
        <f t="shared" si="55"/>
        <v>6.0174763777459412E-3</v>
      </c>
      <c r="K195" s="82">
        <f t="shared" si="55"/>
        <v>0</v>
      </c>
      <c r="L195" s="82">
        <f t="shared" si="55"/>
        <v>0</v>
      </c>
      <c r="M195" s="82">
        <f t="shared" si="55"/>
        <v>1.2034952755491881</v>
      </c>
      <c r="N195" s="82">
        <f t="shared" si="55"/>
        <v>1.6751353159671132</v>
      </c>
      <c r="O195" s="82">
        <f t="shared" si="51"/>
        <v>1.2685490742275227</v>
      </c>
      <c r="P195" s="82">
        <f t="shared" si="51"/>
        <v>0.12132533453509384</v>
      </c>
      <c r="Q195" s="82">
        <f t="shared" si="55"/>
        <v>0</v>
      </c>
      <c r="R195" s="82">
        <f t="shared" si="55"/>
        <v>0.16263449669583624</v>
      </c>
      <c r="S195" s="82">
        <f t="shared" si="55"/>
        <v>1.0571242285229357E-2</v>
      </c>
      <c r="T195" s="82">
        <f t="shared" si="55"/>
        <v>0</v>
      </c>
      <c r="U195" s="82">
        <f t="shared" si="55"/>
        <v>0</v>
      </c>
      <c r="V195" s="82">
        <f t="shared" si="55"/>
        <v>1.5466540635774024</v>
      </c>
      <c r="W195" s="82">
        <f t="shared" si="55"/>
        <v>6.830648861225122E-2</v>
      </c>
      <c r="X195" s="82">
        <f t="shared" si="55"/>
        <v>0.10164656043489766</v>
      </c>
      <c r="Y195" s="82">
        <f t="shared" si="55"/>
        <v>0</v>
      </c>
      <c r="Z195" s="82">
        <f t="shared" si="55"/>
        <v>0.83594131301659824</v>
      </c>
      <c r="AA195" s="82">
        <f t="shared" si="55"/>
        <v>0</v>
      </c>
      <c r="AB195" s="82"/>
      <c r="AC195" s="82">
        <f t="shared" si="52"/>
        <v>0</v>
      </c>
      <c r="AD195" s="82">
        <f t="shared" si="55"/>
        <v>0.16263449669583624</v>
      </c>
      <c r="AE195" s="82">
        <f t="shared" si="52"/>
        <v>4.8790349008750872E-2</v>
      </c>
      <c r="AF195" s="82">
        <f t="shared" si="52"/>
        <v>0</v>
      </c>
      <c r="AG195" s="82">
        <f t="shared" si="52"/>
        <v>3.1063188868904725</v>
      </c>
      <c r="AH195" s="82">
        <f t="shared" si="52"/>
        <v>4.0170720683871557E-2</v>
      </c>
      <c r="AI195" s="82">
        <f t="shared" si="52"/>
        <v>0</v>
      </c>
    </row>
    <row r="196" spans="1:35">
      <c r="A196" s="113">
        <f t="shared" si="36"/>
        <v>41149</v>
      </c>
      <c r="B196" s="117">
        <f t="shared" si="53"/>
        <v>12.33302926103601</v>
      </c>
      <c r="C196" s="82">
        <f t="shared" si="55"/>
        <v>0.13905249467493999</v>
      </c>
      <c r="D196" s="82">
        <f t="shared" si="50"/>
        <v>0.61192855726775341</v>
      </c>
      <c r="E196" s="82">
        <f t="shared" si="55"/>
        <v>0.61192855726775341</v>
      </c>
      <c r="F196" s="82">
        <f t="shared" si="55"/>
        <v>0.61192855726775341</v>
      </c>
      <c r="G196" s="82">
        <f t="shared" si="55"/>
        <v>0</v>
      </c>
      <c r="H196" s="82">
        <f t="shared" si="55"/>
        <v>0</v>
      </c>
      <c r="I196" s="82">
        <f t="shared" si="55"/>
        <v>0</v>
      </c>
      <c r="J196" s="82">
        <f t="shared" si="55"/>
        <v>6.0174763777459412E-3</v>
      </c>
      <c r="K196" s="82">
        <f t="shared" si="55"/>
        <v>0</v>
      </c>
      <c r="L196" s="82">
        <f t="shared" si="55"/>
        <v>0</v>
      </c>
      <c r="M196" s="82">
        <f t="shared" si="55"/>
        <v>1.2034952755491881</v>
      </c>
      <c r="N196" s="82">
        <f t="shared" si="55"/>
        <v>1.6751353159671132</v>
      </c>
      <c r="O196" s="82">
        <f t="shared" si="51"/>
        <v>1.2685490742275227</v>
      </c>
      <c r="P196" s="82">
        <f t="shared" si="51"/>
        <v>0.12132533453509384</v>
      </c>
      <c r="Q196" s="82">
        <f t="shared" si="55"/>
        <v>0</v>
      </c>
      <c r="R196" s="82">
        <f t="shared" si="55"/>
        <v>0.16263449669583624</v>
      </c>
      <c r="S196" s="82">
        <f t="shared" si="55"/>
        <v>1.0571242285229357E-2</v>
      </c>
      <c r="T196" s="82">
        <f t="shared" si="55"/>
        <v>0</v>
      </c>
      <c r="U196" s="82">
        <f t="shared" si="55"/>
        <v>0</v>
      </c>
      <c r="V196" s="82">
        <f t="shared" si="55"/>
        <v>1.5466540635774024</v>
      </c>
      <c r="W196" s="82">
        <f t="shared" si="55"/>
        <v>6.830648861225122E-2</v>
      </c>
      <c r="X196" s="82">
        <f t="shared" si="55"/>
        <v>0.10164656043489766</v>
      </c>
      <c r="Y196" s="82">
        <f t="shared" si="55"/>
        <v>0</v>
      </c>
      <c r="Z196" s="82">
        <f t="shared" si="55"/>
        <v>0.83594131301659824</v>
      </c>
      <c r="AA196" s="82">
        <f t="shared" si="55"/>
        <v>0</v>
      </c>
      <c r="AB196" s="82"/>
      <c r="AC196" s="82">
        <f t="shared" si="52"/>
        <v>0</v>
      </c>
      <c r="AD196" s="82">
        <f t="shared" si="55"/>
        <v>0.16263449669583624</v>
      </c>
      <c r="AE196" s="82">
        <f t="shared" si="52"/>
        <v>4.8790349008750872E-2</v>
      </c>
      <c r="AF196" s="82">
        <f t="shared" si="52"/>
        <v>0</v>
      </c>
      <c r="AG196" s="82">
        <f t="shared" si="52"/>
        <v>3.1063188868904725</v>
      </c>
      <c r="AH196" s="82">
        <f t="shared" si="52"/>
        <v>4.0170720683871557E-2</v>
      </c>
      <c r="AI196" s="82">
        <f t="shared" si="52"/>
        <v>0</v>
      </c>
    </row>
    <row r="197" spans="1:35">
      <c r="A197" s="113">
        <f t="shared" si="36"/>
        <v>41150</v>
      </c>
      <c r="B197" s="117">
        <f t="shared" si="53"/>
        <v>12.33302926103601</v>
      </c>
      <c r="C197" s="82">
        <f t="shared" si="55"/>
        <v>0.13905249467493999</v>
      </c>
      <c r="D197" s="82">
        <f t="shared" si="50"/>
        <v>0.61192855726775341</v>
      </c>
      <c r="E197" s="82">
        <f t="shared" si="55"/>
        <v>0.61192855726775341</v>
      </c>
      <c r="F197" s="82">
        <f t="shared" si="55"/>
        <v>0.61192855726775341</v>
      </c>
      <c r="G197" s="82">
        <f t="shared" si="55"/>
        <v>0</v>
      </c>
      <c r="H197" s="82">
        <f t="shared" si="55"/>
        <v>0</v>
      </c>
      <c r="I197" s="82">
        <f t="shared" si="55"/>
        <v>0</v>
      </c>
      <c r="J197" s="82">
        <f t="shared" si="55"/>
        <v>6.0174763777459412E-3</v>
      </c>
      <c r="K197" s="82">
        <f t="shared" si="55"/>
        <v>0</v>
      </c>
      <c r="L197" s="82">
        <f t="shared" si="55"/>
        <v>0</v>
      </c>
      <c r="M197" s="82">
        <f t="shared" si="55"/>
        <v>1.2034952755491881</v>
      </c>
      <c r="N197" s="82">
        <f t="shared" si="55"/>
        <v>1.6751353159671132</v>
      </c>
      <c r="O197" s="82">
        <f t="shared" si="51"/>
        <v>1.2685490742275227</v>
      </c>
      <c r="P197" s="82">
        <f t="shared" si="51"/>
        <v>0.12132533453509384</v>
      </c>
      <c r="Q197" s="82">
        <f t="shared" si="55"/>
        <v>0</v>
      </c>
      <c r="R197" s="82">
        <f t="shared" si="55"/>
        <v>0.16263449669583624</v>
      </c>
      <c r="S197" s="82">
        <f t="shared" si="55"/>
        <v>1.0571242285229357E-2</v>
      </c>
      <c r="T197" s="82">
        <f t="shared" si="55"/>
        <v>0</v>
      </c>
      <c r="U197" s="82">
        <f t="shared" si="55"/>
        <v>0</v>
      </c>
      <c r="V197" s="82">
        <f t="shared" si="55"/>
        <v>1.5466540635774024</v>
      </c>
      <c r="W197" s="82">
        <f t="shared" si="55"/>
        <v>6.830648861225122E-2</v>
      </c>
      <c r="X197" s="82">
        <f t="shared" si="55"/>
        <v>0.10164656043489766</v>
      </c>
      <c r="Y197" s="82">
        <f t="shared" si="55"/>
        <v>0</v>
      </c>
      <c r="Z197" s="82">
        <f t="shared" si="55"/>
        <v>0.83594131301659824</v>
      </c>
      <c r="AA197" s="82">
        <f t="shared" si="55"/>
        <v>0</v>
      </c>
      <c r="AB197" s="82"/>
      <c r="AC197" s="82">
        <f t="shared" si="52"/>
        <v>0</v>
      </c>
      <c r="AD197" s="82">
        <f t="shared" si="55"/>
        <v>0.16263449669583624</v>
      </c>
      <c r="AE197" s="82">
        <f t="shared" si="52"/>
        <v>4.8790349008750872E-2</v>
      </c>
      <c r="AF197" s="82">
        <f t="shared" si="52"/>
        <v>0</v>
      </c>
      <c r="AG197" s="82">
        <f t="shared" si="52"/>
        <v>3.1063188868904725</v>
      </c>
      <c r="AH197" s="82">
        <f t="shared" si="52"/>
        <v>4.0170720683871557E-2</v>
      </c>
      <c r="AI197" s="82">
        <f t="shared" si="52"/>
        <v>0</v>
      </c>
    </row>
    <row r="198" spans="1:35">
      <c r="A198" s="113">
        <f t="shared" si="36"/>
        <v>41151</v>
      </c>
      <c r="B198" s="117">
        <f t="shared" si="53"/>
        <v>12.33302926103601</v>
      </c>
      <c r="C198" s="82">
        <f t="shared" si="55"/>
        <v>0.13905249467493999</v>
      </c>
      <c r="D198" s="82">
        <f t="shared" si="50"/>
        <v>0.61192855726775341</v>
      </c>
      <c r="E198" s="82">
        <f t="shared" si="55"/>
        <v>0.61192855726775341</v>
      </c>
      <c r="F198" s="82">
        <f t="shared" si="55"/>
        <v>0.61192855726775341</v>
      </c>
      <c r="G198" s="82">
        <f t="shared" si="55"/>
        <v>0</v>
      </c>
      <c r="H198" s="82">
        <f t="shared" si="55"/>
        <v>0</v>
      </c>
      <c r="I198" s="82">
        <f t="shared" si="55"/>
        <v>0</v>
      </c>
      <c r="J198" s="82">
        <f t="shared" si="55"/>
        <v>6.0174763777459412E-3</v>
      </c>
      <c r="K198" s="82">
        <f t="shared" si="55"/>
        <v>0</v>
      </c>
      <c r="L198" s="82">
        <f t="shared" si="55"/>
        <v>0</v>
      </c>
      <c r="M198" s="82">
        <f t="shared" si="55"/>
        <v>1.2034952755491881</v>
      </c>
      <c r="N198" s="82">
        <f t="shared" si="55"/>
        <v>1.6751353159671132</v>
      </c>
      <c r="O198" s="82">
        <f t="shared" si="51"/>
        <v>1.2685490742275227</v>
      </c>
      <c r="P198" s="82">
        <f t="shared" si="51"/>
        <v>0.12132533453509384</v>
      </c>
      <c r="Q198" s="82">
        <f t="shared" si="55"/>
        <v>0</v>
      </c>
      <c r="R198" s="82">
        <f t="shared" si="55"/>
        <v>0.16263449669583624</v>
      </c>
      <c r="S198" s="82">
        <f t="shared" si="55"/>
        <v>1.0571242285229357E-2</v>
      </c>
      <c r="T198" s="82">
        <f t="shared" si="55"/>
        <v>0</v>
      </c>
      <c r="U198" s="82">
        <f t="shared" si="55"/>
        <v>0</v>
      </c>
      <c r="V198" s="82">
        <f t="shared" si="55"/>
        <v>1.5466540635774024</v>
      </c>
      <c r="W198" s="82">
        <f t="shared" si="55"/>
        <v>6.830648861225122E-2</v>
      </c>
      <c r="X198" s="82">
        <f t="shared" si="55"/>
        <v>0.10164656043489766</v>
      </c>
      <c r="Y198" s="82">
        <f t="shared" si="55"/>
        <v>0</v>
      </c>
      <c r="Z198" s="82">
        <f t="shared" si="55"/>
        <v>0.83594131301659824</v>
      </c>
      <c r="AA198" s="82">
        <f t="shared" si="55"/>
        <v>0</v>
      </c>
      <c r="AB198" s="82"/>
      <c r="AC198" s="82">
        <f t="shared" si="52"/>
        <v>0</v>
      </c>
      <c r="AD198" s="82">
        <f t="shared" si="55"/>
        <v>0.16263449669583624</v>
      </c>
      <c r="AE198" s="82">
        <f t="shared" si="52"/>
        <v>4.8790349008750872E-2</v>
      </c>
      <c r="AF198" s="82">
        <f t="shared" si="52"/>
        <v>0</v>
      </c>
      <c r="AG198" s="82">
        <f t="shared" si="52"/>
        <v>3.1063188868904725</v>
      </c>
      <c r="AH198" s="82">
        <f t="shared" si="52"/>
        <v>4.0170720683871557E-2</v>
      </c>
      <c r="AI198" s="82">
        <f t="shared" si="52"/>
        <v>0</v>
      </c>
    </row>
    <row r="199" spans="1:35">
      <c r="A199" s="113">
        <f t="shared" si="36"/>
        <v>41152</v>
      </c>
      <c r="B199" s="117">
        <f t="shared" si="53"/>
        <v>12.33302926103601</v>
      </c>
      <c r="C199" s="82">
        <f t="shared" si="55"/>
        <v>0.13905249467493999</v>
      </c>
      <c r="D199" s="82">
        <f t="shared" si="50"/>
        <v>0.61192855726775341</v>
      </c>
      <c r="E199" s="82">
        <f t="shared" si="55"/>
        <v>0.61192855726775341</v>
      </c>
      <c r="F199" s="82">
        <f t="shared" si="55"/>
        <v>0.61192855726775341</v>
      </c>
      <c r="G199" s="82">
        <f t="shared" si="55"/>
        <v>0</v>
      </c>
      <c r="H199" s="82">
        <f t="shared" si="55"/>
        <v>0</v>
      </c>
      <c r="I199" s="82">
        <f t="shared" si="55"/>
        <v>0</v>
      </c>
      <c r="J199" s="82">
        <f t="shared" si="55"/>
        <v>6.0174763777459412E-3</v>
      </c>
      <c r="K199" s="82">
        <f t="shared" si="55"/>
        <v>0</v>
      </c>
      <c r="L199" s="82">
        <f t="shared" si="55"/>
        <v>0</v>
      </c>
      <c r="M199" s="82">
        <f t="shared" si="55"/>
        <v>1.2034952755491881</v>
      </c>
      <c r="N199" s="82">
        <f t="shared" si="55"/>
        <v>1.6751353159671132</v>
      </c>
      <c r="O199" s="82">
        <f t="shared" si="51"/>
        <v>1.2685490742275227</v>
      </c>
      <c r="P199" s="82">
        <f t="shared" si="51"/>
        <v>0.12132533453509384</v>
      </c>
      <c r="Q199" s="82">
        <f t="shared" si="55"/>
        <v>0</v>
      </c>
      <c r="R199" s="82">
        <f t="shared" si="55"/>
        <v>0.16263449669583624</v>
      </c>
      <c r="S199" s="82">
        <f t="shared" si="55"/>
        <v>1.0571242285229357E-2</v>
      </c>
      <c r="T199" s="82">
        <f t="shared" si="55"/>
        <v>0</v>
      </c>
      <c r="U199" s="82">
        <f t="shared" si="55"/>
        <v>0</v>
      </c>
      <c r="V199" s="82">
        <f t="shared" si="55"/>
        <v>1.5466540635774024</v>
      </c>
      <c r="W199" s="82">
        <f t="shared" si="55"/>
        <v>6.830648861225122E-2</v>
      </c>
      <c r="X199" s="82">
        <f t="shared" si="55"/>
        <v>0.10164656043489766</v>
      </c>
      <c r="Y199" s="82">
        <f t="shared" si="55"/>
        <v>0</v>
      </c>
      <c r="Z199" s="82">
        <f t="shared" si="55"/>
        <v>0.83594131301659824</v>
      </c>
      <c r="AA199" s="82">
        <f t="shared" si="55"/>
        <v>0</v>
      </c>
      <c r="AB199" s="82"/>
      <c r="AC199" s="82">
        <f t="shared" si="52"/>
        <v>0</v>
      </c>
      <c r="AD199" s="82">
        <f t="shared" si="55"/>
        <v>0.16263449669583624</v>
      </c>
      <c r="AE199" s="82">
        <f t="shared" si="52"/>
        <v>4.8790349008750872E-2</v>
      </c>
      <c r="AF199" s="82">
        <f t="shared" si="52"/>
        <v>0</v>
      </c>
      <c r="AG199" s="82">
        <f t="shared" si="52"/>
        <v>3.1063188868904725</v>
      </c>
      <c r="AH199" s="82">
        <f t="shared" si="52"/>
        <v>4.0170720683871557E-2</v>
      </c>
      <c r="AI199" s="82">
        <f t="shared" si="52"/>
        <v>0</v>
      </c>
    </row>
    <row r="200" spans="1:35">
      <c r="A200" s="113">
        <f t="shared" si="36"/>
        <v>41153</v>
      </c>
      <c r="B200" s="117">
        <f t="shared" si="53"/>
        <v>10.631620884242675</v>
      </c>
      <c r="C200" s="82">
        <f t="shared" ref="C200:AA215" si="56">C$29/1.98347/30</f>
        <v>8.890143704383395E-2</v>
      </c>
      <c r="D200" s="82">
        <f>D$29/1.98347/31</f>
        <v>0.59338822464442809</v>
      </c>
      <c r="E200" s="82">
        <f t="shared" si="56"/>
        <v>0.61316783213257564</v>
      </c>
      <c r="F200" s="82">
        <f t="shared" si="56"/>
        <v>0.61316783213257564</v>
      </c>
      <c r="G200" s="82">
        <f t="shared" si="56"/>
        <v>0.30081960738839836</v>
      </c>
      <c r="H200" s="82">
        <f t="shared" si="56"/>
        <v>0</v>
      </c>
      <c r="I200" s="82">
        <f t="shared" ref="I200:I229" si="57">I$29/1.98347/30</f>
        <v>0</v>
      </c>
      <c r="J200" s="82">
        <f t="shared" si="56"/>
        <v>6.9575037686478739E-3</v>
      </c>
      <c r="K200" s="82">
        <f t="shared" si="56"/>
        <v>0</v>
      </c>
      <c r="L200" s="82">
        <f t="shared" si="56"/>
        <v>0.35442935864923591</v>
      </c>
      <c r="M200" s="82">
        <f t="shared" si="56"/>
        <v>1.1091672674656032</v>
      </c>
      <c r="N200" s="82">
        <f t="shared" si="56"/>
        <v>1.5461119485884167</v>
      </c>
      <c r="O200" s="82">
        <f>O$29/1.98347/30</f>
        <v>1.1763895260998822</v>
      </c>
      <c r="P200" s="82">
        <f>P$29/1.98347/30</f>
        <v>0.12352090024048762</v>
      </c>
      <c r="Q200" s="82">
        <f t="shared" ref="Q200:Q212" si="58">Q$29/1.98347/30</f>
        <v>0</v>
      </c>
      <c r="R200" s="82">
        <f t="shared" si="56"/>
        <v>0.16805564658569744</v>
      </c>
      <c r="S200" s="82">
        <f t="shared" si="56"/>
        <v>1.0923617028070336E-2</v>
      </c>
      <c r="T200" s="82">
        <f t="shared" si="56"/>
        <v>0</v>
      </c>
      <c r="U200" s="82">
        <f t="shared" si="56"/>
        <v>1.3780563020027191E-2</v>
      </c>
      <c r="V200" s="82">
        <f t="shared" si="56"/>
        <v>1.0940422592728902</v>
      </c>
      <c r="W200" s="82">
        <f t="shared" ref="W200:W224" si="59">W$29/1.98347/30</f>
        <v>7.0583371565992925E-2</v>
      </c>
      <c r="X200" s="82">
        <f t="shared" si="56"/>
        <v>0.10503477911606091</v>
      </c>
      <c r="Y200" s="82">
        <f t="shared" si="56"/>
        <v>0</v>
      </c>
      <c r="Z200" s="82">
        <f t="shared" si="56"/>
        <v>6.8902815100135947E-2</v>
      </c>
      <c r="AA200" s="82">
        <f t="shared" si="56"/>
        <v>0</v>
      </c>
      <c r="AB200" s="82"/>
      <c r="AC200" s="82">
        <f>AC$29/1.98347/30</f>
        <v>0</v>
      </c>
      <c r="AD200" s="82">
        <f t="shared" ref="AD200:AD225" si="60">AD$29/1.98347/30</f>
        <v>0.16805564658569744</v>
      </c>
      <c r="AE200" s="82">
        <f>AE$29/1.98347/30</f>
        <v>5.0416693975709234E-2</v>
      </c>
      <c r="AF200" s="82">
        <f>AF$29/1.98347/30</f>
        <v>0</v>
      </c>
      <c r="AG200" s="82">
        <f>AG$29/1.98347/30</f>
        <v>2.3191679228826252</v>
      </c>
      <c r="AH200" s="82">
        <f>AH$29/1.98347/30</f>
        <v>3.663613095568205E-2</v>
      </c>
      <c r="AI200" s="82">
        <f>AI$29/1.98347/30</f>
        <v>0</v>
      </c>
    </row>
    <row r="201" spans="1:35">
      <c r="A201" s="113">
        <f t="shared" ref="A201:A264" si="61">A200+1</f>
        <v>41154</v>
      </c>
      <c r="B201" s="117">
        <f t="shared" si="53"/>
        <v>10.631620884242675</v>
      </c>
      <c r="C201" s="82">
        <f t="shared" si="56"/>
        <v>8.890143704383395E-2</v>
      </c>
      <c r="D201" s="82">
        <f t="shared" ref="D201:D229" si="62">D$29/1.98347/31</f>
        <v>0.59338822464442809</v>
      </c>
      <c r="E201" s="82">
        <f t="shared" si="56"/>
        <v>0.61316783213257564</v>
      </c>
      <c r="F201" s="82">
        <f t="shared" si="56"/>
        <v>0.61316783213257564</v>
      </c>
      <c r="G201" s="82">
        <f t="shared" si="56"/>
        <v>0.30081960738839836</v>
      </c>
      <c r="H201" s="82">
        <f t="shared" si="56"/>
        <v>0</v>
      </c>
      <c r="I201" s="82">
        <f t="shared" si="57"/>
        <v>0</v>
      </c>
      <c r="J201" s="82">
        <f t="shared" si="56"/>
        <v>6.9575037686478739E-3</v>
      </c>
      <c r="K201" s="82">
        <f t="shared" si="56"/>
        <v>0</v>
      </c>
      <c r="L201" s="82">
        <f t="shared" si="56"/>
        <v>0.35442935864923591</v>
      </c>
      <c r="M201" s="82">
        <f t="shared" si="56"/>
        <v>1.1091672674656032</v>
      </c>
      <c r="N201" s="82">
        <f t="shared" si="56"/>
        <v>1.5461119485884167</v>
      </c>
      <c r="O201" s="82">
        <f t="shared" si="56"/>
        <v>1.1763895260998822</v>
      </c>
      <c r="P201" s="82">
        <f t="shared" ref="P201:P229" si="63">P$29/1.98347/30</f>
        <v>0.12352090024048762</v>
      </c>
      <c r="Q201" s="82">
        <f t="shared" si="58"/>
        <v>0</v>
      </c>
      <c r="R201" s="82">
        <f t="shared" si="56"/>
        <v>0.16805564658569744</v>
      </c>
      <c r="S201" s="82">
        <f t="shared" si="56"/>
        <v>1.0923617028070336E-2</v>
      </c>
      <c r="T201" s="82">
        <f t="shared" si="56"/>
        <v>0</v>
      </c>
      <c r="U201" s="82">
        <f t="shared" si="56"/>
        <v>1.3780563020027191E-2</v>
      </c>
      <c r="V201" s="82">
        <f t="shared" si="56"/>
        <v>1.0940422592728902</v>
      </c>
      <c r="W201" s="82">
        <f t="shared" si="59"/>
        <v>7.0583371565992925E-2</v>
      </c>
      <c r="X201" s="82">
        <f t="shared" si="56"/>
        <v>0.10503477911606091</v>
      </c>
      <c r="Y201" s="82">
        <f t="shared" si="56"/>
        <v>0</v>
      </c>
      <c r="Z201" s="82">
        <f t="shared" si="56"/>
        <v>6.8902815100135947E-2</v>
      </c>
      <c r="AA201" s="82">
        <f t="shared" si="56"/>
        <v>0</v>
      </c>
      <c r="AB201" s="82"/>
      <c r="AC201" s="82">
        <f t="shared" ref="AC201:AI229" si="64">AC$29/1.98347/30</f>
        <v>0</v>
      </c>
      <c r="AD201" s="82">
        <f t="shared" si="60"/>
        <v>0.16805564658569744</v>
      </c>
      <c r="AE201" s="82">
        <f t="shared" si="64"/>
        <v>5.0416693975709234E-2</v>
      </c>
      <c r="AF201" s="82">
        <f t="shared" si="64"/>
        <v>0</v>
      </c>
      <c r="AG201" s="82">
        <f t="shared" si="64"/>
        <v>2.3191679228826252</v>
      </c>
      <c r="AH201" s="82">
        <f t="shared" si="64"/>
        <v>3.663613095568205E-2</v>
      </c>
      <c r="AI201" s="82">
        <f t="shared" si="64"/>
        <v>0</v>
      </c>
    </row>
    <row r="202" spans="1:35">
      <c r="A202" s="113">
        <f t="shared" si="61"/>
        <v>41155</v>
      </c>
      <c r="B202" s="117">
        <f t="shared" si="53"/>
        <v>10.631620884242675</v>
      </c>
      <c r="C202" s="82">
        <f t="shared" si="56"/>
        <v>8.890143704383395E-2</v>
      </c>
      <c r="D202" s="82">
        <f t="shared" si="62"/>
        <v>0.59338822464442809</v>
      </c>
      <c r="E202" s="82">
        <f t="shared" si="56"/>
        <v>0.61316783213257564</v>
      </c>
      <c r="F202" s="82">
        <f t="shared" si="56"/>
        <v>0.61316783213257564</v>
      </c>
      <c r="G202" s="82">
        <f t="shared" si="56"/>
        <v>0.30081960738839836</v>
      </c>
      <c r="H202" s="82">
        <f t="shared" si="56"/>
        <v>0</v>
      </c>
      <c r="I202" s="82">
        <f t="shared" si="57"/>
        <v>0</v>
      </c>
      <c r="J202" s="82">
        <f t="shared" si="56"/>
        <v>6.9575037686478739E-3</v>
      </c>
      <c r="K202" s="82">
        <f t="shared" si="56"/>
        <v>0</v>
      </c>
      <c r="L202" s="82">
        <f t="shared" si="56"/>
        <v>0.35442935864923591</v>
      </c>
      <c r="M202" s="82">
        <f t="shared" si="56"/>
        <v>1.1091672674656032</v>
      </c>
      <c r="N202" s="82">
        <f t="shared" si="56"/>
        <v>1.5461119485884167</v>
      </c>
      <c r="O202" s="82">
        <f t="shared" si="56"/>
        <v>1.1763895260998822</v>
      </c>
      <c r="P202" s="82">
        <f t="shared" si="63"/>
        <v>0.12352090024048762</v>
      </c>
      <c r="Q202" s="82">
        <f t="shared" si="58"/>
        <v>0</v>
      </c>
      <c r="R202" s="82">
        <f t="shared" si="56"/>
        <v>0.16805564658569744</v>
      </c>
      <c r="S202" s="82">
        <f t="shared" si="56"/>
        <v>1.0923617028070336E-2</v>
      </c>
      <c r="T202" s="82">
        <f t="shared" si="56"/>
        <v>0</v>
      </c>
      <c r="U202" s="82">
        <f t="shared" si="56"/>
        <v>1.3780563020027191E-2</v>
      </c>
      <c r="V202" s="82">
        <f t="shared" si="56"/>
        <v>1.0940422592728902</v>
      </c>
      <c r="W202" s="82">
        <f t="shared" si="59"/>
        <v>7.0583371565992925E-2</v>
      </c>
      <c r="X202" s="82">
        <f t="shared" si="56"/>
        <v>0.10503477911606091</v>
      </c>
      <c r="Y202" s="82">
        <f t="shared" si="56"/>
        <v>0</v>
      </c>
      <c r="Z202" s="82">
        <f t="shared" si="56"/>
        <v>6.8902815100135947E-2</v>
      </c>
      <c r="AA202" s="82">
        <f t="shared" si="56"/>
        <v>0</v>
      </c>
      <c r="AB202" s="82"/>
      <c r="AC202" s="82">
        <f t="shared" si="64"/>
        <v>0</v>
      </c>
      <c r="AD202" s="82">
        <f t="shared" si="60"/>
        <v>0.16805564658569744</v>
      </c>
      <c r="AE202" s="82">
        <f t="shared" si="64"/>
        <v>5.0416693975709234E-2</v>
      </c>
      <c r="AF202" s="82">
        <f t="shared" si="64"/>
        <v>0</v>
      </c>
      <c r="AG202" s="82">
        <f t="shared" si="64"/>
        <v>2.3191679228826252</v>
      </c>
      <c r="AH202" s="82">
        <f t="shared" si="64"/>
        <v>3.663613095568205E-2</v>
      </c>
      <c r="AI202" s="82">
        <f t="shared" si="64"/>
        <v>0</v>
      </c>
    </row>
    <row r="203" spans="1:35">
      <c r="A203" s="113">
        <f t="shared" si="61"/>
        <v>41156</v>
      </c>
      <c r="B203" s="117">
        <f t="shared" si="53"/>
        <v>10.631620884242675</v>
      </c>
      <c r="C203" s="82">
        <f t="shared" si="56"/>
        <v>8.890143704383395E-2</v>
      </c>
      <c r="D203" s="82">
        <f t="shared" si="62"/>
        <v>0.59338822464442809</v>
      </c>
      <c r="E203" s="82">
        <f t="shared" si="56"/>
        <v>0.61316783213257564</v>
      </c>
      <c r="F203" s="82">
        <f t="shared" si="56"/>
        <v>0.61316783213257564</v>
      </c>
      <c r="G203" s="82">
        <f t="shared" si="56"/>
        <v>0.30081960738839836</v>
      </c>
      <c r="H203" s="82">
        <f t="shared" si="56"/>
        <v>0</v>
      </c>
      <c r="I203" s="82">
        <f t="shared" si="57"/>
        <v>0</v>
      </c>
      <c r="J203" s="82">
        <f t="shared" si="56"/>
        <v>6.9575037686478739E-3</v>
      </c>
      <c r="K203" s="82">
        <f t="shared" si="56"/>
        <v>0</v>
      </c>
      <c r="L203" s="82">
        <f t="shared" si="56"/>
        <v>0.35442935864923591</v>
      </c>
      <c r="M203" s="82">
        <f t="shared" si="56"/>
        <v>1.1091672674656032</v>
      </c>
      <c r="N203" s="82">
        <f t="shared" si="56"/>
        <v>1.5461119485884167</v>
      </c>
      <c r="O203" s="82">
        <f t="shared" si="56"/>
        <v>1.1763895260998822</v>
      </c>
      <c r="P203" s="82">
        <f t="shared" si="63"/>
        <v>0.12352090024048762</v>
      </c>
      <c r="Q203" s="82">
        <f t="shared" si="58"/>
        <v>0</v>
      </c>
      <c r="R203" s="82">
        <f t="shared" si="56"/>
        <v>0.16805564658569744</v>
      </c>
      <c r="S203" s="82">
        <f t="shared" si="56"/>
        <v>1.0923617028070336E-2</v>
      </c>
      <c r="T203" s="82">
        <f t="shared" si="56"/>
        <v>0</v>
      </c>
      <c r="U203" s="82">
        <f t="shared" si="56"/>
        <v>1.3780563020027191E-2</v>
      </c>
      <c r="V203" s="82">
        <f t="shared" si="56"/>
        <v>1.0940422592728902</v>
      </c>
      <c r="W203" s="82">
        <f t="shared" si="59"/>
        <v>7.0583371565992925E-2</v>
      </c>
      <c r="X203" s="82">
        <f t="shared" si="56"/>
        <v>0.10503477911606091</v>
      </c>
      <c r="Y203" s="82">
        <f t="shared" si="56"/>
        <v>0</v>
      </c>
      <c r="Z203" s="82">
        <f t="shared" si="56"/>
        <v>6.8902815100135947E-2</v>
      </c>
      <c r="AA203" s="82">
        <f t="shared" si="56"/>
        <v>0</v>
      </c>
      <c r="AB203" s="82"/>
      <c r="AC203" s="82">
        <f t="shared" si="64"/>
        <v>0</v>
      </c>
      <c r="AD203" s="82">
        <f t="shared" si="60"/>
        <v>0.16805564658569744</v>
      </c>
      <c r="AE203" s="82">
        <f t="shared" si="64"/>
        <v>5.0416693975709234E-2</v>
      </c>
      <c r="AF203" s="82">
        <f t="shared" si="64"/>
        <v>0</v>
      </c>
      <c r="AG203" s="82">
        <f t="shared" si="64"/>
        <v>2.3191679228826252</v>
      </c>
      <c r="AH203" s="82">
        <f t="shared" si="64"/>
        <v>3.663613095568205E-2</v>
      </c>
      <c r="AI203" s="82">
        <f t="shared" si="64"/>
        <v>0</v>
      </c>
    </row>
    <row r="204" spans="1:35">
      <c r="A204" s="113">
        <f t="shared" si="61"/>
        <v>41157</v>
      </c>
      <c r="B204" s="117">
        <f t="shared" si="53"/>
        <v>10.631620884242675</v>
      </c>
      <c r="C204" s="82">
        <f t="shared" si="56"/>
        <v>8.890143704383395E-2</v>
      </c>
      <c r="D204" s="82">
        <f t="shared" si="62"/>
        <v>0.59338822464442809</v>
      </c>
      <c r="E204" s="82">
        <f t="shared" si="56"/>
        <v>0.61316783213257564</v>
      </c>
      <c r="F204" s="82">
        <f t="shared" si="56"/>
        <v>0.61316783213257564</v>
      </c>
      <c r="G204" s="82">
        <f t="shared" si="56"/>
        <v>0.30081960738839836</v>
      </c>
      <c r="H204" s="82">
        <f t="shared" si="56"/>
        <v>0</v>
      </c>
      <c r="I204" s="82">
        <f t="shared" si="57"/>
        <v>0</v>
      </c>
      <c r="J204" s="82">
        <f t="shared" si="56"/>
        <v>6.9575037686478739E-3</v>
      </c>
      <c r="K204" s="82">
        <f t="shared" si="56"/>
        <v>0</v>
      </c>
      <c r="L204" s="82">
        <f t="shared" si="56"/>
        <v>0.35442935864923591</v>
      </c>
      <c r="M204" s="82">
        <f t="shared" si="56"/>
        <v>1.1091672674656032</v>
      </c>
      <c r="N204" s="82">
        <f t="shared" si="56"/>
        <v>1.5461119485884167</v>
      </c>
      <c r="O204" s="82">
        <f t="shared" si="56"/>
        <v>1.1763895260998822</v>
      </c>
      <c r="P204" s="82">
        <f t="shared" si="63"/>
        <v>0.12352090024048762</v>
      </c>
      <c r="Q204" s="82">
        <f t="shared" si="58"/>
        <v>0</v>
      </c>
      <c r="R204" s="82">
        <f t="shared" si="56"/>
        <v>0.16805564658569744</v>
      </c>
      <c r="S204" s="82">
        <f t="shared" si="56"/>
        <v>1.0923617028070336E-2</v>
      </c>
      <c r="T204" s="82">
        <f t="shared" si="56"/>
        <v>0</v>
      </c>
      <c r="U204" s="82">
        <f t="shared" si="56"/>
        <v>1.3780563020027191E-2</v>
      </c>
      <c r="V204" s="82">
        <f t="shared" si="56"/>
        <v>1.0940422592728902</v>
      </c>
      <c r="W204" s="82">
        <f t="shared" si="59"/>
        <v>7.0583371565992925E-2</v>
      </c>
      <c r="X204" s="82">
        <f t="shared" si="56"/>
        <v>0.10503477911606091</v>
      </c>
      <c r="Y204" s="82">
        <f t="shared" si="56"/>
        <v>0</v>
      </c>
      <c r="Z204" s="82">
        <f t="shared" si="56"/>
        <v>6.8902815100135947E-2</v>
      </c>
      <c r="AA204" s="82">
        <f t="shared" si="56"/>
        <v>0</v>
      </c>
      <c r="AB204" s="82"/>
      <c r="AC204" s="82">
        <f t="shared" si="64"/>
        <v>0</v>
      </c>
      <c r="AD204" s="82">
        <f t="shared" si="60"/>
        <v>0.16805564658569744</v>
      </c>
      <c r="AE204" s="82">
        <f t="shared" si="64"/>
        <v>5.0416693975709234E-2</v>
      </c>
      <c r="AF204" s="82">
        <f t="shared" si="64"/>
        <v>0</v>
      </c>
      <c r="AG204" s="82">
        <f t="shared" si="64"/>
        <v>2.3191679228826252</v>
      </c>
      <c r="AH204" s="82">
        <f t="shared" si="64"/>
        <v>3.663613095568205E-2</v>
      </c>
      <c r="AI204" s="82">
        <f t="shared" si="64"/>
        <v>0</v>
      </c>
    </row>
    <row r="205" spans="1:35">
      <c r="A205" s="113">
        <f t="shared" si="61"/>
        <v>41158</v>
      </c>
      <c r="B205" s="117">
        <f t="shared" si="53"/>
        <v>10.631620884242675</v>
      </c>
      <c r="C205" s="82">
        <f t="shared" si="56"/>
        <v>8.890143704383395E-2</v>
      </c>
      <c r="D205" s="82">
        <f t="shared" si="62"/>
        <v>0.59338822464442809</v>
      </c>
      <c r="E205" s="82">
        <f t="shared" si="56"/>
        <v>0.61316783213257564</v>
      </c>
      <c r="F205" s="82">
        <f t="shared" si="56"/>
        <v>0.61316783213257564</v>
      </c>
      <c r="G205" s="82">
        <f t="shared" si="56"/>
        <v>0.30081960738839836</v>
      </c>
      <c r="H205" s="82">
        <f t="shared" si="56"/>
        <v>0</v>
      </c>
      <c r="I205" s="82">
        <f t="shared" si="57"/>
        <v>0</v>
      </c>
      <c r="J205" s="82">
        <f t="shared" si="56"/>
        <v>6.9575037686478739E-3</v>
      </c>
      <c r="K205" s="82">
        <f t="shared" si="56"/>
        <v>0</v>
      </c>
      <c r="L205" s="82">
        <f t="shared" si="56"/>
        <v>0.35442935864923591</v>
      </c>
      <c r="M205" s="82">
        <f t="shared" si="56"/>
        <v>1.1091672674656032</v>
      </c>
      <c r="N205" s="82">
        <f t="shared" si="56"/>
        <v>1.5461119485884167</v>
      </c>
      <c r="O205" s="82">
        <f t="shared" si="56"/>
        <v>1.1763895260998822</v>
      </c>
      <c r="P205" s="82">
        <f t="shared" si="63"/>
        <v>0.12352090024048762</v>
      </c>
      <c r="Q205" s="82">
        <f t="shared" si="58"/>
        <v>0</v>
      </c>
      <c r="R205" s="82">
        <f t="shared" si="56"/>
        <v>0.16805564658569744</v>
      </c>
      <c r="S205" s="82">
        <f t="shared" si="56"/>
        <v>1.0923617028070336E-2</v>
      </c>
      <c r="T205" s="82">
        <f t="shared" si="56"/>
        <v>0</v>
      </c>
      <c r="U205" s="82">
        <f t="shared" si="56"/>
        <v>1.3780563020027191E-2</v>
      </c>
      <c r="V205" s="82">
        <f t="shared" si="56"/>
        <v>1.0940422592728902</v>
      </c>
      <c r="W205" s="82">
        <f t="shared" si="59"/>
        <v>7.0583371565992925E-2</v>
      </c>
      <c r="X205" s="82">
        <f t="shared" si="56"/>
        <v>0.10503477911606091</v>
      </c>
      <c r="Y205" s="82">
        <f t="shared" si="56"/>
        <v>0</v>
      </c>
      <c r="Z205" s="82">
        <f t="shared" si="56"/>
        <v>6.8902815100135947E-2</v>
      </c>
      <c r="AA205" s="82">
        <f t="shared" si="56"/>
        <v>0</v>
      </c>
      <c r="AB205" s="82"/>
      <c r="AC205" s="82">
        <f t="shared" si="64"/>
        <v>0</v>
      </c>
      <c r="AD205" s="82">
        <f t="shared" si="60"/>
        <v>0.16805564658569744</v>
      </c>
      <c r="AE205" s="82">
        <f t="shared" si="64"/>
        <v>5.0416693975709234E-2</v>
      </c>
      <c r="AF205" s="82">
        <f t="shared" si="64"/>
        <v>0</v>
      </c>
      <c r="AG205" s="82">
        <f t="shared" si="64"/>
        <v>2.3191679228826252</v>
      </c>
      <c r="AH205" s="82">
        <f t="shared" si="64"/>
        <v>3.663613095568205E-2</v>
      </c>
      <c r="AI205" s="82">
        <f t="shared" si="64"/>
        <v>0</v>
      </c>
    </row>
    <row r="206" spans="1:35">
      <c r="A206" s="113">
        <f t="shared" si="61"/>
        <v>41159</v>
      </c>
      <c r="B206" s="117">
        <f t="shared" si="53"/>
        <v>10.631620884242675</v>
      </c>
      <c r="C206" s="82">
        <f t="shared" si="56"/>
        <v>8.890143704383395E-2</v>
      </c>
      <c r="D206" s="82">
        <f t="shared" si="62"/>
        <v>0.59338822464442809</v>
      </c>
      <c r="E206" s="82">
        <f t="shared" si="56"/>
        <v>0.61316783213257564</v>
      </c>
      <c r="F206" s="82">
        <f t="shared" si="56"/>
        <v>0.61316783213257564</v>
      </c>
      <c r="G206" s="82">
        <f t="shared" si="56"/>
        <v>0.30081960738839836</v>
      </c>
      <c r="H206" s="82">
        <f t="shared" si="56"/>
        <v>0</v>
      </c>
      <c r="I206" s="82">
        <f t="shared" si="57"/>
        <v>0</v>
      </c>
      <c r="J206" s="82">
        <f t="shared" si="56"/>
        <v>6.9575037686478739E-3</v>
      </c>
      <c r="K206" s="82">
        <f t="shared" si="56"/>
        <v>0</v>
      </c>
      <c r="L206" s="82">
        <f t="shared" si="56"/>
        <v>0.35442935864923591</v>
      </c>
      <c r="M206" s="82">
        <f t="shared" si="56"/>
        <v>1.1091672674656032</v>
      </c>
      <c r="N206" s="82">
        <f t="shared" si="56"/>
        <v>1.5461119485884167</v>
      </c>
      <c r="O206" s="82">
        <f t="shared" si="56"/>
        <v>1.1763895260998822</v>
      </c>
      <c r="P206" s="82">
        <f t="shared" si="63"/>
        <v>0.12352090024048762</v>
      </c>
      <c r="Q206" s="82">
        <f t="shared" si="58"/>
        <v>0</v>
      </c>
      <c r="R206" s="82">
        <f t="shared" si="56"/>
        <v>0.16805564658569744</v>
      </c>
      <c r="S206" s="82">
        <f t="shared" si="56"/>
        <v>1.0923617028070336E-2</v>
      </c>
      <c r="T206" s="82">
        <f t="shared" si="56"/>
        <v>0</v>
      </c>
      <c r="U206" s="82">
        <f t="shared" si="56"/>
        <v>1.3780563020027191E-2</v>
      </c>
      <c r="V206" s="82">
        <f t="shared" si="56"/>
        <v>1.0940422592728902</v>
      </c>
      <c r="W206" s="82">
        <f t="shared" si="59"/>
        <v>7.0583371565992925E-2</v>
      </c>
      <c r="X206" s="82">
        <f t="shared" si="56"/>
        <v>0.10503477911606091</v>
      </c>
      <c r="Y206" s="82">
        <f t="shared" si="56"/>
        <v>0</v>
      </c>
      <c r="Z206" s="82">
        <f t="shared" si="56"/>
        <v>6.8902815100135947E-2</v>
      </c>
      <c r="AA206" s="82">
        <f t="shared" si="56"/>
        <v>0</v>
      </c>
      <c r="AB206" s="82"/>
      <c r="AC206" s="82">
        <f t="shared" si="64"/>
        <v>0</v>
      </c>
      <c r="AD206" s="82">
        <f t="shared" si="60"/>
        <v>0.16805564658569744</v>
      </c>
      <c r="AE206" s="82">
        <f t="shared" si="64"/>
        <v>5.0416693975709234E-2</v>
      </c>
      <c r="AF206" s="82">
        <f t="shared" si="64"/>
        <v>0</v>
      </c>
      <c r="AG206" s="82">
        <f t="shared" si="64"/>
        <v>2.3191679228826252</v>
      </c>
      <c r="AH206" s="82">
        <f t="shared" si="64"/>
        <v>3.663613095568205E-2</v>
      </c>
      <c r="AI206" s="82">
        <f t="shared" si="64"/>
        <v>0</v>
      </c>
    </row>
    <row r="207" spans="1:35">
      <c r="A207" s="113">
        <f t="shared" si="61"/>
        <v>41160</v>
      </c>
      <c r="B207" s="117">
        <f t="shared" si="53"/>
        <v>10.631620884242675</v>
      </c>
      <c r="C207" s="82">
        <f t="shared" si="56"/>
        <v>8.890143704383395E-2</v>
      </c>
      <c r="D207" s="82">
        <f t="shared" si="62"/>
        <v>0.59338822464442809</v>
      </c>
      <c r="E207" s="82">
        <f t="shared" si="56"/>
        <v>0.61316783213257564</v>
      </c>
      <c r="F207" s="82">
        <f t="shared" si="56"/>
        <v>0.61316783213257564</v>
      </c>
      <c r="G207" s="82">
        <f t="shared" si="56"/>
        <v>0.30081960738839836</v>
      </c>
      <c r="H207" s="82">
        <f t="shared" si="56"/>
        <v>0</v>
      </c>
      <c r="I207" s="82">
        <f t="shared" si="57"/>
        <v>0</v>
      </c>
      <c r="J207" s="82">
        <f t="shared" si="56"/>
        <v>6.9575037686478739E-3</v>
      </c>
      <c r="K207" s="82">
        <f t="shared" si="56"/>
        <v>0</v>
      </c>
      <c r="L207" s="82">
        <f t="shared" si="56"/>
        <v>0.35442935864923591</v>
      </c>
      <c r="M207" s="82">
        <f t="shared" si="56"/>
        <v>1.1091672674656032</v>
      </c>
      <c r="N207" s="82">
        <f t="shared" si="56"/>
        <v>1.5461119485884167</v>
      </c>
      <c r="O207" s="82">
        <f t="shared" si="56"/>
        <v>1.1763895260998822</v>
      </c>
      <c r="P207" s="82">
        <f t="shared" si="63"/>
        <v>0.12352090024048762</v>
      </c>
      <c r="Q207" s="82">
        <f t="shared" si="58"/>
        <v>0</v>
      </c>
      <c r="R207" s="82">
        <f t="shared" si="56"/>
        <v>0.16805564658569744</v>
      </c>
      <c r="S207" s="82">
        <f t="shared" si="56"/>
        <v>1.0923617028070336E-2</v>
      </c>
      <c r="T207" s="82">
        <f t="shared" si="56"/>
        <v>0</v>
      </c>
      <c r="U207" s="82">
        <f t="shared" si="56"/>
        <v>1.3780563020027191E-2</v>
      </c>
      <c r="V207" s="82">
        <f t="shared" si="56"/>
        <v>1.0940422592728902</v>
      </c>
      <c r="W207" s="82">
        <f t="shared" si="59"/>
        <v>7.0583371565992925E-2</v>
      </c>
      <c r="X207" s="82">
        <f t="shared" si="56"/>
        <v>0.10503477911606091</v>
      </c>
      <c r="Y207" s="82">
        <f t="shared" si="56"/>
        <v>0</v>
      </c>
      <c r="Z207" s="82">
        <f t="shared" si="56"/>
        <v>6.8902815100135947E-2</v>
      </c>
      <c r="AA207" s="82">
        <f t="shared" si="56"/>
        <v>0</v>
      </c>
      <c r="AB207" s="82"/>
      <c r="AC207" s="82">
        <f t="shared" si="64"/>
        <v>0</v>
      </c>
      <c r="AD207" s="82">
        <f t="shared" si="60"/>
        <v>0.16805564658569744</v>
      </c>
      <c r="AE207" s="82">
        <f t="shared" si="64"/>
        <v>5.0416693975709234E-2</v>
      </c>
      <c r="AF207" s="82">
        <f t="shared" si="64"/>
        <v>0</v>
      </c>
      <c r="AG207" s="82">
        <f t="shared" si="64"/>
        <v>2.3191679228826252</v>
      </c>
      <c r="AH207" s="82">
        <f t="shared" si="64"/>
        <v>3.663613095568205E-2</v>
      </c>
      <c r="AI207" s="82">
        <f t="shared" si="64"/>
        <v>0</v>
      </c>
    </row>
    <row r="208" spans="1:35">
      <c r="A208" s="113">
        <f t="shared" si="61"/>
        <v>41161</v>
      </c>
      <c r="B208" s="117">
        <f t="shared" si="53"/>
        <v>10.631620884242675</v>
      </c>
      <c r="C208" s="82">
        <f t="shared" si="56"/>
        <v>8.890143704383395E-2</v>
      </c>
      <c r="D208" s="82">
        <f t="shared" si="62"/>
        <v>0.59338822464442809</v>
      </c>
      <c r="E208" s="82">
        <f t="shared" si="56"/>
        <v>0.61316783213257564</v>
      </c>
      <c r="F208" s="82">
        <f t="shared" si="56"/>
        <v>0.61316783213257564</v>
      </c>
      <c r="G208" s="82">
        <f t="shared" si="56"/>
        <v>0.30081960738839836</v>
      </c>
      <c r="H208" s="82">
        <f t="shared" si="56"/>
        <v>0</v>
      </c>
      <c r="I208" s="82">
        <f t="shared" si="57"/>
        <v>0</v>
      </c>
      <c r="J208" s="82">
        <f t="shared" si="56"/>
        <v>6.9575037686478739E-3</v>
      </c>
      <c r="K208" s="82">
        <f t="shared" si="56"/>
        <v>0</v>
      </c>
      <c r="L208" s="82">
        <f t="shared" si="56"/>
        <v>0.35442935864923591</v>
      </c>
      <c r="M208" s="82">
        <f t="shared" si="56"/>
        <v>1.1091672674656032</v>
      </c>
      <c r="N208" s="82">
        <f t="shared" si="56"/>
        <v>1.5461119485884167</v>
      </c>
      <c r="O208" s="82">
        <f t="shared" si="56"/>
        <v>1.1763895260998822</v>
      </c>
      <c r="P208" s="82">
        <f t="shared" si="63"/>
        <v>0.12352090024048762</v>
      </c>
      <c r="Q208" s="82">
        <f t="shared" si="58"/>
        <v>0</v>
      </c>
      <c r="R208" s="82">
        <f t="shared" si="56"/>
        <v>0.16805564658569744</v>
      </c>
      <c r="S208" s="82">
        <f t="shared" si="56"/>
        <v>1.0923617028070336E-2</v>
      </c>
      <c r="T208" s="82">
        <f t="shared" si="56"/>
        <v>0</v>
      </c>
      <c r="U208" s="82">
        <f t="shared" si="56"/>
        <v>1.3780563020027191E-2</v>
      </c>
      <c r="V208" s="82">
        <f t="shared" si="56"/>
        <v>1.0940422592728902</v>
      </c>
      <c r="W208" s="82">
        <f t="shared" si="59"/>
        <v>7.0583371565992925E-2</v>
      </c>
      <c r="X208" s="82">
        <f t="shared" si="56"/>
        <v>0.10503477911606091</v>
      </c>
      <c r="Y208" s="82">
        <f t="shared" si="56"/>
        <v>0</v>
      </c>
      <c r="Z208" s="82">
        <f t="shared" si="56"/>
        <v>6.8902815100135947E-2</v>
      </c>
      <c r="AA208" s="82">
        <f t="shared" si="56"/>
        <v>0</v>
      </c>
      <c r="AB208" s="82"/>
      <c r="AC208" s="82">
        <f t="shared" si="64"/>
        <v>0</v>
      </c>
      <c r="AD208" s="82">
        <f t="shared" si="60"/>
        <v>0.16805564658569744</v>
      </c>
      <c r="AE208" s="82">
        <f t="shared" si="64"/>
        <v>5.0416693975709234E-2</v>
      </c>
      <c r="AF208" s="82">
        <f t="shared" si="64"/>
        <v>0</v>
      </c>
      <c r="AG208" s="82">
        <f t="shared" si="64"/>
        <v>2.3191679228826252</v>
      </c>
      <c r="AH208" s="82">
        <f t="shared" si="64"/>
        <v>3.663613095568205E-2</v>
      </c>
      <c r="AI208" s="82">
        <f t="shared" si="64"/>
        <v>0</v>
      </c>
    </row>
    <row r="209" spans="1:35">
      <c r="A209" s="113">
        <f t="shared" si="61"/>
        <v>41162</v>
      </c>
      <c r="B209" s="117">
        <f t="shared" si="53"/>
        <v>10.631620884242675</v>
      </c>
      <c r="C209" s="82">
        <f t="shared" si="56"/>
        <v>8.890143704383395E-2</v>
      </c>
      <c r="D209" s="82">
        <f t="shared" si="62"/>
        <v>0.59338822464442809</v>
      </c>
      <c r="E209" s="82">
        <f t="shared" si="56"/>
        <v>0.61316783213257564</v>
      </c>
      <c r="F209" s="82">
        <f t="shared" si="56"/>
        <v>0.61316783213257564</v>
      </c>
      <c r="G209" s="82">
        <f t="shared" si="56"/>
        <v>0.30081960738839836</v>
      </c>
      <c r="H209" s="82">
        <f t="shared" si="56"/>
        <v>0</v>
      </c>
      <c r="I209" s="82">
        <f t="shared" si="57"/>
        <v>0</v>
      </c>
      <c r="J209" s="82">
        <f t="shared" si="56"/>
        <v>6.9575037686478739E-3</v>
      </c>
      <c r="K209" s="82">
        <f t="shared" si="56"/>
        <v>0</v>
      </c>
      <c r="L209" s="82">
        <f t="shared" si="56"/>
        <v>0.35442935864923591</v>
      </c>
      <c r="M209" s="82">
        <f t="shared" si="56"/>
        <v>1.1091672674656032</v>
      </c>
      <c r="N209" s="82">
        <f t="shared" si="56"/>
        <v>1.5461119485884167</v>
      </c>
      <c r="O209" s="82">
        <f t="shared" si="56"/>
        <v>1.1763895260998822</v>
      </c>
      <c r="P209" s="82">
        <f t="shared" si="63"/>
        <v>0.12352090024048762</v>
      </c>
      <c r="Q209" s="82">
        <f t="shared" si="58"/>
        <v>0</v>
      </c>
      <c r="R209" s="82">
        <f t="shared" si="56"/>
        <v>0.16805564658569744</v>
      </c>
      <c r="S209" s="82">
        <f t="shared" si="56"/>
        <v>1.0923617028070336E-2</v>
      </c>
      <c r="T209" s="82">
        <f t="shared" si="56"/>
        <v>0</v>
      </c>
      <c r="U209" s="82">
        <f t="shared" si="56"/>
        <v>1.3780563020027191E-2</v>
      </c>
      <c r="V209" s="82">
        <f t="shared" si="56"/>
        <v>1.0940422592728902</v>
      </c>
      <c r="W209" s="82">
        <f t="shared" si="59"/>
        <v>7.0583371565992925E-2</v>
      </c>
      <c r="X209" s="82">
        <f t="shared" si="56"/>
        <v>0.10503477911606091</v>
      </c>
      <c r="Y209" s="82">
        <f t="shared" si="56"/>
        <v>0</v>
      </c>
      <c r="Z209" s="82">
        <f t="shared" si="56"/>
        <v>6.8902815100135947E-2</v>
      </c>
      <c r="AA209" s="82">
        <f t="shared" si="56"/>
        <v>0</v>
      </c>
      <c r="AB209" s="82"/>
      <c r="AC209" s="82">
        <f t="shared" si="64"/>
        <v>0</v>
      </c>
      <c r="AD209" s="82">
        <f t="shared" si="60"/>
        <v>0.16805564658569744</v>
      </c>
      <c r="AE209" s="82">
        <f t="shared" si="64"/>
        <v>5.0416693975709234E-2</v>
      </c>
      <c r="AF209" s="82">
        <f t="shared" si="64"/>
        <v>0</v>
      </c>
      <c r="AG209" s="82">
        <f t="shared" si="64"/>
        <v>2.3191679228826252</v>
      </c>
      <c r="AH209" s="82">
        <f t="shared" si="64"/>
        <v>3.663613095568205E-2</v>
      </c>
      <c r="AI209" s="82">
        <f t="shared" si="64"/>
        <v>0</v>
      </c>
    </row>
    <row r="210" spans="1:35">
      <c r="A210" s="113">
        <f t="shared" si="61"/>
        <v>41163</v>
      </c>
      <c r="B210" s="117">
        <f t="shared" si="53"/>
        <v>10.631620884242675</v>
      </c>
      <c r="C210" s="82">
        <f t="shared" si="56"/>
        <v>8.890143704383395E-2</v>
      </c>
      <c r="D210" s="82">
        <f t="shared" si="62"/>
        <v>0.59338822464442809</v>
      </c>
      <c r="E210" s="82">
        <f t="shared" si="56"/>
        <v>0.61316783213257564</v>
      </c>
      <c r="F210" s="82">
        <f t="shared" si="56"/>
        <v>0.61316783213257564</v>
      </c>
      <c r="G210" s="82">
        <f t="shared" si="56"/>
        <v>0.30081960738839836</v>
      </c>
      <c r="H210" s="82">
        <f t="shared" si="56"/>
        <v>0</v>
      </c>
      <c r="I210" s="82">
        <f t="shared" si="57"/>
        <v>0</v>
      </c>
      <c r="J210" s="82">
        <f t="shared" si="56"/>
        <v>6.9575037686478739E-3</v>
      </c>
      <c r="K210" s="82">
        <f t="shared" si="56"/>
        <v>0</v>
      </c>
      <c r="L210" s="82">
        <f t="shared" si="56"/>
        <v>0.35442935864923591</v>
      </c>
      <c r="M210" s="82">
        <f t="shared" si="56"/>
        <v>1.1091672674656032</v>
      </c>
      <c r="N210" s="82">
        <f>N$29/1.98347/30</f>
        <v>1.5461119485884167</v>
      </c>
      <c r="O210" s="82">
        <f t="shared" si="56"/>
        <v>1.1763895260998822</v>
      </c>
      <c r="P210" s="82">
        <f t="shared" si="63"/>
        <v>0.12352090024048762</v>
      </c>
      <c r="Q210" s="82">
        <f t="shared" si="58"/>
        <v>0</v>
      </c>
      <c r="R210" s="82">
        <f t="shared" si="56"/>
        <v>0.16805564658569744</v>
      </c>
      <c r="S210" s="82">
        <f t="shared" si="56"/>
        <v>1.0923617028070336E-2</v>
      </c>
      <c r="T210" s="82">
        <f t="shared" si="56"/>
        <v>0</v>
      </c>
      <c r="U210" s="82">
        <f t="shared" si="56"/>
        <v>1.3780563020027191E-2</v>
      </c>
      <c r="V210" s="82">
        <f t="shared" si="56"/>
        <v>1.0940422592728902</v>
      </c>
      <c r="W210" s="82">
        <f t="shared" si="59"/>
        <v>7.0583371565992925E-2</v>
      </c>
      <c r="X210" s="82">
        <f t="shared" si="56"/>
        <v>0.10503477911606091</v>
      </c>
      <c r="Y210" s="82">
        <f t="shared" si="56"/>
        <v>0</v>
      </c>
      <c r="Z210" s="82">
        <f t="shared" si="56"/>
        <v>6.8902815100135947E-2</v>
      </c>
      <c r="AA210" s="82">
        <f t="shared" si="56"/>
        <v>0</v>
      </c>
      <c r="AB210" s="82"/>
      <c r="AC210" s="82">
        <f t="shared" si="64"/>
        <v>0</v>
      </c>
      <c r="AD210" s="82">
        <f t="shared" si="60"/>
        <v>0.16805564658569744</v>
      </c>
      <c r="AE210" s="82">
        <f t="shared" si="64"/>
        <v>5.0416693975709234E-2</v>
      </c>
      <c r="AF210" s="82">
        <f t="shared" si="64"/>
        <v>0</v>
      </c>
      <c r="AG210" s="82">
        <f t="shared" si="64"/>
        <v>2.3191679228826252</v>
      </c>
      <c r="AH210" s="82">
        <f t="shared" si="64"/>
        <v>3.663613095568205E-2</v>
      </c>
      <c r="AI210" s="82">
        <f t="shared" si="64"/>
        <v>0</v>
      </c>
    </row>
    <row r="211" spans="1:35">
      <c r="A211" s="113">
        <f t="shared" si="61"/>
        <v>41164</v>
      </c>
      <c r="B211" s="117">
        <f t="shared" si="53"/>
        <v>10.631620884242675</v>
      </c>
      <c r="C211" s="82">
        <f t="shared" si="56"/>
        <v>8.890143704383395E-2</v>
      </c>
      <c r="D211" s="82">
        <f t="shared" si="62"/>
        <v>0.59338822464442809</v>
      </c>
      <c r="E211" s="82">
        <f t="shared" si="56"/>
        <v>0.61316783213257564</v>
      </c>
      <c r="F211" s="82">
        <f t="shared" si="56"/>
        <v>0.61316783213257564</v>
      </c>
      <c r="G211" s="82">
        <f t="shared" si="56"/>
        <v>0.30081960738839836</v>
      </c>
      <c r="H211" s="82">
        <f t="shared" si="56"/>
        <v>0</v>
      </c>
      <c r="I211" s="82">
        <f t="shared" si="57"/>
        <v>0</v>
      </c>
      <c r="J211" s="82">
        <f t="shared" si="56"/>
        <v>6.9575037686478739E-3</v>
      </c>
      <c r="K211" s="82">
        <f t="shared" si="56"/>
        <v>0</v>
      </c>
      <c r="L211" s="82">
        <f t="shared" si="56"/>
        <v>0.35442935864923591</v>
      </c>
      <c r="M211" s="82">
        <f t="shared" si="56"/>
        <v>1.1091672674656032</v>
      </c>
      <c r="N211" s="82">
        <f>N$29/1.98347/30</f>
        <v>1.5461119485884167</v>
      </c>
      <c r="O211" s="82">
        <f t="shared" si="56"/>
        <v>1.1763895260998822</v>
      </c>
      <c r="P211" s="82">
        <f t="shared" si="63"/>
        <v>0.12352090024048762</v>
      </c>
      <c r="Q211" s="82">
        <f t="shared" si="58"/>
        <v>0</v>
      </c>
      <c r="R211" s="82">
        <f t="shared" si="56"/>
        <v>0.16805564658569744</v>
      </c>
      <c r="S211" s="82">
        <f t="shared" si="56"/>
        <v>1.0923617028070336E-2</v>
      </c>
      <c r="T211" s="82">
        <f t="shared" si="56"/>
        <v>0</v>
      </c>
      <c r="U211" s="82">
        <f t="shared" si="56"/>
        <v>1.3780563020027191E-2</v>
      </c>
      <c r="V211" s="82">
        <f t="shared" si="56"/>
        <v>1.0940422592728902</v>
      </c>
      <c r="W211" s="82">
        <f t="shared" si="59"/>
        <v>7.0583371565992925E-2</v>
      </c>
      <c r="X211" s="82">
        <f t="shared" si="56"/>
        <v>0.10503477911606091</v>
      </c>
      <c r="Y211" s="82">
        <f t="shared" si="56"/>
        <v>0</v>
      </c>
      <c r="Z211" s="82">
        <f t="shared" si="56"/>
        <v>6.8902815100135947E-2</v>
      </c>
      <c r="AA211" s="82">
        <f t="shared" si="56"/>
        <v>0</v>
      </c>
      <c r="AB211" s="82"/>
      <c r="AC211" s="82">
        <f t="shared" si="64"/>
        <v>0</v>
      </c>
      <c r="AD211" s="82">
        <f t="shared" si="60"/>
        <v>0.16805564658569744</v>
      </c>
      <c r="AE211" s="82">
        <f t="shared" si="64"/>
        <v>5.0416693975709234E-2</v>
      </c>
      <c r="AF211" s="82">
        <f t="shared" si="64"/>
        <v>0</v>
      </c>
      <c r="AG211" s="82">
        <f t="shared" si="64"/>
        <v>2.3191679228826252</v>
      </c>
      <c r="AH211" s="82">
        <f t="shared" si="64"/>
        <v>3.663613095568205E-2</v>
      </c>
      <c r="AI211" s="82">
        <f t="shared" si="64"/>
        <v>0</v>
      </c>
    </row>
    <row r="212" spans="1:35">
      <c r="A212" s="113">
        <f t="shared" si="61"/>
        <v>41165</v>
      </c>
      <c r="B212" s="117">
        <f t="shared" si="53"/>
        <v>10.631620884242675</v>
      </c>
      <c r="C212" s="82">
        <f t="shared" si="56"/>
        <v>8.890143704383395E-2</v>
      </c>
      <c r="D212" s="82">
        <f t="shared" si="62"/>
        <v>0.59338822464442809</v>
      </c>
      <c r="E212" s="82">
        <f t="shared" si="56"/>
        <v>0.61316783213257564</v>
      </c>
      <c r="F212" s="82">
        <f t="shared" si="56"/>
        <v>0.61316783213257564</v>
      </c>
      <c r="G212" s="82">
        <f t="shared" si="56"/>
        <v>0.30081960738839836</v>
      </c>
      <c r="H212" s="82">
        <f t="shared" si="56"/>
        <v>0</v>
      </c>
      <c r="I212" s="82">
        <f t="shared" si="57"/>
        <v>0</v>
      </c>
      <c r="J212" s="82">
        <f t="shared" si="56"/>
        <v>6.9575037686478739E-3</v>
      </c>
      <c r="K212" s="82">
        <f t="shared" si="56"/>
        <v>0</v>
      </c>
      <c r="L212" s="82">
        <f t="shared" si="56"/>
        <v>0.35442935864923591</v>
      </c>
      <c r="M212" s="82">
        <f t="shared" si="56"/>
        <v>1.1091672674656032</v>
      </c>
      <c r="N212" s="82">
        <f>N$29/1.98347/30</f>
        <v>1.5461119485884167</v>
      </c>
      <c r="O212" s="82">
        <f t="shared" si="56"/>
        <v>1.1763895260998822</v>
      </c>
      <c r="P212" s="82">
        <f t="shared" si="63"/>
        <v>0.12352090024048762</v>
      </c>
      <c r="Q212" s="82">
        <f t="shared" si="58"/>
        <v>0</v>
      </c>
      <c r="R212" s="82">
        <f t="shared" si="56"/>
        <v>0.16805564658569744</v>
      </c>
      <c r="S212" s="82">
        <f t="shared" si="56"/>
        <v>1.0923617028070336E-2</v>
      </c>
      <c r="T212" s="82">
        <f t="shared" si="56"/>
        <v>0</v>
      </c>
      <c r="U212" s="82">
        <f t="shared" si="56"/>
        <v>1.3780563020027191E-2</v>
      </c>
      <c r="V212" s="82">
        <f t="shared" ref="C212:AA227" si="65">V$29/1.98347/30</f>
        <v>1.0940422592728902</v>
      </c>
      <c r="W212" s="82">
        <f t="shared" si="59"/>
        <v>7.0583371565992925E-2</v>
      </c>
      <c r="X212" s="82">
        <f t="shared" si="65"/>
        <v>0.10503477911606091</v>
      </c>
      <c r="Y212" s="82">
        <f t="shared" si="65"/>
        <v>0</v>
      </c>
      <c r="Z212" s="82">
        <f t="shared" si="65"/>
        <v>6.8902815100135947E-2</v>
      </c>
      <c r="AA212" s="82">
        <f t="shared" si="65"/>
        <v>0</v>
      </c>
      <c r="AB212" s="82"/>
      <c r="AC212" s="82">
        <f t="shared" si="64"/>
        <v>0</v>
      </c>
      <c r="AD212" s="82">
        <f t="shared" si="60"/>
        <v>0.16805564658569744</v>
      </c>
      <c r="AE212" s="82">
        <f t="shared" si="64"/>
        <v>5.0416693975709234E-2</v>
      </c>
      <c r="AF212" s="82">
        <f t="shared" si="64"/>
        <v>0</v>
      </c>
      <c r="AG212" s="82">
        <f t="shared" si="64"/>
        <v>2.3191679228826252</v>
      </c>
      <c r="AH212" s="82">
        <f t="shared" si="64"/>
        <v>3.663613095568205E-2</v>
      </c>
      <c r="AI212" s="82">
        <f t="shared" si="64"/>
        <v>0</v>
      </c>
    </row>
    <row r="213" spans="1:35">
      <c r="A213" s="113">
        <f t="shared" si="61"/>
        <v>41166</v>
      </c>
      <c r="B213" s="117">
        <f t="shared" si="53"/>
        <v>10.631620884242675</v>
      </c>
      <c r="C213" s="82">
        <f t="shared" si="65"/>
        <v>8.890143704383395E-2</v>
      </c>
      <c r="D213" s="82">
        <f t="shared" si="62"/>
        <v>0.59338822464442809</v>
      </c>
      <c r="E213" s="82">
        <f t="shared" si="65"/>
        <v>0.61316783213257564</v>
      </c>
      <c r="F213" s="82">
        <f t="shared" si="65"/>
        <v>0.61316783213257564</v>
      </c>
      <c r="G213" s="82">
        <f t="shared" si="65"/>
        <v>0.30081960738839836</v>
      </c>
      <c r="H213" s="82">
        <f t="shared" si="65"/>
        <v>0</v>
      </c>
      <c r="I213" s="82">
        <f t="shared" si="57"/>
        <v>0</v>
      </c>
      <c r="J213" s="82">
        <f t="shared" si="65"/>
        <v>6.9575037686478739E-3</v>
      </c>
      <c r="K213" s="82">
        <f t="shared" si="65"/>
        <v>0</v>
      </c>
      <c r="L213" s="82">
        <f t="shared" si="56"/>
        <v>0.35442935864923591</v>
      </c>
      <c r="M213" s="82">
        <f t="shared" si="65"/>
        <v>1.1091672674656032</v>
      </c>
      <c r="N213" s="82">
        <f t="shared" si="65"/>
        <v>1.5461119485884167</v>
      </c>
      <c r="O213" s="82">
        <f t="shared" si="56"/>
        <v>1.1763895260998822</v>
      </c>
      <c r="P213" s="82">
        <f t="shared" si="63"/>
        <v>0.12352090024048762</v>
      </c>
      <c r="Q213" s="82">
        <f t="shared" si="65"/>
        <v>0</v>
      </c>
      <c r="R213" s="82">
        <f t="shared" si="65"/>
        <v>0.16805564658569744</v>
      </c>
      <c r="S213" s="82">
        <f t="shared" si="65"/>
        <v>1.0923617028070336E-2</v>
      </c>
      <c r="T213" s="82">
        <f t="shared" si="65"/>
        <v>0</v>
      </c>
      <c r="U213" s="82">
        <f t="shared" si="65"/>
        <v>1.3780563020027191E-2</v>
      </c>
      <c r="V213" s="82">
        <f t="shared" si="65"/>
        <v>1.0940422592728902</v>
      </c>
      <c r="W213" s="82">
        <f t="shared" si="59"/>
        <v>7.0583371565992925E-2</v>
      </c>
      <c r="X213" s="82">
        <f t="shared" si="65"/>
        <v>0.10503477911606091</v>
      </c>
      <c r="Y213" s="82">
        <f t="shared" si="65"/>
        <v>0</v>
      </c>
      <c r="Z213" s="82">
        <f t="shared" si="65"/>
        <v>6.8902815100135947E-2</v>
      </c>
      <c r="AA213" s="82">
        <f t="shared" si="65"/>
        <v>0</v>
      </c>
      <c r="AB213" s="82"/>
      <c r="AC213" s="82">
        <f t="shared" si="64"/>
        <v>0</v>
      </c>
      <c r="AD213" s="82">
        <f t="shared" si="60"/>
        <v>0.16805564658569744</v>
      </c>
      <c r="AE213" s="82">
        <f t="shared" si="64"/>
        <v>5.0416693975709234E-2</v>
      </c>
      <c r="AF213" s="82">
        <f t="shared" si="64"/>
        <v>0</v>
      </c>
      <c r="AG213" s="82">
        <f t="shared" si="64"/>
        <v>2.3191679228826252</v>
      </c>
      <c r="AH213" s="82">
        <f t="shared" si="64"/>
        <v>3.663613095568205E-2</v>
      </c>
      <c r="AI213" s="82">
        <f t="shared" si="64"/>
        <v>0</v>
      </c>
    </row>
    <row r="214" spans="1:35">
      <c r="A214" s="113">
        <f t="shared" si="61"/>
        <v>41167</v>
      </c>
      <c r="B214" s="117">
        <f t="shared" si="53"/>
        <v>10.631620884242675</v>
      </c>
      <c r="C214" s="82">
        <f t="shared" si="65"/>
        <v>8.890143704383395E-2</v>
      </c>
      <c r="D214" s="82">
        <f t="shared" si="62"/>
        <v>0.59338822464442809</v>
      </c>
      <c r="E214" s="82">
        <f t="shared" si="65"/>
        <v>0.61316783213257564</v>
      </c>
      <c r="F214" s="82">
        <f t="shared" si="65"/>
        <v>0.61316783213257564</v>
      </c>
      <c r="G214" s="82">
        <f t="shared" si="65"/>
        <v>0.30081960738839836</v>
      </c>
      <c r="H214" s="82">
        <f t="shared" si="65"/>
        <v>0</v>
      </c>
      <c r="I214" s="82">
        <f t="shared" si="57"/>
        <v>0</v>
      </c>
      <c r="J214" s="82">
        <f t="shared" si="65"/>
        <v>6.9575037686478739E-3</v>
      </c>
      <c r="K214" s="82">
        <f t="shared" si="65"/>
        <v>0</v>
      </c>
      <c r="L214" s="82">
        <f t="shared" si="56"/>
        <v>0.35442935864923591</v>
      </c>
      <c r="M214" s="82">
        <f t="shared" si="65"/>
        <v>1.1091672674656032</v>
      </c>
      <c r="N214" s="82">
        <f t="shared" si="65"/>
        <v>1.5461119485884167</v>
      </c>
      <c r="O214" s="82">
        <f t="shared" si="65"/>
        <v>1.1763895260998822</v>
      </c>
      <c r="P214" s="82">
        <f t="shared" si="63"/>
        <v>0.12352090024048762</v>
      </c>
      <c r="Q214" s="82">
        <f t="shared" ref="Q214:Q225" si="66">Q$29/1.98347/30</f>
        <v>0</v>
      </c>
      <c r="R214" s="82">
        <f t="shared" si="65"/>
        <v>0.16805564658569744</v>
      </c>
      <c r="S214" s="82">
        <f t="shared" si="65"/>
        <v>1.0923617028070336E-2</v>
      </c>
      <c r="T214" s="82">
        <f t="shared" si="65"/>
        <v>0</v>
      </c>
      <c r="U214" s="82">
        <f t="shared" si="65"/>
        <v>1.3780563020027191E-2</v>
      </c>
      <c r="V214" s="82">
        <f t="shared" si="65"/>
        <v>1.0940422592728902</v>
      </c>
      <c r="W214" s="82">
        <f t="shared" si="59"/>
        <v>7.0583371565992925E-2</v>
      </c>
      <c r="X214" s="82">
        <f t="shared" si="65"/>
        <v>0.10503477911606091</v>
      </c>
      <c r="Y214" s="82">
        <f t="shared" si="65"/>
        <v>0</v>
      </c>
      <c r="Z214" s="82">
        <f t="shared" si="65"/>
        <v>6.8902815100135947E-2</v>
      </c>
      <c r="AA214" s="82">
        <f t="shared" si="65"/>
        <v>0</v>
      </c>
      <c r="AB214" s="82"/>
      <c r="AC214" s="82">
        <f t="shared" si="64"/>
        <v>0</v>
      </c>
      <c r="AD214" s="82">
        <f t="shared" si="60"/>
        <v>0.16805564658569744</v>
      </c>
      <c r="AE214" s="82">
        <f t="shared" si="64"/>
        <v>5.0416693975709234E-2</v>
      </c>
      <c r="AF214" s="82">
        <f t="shared" si="64"/>
        <v>0</v>
      </c>
      <c r="AG214" s="82">
        <f t="shared" si="64"/>
        <v>2.3191679228826252</v>
      </c>
      <c r="AH214" s="82">
        <f t="shared" si="64"/>
        <v>3.663613095568205E-2</v>
      </c>
      <c r="AI214" s="82">
        <f t="shared" si="64"/>
        <v>0</v>
      </c>
    </row>
    <row r="215" spans="1:35">
      <c r="A215" s="113">
        <f t="shared" si="61"/>
        <v>41168</v>
      </c>
      <c r="B215" s="117">
        <f t="shared" si="53"/>
        <v>10.631620884242675</v>
      </c>
      <c r="C215" s="82">
        <f t="shared" si="65"/>
        <v>8.890143704383395E-2</v>
      </c>
      <c r="D215" s="82">
        <f t="shared" si="62"/>
        <v>0.59338822464442809</v>
      </c>
      <c r="E215" s="82">
        <f t="shared" si="65"/>
        <v>0.61316783213257564</v>
      </c>
      <c r="F215" s="82">
        <f t="shared" si="65"/>
        <v>0.61316783213257564</v>
      </c>
      <c r="G215" s="82">
        <f t="shared" si="65"/>
        <v>0.30081960738839836</v>
      </c>
      <c r="H215" s="82">
        <f t="shared" si="65"/>
        <v>0</v>
      </c>
      <c r="I215" s="82">
        <f t="shared" si="57"/>
        <v>0</v>
      </c>
      <c r="J215" s="82">
        <f t="shared" si="65"/>
        <v>6.9575037686478739E-3</v>
      </c>
      <c r="K215" s="82">
        <f t="shared" si="65"/>
        <v>0</v>
      </c>
      <c r="L215" s="82">
        <f t="shared" si="56"/>
        <v>0.35442935864923591</v>
      </c>
      <c r="M215" s="82">
        <f t="shared" si="65"/>
        <v>1.1091672674656032</v>
      </c>
      <c r="N215" s="82">
        <f t="shared" si="65"/>
        <v>1.5461119485884167</v>
      </c>
      <c r="O215" s="82">
        <f t="shared" si="65"/>
        <v>1.1763895260998822</v>
      </c>
      <c r="P215" s="82">
        <f t="shared" si="63"/>
        <v>0.12352090024048762</v>
      </c>
      <c r="Q215" s="82">
        <f t="shared" si="66"/>
        <v>0</v>
      </c>
      <c r="R215" s="82">
        <f t="shared" si="65"/>
        <v>0.16805564658569744</v>
      </c>
      <c r="S215" s="82">
        <f t="shared" si="65"/>
        <v>1.0923617028070336E-2</v>
      </c>
      <c r="T215" s="82">
        <f t="shared" si="65"/>
        <v>0</v>
      </c>
      <c r="U215" s="82">
        <f t="shared" si="65"/>
        <v>1.3780563020027191E-2</v>
      </c>
      <c r="V215" s="82">
        <f t="shared" si="65"/>
        <v>1.0940422592728902</v>
      </c>
      <c r="W215" s="82">
        <f t="shared" si="59"/>
        <v>7.0583371565992925E-2</v>
      </c>
      <c r="X215" s="82">
        <f t="shared" si="65"/>
        <v>0.10503477911606091</v>
      </c>
      <c r="Y215" s="82">
        <f t="shared" si="65"/>
        <v>0</v>
      </c>
      <c r="Z215" s="82">
        <f t="shared" si="65"/>
        <v>6.8902815100135947E-2</v>
      </c>
      <c r="AA215" s="82">
        <f t="shared" si="65"/>
        <v>0</v>
      </c>
      <c r="AB215" s="82"/>
      <c r="AC215" s="82">
        <f t="shared" si="64"/>
        <v>0</v>
      </c>
      <c r="AD215" s="82">
        <f t="shared" si="60"/>
        <v>0.16805564658569744</v>
      </c>
      <c r="AE215" s="82">
        <f t="shared" si="64"/>
        <v>5.0416693975709234E-2</v>
      </c>
      <c r="AF215" s="82">
        <f t="shared" si="64"/>
        <v>0</v>
      </c>
      <c r="AG215" s="82">
        <f t="shared" si="64"/>
        <v>2.3191679228826252</v>
      </c>
      <c r="AH215" s="82">
        <f t="shared" si="64"/>
        <v>3.663613095568205E-2</v>
      </c>
      <c r="AI215" s="82">
        <f t="shared" si="64"/>
        <v>0</v>
      </c>
    </row>
    <row r="216" spans="1:35">
      <c r="A216" s="113">
        <f t="shared" si="61"/>
        <v>41169</v>
      </c>
      <c r="B216" s="117">
        <f t="shared" si="53"/>
        <v>10.631620884242675</v>
      </c>
      <c r="C216" s="82">
        <f t="shared" si="65"/>
        <v>8.890143704383395E-2</v>
      </c>
      <c r="D216" s="82">
        <f t="shared" si="62"/>
        <v>0.59338822464442809</v>
      </c>
      <c r="E216" s="82">
        <f t="shared" si="65"/>
        <v>0.61316783213257564</v>
      </c>
      <c r="F216" s="82">
        <f t="shared" si="65"/>
        <v>0.61316783213257564</v>
      </c>
      <c r="G216" s="82">
        <f t="shared" si="65"/>
        <v>0.30081960738839836</v>
      </c>
      <c r="H216" s="82">
        <f t="shared" si="65"/>
        <v>0</v>
      </c>
      <c r="I216" s="82">
        <f t="shared" si="57"/>
        <v>0</v>
      </c>
      <c r="J216" s="82">
        <f t="shared" si="65"/>
        <v>6.9575037686478739E-3</v>
      </c>
      <c r="K216" s="82">
        <f t="shared" si="65"/>
        <v>0</v>
      </c>
      <c r="L216" s="82">
        <f t="shared" si="65"/>
        <v>0.35442935864923591</v>
      </c>
      <c r="M216" s="82">
        <f t="shared" si="65"/>
        <v>1.1091672674656032</v>
      </c>
      <c r="N216" s="82">
        <f t="shared" si="65"/>
        <v>1.5461119485884167</v>
      </c>
      <c r="O216" s="82">
        <f t="shared" si="65"/>
        <v>1.1763895260998822</v>
      </c>
      <c r="P216" s="82">
        <f t="shared" si="63"/>
        <v>0.12352090024048762</v>
      </c>
      <c r="Q216" s="82">
        <f t="shared" si="66"/>
        <v>0</v>
      </c>
      <c r="R216" s="82">
        <f t="shared" si="65"/>
        <v>0.16805564658569744</v>
      </c>
      <c r="S216" s="82">
        <f t="shared" si="65"/>
        <v>1.0923617028070336E-2</v>
      </c>
      <c r="T216" s="82">
        <f t="shared" si="65"/>
        <v>0</v>
      </c>
      <c r="U216" s="82">
        <f t="shared" si="65"/>
        <v>1.3780563020027191E-2</v>
      </c>
      <c r="V216" s="82">
        <f t="shared" si="65"/>
        <v>1.0940422592728902</v>
      </c>
      <c r="W216" s="82">
        <f t="shared" si="59"/>
        <v>7.0583371565992925E-2</v>
      </c>
      <c r="X216" s="82">
        <f t="shared" si="65"/>
        <v>0.10503477911606091</v>
      </c>
      <c r="Y216" s="82">
        <f t="shared" si="65"/>
        <v>0</v>
      </c>
      <c r="Z216" s="82">
        <f t="shared" si="65"/>
        <v>6.8902815100135947E-2</v>
      </c>
      <c r="AA216" s="82">
        <f t="shared" si="65"/>
        <v>0</v>
      </c>
      <c r="AB216" s="82"/>
      <c r="AC216" s="82">
        <f t="shared" si="64"/>
        <v>0</v>
      </c>
      <c r="AD216" s="82">
        <f t="shared" si="60"/>
        <v>0.16805564658569744</v>
      </c>
      <c r="AE216" s="82">
        <f t="shared" si="64"/>
        <v>5.0416693975709234E-2</v>
      </c>
      <c r="AF216" s="82">
        <f t="shared" si="64"/>
        <v>0</v>
      </c>
      <c r="AG216" s="82">
        <f t="shared" si="64"/>
        <v>2.3191679228826252</v>
      </c>
      <c r="AH216" s="82">
        <f t="shared" si="64"/>
        <v>3.663613095568205E-2</v>
      </c>
      <c r="AI216" s="82">
        <f t="shared" si="64"/>
        <v>0</v>
      </c>
    </row>
    <row r="217" spans="1:35">
      <c r="A217" s="113">
        <f t="shared" si="61"/>
        <v>41170</v>
      </c>
      <c r="B217" s="117">
        <f t="shared" si="53"/>
        <v>10.631620884242675</v>
      </c>
      <c r="C217" s="82">
        <f t="shared" si="65"/>
        <v>8.890143704383395E-2</v>
      </c>
      <c r="D217" s="82">
        <f t="shared" si="62"/>
        <v>0.59338822464442809</v>
      </c>
      <c r="E217" s="82">
        <f t="shared" si="65"/>
        <v>0.61316783213257564</v>
      </c>
      <c r="F217" s="82">
        <f t="shared" si="65"/>
        <v>0.61316783213257564</v>
      </c>
      <c r="G217" s="82">
        <f t="shared" si="65"/>
        <v>0.30081960738839836</v>
      </c>
      <c r="H217" s="82">
        <f t="shared" si="65"/>
        <v>0</v>
      </c>
      <c r="I217" s="82">
        <f t="shared" si="57"/>
        <v>0</v>
      </c>
      <c r="J217" s="82">
        <f t="shared" si="65"/>
        <v>6.9575037686478739E-3</v>
      </c>
      <c r="K217" s="82">
        <f t="shared" si="65"/>
        <v>0</v>
      </c>
      <c r="L217" s="82">
        <f t="shared" si="65"/>
        <v>0.35442935864923591</v>
      </c>
      <c r="M217" s="82">
        <f t="shared" si="65"/>
        <v>1.1091672674656032</v>
      </c>
      <c r="N217" s="82">
        <f t="shared" si="65"/>
        <v>1.5461119485884167</v>
      </c>
      <c r="O217" s="82">
        <f t="shared" si="65"/>
        <v>1.1763895260998822</v>
      </c>
      <c r="P217" s="82">
        <f t="shared" si="63"/>
        <v>0.12352090024048762</v>
      </c>
      <c r="Q217" s="82">
        <f t="shared" si="66"/>
        <v>0</v>
      </c>
      <c r="R217" s="82">
        <f t="shared" si="65"/>
        <v>0.16805564658569744</v>
      </c>
      <c r="S217" s="82">
        <f t="shared" si="65"/>
        <v>1.0923617028070336E-2</v>
      </c>
      <c r="T217" s="82">
        <f t="shared" si="65"/>
        <v>0</v>
      </c>
      <c r="U217" s="82">
        <f t="shared" si="65"/>
        <v>1.3780563020027191E-2</v>
      </c>
      <c r="V217" s="82">
        <f t="shared" si="65"/>
        <v>1.0940422592728902</v>
      </c>
      <c r="W217" s="82">
        <f t="shared" si="59"/>
        <v>7.0583371565992925E-2</v>
      </c>
      <c r="X217" s="82">
        <f t="shared" si="65"/>
        <v>0.10503477911606091</v>
      </c>
      <c r="Y217" s="82">
        <f t="shared" si="65"/>
        <v>0</v>
      </c>
      <c r="Z217" s="82">
        <f t="shared" si="65"/>
        <v>6.8902815100135947E-2</v>
      </c>
      <c r="AA217" s="82">
        <f t="shared" si="65"/>
        <v>0</v>
      </c>
      <c r="AB217" s="82"/>
      <c r="AC217" s="82">
        <f t="shared" si="64"/>
        <v>0</v>
      </c>
      <c r="AD217" s="82">
        <f t="shared" si="60"/>
        <v>0.16805564658569744</v>
      </c>
      <c r="AE217" s="82">
        <f t="shared" si="64"/>
        <v>5.0416693975709234E-2</v>
      </c>
      <c r="AF217" s="82">
        <f t="shared" si="64"/>
        <v>0</v>
      </c>
      <c r="AG217" s="82">
        <f t="shared" si="64"/>
        <v>2.3191679228826252</v>
      </c>
      <c r="AH217" s="82">
        <f t="shared" si="64"/>
        <v>3.663613095568205E-2</v>
      </c>
      <c r="AI217" s="82">
        <f t="shared" si="64"/>
        <v>0</v>
      </c>
    </row>
    <row r="218" spans="1:35">
      <c r="A218" s="113">
        <f t="shared" si="61"/>
        <v>41171</v>
      </c>
      <c r="B218" s="117">
        <f t="shared" si="53"/>
        <v>10.631620884242675</v>
      </c>
      <c r="C218" s="82">
        <f t="shared" si="65"/>
        <v>8.890143704383395E-2</v>
      </c>
      <c r="D218" s="82">
        <f t="shared" si="62"/>
        <v>0.59338822464442809</v>
      </c>
      <c r="E218" s="82">
        <f t="shared" si="65"/>
        <v>0.61316783213257564</v>
      </c>
      <c r="F218" s="82">
        <f t="shared" si="65"/>
        <v>0.61316783213257564</v>
      </c>
      <c r="G218" s="82">
        <f t="shared" si="65"/>
        <v>0.30081960738839836</v>
      </c>
      <c r="H218" s="82">
        <f t="shared" si="65"/>
        <v>0</v>
      </c>
      <c r="I218" s="82">
        <f t="shared" si="57"/>
        <v>0</v>
      </c>
      <c r="J218" s="82">
        <f t="shared" si="65"/>
        <v>6.9575037686478739E-3</v>
      </c>
      <c r="K218" s="82">
        <f t="shared" si="65"/>
        <v>0</v>
      </c>
      <c r="L218" s="82">
        <f t="shared" si="65"/>
        <v>0.35442935864923591</v>
      </c>
      <c r="M218" s="82">
        <f t="shared" si="65"/>
        <v>1.1091672674656032</v>
      </c>
      <c r="N218" s="82">
        <f t="shared" si="65"/>
        <v>1.5461119485884167</v>
      </c>
      <c r="O218" s="82">
        <f t="shared" si="65"/>
        <v>1.1763895260998822</v>
      </c>
      <c r="P218" s="82">
        <f t="shared" si="63"/>
        <v>0.12352090024048762</v>
      </c>
      <c r="Q218" s="82">
        <f t="shared" si="66"/>
        <v>0</v>
      </c>
      <c r="R218" s="82">
        <f t="shared" si="65"/>
        <v>0.16805564658569744</v>
      </c>
      <c r="S218" s="82">
        <f t="shared" si="65"/>
        <v>1.0923617028070336E-2</v>
      </c>
      <c r="T218" s="82">
        <f t="shared" si="65"/>
        <v>0</v>
      </c>
      <c r="U218" s="82">
        <f t="shared" si="65"/>
        <v>1.3780563020027191E-2</v>
      </c>
      <c r="V218" s="82">
        <f t="shared" si="65"/>
        <v>1.0940422592728902</v>
      </c>
      <c r="W218" s="82">
        <f t="shared" si="59"/>
        <v>7.0583371565992925E-2</v>
      </c>
      <c r="X218" s="82">
        <f t="shared" si="65"/>
        <v>0.10503477911606091</v>
      </c>
      <c r="Y218" s="82">
        <f t="shared" si="65"/>
        <v>0</v>
      </c>
      <c r="Z218" s="82">
        <f t="shared" si="65"/>
        <v>6.8902815100135947E-2</v>
      </c>
      <c r="AA218" s="82">
        <f t="shared" si="65"/>
        <v>0</v>
      </c>
      <c r="AB218" s="82"/>
      <c r="AC218" s="82">
        <f t="shared" si="64"/>
        <v>0</v>
      </c>
      <c r="AD218" s="82">
        <f t="shared" si="60"/>
        <v>0.16805564658569744</v>
      </c>
      <c r="AE218" s="82">
        <f t="shared" si="64"/>
        <v>5.0416693975709234E-2</v>
      </c>
      <c r="AF218" s="82">
        <f t="shared" si="64"/>
        <v>0</v>
      </c>
      <c r="AG218" s="82">
        <f t="shared" si="64"/>
        <v>2.3191679228826252</v>
      </c>
      <c r="AH218" s="82">
        <f t="shared" si="64"/>
        <v>3.663613095568205E-2</v>
      </c>
      <c r="AI218" s="82">
        <f t="shared" si="64"/>
        <v>0</v>
      </c>
    </row>
    <row r="219" spans="1:35">
      <c r="A219" s="113">
        <f t="shared" si="61"/>
        <v>41172</v>
      </c>
      <c r="B219" s="117">
        <f t="shared" si="53"/>
        <v>10.631620884242675</v>
      </c>
      <c r="C219" s="82">
        <f t="shared" si="65"/>
        <v>8.890143704383395E-2</v>
      </c>
      <c r="D219" s="82">
        <f t="shared" si="62"/>
        <v>0.59338822464442809</v>
      </c>
      <c r="E219" s="82">
        <f t="shared" si="65"/>
        <v>0.61316783213257564</v>
      </c>
      <c r="F219" s="82">
        <f t="shared" si="65"/>
        <v>0.61316783213257564</v>
      </c>
      <c r="G219" s="82">
        <f t="shared" si="65"/>
        <v>0.30081960738839836</v>
      </c>
      <c r="H219" s="82">
        <f t="shared" si="65"/>
        <v>0</v>
      </c>
      <c r="I219" s="82">
        <f t="shared" si="57"/>
        <v>0</v>
      </c>
      <c r="J219" s="82">
        <f t="shared" si="65"/>
        <v>6.9575037686478739E-3</v>
      </c>
      <c r="K219" s="82">
        <f t="shared" si="65"/>
        <v>0</v>
      </c>
      <c r="L219" s="82">
        <f t="shared" si="65"/>
        <v>0.35442935864923591</v>
      </c>
      <c r="M219" s="82">
        <f t="shared" si="65"/>
        <v>1.1091672674656032</v>
      </c>
      <c r="N219" s="82">
        <f t="shared" si="65"/>
        <v>1.5461119485884167</v>
      </c>
      <c r="O219" s="82">
        <f t="shared" si="65"/>
        <v>1.1763895260998822</v>
      </c>
      <c r="P219" s="82">
        <f t="shared" si="63"/>
        <v>0.12352090024048762</v>
      </c>
      <c r="Q219" s="82">
        <f t="shared" si="66"/>
        <v>0</v>
      </c>
      <c r="R219" s="82">
        <f t="shared" si="65"/>
        <v>0.16805564658569744</v>
      </c>
      <c r="S219" s="82">
        <f t="shared" si="65"/>
        <v>1.0923617028070336E-2</v>
      </c>
      <c r="T219" s="82">
        <f t="shared" si="65"/>
        <v>0</v>
      </c>
      <c r="U219" s="82">
        <f t="shared" si="65"/>
        <v>1.3780563020027191E-2</v>
      </c>
      <c r="V219" s="82">
        <f t="shared" si="65"/>
        <v>1.0940422592728902</v>
      </c>
      <c r="W219" s="82">
        <f t="shared" si="59"/>
        <v>7.0583371565992925E-2</v>
      </c>
      <c r="X219" s="82">
        <f t="shared" si="65"/>
        <v>0.10503477911606091</v>
      </c>
      <c r="Y219" s="82">
        <f t="shared" si="65"/>
        <v>0</v>
      </c>
      <c r="Z219" s="82">
        <f t="shared" si="65"/>
        <v>6.8902815100135947E-2</v>
      </c>
      <c r="AA219" s="82">
        <f t="shared" si="65"/>
        <v>0</v>
      </c>
      <c r="AB219" s="82"/>
      <c r="AC219" s="82">
        <f t="shared" si="64"/>
        <v>0</v>
      </c>
      <c r="AD219" s="82">
        <f t="shared" si="60"/>
        <v>0.16805564658569744</v>
      </c>
      <c r="AE219" s="82">
        <f t="shared" si="64"/>
        <v>5.0416693975709234E-2</v>
      </c>
      <c r="AF219" s="82">
        <f t="shared" si="64"/>
        <v>0</v>
      </c>
      <c r="AG219" s="82">
        <f t="shared" si="64"/>
        <v>2.3191679228826252</v>
      </c>
      <c r="AH219" s="82">
        <f t="shared" si="64"/>
        <v>3.663613095568205E-2</v>
      </c>
      <c r="AI219" s="82">
        <f t="shared" si="64"/>
        <v>0</v>
      </c>
    </row>
    <row r="220" spans="1:35">
      <c r="A220" s="113">
        <f t="shared" si="61"/>
        <v>41173</v>
      </c>
      <c r="B220" s="117">
        <f t="shared" si="53"/>
        <v>10.631620884242675</v>
      </c>
      <c r="C220" s="82">
        <f t="shared" si="65"/>
        <v>8.890143704383395E-2</v>
      </c>
      <c r="D220" s="82">
        <f t="shared" si="62"/>
        <v>0.59338822464442809</v>
      </c>
      <c r="E220" s="82">
        <f t="shared" si="65"/>
        <v>0.61316783213257564</v>
      </c>
      <c r="F220" s="82">
        <f t="shared" si="65"/>
        <v>0.61316783213257564</v>
      </c>
      <c r="G220" s="82">
        <f t="shared" si="65"/>
        <v>0.30081960738839836</v>
      </c>
      <c r="H220" s="82">
        <f t="shared" si="65"/>
        <v>0</v>
      </c>
      <c r="I220" s="82">
        <f t="shared" si="57"/>
        <v>0</v>
      </c>
      <c r="J220" s="82">
        <f t="shared" si="65"/>
        <v>6.9575037686478739E-3</v>
      </c>
      <c r="K220" s="82">
        <f t="shared" si="65"/>
        <v>0</v>
      </c>
      <c r="L220" s="82">
        <f t="shared" si="65"/>
        <v>0.35442935864923591</v>
      </c>
      <c r="M220" s="82">
        <f t="shared" si="65"/>
        <v>1.1091672674656032</v>
      </c>
      <c r="N220" s="82">
        <f t="shared" si="65"/>
        <v>1.5461119485884167</v>
      </c>
      <c r="O220" s="82">
        <f t="shared" si="65"/>
        <v>1.1763895260998822</v>
      </c>
      <c r="P220" s="82">
        <f t="shared" si="63"/>
        <v>0.12352090024048762</v>
      </c>
      <c r="Q220" s="82">
        <f t="shared" si="66"/>
        <v>0</v>
      </c>
      <c r="R220" s="82">
        <f t="shared" si="65"/>
        <v>0.16805564658569744</v>
      </c>
      <c r="S220" s="82">
        <f t="shared" si="65"/>
        <v>1.0923617028070336E-2</v>
      </c>
      <c r="T220" s="82">
        <f t="shared" si="65"/>
        <v>0</v>
      </c>
      <c r="U220" s="82">
        <f t="shared" si="65"/>
        <v>1.3780563020027191E-2</v>
      </c>
      <c r="V220" s="82">
        <f t="shared" si="65"/>
        <v>1.0940422592728902</v>
      </c>
      <c r="W220" s="82">
        <f t="shared" si="59"/>
        <v>7.0583371565992925E-2</v>
      </c>
      <c r="X220" s="82">
        <f t="shared" si="65"/>
        <v>0.10503477911606091</v>
      </c>
      <c r="Y220" s="82">
        <f t="shared" si="65"/>
        <v>0</v>
      </c>
      <c r="Z220" s="82">
        <f t="shared" si="65"/>
        <v>6.8902815100135947E-2</v>
      </c>
      <c r="AA220" s="82">
        <f t="shared" si="65"/>
        <v>0</v>
      </c>
      <c r="AB220" s="82"/>
      <c r="AC220" s="82">
        <f t="shared" si="64"/>
        <v>0</v>
      </c>
      <c r="AD220" s="82">
        <f t="shared" si="60"/>
        <v>0.16805564658569744</v>
      </c>
      <c r="AE220" s="82">
        <f t="shared" si="64"/>
        <v>5.0416693975709234E-2</v>
      </c>
      <c r="AF220" s="82">
        <f t="shared" si="64"/>
        <v>0</v>
      </c>
      <c r="AG220" s="82">
        <f t="shared" si="64"/>
        <v>2.3191679228826252</v>
      </c>
      <c r="AH220" s="82">
        <f t="shared" si="64"/>
        <v>3.663613095568205E-2</v>
      </c>
      <c r="AI220" s="82">
        <f t="shared" si="64"/>
        <v>0</v>
      </c>
    </row>
    <row r="221" spans="1:35">
      <c r="A221" s="113">
        <f t="shared" si="61"/>
        <v>41174</v>
      </c>
      <c r="B221" s="117">
        <f t="shared" si="53"/>
        <v>10.631620884242675</v>
      </c>
      <c r="C221" s="82">
        <f t="shared" si="65"/>
        <v>8.890143704383395E-2</v>
      </c>
      <c r="D221" s="82">
        <f t="shared" si="62"/>
        <v>0.59338822464442809</v>
      </c>
      <c r="E221" s="82">
        <f t="shared" si="65"/>
        <v>0.61316783213257564</v>
      </c>
      <c r="F221" s="82">
        <f t="shared" si="65"/>
        <v>0.61316783213257564</v>
      </c>
      <c r="G221" s="82">
        <f t="shared" si="65"/>
        <v>0.30081960738839836</v>
      </c>
      <c r="H221" s="82">
        <f t="shared" si="65"/>
        <v>0</v>
      </c>
      <c r="I221" s="82">
        <f t="shared" si="57"/>
        <v>0</v>
      </c>
      <c r="J221" s="82">
        <f t="shared" si="65"/>
        <v>6.9575037686478739E-3</v>
      </c>
      <c r="K221" s="82">
        <f t="shared" si="65"/>
        <v>0</v>
      </c>
      <c r="L221" s="82">
        <f t="shared" si="65"/>
        <v>0.35442935864923591</v>
      </c>
      <c r="M221" s="82">
        <f t="shared" si="65"/>
        <v>1.1091672674656032</v>
      </c>
      <c r="N221" s="82">
        <f t="shared" si="65"/>
        <v>1.5461119485884167</v>
      </c>
      <c r="O221" s="82">
        <f t="shared" si="65"/>
        <v>1.1763895260998822</v>
      </c>
      <c r="P221" s="82">
        <f t="shared" si="63"/>
        <v>0.12352090024048762</v>
      </c>
      <c r="Q221" s="82">
        <f t="shared" si="66"/>
        <v>0</v>
      </c>
      <c r="R221" s="82">
        <f t="shared" si="65"/>
        <v>0.16805564658569744</v>
      </c>
      <c r="S221" s="82">
        <f t="shared" si="65"/>
        <v>1.0923617028070336E-2</v>
      </c>
      <c r="T221" s="82">
        <f t="shared" si="65"/>
        <v>0</v>
      </c>
      <c r="U221" s="82">
        <f t="shared" si="65"/>
        <v>1.3780563020027191E-2</v>
      </c>
      <c r="V221" s="82">
        <f t="shared" si="65"/>
        <v>1.0940422592728902</v>
      </c>
      <c r="W221" s="82">
        <f t="shared" si="59"/>
        <v>7.0583371565992925E-2</v>
      </c>
      <c r="X221" s="82">
        <f t="shared" si="65"/>
        <v>0.10503477911606091</v>
      </c>
      <c r="Y221" s="82">
        <f t="shared" si="65"/>
        <v>0</v>
      </c>
      <c r="Z221" s="82">
        <f t="shared" si="65"/>
        <v>6.8902815100135947E-2</v>
      </c>
      <c r="AA221" s="82">
        <f t="shared" si="65"/>
        <v>0</v>
      </c>
      <c r="AB221" s="82"/>
      <c r="AC221" s="82">
        <f t="shared" si="64"/>
        <v>0</v>
      </c>
      <c r="AD221" s="82">
        <f t="shared" si="60"/>
        <v>0.16805564658569744</v>
      </c>
      <c r="AE221" s="82">
        <f t="shared" si="64"/>
        <v>5.0416693975709234E-2</v>
      </c>
      <c r="AF221" s="82">
        <f t="shared" si="64"/>
        <v>0</v>
      </c>
      <c r="AG221" s="82">
        <f t="shared" si="64"/>
        <v>2.3191679228826252</v>
      </c>
      <c r="AH221" s="82">
        <f t="shared" si="64"/>
        <v>3.663613095568205E-2</v>
      </c>
      <c r="AI221" s="82">
        <f t="shared" si="64"/>
        <v>0</v>
      </c>
    </row>
    <row r="222" spans="1:35">
      <c r="A222" s="113">
        <f t="shared" si="61"/>
        <v>41175</v>
      </c>
      <c r="B222" s="117">
        <f t="shared" si="53"/>
        <v>10.631620884242675</v>
      </c>
      <c r="C222" s="82">
        <f t="shared" si="65"/>
        <v>8.890143704383395E-2</v>
      </c>
      <c r="D222" s="82">
        <f t="shared" si="62"/>
        <v>0.59338822464442809</v>
      </c>
      <c r="E222" s="82">
        <f t="shared" si="65"/>
        <v>0.61316783213257564</v>
      </c>
      <c r="F222" s="82">
        <f t="shared" si="65"/>
        <v>0.61316783213257564</v>
      </c>
      <c r="G222" s="82">
        <f t="shared" si="65"/>
        <v>0.30081960738839836</v>
      </c>
      <c r="H222" s="82">
        <f t="shared" si="65"/>
        <v>0</v>
      </c>
      <c r="I222" s="82">
        <f t="shared" si="57"/>
        <v>0</v>
      </c>
      <c r="J222" s="82">
        <f t="shared" si="65"/>
        <v>6.9575037686478739E-3</v>
      </c>
      <c r="K222" s="82">
        <f t="shared" si="65"/>
        <v>0</v>
      </c>
      <c r="L222" s="82">
        <f t="shared" si="65"/>
        <v>0.35442935864923591</v>
      </c>
      <c r="M222" s="82">
        <f t="shared" si="65"/>
        <v>1.1091672674656032</v>
      </c>
      <c r="N222" s="82">
        <f t="shared" si="65"/>
        <v>1.5461119485884167</v>
      </c>
      <c r="O222" s="82">
        <f t="shared" si="65"/>
        <v>1.1763895260998822</v>
      </c>
      <c r="P222" s="82">
        <f t="shared" si="63"/>
        <v>0.12352090024048762</v>
      </c>
      <c r="Q222" s="82">
        <f t="shared" si="66"/>
        <v>0</v>
      </c>
      <c r="R222" s="82">
        <f t="shared" si="65"/>
        <v>0.16805564658569744</v>
      </c>
      <c r="S222" s="82">
        <f t="shared" si="65"/>
        <v>1.0923617028070336E-2</v>
      </c>
      <c r="T222" s="82">
        <f t="shared" si="65"/>
        <v>0</v>
      </c>
      <c r="U222" s="82">
        <f t="shared" si="65"/>
        <v>1.3780563020027191E-2</v>
      </c>
      <c r="V222" s="82">
        <f t="shared" si="65"/>
        <v>1.0940422592728902</v>
      </c>
      <c r="W222" s="82">
        <f t="shared" si="59"/>
        <v>7.0583371565992925E-2</v>
      </c>
      <c r="X222" s="82">
        <f t="shared" si="65"/>
        <v>0.10503477911606091</v>
      </c>
      <c r="Y222" s="82">
        <f t="shared" si="65"/>
        <v>0</v>
      </c>
      <c r="Z222" s="82">
        <f t="shared" si="65"/>
        <v>6.8902815100135947E-2</v>
      </c>
      <c r="AA222" s="82">
        <f t="shared" si="65"/>
        <v>0</v>
      </c>
      <c r="AB222" s="82"/>
      <c r="AC222" s="82">
        <f t="shared" si="64"/>
        <v>0</v>
      </c>
      <c r="AD222" s="82">
        <f t="shared" si="60"/>
        <v>0.16805564658569744</v>
      </c>
      <c r="AE222" s="82">
        <f t="shared" si="64"/>
        <v>5.0416693975709234E-2</v>
      </c>
      <c r="AF222" s="82">
        <f t="shared" si="64"/>
        <v>0</v>
      </c>
      <c r="AG222" s="82">
        <f t="shared" si="64"/>
        <v>2.3191679228826252</v>
      </c>
      <c r="AH222" s="82">
        <f t="shared" si="64"/>
        <v>3.663613095568205E-2</v>
      </c>
      <c r="AI222" s="82">
        <f t="shared" si="64"/>
        <v>0</v>
      </c>
    </row>
    <row r="223" spans="1:35">
      <c r="A223" s="113">
        <f t="shared" si="61"/>
        <v>41176</v>
      </c>
      <c r="B223" s="117">
        <f t="shared" si="53"/>
        <v>10.631620884242675</v>
      </c>
      <c r="C223" s="82">
        <f t="shared" si="65"/>
        <v>8.890143704383395E-2</v>
      </c>
      <c r="D223" s="82">
        <f t="shared" si="62"/>
        <v>0.59338822464442809</v>
      </c>
      <c r="E223" s="82">
        <f t="shared" si="65"/>
        <v>0.61316783213257564</v>
      </c>
      <c r="F223" s="82">
        <f t="shared" si="65"/>
        <v>0.61316783213257564</v>
      </c>
      <c r="G223" s="82">
        <f t="shared" si="65"/>
        <v>0.30081960738839836</v>
      </c>
      <c r="H223" s="82">
        <f t="shared" si="65"/>
        <v>0</v>
      </c>
      <c r="I223" s="82">
        <f t="shared" si="57"/>
        <v>0</v>
      </c>
      <c r="J223" s="82">
        <f t="shared" si="65"/>
        <v>6.9575037686478739E-3</v>
      </c>
      <c r="K223" s="82">
        <f t="shared" si="65"/>
        <v>0</v>
      </c>
      <c r="L223" s="82">
        <f t="shared" si="65"/>
        <v>0.35442935864923591</v>
      </c>
      <c r="M223" s="82">
        <f t="shared" si="65"/>
        <v>1.1091672674656032</v>
      </c>
      <c r="N223" s="82">
        <f t="shared" si="65"/>
        <v>1.5461119485884167</v>
      </c>
      <c r="O223" s="82">
        <f t="shared" si="65"/>
        <v>1.1763895260998822</v>
      </c>
      <c r="P223" s="82">
        <f t="shared" si="63"/>
        <v>0.12352090024048762</v>
      </c>
      <c r="Q223" s="82">
        <f t="shared" si="66"/>
        <v>0</v>
      </c>
      <c r="R223" s="82">
        <f t="shared" si="65"/>
        <v>0.16805564658569744</v>
      </c>
      <c r="S223" s="82">
        <f t="shared" si="65"/>
        <v>1.0923617028070336E-2</v>
      </c>
      <c r="T223" s="82">
        <f t="shared" si="65"/>
        <v>0</v>
      </c>
      <c r="U223" s="82">
        <f t="shared" si="65"/>
        <v>1.3780563020027191E-2</v>
      </c>
      <c r="V223" s="82">
        <f t="shared" si="65"/>
        <v>1.0940422592728902</v>
      </c>
      <c r="W223" s="82">
        <f t="shared" si="59"/>
        <v>7.0583371565992925E-2</v>
      </c>
      <c r="X223" s="82">
        <f t="shared" si="65"/>
        <v>0.10503477911606091</v>
      </c>
      <c r="Y223" s="82">
        <f t="shared" si="65"/>
        <v>0</v>
      </c>
      <c r="Z223" s="82">
        <f t="shared" si="65"/>
        <v>6.8902815100135947E-2</v>
      </c>
      <c r="AA223" s="82">
        <f t="shared" si="65"/>
        <v>0</v>
      </c>
      <c r="AB223" s="82"/>
      <c r="AC223" s="82">
        <f t="shared" si="64"/>
        <v>0</v>
      </c>
      <c r="AD223" s="82">
        <f t="shared" si="60"/>
        <v>0.16805564658569744</v>
      </c>
      <c r="AE223" s="82">
        <f t="shared" si="64"/>
        <v>5.0416693975709234E-2</v>
      </c>
      <c r="AF223" s="82">
        <f t="shared" si="64"/>
        <v>0</v>
      </c>
      <c r="AG223" s="82">
        <f t="shared" si="64"/>
        <v>2.3191679228826252</v>
      </c>
      <c r="AH223" s="82">
        <f t="shared" si="64"/>
        <v>3.663613095568205E-2</v>
      </c>
      <c r="AI223" s="82">
        <f t="shared" si="64"/>
        <v>0</v>
      </c>
    </row>
    <row r="224" spans="1:35">
      <c r="A224" s="113">
        <f t="shared" si="61"/>
        <v>41177</v>
      </c>
      <c r="B224" s="117">
        <f t="shared" si="53"/>
        <v>10.631620884242675</v>
      </c>
      <c r="C224" s="82">
        <f t="shared" si="65"/>
        <v>8.890143704383395E-2</v>
      </c>
      <c r="D224" s="82">
        <f t="shared" si="62"/>
        <v>0.59338822464442809</v>
      </c>
      <c r="E224" s="82">
        <f t="shared" si="65"/>
        <v>0.61316783213257564</v>
      </c>
      <c r="F224" s="82">
        <f t="shared" si="65"/>
        <v>0.61316783213257564</v>
      </c>
      <c r="G224" s="82">
        <f t="shared" si="65"/>
        <v>0.30081960738839836</v>
      </c>
      <c r="H224" s="82">
        <f t="shared" si="65"/>
        <v>0</v>
      </c>
      <c r="I224" s="82">
        <f t="shared" si="57"/>
        <v>0</v>
      </c>
      <c r="J224" s="82">
        <f t="shared" si="65"/>
        <v>6.9575037686478739E-3</v>
      </c>
      <c r="K224" s="82">
        <f t="shared" si="65"/>
        <v>0</v>
      </c>
      <c r="L224" s="82">
        <f t="shared" si="65"/>
        <v>0.35442935864923591</v>
      </c>
      <c r="M224" s="82">
        <f t="shared" si="65"/>
        <v>1.1091672674656032</v>
      </c>
      <c r="N224" s="82">
        <f t="shared" si="65"/>
        <v>1.5461119485884167</v>
      </c>
      <c r="O224" s="82">
        <f t="shared" si="65"/>
        <v>1.1763895260998822</v>
      </c>
      <c r="P224" s="82">
        <f t="shared" si="63"/>
        <v>0.12352090024048762</v>
      </c>
      <c r="Q224" s="82">
        <f t="shared" si="66"/>
        <v>0</v>
      </c>
      <c r="R224" s="82">
        <f t="shared" si="65"/>
        <v>0.16805564658569744</v>
      </c>
      <c r="S224" s="82">
        <f t="shared" si="65"/>
        <v>1.0923617028070336E-2</v>
      </c>
      <c r="T224" s="82">
        <f t="shared" si="65"/>
        <v>0</v>
      </c>
      <c r="U224" s="82">
        <f t="shared" si="65"/>
        <v>1.3780563020027191E-2</v>
      </c>
      <c r="V224" s="82">
        <f t="shared" si="65"/>
        <v>1.0940422592728902</v>
      </c>
      <c r="W224" s="82">
        <f t="shared" si="59"/>
        <v>7.0583371565992925E-2</v>
      </c>
      <c r="X224" s="82">
        <f t="shared" si="65"/>
        <v>0.10503477911606091</v>
      </c>
      <c r="Y224" s="82">
        <f t="shared" si="65"/>
        <v>0</v>
      </c>
      <c r="Z224" s="82">
        <f t="shared" si="65"/>
        <v>6.8902815100135947E-2</v>
      </c>
      <c r="AA224" s="82">
        <f t="shared" si="65"/>
        <v>0</v>
      </c>
      <c r="AB224" s="82"/>
      <c r="AC224" s="82">
        <f t="shared" si="64"/>
        <v>0</v>
      </c>
      <c r="AD224" s="82">
        <f t="shared" si="60"/>
        <v>0.16805564658569744</v>
      </c>
      <c r="AE224" s="82">
        <f t="shared" si="64"/>
        <v>5.0416693975709234E-2</v>
      </c>
      <c r="AF224" s="82">
        <f t="shared" si="64"/>
        <v>0</v>
      </c>
      <c r="AG224" s="82">
        <f t="shared" si="64"/>
        <v>2.3191679228826252</v>
      </c>
      <c r="AH224" s="82">
        <f t="shared" si="64"/>
        <v>3.663613095568205E-2</v>
      </c>
      <c r="AI224" s="82">
        <f t="shared" si="64"/>
        <v>0</v>
      </c>
    </row>
    <row r="225" spans="1:35">
      <c r="A225" s="113">
        <f t="shared" si="61"/>
        <v>41178</v>
      </c>
      <c r="B225" s="117">
        <f t="shared" si="53"/>
        <v>10.631620884242675</v>
      </c>
      <c r="C225" s="82">
        <f t="shared" si="65"/>
        <v>8.890143704383395E-2</v>
      </c>
      <c r="D225" s="82">
        <f t="shared" si="62"/>
        <v>0.59338822464442809</v>
      </c>
      <c r="E225" s="82">
        <f t="shared" si="65"/>
        <v>0.61316783213257564</v>
      </c>
      <c r="F225" s="82">
        <f t="shared" si="65"/>
        <v>0.61316783213257564</v>
      </c>
      <c r="G225" s="82">
        <f t="shared" si="65"/>
        <v>0.30081960738839836</v>
      </c>
      <c r="H225" s="82">
        <f t="shared" si="65"/>
        <v>0</v>
      </c>
      <c r="I225" s="82">
        <f t="shared" si="57"/>
        <v>0</v>
      </c>
      <c r="J225" s="82">
        <f t="shared" si="65"/>
        <v>6.9575037686478739E-3</v>
      </c>
      <c r="K225" s="82">
        <f t="shared" si="65"/>
        <v>0</v>
      </c>
      <c r="L225" s="82">
        <f t="shared" si="65"/>
        <v>0.35442935864923591</v>
      </c>
      <c r="M225" s="82">
        <f t="shared" si="65"/>
        <v>1.1091672674656032</v>
      </c>
      <c r="N225" s="82">
        <f t="shared" si="65"/>
        <v>1.5461119485884167</v>
      </c>
      <c r="O225" s="82">
        <f t="shared" si="65"/>
        <v>1.1763895260998822</v>
      </c>
      <c r="P225" s="82">
        <f t="shared" si="63"/>
        <v>0.12352090024048762</v>
      </c>
      <c r="Q225" s="82">
        <f t="shared" si="66"/>
        <v>0</v>
      </c>
      <c r="R225" s="82">
        <f t="shared" ref="C225:AD229" si="67">R$29/1.98347/30</f>
        <v>0.16805564658569744</v>
      </c>
      <c r="S225" s="82">
        <f t="shared" si="67"/>
        <v>1.0923617028070336E-2</v>
      </c>
      <c r="T225" s="82">
        <f t="shared" si="67"/>
        <v>0</v>
      </c>
      <c r="U225" s="82">
        <f t="shared" si="67"/>
        <v>1.3780563020027191E-2</v>
      </c>
      <c r="V225" s="82">
        <f t="shared" si="67"/>
        <v>1.0940422592728902</v>
      </c>
      <c r="W225" s="82">
        <f t="shared" si="67"/>
        <v>7.0583371565992925E-2</v>
      </c>
      <c r="X225" s="82">
        <f t="shared" si="67"/>
        <v>0.10503477911606091</v>
      </c>
      <c r="Y225" s="82">
        <f t="shared" si="67"/>
        <v>0</v>
      </c>
      <c r="Z225" s="82">
        <f t="shared" si="67"/>
        <v>6.8902815100135947E-2</v>
      </c>
      <c r="AA225" s="82">
        <f t="shared" si="67"/>
        <v>0</v>
      </c>
      <c r="AB225" s="82"/>
      <c r="AC225" s="82">
        <f t="shared" si="64"/>
        <v>0</v>
      </c>
      <c r="AD225" s="82">
        <f t="shared" si="60"/>
        <v>0.16805564658569744</v>
      </c>
      <c r="AE225" s="82">
        <f t="shared" si="64"/>
        <v>5.0416693975709234E-2</v>
      </c>
      <c r="AF225" s="82">
        <f t="shared" si="64"/>
        <v>0</v>
      </c>
      <c r="AG225" s="82">
        <f t="shared" si="64"/>
        <v>2.3191679228826252</v>
      </c>
      <c r="AH225" s="82">
        <f t="shared" si="64"/>
        <v>3.663613095568205E-2</v>
      </c>
      <c r="AI225" s="82">
        <f t="shared" si="64"/>
        <v>0</v>
      </c>
    </row>
    <row r="226" spans="1:35">
      <c r="A226" s="113">
        <f t="shared" si="61"/>
        <v>41179</v>
      </c>
      <c r="B226" s="117">
        <f t="shared" si="53"/>
        <v>10.631620884242675</v>
      </c>
      <c r="C226" s="82">
        <f t="shared" si="67"/>
        <v>8.890143704383395E-2</v>
      </c>
      <c r="D226" s="82">
        <f t="shared" si="62"/>
        <v>0.59338822464442809</v>
      </c>
      <c r="E226" s="82">
        <f t="shared" si="67"/>
        <v>0.61316783213257564</v>
      </c>
      <c r="F226" s="82">
        <f t="shared" si="67"/>
        <v>0.61316783213257564</v>
      </c>
      <c r="G226" s="82">
        <f t="shared" si="67"/>
        <v>0.30081960738839836</v>
      </c>
      <c r="H226" s="82">
        <f t="shared" si="67"/>
        <v>0</v>
      </c>
      <c r="I226" s="82">
        <f t="shared" si="57"/>
        <v>0</v>
      </c>
      <c r="J226" s="82">
        <f t="shared" si="67"/>
        <v>6.9575037686478739E-3</v>
      </c>
      <c r="K226" s="82">
        <f t="shared" si="67"/>
        <v>0</v>
      </c>
      <c r="L226" s="82">
        <f t="shared" si="65"/>
        <v>0.35442935864923591</v>
      </c>
      <c r="M226" s="82">
        <f t="shared" si="67"/>
        <v>1.1091672674656032</v>
      </c>
      <c r="N226" s="82">
        <f t="shared" si="67"/>
        <v>1.5461119485884167</v>
      </c>
      <c r="O226" s="82">
        <f t="shared" si="67"/>
        <v>1.1763895260998822</v>
      </c>
      <c r="P226" s="82">
        <f t="shared" si="63"/>
        <v>0.12352090024048762</v>
      </c>
      <c r="Q226" s="82">
        <f t="shared" si="67"/>
        <v>0</v>
      </c>
      <c r="R226" s="82">
        <f t="shared" si="67"/>
        <v>0.16805564658569744</v>
      </c>
      <c r="S226" s="82">
        <f t="shared" si="67"/>
        <v>1.0923617028070336E-2</v>
      </c>
      <c r="T226" s="82">
        <f t="shared" si="67"/>
        <v>0</v>
      </c>
      <c r="U226" s="82">
        <f t="shared" si="67"/>
        <v>1.3780563020027191E-2</v>
      </c>
      <c r="V226" s="82">
        <f t="shared" si="67"/>
        <v>1.0940422592728902</v>
      </c>
      <c r="W226" s="82">
        <f t="shared" si="67"/>
        <v>7.0583371565992925E-2</v>
      </c>
      <c r="X226" s="82">
        <f t="shared" si="67"/>
        <v>0.10503477911606091</v>
      </c>
      <c r="Y226" s="82">
        <f t="shared" si="67"/>
        <v>0</v>
      </c>
      <c r="Z226" s="82">
        <f t="shared" si="67"/>
        <v>6.8902815100135947E-2</v>
      </c>
      <c r="AA226" s="82">
        <f t="shared" si="67"/>
        <v>0</v>
      </c>
      <c r="AB226" s="82"/>
      <c r="AC226" s="82">
        <f t="shared" si="64"/>
        <v>0</v>
      </c>
      <c r="AD226" s="82">
        <f t="shared" si="67"/>
        <v>0.16805564658569744</v>
      </c>
      <c r="AE226" s="82">
        <f t="shared" si="64"/>
        <v>5.0416693975709234E-2</v>
      </c>
      <c r="AF226" s="82">
        <f t="shared" si="64"/>
        <v>0</v>
      </c>
      <c r="AG226" s="82">
        <f t="shared" si="64"/>
        <v>2.3191679228826252</v>
      </c>
      <c r="AH226" s="82">
        <f t="shared" si="64"/>
        <v>3.663613095568205E-2</v>
      </c>
      <c r="AI226" s="82">
        <f t="shared" si="64"/>
        <v>0</v>
      </c>
    </row>
    <row r="227" spans="1:35">
      <c r="A227" s="113">
        <f t="shared" si="61"/>
        <v>41180</v>
      </c>
      <c r="B227" s="117">
        <f t="shared" si="53"/>
        <v>10.631620884242675</v>
      </c>
      <c r="C227" s="82">
        <f t="shared" si="67"/>
        <v>8.890143704383395E-2</v>
      </c>
      <c r="D227" s="82">
        <f t="shared" si="62"/>
        <v>0.59338822464442809</v>
      </c>
      <c r="E227" s="82">
        <f t="shared" si="67"/>
        <v>0.61316783213257564</v>
      </c>
      <c r="F227" s="82">
        <f t="shared" si="67"/>
        <v>0.61316783213257564</v>
      </c>
      <c r="G227" s="82">
        <f t="shared" si="67"/>
        <v>0.30081960738839836</v>
      </c>
      <c r="H227" s="82">
        <f t="shared" si="67"/>
        <v>0</v>
      </c>
      <c r="I227" s="82">
        <f t="shared" si="57"/>
        <v>0</v>
      </c>
      <c r="J227" s="82">
        <f t="shared" si="67"/>
        <v>6.9575037686478739E-3</v>
      </c>
      <c r="K227" s="82">
        <f t="shared" si="67"/>
        <v>0</v>
      </c>
      <c r="L227" s="82">
        <f t="shared" si="65"/>
        <v>0.35442935864923591</v>
      </c>
      <c r="M227" s="82">
        <f t="shared" si="67"/>
        <v>1.1091672674656032</v>
      </c>
      <c r="N227" s="82">
        <f t="shared" si="67"/>
        <v>1.5461119485884167</v>
      </c>
      <c r="O227" s="82">
        <f t="shared" si="67"/>
        <v>1.1763895260998822</v>
      </c>
      <c r="P227" s="82">
        <f t="shared" si="63"/>
        <v>0.12352090024048762</v>
      </c>
      <c r="Q227" s="82">
        <f t="shared" si="67"/>
        <v>0</v>
      </c>
      <c r="R227" s="82">
        <f t="shared" si="67"/>
        <v>0.16805564658569744</v>
      </c>
      <c r="S227" s="82">
        <f t="shared" si="67"/>
        <v>1.0923617028070336E-2</v>
      </c>
      <c r="T227" s="82">
        <f t="shared" si="67"/>
        <v>0</v>
      </c>
      <c r="U227" s="82">
        <f t="shared" si="67"/>
        <v>1.3780563020027191E-2</v>
      </c>
      <c r="V227" s="82">
        <f t="shared" si="67"/>
        <v>1.0940422592728902</v>
      </c>
      <c r="W227" s="82">
        <f t="shared" si="67"/>
        <v>7.0583371565992925E-2</v>
      </c>
      <c r="X227" s="82">
        <f t="shared" si="67"/>
        <v>0.10503477911606091</v>
      </c>
      <c r="Y227" s="82">
        <f t="shared" si="67"/>
        <v>0</v>
      </c>
      <c r="Z227" s="82">
        <f t="shared" si="67"/>
        <v>6.8902815100135947E-2</v>
      </c>
      <c r="AA227" s="82">
        <f t="shared" si="67"/>
        <v>0</v>
      </c>
      <c r="AB227" s="82"/>
      <c r="AC227" s="82">
        <f t="shared" si="64"/>
        <v>0</v>
      </c>
      <c r="AD227" s="82">
        <f t="shared" si="67"/>
        <v>0.16805564658569744</v>
      </c>
      <c r="AE227" s="82">
        <f t="shared" si="64"/>
        <v>5.0416693975709234E-2</v>
      </c>
      <c r="AF227" s="82">
        <f t="shared" si="64"/>
        <v>0</v>
      </c>
      <c r="AG227" s="82">
        <f t="shared" si="64"/>
        <v>2.3191679228826252</v>
      </c>
      <c r="AH227" s="82">
        <f t="shared" si="64"/>
        <v>3.663613095568205E-2</v>
      </c>
      <c r="AI227" s="82">
        <f t="shared" si="64"/>
        <v>0</v>
      </c>
    </row>
    <row r="228" spans="1:35">
      <c r="A228" s="113">
        <f t="shared" si="61"/>
        <v>41181</v>
      </c>
      <c r="B228" s="117">
        <f t="shared" si="53"/>
        <v>10.631620884242675</v>
      </c>
      <c r="C228" s="82">
        <f t="shared" si="67"/>
        <v>8.890143704383395E-2</v>
      </c>
      <c r="D228" s="82">
        <f t="shared" si="62"/>
        <v>0.59338822464442809</v>
      </c>
      <c r="E228" s="82">
        <f t="shared" si="67"/>
        <v>0.61316783213257564</v>
      </c>
      <c r="F228" s="82">
        <f t="shared" si="67"/>
        <v>0.61316783213257564</v>
      </c>
      <c r="G228" s="82">
        <f t="shared" si="67"/>
        <v>0.30081960738839836</v>
      </c>
      <c r="H228" s="82">
        <f t="shared" si="67"/>
        <v>0</v>
      </c>
      <c r="I228" s="82">
        <f t="shared" si="57"/>
        <v>0</v>
      </c>
      <c r="J228" s="82">
        <f t="shared" si="67"/>
        <v>6.9575037686478739E-3</v>
      </c>
      <c r="K228" s="82">
        <f t="shared" si="67"/>
        <v>0</v>
      </c>
      <c r="L228" s="82">
        <f t="shared" si="67"/>
        <v>0.35442935864923591</v>
      </c>
      <c r="M228" s="82">
        <f t="shared" si="67"/>
        <v>1.1091672674656032</v>
      </c>
      <c r="N228" s="82">
        <f t="shared" si="67"/>
        <v>1.5461119485884167</v>
      </c>
      <c r="O228" s="82">
        <f t="shared" si="67"/>
        <v>1.1763895260998822</v>
      </c>
      <c r="P228" s="82">
        <f t="shared" si="63"/>
        <v>0.12352090024048762</v>
      </c>
      <c r="Q228" s="82">
        <f t="shared" si="67"/>
        <v>0</v>
      </c>
      <c r="R228" s="82">
        <f t="shared" si="67"/>
        <v>0.16805564658569744</v>
      </c>
      <c r="S228" s="82">
        <f t="shared" si="67"/>
        <v>1.0923617028070336E-2</v>
      </c>
      <c r="T228" s="82">
        <f t="shared" si="67"/>
        <v>0</v>
      </c>
      <c r="U228" s="82">
        <f t="shared" si="67"/>
        <v>1.3780563020027191E-2</v>
      </c>
      <c r="V228" s="82">
        <f t="shared" si="67"/>
        <v>1.0940422592728902</v>
      </c>
      <c r="W228" s="82">
        <f t="shared" si="67"/>
        <v>7.0583371565992925E-2</v>
      </c>
      <c r="X228" s="82">
        <f t="shared" si="67"/>
        <v>0.10503477911606091</v>
      </c>
      <c r="Y228" s="82">
        <f t="shared" si="67"/>
        <v>0</v>
      </c>
      <c r="Z228" s="82">
        <f t="shared" si="67"/>
        <v>6.8902815100135947E-2</v>
      </c>
      <c r="AA228" s="82">
        <f t="shared" si="67"/>
        <v>0</v>
      </c>
      <c r="AB228" s="82"/>
      <c r="AC228" s="82">
        <f t="shared" si="64"/>
        <v>0</v>
      </c>
      <c r="AD228" s="82">
        <f t="shared" si="67"/>
        <v>0.16805564658569744</v>
      </c>
      <c r="AE228" s="82">
        <f t="shared" si="64"/>
        <v>5.0416693975709234E-2</v>
      </c>
      <c r="AF228" s="82">
        <f t="shared" si="64"/>
        <v>0</v>
      </c>
      <c r="AG228" s="82">
        <f t="shared" si="64"/>
        <v>2.3191679228826252</v>
      </c>
      <c r="AH228" s="82">
        <f t="shared" si="64"/>
        <v>3.663613095568205E-2</v>
      </c>
      <c r="AI228" s="82">
        <f t="shared" si="64"/>
        <v>0</v>
      </c>
    </row>
    <row r="229" spans="1:35">
      <c r="A229" s="113">
        <f t="shared" si="61"/>
        <v>41182</v>
      </c>
      <c r="B229" s="117">
        <f t="shared" si="53"/>
        <v>10.631620884242675</v>
      </c>
      <c r="C229" s="82">
        <f t="shared" si="67"/>
        <v>8.890143704383395E-2</v>
      </c>
      <c r="D229" s="82">
        <f t="shared" si="62"/>
        <v>0.59338822464442809</v>
      </c>
      <c r="E229" s="82">
        <f t="shared" si="67"/>
        <v>0.61316783213257564</v>
      </c>
      <c r="F229" s="82">
        <f t="shared" si="67"/>
        <v>0.61316783213257564</v>
      </c>
      <c r="G229" s="82">
        <f t="shared" si="67"/>
        <v>0.30081960738839836</v>
      </c>
      <c r="H229" s="82">
        <f t="shared" si="67"/>
        <v>0</v>
      </c>
      <c r="I229" s="82">
        <f t="shared" si="57"/>
        <v>0</v>
      </c>
      <c r="J229" s="82">
        <f t="shared" si="67"/>
        <v>6.9575037686478739E-3</v>
      </c>
      <c r="K229" s="82">
        <f t="shared" si="67"/>
        <v>0</v>
      </c>
      <c r="L229" s="82">
        <f t="shared" si="67"/>
        <v>0.35442935864923591</v>
      </c>
      <c r="M229" s="82">
        <f t="shared" si="67"/>
        <v>1.1091672674656032</v>
      </c>
      <c r="N229" s="82">
        <f t="shared" si="67"/>
        <v>1.5461119485884167</v>
      </c>
      <c r="O229" s="82">
        <f t="shared" si="67"/>
        <v>1.1763895260998822</v>
      </c>
      <c r="P229" s="82">
        <f t="shared" si="63"/>
        <v>0.12352090024048762</v>
      </c>
      <c r="Q229" s="82">
        <f t="shared" si="67"/>
        <v>0</v>
      </c>
      <c r="R229" s="82">
        <f t="shared" si="67"/>
        <v>0.16805564658569744</v>
      </c>
      <c r="S229" s="82">
        <f t="shared" si="67"/>
        <v>1.0923617028070336E-2</v>
      </c>
      <c r="T229" s="82">
        <f t="shared" si="67"/>
        <v>0</v>
      </c>
      <c r="U229" s="82">
        <f t="shared" si="67"/>
        <v>1.3780563020027191E-2</v>
      </c>
      <c r="V229" s="82">
        <f t="shared" si="67"/>
        <v>1.0940422592728902</v>
      </c>
      <c r="W229" s="82">
        <f t="shared" si="67"/>
        <v>7.0583371565992925E-2</v>
      </c>
      <c r="X229" s="82">
        <f t="shared" si="67"/>
        <v>0.10503477911606091</v>
      </c>
      <c r="Y229" s="82">
        <f t="shared" si="67"/>
        <v>0</v>
      </c>
      <c r="Z229" s="82">
        <f t="shared" si="67"/>
        <v>6.8902815100135947E-2</v>
      </c>
      <c r="AA229" s="82">
        <f t="shared" si="67"/>
        <v>0</v>
      </c>
      <c r="AB229" s="82"/>
      <c r="AC229" s="82">
        <f t="shared" si="64"/>
        <v>0</v>
      </c>
      <c r="AD229" s="82">
        <f t="shared" si="67"/>
        <v>0.16805564658569744</v>
      </c>
      <c r="AE229" s="82">
        <f t="shared" si="64"/>
        <v>5.0416693975709234E-2</v>
      </c>
      <c r="AF229" s="82">
        <f t="shared" si="64"/>
        <v>0</v>
      </c>
      <c r="AG229" s="82">
        <f t="shared" si="64"/>
        <v>2.3191679228826252</v>
      </c>
      <c r="AH229" s="82">
        <f t="shared" si="64"/>
        <v>3.663613095568205E-2</v>
      </c>
      <c r="AI229" s="82">
        <f t="shared" si="64"/>
        <v>0</v>
      </c>
    </row>
    <row r="230" spans="1:35">
      <c r="A230" s="113">
        <f t="shared" si="61"/>
        <v>41183</v>
      </c>
      <c r="B230" s="117">
        <f t="shared" si="53"/>
        <v>11.213729864426258</v>
      </c>
      <c r="C230" s="82">
        <f t="shared" ref="C230:AA242" si="68">C$30/1.98347/31</f>
        <v>4.4887121088050798E-2</v>
      </c>
      <c r="D230" s="82">
        <f>D$30/1.98347/31</f>
        <v>0.74902943798234334</v>
      </c>
      <c r="E230" s="82">
        <f t="shared" si="68"/>
        <v>0.74902943798234334</v>
      </c>
      <c r="F230" s="82">
        <f t="shared" ref="F230:F255" si="69">F$30/1.98347/31</f>
        <v>0.74902943798234334</v>
      </c>
      <c r="G230" s="82">
        <f t="shared" si="68"/>
        <v>0.22768829537417073</v>
      </c>
      <c r="H230" s="82">
        <f t="shared" si="68"/>
        <v>0</v>
      </c>
      <c r="I230" s="82">
        <f t="shared" si="68"/>
        <v>0</v>
      </c>
      <c r="J230" s="82">
        <f t="shared" si="68"/>
        <v>7.1071275056080437E-3</v>
      </c>
      <c r="K230" s="82">
        <f t="shared" si="68"/>
        <v>0</v>
      </c>
      <c r="L230" s="82">
        <f t="shared" si="68"/>
        <v>1.6798517163712927</v>
      </c>
      <c r="M230" s="82">
        <f t="shared" si="68"/>
        <v>1.3661297722450245</v>
      </c>
      <c r="N230" s="82">
        <f t="shared" ref="N230:Q255" si="70">N$30/1.98347/31</f>
        <v>1.902823611341284</v>
      </c>
      <c r="O230" s="82">
        <f>O$30/1.98347/31</f>
        <v>1.4474470205929424</v>
      </c>
      <c r="P230" s="82">
        <f>P$30/1.98347/31</f>
        <v>8.3431496804963992E-2</v>
      </c>
      <c r="Q230" s="82">
        <f t="shared" si="70"/>
        <v>0</v>
      </c>
      <c r="R230" s="82">
        <f t="shared" si="68"/>
        <v>0.16263449669583624</v>
      </c>
      <c r="S230" s="82">
        <f t="shared" si="68"/>
        <v>1.0571242285229357E-2</v>
      </c>
      <c r="T230" s="82">
        <f t="shared" si="68"/>
        <v>0</v>
      </c>
      <c r="U230" s="82">
        <f t="shared" si="68"/>
        <v>0.16230922770244458</v>
      </c>
      <c r="V230" s="82">
        <f t="shared" si="68"/>
        <v>1.1481995466726036</v>
      </c>
      <c r="W230" s="82">
        <f t="shared" ref="W230:W254" si="71">W$30/1.98347/31</f>
        <v>6.830648861225122E-2</v>
      </c>
      <c r="X230" s="82">
        <f t="shared" si="68"/>
        <v>0.10164656043489766</v>
      </c>
      <c r="Y230" s="82">
        <f t="shared" si="68"/>
        <v>0</v>
      </c>
      <c r="Z230" s="82">
        <f t="shared" si="68"/>
        <v>4.7164004041792509E-2</v>
      </c>
      <c r="AA230" s="82">
        <f t="shared" si="68"/>
        <v>0</v>
      </c>
      <c r="AB230" s="82"/>
      <c r="AC230" s="82">
        <f>AC$30/1.98347/31</f>
        <v>0</v>
      </c>
      <c r="AD230" s="82">
        <f t="shared" ref="AD230:AD255" si="72">AD$30/1.98347/31</f>
        <v>8.131724834791812E-2</v>
      </c>
      <c r="AE230" s="82">
        <f>AE$30/1.98347/31</f>
        <v>0</v>
      </c>
      <c r="AF230" s="82">
        <f>AF$30/1.98347/31</f>
        <v>0</v>
      </c>
      <c r="AG230" s="82">
        <f>AG$30/1.98347/31</f>
        <v>0.40658624173959063</v>
      </c>
      <c r="AH230" s="82">
        <f>AH$30/1.98347/31</f>
        <v>1.8540332623325328E-2</v>
      </c>
      <c r="AI230" s="82">
        <f>AI$30/1.98347/31</f>
        <v>0</v>
      </c>
    </row>
    <row r="231" spans="1:35">
      <c r="A231" s="113">
        <f t="shared" si="61"/>
        <v>41184</v>
      </c>
      <c r="B231" s="117">
        <f t="shared" si="53"/>
        <v>11.213729864426258</v>
      </c>
      <c r="C231" s="82">
        <f t="shared" si="68"/>
        <v>4.4887121088050798E-2</v>
      </c>
      <c r="D231" s="82">
        <f t="shared" si="68"/>
        <v>0.74902943798234334</v>
      </c>
      <c r="E231" s="82">
        <f t="shared" si="68"/>
        <v>0.74902943798234334</v>
      </c>
      <c r="F231" s="82">
        <f t="shared" si="69"/>
        <v>0.74902943798234334</v>
      </c>
      <c r="G231" s="82">
        <f t="shared" si="68"/>
        <v>0.22768829537417073</v>
      </c>
      <c r="H231" s="82">
        <f t="shared" si="68"/>
        <v>0</v>
      </c>
      <c r="I231" s="82">
        <f t="shared" si="68"/>
        <v>0</v>
      </c>
      <c r="J231" s="82">
        <f t="shared" si="68"/>
        <v>7.1071275056080437E-3</v>
      </c>
      <c r="K231" s="82">
        <f t="shared" si="68"/>
        <v>0</v>
      </c>
      <c r="L231" s="82">
        <f t="shared" si="68"/>
        <v>1.6798517163712927</v>
      </c>
      <c r="M231" s="82">
        <f t="shared" si="68"/>
        <v>1.3661297722450245</v>
      </c>
      <c r="N231" s="82">
        <f t="shared" si="70"/>
        <v>1.902823611341284</v>
      </c>
      <c r="O231" s="82">
        <f t="shared" si="70"/>
        <v>1.4474470205929424</v>
      </c>
      <c r="P231" s="82">
        <f t="shared" si="70"/>
        <v>8.3431496804963992E-2</v>
      </c>
      <c r="Q231" s="82">
        <f t="shared" si="70"/>
        <v>0</v>
      </c>
      <c r="R231" s="82">
        <f t="shared" si="68"/>
        <v>0.16263449669583624</v>
      </c>
      <c r="S231" s="82">
        <f t="shared" si="68"/>
        <v>1.0571242285229357E-2</v>
      </c>
      <c r="T231" s="82">
        <f t="shared" si="68"/>
        <v>0</v>
      </c>
      <c r="U231" s="82">
        <f t="shared" si="68"/>
        <v>0.16230922770244458</v>
      </c>
      <c r="V231" s="82">
        <f t="shared" si="68"/>
        <v>1.1481995466726036</v>
      </c>
      <c r="W231" s="82">
        <f t="shared" si="71"/>
        <v>6.830648861225122E-2</v>
      </c>
      <c r="X231" s="82">
        <f t="shared" si="68"/>
        <v>0.10164656043489766</v>
      </c>
      <c r="Y231" s="82">
        <f t="shared" si="68"/>
        <v>0</v>
      </c>
      <c r="Z231" s="82">
        <f t="shared" si="68"/>
        <v>4.7164004041792509E-2</v>
      </c>
      <c r="AA231" s="82">
        <f t="shared" si="68"/>
        <v>0</v>
      </c>
      <c r="AB231" s="82"/>
      <c r="AC231" s="82">
        <f t="shared" ref="AC231:AI260" si="73">AC$30/1.98347/31</f>
        <v>0</v>
      </c>
      <c r="AD231" s="82">
        <f t="shared" si="72"/>
        <v>8.131724834791812E-2</v>
      </c>
      <c r="AE231" s="82">
        <f t="shared" si="73"/>
        <v>0</v>
      </c>
      <c r="AF231" s="82">
        <f t="shared" si="73"/>
        <v>0</v>
      </c>
      <c r="AG231" s="82">
        <f t="shared" si="73"/>
        <v>0.40658624173959063</v>
      </c>
      <c r="AH231" s="82">
        <f t="shared" si="73"/>
        <v>1.8540332623325328E-2</v>
      </c>
      <c r="AI231" s="82">
        <f t="shared" si="73"/>
        <v>0</v>
      </c>
    </row>
    <row r="232" spans="1:35">
      <c r="A232" s="113">
        <f t="shared" si="61"/>
        <v>41185</v>
      </c>
      <c r="B232" s="117">
        <f t="shared" si="53"/>
        <v>11.213729864426258</v>
      </c>
      <c r="C232" s="82">
        <f t="shared" si="68"/>
        <v>4.4887121088050798E-2</v>
      </c>
      <c r="D232" s="82">
        <f t="shared" si="68"/>
        <v>0.74902943798234334</v>
      </c>
      <c r="E232" s="82">
        <f t="shared" si="68"/>
        <v>0.74902943798234334</v>
      </c>
      <c r="F232" s="82">
        <f t="shared" si="69"/>
        <v>0.74902943798234334</v>
      </c>
      <c r="G232" s="82">
        <f t="shared" si="68"/>
        <v>0.22768829537417073</v>
      </c>
      <c r="H232" s="82">
        <f t="shared" si="68"/>
        <v>0</v>
      </c>
      <c r="I232" s="82">
        <f t="shared" si="68"/>
        <v>0</v>
      </c>
      <c r="J232" s="82">
        <f t="shared" si="68"/>
        <v>7.1071275056080437E-3</v>
      </c>
      <c r="K232" s="82">
        <f t="shared" si="68"/>
        <v>0</v>
      </c>
      <c r="L232" s="82">
        <f t="shared" si="68"/>
        <v>1.6798517163712927</v>
      </c>
      <c r="M232" s="82">
        <f t="shared" si="68"/>
        <v>1.3661297722450245</v>
      </c>
      <c r="N232" s="82">
        <f t="shared" si="70"/>
        <v>1.902823611341284</v>
      </c>
      <c r="O232" s="82">
        <f t="shared" si="70"/>
        <v>1.4474470205929424</v>
      </c>
      <c r="P232" s="82">
        <f t="shared" si="70"/>
        <v>8.3431496804963992E-2</v>
      </c>
      <c r="Q232" s="82">
        <f t="shared" si="70"/>
        <v>0</v>
      </c>
      <c r="R232" s="82">
        <f t="shared" si="68"/>
        <v>0.16263449669583624</v>
      </c>
      <c r="S232" s="82">
        <f t="shared" si="68"/>
        <v>1.0571242285229357E-2</v>
      </c>
      <c r="T232" s="82">
        <f t="shared" si="68"/>
        <v>0</v>
      </c>
      <c r="U232" s="82">
        <f t="shared" si="68"/>
        <v>0.16230922770244458</v>
      </c>
      <c r="V232" s="82">
        <f t="shared" si="68"/>
        <v>1.1481995466726036</v>
      </c>
      <c r="W232" s="82">
        <f t="shared" si="71"/>
        <v>6.830648861225122E-2</v>
      </c>
      <c r="X232" s="82">
        <f t="shared" si="68"/>
        <v>0.10164656043489766</v>
      </c>
      <c r="Y232" s="82">
        <f t="shared" si="68"/>
        <v>0</v>
      </c>
      <c r="Z232" s="82">
        <f t="shared" si="68"/>
        <v>4.7164004041792509E-2</v>
      </c>
      <c r="AA232" s="82">
        <f t="shared" si="68"/>
        <v>0</v>
      </c>
      <c r="AB232" s="82"/>
      <c r="AC232" s="82">
        <f t="shared" si="73"/>
        <v>0</v>
      </c>
      <c r="AD232" s="82">
        <f t="shared" si="72"/>
        <v>8.131724834791812E-2</v>
      </c>
      <c r="AE232" s="82">
        <f t="shared" si="73"/>
        <v>0</v>
      </c>
      <c r="AF232" s="82">
        <f t="shared" si="73"/>
        <v>0</v>
      </c>
      <c r="AG232" s="82">
        <f t="shared" si="73"/>
        <v>0.40658624173959063</v>
      </c>
      <c r="AH232" s="82">
        <f t="shared" si="73"/>
        <v>1.8540332623325328E-2</v>
      </c>
      <c r="AI232" s="82">
        <f t="shared" si="73"/>
        <v>0</v>
      </c>
    </row>
    <row r="233" spans="1:35">
      <c r="A233" s="113">
        <f t="shared" si="61"/>
        <v>41186</v>
      </c>
      <c r="B233" s="117">
        <f t="shared" si="53"/>
        <v>11.213729864426258</v>
      </c>
      <c r="C233" s="82">
        <f t="shared" si="68"/>
        <v>4.4887121088050798E-2</v>
      </c>
      <c r="D233" s="82">
        <f t="shared" si="68"/>
        <v>0.74902943798234334</v>
      </c>
      <c r="E233" s="82">
        <f t="shared" si="68"/>
        <v>0.74902943798234334</v>
      </c>
      <c r="F233" s="82">
        <f t="shared" si="69"/>
        <v>0.74902943798234334</v>
      </c>
      <c r="G233" s="82">
        <f t="shared" si="68"/>
        <v>0.22768829537417073</v>
      </c>
      <c r="H233" s="82">
        <f t="shared" si="68"/>
        <v>0</v>
      </c>
      <c r="I233" s="82">
        <f t="shared" si="68"/>
        <v>0</v>
      </c>
      <c r="J233" s="82">
        <f t="shared" si="68"/>
        <v>7.1071275056080437E-3</v>
      </c>
      <c r="K233" s="82">
        <f t="shared" si="68"/>
        <v>0</v>
      </c>
      <c r="L233" s="82">
        <f t="shared" si="68"/>
        <v>1.6798517163712927</v>
      </c>
      <c r="M233" s="82">
        <f t="shared" si="68"/>
        <v>1.3661297722450245</v>
      </c>
      <c r="N233" s="82">
        <f t="shared" si="70"/>
        <v>1.902823611341284</v>
      </c>
      <c r="O233" s="82">
        <f t="shared" si="70"/>
        <v>1.4474470205929424</v>
      </c>
      <c r="P233" s="82">
        <f t="shared" si="70"/>
        <v>8.3431496804963992E-2</v>
      </c>
      <c r="Q233" s="82">
        <f t="shared" si="70"/>
        <v>0</v>
      </c>
      <c r="R233" s="82">
        <f t="shared" si="68"/>
        <v>0.16263449669583624</v>
      </c>
      <c r="S233" s="82">
        <f t="shared" si="68"/>
        <v>1.0571242285229357E-2</v>
      </c>
      <c r="T233" s="82">
        <f t="shared" si="68"/>
        <v>0</v>
      </c>
      <c r="U233" s="82">
        <f t="shared" si="68"/>
        <v>0.16230922770244458</v>
      </c>
      <c r="V233" s="82">
        <f t="shared" si="68"/>
        <v>1.1481995466726036</v>
      </c>
      <c r="W233" s="82">
        <f t="shared" si="71"/>
        <v>6.830648861225122E-2</v>
      </c>
      <c r="X233" s="82">
        <f t="shared" si="68"/>
        <v>0.10164656043489766</v>
      </c>
      <c r="Y233" s="82">
        <f t="shared" si="68"/>
        <v>0</v>
      </c>
      <c r="Z233" s="82">
        <f t="shared" si="68"/>
        <v>4.7164004041792509E-2</v>
      </c>
      <c r="AA233" s="82">
        <f t="shared" si="68"/>
        <v>0</v>
      </c>
      <c r="AB233" s="82"/>
      <c r="AC233" s="82">
        <f t="shared" si="73"/>
        <v>0</v>
      </c>
      <c r="AD233" s="82">
        <f t="shared" si="72"/>
        <v>8.131724834791812E-2</v>
      </c>
      <c r="AE233" s="82">
        <f t="shared" si="73"/>
        <v>0</v>
      </c>
      <c r="AF233" s="82">
        <f t="shared" si="73"/>
        <v>0</v>
      </c>
      <c r="AG233" s="82">
        <f t="shared" si="73"/>
        <v>0.40658624173959063</v>
      </c>
      <c r="AH233" s="82">
        <f t="shared" si="73"/>
        <v>1.8540332623325328E-2</v>
      </c>
      <c r="AI233" s="82">
        <f t="shared" si="73"/>
        <v>0</v>
      </c>
    </row>
    <row r="234" spans="1:35">
      <c r="A234" s="113">
        <f t="shared" si="61"/>
        <v>41187</v>
      </c>
      <c r="B234" s="117">
        <f t="shared" si="53"/>
        <v>11.213729864426258</v>
      </c>
      <c r="C234" s="82">
        <f t="shared" si="68"/>
        <v>4.4887121088050798E-2</v>
      </c>
      <c r="D234" s="82">
        <f t="shared" si="68"/>
        <v>0.74902943798234334</v>
      </c>
      <c r="E234" s="82">
        <f t="shared" si="68"/>
        <v>0.74902943798234334</v>
      </c>
      <c r="F234" s="82">
        <f t="shared" si="69"/>
        <v>0.74902943798234334</v>
      </c>
      <c r="G234" s="82">
        <f t="shared" si="68"/>
        <v>0.22768829537417073</v>
      </c>
      <c r="H234" s="82">
        <f t="shared" si="68"/>
        <v>0</v>
      </c>
      <c r="I234" s="82">
        <f t="shared" si="68"/>
        <v>0</v>
      </c>
      <c r="J234" s="82">
        <f t="shared" si="68"/>
        <v>7.1071275056080437E-3</v>
      </c>
      <c r="K234" s="82">
        <f t="shared" si="68"/>
        <v>0</v>
      </c>
      <c r="L234" s="82">
        <f t="shared" si="68"/>
        <v>1.6798517163712927</v>
      </c>
      <c r="M234" s="82">
        <f t="shared" si="68"/>
        <v>1.3661297722450245</v>
      </c>
      <c r="N234" s="82">
        <f t="shared" si="70"/>
        <v>1.902823611341284</v>
      </c>
      <c r="O234" s="82">
        <f t="shared" si="70"/>
        <v>1.4474470205929424</v>
      </c>
      <c r="P234" s="82">
        <f t="shared" si="70"/>
        <v>8.3431496804963992E-2</v>
      </c>
      <c r="Q234" s="82">
        <f t="shared" si="70"/>
        <v>0</v>
      </c>
      <c r="R234" s="82">
        <f t="shared" si="68"/>
        <v>0.16263449669583624</v>
      </c>
      <c r="S234" s="82">
        <f t="shared" si="68"/>
        <v>1.0571242285229357E-2</v>
      </c>
      <c r="T234" s="82">
        <f t="shared" si="68"/>
        <v>0</v>
      </c>
      <c r="U234" s="82">
        <f t="shared" si="68"/>
        <v>0.16230922770244458</v>
      </c>
      <c r="V234" s="82">
        <f t="shared" si="68"/>
        <v>1.1481995466726036</v>
      </c>
      <c r="W234" s="82">
        <f t="shared" si="71"/>
        <v>6.830648861225122E-2</v>
      </c>
      <c r="X234" s="82">
        <f t="shared" si="68"/>
        <v>0.10164656043489766</v>
      </c>
      <c r="Y234" s="82">
        <f t="shared" si="68"/>
        <v>0</v>
      </c>
      <c r="Z234" s="82">
        <f t="shared" si="68"/>
        <v>4.7164004041792509E-2</v>
      </c>
      <c r="AA234" s="82">
        <f t="shared" si="68"/>
        <v>0</v>
      </c>
      <c r="AB234" s="82"/>
      <c r="AC234" s="82">
        <f t="shared" si="73"/>
        <v>0</v>
      </c>
      <c r="AD234" s="82">
        <f t="shared" si="72"/>
        <v>8.131724834791812E-2</v>
      </c>
      <c r="AE234" s="82">
        <f t="shared" si="73"/>
        <v>0</v>
      </c>
      <c r="AF234" s="82">
        <f t="shared" si="73"/>
        <v>0</v>
      </c>
      <c r="AG234" s="82">
        <f t="shared" si="73"/>
        <v>0.40658624173959063</v>
      </c>
      <c r="AH234" s="82">
        <f t="shared" si="73"/>
        <v>1.8540332623325328E-2</v>
      </c>
      <c r="AI234" s="82">
        <f t="shared" si="73"/>
        <v>0</v>
      </c>
    </row>
    <row r="235" spans="1:35">
      <c r="A235" s="113">
        <f t="shared" si="61"/>
        <v>41188</v>
      </c>
      <c r="B235" s="117">
        <f t="shared" si="53"/>
        <v>11.213729864426258</v>
      </c>
      <c r="C235" s="82">
        <f t="shared" si="68"/>
        <v>4.4887121088050798E-2</v>
      </c>
      <c r="D235" s="82">
        <f t="shared" si="68"/>
        <v>0.74902943798234334</v>
      </c>
      <c r="E235" s="82">
        <f t="shared" si="68"/>
        <v>0.74902943798234334</v>
      </c>
      <c r="F235" s="82">
        <f t="shared" si="69"/>
        <v>0.74902943798234334</v>
      </c>
      <c r="G235" s="82">
        <f t="shared" si="68"/>
        <v>0.22768829537417073</v>
      </c>
      <c r="H235" s="82">
        <f t="shared" si="68"/>
        <v>0</v>
      </c>
      <c r="I235" s="82">
        <f t="shared" si="68"/>
        <v>0</v>
      </c>
      <c r="J235" s="82">
        <f t="shared" si="68"/>
        <v>7.1071275056080437E-3</v>
      </c>
      <c r="K235" s="82">
        <f t="shared" si="68"/>
        <v>0</v>
      </c>
      <c r="L235" s="82">
        <f t="shared" si="68"/>
        <v>1.6798517163712927</v>
      </c>
      <c r="M235" s="82">
        <f t="shared" si="68"/>
        <v>1.3661297722450245</v>
      </c>
      <c r="N235" s="82">
        <f t="shared" si="70"/>
        <v>1.902823611341284</v>
      </c>
      <c r="O235" s="82">
        <f t="shared" si="70"/>
        <v>1.4474470205929424</v>
      </c>
      <c r="P235" s="82">
        <f t="shared" si="70"/>
        <v>8.3431496804963992E-2</v>
      </c>
      <c r="Q235" s="82">
        <f t="shared" si="70"/>
        <v>0</v>
      </c>
      <c r="R235" s="82">
        <f t="shared" si="68"/>
        <v>0.16263449669583624</v>
      </c>
      <c r="S235" s="82">
        <f t="shared" si="68"/>
        <v>1.0571242285229357E-2</v>
      </c>
      <c r="T235" s="82">
        <f t="shared" si="68"/>
        <v>0</v>
      </c>
      <c r="U235" s="82">
        <f t="shared" si="68"/>
        <v>0.16230922770244458</v>
      </c>
      <c r="V235" s="82">
        <f t="shared" si="68"/>
        <v>1.1481995466726036</v>
      </c>
      <c r="W235" s="82">
        <f t="shared" si="71"/>
        <v>6.830648861225122E-2</v>
      </c>
      <c r="X235" s="82">
        <f t="shared" si="68"/>
        <v>0.10164656043489766</v>
      </c>
      <c r="Y235" s="82">
        <f t="shared" si="68"/>
        <v>0</v>
      </c>
      <c r="Z235" s="82">
        <f t="shared" si="68"/>
        <v>4.7164004041792509E-2</v>
      </c>
      <c r="AA235" s="82">
        <f t="shared" si="68"/>
        <v>0</v>
      </c>
      <c r="AB235" s="82"/>
      <c r="AC235" s="82">
        <f t="shared" si="73"/>
        <v>0</v>
      </c>
      <c r="AD235" s="82">
        <f t="shared" si="72"/>
        <v>8.131724834791812E-2</v>
      </c>
      <c r="AE235" s="82">
        <f t="shared" si="73"/>
        <v>0</v>
      </c>
      <c r="AF235" s="82">
        <f t="shared" si="73"/>
        <v>0</v>
      </c>
      <c r="AG235" s="82">
        <f t="shared" si="73"/>
        <v>0.40658624173959063</v>
      </c>
      <c r="AH235" s="82">
        <f t="shared" si="73"/>
        <v>1.8540332623325328E-2</v>
      </c>
      <c r="AI235" s="82">
        <f t="shared" si="73"/>
        <v>0</v>
      </c>
    </row>
    <row r="236" spans="1:35">
      <c r="A236" s="113">
        <f t="shared" si="61"/>
        <v>41189</v>
      </c>
      <c r="B236" s="117">
        <f t="shared" si="53"/>
        <v>11.213729864426258</v>
      </c>
      <c r="C236" s="82">
        <f t="shared" si="68"/>
        <v>4.4887121088050798E-2</v>
      </c>
      <c r="D236" s="82">
        <f t="shared" si="68"/>
        <v>0.74902943798234334</v>
      </c>
      <c r="E236" s="82">
        <f t="shared" si="68"/>
        <v>0.74902943798234334</v>
      </c>
      <c r="F236" s="82">
        <f t="shared" si="69"/>
        <v>0.74902943798234334</v>
      </c>
      <c r="G236" s="82">
        <f t="shared" si="68"/>
        <v>0.22768829537417073</v>
      </c>
      <c r="H236" s="82">
        <f t="shared" si="68"/>
        <v>0</v>
      </c>
      <c r="I236" s="82">
        <f t="shared" si="68"/>
        <v>0</v>
      </c>
      <c r="J236" s="82">
        <f t="shared" si="68"/>
        <v>7.1071275056080437E-3</v>
      </c>
      <c r="K236" s="82">
        <f t="shared" si="68"/>
        <v>0</v>
      </c>
      <c r="L236" s="82">
        <f t="shared" si="68"/>
        <v>1.6798517163712927</v>
      </c>
      <c r="M236" s="82">
        <f t="shared" si="68"/>
        <v>1.3661297722450245</v>
      </c>
      <c r="N236" s="82">
        <f t="shared" si="70"/>
        <v>1.902823611341284</v>
      </c>
      <c r="O236" s="82">
        <f t="shared" si="70"/>
        <v>1.4474470205929424</v>
      </c>
      <c r="P236" s="82">
        <f t="shared" si="70"/>
        <v>8.3431496804963992E-2</v>
      </c>
      <c r="Q236" s="82">
        <f t="shared" si="70"/>
        <v>0</v>
      </c>
      <c r="R236" s="82">
        <f t="shared" si="68"/>
        <v>0.16263449669583624</v>
      </c>
      <c r="S236" s="82">
        <f t="shared" si="68"/>
        <v>1.0571242285229357E-2</v>
      </c>
      <c r="T236" s="82">
        <f t="shared" si="68"/>
        <v>0</v>
      </c>
      <c r="U236" s="82">
        <f t="shared" si="68"/>
        <v>0.16230922770244458</v>
      </c>
      <c r="V236" s="82">
        <f t="shared" si="68"/>
        <v>1.1481995466726036</v>
      </c>
      <c r="W236" s="82">
        <f t="shared" si="71"/>
        <v>6.830648861225122E-2</v>
      </c>
      <c r="X236" s="82">
        <f t="shared" si="68"/>
        <v>0.10164656043489766</v>
      </c>
      <c r="Y236" s="82">
        <f t="shared" si="68"/>
        <v>0</v>
      </c>
      <c r="Z236" s="82">
        <f t="shared" si="68"/>
        <v>4.7164004041792509E-2</v>
      </c>
      <c r="AA236" s="82">
        <f t="shared" si="68"/>
        <v>0</v>
      </c>
      <c r="AB236" s="82"/>
      <c r="AC236" s="82">
        <f t="shared" si="73"/>
        <v>0</v>
      </c>
      <c r="AD236" s="82">
        <f t="shared" si="72"/>
        <v>8.131724834791812E-2</v>
      </c>
      <c r="AE236" s="82">
        <f t="shared" si="73"/>
        <v>0</v>
      </c>
      <c r="AF236" s="82">
        <f t="shared" si="73"/>
        <v>0</v>
      </c>
      <c r="AG236" s="82">
        <f t="shared" si="73"/>
        <v>0.40658624173959063</v>
      </c>
      <c r="AH236" s="82">
        <f t="shared" si="73"/>
        <v>1.8540332623325328E-2</v>
      </c>
      <c r="AI236" s="82">
        <f t="shared" si="73"/>
        <v>0</v>
      </c>
    </row>
    <row r="237" spans="1:35">
      <c r="A237" s="113">
        <f t="shared" si="61"/>
        <v>41190</v>
      </c>
      <c r="B237" s="117">
        <f t="shared" si="53"/>
        <v>11.213729864426258</v>
      </c>
      <c r="C237" s="82">
        <f t="shared" si="68"/>
        <v>4.4887121088050798E-2</v>
      </c>
      <c r="D237" s="82">
        <f t="shared" si="68"/>
        <v>0.74902943798234334</v>
      </c>
      <c r="E237" s="82">
        <f t="shared" si="68"/>
        <v>0.74902943798234334</v>
      </c>
      <c r="F237" s="82">
        <f t="shared" si="69"/>
        <v>0.74902943798234334</v>
      </c>
      <c r="G237" s="82">
        <f t="shared" si="68"/>
        <v>0.22768829537417073</v>
      </c>
      <c r="H237" s="82">
        <f t="shared" si="68"/>
        <v>0</v>
      </c>
      <c r="I237" s="82">
        <f t="shared" si="68"/>
        <v>0</v>
      </c>
      <c r="J237" s="82">
        <f t="shared" si="68"/>
        <v>7.1071275056080437E-3</v>
      </c>
      <c r="K237" s="82">
        <f t="shared" si="68"/>
        <v>0</v>
      </c>
      <c r="L237" s="82">
        <f t="shared" si="68"/>
        <v>1.6798517163712927</v>
      </c>
      <c r="M237" s="82">
        <f t="shared" si="68"/>
        <v>1.3661297722450245</v>
      </c>
      <c r="N237" s="82">
        <f t="shared" si="70"/>
        <v>1.902823611341284</v>
      </c>
      <c r="O237" s="82">
        <f t="shared" si="70"/>
        <v>1.4474470205929424</v>
      </c>
      <c r="P237" s="82">
        <f t="shared" si="70"/>
        <v>8.3431496804963992E-2</v>
      </c>
      <c r="Q237" s="82">
        <f t="shared" si="70"/>
        <v>0</v>
      </c>
      <c r="R237" s="82">
        <f t="shared" si="68"/>
        <v>0.16263449669583624</v>
      </c>
      <c r="S237" s="82">
        <f t="shared" si="68"/>
        <v>1.0571242285229357E-2</v>
      </c>
      <c r="T237" s="82">
        <f t="shared" si="68"/>
        <v>0</v>
      </c>
      <c r="U237" s="82">
        <f t="shared" si="68"/>
        <v>0.16230922770244458</v>
      </c>
      <c r="V237" s="82">
        <f t="shared" si="68"/>
        <v>1.1481995466726036</v>
      </c>
      <c r="W237" s="82">
        <f t="shared" si="71"/>
        <v>6.830648861225122E-2</v>
      </c>
      <c r="X237" s="82">
        <f t="shared" si="68"/>
        <v>0.10164656043489766</v>
      </c>
      <c r="Y237" s="82">
        <f t="shared" si="68"/>
        <v>0</v>
      </c>
      <c r="Z237" s="82">
        <f t="shared" si="68"/>
        <v>4.7164004041792509E-2</v>
      </c>
      <c r="AA237" s="82">
        <f t="shared" si="68"/>
        <v>0</v>
      </c>
      <c r="AB237" s="82"/>
      <c r="AC237" s="82">
        <f t="shared" si="73"/>
        <v>0</v>
      </c>
      <c r="AD237" s="82">
        <f t="shared" si="72"/>
        <v>8.131724834791812E-2</v>
      </c>
      <c r="AE237" s="82">
        <f t="shared" si="73"/>
        <v>0</v>
      </c>
      <c r="AF237" s="82">
        <f t="shared" si="73"/>
        <v>0</v>
      </c>
      <c r="AG237" s="82">
        <f t="shared" si="73"/>
        <v>0.40658624173959063</v>
      </c>
      <c r="AH237" s="82">
        <f t="shared" si="73"/>
        <v>1.8540332623325328E-2</v>
      </c>
      <c r="AI237" s="82">
        <f t="shared" si="73"/>
        <v>0</v>
      </c>
    </row>
    <row r="238" spans="1:35">
      <c r="A238" s="113">
        <f t="shared" si="61"/>
        <v>41191</v>
      </c>
      <c r="B238" s="117">
        <f t="shared" si="53"/>
        <v>11.213729864426258</v>
      </c>
      <c r="C238" s="82">
        <f t="shared" si="68"/>
        <v>4.4887121088050798E-2</v>
      </c>
      <c r="D238" s="82">
        <f t="shared" si="68"/>
        <v>0.74902943798234334</v>
      </c>
      <c r="E238" s="82">
        <f t="shared" si="68"/>
        <v>0.74902943798234334</v>
      </c>
      <c r="F238" s="82">
        <f t="shared" si="69"/>
        <v>0.74902943798234334</v>
      </c>
      <c r="G238" s="82">
        <f t="shared" si="68"/>
        <v>0.22768829537417073</v>
      </c>
      <c r="H238" s="82">
        <f t="shared" si="68"/>
        <v>0</v>
      </c>
      <c r="I238" s="82">
        <f t="shared" si="68"/>
        <v>0</v>
      </c>
      <c r="J238" s="82">
        <f t="shared" si="68"/>
        <v>7.1071275056080437E-3</v>
      </c>
      <c r="K238" s="82">
        <f t="shared" si="68"/>
        <v>0</v>
      </c>
      <c r="L238" s="82">
        <f t="shared" si="68"/>
        <v>1.6798517163712927</v>
      </c>
      <c r="M238" s="82">
        <f t="shared" si="68"/>
        <v>1.3661297722450245</v>
      </c>
      <c r="N238" s="82">
        <f t="shared" si="70"/>
        <v>1.902823611341284</v>
      </c>
      <c r="O238" s="82">
        <f t="shared" si="70"/>
        <v>1.4474470205929424</v>
      </c>
      <c r="P238" s="82">
        <f t="shared" si="70"/>
        <v>8.3431496804963992E-2</v>
      </c>
      <c r="Q238" s="82">
        <f t="shared" si="70"/>
        <v>0</v>
      </c>
      <c r="R238" s="82">
        <f t="shared" si="68"/>
        <v>0.16263449669583624</v>
      </c>
      <c r="S238" s="82">
        <f t="shared" si="68"/>
        <v>1.0571242285229357E-2</v>
      </c>
      <c r="T238" s="82">
        <f t="shared" si="68"/>
        <v>0</v>
      </c>
      <c r="U238" s="82">
        <f t="shared" si="68"/>
        <v>0.16230922770244458</v>
      </c>
      <c r="V238" s="82">
        <f t="shared" si="68"/>
        <v>1.1481995466726036</v>
      </c>
      <c r="W238" s="82">
        <f t="shared" si="71"/>
        <v>6.830648861225122E-2</v>
      </c>
      <c r="X238" s="82">
        <f t="shared" si="68"/>
        <v>0.10164656043489766</v>
      </c>
      <c r="Y238" s="82">
        <f t="shared" si="68"/>
        <v>0</v>
      </c>
      <c r="Z238" s="82">
        <f t="shared" si="68"/>
        <v>4.7164004041792509E-2</v>
      </c>
      <c r="AA238" s="82">
        <f t="shared" si="68"/>
        <v>0</v>
      </c>
      <c r="AB238" s="82"/>
      <c r="AC238" s="82">
        <f t="shared" si="73"/>
        <v>0</v>
      </c>
      <c r="AD238" s="82">
        <f t="shared" si="72"/>
        <v>8.131724834791812E-2</v>
      </c>
      <c r="AE238" s="82">
        <f t="shared" si="73"/>
        <v>0</v>
      </c>
      <c r="AF238" s="82">
        <f t="shared" si="73"/>
        <v>0</v>
      </c>
      <c r="AG238" s="82">
        <f t="shared" si="73"/>
        <v>0.40658624173959063</v>
      </c>
      <c r="AH238" s="82">
        <f t="shared" si="73"/>
        <v>1.8540332623325328E-2</v>
      </c>
      <c r="AI238" s="82">
        <f t="shared" si="73"/>
        <v>0</v>
      </c>
    </row>
    <row r="239" spans="1:35">
      <c r="A239" s="113">
        <f t="shared" si="61"/>
        <v>41192</v>
      </c>
      <c r="B239" s="117">
        <f t="shared" si="53"/>
        <v>11.213729864426258</v>
      </c>
      <c r="C239" s="82">
        <f t="shared" si="68"/>
        <v>4.4887121088050798E-2</v>
      </c>
      <c r="D239" s="82">
        <f t="shared" si="68"/>
        <v>0.74902943798234334</v>
      </c>
      <c r="E239" s="82">
        <f t="shared" si="68"/>
        <v>0.74902943798234334</v>
      </c>
      <c r="F239" s="82">
        <f t="shared" si="69"/>
        <v>0.74902943798234334</v>
      </c>
      <c r="G239" s="82">
        <f t="shared" si="68"/>
        <v>0.22768829537417073</v>
      </c>
      <c r="H239" s="82">
        <f t="shared" si="68"/>
        <v>0</v>
      </c>
      <c r="I239" s="82">
        <f t="shared" si="68"/>
        <v>0</v>
      </c>
      <c r="J239" s="82">
        <f t="shared" si="68"/>
        <v>7.1071275056080437E-3</v>
      </c>
      <c r="K239" s="82">
        <f t="shared" si="68"/>
        <v>0</v>
      </c>
      <c r="L239" s="82">
        <f t="shared" si="68"/>
        <v>1.6798517163712927</v>
      </c>
      <c r="M239" s="82">
        <f t="shared" si="68"/>
        <v>1.3661297722450245</v>
      </c>
      <c r="N239" s="82">
        <f t="shared" si="70"/>
        <v>1.902823611341284</v>
      </c>
      <c r="O239" s="82">
        <f t="shared" si="70"/>
        <v>1.4474470205929424</v>
      </c>
      <c r="P239" s="82">
        <f t="shared" si="70"/>
        <v>8.3431496804963992E-2</v>
      </c>
      <c r="Q239" s="82">
        <f t="shared" si="70"/>
        <v>0</v>
      </c>
      <c r="R239" s="82">
        <f t="shared" si="68"/>
        <v>0.16263449669583624</v>
      </c>
      <c r="S239" s="82">
        <f t="shared" si="68"/>
        <v>1.0571242285229357E-2</v>
      </c>
      <c r="T239" s="82">
        <f t="shared" si="68"/>
        <v>0</v>
      </c>
      <c r="U239" s="82">
        <f t="shared" si="68"/>
        <v>0.16230922770244458</v>
      </c>
      <c r="V239" s="82">
        <f t="shared" si="68"/>
        <v>1.1481995466726036</v>
      </c>
      <c r="W239" s="82">
        <f t="shared" si="71"/>
        <v>6.830648861225122E-2</v>
      </c>
      <c r="X239" s="82">
        <f t="shared" si="68"/>
        <v>0.10164656043489766</v>
      </c>
      <c r="Y239" s="82">
        <f t="shared" si="68"/>
        <v>0</v>
      </c>
      <c r="Z239" s="82">
        <f t="shared" si="68"/>
        <v>4.7164004041792509E-2</v>
      </c>
      <c r="AA239" s="82">
        <f t="shared" si="68"/>
        <v>0</v>
      </c>
      <c r="AB239" s="82"/>
      <c r="AC239" s="82">
        <f t="shared" si="73"/>
        <v>0</v>
      </c>
      <c r="AD239" s="82">
        <f t="shared" si="72"/>
        <v>8.131724834791812E-2</v>
      </c>
      <c r="AE239" s="82">
        <f t="shared" si="73"/>
        <v>0</v>
      </c>
      <c r="AF239" s="82">
        <f t="shared" si="73"/>
        <v>0</v>
      </c>
      <c r="AG239" s="82">
        <f t="shared" si="73"/>
        <v>0.40658624173959063</v>
      </c>
      <c r="AH239" s="82">
        <f t="shared" si="73"/>
        <v>1.8540332623325328E-2</v>
      </c>
      <c r="AI239" s="82">
        <f t="shared" si="73"/>
        <v>0</v>
      </c>
    </row>
    <row r="240" spans="1:35">
      <c r="A240" s="113">
        <f t="shared" si="61"/>
        <v>41193</v>
      </c>
      <c r="B240" s="117">
        <f t="shared" ref="B240:B303" si="74">SUM(C240:AI240)</f>
        <v>11.213729864426258</v>
      </c>
      <c r="C240" s="82">
        <f t="shared" si="68"/>
        <v>4.4887121088050798E-2</v>
      </c>
      <c r="D240" s="82">
        <f t="shared" si="68"/>
        <v>0.74902943798234334</v>
      </c>
      <c r="E240" s="82">
        <f t="shared" si="68"/>
        <v>0.74902943798234334</v>
      </c>
      <c r="F240" s="82">
        <f t="shared" si="69"/>
        <v>0.74902943798234334</v>
      </c>
      <c r="G240" s="82">
        <f t="shared" si="68"/>
        <v>0.22768829537417073</v>
      </c>
      <c r="H240" s="82">
        <f t="shared" si="68"/>
        <v>0</v>
      </c>
      <c r="I240" s="82">
        <f t="shared" si="68"/>
        <v>0</v>
      </c>
      <c r="J240" s="82">
        <f t="shared" si="68"/>
        <v>7.1071275056080437E-3</v>
      </c>
      <c r="K240" s="82">
        <f t="shared" si="68"/>
        <v>0</v>
      </c>
      <c r="L240" s="82">
        <f t="shared" si="68"/>
        <v>1.6798517163712927</v>
      </c>
      <c r="M240" s="82">
        <f t="shared" si="68"/>
        <v>1.3661297722450245</v>
      </c>
      <c r="N240" s="82">
        <f t="shared" si="70"/>
        <v>1.902823611341284</v>
      </c>
      <c r="O240" s="82">
        <f t="shared" si="70"/>
        <v>1.4474470205929424</v>
      </c>
      <c r="P240" s="82">
        <f t="shared" si="70"/>
        <v>8.3431496804963992E-2</v>
      </c>
      <c r="Q240" s="82">
        <f t="shared" si="70"/>
        <v>0</v>
      </c>
      <c r="R240" s="82">
        <f t="shared" si="68"/>
        <v>0.16263449669583624</v>
      </c>
      <c r="S240" s="82">
        <f t="shared" si="68"/>
        <v>1.0571242285229357E-2</v>
      </c>
      <c r="T240" s="82">
        <f t="shared" si="68"/>
        <v>0</v>
      </c>
      <c r="U240" s="82">
        <f t="shared" si="68"/>
        <v>0.16230922770244458</v>
      </c>
      <c r="V240" s="82">
        <f t="shared" si="68"/>
        <v>1.1481995466726036</v>
      </c>
      <c r="W240" s="82">
        <f t="shared" si="71"/>
        <v>6.830648861225122E-2</v>
      </c>
      <c r="X240" s="82">
        <f t="shared" si="68"/>
        <v>0.10164656043489766</v>
      </c>
      <c r="Y240" s="82">
        <f t="shared" si="68"/>
        <v>0</v>
      </c>
      <c r="Z240" s="82">
        <f t="shared" si="68"/>
        <v>4.7164004041792509E-2</v>
      </c>
      <c r="AA240" s="82">
        <f t="shared" si="68"/>
        <v>0</v>
      </c>
      <c r="AB240" s="82"/>
      <c r="AC240" s="82">
        <f t="shared" si="73"/>
        <v>0</v>
      </c>
      <c r="AD240" s="82">
        <f t="shared" si="72"/>
        <v>8.131724834791812E-2</v>
      </c>
      <c r="AE240" s="82">
        <f t="shared" si="73"/>
        <v>0</v>
      </c>
      <c r="AF240" s="82">
        <f t="shared" si="73"/>
        <v>0</v>
      </c>
      <c r="AG240" s="82">
        <f t="shared" si="73"/>
        <v>0.40658624173959063</v>
      </c>
      <c r="AH240" s="82">
        <f t="shared" si="73"/>
        <v>1.8540332623325328E-2</v>
      </c>
      <c r="AI240" s="82">
        <f t="shared" si="73"/>
        <v>0</v>
      </c>
    </row>
    <row r="241" spans="1:35">
      <c r="A241" s="113">
        <f t="shared" si="61"/>
        <v>41194</v>
      </c>
      <c r="B241" s="117">
        <f t="shared" si="74"/>
        <v>11.213729864426258</v>
      </c>
      <c r="C241" s="82">
        <f t="shared" si="68"/>
        <v>4.4887121088050798E-2</v>
      </c>
      <c r="D241" s="82">
        <f t="shared" si="68"/>
        <v>0.74902943798234334</v>
      </c>
      <c r="E241" s="82">
        <f t="shared" si="68"/>
        <v>0.74902943798234334</v>
      </c>
      <c r="F241" s="82">
        <f t="shared" si="69"/>
        <v>0.74902943798234334</v>
      </c>
      <c r="G241" s="82">
        <f t="shared" si="68"/>
        <v>0.22768829537417073</v>
      </c>
      <c r="H241" s="82">
        <f t="shared" si="68"/>
        <v>0</v>
      </c>
      <c r="I241" s="82">
        <f t="shared" si="68"/>
        <v>0</v>
      </c>
      <c r="J241" s="82">
        <f t="shared" si="68"/>
        <v>7.1071275056080437E-3</v>
      </c>
      <c r="K241" s="82">
        <f t="shared" si="68"/>
        <v>0</v>
      </c>
      <c r="L241" s="82">
        <f t="shared" si="68"/>
        <v>1.6798517163712927</v>
      </c>
      <c r="M241" s="82">
        <f t="shared" si="68"/>
        <v>1.3661297722450245</v>
      </c>
      <c r="N241" s="82">
        <f t="shared" si="70"/>
        <v>1.902823611341284</v>
      </c>
      <c r="O241" s="82">
        <f t="shared" si="70"/>
        <v>1.4474470205929424</v>
      </c>
      <c r="P241" s="82">
        <f t="shared" si="70"/>
        <v>8.3431496804963992E-2</v>
      </c>
      <c r="Q241" s="82">
        <f t="shared" si="70"/>
        <v>0</v>
      </c>
      <c r="R241" s="82">
        <f t="shared" si="68"/>
        <v>0.16263449669583624</v>
      </c>
      <c r="S241" s="82">
        <f t="shared" si="68"/>
        <v>1.0571242285229357E-2</v>
      </c>
      <c r="T241" s="82">
        <f t="shared" si="68"/>
        <v>0</v>
      </c>
      <c r="U241" s="82">
        <f t="shared" si="68"/>
        <v>0.16230922770244458</v>
      </c>
      <c r="V241" s="82">
        <f t="shared" si="68"/>
        <v>1.1481995466726036</v>
      </c>
      <c r="W241" s="82">
        <f t="shared" si="71"/>
        <v>6.830648861225122E-2</v>
      </c>
      <c r="X241" s="82">
        <f t="shared" si="68"/>
        <v>0.10164656043489766</v>
      </c>
      <c r="Y241" s="82">
        <f t="shared" si="68"/>
        <v>0</v>
      </c>
      <c r="Z241" s="82">
        <f t="shared" si="68"/>
        <v>4.7164004041792509E-2</v>
      </c>
      <c r="AA241" s="82">
        <f t="shared" si="68"/>
        <v>0</v>
      </c>
      <c r="AB241" s="82"/>
      <c r="AC241" s="82">
        <f t="shared" si="73"/>
        <v>0</v>
      </c>
      <c r="AD241" s="82">
        <f t="shared" si="72"/>
        <v>8.131724834791812E-2</v>
      </c>
      <c r="AE241" s="82">
        <f t="shared" si="73"/>
        <v>0</v>
      </c>
      <c r="AF241" s="82">
        <f t="shared" si="73"/>
        <v>0</v>
      </c>
      <c r="AG241" s="82">
        <f t="shared" si="73"/>
        <v>0.40658624173959063</v>
      </c>
      <c r="AH241" s="82">
        <f t="shared" si="73"/>
        <v>1.8540332623325328E-2</v>
      </c>
      <c r="AI241" s="82">
        <f t="shared" si="73"/>
        <v>0</v>
      </c>
    </row>
    <row r="242" spans="1:35">
      <c r="A242" s="113">
        <f t="shared" si="61"/>
        <v>41195</v>
      </c>
      <c r="B242" s="117">
        <f t="shared" si="74"/>
        <v>11.213729864426258</v>
      </c>
      <c r="C242" s="82">
        <f t="shared" si="68"/>
        <v>4.4887121088050798E-2</v>
      </c>
      <c r="D242" s="82">
        <f t="shared" si="68"/>
        <v>0.74902943798234334</v>
      </c>
      <c r="E242" s="82">
        <f t="shared" si="68"/>
        <v>0.74902943798234334</v>
      </c>
      <c r="F242" s="82">
        <f t="shared" si="69"/>
        <v>0.74902943798234334</v>
      </c>
      <c r="G242" s="82">
        <f t="shared" si="68"/>
        <v>0.22768829537417073</v>
      </c>
      <c r="H242" s="82">
        <f t="shared" si="68"/>
        <v>0</v>
      </c>
      <c r="I242" s="82">
        <f t="shared" si="68"/>
        <v>0</v>
      </c>
      <c r="J242" s="82">
        <f t="shared" si="68"/>
        <v>7.1071275056080437E-3</v>
      </c>
      <c r="K242" s="82">
        <f t="shared" si="68"/>
        <v>0</v>
      </c>
      <c r="L242" s="82">
        <f t="shared" si="68"/>
        <v>1.6798517163712927</v>
      </c>
      <c r="M242" s="82">
        <f t="shared" si="68"/>
        <v>1.3661297722450245</v>
      </c>
      <c r="N242" s="82">
        <f t="shared" si="70"/>
        <v>1.902823611341284</v>
      </c>
      <c r="O242" s="82">
        <f t="shared" si="70"/>
        <v>1.4474470205929424</v>
      </c>
      <c r="P242" s="82">
        <f t="shared" si="70"/>
        <v>8.3431496804963992E-2</v>
      </c>
      <c r="Q242" s="82">
        <f t="shared" si="70"/>
        <v>0</v>
      </c>
      <c r="R242" s="82">
        <f t="shared" si="68"/>
        <v>0.16263449669583624</v>
      </c>
      <c r="S242" s="82">
        <f t="shared" si="68"/>
        <v>1.0571242285229357E-2</v>
      </c>
      <c r="T242" s="82">
        <f t="shared" si="68"/>
        <v>0</v>
      </c>
      <c r="U242" s="82">
        <f t="shared" si="68"/>
        <v>0.16230922770244458</v>
      </c>
      <c r="V242" s="82">
        <f t="shared" ref="C242:AA255" si="75">V$30/1.98347/31</f>
        <v>1.1481995466726036</v>
      </c>
      <c r="W242" s="82">
        <f t="shared" si="71"/>
        <v>6.830648861225122E-2</v>
      </c>
      <c r="X242" s="82">
        <f t="shared" si="75"/>
        <v>0.10164656043489766</v>
      </c>
      <c r="Y242" s="82">
        <f t="shared" si="75"/>
        <v>0</v>
      </c>
      <c r="Z242" s="82">
        <f t="shared" si="75"/>
        <v>4.7164004041792509E-2</v>
      </c>
      <c r="AA242" s="82">
        <f t="shared" si="75"/>
        <v>0</v>
      </c>
      <c r="AB242" s="82"/>
      <c r="AC242" s="82">
        <f t="shared" si="73"/>
        <v>0</v>
      </c>
      <c r="AD242" s="82">
        <f t="shared" si="72"/>
        <v>8.131724834791812E-2</v>
      </c>
      <c r="AE242" s="82">
        <f t="shared" si="73"/>
        <v>0</v>
      </c>
      <c r="AF242" s="82">
        <f t="shared" si="73"/>
        <v>0</v>
      </c>
      <c r="AG242" s="82">
        <f t="shared" si="73"/>
        <v>0.40658624173959063</v>
      </c>
      <c r="AH242" s="82">
        <f t="shared" si="73"/>
        <v>1.8540332623325328E-2</v>
      </c>
      <c r="AI242" s="82">
        <f t="shared" si="73"/>
        <v>0</v>
      </c>
    </row>
    <row r="243" spans="1:35">
      <c r="A243" s="113">
        <f t="shared" si="61"/>
        <v>41196</v>
      </c>
      <c r="B243" s="117">
        <f t="shared" si="74"/>
        <v>11.213729864426258</v>
      </c>
      <c r="C243" s="82">
        <f t="shared" si="75"/>
        <v>4.4887121088050798E-2</v>
      </c>
      <c r="D243" s="82">
        <f t="shared" si="75"/>
        <v>0.74902943798234334</v>
      </c>
      <c r="E243" s="82">
        <f t="shared" si="75"/>
        <v>0.74902943798234334</v>
      </c>
      <c r="F243" s="82">
        <f t="shared" si="69"/>
        <v>0.74902943798234334</v>
      </c>
      <c r="G243" s="82">
        <f t="shared" si="75"/>
        <v>0.22768829537417073</v>
      </c>
      <c r="H243" s="82">
        <f t="shared" si="75"/>
        <v>0</v>
      </c>
      <c r="I243" s="82">
        <f t="shared" si="75"/>
        <v>0</v>
      </c>
      <c r="J243" s="82">
        <f t="shared" si="75"/>
        <v>7.1071275056080437E-3</v>
      </c>
      <c r="K243" s="82">
        <f t="shared" si="75"/>
        <v>0</v>
      </c>
      <c r="L243" s="82">
        <f t="shared" si="75"/>
        <v>1.6798517163712927</v>
      </c>
      <c r="M243" s="82">
        <f t="shared" si="75"/>
        <v>1.3661297722450245</v>
      </c>
      <c r="N243" s="82">
        <f t="shared" si="70"/>
        <v>1.902823611341284</v>
      </c>
      <c r="O243" s="82">
        <f t="shared" si="70"/>
        <v>1.4474470205929424</v>
      </c>
      <c r="P243" s="82">
        <f t="shared" si="70"/>
        <v>8.3431496804963992E-2</v>
      </c>
      <c r="Q243" s="82">
        <f t="shared" si="70"/>
        <v>0</v>
      </c>
      <c r="R243" s="82">
        <f t="shared" si="75"/>
        <v>0.16263449669583624</v>
      </c>
      <c r="S243" s="82">
        <f t="shared" si="75"/>
        <v>1.0571242285229357E-2</v>
      </c>
      <c r="T243" s="82">
        <f t="shared" si="75"/>
        <v>0</v>
      </c>
      <c r="U243" s="82">
        <f t="shared" si="75"/>
        <v>0.16230922770244458</v>
      </c>
      <c r="V243" s="82">
        <f t="shared" si="75"/>
        <v>1.1481995466726036</v>
      </c>
      <c r="W243" s="82">
        <f t="shared" si="71"/>
        <v>6.830648861225122E-2</v>
      </c>
      <c r="X243" s="82">
        <f t="shared" si="75"/>
        <v>0.10164656043489766</v>
      </c>
      <c r="Y243" s="82">
        <f t="shared" si="75"/>
        <v>0</v>
      </c>
      <c r="Z243" s="82">
        <f t="shared" si="75"/>
        <v>4.7164004041792509E-2</v>
      </c>
      <c r="AA243" s="82">
        <f t="shared" si="75"/>
        <v>0</v>
      </c>
      <c r="AB243" s="82"/>
      <c r="AC243" s="82">
        <f t="shared" si="73"/>
        <v>0</v>
      </c>
      <c r="AD243" s="82">
        <f t="shared" si="72"/>
        <v>8.131724834791812E-2</v>
      </c>
      <c r="AE243" s="82">
        <f t="shared" si="73"/>
        <v>0</v>
      </c>
      <c r="AF243" s="82">
        <f t="shared" si="73"/>
        <v>0</v>
      </c>
      <c r="AG243" s="82">
        <f t="shared" si="73"/>
        <v>0.40658624173959063</v>
      </c>
      <c r="AH243" s="82">
        <f t="shared" si="73"/>
        <v>1.8540332623325328E-2</v>
      </c>
      <c r="AI243" s="82">
        <f t="shared" si="73"/>
        <v>0</v>
      </c>
    </row>
    <row r="244" spans="1:35">
      <c r="A244" s="113">
        <f t="shared" si="61"/>
        <v>41197</v>
      </c>
      <c r="B244" s="117">
        <f t="shared" si="74"/>
        <v>11.213729864426258</v>
      </c>
      <c r="C244" s="82">
        <f t="shared" si="75"/>
        <v>4.4887121088050798E-2</v>
      </c>
      <c r="D244" s="82">
        <f t="shared" si="75"/>
        <v>0.74902943798234334</v>
      </c>
      <c r="E244" s="82">
        <f t="shared" si="75"/>
        <v>0.74902943798234334</v>
      </c>
      <c r="F244" s="82">
        <f t="shared" si="69"/>
        <v>0.74902943798234334</v>
      </c>
      <c r="G244" s="82">
        <f t="shared" si="75"/>
        <v>0.22768829537417073</v>
      </c>
      <c r="H244" s="82">
        <f t="shared" si="75"/>
        <v>0</v>
      </c>
      <c r="I244" s="82">
        <f t="shared" si="75"/>
        <v>0</v>
      </c>
      <c r="J244" s="82">
        <f t="shared" si="75"/>
        <v>7.1071275056080437E-3</v>
      </c>
      <c r="K244" s="82">
        <f t="shared" si="75"/>
        <v>0</v>
      </c>
      <c r="L244" s="82">
        <f t="shared" si="75"/>
        <v>1.6798517163712927</v>
      </c>
      <c r="M244" s="82">
        <f t="shared" si="75"/>
        <v>1.3661297722450245</v>
      </c>
      <c r="N244" s="82">
        <f t="shared" si="70"/>
        <v>1.902823611341284</v>
      </c>
      <c r="O244" s="82">
        <f t="shared" si="70"/>
        <v>1.4474470205929424</v>
      </c>
      <c r="P244" s="82">
        <f t="shared" si="70"/>
        <v>8.3431496804963992E-2</v>
      </c>
      <c r="Q244" s="82">
        <f t="shared" si="70"/>
        <v>0</v>
      </c>
      <c r="R244" s="82">
        <f t="shared" si="75"/>
        <v>0.16263449669583624</v>
      </c>
      <c r="S244" s="82">
        <f t="shared" si="75"/>
        <v>1.0571242285229357E-2</v>
      </c>
      <c r="T244" s="82">
        <f t="shared" si="75"/>
        <v>0</v>
      </c>
      <c r="U244" s="82">
        <f t="shared" si="75"/>
        <v>0.16230922770244458</v>
      </c>
      <c r="V244" s="82">
        <f t="shared" si="75"/>
        <v>1.1481995466726036</v>
      </c>
      <c r="W244" s="82">
        <f t="shared" si="71"/>
        <v>6.830648861225122E-2</v>
      </c>
      <c r="X244" s="82">
        <f t="shared" si="75"/>
        <v>0.10164656043489766</v>
      </c>
      <c r="Y244" s="82">
        <f t="shared" si="75"/>
        <v>0</v>
      </c>
      <c r="Z244" s="82">
        <f t="shared" si="75"/>
        <v>4.7164004041792509E-2</v>
      </c>
      <c r="AA244" s="82">
        <f t="shared" si="75"/>
        <v>0</v>
      </c>
      <c r="AB244" s="82"/>
      <c r="AC244" s="82">
        <f t="shared" si="73"/>
        <v>0</v>
      </c>
      <c r="AD244" s="82">
        <f t="shared" si="72"/>
        <v>8.131724834791812E-2</v>
      </c>
      <c r="AE244" s="82">
        <f t="shared" si="73"/>
        <v>0</v>
      </c>
      <c r="AF244" s="82">
        <f t="shared" si="73"/>
        <v>0</v>
      </c>
      <c r="AG244" s="82">
        <f t="shared" si="73"/>
        <v>0.40658624173959063</v>
      </c>
      <c r="AH244" s="82">
        <f t="shared" si="73"/>
        <v>1.8540332623325328E-2</v>
      </c>
      <c r="AI244" s="82">
        <f t="shared" si="73"/>
        <v>0</v>
      </c>
    </row>
    <row r="245" spans="1:35">
      <c r="A245" s="113">
        <f t="shared" si="61"/>
        <v>41198</v>
      </c>
      <c r="B245" s="117">
        <f t="shared" si="74"/>
        <v>11.213729864426258</v>
      </c>
      <c r="C245" s="82">
        <f t="shared" si="75"/>
        <v>4.4887121088050798E-2</v>
      </c>
      <c r="D245" s="82">
        <f t="shared" si="75"/>
        <v>0.74902943798234334</v>
      </c>
      <c r="E245" s="82">
        <f t="shared" si="75"/>
        <v>0.74902943798234334</v>
      </c>
      <c r="F245" s="82">
        <f t="shared" si="69"/>
        <v>0.74902943798234334</v>
      </c>
      <c r="G245" s="82">
        <f t="shared" si="75"/>
        <v>0.22768829537417073</v>
      </c>
      <c r="H245" s="82">
        <f t="shared" si="75"/>
        <v>0</v>
      </c>
      <c r="I245" s="82">
        <f t="shared" si="75"/>
        <v>0</v>
      </c>
      <c r="J245" s="82">
        <f t="shared" si="75"/>
        <v>7.1071275056080437E-3</v>
      </c>
      <c r="K245" s="82">
        <f t="shared" si="75"/>
        <v>0</v>
      </c>
      <c r="L245" s="82">
        <f t="shared" si="75"/>
        <v>1.6798517163712927</v>
      </c>
      <c r="M245" s="82">
        <f t="shared" si="75"/>
        <v>1.3661297722450245</v>
      </c>
      <c r="N245" s="82">
        <f t="shared" si="70"/>
        <v>1.902823611341284</v>
      </c>
      <c r="O245" s="82">
        <f t="shared" si="70"/>
        <v>1.4474470205929424</v>
      </c>
      <c r="P245" s="82">
        <f t="shared" si="70"/>
        <v>8.3431496804963992E-2</v>
      </c>
      <c r="Q245" s="82">
        <f t="shared" si="70"/>
        <v>0</v>
      </c>
      <c r="R245" s="82">
        <f t="shared" si="75"/>
        <v>0.16263449669583624</v>
      </c>
      <c r="S245" s="82">
        <f t="shared" si="75"/>
        <v>1.0571242285229357E-2</v>
      </c>
      <c r="T245" s="82">
        <f t="shared" si="75"/>
        <v>0</v>
      </c>
      <c r="U245" s="82">
        <f t="shared" si="75"/>
        <v>0.16230922770244458</v>
      </c>
      <c r="V245" s="82">
        <f t="shared" si="75"/>
        <v>1.1481995466726036</v>
      </c>
      <c r="W245" s="82">
        <f t="shared" si="71"/>
        <v>6.830648861225122E-2</v>
      </c>
      <c r="X245" s="82">
        <f t="shared" si="75"/>
        <v>0.10164656043489766</v>
      </c>
      <c r="Y245" s="82">
        <f t="shared" si="75"/>
        <v>0</v>
      </c>
      <c r="Z245" s="82">
        <f t="shared" si="75"/>
        <v>4.7164004041792509E-2</v>
      </c>
      <c r="AA245" s="82">
        <f t="shared" si="75"/>
        <v>0</v>
      </c>
      <c r="AB245" s="82"/>
      <c r="AC245" s="82">
        <f t="shared" si="73"/>
        <v>0</v>
      </c>
      <c r="AD245" s="82">
        <f t="shared" si="72"/>
        <v>8.131724834791812E-2</v>
      </c>
      <c r="AE245" s="82">
        <f t="shared" si="73"/>
        <v>0</v>
      </c>
      <c r="AF245" s="82">
        <f t="shared" si="73"/>
        <v>0</v>
      </c>
      <c r="AG245" s="82">
        <f t="shared" si="73"/>
        <v>0.40658624173959063</v>
      </c>
      <c r="AH245" s="82">
        <f t="shared" si="73"/>
        <v>1.8540332623325328E-2</v>
      </c>
      <c r="AI245" s="82">
        <f t="shared" si="73"/>
        <v>0</v>
      </c>
    </row>
    <row r="246" spans="1:35">
      <c r="A246" s="113">
        <f t="shared" si="61"/>
        <v>41199</v>
      </c>
      <c r="B246" s="117">
        <f t="shared" si="74"/>
        <v>11.213729864426258</v>
      </c>
      <c r="C246" s="82">
        <f t="shared" si="75"/>
        <v>4.4887121088050798E-2</v>
      </c>
      <c r="D246" s="82">
        <f t="shared" si="75"/>
        <v>0.74902943798234334</v>
      </c>
      <c r="E246" s="82">
        <f t="shared" si="75"/>
        <v>0.74902943798234334</v>
      </c>
      <c r="F246" s="82">
        <f t="shared" si="69"/>
        <v>0.74902943798234334</v>
      </c>
      <c r="G246" s="82">
        <f t="shared" si="75"/>
        <v>0.22768829537417073</v>
      </c>
      <c r="H246" s="82">
        <f t="shared" si="75"/>
        <v>0</v>
      </c>
      <c r="I246" s="82">
        <f t="shared" si="75"/>
        <v>0</v>
      </c>
      <c r="J246" s="82">
        <f t="shared" si="75"/>
        <v>7.1071275056080437E-3</v>
      </c>
      <c r="K246" s="82">
        <f t="shared" si="75"/>
        <v>0</v>
      </c>
      <c r="L246" s="82">
        <f t="shared" si="75"/>
        <v>1.6798517163712927</v>
      </c>
      <c r="M246" s="82">
        <f t="shared" si="75"/>
        <v>1.3661297722450245</v>
      </c>
      <c r="N246" s="82">
        <f t="shared" si="70"/>
        <v>1.902823611341284</v>
      </c>
      <c r="O246" s="82">
        <f t="shared" si="70"/>
        <v>1.4474470205929424</v>
      </c>
      <c r="P246" s="82">
        <f t="shared" si="70"/>
        <v>8.3431496804963992E-2</v>
      </c>
      <c r="Q246" s="82">
        <f t="shared" si="70"/>
        <v>0</v>
      </c>
      <c r="R246" s="82">
        <f t="shared" si="75"/>
        <v>0.16263449669583624</v>
      </c>
      <c r="S246" s="82">
        <f t="shared" si="75"/>
        <v>1.0571242285229357E-2</v>
      </c>
      <c r="T246" s="82">
        <f t="shared" si="75"/>
        <v>0</v>
      </c>
      <c r="U246" s="82">
        <f t="shared" si="75"/>
        <v>0.16230922770244458</v>
      </c>
      <c r="V246" s="82">
        <f t="shared" si="75"/>
        <v>1.1481995466726036</v>
      </c>
      <c r="W246" s="82">
        <f t="shared" si="71"/>
        <v>6.830648861225122E-2</v>
      </c>
      <c r="X246" s="82">
        <f t="shared" si="75"/>
        <v>0.10164656043489766</v>
      </c>
      <c r="Y246" s="82">
        <f t="shared" si="75"/>
        <v>0</v>
      </c>
      <c r="Z246" s="82">
        <f t="shared" si="75"/>
        <v>4.7164004041792509E-2</v>
      </c>
      <c r="AA246" s="82">
        <f t="shared" si="75"/>
        <v>0</v>
      </c>
      <c r="AB246" s="82"/>
      <c r="AC246" s="82">
        <f t="shared" si="73"/>
        <v>0</v>
      </c>
      <c r="AD246" s="82">
        <f t="shared" si="72"/>
        <v>8.131724834791812E-2</v>
      </c>
      <c r="AE246" s="82">
        <f t="shared" si="73"/>
        <v>0</v>
      </c>
      <c r="AF246" s="82">
        <f t="shared" si="73"/>
        <v>0</v>
      </c>
      <c r="AG246" s="82">
        <f t="shared" si="73"/>
        <v>0.40658624173959063</v>
      </c>
      <c r="AH246" s="82">
        <f t="shared" si="73"/>
        <v>1.8540332623325328E-2</v>
      </c>
      <c r="AI246" s="82">
        <f t="shared" si="73"/>
        <v>0</v>
      </c>
    </row>
    <row r="247" spans="1:35">
      <c r="A247" s="113">
        <f t="shared" si="61"/>
        <v>41200</v>
      </c>
      <c r="B247" s="117">
        <f t="shared" si="74"/>
        <v>11.213729864426258</v>
      </c>
      <c r="C247" s="82">
        <f t="shared" si="75"/>
        <v>4.4887121088050798E-2</v>
      </c>
      <c r="D247" s="82">
        <f t="shared" si="75"/>
        <v>0.74902943798234334</v>
      </c>
      <c r="E247" s="82">
        <f t="shared" si="75"/>
        <v>0.74902943798234334</v>
      </c>
      <c r="F247" s="82">
        <f t="shared" si="69"/>
        <v>0.74902943798234334</v>
      </c>
      <c r="G247" s="82">
        <f t="shared" si="75"/>
        <v>0.22768829537417073</v>
      </c>
      <c r="H247" s="82">
        <f t="shared" si="75"/>
        <v>0</v>
      </c>
      <c r="I247" s="82">
        <f t="shared" si="75"/>
        <v>0</v>
      </c>
      <c r="J247" s="82">
        <f t="shared" si="75"/>
        <v>7.1071275056080437E-3</v>
      </c>
      <c r="K247" s="82">
        <f t="shared" si="75"/>
        <v>0</v>
      </c>
      <c r="L247" s="82">
        <f t="shared" si="75"/>
        <v>1.6798517163712927</v>
      </c>
      <c r="M247" s="82">
        <f t="shared" si="75"/>
        <v>1.3661297722450245</v>
      </c>
      <c r="N247" s="82">
        <f t="shared" si="70"/>
        <v>1.902823611341284</v>
      </c>
      <c r="O247" s="82">
        <f t="shared" si="70"/>
        <v>1.4474470205929424</v>
      </c>
      <c r="P247" s="82">
        <f t="shared" si="70"/>
        <v>8.3431496804963992E-2</v>
      </c>
      <c r="Q247" s="82">
        <f t="shared" si="70"/>
        <v>0</v>
      </c>
      <c r="R247" s="82">
        <f t="shared" si="75"/>
        <v>0.16263449669583624</v>
      </c>
      <c r="S247" s="82">
        <f t="shared" si="75"/>
        <v>1.0571242285229357E-2</v>
      </c>
      <c r="T247" s="82">
        <f t="shared" si="75"/>
        <v>0</v>
      </c>
      <c r="U247" s="82">
        <f t="shared" si="75"/>
        <v>0.16230922770244458</v>
      </c>
      <c r="V247" s="82">
        <f t="shared" si="75"/>
        <v>1.1481995466726036</v>
      </c>
      <c r="W247" s="82">
        <f t="shared" si="71"/>
        <v>6.830648861225122E-2</v>
      </c>
      <c r="X247" s="82">
        <f t="shared" si="75"/>
        <v>0.10164656043489766</v>
      </c>
      <c r="Y247" s="82">
        <f t="shared" si="75"/>
        <v>0</v>
      </c>
      <c r="Z247" s="82">
        <f t="shared" si="75"/>
        <v>4.7164004041792509E-2</v>
      </c>
      <c r="AA247" s="82">
        <f t="shared" si="75"/>
        <v>0</v>
      </c>
      <c r="AB247" s="82"/>
      <c r="AC247" s="82">
        <f t="shared" si="73"/>
        <v>0</v>
      </c>
      <c r="AD247" s="82">
        <f t="shared" si="72"/>
        <v>8.131724834791812E-2</v>
      </c>
      <c r="AE247" s="82">
        <f t="shared" si="73"/>
        <v>0</v>
      </c>
      <c r="AF247" s="82">
        <f t="shared" si="73"/>
        <v>0</v>
      </c>
      <c r="AG247" s="82">
        <f t="shared" si="73"/>
        <v>0.40658624173959063</v>
      </c>
      <c r="AH247" s="82">
        <f t="shared" si="73"/>
        <v>1.8540332623325328E-2</v>
      </c>
      <c r="AI247" s="82">
        <f t="shared" si="73"/>
        <v>0</v>
      </c>
    </row>
    <row r="248" spans="1:35">
      <c r="A248" s="113">
        <f t="shared" si="61"/>
        <v>41201</v>
      </c>
      <c r="B248" s="117">
        <f t="shared" si="74"/>
        <v>11.213729864426258</v>
      </c>
      <c r="C248" s="82">
        <f t="shared" si="75"/>
        <v>4.4887121088050798E-2</v>
      </c>
      <c r="D248" s="82">
        <f t="shared" si="75"/>
        <v>0.74902943798234334</v>
      </c>
      <c r="E248" s="82">
        <f t="shared" si="75"/>
        <v>0.74902943798234334</v>
      </c>
      <c r="F248" s="82">
        <f t="shared" si="69"/>
        <v>0.74902943798234334</v>
      </c>
      <c r="G248" s="82">
        <f t="shared" si="75"/>
        <v>0.22768829537417073</v>
      </c>
      <c r="H248" s="82">
        <f t="shared" si="75"/>
        <v>0</v>
      </c>
      <c r="I248" s="82">
        <f t="shared" si="75"/>
        <v>0</v>
      </c>
      <c r="J248" s="82">
        <f t="shared" si="75"/>
        <v>7.1071275056080437E-3</v>
      </c>
      <c r="K248" s="82">
        <f t="shared" si="75"/>
        <v>0</v>
      </c>
      <c r="L248" s="82">
        <f t="shared" si="75"/>
        <v>1.6798517163712927</v>
      </c>
      <c r="M248" s="82">
        <f t="shared" si="75"/>
        <v>1.3661297722450245</v>
      </c>
      <c r="N248" s="82">
        <f t="shared" si="70"/>
        <v>1.902823611341284</v>
      </c>
      <c r="O248" s="82">
        <f t="shared" si="70"/>
        <v>1.4474470205929424</v>
      </c>
      <c r="P248" s="82">
        <f t="shared" si="70"/>
        <v>8.3431496804963992E-2</v>
      </c>
      <c r="Q248" s="82">
        <f t="shared" si="70"/>
        <v>0</v>
      </c>
      <c r="R248" s="82">
        <f t="shared" si="75"/>
        <v>0.16263449669583624</v>
      </c>
      <c r="S248" s="82">
        <f t="shared" si="75"/>
        <v>1.0571242285229357E-2</v>
      </c>
      <c r="T248" s="82">
        <f t="shared" si="75"/>
        <v>0</v>
      </c>
      <c r="U248" s="82">
        <f t="shared" si="75"/>
        <v>0.16230922770244458</v>
      </c>
      <c r="V248" s="82">
        <f t="shared" si="75"/>
        <v>1.1481995466726036</v>
      </c>
      <c r="W248" s="82">
        <f t="shared" si="71"/>
        <v>6.830648861225122E-2</v>
      </c>
      <c r="X248" s="82">
        <f t="shared" si="75"/>
        <v>0.10164656043489766</v>
      </c>
      <c r="Y248" s="82">
        <f t="shared" si="75"/>
        <v>0</v>
      </c>
      <c r="Z248" s="82">
        <f t="shared" si="75"/>
        <v>4.7164004041792509E-2</v>
      </c>
      <c r="AA248" s="82">
        <f t="shared" si="75"/>
        <v>0</v>
      </c>
      <c r="AB248" s="82"/>
      <c r="AC248" s="82">
        <f t="shared" si="73"/>
        <v>0</v>
      </c>
      <c r="AD248" s="82">
        <f t="shared" si="72"/>
        <v>8.131724834791812E-2</v>
      </c>
      <c r="AE248" s="82">
        <f t="shared" si="73"/>
        <v>0</v>
      </c>
      <c r="AF248" s="82">
        <f t="shared" si="73"/>
        <v>0</v>
      </c>
      <c r="AG248" s="82">
        <f t="shared" si="73"/>
        <v>0.40658624173959063</v>
      </c>
      <c r="AH248" s="82">
        <f t="shared" si="73"/>
        <v>1.8540332623325328E-2</v>
      </c>
      <c r="AI248" s="82">
        <f t="shared" si="73"/>
        <v>0</v>
      </c>
    </row>
    <row r="249" spans="1:35">
      <c r="A249" s="113">
        <f t="shared" si="61"/>
        <v>41202</v>
      </c>
      <c r="B249" s="117">
        <f t="shared" si="74"/>
        <v>11.213729864426258</v>
      </c>
      <c r="C249" s="82">
        <f t="shared" si="75"/>
        <v>4.4887121088050798E-2</v>
      </c>
      <c r="D249" s="82">
        <f t="shared" si="75"/>
        <v>0.74902943798234334</v>
      </c>
      <c r="E249" s="82">
        <f t="shared" si="75"/>
        <v>0.74902943798234334</v>
      </c>
      <c r="F249" s="82">
        <f t="shared" si="69"/>
        <v>0.74902943798234334</v>
      </c>
      <c r="G249" s="82">
        <f t="shared" si="75"/>
        <v>0.22768829537417073</v>
      </c>
      <c r="H249" s="82">
        <f t="shared" si="75"/>
        <v>0</v>
      </c>
      <c r="I249" s="82">
        <f t="shared" si="75"/>
        <v>0</v>
      </c>
      <c r="J249" s="82">
        <f t="shared" si="75"/>
        <v>7.1071275056080437E-3</v>
      </c>
      <c r="K249" s="82">
        <f t="shared" si="75"/>
        <v>0</v>
      </c>
      <c r="L249" s="82">
        <f t="shared" si="75"/>
        <v>1.6798517163712927</v>
      </c>
      <c r="M249" s="82">
        <f t="shared" si="75"/>
        <v>1.3661297722450245</v>
      </c>
      <c r="N249" s="82">
        <f t="shared" si="70"/>
        <v>1.902823611341284</v>
      </c>
      <c r="O249" s="82">
        <f t="shared" si="70"/>
        <v>1.4474470205929424</v>
      </c>
      <c r="P249" s="82">
        <f t="shared" si="70"/>
        <v>8.3431496804963992E-2</v>
      </c>
      <c r="Q249" s="82">
        <f t="shared" si="70"/>
        <v>0</v>
      </c>
      <c r="R249" s="82">
        <f t="shared" si="75"/>
        <v>0.16263449669583624</v>
      </c>
      <c r="S249" s="82">
        <f t="shared" si="75"/>
        <v>1.0571242285229357E-2</v>
      </c>
      <c r="T249" s="82">
        <f t="shared" si="75"/>
        <v>0</v>
      </c>
      <c r="U249" s="82">
        <f t="shared" si="75"/>
        <v>0.16230922770244458</v>
      </c>
      <c r="V249" s="82">
        <f t="shared" si="75"/>
        <v>1.1481995466726036</v>
      </c>
      <c r="W249" s="82">
        <f t="shared" si="71"/>
        <v>6.830648861225122E-2</v>
      </c>
      <c r="X249" s="82">
        <f t="shared" si="75"/>
        <v>0.10164656043489766</v>
      </c>
      <c r="Y249" s="82">
        <f t="shared" si="75"/>
        <v>0</v>
      </c>
      <c r="Z249" s="82">
        <f t="shared" si="75"/>
        <v>4.7164004041792509E-2</v>
      </c>
      <c r="AA249" s="82">
        <f t="shared" si="75"/>
        <v>0</v>
      </c>
      <c r="AB249" s="82"/>
      <c r="AC249" s="82">
        <f t="shared" si="73"/>
        <v>0</v>
      </c>
      <c r="AD249" s="82">
        <f t="shared" si="72"/>
        <v>8.131724834791812E-2</v>
      </c>
      <c r="AE249" s="82">
        <f t="shared" si="73"/>
        <v>0</v>
      </c>
      <c r="AF249" s="82">
        <f t="shared" si="73"/>
        <v>0</v>
      </c>
      <c r="AG249" s="82">
        <f t="shared" si="73"/>
        <v>0.40658624173959063</v>
      </c>
      <c r="AH249" s="82">
        <f t="shared" si="73"/>
        <v>1.8540332623325328E-2</v>
      </c>
      <c r="AI249" s="82">
        <f t="shared" si="73"/>
        <v>0</v>
      </c>
    </row>
    <row r="250" spans="1:35">
      <c r="A250" s="113">
        <f t="shared" si="61"/>
        <v>41203</v>
      </c>
      <c r="B250" s="117">
        <f t="shared" si="74"/>
        <v>11.213729864426258</v>
      </c>
      <c r="C250" s="82">
        <f t="shared" si="75"/>
        <v>4.4887121088050798E-2</v>
      </c>
      <c r="D250" s="82">
        <f t="shared" si="75"/>
        <v>0.74902943798234334</v>
      </c>
      <c r="E250" s="82">
        <f t="shared" si="75"/>
        <v>0.74902943798234334</v>
      </c>
      <c r="F250" s="82">
        <f t="shared" si="69"/>
        <v>0.74902943798234334</v>
      </c>
      <c r="G250" s="82">
        <f t="shared" si="75"/>
        <v>0.22768829537417073</v>
      </c>
      <c r="H250" s="82">
        <f t="shared" si="75"/>
        <v>0</v>
      </c>
      <c r="I250" s="82">
        <f t="shared" si="75"/>
        <v>0</v>
      </c>
      <c r="J250" s="82">
        <f t="shared" si="75"/>
        <v>7.1071275056080437E-3</v>
      </c>
      <c r="K250" s="82">
        <f t="shared" si="75"/>
        <v>0</v>
      </c>
      <c r="L250" s="82">
        <f t="shared" si="75"/>
        <v>1.6798517163712927</v>
      </c>
      <c r="M250" s="82">
        <f t="shared" si="75"/>
        <v>1.3661297722450245</v>
      </c>
      <c r="N250" s="82">
        <f t="shared" si="70"/>
        <v>1.902823611341284</v>
      </c>
      <c r="O250" s="82">
        <f t="shared" si="70"/>
        <v>1.4474470205929424</v>
      </c>
      <c r="P250" s="82">
        <f t="shared" si="70"/>
        <v>8.3431496804963992E-2</v>
      </c>
      <c r="Q250" s="82">
        <f t="shared" si="70"/>
        <v>0</v>
      </c>
      <c r="R250" s="82">
        <f t="shared" si="75"/>
        <v>0.16263449669583624</v>
      </c>
      <c r="S250" s="82">
        <f t="shared" si="75"/>
        <v>1.0571242285229357E-2</v>
      </c>
      <c r="T250" s="82">
        <f t="shared" si="75"/>
        <v>0</v>
      </c>
      <c r="U250" s="82">
        <f t="shared" si="75"/>
        <v>0.16230922770244458</v>
      </c>
      <c r="V250" s="82">
        <f t="shared" si="75"/>
        <v>1.1481995466726036</v>
      </c>
      <c r="W250" s="82">
        <f t="shared" si="71"/>
        <v>6.830648861225122E-2</v>
      </c>
      <c r="X250" s="82">
        <f t="shared" si="75"/>
        <v>0.10164656043489766</v>
      </c>
      <c r="Y250" s="82">
        <f t="shared" si="75"/>
        <v>0</v>
      </c>
      <c r="Z250" s="82">
        <f t="shared" si="75"/>
        <v>4.7164004041792509E-2</v>
      </c>
      <c r="AA250" s="82">
        <f t="shared" si="75"/>
        <v>0</v>
      </c>
      <c r="AB250" s="82"/>
      <c r="AC250" s="82">
        <f t="shared" si="73"/>
        <v>0</v>
      </c>
      <c r="AD250" s="82">
        <f t="shared" si="72"/>
        <v>8.131724834791812E-2</v>
      </c>
      <c r="AE250" s="82">
        <f t="shared" si="73"/>
        <v>0</v>
      </c>
      <c r="AF250" s="82">
        <f t="shared" si="73"/>
        <v>0</v>
      </c>
      <c r="AG250" s="82">
        <f t="shared" si="73"/>
        <v>0.40658624173959063</v>
      </c>
      <c r="AH250" s="82">
        <f t="shared" si="73"/>
        <v>1.8540332623325328E-2</v>
      </c>
      <c r="AI250" s="82">
        <f t="shared" si="73"/>
        <v>0</v>
      </c>
    </row>
    <row r="251" spans="1:35">
      <c r="A251" s="113">
        <f t="shared" si="61"/>
        <v>41204</v>
      </c>
      <c r="B251" s="117">
        <f t="shared" si="74"/>
        <v>11.213729864426258</v>
      </c>
      <c r="C251" s="82">
        <f t="shared" si="75"/>
        <v>4.4887121088050798E-2</v>
      </c>
      <c r="D251" s="82">
        <f t="shared" si="75"/>
        <v>0.74902943798234334</v>
      </c>
      <c r="E251" s="82">
        <f t="shared" si="75"/>
        <v>0.74902943798234334</v>
      </c>
      <c r="F251" s="82">
        <f t="shared" si="69"/>
        <v>0.74902943798234334</v>
      </c>
      <c r="G251" s="82">
        <f t="shared" si="75"/>
        <v>0.22768829537417073</v>
      </c>
      <c r="H251" s="82">
        <f t="shared" si="75"/>
        <v>0</v>
      </c>
      <c r="I251" s="82">
        <f t="shared" si="75"/>
        <v>0</v>
      </c>
      <c r="J251" s="82">
        <f t="shared" si="75"/>
        <v>7.1071275056080437E-3</v>
      </c>
      <c r="K251" s="82">
        <f t="shared" si="75"/>
        <v>0</v>
      </c>
      <c r="L251" s="82">
        <f t="shared" si="75"/>
        <v>1.6798517163712927</v>
      </c>
      <c r="M251" s="82">
        <f t="shared" si="75"/>
        <v>1.3661297722450245</v>
      </c>
      <c r="N251" s="82">
        <f t="shared" si="70"/>
        <v>1.902823611341284</v>
      </c>
      <c r="O251" s="82">
        <f t="shared" si="70"/>
        <v>1.4474470205929424</v>
      </c>
      <c r="P251" s="82">
        <f t="shared" si="70"/>
        <v>8.3431496804963992E-2</v>
      </c>
      <c r="Q251" s="82">
        <f t="shared" si="70"/>
        <v>0</v>
      </c>
      <c r="R251" s="82">
        <f t="shared" si="75"/>
        <v>0.16263449669583624</v>
      </c>
      <c r="S251" s="82">
        <f t="shared" si="75"/>
        <v>1.0571242285229357E-2</v>
      </c>
      <c r="T251" s="82">
        <f t="shared" si="75"/>
        <v>0</v>
      </c>
      <c r="U251" s="82">
        <f t="shared" si="75"/>
        <v>0.16230922770244458</v>
      </c>
      <c r="V251" s="82">
        <f t="shared" si="75"/>
        <v>1.1481995466726036</v>
      </c>
      <c r="W251" s="82">
        <f t="shared" si="71"/>
        <v>6.830648861225122E-2</v>
      </c>
      <c r="X251" s="82">
        <f t="shared" si="75"/>
        <v>0.10164656043489766</v>
      </c>
      <c r="Y251" s="82">
        <f t="shared" si="75"/>
        <v>0</v>
      </c>
      <c r="Z251" s="82">
        <f t="shared" si="75"/>
        <v>4.7164004041792509E-2</v>
      </c>
      <c r="AA251" s="82">
        <f t="shared" si="75"/>
        <v>0</v>
      </c>
      <c r="AB251" s="82"/>
      <c r="AC251" s="82">
        <f t="shared" si="73"/>
        <v>0</v>
      </c>
      <c r="AD251" s="82">
        <f t="shared" si="72"/>
        <v>8.131724834791812E-2</v>
      </c>
      <c r="AE251" s="82">
        <f t="shared" si="73"/>
        <v>0</v>
      </c>
      <c r="AF251" s="82">
        <f t="shared" si="73"/>
        <v>0</v>
      </c>
      <c r="AG251" s="82">
        <f t="shared" si="73"/>
        <v>0.40658624173959063</v>
      </c>
      <c r="AH251" s="82">
        <f t="shared" si="73"/>
        <v>1.8540332623325328E-2</v>
      </c>
      <c r="AI251" s="82">
        <f t="shared" si="73"/>
        <v>0</v>
      </c>
    </row>
    <row r="252" spans="1:35">
      <c r="A252" s="113">
        <f t="shared" si="61"/>
        <v>41205</v>
      </c>
      <c r="B252" s="117">
        <f t="shared" si="74"/>
        <v>11.213729864426258</v>
      </c>
      <c r="C252" s="82">
        <f t="shared" si="75"/>
        <v>4.4887121088050798E-2</v>
      </c>
      <c r="D252" s="82">
        <f t="shared" si="75"/>
        <v>0.74902943798234334</v>
      </c>
      <c r="E252" s="82">
        <f t="shared" si="75"/>
        <v>0.74902943798234334</v>
      </c>
      <c r="F252" s="82">
        <f t="shared" si="69"/>
        <v>0.74902943798234334</v>
      </c>
      <c r="G252" s="82">
        <f t="shared" si="75"/>
        <v>0.22768829537417073</v>
      </c>
      <c r="H252" s="82">
        <f t="shared" si="75"/>
        <v>0</v>
      </c>
      <c r="I252" s="82">
        <f t="shared" si="75"/>
        <v>0</v>
      </c>
      <c r="J252" s="82">
        <f t="shared" si="75"/>
        <v>7.1071275056080437E-3</v>
      </c>
      <c r="K252" s="82">
        <f t="shared" si="75"/>
        <v>0</v>
      </c>
      <c r="L252" s="82">
        <f t="shared" si="75"/>
        <v>1.6798517163712927</v>
      </c>
      <c r="M252" s="82">
        <f t="shared" si="75"/>
        <v>1.3661297722450245</v>
      </c>
      <c r="N252" s="82">
        <f t="shared" si="70"/>
        <v>1.902823611341284</v>
      </c>
      <c r="O252" s="82">
        <f t="shared" si="70"/>
        <v>1.4474470205929424</v>
      </c>
      <c r="P252" s="82">
        <f t="shared" si="70"/>
        <v>8.3431496804963992E-2</v>
      </c>
      <c r="Q252" s="82">
        <f t="shared" si="70"/>
        <v>0</v>
      </c>
      <c r="R252" s="82">
        <f t="shared" si="75"/>
        <v>0.16263449669583624</v>
      </c>
      <c r="S252" s="82">
        <f t="shared" si="75"/>
        <v>1.0571242285229357E-2</v>
      </c>
      <c r="T252" s="82">
        <f t="shared" si="75"/>
        <v>0</v>
      </c>
      <c r="U252" s="82">
        <f t="shared" si="75"/>
        <v>0.16230922770244458</v>
      </c>
      <c r="V252" s="82">
        <f t="shared" si="75"/>
        <v>1.1481995466726036</v>
      </c>
      <c r="W252" s="82">
        <f t="shared" si="71"/>
        <v>6.830648861225122E-2</v>
      </c>
      <c r="X252" s="82">
        <f t="shared" si="75"/>
        <v>0.10164656043489766</v>
      </c>
      <c r="Y252" s="82">
        <f t="shared" si="75"/>
        <v>0</v>
      </c>
      <c r="Z252" s="82">
        <f t="shared" si="75"/>
        <v>4.7164004041792509E-2</v>
      </c>
      <c r="AA252" s="82">
        <f t="shared" si="75"/>
        <v>0</v>
      </c>
      <c r="AB252" s="82"/>
      <c r="AC252" s="82">
        <f t="shared" si="73"/>
        <v>0</v>
      </c>
      <c r="AD252" s="82">
        <f t="shared" si="72"/>
        <v>8.131724834791812E-2</v>
      </c>
      <c r="AE252" s="82">
        <f t="shared" si="73"/>
        <v>0</v>
      </c>
      <c r="AF252" s="82">
        <f t="shared" si="73"/>
        <v>0</v>
      </c>
      <c r="AG252" s="82">
        <f t="shared" si="73"/>
        <v>0.40658624173959063</v>
      </c>
      <c r="AH252" s="82">
        <f t="shared" si="73"/>
        <v>1.8540332623325328E-2</v>
      </c>
      <c r="AI252" s="82">
        <f t="shared" si="73"/>
        <v>0</v>
      </c>
    </row>
    <row r="253" spans="1:35">
      <c r="A253" s="113">
        <f t="shared" si="61"/>
        <v>41206</v>
      </c>
      <c r="B253" s="117">
        <f t="shared" si="74"/>
        <v>11.213729864426258</v>
      </c>
      <c r="C253" s="82">
        <f t="shared" si="75"/>
        <v>4.4887121088050798E-2</v>
      </c>
      <c r="D253" s="82">
        <f t="shared" si="75"/>
        <v>0.74902943798234334</v>
      </c>
      <c r="E253" s="82">
        <f t="shared" si="75"/>
        <v>0.74902943798234334</v>
      </c>
      <c r="F253" s="82">
        <f t="shared" si="69"/>
        <v>0.74902943798234334</v>
      </c>
      <c r="G253" s="82">
        <f t="shared" si="75"/>
        <v>0.22768829537417073</v>
      </c>
      <c r="H253" s="82">
        <f t="shared" si="75"/>
        <v>0</v>
      </c>
      <c r="I253" s="82">
        <f t="shared" si="75"/>
        <v>0</v>
      </c>
      <c r="J253" s="82">
        <f t="shared" si="75"/>
        <v>7.1071275056080437E-3</v>
      </c>
      <c r="K253" s="82">
        <f t="shared" si="75"/>
        <v>0</v>
      </c>
      <c r="L253" s="82">
        <f t="shared" si="75"/>
        <v>1.6798517163712927</v>
      </c>
      <c r="M253" s="82">
        <f t="shared" si="75"/>
        <v>1.3661297722450245</v>
      </c>
      <c r="N253" s="82">
        <f t="shared" si="70"/>
        <v>1.902823611341284</v>
      </c>
      <c r="O253" s="82">
        <f t="shared" si="70"/>
        <v>1.4474470205929424</v>
      </c>
      <c r="P253" s="82">
        <f t="shared" si="70"/>
        <v>8.3431496804963992E-2</v>
      </c>
      <c r="Q253" s="82">
        <f t="shared" si="70"/>
        <v>0</v>
      </c>
      <c r="R253" s="82">
        <f t="shared" si="75"/>
        <v>0.16263449669583624</v>
      </c>
      <c r="S253" s="82">
        <f t="shared" si="75"/>
        <v>1.0571242285229357E-2</v>
      </c>
      <c r="T253" s="82">
        <f t="shared" si="75"/>
        <v>0</v>
      </c>
      <c r="U253" s="82">
        <f t="shared" si="75"/>
        <v>0.16230922770244458</v>
      </c>
      <c r="V253" s="82">
        <f t="shared" si="75"/>
        <v>1.1481995466726036</v>
      </c>
      <c r="W253" s="82">
        <f t="shared" si="71"/>
        <v>6.830648861225122E-2</v>
      </c>
      <c r="X253" s="82">
        <f t="shared" si="75"/>
        <v>0.10164656043489766</v>
      </c>
      <c r="Y253" s="82">
        <f t="shared" si="75"/>
        <v>0</v>
      </c>
      <c r="Z253" s="82">
        <f t="shared" si="75"/>
        <v>4.7164004041792509E-2</v>
      </c>
      <c r="AA253" s="82">
        <f t="shared" si="75"/>
        <v>0</v>
      </c>
      <c r="AB253" s="82"/>
      <c r="AC253" s="82">
        <f t="shared" si="73"/>
        <v>0</v>
      </c>
      <c r="AD253" s="82">
        <f t="shared" si="72"/>
        <v>8.131724834791812E-2</v>
      </c>
      <c r="AE253" s="82">
        <f t="shared" si="73"/>
        <v>0</v>
      </c>
      <c r="AF253" s="82">
        <f t="shared" si="73"/>
        <v>0</v>
      </c>
      <c r="AG253" s="82">
        <f t="shared" si="73"/>
        <v>0.40658624173959063</v>
      </c>
      <c r="AH253" s="82">
        <f t="shared" si="73"/>
        <v>1.8540332623325328E-2</v>
      </c>
      <c r="AI253" s="82">
        <f t="shared" si="73"/>
        <v>0</v>
      </c>
    </row>
    <row r="254" spans="1:35">
      <c r="A254" s="113">
        <f t="shared" si="61"/>
        <v>41207</v>
      </c>
      <c r="B254" s="117">
        <f t="shared" si="74"/>
        <v>11.213729864426258</v>
      </c>
      <c r="C254" s="82">
        <f t="shared" si="75"/>
        <v>4.4887121088050798E-2</v>
      </c>
      <c r="D254" s="82">
        <f t="shared" si="75"/>
        <v>0.74902943798234334</v>
      </c>
      <c r="E254" s="82">
        <f t="shared" si="75"/>
        <v>0.74902943798234334</v>
      </c>
      <c r="F254" s="82">
        <f t="shared" si="69"/>
        <v>0.74902943798234334</v>
      </c>
      <c r="G254" s="82">
        <f t="shared" si="75"/>
        <v>0.22768829537417073</v>
      </c>
      <c r="H254" s="82">
        <f t="shared" si="75"/>
        <v>0</v>
      </c>
      <c r="I254" s="82">
        <f t="shared" si="75"/>
        <v>0</v>
      </c>
      <c r="J254" s="82">
        <f t="shared" si="75"/>
        <v>7.1071275056080437E-3</v>
      </c>
      <c r="K254" s="82">
        <f t="shared" si="75"/>
        <v>0</v>
      </c>
      <c r="L254" s="82">
        <f t="shared" si="75"/>
        <v>1.6798517163712927</v>
      </c>
      <c r="M254" s="82">
        <f t="shared" si="75"/>
        <v>1.3661297722450245</v>
      </c>
      <c r="N254" s="82">
        <f t="shared" si="70"/>
        <v>1.902823611341284</v>
      </c>
      <c r="O254" s="82">
        <f t="shared" si="70"/>
        <v>1.4474470205929424</v>
      </c>
      <c r="P254" s="82">
        <f t="shared" si="70"/>
        <v>8.3431496804963992E-2</v>
      </c>
      <c r="Q254" s="82">
        <f t="shared" si="70"/>
        <v>0</v>
      </c>
      <c r="R254" s="82">
        <f t="shared" si="75"/>
        <v>0.16263449669583624</v>
      </c>
      <c r="S254" s="82">
        <f t="shared" si="75"/>
        <v>1.0571242285229357E-2</v>
      </c>
      <c r="T254" s="82">
        <f t="shared" si="75"/>
        <v>0</v>
      </c>
      <c r="U254" s="82">
        <f t="shared" si="75"/>
        <v>0.16230922770244458</v>
      </c>
      <c r="V254" s="82">
        <f t="shared" si="75"/>
        <v>1.1481995466726036</v>
      </c>
      <c r="W254" s="82">
        <f t="shared" si="71"/>
        <v>6.830648861225122E-2</v>
      </c>
      <c r="X254" s="82">
        <f t="shared" si="75"/>
        <v>0.10164656043489766</v>
      </c>
      <c r="Y254" s="82">
        <f t="shared" si="75"/>
        <v>0</v>
      </c>
      <c r="Z254" s="82">
        <f t="shared" si="75"/>
        <v>4.7164004041792509E-2</v>
      </c>
      <c r="AA254" s="82">
        <f t="shared" si="75"/>
        <v>0</v>
      </c>
      <c r="AB254" s="82"/>
      <c r="AC254" s="82">
        <f t="shared" si="73"/>
        <v>0</v>
      </c>
      <c r="AD254" s="82">
        <f t="shared" si="72"/>
        <v>8.131724834791812E-2</v>
      </c>
      <c r="AE254" s="82">
        <f t="shared" si="73"/>
        <v>0</v>
      </c>
      <c r="AF254" s="82">
        <f t="shared" si="73"/>
        <v>0</v>
      </c>
      <c r="AG254" s="82">
        <f t="shared" si="73"/>
        <v>0.40658624173959063</v>
      </c>
      <c r="AH254" s="82">
        <f t="shared" si="73"/>
        <v>1.8540332623325328E-2</v>
      </c>
      <c r="AI254" s="82">
        <f t="shared" si="73"/>
        <v>0</v>
      </c>
    </row>
    <row r="255" spans="1:35">
      <c r="A255" s="113">
        <f t="shared" si="61"/>
        <v>41208</v>
      </c>
      <c r="B255" s="117">
        <f t="shared" si="74"/>
        <v>11.213729864426258</v>
      </c>
      <c r="C255" s="82">
        <f t="shared" si="75"/>
        <v>4.4887121088050798E-2</v>
      </c>
      <c r="D255" s="82">
        <f t="shared" si="75"/>
        <v>0.74902943798234334</v>
      </c>
      <c r="E255" s="82">
        <f t="shared" si="75"/>
        <v>0.74902943798234334</v>
      </c>
      <c r="F255" s="82">
        <f t="shared" si="69"/>
        <v>0.74902943798234334</v>
      </c>
      <c r="G255" s="82">
        <f t="shared" si="75"/>
        <v>0.22768829537417073</v>
      </c>
      <c r="H255" s="82">
        <f t="shared" si="75"/>
        <v>0</v>
      </c>
      <c r="I255" s="82">
        <f t="shared" si="75"/>
        <v>0</v>
      </c>
      <c r="J255" s="82">
        <f t="shared" si="75"/>
        <v>7.1071275056080437E-3</v>
      </c>
      <c r="K255" s="82">
        <f t="shared" si="75"/>
        <v>0</v>
      </c>
      <c r="L255" s="82">
        <f t="shared" si="75"/>
        <v>1.6798517163712927</v>
      </c>
      <c r="M255" s="82">
        <f t="shared" si="75"/>
        <v>1.3661297722450245</v>
      </c>
      <c r="N255" s="82">
        <f t="shared" si="70"/>
        <v>1.902823611341284</v>
      </c>
      <c r="O255" s="82">
        <f t="shared" si="70"/>
        <v>1.4474470205929424</v>
      </c>
      <c r="P255" s="82">
        <f t="shared" si="70"/>
        <v>8.3431496804963992E-2</v>
      </c>
      <c r="Q255" s="82">
        <f t="shared" si="70"/>
        <v>0</v>
      </c>
      <c r="R255" s="82">
        <f t="shared" ref="C255:AD260" si="76">R$30/1.98347/31</f>
        <v>0.16263449669583624</v>
      </c>
      <c r="S255" s="82">
        <f t="shared" si="76"/>
        <v>1.0571242285229357E-2</v>
      </c>
      <c r="T255" s="82">
        <f t="shared" si="76"/>
        <v>0</v>
      </c>
      <c r="U255" s="82">
        <f t="shared" si="76"/>
        <v>0.16230922770244458</v>
      </c>
      <c r="V255" s="82">
        <f t="shared" si="76"/>
        <v>1.1481995466726036</v>
      </c>
      <c r="W255" s="82">
        <f t="shared" si="76"/>
        <v>6.830648861225122E-2</v>
      </c>
      <c r="X255" s="82">
        <f t="shared" si="76"/>
        <v>0.10164656043489766</v>
      </c>
      <c r="Y255" s="82">
        <f t="shared" si="76"/>
        <v>0</v>
      </c>
      <c r="Z255" s="82">
        <f t="shared" si="76"/>
        <v>4.7164004041792509E-2</v>
      </c>
      <c r="AA255" s="82">
        <f t="shared" si="76"/>
        <v>0</v>
      </c>
      <c r="AB255" s="82"/>
      <c r="AC255" s="82">
        <f t="shared" si="73"/>
        <v>0</v>
      </c>
      <c r="AD255" s="82">
        <f t="shared" si="72"/>
        <v>8.131724834791812E-2</v>
      </c>
      <c r="AE255" s="82">
        <f t="shared" si="73"/>
        <v>0</v>
      </c>
      <c r="AF255" s="82">
        <f t="shared" si="73"/>
        <v>0</v>
      </c>
      <c r="AG255" s="82">
        <f t="shared" si="73"/>
        <v>0.40658624173959063</v>
      </c>
      <c r="AH255" s="82">
        <f t="shared" si="73"/>
        <v>1.8540332623325328E-2</v>
      </c>
      <c r="AI255" s="82">
        <f t="shared" si="73"/>
        <v>0</v>
      </c>
    </row>
    <row r="256" spans="1:35">
      <c r="A256" s="113">
        <f t="shared" si="61"/>
        <v>41209</v>
      </c>
      <c r="B256" s="117">
        <f t="shared" si="74"/>
        <v>11.213729864426258</v>
      </c>
      <c r="C256" s="82">
        <f t="shared" si="76"/>
        <v>4.4887121088050798E-2</v>
      </c>
      <c r="D256" s="82">
        <f t="shared" si="76"/>
        <v>0.74902943798234334</v>
      </c>
      <c r="E256" s="82">
        <f t="shared" si="76"/>
        <v>0.74902943798234334</v>
      </c>
      <c r="F256" s="82">
        <f t="shared" si="76"/>
        <v>0.74902943798234334</v>
      </c>
      <c r="G256" s="82">
        <f t="shared" si="76"/>
        <v>0.22768829537417073</v>
      </c>
      <c r="H256" s="82">
        <f t="shared" si="76"/>
        <v>0</v>
      </c>
      <c r="I256" s="82">
        <f t="shared" si="76"/>
        <v>0</v>
      </c>
      <c r="J256" s="82">
        <f t="shared" si="76"/>
        <v>7.1071275056080437E-3</v>
      </c>
      <c r="K256" s="82">
        <f t="shared" si="76"/>
        <v>0</v>
      </c>
      <c r="L256" s="82">
        <f t="shared" si="76"/>
        <v>1.6798517163712927</v>
      </c>
      <c r="M256" s="82">
        <f t="shared" si="76"/>
        <v>1.3661297722450245</v>
      </c>
      <c r="N256" s="82">
        <f t="shared" si="76"/>
        <v>1.902823611341284</v>
      </c>
      <c r="O256" s="82">
        <f t="shared" si="76"/>
        <v>1.4474470205929424</v>
      </c>
      <c r="P256" s="82">
        <f t="shared" si="76"/>
        <v>8.3431496804963992E-2</v>
      </c>
      <c r="Q256" s="82">
        <f t="shared" si="76"/>
        <v>0</v>
      </c>
      <c r="R256" s="82">
        <f t="shared" si="76"/>
        <v>0.16263449669583624</v>
      </c>
      <c r="S256" s="82">
        <f t="shared" si="76"/>
        <v>1.0571242285229357E-2</v>
      </c>
      <c r="T256" s="82">
        <f t="shared" si="76"/>
        <v>0</v>
      </c>
      <c r="U256" s="82">
        <f t="shared" si="76"/>
        <v>0.16230922770244458</v>
      </c>
      <c r="V256" s="82">
        <f t="shared" si="76"/>
        <v>1.1481995466726036</v>
      </c>
      <c r="W256" s="82">
        <f t="shared" si="76"/>
        <v>6.830648861225122E-2</v>
      </c>
      <c r="X256" s="82">
        <f t="shared" si="76"/>
        <v>0.10164656043489766</v>
      </c>
      <c r="Y256" s="82">
        <f t="shared" si="76"/>
        <v>0</v>
      </c>
      <c r="Z256" s="82">
        <f t="shared" si="76"/>
        <v>4.7164004041792509E-2</v>
      </c>
      <c r="AA256" s="82">
        <f t="shared" si="76"/>
        <v>0</v>
      </c>
      <c r="AB256" s="82"/>
      <c r="AC256" s="82">
        <f t="shared" si="73"/>
        <v>0</v>
      </c>
      <c r="AD256" s="82">
        <f t="shared" si="76"/>
        <v>8.131724834791812E-2</v>
      </c>
      <c r="AE256" s="82">
        <f t="shared" si="73"/>
        <v>0</v>
      </c>
      <c r="AF256" s="82">
        <f t="shared" si="73"/>
        <v>0</v>
      </c>
      <c r="AG256" s="82">
        <f t="shared" si="73"/>
        <v>0.40658624173959063</v>
      </c>
      <c r="AH256" s="82">
        <f t="shared" si="73"/>
        <v>1.8540332623325328E-2</v>
      </c>
      <c r="AI256" s="82">
        <f t="shared" si="73"/>
        <v>0</v>
      </c>
    </row>
    <row r="257" spans="1:35">
      <c r="A257" s="113">
        <f t="shared" si="61"/>
        <v>41210</v>
      </c>
      <c r="B257" s="117">
        <f t="shared" si="74"/>
        <v>11.213729864426258</v>
      </c>
      <c r="C257" s="82">
        <f t="shared" si="76"/>
        <v>4.4887121088050798E-2</v>
      </c>
      <c r="D257" s="82">
        <f t="shared" si="76"/>
        <v>0.74902943798234334</v>
      </c>
      <c r="E257" s="82">
        <f t="shared" si="76"/>
        <v>0.74902943798234334</v>
      </c>
      <c r="F257" s="82">
        <f t="shared" si="76"/>
        <v>0.74902943798234334</v>
      </c>
      <c r="G257" s="82">
        <f t="shared" si="76"/>
        <v>0.22768829537417073</v>
      </c>
      <c r="H257" s="82">
        <f t="shared" si="76"/>
        <v>0</v>
      </c>
      <c r="I257" s="82">
        <f t="shared" si="76"/>
        <v>0</v>
      </c>
      <c r="J257" s="82">
        <f t="shared" si="76"/>
        <v>7.1071275056080437E-3</v>
      </c>
      <c r="K257" s="82">
        <f t="shared" si="76"/>
        <v>0</v>
      </c>
      <c r="L257" s="82">
        <f t="shared" si="76"/>
        <v>1.6798517163712927</v>
      </c>
      <c r="M257" s="82">
        <f t="shared" si="76"/>
        <v>1.3661297722450245</v>
      </c>
      <c r="N257" s="82">
        <f t="shared" si="76"/>
        <v>1.902823611341284</v>
      </c>
      <c r="O257" s="82">
        <f t="shared" si="76"/>
        <v>1.4474470205929424</v>
      </c>
      <c r="P257" s="82">
        <f t="shared" si="76"/>
        <v>8.3431496804963992E-2</v>
      </c>
      <c r="Q257" s="82">
        <f t="shared" si="76"/>
        <v>0</v>
      </c>
      <c r="R257" s="82">
        <f t="shared" si="76"/>
        <v>0.16263449669583624</v>
      </c>
      <c r="S257" s="82">
        <f t="shared" si="76"/>
        <v>1.0571242285229357E-2</v>
      </c>
      <c r="T257" s="82">
        <f t="shared" si="76"/>
        <v>0</v>
      </c>
      <c r="U257" s="82">
        <f t="shared" si="76"/>
        <v>0.16230922770244458</v>
      </c>
      <c r="V257" s="82">
        <f t="shared" si="76"/>
        <v>1.1481995466726036</v>
      </c>
      <c r="W257" s="82">
        <f t="shared" si="76"/>
        <v>6.830648861225122E-2</v>
      </c>
      <c r="X257" s="82">
        <f t="shared" si="76"/>
        <v>0.10164656043489766</v>
      </c>
      <c r="Y257" s="82">
        <f t="shared" si="76"/>
        <v>0</v>
      </c>
      <c r="Z257" s="82">
        <f t="shared" si="76"/>
        <v>4.7164004041792509E-2</v>
      </c>
      <c r="AA257" s="82">
        <f t="shared" si="76"/>
        <v>0</v>
      </c>
      <c r="AB257" s="82"/>
      <c r="AC257" s="82">
        <f t="shared" si="73"/>
        <v>0</v>
      </c>
      <c r="AD257" s="82">
        <f t="shared" si="76"/>
        <v>8.131724834791812E-2</v>
      </c>
      <c r="AE257" s="82">
        <f t="shared" si="73"/>
        <v>0</v>
      </c>
      <c r="AF257" s="82">
        <f t="shared" si="73"/>
        <v>0</v>
      </c>
      <c r="AG257" s="82">
        <f t="shared" si="73"/>
        <v>0.40658624173959063</v>
      </c>
      <c r="AH257" s="82">
        <f t="shared" si="73"/>
        <v>1.8540332623325328E-2</v>
      </c>
      <c r="AI257" s="82">
        <f t="shared" si="73"/>
        <v>0</v>
      </c>
    </row>
    <row r="258" spans="1:35">
      <c r="A258" s="113">
        <f t="shared" si="61"/>
        <v>41211</v>
      </c>
      <c r="B258" s="117">
        <f t="shared" si="74"/>
        <v>11.213729864426258</v>
      </c>
      <c r="C258" s="82">
        <f t="shared" si="76"/>
        <v>4.4887121088050798E-2</v>
      </c>
      <c r="D258" s="82">
        <f t="shared" si="76"/>
        <v>0.74902943798234334</v>
      </c>
      <c r="E258" s="82">
        <f t="shared" si="76"/>
        <v>0.74902943798234334</v>
      </c>
      <c r="F258" s="82">
        <f t="shared" si="76"/>
        <v>0.74902943798234334</v>
      </c>
      <c r="G258" s="82">
        <f t="shared" si="76"/>
        <v>0.22768829537417073</v>
      </c>
      <c r="H258" s="82">
        <f t="shared" si="76"/>
        <v>0</v>
      </c>
      <c r="I258" s="82">
        <f t="shared" si="76"/>
        <v>0</v>
      </c>
      <c r="J258" s="82">
        <f t="shared" si="76"/>
        <v>7.1071275056080437E-3</v>
      </c>
      <c r="K258" s="82">
        <f t="shared" si="76"/>
        <v>0</v>
      </c>
      <c r="L258" s="82">
        <f t="shared" si="76"/>
        <v>1.6798517163712927</v>
      </c>
      <c r="M258" s="82">
        <f t="shared" si="76"/>
        <v>1.3661297722450245</v>
      </c>
      <c r="N258" s="82">
        <f t="shared" si="76"/>
        <v>1.902823611341284</v>
      </c>
      <c r="O258" s="82">
        <f t="shared" si="76"/>
        <v>1.4474470205929424</v>
      </c>
      <c r="P258" s="82">
        <f t="shared" si="76"/>
        <v>8.3431496804963992E-2</v>
      </c>
      <c r="Q258" s="82">
        <f t="shared" si="76"/>
        <v>0</v>
      </c>
      <c r="R258" s="82">
        <f t="shared" si="76"/>
        <v>0.16263449669583624</v>
      </c>
      <c r="S258" s="82">
        <f t="shared" si="76"/>
        <v>1.0571242285229357E-2</v>
      </c>
      <c r="T258" s="82">
        <f t="shared" si="76"/>
        <v>0</v>
      </c>
      <c r="U258" s="82">
        <f t="shared" si="76"/>
        <v>0.16230922770244458</v>
      </c>
      <c r="V258" s="82">
        <f t="shared" si="76"/>
        <v>1.1481995466726036</v>
      </c>
      <c r="W258" s="82">
        <f t="shared" si="76"/>
        <v>6.830648861225122E-2</v>
      </c>
      <c r="X258" s="82">
        <f t="shared" si="76"/>
        <v>0.10164656043489766</v>
      </c>
      <c r="Y258" s="82">
        <f t="shared" si="76"/>
        <v>0</v>
      </c>
      <c r="Z258" s="82">
        <f t="shared" si="76"/>
        <v>4.7164004041792509E-2</v>
      </c>
      <c r="AA258" s="82">
        <f t="shared" si="76"/>
        <v>0</v>
      </c>
      <c r="AB258" s="82"/>
      <c r="AC258" s="82">
        <f t="shared" si="73"/>
        <v>0</v>
      </c>
      <c r="AD258" s="82">
        <f t="shared" si="76"/>
        <v>8.131724834791812E-2</v>
      </c>
      <c r="AE258" s="82">
        <f t="shared" si="73"/>
        <v>0</v>
      </c>
      <c r="AF258" s="82">
        <f t="shared" si="73"/>
        <v>0</v>
      </c>
      <c r="AG258" s="82">
        <f t="shared" si="73"/>
        <v>0.40658624173959063</v>
      </c>
      <c r="AH258" s="82">
        <f t="shared" si="73"/>
        <v>1.8540332623325328E-2</v>
      </c>
      <c r="AI258" s="82">
        <f t="shared" si="73"/>
        <v>0</v>
      </c>
    </row>
    <row r="259" spans="1:35">
      <c r="A259" s="113">
        <f t="shared" si="61"/>
        <v>41212</v>
      </c>
      <c r="B259" s="117">
        <f t="shared" si="74"/>
        <v>11.213729864426258</v>
      </c>
      <c r="C259" s="82">
        <f t="shared" si="76"/>
        <v>4.4887121088050798E-2</v>
      </c>
      <c r="D259" s="82">
        <f t="shared" si="76"/>
        <v>0.74902943798234334</v>
      </c>
      <c r="E259" s="82">
        <f t="shared" si="76"/>
        <v>0.74902943798234334</v>
      </c>
      <c r="F259" s="82">
        <f t="shared" si="76"/>
        <v>0.74902943798234334</v>
      </c>
      <c r="G259" s="82">
        <f t="shared" si="76"/>
        <v>0.22768829537417073</v>
      </c>
      <c r="H259" s="82">
        <f t="shared" si="76"/>
        <v>0</v>
      </c>
      <c r="I259" s="82">
        <f t="shared" si="76"/>
        <v>0</v>
      </c>
      <c r="J259" s="82">
        <f t="shared" si="76"/>
        <v>7.1071275056080437E-3</v>
      </c>
      <c r="K259" s="82">
        <f t="shared" si="76"/>
        <v>0</v>
      </c>
      <c r="L259" s="82">
        <f t="shared" si="76"/>
        <v>1.6798517163712927</v>
      </c>
      <c r="M259" s="82">
        <f t="shared" si="76"/>
        <v>1.3661297722450245</v>
      </c>
      <c r="N259" s="82">
        <f t="shared" si="76"/>
        <v>1.902823611341284</v>
      </c>
      <c r="O259" s="82">
        <f t="shared" si="76"/>
        <v>1.4474470205929424</v>
      </c>
      <c r="P259" s="82">
        <f t="shared" si="76"/>
        <v>8.3431496804963992E-2</v>
      </c>
      <c r="Q259" s="82">
        <f t="shared" si="76"/>
        <v>0</v>
      </c>
      <c r="R259" s="82">
        <f t="shared" si="76"/>
        <v>0.16263449669583624</v>
      </c>
      <c r="S259" s="82">
        <f t="shared" si="76"/>
        <v>1.0571242285229357E-2</v>
      </c>
      <c r="T259" s="82">
        <f t="shared" si="76"/>
        <v>0</v>
      </c>
      <c r="U259" s="82">
        <f t="shared" si="76"/>
        <v>0.16230922770244458</v>
      </c>
      <c r="V259" s="82">
        <f t="shared" si="76"/>
        <v>1.1481995466726036</v>
      </c>
      <c r="W259" s="82">
        <f t="shared" si="76"/>
        <v>6.830648861225122E-2</v>
      </c>
      <c r="X259" s="82">
        <f t="shared" si="76"/>
        <v>0.10164656043489766</v>
      </c>
      <c r="Y259" s="82">
        <f t="shared" si="76"/>
        <v>0</v>
      </c>
      <c r="Z259" s="82">
        <f t="shared" si="76"/>
        <v>4.7164004041792509E-2</v>
      </c>
      <c r="AA259" s="82">
        <f t="shared" si="76"/>
        <v>0</v>
      </c>
      <c r="AB259" s="82"/>
      <c r="AC259" s="82">
        <f t="shared" si="73"/>
        <v>0</v>
      </c>
      <c r="AD259" s="82">
        <f t="shared" si="76"/>
        <v>8.131724834791812E-2</v>
      </c>
      <c r="AE259" s="82">
        <f t="shared" si="73"/>
        <v>0</v>
      </c>
      <c r="AF259" s="82">
        <f t="shared" si="73"/>
        <v>0</v>
      </c>
      <c r="AG259" s="82">
        <f t="shared" si="73"/>
        <v>0.40658624173959063</v>
      </c>
      <c r="AH259" s="82">
        <f t="shared" si="73"/>
        <v>1.8540332623325328E-2</v>
      </c>
      <c r="AI259" s="82">
        <f t="shared" si="73"/>
        <v>0</v>
      </c>
    </row>
    <row r="260" spans="1:35">
      <c r="A260" s="113">
        <f t="shared" si="61"/>
        <v>41213</v>
      </c>
      <c r="B260" s="117">
        <f t="shared" si="74"/>
        <v>11.213729864426258</v>
      </c>
      <c r="C260" s="82">
        <f t="shared" si="76"/>
        <v>4.4887121088050798E-2</v>
      </c>
      <c r="D260" s="82">
        <f t="shared" si="76"/>
        <v>0.74902943798234334</v>
      </c>
      <c r="E260" s="82">
        <f t="shared" si="76"/>
        <v>0.74902943798234334</v>
      </c>
      <c r="F260" s="82">
        <f t="shared" si="76"/>
        <v>0.74902943798234334</v>
      </c>
      <c r="G260" s="82">
        <f t="shared" si="76"/>
        <v>0.22768829537417073</v>
      </c>
      <c r="H260" s="82">
        <f t="shared" si="76"/>
        <v>0</v>
      </c>
      <c r="I260" s="82">
        <f t="shared" si="76"/>
        <v>0</v>
      </c>
      <c r="J260" s="82">
        <f t="shared" si="76"/>
        <v>7.1071275056080437E-3</v>
      </c>
      <c r="K260" s="82">
        <f t="shared" si="76"/>
        <v>0</v>
      </c>
      <c r="L260" s="82">
        <f t="shared" si="76"/>
        <v>1.6798517163712927</v>
      </c>
      <c r="M260" s="82">
        <f t="shared" si="76"/>
        <v>1.3661297722450245</v>
      </c>
      <c r="N260" s="82">
        <f t="shared" si="76"/>
        <v>1.902823611341284</v>
      </c>
      <c r="O260" s="82">
        <f t="shared" si="76"/>
        <v>1.4474470205929424</v>
      </c>
      <c r="P260" s="82">
        <f t="shared" si="76"/>
        <v>8.3431496804963992E-2</v>
      </c>
      <c r="Q260" s="82">
        <f t="shared" si="76"/>
        <v>0</v>
      </c>
      <c r="R260" s="82">
        <f t="shared" si="76"/>
        <v>0.16263449669583624</v>
      </c>
      <c r="S260" s="82">
        <f t="shared" si="76"/>
        <v>1.0571242285229357E-2</v>
      </c>
      <c r="T260" s="82">
        <f t="shared" si="76"/>
        <v>0</v>
      </c>
      <c r="U260" s="82">
        <f t="shared" si="76"/>
        <v>0.16230922770244458</v>
      </c>
      <c r="V260" s="82">
        <f t="shared" si="76"/>
        <v>1.1481995466726036</v>
      </c>
      <c r="W260" s="82">
        <f t="shared" si="76"/>
        <v>6.830648861225122E-2</v>
      </c>
      <c r="X260" s="82">
        <f t="shared" si="76"/>
        <v>0.10164656043489766</v>
      </c>
      <c r="Y260" s="82">
        <f t="shared" si="76"/>
        <v>0</v>
      </c>
      <c r="Z260" s="82">
        <f t="shared" si="76"/>
        <v>4.7164004041792509E-2</v>
      </c>
      <c r="AA260" s="82">
        <f t="shared" si="76"/>
        <v>0</v>
      </c>
      <c r="AB260" s="82"/>
      <c r="AC260" s="82">
        <f t="shared" si="73"/>
        <v>0</v>
      </c>
      <c r="AD260" s="82">
        <f t="shared" si="76"/>
        <v>8.131724834791812E-2</v>
      </c>
      <c r="AE260" s="82">
        <f t="shared" si="73"/>
        <v>0</v>
      </c>
      <c r="AF260" s="82">
        <f t="shared" si="73"/>
        <v>0</v>
      </c>
      <c r="AG260" s="82">
        <f t="shared" si="73"/>
        <v>0.40658624173959063</v>
      </c>
      <c r="AH260" s="82">
        <f t="shared" si="73"/>
        <v>1.8540332623325328E-2</v>
      </c>
      <c r="AI260" s="82">
        <f t="shared" si="73"/>
        <v>0</v>
      </c>
    </row>
    <row r="261" spans="1:35">
      <c r="A261" s="113">
        <f t="shared" si="61"/>
        <v>41214</v>
      </c>
      <c r="B261" s="117">
        <f t="shared" si="74"/>
        <v>3.1093151564345991</v>
      </c>
      <c r="C261" s="82">
        <f t="shared" ref="C261:C290" si="77">C$31/1.98347/30</f>
        <v>0</v>
      </c>
      <c r="D261" s="82">
        <f t="shared" ref="D261:AG271" si="78">D$31/1.98347/30</f>
        <v>0.12856256963805854</v>
      </c>
      <c r="E261" s="82">
        <f t="shared" si="78"/>
        <v>0.12856256963805854</v>
      </c>
      <c r="F261" s="82">
        <f t="shared" si="78"/>
        <v>0.12856256963805854</v>
      </c>
      <c r="G261" s="82">
        <f t="shared" si="78"/>
        <v>0.1176389526099882</v>
      </c>
      <c r="H261" s="82">
        <f t="shared" si="78"/>
        <v>0</v>
      </c>
      <c r="I261" s="82">
        <f t="shared" si="78"/>
        <v>0</v>
      </c>
      <c r="J261" s="82">
        <f t="shared" si="78"/>
        <v>7.3440317557949787E-3</v>
      </c>
      <c r="K261" s="82">
        <f t="shared" si="78"/>
        <v>0</v>
      </c>
      <c r="L261" s="82">
        <f t="shared" si="78"/>
        <v>0.40333355180567387</v>
      </c>
      <c r="M261" s="82">
        <f t="shared" si="78"/>
        <v>0.36972242248853437</v>
      </c>
      <c r="N261" s="82">
        <f t="shared" si="78"/>
        <v>0.52097250441566212</v>
      </c>
      <c r="O261" s="82">
        <f>O$31/1.98347/30</f>
        <v>0.40333355180567387</v>
      </c>
      <c r="P261" s="82">
        <f>P$31/1.98347/30</f>
        <v>6.2180589236708059E-3</v>
      </c>
      <c r="Q261" s="82">
        <f t="shared" si="78"/>
        <v>0</v>
      </c>
      <c r="R261" s="82">
        <f t="shared" si="78"/>
        <v>0</v>
      </c>
      <c r="S261" s="82">
        <f t="shared" si="78"/>
        <v>1.0923617028070336E-2</v>
      </c>
      <c r="T261" s="82">
        <f t="shared" si="78"/>
        <v>0</v>
      </c>
      <c r="U261" s="82">
        <f t="shared" si="78"/>
        <v>0.16066119813592677</v>
      </c>
      <c r="V261" s="82">
        <f t="shared" si="78"/>
        <v>0.38988910007881811</v>
      </c>
      <c r="W261" s="82">
        <f t="shared" ref="W261:W290" si="79">W$31/1.98347/30</f>
        <v>0</v>
      </c>
      <c r="X261" s="82">
        <f t="shared" si="78"/>
        <v>0.10503477911606091</v>
      </c>
      <c r="Y261" s="82">
        <f t="shared" si="78"/>
        <v>0</v>
      </c>
      <c r="Z261" s="82">
        <f t="shared" si="78"/>
        <v>0.2033473323686939</v>
      </c>
      <c r="AA261" s="82">
        <f t="shared" si="78"/>
        <v>0</v>
      </c>
      <c r="AB261" s="82"/>
      <c r="AC261" s="82">
        <f t="shared" si="78"/>
        <v>0</v>
      </c>
      <c r="AD261" s="82">
        <f t="shared" si="78"/>
        <v>1.6805564658569746E-2</v>
      </c>
      <c r="AE261" s="82">
        <f t="shared" si="78"/>
        <v>0</v>
      </c>
      <c r="AF261" s="82">
        <f t="shared" si="78"/>
        <v>0</v>
      </c>
      <c r="AG261" s="82">
        <f t="shared" si="78"/>
        <v>0</v>
      </c>
      <c r="AH261" s="82">
        <f t="shared" ref="AG261:AI276" si="80">AH$31/1.98347/30</f>
        <v>8.4027823292848729E-3</v>
      </c>
      <c r="AI261" s="82">
        <f t="shared" si="80"/>
        <v>0</v>
      </c>
    </row>
    <row r="262" spans="1:35">
      <c r="A262" s="113">
        <f t="shared" si="61"/>
        <v>41215</v>
      </c>
      <c r="B262" s="117">
        <f t="shared" si="74"/>
        <v>3.1093151564345991</v>
      </c>
      <c r="C262" s="82">
        <f t="shared" si="77"/>
        <v>0</v>
      </c>
      <c r="D262" s="82">
        <f t="shared" ref="D262:T277" si="81">D$31/1.98347/30</f>
        <v>0.12856256963805854</v>
      </c>
      <c r="E262" s="82">
        <f t="shared" si="81"/>
        <v>0.12856256963805854</v>
      </c>
      <c r="F262" s="82">
        <f t="shared" si="81"/>
        <v>0.12856256963805854</v>
      </c>
      <c r="G262" s="82">
        <f t="shared" si="81"/>
        <v>0.1176389526099882</v>
      </c>
      <c r="H262" s="82">
        <f t="shared" si="81"/>
        <v>0</v>
      </c>
      <c r="I262" s="82">
        <f t="shared" si="81"/>
        <v>0</v>
      </c>
      <c r="J262" s="82">
        <f t="shared" si="81"/>
        <v>7.3440317557949787E-3</v>
      </c>
      <c r="K262" s="82">
        <f t="shared" si="81"/>
        <v>0</v>
      </c>
      <c r="L262" s="82">
        <f t="shared" si="81"/>
        <v>0.40333355180567387</v>
      </c>
      <c r="M262" s="82">
        <f t="shared" si="81"/>
        <v>0.36972242248853437</v>
      </c>
      <c r="N262" s="82">
        <f t="shared" si="81"/>
        <v>0.52097250441566212</v>
      </c>
      <c r="O262" s="82">
        <f t="shared" si="81"/>
        <v>0.40333355180567387</v>
      </c>
      <c r="P262" s="82">
        <f t="shared" si="81"/>
        <v>6.2180589236708059E-3</v>
      </c>
      <c r="Q262" s="82">
        <f t="shared" si="81"/>
        <v>0</v>
      </c>
      <c r="R262" s="82">
        <f t="shared" si="81"/>
        <v>0</v>
      </c>
      <c r="S262" s="82">
        <f t="shared" si="81"/>
        <v>1.0923617028070336E-2</v>
      </c>
      <c r="T262" s="82">
        <f t="shared" si="81"/>
        <v>0</v>
      </c>
      <c r="U262" s="82">
        <f t="shared" si="78"/>
        <v>0.16066119813592677</v>
      </c>
      <c r="V262" s="82">
        <f t="shared" si="78"/>
        <v>0.38988910007881811</v>
      </c>
      <c r="W262" s="82">
        <f t="shared" si="79"/>
        <v>0</v>
      </c>
      <c r="X262" s="82">
        <f t="shared" si="78"/>
        <v>0.10503477911606091</v>
      </c>
      <c r="Y262" s="82">
        <f t="shared" si="78"/>
        <v>0</v>
      </c>
      <c r="Z262" s="82">
        <f t="shared" si="78"/>
        <v>0.2033473323686939</v>
      </c>
      <c r="AA262" s="82">
        <f t="shared" si="78"/>
        <v>0</v>
      </c>
      <c r="AB262" s="82"/>
      <c r="AC262" s="82">
        <f t="shared" si="78"/>
        <v>0</v>
      </c>
      <c r="AD262" s="82">
        <f t="shared" si="78"/>
        <v>1.6805564658569746E-2</v>
      </c>
      <c r="AE262" s="82">
        <f t="shared" si="78"/>
        <v>0</v>
      </c>
      <c r="AF262" s="82">
        <f t="shared" si="78"/>
        <v>0</v>
      </c>
      <c r="AG262" s="82">
        <f t="shared" si="80"/>
        <v>0</v>
      </c>
      <c r="AH262" s="82">
        <f t="shared" si="80"/>
        <v>8.4027823292848729E-3</v>
      </c>
      <c r="AI262" s="82">
        <f t="shared" si="80"/>
        <v>0</v>
      </c>
    </row>
    <row r="263" spans="1:35">
      <c r="A263" s="113">
        <f t="shared" si="61"/>
        <v>41216</v>
      </c>
      <c r="B263" s="117">
        <f t="shared" si="74"/>
        <v>3.1093151564345991</v>
      </c>
      <c r="C263" s="82">
        <f t="shared" si="77"/>
        <v>0</v>
      </c>
      <c r="D263" s="82">
        <f t="shared" si="78"/>
        <v>0.12856256963805854</v>
      </c>
      <c r="E263" s="82">
        <f t="shared" si="78"/>
        <v>0.12856256963805854</v>
      </c>
      <c r="F263" s="82">
        <f t="shared" si="78"/>
        <v>0.12856256963805854</v>
      </c>
      <c r="G263" s="82">
        <f t="shared" si="78"/>
        <v>0.1176389526099882</v>
      </c>
      <c r="H263" s="82">
        <f t="shared" si="78"/>
        <v>0</v>
      </c>
      <c r="I263" s="82">
        <f t="shared" si="78"/>
        <v>0</v>
      </c>
      <c r="J263" s="82">
        <f t="shared" si="78"/>
        <v>7.3440317557949787E-3</v>
      </c>
      <c r="K263" s="82">
        <f t="shared" si="78"/>
        <v>0</v>
      </c>
      <c r="L263" s="82">
        <f t="shared" si="78"/>
        <v>0.40333355180567387</v>
      </c>
      <c r="M263" s="82">
        <f t="shared" si="78"/>
        <v>0.36972242248853437</v>
      </c>
      <c r="N263" s="82">
        <f t="shared" si="78"/>
        <v>0.52097250441566212</v>
      </c>
      <c r="O263" s="82">
        <f t="shared" si="81"/>
        <v>0.40333355180567387</v>
      </c>
      <c r="P263" s="82">
        <f t="shared" si="81"/>
        <v>6.2180589236708059E-3</v>
      </c>
      <c r="Q263" s="82">
        <f t="shared" si="78"/>
        <v>0</v>
      </c>
      <c r="R263" s="82">
        <f t="shared" si="78"/>
        <v>0</v>
      </c>
      <c r="S263" s="82">
        <f t="shared" si="78"/>
        <v>1.0923617028070336E-2</v>
      </c>
      <c r="T263" s="82">
        <f t="shared" si="78"/>
        <v>0</v>
      </c>
      <c r="U263" s="82">
        <f t="shared" si="78"/>
        <v>0.16066119813592677</v>
      </c>
      <c r="V263" s="82">
        <f t="shared" si="78"/>
        <v>0.38988910007881811</v>
      </c>
      <c r="W263" s="82">
        <f t="shared" si="79"/>
        <v>0</v>
      </c>
      <c r="X263" s="82">
        <f t="shared" si="78"/>
        <v>0.10503477911606091</v>
      </c>
      <c r="Y263" s="82">
        <f t="shared" si="78"/>
        <v>0</v>
      </c>
      <c r="Z263" s="82">
        <f t="shared" si="78"/>
        <v>0.2033473323686939</v>
      </c>
      <c r="AA263" s="82">
        <f t="shared" si="78"/>
        <v>0</v>
      </c>
      <c r="AB263" s="82"/>
      <c r="AC263" s="82">
        <f t="shared" si="78"/>
        <v>0</v>
      </c>
      <c r="AD263" s="82">
        <f t="shared" si="78"/>
        <v>1.6805564658569746E-2</v>
      </c>
      <c r="AE263" s="82">
        <f t="shared" si="78"/>
        <v>0</v>
      </c>
      <c r="AF263" s="82">
        <f t="shared" si="78"/>
        <v>0</v>
      </c>
      <c r="AG263" s="82">
        <f t="shared" si="80"/>
        <v>0</v>
      </c>
      <c r="AH263" s="82">
        <f t="shared" si="80"/>
        <v>8.4027823292848729E-3</v>
      </c>
      <c r="AI263" s="82">
        <f t="shared" si="80"/>
        <v>0</v>
      </c>
    </row>
    <row r="264" spans="1:35">
      <c r="A264" s="113">
        <f t="shared" si="61"/>
        <v>41217</v>
      </c>
      <c r="B264" s="117">
        <f t="shared" si="74"/>
        <v>3.1093151564345991</v>
      </c>
      <c r="C264" s="82">
        <f t="shared" si="77"/>
        <v>0</v>
      </c>
      <c r="D264" s="82">
        <f t="shared" si="78"/>
        <v>0.12856256963805854</v>
      </c>
      <c r="E264" s="82">
        <f t="shared" si="78"/>
        <v>0.12856256963805854</v>
      </c>
      <c r="F264" s="82">
        <f t="shared" si="78"/>
        <v>0.12856256963805854</v>
      </c>
      <c r="G264" s="82">
        <f t="shared" si="78"/>
        <v>0.1176389526099882</v>
      </c>
      <c r="H264" s="82">
        <f t="shared" si="78"/>
        <v>0</v>
      </c>
      <c r="I264" s="82">
        <f t="shared" si="78"/>
        <v>0</v>
      </c>
      <c r="J264" s="82">
        <f t="shared" si="78"/>
        <v>7.3440317557949787E-3</v>
      </c>
      <c r="K264" s="82">
        <f t="shared" si="78"/>
        <v>0</v>
      </c>
      <c r="L264" s="82">
        <f t="shared" si="78"/>
        <v>0.40333355180567387</v>
      </c>
      <c r="M264" s="82">
        <f t="shared" si="78"/>
        <v>0.36972242248853437</v>
      </c>
      <c r="N264" s="82">
        <f t="shared" si="78"/>
        <v>0.52097250441566212</v>
      </c>
      <c r="O264" s="82">
        <f t="shared" si="81"/>
        <v>0.40333355180567387</v>
      </c>
      <c r="P264" s="82">
        <f t="shared" si="81"/>
        <v>6.2180589236708059E-3</v>
      </c>
      <c r="Q264" s="82">
        <f t="shared" si="78"/>
        <v>0</v>
      </c>
      <c r="R264" s="82">
        <f t="shared" si="78"/>
        <v>0</v>
      </c>
      <c r="S264" s="82">
        <f t="shared" si="78"/>
        <v>1.0923617028070336E-2</v>
      </c>
      <c r="T264" s="82">
        <f t="shared" si="78"/>
        <v>0</v>
      </c>
      <c r="U264" s="82">
        <f t="shared" si="78"/>
        <v>0.16066119813592677</v>
      </c>
      <c r="V264" s="82">
        <f t="shared" si="78"/>
        <v>0.38988910007881811</v>
      </c>
      <c r="W264" s="82">
        <f t="shared" si="79"/>
        <v>0</v>
      </c>
      <c r="X264" s="82">
        <f t="shared" si="78"/>
        <v>0.10503477911606091</v>
      </c>
      <c r="Y264" s="82">
        <f t="shared" si="78"/>
        <v>0</v>
      </c>
      <c r="Z264" s="82">
        <f t="shared" si="78"/>
        <v>0.2033473323686939</v>
      </c>
      <c r="AA264" s="82">
        <f t="shared" si="78"/>
        <v>0</v>
      </c>
      <c r="AB264" s="82"/>
      <c r="AC264" s="82">
        <f t="shared" si="78"/>
        <v>0</v>
      </c>
      <c r="AD264" s="82">
        <f t="shared" si="78"/>
        <v>1.6805564658569746E-2</v>
      </c>
      <c r="AE264" s="82">
        <f t="shared" si="78"/>
        <v>0</v>
      </c>
      <c r="AF264" s="82">
        <f t="shared" si="78"/>
        <v>0</v>
      </c>
      <c r="AG264" s="82">
        <f t="shared" si="80"/>
        <v>0</v>
      </c>
      <c r="AH264" s="82">
        <f t="shared" si="80"/>
        <v>8.4027823292848729E-3</v>
      </c>
      <c r="AI264" s="82">
        <f t="shared" si="80"/>
        <v>0</v>
      </c>
    </row>
    <row r="265" spans="1:35">
      <c r="A265" s="113">
        <f t="shared" ref="A265:A328" si="82">A264+1</f>
        <v>41218</v>
      </c>
      <c r="B265" s="117">
        <f t="shared" si="74"/>
        <v>3.1093151564345991</v>
      </c>
      <c r="C265" s="82">
        <f t="shared" si="77"/>
        <v>0</v>
      </c>
      <c r="D265" s="82">
        <f t="shared" si="78"/>
        <v>0.12856256963805854</v>
      </c>
      <c r="E265" s="82">
        <f t="shared" si="78"/>
        <v>0.12856256963805854</v>
      </c>
      <c r="F265" s="82">
        <f t="shared" si="78"/>
        <v>0.12856256963805854</v>
      </c>
      <c r="G265" s="82">
        <f t="shared" si="78"/>
        <v>0.1176389526099882</v>
      </c>
      <c r="H265" s="82">
        <f t="shared" si="78"/>
        <v>0</v>
      </c>
      <c r="I265" s="82">
        <f t="shared" si="78"/>
        <v>0</v>
      </c>
      <c r="J265" s="82">
        <f t="shared" si="78"/>
        <v>7.3440317557949787E-3</v>
      </c>
      <c r="K265" s="82">
        <f t="shared" si="78"/>
        <v>0</v>
      </c>
      <c r="L265" s="82">
        <f t="shared" si="78"/>
        <v>0.40333355180567387</v>
      </c>
      <c r="M265" s="82">
        <f t="shared" si="78"/>
        <v>0.36972242248853437</v>
      </c>
      <c r="N265" s="82">
        <f t="shared" si="78"/>
        <v>0.52097250441566212</v>
      </c>
      <c r="O265" s="82">
        <f t="shared" si="81"/>
        <v>0.40333355180567387</v>
      </c>
      <c r="P265" s="82">
        <f t="shared" si="81"/>
        <v>6.2180589236708059E-3</v>
      </c>
      <c r="Q265" s="82">
        <f t="shared" si="78"/>
        <v>0</v>
      </c>
      <c r="R265" s="82">
        <f t="shared" si="78"/>
        <v>0</v>
      </c>
      <c r="S265" s="82">
        <f t="shared" si="78"/>
        <v>1.0923617028070336E-2</v>
      </c>
      <c r="T265" s="82">
        <f t="shared" si="78"/>
        <v>0</v>
      </c>
      <c r="U265" s="82">
        <f t="shared" si="78"/>
        <v>0.16066119813592677</v>
      </c>
      <c r="V265" s="82">
        <f t="shared" si="78"/>
        <v>0.38988910007881811</v>
      </c>
      <c r="W265" s="82">
        <f t="shared" si="79"/>
        <v>0</v>
      </c>
      <c r="X265" s="82">
        <f t="shared" si="78"/>
        <v>0.10503477911606091</v>
      </c>
      <c r="Y265" s="82">
        <f t="shared" si="78"/>
        <v>0</v>
      </c>
      <c r="Z265" s="82">
        <f t="shared" si="78"/>
        <v>0.2033473323686939</v>
      </c>
      <c r="AA265" s="82">
        <f t="shared" si="78"/>
        <v>0</v>
      </c>
      <c r="AB265" s="82"/>
      <c r="AC265" s="82">
        <f t="shared" si="78"/>
        <v>0</v>
      </c>
      <c r="AD265" s="82">
        <f t="shared" si="78"/>
        <v>1.6805564658569746E-2</v>
      </c>
      <c r="AE265" s="82">
        <f t="shared" si="78"/>
        <v>0</v>
      </c>
      <c r="AF265" s="82">
        <f t="shared" si="78"/>
        <v>0</v>
      </c>
      <c r="AG265" s="82">
        <f t="shared" si="80"/>
        <v>0</v>
      </c>
      <c r="AH265" s="82">
        <f t="shared" si="80"/>
        <v>8.4027823292848729E-3</v>
      </c>
      <c r="AI265" s="82">
        <f t="shared" si="80"/>
        <v>0</v>
      </c>
    </row>
    <row r="266" spans="1:35">
      <c r="A266" s="113">
        <f t="shared" si="82"/>
        <v>41219</v>
      </c>
      <c r="B266" s="117">
        <f t="shared" si="74"/>
        <v>3.1093151564345991</v>
      </c>
      <c r="C266" s="82">
        <f t="shared" si="77"/>
        <v>0</v>
      </c>
      <c r="D266" s="82">
        <f t="shared" si="78"/>
        <v>0.12856256963805854</v>
      </c>
      <c r="E266" s="82">
        <f t="shared" si="78"/>
        <v>0.12856256963805854</v>
      </c>
      <c r="F266" s="82">
        <f t="shared" si="78"/>
        <v>0.12856256963805854</v>
      </c>
      <c r="G266" s="82">
        <f t="shared" si="78"/>
        <v>0.1176389526099882</v>
      </c>
      <c r="H266" s="82">
        <f t="shared" si="78"/>
        <v>0</v>
      </c>
      <c r="I266" s="82">
        <f t="shared" si="78"/>
        <v>0</v>
      </c>
      <c r="J266" s="82">
        <f t="shared" si="78"/>
        <v>7.3440317557949787E-3</v>
      </c>
      <c r="K266" s="82">
        <f t="shared" si="78"/>
        <v>0</v>
      </c>
      <c r="L266" s="82">
        <f t="shared" si="78"/>
        <v>0.40333355180567387</v>
      </c>
      <c r="M266" s="82">
        <f t="shared" si="78"/>
        <v>0.36972242248853437</v>
      </c>
      <c r="N266" s="82">
        <f t="shared" si="78"/>
        <v>0.52097250441566212</v>
      </c>
      <c r="O266" s="82">
        <f t="shared" si="81"/>
        <v>0.40333355180567387</v>
      </c>
      <c r="P266" s="82">
        <f t="shared" si="81"/>
        <v>6.2180589236708059E-3</v>
      </c>
      <c r="Q266" s="82">
        <f t="shared" si="78"/>
        <v>0</v>
      </c>
      <c r="R266" s="82">
        <f t="shared" si="78"/>
        <v>0</v>
      </c>
      <c r="S266" s="82">
        <f t="shared" si="78"/>
        <v>1.0923617028070336E-2</v>
      </c>
      <c r="T266" s="82">
        <f t="shared" si="78"/>
        <v>0</v>
      </c>
      <c r="U266" s="82">
        <f t="shared" si="78"/>
        <v>0.16066119813592677</v>
      </c>
      <c r="V266" s="82">
        <f t="shared" si="78"/>
        <v>0.38988910007881811</v>
      </c>
      <c r="W266" s="82">
        <f t="shared" si="79"/>
        <v>0</v>
      </c>
      <c r="X266" s="82">
        <f t="shared" si="78"/>
        <v>0.10503477911606091</v>
      </c>
      <c r="Y266" s="82">
        <f t="shared" si="78"/>
        <v>0</v>
      </c>
      <c r="Z266" s="82">
        <f t="shared" si="78"/>
        <v>0.2033473323686939</v>
      </c>
      <c r="AA266" s="82">
        <f t="shared" si="78"/>
        <v>0</v>
      </c>
      <c r="AB266" s="82"/>
      <c r="AC266" s="82">
        <f t="shared" si="78"/>
        <v>0</v>
      </c>
      <c r="AD266" s="82">
        <f t="shared" si="78"/>
        <v>1.6805564658569746E-2</v>
      </c>
      <c r="AE266" s="82">
        <f t="shared" si="78"/>
        <v>0</v>
      </c>
      <c r="AF266" s="82">
        <f t="shared" si="78"/>
        <v>0</v>
      </c>
      <c r="AG266" s="82">
        <f t="shared" si="80"/>
        <v>0</v>
      </c>
      <c r="AH266" s="82">
        <f t="shared" si="80"/>
        <v>8.4027823292848729E-3</v>
      </c>
      <c r="AI266" s="82">
        <f t="shared" si="80"/>
        <v>0</v>
      </c>
    </row>
    <row r="267" spans="1:35">
      <c r="A267" s="113">
        <f t="shared" si="82"/>
        <v>41220</v>
      </c>
      <c r="B267" s="117">
        <f t="shared" si="74"/>
        <v>3.1093151564345991</v>
      </c>
      <c r="C267" s="82">
        <f t="shared" si="77"/>
        <v>0</v>
      </c>
      <c r="D267" s="82">
        <f t="shared" si="78"/>
        <v>0.12856256963805854</v>
      </c>
      <c r="E267" s="82">
        <f t="shared" si="78"/>
        <v>0.12856256963805854</v>
      </c>
      <c r="F267" s="82">
        <f t="shared" si="78"/>
        <v>0.12856256963805854</v>
      </c>
      <c r="G267" s="82">
        <f t="shared" si="78"/>
        <v>0.1176389526099882</v>
      </c>
      <c r="H267" s="82">
        <f t="shared" si="78"/>
        <v>0</v>
      </c>
      <c r="I267" s="82">
        <f t="shared" si="78"/>
        <v>0</v>
      </c>
      <c r="J267" s="82">
        <f t="shared" si="78"/>
        <v>7.3440317557949787E-3</v>
      </c>
      <c r="K267" s="82">
        <f t="shared" si="78"/>
        <v>0</v>
      </c>
      <c r="L267" s="82">
        <f t="shared" si="78"/>
        <v>0.40333355180567387</v>
      </c>
      <c r="M267" s="82">
        <f t="shared" si="78"/>
        <v>0.36972242248853437</v>
      </c>
      <c r="N267" s="82">
        <f t="shared" si="78"/>
        <v>0.52097250441566212</v>
      </c>
      <c r="O267" s="82">
        <f t="shared" si="81"/>
        <v>0.40333355180567387</v>
      </c>
      <c r="P267" s="82">
        <f t="shared" si="81"/>
        <v>6.2180589236708059E-3</v>
      </c>
      <c r="Q267" s="82">
        <f t="shared" si="78"/>
        <v>0</v>
      </c>
      <c r="R267" s="82">
        <f t="shared" si="78"/>
        <v>0</v>
      </c>
      <c r="S267" s="82">
        <f t="shared" si="78"/>
        <v>1.0923617028070336E-2</v>
      </c>
      <c r="T267" s="82">
        <f t="shared" si="78"/>
        <v>0</v>
      </c>
      <c r="U267" s="82">
        <f t="shared" si="78"/>
        <v>0.16066119813592677</v>
      </c>
      <c r="V267" s="82">
        <f t="shared" si="78"/>
        <v>0.38988910007881811</v>
      </c>
      <c r="W267" s="82">
        <f t="shared" si="79"/>
        <v>0</v>
      </c>
      <c r="X267" s="82">
        <f t="shared" si="78"/>
        <v>0.10503477911606091</v>
      </c>
      <c r="Y267" s="82">
        <f t="shared" si="78"/>
        <v>0</v>
      </c>
      <c r="Z267" s="82">
        <f t="shared" si="78"/>
        <v>0.2033473323686939</v>
      </c>
      <c r="AA267" s="82">
        <f t="shared" si="78"/>
        <v>0</v>
      </c>
      <c r="AB267" s="82"/>
      <c r="AC267" s="82">
        <f t="shared" si="78"/>
        <v>0</v>
      </c>
      <c r="AD267" s="82">
        <f t="shared" si="78"/>
        <v>1.6805564658569746E-2</v>
      </c>
      <c r="AE267" s="82">
        <f t="shared" si="78"/>
        <v>0</v>
      </c>
      <c r="AF267" s="82">
        <f t="shared" si="78"/>
        <v>0</v>
      </c>
      <c r="AG267" s="82">
        <f t="shared" si="80"/>
        <v>0</v>
      </c>
      <c r="AH267" s="82">
        <f t="shared" si="80"/>
        <v>8.4027823292848729E-3</v>
      </c>
      <c r="AI267" s="82">
        <f t="shared" si="80"/>
        <v>0</v>
      </c>
    </row>
    <row r="268" spans="1:35">
      <c r="A268" s="113">
        <f t="shared" si="82"/>
        <v>41221</v>
      </c>
      <c r="B268" s="117">
        <f t="shared" si="74"/>
        <v>3.1093151564345991</v>
      </c>
      <c r="C268" s="82">
        <f t="shared" si="77"/>
        <v>0</v>
      </c>
      <c r="D268" s="82">
        <f t="shared" si="78"/>
        <v>0.12856256963805854</v>
      </c>
      <c r="E268" s="82">
        <f t="shared" si="78"/>
        <v>0.12856256963805854</v>
      </c>
      <c r="F268" s="82">
        <f t="shared" si="78"/>
        <v>0.12856256963805854</v>
      </c>
      <c r="G268" s="82">
        <f t="shared" si="78"/>
        <v>0.1176389526099882</v>
      </c>
      <c r="H268" s="82">
        <f t="shared" si="78"/>
        <v>0</v>
      </c>
      <c r="I268" s="82">
        <f t="shared" si="78"/>
        <v>0</v>
      </c>
      <c r="J268" s="82">
        <f t="shared" si="78"/>
        <v>7.3440317557949787E-3</v>
      </c>
      <c r="K268" s="82">
        <f t="shared" si="78"/>
        <v>0</v>
      </c>
      <c r="L268" s="82">
        <f t="shared" si="78"/>
        <v>0.40333355180567387</v>
      </c>
      <c r="M268" s="82">
        <f t="shared" si="78"/>
        <v>0.36972242248853437</v>
      </c>
      <c r="N268" s="82">
        <f t="shared" si="78"/>
        <v>0.52097250441566212</v>
      </c>
      <c r="O268" s="82">
        <f t="shared" si="81"/>
        <v>0.40333355180567387</v>
      </c>
      <c r="P268" s="82">
        <f t="shared" si="81"/>
        <v>6.2180589236708059E-3</v>
      </c>
      <c r="Q268" s="82">
        <f t="shared" si="78"/>
        <v>0</v>
      </c>
      <c r="R268" s="82">
        <f t="shared" si="78"/>
        <v>0</v>
      </c>
      <c r="S268" s="82">
        <f t="shared" si="78"/>
        <v>1.0923617028070336E-2</v>
      </c>
      <c r="T268" s="82">
        <f t="shared" si="78"/>
        <v>0</v>
      </c>
      <c r="U268" s="82">
        <f t="shared" si="78"/>
        <v>0.16066119813592677</v>
      </c>
      <c r="V268" s="82">
        <f t="shared" si="78"/>
        <v>0.38988910007881811</v>
      </c>
      <c r="W268" s="82">
        <f t="shared" si="79"/>
        <v>0</v>
      </c>
      <c r="X268" s="82">
        <f t="shared" si="78"/>
        <v>0.10503477911606091</v>
      </c>
      <c r="Y268" s="82">
        <f t="shared" si="78"/>
        <v>0</v>
      </c>
      <c r="Z268" s="82">
        <f t="shared" si="78"/>
        <v>0.2033473323686939</v>
      </c>
      <c r="AA268" s="82">
        <f t="shared" si="78"/>
        <v>0</v>
      </c>
      <c r="AB268" s="82"/>
      <c r="AC268" s="82">
        <f t="shared" si="78"/>
        <v>0</v>
      </c>
      <c r="AD268" s="82">
        <f t="shared" si="78"/>
        <v>1.6805564658569746E-2</v>
      </c>
      <c r="AE268" s="82">
        <f t="shared" si="78"/>
        <v>0</v>
      </c>
      <c r="AF268" s="82">
        <f t="shared" si="78"/>
        <v>0</v>
      </c>
      <c r="AG268" s="82">
        <f t="shared" si="80"/>
        <v>0</v>
      </c>
      <c r="AH268" s="82">
        <f t="shared" si="80"/>
        <v>8.4027823292848729E-3</v>
      </c>
      <c r="AI268" s="82">
        <f t="shared" si="80"/>
        <v>0</v>
      </c>
    </row>
    <row r="269" spans="1:35">
      <c r="A269" s="113">
        <f t="shared" si="82"/>
        <v>41222</v>
      </c>
      <c r="B269" s="117">
        <f t="shared" si="74"/>
        <v>3.1093151564345991</v>
      </c>
      <c r="C269" s="82">
        <f t="shared" si="77"/>
        <v>0</v>
      </c>
      <c r="D269" s="82">
        <f t="shared" si="78"/>
        <v>0.12856256963805854</v>
      </c>
      <c r="E269" s="82">
        <f t="shared" si="78"/>
        <v>0.12856256963805854</v>
      </c>
      <c r="F269" s="82">
        <f t="shared" si="78"/>
        <v>0.12856256963805854</v>
      </c>
      <c r="G269" s="82">
        <f t="shared" si="78"/>
        <v>0.1176389526099882</v>
      </c>
      <c r="H269" s="82">
        <f t="shared" si="78"/>
        <v>0</v>
      </c>
      <c r="I269" s="82">
        <f t="shared" si="78"/>
        <v>0</v>
      </c>
      <c r="J269" s="82">
        <f t="shared" si="78"/>
        <v>7.3440317557949787E-3</v>
      </c>
      <c r="K269" s="82">
        <f t="shared" si="78"/>
        <v>0</v>
      </c>
      <c r="L269" s="82">
        <f t="shared" si="78"/>
        <v>0.40333355180567387</v>
      </c>
      <c r="M269" s="82">
        <f t="shared" si="78"/>
        <v>0.36972242248853437</v>
      </c>
      <c r="N269" s="82">
        <f t="shared" si="78"/>
        <v>0.52097250441566212</v>
      </c>
      <c r="O269" s="82">
        <f t="shared" si="81"/>
        <v>0.40333355180567387</v>
      </c>
      <c r="P269" s="82">
        <f t="shared" si="81"/>
        <v>6.2180589236708059E-3</v>
      </c>
      <c r="Q269" s="82">
        <f t="shared" si="78"/>
        <v>0</v>
      </c>
      <c r="R269" s="82">
        <f t="shared" si="78"/>
        <v>0</v>
      </c>
      <c r="S269" s="82">
        <f t="shared" si="78"/>
        <v>1.0923617028070336E-2</v>
      </c>
      <c r="T269" s="82">
        <f t="shared" si="78"/>
        <v>0</v>
      </c>
      <c r="U269" s="82">
        <f t="shared" si="78"/>
        <v>0.16066119813592677</v>
      </c>
      <c r="V269" s="82">
        <f t="shared" si="78"/>
        <v>0.38988910007881811</v>
      </c>
      <c r="W269" s="82">
        <f t="shared" si="79"/>
        <v>0</v>
      </c>
      <c r="X269" s="82">
        <f t="shared" si="78"/>
        <v>0.10503477911606091</v>
      </c>
      <c r="Y269" s="82">
        <f t="shared" si="78"/>
        <v>0</v>
      </c>
      <c r="Z269" s="82">
        <f t="shared" si="78"/>
        <v>0.2033473323686939</v>
      </c>
      <c r="AA269" s="82">
        <f t="shared" si="78"/>
        <v>0</v>
      </c>
      <c r="AB269" s="82"/>
      <c r="AC269" s="82">
        <f t="shared" si="78"/>
        <v>0</v>
      </c>
      <c r="AD269" s="82">
        <f t="shared" si="78"/>
        <v>1.6805564658569746E-2</v>
      </c>
      <c r="AE269" s="82">
        <f t="shared" si="78"/>
        <v>0</v>
      </c>
      <c r="AF269" s="82">
        <f t="shared" si="78"/>
        <v>0</v>
      </c>
      <c r="AG269" s="82">
        <f t="shared" si="80"/>
        <v>0</v>
      </c>
      <c r="AH269" s="82">
        <f t="shared" si="80"/>
        <v>8.4027823292848729E-3</v>
      </c>
      <c r="AI269" s="82">
        <f t="shared" si="80"/>
        <v>0</v>
      </c>
    </row>
    <row r="270" spans="1:35">
      <c r="A270" s="113">
        <f t="shared" si="82"/>
        <v>41223</v>
      </c>
      <c r="B270" s="117">
        <f t="shared" si="74"/>
        <v>3.1093151564345991</v>
      </c>
      <c r="C270" s="82">
        <f t="shared" si="77"/>
        <v>0</v>
      </c>
      <c r="D270" s="82">
        <f t="shared" si="78"/>
        <v>0.12856256963805854</v>
      </c>
      <c r="E270" s="82">
        <f t="shared" si="78"/>
        <v>0.12856256963805854</v>
      </c>
      <c r="F270" s="82">
        <f t="shared" si="78"/>
        <v>0.12856256963805854</v>
      </c>
      <c r="G270" s="82">
        <f t="shared" si="78"/>
        <v>0.1176389526099882</v>
      </c>
      <c r="H270" s="82">
        <f t="shared" si="78"/>
        <v>0</v>
      </c>
      <c r="I270" s="82">
        <f t="shared" si="78"/>
        <v>0</v>
      </c>
      <c r="J270" s="82">
        <f t="shared" si="78"/>
        <v>7.3440317557949787E-3</v>
      </c>
      <c r="K270" s="82">
        <f t="shared" si="78"/>
        <v>0</v>
      </c>
      <c r="L270" s="82">
        <f t="shared" si="78"/>
        <v>0.40333355180567387</v>
      </c>
      <c r="M270" s="82">
        <f t="shared" si="78"/>
        <v>0.36972242248853437</v>
      </c>
      <c r="N270" s="82">
        <f t="shared" si="78"/>
        <v>0.52097250441566212</v>
      </c>
      <c r="O270" s="82">
        <f t="shared" si="81"/>
        <v>0.40333355180567387</v>
      </c>
      <c r="P270" s="82">
        <f t="shared" si="81"/>
        <v>6.2180589236708059E-3</v>
      </c>
      <c r="Q270" s="82">
        <f t="shared" si="78"/>
        <v>0</v>
      </c>
      <c r="R270" s="82">
        <f t="shared" si="78"/>
        <v>0</v>
      </c>
      <c r="S270" s="82">
        <f t="shared" si="78"/>
        <v>1.0923617028070336E-2</v>
      </c>
      <c r="T270" s="82">
        <f t="shared" si="78"/>
        <v>0</v>
      </c>
      <c r="U270" s="82">
        <f t="shared" si="78"/>
        <v>0.16066119813592677</v>
      </c>
      <c r="V270" s="82">
        <f t="shared" si="78"/>
        <v>0.38988910007881811</v>
      </c>
      <c r="W270" s="82">
        <f t="shared" si="79"/>
        <v>0</v>
      </c>
      <c r="X270" s="82">
        <f t="shared" si="78"/>
        <v>0.10503477911606091</v>
      </c>
      <c r="Y270" s="82">
        <f t="shared" si="78"/>
        <v>0</v>
      </c>
      <c r="Z270" s="82">
        <f t="shared" si="78"/>
        <v>0.2033473323686939</v>
      </c>
      <c r="AA270" s="82">
        <f t="shared" si="78"/>
        <v>0</v>
      </c>
      <c r="AB270" s="82"/>
      <c r="AC270" s="82">
        <f t="shared" si="78"/>
        <v>0</v>
      </c>
      <c r="AD270" s="82">
        <f t="shared" si="78"/>
        <v>1.6805564658569746E-2</v>
      </c>
      <c r="AE270" s="82">
        <f t="shared" si="78"/>
        <v>0</v>
      </c>
      <c r="AF270" s="82">
        <f t="shared" si="78"/>
        <v>0</v>
      </c>
      <c r="AG270" s="82">
        <f t="shared" si="80"/>
        <v>0</v>
      </c>
      <c r="AH270" s="82">
        <f t="shared" si="80"/>
        <v>8.4027823292848729E-3</v>
      </c>
      <c r="AI270" s="82">
        <f t="shared" si="80"/>
        <v>0</v>
      </c>
    </row>
    <row r="271" spans="1:35">
      <c r="A271" s="113">
        <f t="shared" si="82"/>
        <v>41224</v>
      </c>
      <c r="B271" s="117">
        <f t="shared" si="74"/>
        <v>3.1093151564345991</v>
      </c>
      <c r="C271" s="82">
        <f t="shared" si="77"/>
        <v>0</v>
      </c>
      <c r="D271" s="82">
        <f t="shared" si="78"/>
        <v>0.12856256963805854</v>
      </c>
      <c r="E271" s="82">
        <f t="shared" si="78"/>
        <v>0.12856256963805854</v>
      </c>
      <c r="F271" s="82">
        <f t="shared" si="78"/>
        <v>0.12856256963805854</v>
      </c>
      <c r="G271" s="82">
        <f t="shared" si="78"/>
        <v>0.1176389526099882</v>
      </c>
      <c r="H271" s="82">
        <f t="shared" si="78"/>
        <v>0</v>
      </c>
      <c r="I271" s="82">
        <f t="shared" si="78"/>
        <v>0</v>
      </c>
      <c r="J271" s="82">
        <f t="shared" si="78"/>
        <v>7.3440317557949787E-3</v>
      </c>
      <c r="K271" s="82">
        <f t="shared" si="78"/>
        <v>0</v>
      </c>
      <c r="L271" s="82">
        <f t="shared" si="78"/>
        <v>0.40333355180567387</v>
      </c>
      <c r="M271" s="82">
        <f t="shared" si="78"/>
        <v>0.36972242248853437</v>
      </c>
      <c r="N271" s="82">
        <f t="shared" ref="D271:AG286" si="83">N$31/1.98347/30</f>
        <v>0.52097250441566212</v>
      </c>
      <c r="O271" s="82">
        <f t="shared" si="81"/>
        <v>0.40333355180567387</v>
      </c>
      <c r="P271" s="82">
        <f t="shared" si="81"/>
        <v>6.2180589236708059E-3</v>
      </c>
      <c r="Q271" s="82">
        <f t="shared" si="83"/>
        <v>0</v>
      </c>
      <c r="R271" s="82">
        <f t="shared" si="83"/>
        <v>0</v>
      </c>
      <c r="S271" s="82">
        <f t="shared" si="83"/>
        <v>1.0923617028070336E-2</v>
      </c>
      <c r="T271" s="82">
        <f t="shared" si="83"/>
        <v>0</v>
      </c>
      <c r="U271" s="82">
        <f t="shared" si="83"/>
        <v>0.16066119813592677</v>
      </c>
      <c r="V271" s="82">
        <f t="shared" si="83"/>
        <v>0.38988910007881811</v>
      </c>
      <c r="W271" s="82">
        <f t="shared" si="79"/>
        <v>0</v>
      </c>
      <c r="X271" s="82">
        <f t="shared" si="83"/>
        <v>0.10503477911606091</v>
      </c>
      <c r="Y271" s="82">
        <f t="shared" si="83"/>
        <v>0</v>
      </c>
      <c r="Z271" s="82">
        <f t="shared" si="83"/>
        <v>0.2033473323686939</v>
      </c>
      <c r="AA271" s="82">
        <f t="shared" si="83"/>
        <v>0</v>
      </c>
      <c r="AB271" s="82"/>
      <c r="AC271" s="82">
        <f t="shared" si="83"/>
        <v>0</v>
      </c>
      <c r="AD271" s="82">
        <f t="shared" si="83"/>
        <v>1.6805564658569746E-2</v>
      </c>
      <c r="AE271" s="82">
        <f t="shared" si="83"/>
        <v>0</v>
      </c>
      <c r="AF271" s="82">
        <f t="shared" si="83"/>
        <v>0</v>
      </c>
      <c r="AG271" s="82">
        <f t="shared" si="83"/>
        <v>0</v>
      </c>
      <c r="AH271" s="82">
        <f t="shared" si="80"/>
        <v>8.4027823292848729E-3</v>
      </c>
      <c r="AI271" s="82">
        <f t="shared" si="80"/>
        <v>0</v>
      </c>
    </row>
    <row r="272" spans="1:35">
      <c r="A272" s="113">
        <f t="shared" si="82"/>
        <v>41225</v>
      </c>
      <c r="B272" s="117">
        <f t="shared" si="74"/>
        <v>3.1093151564345991</v>
      </c>
      <c r="C272" s="82">
        <f t="shared" si="77"/>
        <v>0</v>
      </c>
      <c r="D272" s="82">
        <f t="shared" si="83"/>
        <v>0.12856256963805854</v>
      </c>
      <c r="E272" s="82">
        <f t="shared" si="83"/>
        <v>0.12856256963805854</v>
      </c>
      <c r="F272" s="82">
        <f t="shared" si="83"/>
        <v>0.12856256963805854</v>
      </c>
      <c r="G272" s="82">
        <f t="shared" si="83"/>
        <v>0.1176389526099882</v>
      </c>
      <c r="H272" s="82">
        <f t="shared" si="83"/>
        <v>0</v>
      </c>
      <c r="I272" s="82">
        <f t="shared" si="83"/>
        <v>0</v>
      </c>
      <c r="J272" s="82">
        <f t="shared" si="83"/>
        <v>7.3440317557949787E-3</v>
      </c>
      <c r="K272" s="82">
        <f t="shared" si="83"/>
        <v>0</v>
      </c>
      <c r="L272" s="82">
        <f t="shared" si="83"/>
        <v>0.40333355180567387</v>
      </c>
      <c r="M272" s="82">
        <f t="shared" si="83"/>
        <v>0.36972242248853437</v>
      </c>
      <c r="N272" s="82">
        <f t="shared" si="83"/>
        <v>0.52097250441566212</v>
      </c>
      <c r="O272" s="82">
        <f t="shared" si="81"/>
        <v>0.40333355180567387</v>
      </c>
      <c r="P272" s="82">
        <f t="shared" si="81"/>
        <v>6.2180589236708059E-3</v>
      </c>
      <c r="Q272" s="82">
        <f t="shared" si="83"/>
        <v>0</v>
      </c>
      <c r="R272" s="82">
        <f t="shared" si="83"/>
        <v>0</v>
      </c>
      <c r="S272" s="82">
        <f t="shared" si="83"/>
        <v>1.0923617028070336E-2</v>
      </c>
      <c r="T272" s="82">
        <f t="shared" si="83"/>
        <v>0</v>
      </c>
      <c r="U272" s="82">
        <f t="shared" si="83"/>
        <v>0.16066119813592677</v>
      </c>
      <c r="V272" s="82">
        <f t="shared" si="83"/>
        <v>0.38988910007881811</v>
      </c>
      <c r="W272" s="82">
        <f t="shared" si="79"/>
        <v>0</v>
      </c>
      <c r="X272" s="82">
        <f t="shared" si="83"/>
        <v>0.10503477911606091</v>
      </c>
      <c r="Y272" s="82">
        <f t="shared" si="83"/>
        <v>0</v>
      </c>
      <c r="Z272" s="82">
        <f t="shared" si="83"/>
        <v>0.2033473323686939</v>
      </c>
      <c r="AA272" s="82">
        <f t="shared" si="83"/>
        <v>0</v>
      </c>
      <c r="AB272" s="82"/>
      <c r="AC272" s="82">
        <f t="shared" si="83"/>
        <v>0</v>
      </c>
      <c r="AD272" s="82">
        <f t="shared" si="83"/>
        <v>1.6805564658569746E-2</v>
      </c>
      <c r="AE272" s="82">
        <f t="shared" si="83"/>
        <v>0</v>
      </c>
      <c r="AF272" s="82">
        <f t="shared" si="83"/>
        <v>0</v>
      </c>
      <c r="AG272" s="82">
        <f t="shared" si="80"/>
        <v>0</v>
      </c>
      <c r="AH272" s="82">
        <f t="shared" si="80"/>
        <v>8.4027823292848729E-3</v>
      </c>
      <c r="AI272" s="82">
        <f t="shared" si="80"/>
        <v>0</v>
      </c>
    </row>
    <row r="273" spans="1:35">
      <c r="A273" s="113">
        <f t="shared" si="82"/>
        <v>41226</v>
      </c>
      <c r="B273" s="117">
        <f t="shared" si="74"/>
        <v>3.1093151564345991</v>
      </c>
      <c r="C273" s="82">
        <f t="shared" si="77"/>
        <v>0</v>
      </c>
      <c r="D273" s="82">
        <f t="shared" si="83"/>
        <v>0.12856256963805854</v>
      </c>
      <c r="E273" s="82">
        <f t="shared" si="83"/>
        <v>0.12856256963805854</v>
      </c>
      <c r="F273" s="82">
        <f t="shared" si="83"/>
        <v>0.12856256963805854</v>
      </c>
      <c r="G273" s="82">
        <f t="shared" si="83"/>
        <v>0.1176389526099882</v>
      </c>
      <c r="H273" s="82">
        <f t="shared" si="83"/>
        <v>0</v>
      </c>
      <c r="I273" s="82">
        <f t="shared" si="83"/>
        <v>0</v>
      </c>
      <c r="J273" s="82">
        <f t="shared" si="83"/>
        <v>7.3440317557949787E-3</v>
      </c>
      <c r="K273" s="82">
        <f t="shared" si="83"/>
        <v>0</v>
      </c>
      <c r="L273" s="82">
        <f t="shared" si="83"/>
        <v>0.40333355180567387</v>
      </c>
      <c r="M273" s="82">
        <f t="shared" si="83"/>
        <v>0.36972242248853437</v>
      </c>
      <c r="N273" s="82">
        <f t="shared" si="83"/>
        <v>0.52097250441566212</v>
      </c>
      <c r="O273" s="82">
        <f t="shared" si="81"/>
        <v>0.40333355180567387</v>
      </c>
      <c r="P273" s="82">
        <f t="shared" si="81"/>
        <v>6.2180589236708059E-3</v>
      </c>
      <c r="Q273" s="82">
        <f t="shared" si="83"/>
        <v>0</v>
      </c>
      <c r="R273" s="82">
        <f t="shared" si="83"/>
        <v>0</v>
      </c>
      <c r="S273" s="82">
        <f t="shared" si="83"/>
        <v>1.0923617028070336E-2</v>
      </c>
      <c r="T273" s="82">
        <f t="shared" si="83"/>
        <v>0</v>
      </c>
      <c r="U273" s="82">
        <f t="shared" si="83"/>
        <v>0.16066119813592677</v>
      </c>
      <c r="V273" s="82">
        <f t="shared" si="83"/>
        <v>0.38988910007881811</v>
      </c>
      <c r="W273" s="82">
        <f t="shared" si="79"/>
        <v>0</v>
      </c>
      <c r="X273" s="82">
        <f t="shared" si="83"/>
        <v>0.10503477911606091</v>
      </c>
      <c r="Y273" s="82">
        <f t="shared" si="83"/>
        <v>0</v>
      </c>
      <c r="Z273" s="82">
        <f t="shared" si="83"/>
        <v>0.2033473323686939</v>
      </c>
      <c r="AA273" s="82">
        <f t="shared" si="83"/>
        <v>0</v>
      </c>
      <c r="AB273" s="82"/>
      <c r="AC273" s="82">
        <f t="shared" si="83"/>
        <v>0</v>
      </c>
      <c r="AD273" s="82">
        <f t="shared" si="83"/>
        <v>1.6805564658569746E-2</v>
      </c>
      <c r="AE273" s="82">
        <f t="shared" si="83"/>
        <v>0</v>
      </c>
      <c r="AF273" s="82">
        <f t="shared" si="83"/>
        <v>0</v>
      </c>
      <c r="AG273" s="82">
        <f t="shared" si="80"/>
        <v>0</v>
      </c>
      <c r="AH273" s="82">
        <f t="shared" si="80"/>
        <v>8.4027823292848729E-3</v>
      </c>
      <c r="AI273" s="82">
        <f t="shared" si="80"/>
        <v>0</v>
      </c>
    </row>
    <row r="274" spans="1:35">
      <c r="A274" s="113">
        <f t="shared" si="82"/>
        <v>41227</v>
      </c>
      <c r="B274" s="117">
        <f t="shared" si="74"/>
        <v>3.1093151564345991</v>
      </c>
      <c r="C274" s="82">
        <f t="shared" si="77"/>
        <v>0</v>
      </c>
      <c r="D274" s="82">
        <f t="shared" si="83"/>
        <v>0.12856256963805854</v>
      </c>
      <c r="E274" s="82">
        <f t="shared" si="83"/>
        <v>0.12856256963805854</v>
      </c>
      <c r="F274" s="82">
        <f t="shared" si="83"/>
        <v>0.12856256963805854</v>
      </c>
      <c r="G274" s="82">
        <f t="shared" si="83"/>
        <v>0.1176389526099882</v>
      </c>
      <c r="H274" s="82">
        <f t="shared" si="83"/>
        <v>0</v>
      </c>
      <c r="I274" s="82">
        <f t="shared" si="83"/>
        <v>0</v>
      </c>
      <c r="J274" s="82">
        <f t="shared" si="83"/>
        <v>7.3440317557949787E-3</v>
      </c>
      <c r="K274" s="82">
        <f t="shared" si="83"/>
        <v>0</v>
      </c>
      <c r="L274" s="82">
        <f t="shared" si="83"/>
        <v>0.40333355180567387</v>
      </c>
      <c r="M274" s="82">
        <f t="shared" si="83"/>
        <v>0.36972242248853437</v>
      </c>
      <c r="N274" s="82">
        <f t="shared" si="83"/>
        <v>0.52097250441566212</v>
      </c>
      <c r="O274" s="82">
        <f t="shared" si="81"/>
        <v>0.40333355180567387</v>
      </c>
      <c r="P274" s="82">
        <f t="shared" si="81"/>
        <v>6.2180589236708059E-3</v>
      </c>
      <c r="Q274" s="82">
        <f t="shared" si="83"/>
        <v>0</v>
      </c>
      <c r="R274" s="82">
        <f t="shared" si="83"/>
        <v>0</v>
      </c>
      <c r="S274" s="82">
        <f t="shared" si="83"/>
        <v>1.0923617028070336E-2</v>
      </c>
      <c r="T274" s="82">
        <f t="shared" si="83"/>
        <v>0</v>
      </c>
      <c r="U274" s="82">
        <f t="shared" si="83"/>
        <v>0.16066119813592677</v>
      </c>
      <c r="V274" s="82">
        <f t="shared" si="83"/>
        <v>0.38988910007881811</v>
      </c>
      <c r="W274" s="82">
        <f t="shared" si="79"/>
        <v>0</v>
      </c>
      <c r="X274" s="82">
        <f t="shared" si="83"/>
        <v>0.10503477911606091</v>
      </c>
      <c r="Y274" s="82">
        <f t="shared" si="83"/>
        <v>0</v>
      </c>
      <c r="Z274" s="82">
        <f t="shared" si="83"/>
        <v>0.2033473323686939</v>
      </c>
      <c r="AA274" s="82">
        <f t="shared" si="83"/>
        <v>0</v>
      </c>
      <c r="AB274" s="82"/>
      <c r="AC274" s="82">
        <f t="shared" si="83"/>
        <v>0</v>
      </c>
      <c r="AD274" s="82">
        <f t="shared" si="83"/>
        <v>1.6805564658569746E-2</v>
      </c>
      <c r="AE274" s="82">
        <f t="shared" si="83"/>
        <v>0</v>
      </c>
      <c r="AF274" s="82">
        <f t="shared" si="83"/>
        <v>0</v>
      </c>
      <c r="AG274" s="82">
        <f t="shared" si="80"/>
        <v>0</v>
      </c>
      <c r="AH274" s="82">
        <f t="shared" si="80"/>
        <v>8.4027823292848729E-3</v>
      </c>
      <c r="AI274" s="82">
        <f t="shared" si="80"/>
        <v>0</v>
      </c>
    </row>
    <row r="275" spans="1:35">
      <c r="A275" s="113">
        <f t="shared" si="82"/>
        <v>41228</v>
      </c>
      <c r="B275" s="117">
        <f t="shared" si="74"/>
        <v>3.1093151564345991</v>
      </c>
      <c r="C275" s="82">
        <f t="shared" si="77"/>
        <v>0</v>
      </c>
      <c r="D275" s="82">
        <f t="shared" si="83"/>
        <v>0.12856256963805854</v>
      </c>
      <c r="E275" s="82">
        <f t="shared" si="83"/>
        <v>0.12856256963805854</v>
      </c>
      <c r="F275" s="82">
        <f t="shared" si="83"/>
        <v>0.12856256963805854</v>
      </c>
      <c r="G275" s="82">
        <f t="shared" si="83"/>
        <v>0.1176389526099882</v>
      </c>
      <c r="H275" s="82">
        <f t="shared" si="83"/>
        <v>0</v>
      </c>
      <c r="I275" s="82">
        <f t="shared" si="83"/>
        <v>0</v>
      </c>
      <c r="J275" s="82">
        <f t="shared" si="83"/>
        <v>7.3440317557949787E-3</v>
      </c>
      <c r="K275" s="82">
        <f t="shared" si="83"/>
        <v>0</v>
      </c>
      <c r="L275" s="82">
        <f t="shared" si="83"/>
        <v>0.40333355180567387</v>
      </c>
      <c r="M275" s="82">
        <f t="shared" si="83"/>
        <v>0.36972242248853437</v>
      </c>
      <c r="N275" s="82">
        <f t="shared" si="83"/>
        <v>0.52097250441566212</v>
      </c>
      <c r="O275" s="82">
        <f t="shared" si="81"/>
        <v>0.40333355180567387</v>
      </c>
      <c r="P275" s="82">
        <f t="shared" si="81"/>
        <v>6.2180589236708059E-3</v>
      </c>
      <c r="Q275" s="82">
        <f t="shared" si="83"/>
        <v>0</v>
      </c>
      <c r="R275" s="82">
        <f t="shared" si="83"/>
        <v>0</v>
      </c>
      <c r="S275" s="82">
        <f t="shared" si="83"/>
        <v>1.0923617028070336E-2</v>
      </c>
      <c r="T275" s="82">
        <f t="shared" si="83"/>
        <v>0</v>
      </c>
      <c r="U275" s="82">
        <f t="shared" si="83"/>
        <v>0.16066119813592677</v>
      </c>
      <c r="V275" s="82">
        <f t="shared" si="83"/>
        <v>0.38988910007881811</v>
      </c>
      <c r="W275" s="82">
        <f t="shared" si="79"/>
        <v>0</v>
      </c>
      <c r="X275" s="82">
        <f t="shared" si="83"/>
        <v>0.10503477911606091</v>
      </c>
      <c r="Y275" s="82">
        <f t="shared" si="83"/>
        <v>0</v>
      </c>
      <c r="Z275" s="82">
        <f t="shared" si="83"/>
        <v>0.2033473323686939</v>
      </c>
      <c r="AA275" s="82">
        <f t="shared" si="83"/>
        <v>0</v>
      </c>
      <c r="AB275" s="82"/>
      <c r="AC275" s="82">
        <f t="shared" si="83"/>
        <v>0</v>
      </c>
      <c r="AD275" s="82">
        <f t="shared" si="83"/>
        <v>1.6805564658569746E-2</v>
      </c>
      <c r="AE275" s="82">
        <f t="shared" si="83"/>
        <v>0</v>
      </c>
      <c r="AF275" s="82">
        <f t="shared" si="83"/>
        <v>0</v>
      </c>
      <c r="AG275" s="82">
        <f t="shared" si="80"/>
        <v>0</v>
      </c>
      <c r="AH275" s="82">
        <f t="shared" si="80"/>
        <v>8.4027823292848729E-3</v>
      </c>
      <c r="AI275" s="82">
        <f t="shared" si="80"/>
        <v>0</v>
      </c>
    </row>
    <row r="276" spans="1:35">
      <c r="A276" s="113">
        <f t="shared" si="82"/>
        <v>41229</v>
      </c>
      <c r="B276" s="117">
        <f t="shared" si="74"/>
        <v>3.1093151564345991</v>
      </c>
      <c r="C276" s="82">
        <f t="shared" si="77"/>
        <v>0</v>
      </c>
      <c r="D276" s="82">
        <f t="shared" si="83"/>
        <v>0.12856256963805854</v>
      </c>
      <c r="E276" s="82">
        <f t="shared" si="83"/>
        <v>0.12856256963805854</v>
      </c>
      <c r="F276" s="82">
        <f t="shared" si="83"/>
        <v>0.12856256963805854</v>
      </c>
      <c r="G276" s="82">
        <f t="shared" si="83"/>
        <v>0.1176389526099882</v>
      </c>
      <c r="H276" s="82">
        <f t="shared" si="83"/>
        <v>0</v>
      </c>
      <c r="I276" s="82">
        <f t="shared" si="83"/>
        <v>0</v>
      </c>
      <c r="J276" s="82">
        <f t="shared" si="83"/>
        <v>7.3440317557949787E-3</v>
      </c>
      <c r="K276" s="82">
        <f t="shared" si="83"/>
        <v>0</v>
      </c>
      <c r="L276" s="82">
        <f t="shared" si="83"/>
        <v>0.40333355180567387</v>
      </c>
      <c r="M276" s="82">
        <f t="shared" si="83"/>
        <v>0.36972242248853437</v>
      </c>
      <c r="N276" s="82">
        <f t="shared" si="83"/>
        <v>0.52097250441566212</v>
      </c>
      <c r="O276" s="82">
        <f t="shared" si="81"/>
        <v>0.40333355180567387</v>
      </c>
      <c r="P276" s="82">
        <f t="shared" si="81"/>
        <v>6.2180589236708059E-3</v>
      </c>
      <c r="Q276" s="82">
        <f t="shared" si="83"/>
        <v>0</v>
      </c>
      <c r="R276" s="82">
        <f t="shared" si="83"/>
        <v>0</v>
      </c>
      <c r="S276" s="82">
        <f t="shared" si="83"/>
        <v>1.0923617028070336E-2</v>
      </c>
      <c r="T276" s="82">
        <f t="shared" si="83"/>
        <v>0</v>
      </c>
      <c r="U276" s="82">
        <f t="shared" si="83"/>
        <v>0.16066119813592677</v>
      </c>
      <c r="V276" s="82">
        <f t="shared" si="83"/>
        <v>0.38988910007881811</v>
      </c>
      <c r="W276" s="82">
        <f t="shared" si="79"/>
        <v>0</v>
      </c>
      <c r="X276" s="82">
        <f t="shared" si="83"/>
        <v>0.10503477911606091</v>
      </c>
      <c r="Y276" s="82">
        <f t="shared" si="83"/>
        <v>0</v>
      </c>
      <c r="Z276" s="82">
        <f t="shared" si="83"/>
        <v>0.2033473323686939</v>
      </c>
      <c r="AA276" s="82">
        <f t="shared" si="83"/>
        <v>0</v>
      </c>
      <c r="AB276" s="82"/>
      <c r="AC276" s="82">
        <f t="shared" si="83"/>
        <v>0</v>
      </c>
      <c r="AD276" s="82">
        <f t="shared" si="83"/>
        <v>1.6805564658569746E-2</v>
      </c>
      <c r="AE276" s="82">
        <f t="shared" si="83"/>
        <v>0</v>
      </c>
      <c r="AF276" s="82">
        <f t="shared" si="83"/>
        <v>0</v>
      </c>
      <c r="AG276" s="82">
        <f t="shared" si="80"/>
        <v>0</v>
      </c>
      <c r="AH276" s="82">
        <f t="shared" si="80"/>
        <v>8.4027823292848729E-3</v>
      </c>
      <c r="AI276" s="82">
        <f t="shared" si="80"/>
        <v>0</v>
      </c>
    </row>
    <row r="277" spans="1:35">
      <c r="A277" s="113">
        <f t="shared" si="82"/>
        <v>41230</v>
      </c>
      <c r="B277" s="117">
        <f t="shared" si="74"/>
        <v>3.1093151564345991</v>
      </c>
      <c r="C277" s="82">
        <f t="shared" si="77"/>
        <v>0</v>
      </c>
      <c r="D277" s="82">
        <f t="shared" si="83"/>
        <v>0.12856256963805854</v>
      </c>
      <c r="E277" s="82">
        <f t="shared" si="83"/>
        <v>0.12856256963805854</v>
      </c>
      <c r="F277" s="82">
        <f t="shared" si="83"/>
        <v>0.12856256963805854</v>
      </c>
      <c r="G277" s="82">
        <f t="shared" si="83"/>
        <v>0.1176389526099882</v>
      </c>
      <c r="H277" s="82">
        <f t="shared" si="83"/>
        <v>0</v>
      </c>
      <c r="I277" s="82">
        <f t="shared" si="83"/>
        <v>0</v>
      </c>
      <c r="J277" s="82">
        <f t="shared" si="83"/>
        <v>7.3440317557949787E-3</v>
      </c>
      <c r="K277" s="82">
        <f t="shared" si="83"/>
        <v>0</v>
      </c>
      <c r="L277" s="82">
        <f t="shared" si="83"/>
        <v>0.40333355180567387</v>
      </c>
      <c r="M277" s="82">
        <f t="shared" si="83"/>
        <v>0.36972242248853437</v>
      </c>
      <c r="N277" s="82">
        <f t="shared" si="83"/>
        <v>0.52097250441566212</v>
      </c>
      <c r="O277" s="82">
        <f t="shared" si="81"/>
        <v>0.40333355180567387</v>
      </c>
      <c r="P277" s="82">
        <f t="shared" si="81"/>
        <v>6.2180589236708059E-3</v>
      </c>
      <c r="Q277" s="82">
        <f t="shared" si="83"/>
        <v>0</v>
      </c>
      <c r="R277" s="82">
        <f t="shared" si="83"/>
        <v>0</v>
      </c>
      <c r="S277" s="82">
        <f t="shared" si="83"/>
        <v>1.0923617028070336E-2</v>
      </c>
      <c r="T277" s="82">
        <f t="shared" si="83"/>
        <v>0</v>
      </c>
      <c r="U277" s="82">
        <f t="shared" si="83"/>
        <v>0.16066119813592677</v>
      </c>
      <c r="V277" s="82">
        <f t="shared" si="83"/>
        <v>0.38988910007881811</v>
      </c>
      <c r="W277" s="82">
        <f t="shared" si="79"/>
        <v>0</v>
      </c>
      <c r="X277" s="82">
        <f t="shared" si="83"/>
        <v>0.10503477911606091</v>
      </c>
      <c r="Y277" s="82">
        <f t="shared" si="83"/>
        <v>0</v>
      </c>
      <c r="Z277" s="82">
        <f t="shared" si="83"/>
        <v>0.2033473323686939</v>
      </c>
      <c r="AA277" s="82">
        <f t="shared" si="83"/>
        <v>0</v>
      </c>
      <c r="AB277" s="82"/>
      <c r="AC277" s="82">
        <f t="shared" si="83"/>
        <v>0</v>
      </c>
      <c r="AD277" s="82">
        <f t="shared" si="83"/>
        <v>1.6805564658569746E-2</v>
      </c>
      <c r="AE277" s="82">
        <f t="shared" si="83"/>
        <v>0</v>
      </c>
      <c r="AF277" s="82">
        <f t="shared" si="83"/>
        <v>0</v>
      </c>
      <c r="AG277" s="82">
        <f t="shared" ref="AG277:AI290" si="84">AG$31/1.98347/30</f>
        <v>0</v>
      </c>
      <c r="AH277" s="82">
        <f t="shared" si="84"/>
        <v>8.4027823292848729E-3</v>
      </c>
      <c r="AI277" s="82">
        <f t="shared" si="84"/>
        <v>0</v>
      </c>
    </row>
    <row r="278" spans="1:35">
      <c r="A278" s="113">
        <f t="shared" si="82"/>
        <v>41231</v>
      </c>
      <c r="B278" s="117">
        <f t="shared" si="74"/>
        <v>3.1093151564345991</v>
      </c>
      <c r="C278" s="82">
        <f t="shared" si="77"/>
        <v>0</v>
      </c>
      <c r="D278" s="82">
        <f t="shared" si="83"/>
        <v>0.12856256963805854</v>
      </c>
      <c r="E278" s="82">
        <f t="shared" si="83"/>
        <v>0.12856256963805854</v>
      </c>
      <c r="F278" s="82">
        <f t="shared" si="83"/>
        <v>0.12856256963805854</v>
      </c>
      <c r="G278" s="82">
        <f t="shared" si="83"/>
        <v>0.1176389526099882</v>
      </c>
      <c r="H278" s="82">
        <f t="shared" si="83"/>
        <v>0</v>
      </c>
      <c r="I278" s="82">
        <f t="shared" si="83"/>
        <v>0</v>
      </c>
      <c r="J278" s="82">
        <f t="shared" si="83"/>
        <v>7.3440317557949787E-3</v>
      </c>
      <c r="K278" s="82">
        <f t="shared" si="83"/>
        <v>0</v>
      </c>
      <c r="L278" s="82">
        <f t="shared" si="83"/>
        <v>0.40333355180567387</v>
      </c>
      <c r="M278" s="82">
        <f t="shared" si="83"/>
        <v>0.36972242248853437</v>
      </c>
      <c r="N278" s="82">
        <f t="shared" si="83"/>
        <v>0.52097250441566212</v>
      </c>
      <c r="O278" s="82">
        <f t="shared" si="83"/>
        <v>0.40333355180567387</v>
      </c>
      <c r="P278" s="82">
        <f t="shared" ref="P278:P290" si="85">P$31/1.98347/30</f>
        <v>6.2180589236708059E-3</v>
      </c>
      <c r="Q278" s="82">
        <f t="shared" si="83"/>
        <v>0</v>
      </c>
      <c r="R278" s="82">
        <f t="shared" si="83"/>
        <v>0</v>
      </c>
      <c r="S278" s="82">
        <f t="shared" si="83"/>
        <v>1.0923617028070336E-2</v>
      </c>
      <c r="T278" s="82">
        <f t="shared" si="83"/>
        <v>0</v>
      </c>
      <c r="U278" s="82">
        <f t="shared" si="83"/>
        <v>0.16066119813592677</v>
      </c>
      <c r="V278" s="82">
        <f t="shared" si="83"/>
        <v>0.38988910007881811</v>
      </c>
      <c r="W278" s="82">
        <f t="shared" si="79"/>
        <v>0</v>
      </c>
      <c r="X278" s="82">
        <f t="shared" si="83"/>
        <v>0.10503477911606091</v>
      </c>
      <c r="Y278" s="82">
        <f t="shared" si="83"/>
        <v>0</v>
      </c>
      <c r="Z278" s="82">
        <f t="shared" si="83"/>
        <v>0.2033473323686939</v>
      </c>
      <c r="AA278" s="82">
        <f t="shared" si="83"/>
        <v>0</v>
      </c>
      <c r="AB278" s="82"/>
      <c r="AC278" s="82">
        <f t="shared" si="83"/>
        <v>0</v>
      </c>
      <c r="AD278" s="82">
        <f t="shared" si="83"/>
        <v>1.6805564658569746E-2</v>
      </c>
      <c r="AE278" s="82">
        <f t="shared" si="83"/>
        <v>0</v>
      </c>
      <c r="AF278" s="82">
        <f t="shared" si="83"/>
        <v>0</v>
      </c>
      <c r="AG278" s="82">
        <f t="shared" si="84"/>
        <v>0</v>
      </c>
      <c r="AH278" s="82">
        <f t="shared" si="84"/>
        <v>8.4027823292848729E-3</v>
      </c>
      <c r="AI278" s="82">
        <f t="shared" si="84"/>
        <v>0</v>
      </c>
    </row>
    <row r="279" spans="1:35">
      <c r="A279" s="113">
        <f t="shared" si="82"/>
        <v>41232</v>
      </c>
      <c r="B279" s="117">
        <f t="shared" si="74"/>
        <v>3.1093151564345991</v>
      </c>
      <c r="C279" s="82">
        <f t="shared" si="77"/>
        <v>0</v>
      </c>
      <c r="D279" s="82">
        <f t="shared" si="83"/>
        <v>0.12856256963805854</v>
      </c>
      <c r="E279" s="82">
        <f t="shared" si="83"/>
        <v>0.12856256963805854</v>
      </c>
      <c r="F279" s="82">
        <f t="shared" si="83"/>
        <v>0.12856256963805854</v>
      </c>
      <c r="G279" s="82">
        <f t="shared" si="83"/>
        <v>0.1176389526099882</v>
      </c>
      <c r="H279" s="82">
        <f t="shared" si="83"/>
        <v>0</v>
      </c>
      <c r="I279" s="82">
        <f t="shared" si="83"/>
        <v>0</v>
      </c>
      <c r="J279" s="82">
        <f t="shared" si="83"/>
        <v>7.3440317557949787E-3</v>
      </c>
      <c r="K279" s="82">
        <f t="shared" si="83"/>
        <v>0</v>
      </c>
      <c r="L279" s="82">
        <f t="shared" si="83"/>
        <v>0.40333355180567387</v>
      </c>
      <c r="M279" s="82">
        <f t="shared" si="83"/>
        <v>0.36972242248853437</v>
      </c>
      <c r="N279" s="82">
        <f t="shared" si="83"/>
        <v>0.52097250441566212</v>
      </c>
      <c r="O279" s="82">
        <f t="shared" si="83"/>
        <v>0.40333355180567387</v>
      </c>
      <c r="P279" s="82">
        <f t="shared" si="85"/>
        <v>6.2180589236708059E-3</v>
      </c>
      <c r="Q279" s="82">
        <f t="shared" si="83"/>
        <v>0</v>
      </c>
      <c r="R279" s="82">
        <f t="shared" si="83"/>
        <v>0</v>
      </c>
      <c r="S279" s="82">
        <f t="shared" si="83"/>
        <v>1.0923617028070336E-2</v>
      </c>
      <c r="T279" s="82">
        <f t="shared" si="83"/>
        <v>0</v>
      </c>
      <c r="U279" s="82">
        <f t="shared" si="83"/>
        <v>0.16066119813592677</v>
      </c>
      <c r="V279" s="82">
        <f t="shared" si="83"/>
        <v>0.38988910007881811</v>
      </c>
      <c r="W279" s="82">
        <f t="shared" si="79"/>
        <v>0</v>
      </c>
      <c r="X279" s="82">
        <f t="shared" si="83"/>
        <v>0.10503477911606091</v>
      </c>
      <c r="Y279" s="82">
        <f t="shared" si="83"/>
        <v>0</v>
      </c>
      <c r="Z279" s="82">
        <f t="shared" si="83"/>
        <v>0.2033473323686939</v>
      </c>
      <c r="AA279" s="82">
        <f t="shared" si="83"/>
        <v>0</v>
      </c>
      <c r="AB279" s="82"/>
      <c r="AC279" s="82">
        <f t="shared" si="83"/>
        <v>0</v>
      </c>
      <c r="AD279" s="82">
        <f t="shared" si="83"/>
        <v>1.6805564658569746E-2</v>
      </c>
      <c r="AE279" s="82">
        <f t="shared" si="83"/>
        <v>0</v>
      </c>
      <c r="AF279" s="82">
        <f t="shared" si="83"/>
        <v>0</v>
      </c>
      <c r="AG279" s="82">
        <f t="shared" si="84"/>
        <v>0</v>
      </c>
      <c r="AH279" s="82">
        <f t="shared" si="84"/>
        <v>8.4027823292848729E-3</v>
      </c>
      <c r="AI279" s="82">
        <f t="shared" si="84"/>
        <v>0</v>
      </c>
    </row>
    <row r="280" spans="1:35">
      <c r="A280" s="113">
        <f t="shared" si="82"/>
        <v>41233</v>
      </c>
      <c r="B280" s="117">
        <f t="shared" si="74"/>
        <v>3.1093151564345991</v>
      </c>
      <c r="C280" s="82">
        <f t="shared" si="77"/>
        <v>0</v>
      </c>
      <c r="D280" s="82">
        <f t="shared" si="83"/>
        <v>0.12856256963805854</v>
      </c>
      <c r="E280" s="82">
        <f t="shared" si="83"/>
        <v>0.12856256963805854</v>
      </c>
      <c r="F280" s="82">
        <f t="shared" si="83"/>
        <v>0.12856256963805854</v>
      </c>
      <c r="G280" s="82">
        <f t="shared" si="83"/>
        <v>0.1176389526099882</v>
      </c>
      <c r="H280" s="82">
        <f t="shared" si="83"/>
        <v>0</v>
      </c>
      <c r="I280" s="82">
        <f t="shared" si="83"/>
        <v>0</v>
      </c>
      <c r="J280" s="82">
        <f t="shared" si="83"/>
        <v>7.3440317557949787E-3</v>
      </c>
      <c r="K280" s="82">
        <f t="shared" si="83"/>
        <v>0</v>
      </c>
      <c r="L280" s="82">
        <f t="shared" si="83"/>
        <v>0.40333355180567387</v>
      </c>
      <c r="M280" s="82">
        <f t="shared" si="83"/>
        <v>0.36972242248853437</v>
      </c>
      <c r="N280" s="82">
        <f t="shared" si="83"/>
        <v>0.52097250441566212</v>
      </c>
      <c r="O280" s="82">
        <f t="shared" si="83"/>
        <v>0.40333355180567387</v>
      </c>
      <c r="P280" s="82">
        <f t="shared" si="85"/>
        <v>6.2180589236708059E-3</v>
      </c>
      <c r="Q280" s="82">
        <f t="shared" si="83"/>
        <v>0</v>
      </c>
      <c r="R280" s="82">
        <f t="shared" si="83"/>
        <v>0</v>
      </c>
      <c r="S280" s="82">
        <f t="shared" si="83"/>
        <v>1.0923617028070336E-2</v>
      </c>
      <c r="T280" s="82">
        <f t="shared" si="83"/>
        <v>0</v>
      </c>
      <c r="U280" s="82">
        <f t="shared" si="83"/>
        <v>0.16066119813592677</v>
      </c>
      <c r="V280" s="82">
        <f t="shared" si="83"/>
        <v>0.38988910007881811</v>
      </c>
      <c r="W280" s="82">
        <f t="shared" si="79"/>
        <v>0</v>
      </c>
      <c r="X280" s="82">
        <f t="shared" si="83"/>
        <v>0.10503477911606091</v>
      </c>
      <c r="Y280" s="82">
        <f t="shared" si="83"/>
        <v>0</v>
      </c>
      <c r="Z280" s="82">
        <f t="shared" si="83"/>
        <v>0.2033473323686939</v>
      </c>
      <c r="AA280" s="82">
        <f t="shared" si="83"/>
        <v>0</v>
      </c>
      <c r="AB280" s="82"/>
      <c r="AC280" s="82">
        <f t="shared" si="83"/>
        <v>0</v>
      </c>
      <c r="AD280" s="82">
        <f t="shared" si="83"/>
        <v>1.6805564658569746E-2</v>
      </c>
      <c r="AE280" s="82">
        <f t="shared" si="83"/>
        <v>0</v>
      </c>
      <c r="AF280" s="82">
        <f t="shared" si="83"/>
        <v>0</v>
      </c>
      <c r="AG280" s="82">
        <f t="shared" si="84"/>
        <v>0</v>
      </c>
      <c r="AH280" s="82">
        <f t="shared" si="84"/>
        <v>8.4027823292848729E-3</v>
      </c>
      <c r="AI280" s="82">
        <f t="shared" si="84"/>
        <v>0</v>
      </c>
    </row>
    <row r="281" spans="1:35">
      <c r="A281" s="113">
        <f t="shared" si="82"/>
        <v>41234</v>
      </c>
      <c r="B281" s="117">
        <f t="shared" si="74"/>
        <v>3.1093151564345991</v>
      </c>
      <c r="C281" s="82">
        <f t="shared" si="77"/>
        <v>0</v>
      </c>
      <c r="D281" s="82">
        <f t="shared" si="83"/>
        <v>0.12856256963805854</v>
      </c>
      <c r="E281" s="82">
        <f t="shared" si="83"/>
        <v>0.12856256963805854</v>
      </c>
      <c r="F281" s="82">
        <f t="shared" si="83"/>
        <v>0.12856256963805854</v>
      </c>
      <c r="G281" s="82">
        <f t="shared" si="83"/>
        <v>0.1176389526099882</v>
      </c>
      <c r="H281" s="82">
        <f t="shared" si="83"/>
        <v>0</v>
      </c>
      <c r="I281" s="82">
        <f t="shared" ref="D281:AG290" si="86">I$31/1.98347/30</f>
        <v>0</v>
      </c>
      <c r="J281" s="82">
        <f t="shared" si="86"/>
        <v>7.3440317557949787E-3</v>
      </c>
      <c r="K281" s="82">
        <f t="shared" si="86"/>
        <v>0</v>
      </c>
      <c r="L281" s="82">
        <f t="shared" si="86"/>
        <v>0.40333355180567387</v>
      </c>
      <c r="M281" s="82">
        <f t="shared" si="86"/>
        <v>0.36972242248853437</v>
      </c>
      <c r="N281" s="82">
        <f t="shared" si="86"/>
        <v>0.52097250441566212</v>
      </c>
      <c r="O281" s="82">
        <f t="shared" si="83"/>
        <v>0.40333355180567387</v>
      </c>
      <c r="P281" s="82">
        <f t="shared" si="85"/>
        <v>6.2180589236708059E-3</v>
      </c>
      <c r="Q281" s="82">
        <f t="shared" si="86"/>
        <v>0</v>
      </c>
      <c r="R281" s="82">
        <f t="shared" si="86"/>
        <v>0</v>
      </c>
      <c r="S281" s="82">
        <f t="shared" si="86"/>
        <v>1.0923617028070336E-2</v>
      </c>
      <c r="T281" s="82">
        <f t="shared" si="86"/>
        <v>0</v>
      </c>
      <c r="U281" s="82">
        <f t="shared" si="86"/>
        <v>0.16066119813592677</v>
      </c>
      <c r="V281" s="82">
        <f t="shared" si="86"/>
        <v>0.38988910007881811</v>
      </c>
      <c r="W281" s="82">
        <f t="shared" si="79"/>
        <v>0</v>
      </c>
      <c r="X281" s="82">
        <f t="shared" si="86"/>
        <v>0.10503477911606091</v>
      </c>
      <c r="Y281" s="82">
        <f t="shared" si="86"/>
        <v>0</v>
      </c>
      <c r="Z281" s="82">
        <f t="shared" si="86"/>
        <v>0.2033473323686939</v>
      </c>
      <c r="AA281" s="82">
        <f t="shared" si="86"/>
        <v>0</v>
      </c>
      <c r="AB281" s="82"/>
      <c r="AC281" s="82">
        <f t="shared" si="86"/>
        <v>0</v>
      </c>
      <c r="AD281" s="82">
        <f t="shared" si="86"/>
        <v>1.6805564658569746E-2</v>
      </c>
      <c r="AE281" s="82">
        <f t="shared" si="86"/>
        <v>0</v>
      </c>
      <c r="AF281" s="82">
        <f t="shared" si="86"/>
        <v>0</v>
      </c>
      <c r="AG281" s="82">
        <f t="shared" si="86"/>
        <v>0</v>
      </c>
      <c r="AH281" s="82">
        <f t="shared" si="84"/>
        <v>8.4027823292848729E-3</v>
      </c>
      <c r="AI281" s="82">
        <f t="shared" si="84"/>
        <v>0</v>
      </c>
    </row>
    <row r="282" spans="1:35">
      <c r="A282" s="113">
        <f t="shared" si="82"/>
        <v>41235</v>
      </c>
      <c r="B282" s="117">
        <f t="shared" si="74"/>
        <v>3.1093151564345991</v>
      </c>
      <c r="C282" s="82">
        <f t="shared" si="77"/>
        <v>0</v>
      </c>
      <c r="D282" s="82">
        <f t="shared" si="86"/>
        <v>0.12856256963805854</v>
      </c>
      <c r="E282" s="82">
        <f t="shared" si="86"/>
        <v>0.12856256963805854</v>
      </c>
      <c r="F282" s="82">
        <f t="shared" si="86"/>
        <v>0.12856256963805854</v>
      </c>
      <c r="G282" s="82">
        <f t="shared" si="86"/>
        <v>0.1176389526099882</v>
      </c>
      <c r="H282" s="82">
        <f t="shared" si="86"/>
        <v>0</v>
      </c>
      <c r="I282" s="82">
        <f t="shared" si="86"/>
        <v>0</v>
      </c>
      <c r="J282" s="82">
        <f t="shared" si="86"/>
        <v>7.3440317557949787E-3</v>
      </c>
      <c r="K282" s="82">
        <f t="shared" si="86"/>
        <v>0</v>
      </c>
      <c r="L282" s="82">
        <f t="shared" si="86"/>
        <v>0.40333355180567387</v>
      </c>
      <c r="M282" s="82">
        <f t="shared" si="86"/>
        <v>0.36972242248853437</v>
      </c>
      <c r="N282" s="82">
        <f t="shared" si="86"/>
        <v>0.52097250441566212</v>
      </c>
      <c r="O282" s="82">
        <f t="shared" si="83"/>
        <v>0.40333355180567387</v>
      </c>
      <c r="P282" s="82">
        <f t="shared" si="85"/>
        <v>6.2180589236708059E-3</v>
      </c>
      <c r="Q282" s="82">
        <f t="shared" si="86"/>
        <v>0</v>
      </c>
      <c r="R282" s="82">
        <f t="shared" si="86"/>
        <v>0</v>
      </c>
      <c r="S282" s="82">
        <f t="shared" si="86"/>
        <v>1.0923617028070336E-2</v>
      </c>
      <c r="T282" s="82">
        <f t="shared" si="86"/>
        <v>0</v>
      </c>
      <c r="U282" s="82">
        <f t="shared" si="86"/>
        <v>0.16066119813592677</v>
      </c>
      <c r="V282" s="82">
        <f t="shared" si="86"/>
        <v>0.38988910007881811</v>
      </c>
      <c r="W282" s="82">
        <f t="shared" si="79"/>
        <v>0</v>
      </c>
      <c r="X282" s="82">
        <f t="shared" si="86"/>
        <v>0.10503477911606091</v>
      </c>
      <c r="Y282" s="82">
        <f t="shared" si="86"/>
        <v>0</v>
      </c>
      <c r="Z282" s="82">
        <f t="shared" si="86"/>
        <v>0.2033473323686939</v>
      </c>
      <c r="AA282" s="82">
        <f t="shared" si="86"/>
        <v>0</v>
      </c>
      <c r="AB282" s="82"/>
      <c r="AC282" s="82">
        <f t="shared" si="86"/>
        <v>0</v>
      </c>
      <c r="AD282" s="82">
        <f t="shared" si="86"/>
        <v>1.6805564658569746E-2</v>
      </c>
      <c r="AE282" s="82">
        <f t="shared" si="86"/>
        <v>0</v>
      </c>
      <c r="AF282" s="82">
        <f t="shared" si="86"/>
        <v>0</v>
      </c>
      <c r="AG282" s="82">
        <f t="shared" si="84"/>
        <v>0</v>
      </c>
      <c r="AH282" s="82">
        <f t="shared" si="84"/>
        <v>8.4027823292848729E-3</v>
      </c>
      <c r="AI282" s="82">
        <f t="shared" si="84"/>
        <v>0</v>
      </c>
    </row>
    <row r="283" spans="1:35">
      <c r="A283" s="113">
        <f t="shared" si="82"/>
        <v>41236</v>
      </c>
      <c r="B283" s="117">
        <f t="shared" si="74"/>
        <v>3.1093151564345991</v>
      </c>
      <c r="C283" s="82">
        <f t="shared" si="77"/>
        <v>0</v>
      </c>
      <c r="D283" s="82">
        <f t="shared" si="86"/>
        <v>0.12856256963805854</v>
      </c>
      <c r="E283" s="82">
        <f t="shared" si="86"/>
        <v>0.12856256963805854</v>
      </c>
      <c r="F283" s="82">
        <f t="shared" si="86"/>
        <v>0.12856256963805854</v>
      </c>
      <c r="G283" s="82">
        <f t="shared" si="86"/>
        <v>0.1176389526099882</v>
      </c>
      <c r="H283" s="82">
        <f t="shared" si="86"/>
        <v>0</v>
      </c>
      <c r="I283" s="82">
        <f t="shared" si="86"/>
        <v>0</v>
      </c>
      <c r="J283" s="82">
        <f t="shared" si="86"/>
        <v>7.3440317557949787E-3</v>
      </c>
      <c r="K283" s="82">
        <f t="shared" si="86"/>
        <v>0</v>
      </c>
      <c r="L283" s="82">
        <f t="shared" si="86"/>
        <v>0.40333355180567387</v>
      </c>
      <c r="M283" s="82">
        <f t="shared" si="86"/>
        <v>0.36972242248853437</v>
      </c>
      <c r="N283" s="82">
        <f t="shared" si="86"/>
        <v>0.52097250441566212</v>
      </c>
      <c r="O283" s="82">
        <f t="shared" si="83"/>
        <v>0.40333355180567387</v>
      </c>
      <c r="P283" s="82">
        <f t="shared" si="85"/>
        <v>6.2180589236708059E-3</v>
      </c>
      <c r="Q283" s="82">
        <f t="shared" si="86"/>
        <v>0</v>
      </c>
      <c r="R283" s="82">
        <f t="shared" si="86"/>
        <v>0</v>
      </c>
      <c r="S283" s="82">
        <f t="shared" si="86"/>
        <v>1.0923617028070336E-2</v>
      </c>
      <c r="T283" s="82">
        <f t="shared" si="86"/>
        <v>0</v>
      </c>
      <c r="U283" s="82">
        <f t="shared" si="86"/>
        <v>0.16066119813592677</v>
      </c>
      <c r="V283" s="82">
        <f t="shared" si="86"/>
        <v>0.38988910007881811</v>
      </c>
      <c r="W283" s="82">
        <f t="shared" si="79"/>
        <v>0</v>
      </c>
      <c r="X283" s="82">
        <f t="shared" si="86"/>
        <v>0.10503477911606091</v>
      </c>
      <c r="Y283" s="82">
        <f t="shared" si="86"/>
        <v>0</v>
      </c>
      <c r="Z283" s="82">
        <f t="shared" si="86"/>
        <v>0.2033473323686939</v>
      </c>
      <c r="AA283" s="82">
        <f t="shared" si="86"/>
        <v>0</v>
      </c>
      <c r="AB283" s="82"/>
      <c r="AC283" s="82">
        <f t="shared" si="86"/>
        <v>0</v>
      </c>
      <c r="AD283" s="82">
        <f t="shared" si="86"/>
        <v>1.6805564658569746E-2</v>
      </c>
      <c r="AE283" s="82">
        <f t="shared" si="86"/>
        <v>0</v>
      </c>
      <c r="AF283" s="82">
        <f t="shared" si="86"/>
        <v>0</v>
      </c>
      <c r="AG283" s="82">
        <f t="shared" si="84"/>
        <v>0</v>
      </c>
      <c r="AH283" s="82">
        <f t="shared" si="84"/>
        <v>8.4027823292848729E-3</v>
      </c>
      <c r="AI283" s="82">
        <f t="shared" si="84"/>
        <v>0</v>
      </c>
    </row>
    <row r="284" spans="1:35">
      <c r="A284" s="113">
        <f t="shared" si="82"/>
        <v>41237</v>
      </c>
      <c r="B284" s="117">
        <f t="shared" si="74"/>
        <v>3.1093151564345991</v>
      </c>
      <c r="C284" s="82">
        <f t="shared" si="77"/>
        <v>0</v>
      </c>
      <c r="D284" s="82">
        <f t="shared" si="86"/>
        <v>0.12856256963805854</v>
      </c>
      <c r="E284" s="82">
        <f t="shared" si="86"/>
        <v>0.12856256963805854</v>
      </c>
      <c r="F284" s="82">
        <f t="shared" si="86"/>
        <v>0.12856256963805854</v>
      </c>
      <c r="G284" s="82">
        <f t="shared" si="86"/>
        <v>0.1176389526099882</v>
      </c>
      <c r="H284" s="82">
        <f t="shared" si="86"/>
        <v>0</v>
      </c>
      <c r="I284" s="82">
        <f t="shared" si="86"/>
        <v>0</v>
      </c>
      <c r="J284" s="82">
        <f t="shared" si="86"/>
        <v>7.3440317557949787E-3</v>
      </c>
      <c r="K284" s="82">
        <f t="shared" si="86"/>
        <v>0</v>
      </c>
      <c r="L284" s="82">
        <f t="shared" si="86"/>
        <v>0.40333355180567387</v>
      </c>
      <c r="M284" s="82">
        <f t="shared" si="86"/>
        <v>0.36972242248853437</v>
      </c>
      <c r="N284" s="82">
        <f t="shared" si="86"/>
        <v>0.52097250441566212</v>
      </c>
      <c r="O284" s="82">
        <f t="shared" si="83"/>
        <v>0.40333355180567387</v>
      </c>
      <c r="P284" s="82">
        <f t="shared" si="85"/>
        <v>6.2180589236708059E-3</v>
      </c>
      <c r="Q284" s="82">
        <f t="shared" si="86"/>
        <v>0</v>
      </c>
      <c r="R284" s="82">
        <f t="shared" si="86"/>
        <v>0</v>
      </c>
      <c r="S284" s="82">
        <f t="shared" si="86"/>
        <v>1.0923617028070336E-2</v>
      </c>
      <c r="T284" s="82">
        <f t="shared" si="86"/>
        <v>0</v>
      </c>
      <c r="U284" s="82">
        <f t="shared" si="86"/>
        <v>0.16066119813592677</v>
      </c>
      <c r="V284" s="82">
        <f t="shared" si="86"/>
        <v>0.38988910007881811</v>
      </c>
      <c r="W284" s="82">
        <f t="shared" si="79"/>
        <v>0</v>
      </c>
      <c r="X284" s="82">
        <f t="shared" si="86"/>
        <v>0.10503477911606091</v>
      </c>
      <c r="Y284" s="82">
        <f t="shared" si="86"/>
        <v>0</v>
      </c>
      <c r="Z284" s="82">
        <f t="shared" si="86"/>
        <v>0.2033473323686939</v>
      </c>
      <c r="AA284" s="82">
        <f t="shared" si="86"/>
        <v>0</v>
      </c>
      <c r="AB284" s="82"/>
      <c r="AC284" s="82">
        <f t="shared" si="86"/>
        <v>0</v>
      </c>
      <c r="AD284" s="82">
        <f t="shared" si="86"/>
        <v>1.6805564658569746E-2</v>
      </c>
      <c r="AE284" s="82">
        <f t="shared" si="86"/>
        <v>0</v>
      </c>
      <c r="AF284" s="82">
        <f t="shared" si="86"/>
        <v>0</v>
      </c>
      <c r="AG284" s="82">
        <f t="shared" si="84"/>
        <v>0</v>
      </c>
      <c r="AH284" s="82">
        <f t="shared" si="84"/>
        <v>8.4027823292848729E-3</v>
      </c>
      <c r="AI284" s="82">
        <f t="shared" si="84"/>
        <v>0</v>
      </c>
    </row>
    <row r="285" spans="1:35">
      <c r="A285" s="113">
        <f t="shared" si="82"/>
        <v>41238</v>
      </c>
      <c r="B285" s="117">
        <f t="shared" si="74"/>
        <v>3.1093151564345991</v>
      </c>
      <c r="C285" s="82">
        <f t="shared" si="77"/>
        <v>0</v>
      </c>
      <c r="D285" s="82">
        <f t="shared" si="86"/>
        <v>0.12856256963805854</v>
      </c>
      <c r="E285" s="82">
        <f t="shared" si="86"/>
        <v>0.12856256963805854</v>
      </c>
      <c r="F285" s="82">
        <f t="shared" si="86"/>
        <v>0.12856256963805854</v>
      </c>
      <c r="G285" s="82">
        <f t="shared" si="86"/>
        <v>0.1176389526099882</v>
      </c>
      <c r="H285" s="82">
        <f t="shared" si="86"/>
        <v>0</v>
      </c>
      <c r="I285" s="82">
        <f t="shared" si="86"/>
        <v>0</v>
      </c>
      <c r="J285" s="82">
        <f t="shared" si="86"/>
        <v>7.3440317557949787E-3</v>
      </c>
      <c r="K285" s="82">
        <f t="shared" si="86"/>
        <v>0</v>
      </c>
      <c r="L285" s="82">
        <f t="shared" si="86"/>
        <v>0.40333355180567387</v>
      </c>
      <c r="M285" s="82">
        <f t="shared" si="86"/>
        <v>0.36972242248853437</v>
      </c>
      <c r="N285" s="82">
        <f t="shared" si="86"/>
        <v>0.52097250441566212</v>
      </c>
      <c r="O285" s="82">
        <f t="shared" si="83"/>
        <v>0.40333355180567387</v>
      </c>
      <c r="P285" s="82">
        <f t="shared" si="85"/>
        <v>6.2180589236708059E-3</v>
      </c>
      <c r="Q285" s="82">
        <f t="shared" si="86"/>
        <v>0</v>
      </c>
      <c r="R285" s="82">
        <f t="shared" si="86"/>
        <v>0</v>
      </c>
      <c r="S285" s="82">
        <f t="shared" si="86"/>
        <v>1.0923617028070336E-2</v>
      </c>
      <c r="T285" s="82">
        <f t="shared" si="86"/>
        <v>0</v>
      </c>
      <c r="U285" s="82">
        <f t="shared" si="86"/>
        <v>0.16066119813592677</v>
      </c>
      <c r="V285" s="82">
        <f t="shared" si="86"/>
        <v>0.38988910007881811</v>
      </c>
      <c r="W285" s="82">
        <f t="shared" si="79"/>
        <v>0</v>
      </c>
      <c r="X285" s="82">
        <f t="shared" si="86"/>
        <v>0.10503477911606091</v>
      </c>
      <c r="Y285" s="82">
        <f t="shared" si="86"/>
        <v>0</v>
      </c>
      <c r="Z285" s="82">
        <f t="shared" si="86"/>
        <v>0.2033473323686939</v>
      </c>
      <c r="AA285" s="82">
        <f t="shared" si="86"/>
        <v>0</v>
      </c>
      <c r="AB285" s="82"/>
      <c r="AC285" s="82">
        <f t="shared" si="86"/>
        <v>0</v>
      </c>
      <c r="AD285" s="82">
        <f t="shared" si="86"/>
        <v>1.6805564658569746E-2</v>
      </c>
      <c r="AE285" s="82">
        <f t="shared" si="86"/>
        <v>0</v>
      </c>
      <c r="AF285" s="82">
        <f t="shared" si="86"/>
        <v>0</v>
      </c>
      <c r="AG285" s="82">
        <f t="shared" si="84"/>
        <v>0</v>
      </c>
      <c r="AH285" s="82">
        <f t="shared" si="84"/>
        <v>8.4027823292848729E-3</v>
      </c>
      <c r="AI285" s="82">
        <f t="shared" si="84"/>
        <v>0</v>
      </c>
    </row>
    <row r="286" spans="1:35">
      <c r="A286" s="113">
        <f t="shared" si="82"/>
        <v>41239</v>
      </c>
      <c r="B286" s="117">
        <f t="shared" si="74"/>
        <v>3.1093151564345991</v>
      </c>
      <c r="C286" s="82">
        <f t="shared" si="77"/>
        <v>0</v>
      </c>
      <c r="D286" s="82">
        <f t="shared" si="86"/>
        <v>0.12856256963805854</v>
      </c>
      <c r="E286" s="82">
        <f t="shared" si="86"/>
        <v>0.12856256963805854</v>
      </c>
      <c r="F286" s="82">
        <f t="shared" si="86"/>
        <v>0.12856256963805854</v>
      </c>
      <c r="G286" s="82">
        <f t="shared" si="86"/>
        <v>0.1176389526099882</v>
      </c>
      <c r="H286" s="82">
        <f t="shared" si="86"/>
        <v>0</v>
      </c>
      <c r="I286" s="82">
        <f t="shared" si="86"/>
        <v>0</v>
      </c>
      <c r="J286" s="82">
        <f t="shared" si="86"/>
        <v>7.3440317557949787E-3</v>
      </c>
      <c r="K286" s="82">
        <f t="shared" si="86"/>
        <v>0</v>
      </c>
      <c r="L286" s="82">
        <f t="shared" si="86"/>
        <v>0.40333355180567387</v>
      </c>
      <c r="M286" s="82">
        <f t="shared" si="86"/>
        <v>0.36972242248853437</v>
      </c>
      <c r="N286" s="82">
        <f t="shared" si="86"/>
        <v>0.52097250441566212</v>
      </c>
      <c r="O286" s="82">
        <f t="shared" si="83"/>
        <v>0.40333355180567387</v>
      </c>
      <c r="P286" s="82">
        <f t="shared" si="85"/>
        <v>6.2180589236708059E-3</v>
      </c>
      <c r="Q286" s="82">
        <f t="shared" si="86"/>
        <v>0</v>
      </c>
      <c r="R286" s="82">
        <f t="shared" si="86"/>
        <v>0</v>
      </c>
      <c r="S286" s="82">
        <f t="shared" si="86"/>
        <v>1.0923617028070336E-2</v>
      </c>
      <c r="T286" s="82">
        <f t="shared" si="86"/>
        <v>0</v>
      </c>
      <c r="U286" s="82">
        <f t="shared" si="86"/>
        <v>0.16066119813592677</v>
      </c>
      <c r="V286" s="82">
        <f t="shared" si="86"/>
        <v>0.38988910007881811</v>
      </c>
      <c r="W286" s="82">
        <f t="shared" si="79"/>
        <v>0</v>
      </c>
      <c r="X286" s="82">
        <f t="shared" si="86"/>
        <v>0.10503477911606091</v>
      </c>
      <c r="Y286" s="82">
        <f t="shared" si="86"/>
        <v>0</v>
      </c>
      <c r="Z286" s="82">
        <f t="shared" si="86"/>
        <v>0.2033473323686939</v>
      </c>
      <c r="AA286" s="82">
        <f t="shared" si="86"/>
        <v>0</v>
      </c>
      <c r="AB286" s="82"/>
      <c r="AC286" s="82">
        <f t="shared" si="86"/>
        <v>0</v>
      </c>
      <c r="AD286" s="82">
        <f t="shared" si="86"/>
        <v>1.6805564658569746E-2</v>
      </c>
      <c r="AE286" s="82">
        <f t="shared" si="86"/>
        <v>0</v>
      </c>
      <c r="AF286" s="82">
        <f t="shared" si="86"/>
        <v>0</v>
      </c>
      <c r="AG286" s="82">
        <f t="shared" si="84"/>
        <v>0</v>
      </c>
      <c r="AH286" s="82">
        <f t="shared" si="84"/>
        <v>8.4027823292848729E-3</v>
      </c>
      <c r="AI286" s="82">
        <f t="shared" si="84"/>
        <v>0</v>
      </c>
    </row>
    <row r="287" spans="1:35">
      <c r="A287" s="113">
        <f t="shared" si="82"/>
        <v>41240</v>
      </c>
      <c r="B287" s="117">
        <f t="shared" si="74"/>
        <v>3.1093151564345991</v>
      </c>
      <c r="C287" s="82">
        <f t="shared" si="77"/>
        <v>0</v>
      </c>
      <c r="D287" s="82">
        <f t="shared" si="86"/>
        <v>0.12856256963805854</v>
      </c>
      <c r="E287" s="82">
        <f t="shared" si="86"/>
        <v>0.12856256963805854</v>
      </c>
      <c r="F287" s="82">
        <f t="shared" si="86"/>
        <v>0.12856256963805854</v>
      </c>
      <c r="G287" s="82">
        <f t="shared" si="86"/>
        <v>0.1176389526099882</v>
      </c>
      <c r="H287" s="82">
        <f t="shared" si="86"/>
        <v>0</v>
      </c>
      <c r="I287" s="82">
        <f t="shared" si="86"/>
        <v>0</v>
      </c>
      <c r="J287" s="82">
        <f t="shared" si="86"/>
        <v>7.3440317557949787E-3</v>
      </c>
      <c r="K287" s="82">
        <f t="shared" si="86"/>
        <v>0</v>
      </c>
      <c r="L287" s="82">
        <f t="shared" si="86"/>
        <v>0.40333355180567387</v>
      </c>
      <c r="M287" s="82">
        <f t="shared" si="86"/>
        <v>0.36972242248853437</v>
      </c>
      <c r="N287" s="82">
        <f t="shared" si="86"/>
        <v>0.52097250441566212</v>
      </c>
      <c r="O287" s="82">
        <f t="shared" si="86"/>
        <v>0.40333355180567387</v>
      </c>
      <c r="P287" s="82">
        <f t="shared" si="85"/>
        <v>6.2180589236708059E-3</v>
      </c>
      <c r="Q287" s="82">
        <f t="shared" si="86"/>
        <v>0</v>
      </c>
      <c r="R287" s="82">
        <f t="shared" si="86"/>
        <v>0</v>
      </c>
      <c r="S287" s="82">
        <f t="shared" si="86"/>
        <v>1.0923617028070336E-2</v>
      </c>
      <c r="T287" s="82">
        <f t="shared" si="86"/>
        <v>0</v>
      </c>
      <c r="U287" s="82">
        <f t="shared" si="86"/>
        <v>0.16066119813592677</v>
      </c>
      <c r="V287" s="82">
        <f t="shared" si="86"/>
        <v>0.38988910007881811</v>
      </c>
      <c r="W287" s="82">
        <f t="shared" si="79"/>
        <v>0</v>
      </c>
      <c r="X287" s="82">
        <f t="shared" si="86"/>
        <v>0.10503477911606091</v>
      </c>
      <c r="Y287" s="82">
        <f t="shared" si="86"/>
        <v>0</v>
      </c>
      <c r="Z287" s="82">
        <f t="shared" si="86"/>
        <v>0.2033473323686939</v>
      </c>
      <c r="AA287" s="82">
        <f t="shared" si="86"/>
        <v>0</v>
      </c>
      <c r="AB287" s="82"/>
      <c r="AC287" s="82">
        <f t="shared" si="86"/>
        <v>0</v>
      </c>
      <c r="AD287" s="82">
        <f t="shared" si="86"/>
        <v>1.6805564658569746E-2</v>
      </c>
      <c r="AE287" s="82">
        <f t="shared" si="86"/>
        <v>0</v>
      </c>
      <c r="AF287" s="82">
        <f t="shared" si="86"/>
        <v>0</v>
      </c>
      <c r="AG287" s="82">
        <f t="shared" si="84"/>
        <v>0</v>
      </c>
      <c r="AH287" s="82">
        <f t="shared" si="84"/>
        <v>8.4027823292848729E-3</v>
      </c>
      <c r="AI287" s="82">
        <f t="shared" si="84"/>
        <v>0</v>
      </c>
    </row>
    <row r="288" spans="1:35">
      <c r="A288" s="113">
        <f t="shared" si="82"/>
        <v>41241</v>
      </c>
      <c r="B288" s="117">
        <f t="shared" si="74"/>
        <v>3.1093151564345991</v>
      </c>
      <c r="C288" s="82">
        <f t="shared" si="77"/>
        <v>0</v>
      </c>
      <c r="D288" s="82">
        <f t="shared" si="86"/>
        <v>0.12856256963805854</v>
      </c>
      <c r="E288" s="82">
        <f t="shared" si="86"/>
        <v>0.12856256963805854</v>
      </c>
      <c r="F288" s="82">
        <f t="shared" si="86"/>
        <v>0.12856256963805854</v>
      </c>
      <c r="G288" s="82">
        <f t="shared" si="86"/>
        <v>0.1176389526099882</v>
      </c>
      <c r="H288" s="82">
        <f t="shared" si="86"/>
        <v>0</v>
      </c>
      <c r="I288" s="82">
        <f t="shared" si="86"/>
        <v>0</v>
      </c>
      <c r="J288" s="82">
        <f t="shared" si="86"/>
        <v>7.3440317557949787E-3</v>
      </c>
      <c r="K288" s="82">
        <f t="shared" si="86"/>
        <v>0</v>
      </c>
      <c r="L288" s="82">
        <f t="shared" si="86"/>
        <v>0.40333355180567387</v>
      </c>
      <c r="M288" s="82">
        <f t="shared" si="86"/>
        <v>0.36972242248853437</v>
      </c>
      <c r="N288" s="82">
        <f t="shared" si="86"/>
        <v>0.52097250441566212</v>
      </c>
      <c r="O288" s="82">
        <f t="shared" si="86"/>
        <v>0.40333355180567387</v>
      </c>
      <c r="P288" s="82">
        <f t="shared" si="85"/>
        <v>6.2180589236708059E-3</v>
      </c>
      <c r="Q288" s="82">
        <f t="shared" si="86"/>
        <v>0</v>
      </c>
      <c r="R288" s="82">
        <f t="shared" si="86"/>
        <v>0</v>
      </c>
      <c r="S288" s="82">
        <f t="shared" si="86"/>
        <v>1.0923617028070336E-2</v>
      </c>
      <c r="T288" s="82">
        <f t="shared" si="86"/>
        <v>0</v>
      </c>
      <c r="U288" s="82">
        <f t="shared" si="86"/>
        <v>0.16066119813592677</v>
      </c>
      <c r="V288" s="82">
        <f t="shared" si="86"/>
        <v>0.38988910007881811</v>
      </c>
      <c r="W288" s="82">
        <f t="shared" si="79"/>
        <v>0</v>
      </c>
      <c r="X288" s="82">
        <f t="shared" si="86"/>
        <v>0.10503477911606091</v>
      </c>
      <c r="Y288" s="82">
        <f t="shared" si="86"/>
        <v>0</v>
      </c>
      <c r="Z288" s="82">
        <f t="shared" si="86"/>
        <v>0.2033473323686939</v>
      </c>
      <c r="AA288" s="82">
        <f t="shared" si="86"/>
        <v>0</v>
      </c>
      <c r="AB288" s="82"/>
      <c r="AC288" s="82">
        <f t="shared" si="86"/>
        <v>0</v>
      </c>
      <c r="AD288" s="82">
        <f t="shared" si="86"/>
        <v>1.6805564658569746E-2</v>
      </c>
      <c r="AE288" s="82">
        <f t="shared" si="86"/>
        <v>0</v>
      </c>
      <c r="AF288" s="82">
        <f t="shared" si="86"/>
        <v>0</v>
      </c>
      <c r="AG288" s="82">
        <f t="shared" si="84"/>
        <v>0</v>
      </c>
      <c r="AH288" s="82">
        <f t="shared" si="84"/>
        <v>8.4027823292848729E-3</v>
      </c>
      <c r="AI288" s="82">
        <f t="shared" si="84"/>
        <v>0</v>
      </c>
    </row>
    <row r="289" spans="1:35">
      <c r="A289" s="113">
        <f t="shared" si="82"/>
        <v>41242</v>
      </c>
      <c r="B289" s="117">
        <f t="shared" si="74"/>
        <v>3.1093151564345991</v>
      </c>
      <c r="C289" s="82">
        <f t="shared" si="77"/>
        <v>0</v>
      </c>
      <c r="D289" s="82">
        <f t="shared" si="86"/>
        <v>0.12856256963805854</v>
      </c>
      <c r="E289" s="82">
        <f t="shared" si="86"/>
        <v>0.12856256963805854</v>
      </c>
      <c r="F289" s="82">
        <f t="shared" si="86"/>
        <v>0.12856256963805854</v>
      </c>
      <c r="G289" s="82">
        <f t="shared" si="86"/>
        <v>0.1176389526099882</v>
      </c>
      <c r="H289" s="82">
        <f t="shared" si="86"/>
        <v>0</v>
      </c>
      <c r="I289" s="82">
        <f t="shared" si="86"/>
        <v>0</v>
      </c>
      <c r="J289" s="82">
        <f t="shared" si="86"/>
        <v>7.3440317557949787E-3</v>
      </c>
      <c r="K289" s="82">
        <f t="shared" si="86"/>
        <v>0</v>
      </c>
      <c r="L289" s="82">
        <f t="shared" si="86"/>
        <v>0.40333355180567387</v>
      </c>
      <c r="M289" s="82">
        <f t="shared" si="86"/>
        <v>0.36972242248853437</v>
      </c>
      <c r="N289" s="82">
        <f t="shared" si="86"/>
        <v>0.52097250441566212</v>
      </c>
      <c r="O289" s="82">
        <f t="shared" si="86"/>
        <v>0.40333355180567387</v>
      </c>
      <c r="P289" s="82">
        <f t="shared" si="85"/>
        <v>6.2180589236708059E-3</v>
      </c>
      <c r="Q289" s="82">
        <f t="shared" si="86"/>
        <v>0</v>
      </c>
      <c r="R289" s="82">
        <f t="shared" si="86"/>
        <v>0</v>
      </c>
      <c r="S289" s="82">
        <f t="shared" si="86"/>
        <v>1.0923617028070336E-2</v>
      </c>
      <c r="T289" s="82">
        <f t="shared" si="86"/>
        <v>0</v>
      </c>
      <c r="U289" s="82">
        <f t="shared" si="86"/>
        <v>0.16066119813592677</v>
      </c>
      <c r="V289" s="82">
        <f t="shared" si="86"/>
        <v>0.38988910007881811</v>
      </c>
      <c r="W289" s="82">
        <f t="shared" si="79"/>
        <v>0</v>
      </c>
      <c r="X289" s="82">
        <f t="shared" si="86"/>
        <v>0.10503477911606091</v>
      </c>
      <c r="Y289" s="82">
        <f t="shared" si="86"/>
        <v>0</v>
      </c>
      <c r="Z289" s="82">
        <f t="shared" si="86"/>
        <v>0.2033473323686939</v>
      </c>
      <c r="AA289" s="82">
        <f t="shared" si="86"/>
        <v>0</v>
      </c>
      <c r="AB289" s="82"/>
      <c r="AC289" s="82">
        <f t="shared" si="86"/>
        <v>0</v>
      </c>
      <c r="AD289" s="82">
        <f t="shared" si="86"/>
        <v>1.6805564658569746E-2</v>
      </c>
      <c r="AE289" s="82">
        <f t="shared" si="86"/>
        <v>0</v>
      </c>
      <c r="AF289" s="82">
        <f t="shared" si="86"/>
        <v>0</v>
      </c>
      <c r="AG289" s="82">
        <f t="shared" si="84"/>
        <v>0</v>
      </c>
      <c r="AH289" s="82">
        <f t="shared" si="84"/>
        <v>8.4027823292848729E-3</v>
      </c>
      <c r="AI289" s="82">
        <f t="shared" si="84"/>
        <v>0</v>
      </c>
    </row>
    <row r="290" spans="1:35">
      <c r="A290" s="113">
        <f t="shared" si="82"/>
        <v>41243</v>
      </c>
      <c r="B290" s="117">
        <f>SUM(C290:AI290)</f>
        <v>3.1093151564345991</v>
      </c>
      <c r="C290" s="82">
        <f t="shared" si="77"/>
        <v>0</v>
      </c>
      <c r="D290" s="82">
        <f t="shared" si="86"/>
        <v>0.12856256963805854</v>
      </c>
      <c r="E290" s="82">
        <f t="shared" si="86"/>
        <v>0.12856256963805854</v>
      </c>
      <c r="F290" s="82">
        <f t="shared" si="86"/>
        <v>0.12856256963805854</v>
      </c>
      <c r="G290" s="82">
        <f t="shared" si="86"/>
        <v>0.1176389526099882</v>
      </c>
      <c r="H290" s="82">
        <f t="shared" si="86"/>
        <v>0</v>
      </c>
      <c r="I290" s="82">
        <f t="shared" si="86"/>
        <v>0</v>
      </c>
      <c r="J290" s="82">
        <f t="shared" si="86"/>
        <v>7.3440317557949787E-3</v>
      </c>
      <c r="K290" s="82">
        <f t="shared" si="86"/>
        <v>0</v>
      </c>
      <c r="L290" s="82">
        <f t="shared" si="86"/>
        <v>0.40333355180567387</v>
      </c>
      <c r="M290" s="82">
        <f t="shared" si="86"/>
        <v>0.36972242248853437</v>
      </c>
      <c r="N290" s="82">
        <f t="shared" si="86"/>
        <v>0.52097250441566212</v>
      </c>
      <c r="O290" s="82">
        <f t="shared" si="86"/>
        <v>0.40333355180567387</v>
      </c>
      <c r="P290" s="82">
        <f t="shared" si="85"/>
        <v>6.2180589236708059E-3</v>
      </c>
      <c r="Q290" s="82">
        <f t="shared" si="86"/>
        <v>0</v>
      </c>
      <c r="R290" s="82">
        <f t="shared" si="86"/>
        <v>0</v>
      </c>
      <c r="S290" s="82">
        <f t="shared" si="86"/>
        <v>1.0923617028070336E-2</v>
      </c>
      <c r="T290" s="82">
        <f t="shared" si="86"/>
        <v>0</v>
      </c>
      <c r="U290" s="82">
        <f t="shared" si="86"/>
        <v>0.16066119813592677</v>
      </c>
      <c r="V290" s="82">
        <f t="shared" si="86"/>
        <v>0.38988910007881811</v>
      </c>
      <c r="W290" s="82">
        <f t="shared" si="79"/>
        <v>0</v>
      </c>
      <c r="X290" s="82">
        <f t="shared" si="86"/>
        <v>0.10503477911606091</v>
      </c>
      <c r="Y290" s="82">
        <f t="shared" si="86"/>
        <v>0</v>
      </c>
      <c r="Z290" s="82">
        <f t="shared" si="86"/>
        <v>0.2033473323686939</v>
      </c>
      <c r="AA290" s="82">
        <f t="shared" si="86"/>
        <v>0</v>
      </c>
      <c r="AB290" s="82"/>
      <c r="AC290" s="82">
        <f t="shared" si="86"/>
        <v>0</v>
      </c>
      <c r="AD290" s="82">
        <f t="shared" si="86"/>
        <v>1.6805564658569746E-2</v>
      </c>
      <c r="AE290" s="82">
        <f t="shared" si="86"/>
        <v>0</v>
      </c>
      <c r="AF290" s="82">
        <f t="shared" si="86"/>
        <v>0</v>
      </c>
      <c r="AG290" s="82">
        <f t="shared" si="84"/>
        <v>0</v>
      </c>
      <c r="AH290" s="82">
        <f t="shared" si="84"/>
        <v>8.4027823292848729E-3</v>
      </c>
      <c r="AI290" s="82">
        <f t="shared" si="84"/>
        <v>0</v>
      </c>
    </row>
    <row r="291" spans="1:35">
      <c r="A291" s="113">
        <f t="shared" si="82"/>
        <v>41244</v>
      </c>
      <c r="B291" s="117">
        <f>SUM(C291:AI291)</f>
        <v>0.82995636353819147</v>
      </c>
      <c r="C291" s="82">
        <f t="shared" ref="C291:C321" si="87">C$32/1.98347/31</f>
        <v>0</v>
      </c>
      <c r="D291" s="82">
        <f t="shared" ref="D291:AG303" si="88">D$32/1.98347/31</f>
        <v>0</v>
      </c>
      <c r="E291" s="82">
        <f t="shared" si="88"/>
        <v>0</v>
      </c>
      <c r="F291" s="82">
        <f t="shared" ref="F291:F314" si="89">F$32/1.98347/31</f>
        <v>0</v>
      </c>
      <c r="G291" s="82">
        <f t="shared" si="88"/>
        <v>6.5053798678334496E-2</v>
      </c>
      <c r="H291" s="82">
        <f t="shared" si="88"/>
        <v>0</v>
      </c>
      <c r="I291" s="82">
        <f t="shared" si="88"/>
        <v>0</v>
      </c>
      <c r="J291" s="82">
        <f t="shared" si="88"/>
        <v>6.5379067671726175E-3</v>
      </c>
      <c r="K291" s="82">
        <f t="shared" si="88"/>
        <v>0</v>
      </c>
      <c r="L291" s="82">
        <f t="shared" si="88"/>
        <v>4.8790349008750872E-2</v>
      </c>
      <c r="M291" s="82">
        <f t="shared" si="88"/>
        <v>4.8790349008750872E-2</v>
      </c>
      <c r="N291" s="82">
        <f>N$32/1.98347/31</f>
        <v>8.131724834791812E-2</v>
      </c>
      <c r="O291" s="82">
        <f>O$32/1.98347/31</f>
        <v>4.8790349008750872E-2</v>
      </c>
      <c r="P291" s="82">
        <f>P$32/1.98347/31</f>
        <v>0</v>
      </c>
      <c r="Q291" s="82">
        <f>Q$32/1.98347/31</f>
        <v>0</v>
      </c>
      <c r="R291" s="82">
        <f t="shared" si="88"/>
        <v>0</v>
      </c>
      <c r="S291" s="82">
        <f t="shared" si="88"/>
        <v>1.0571242285229357E-2</v>
      </c>
      <c r="T291" s="82">
        <f t="shared" si="88"/>
        <v>0</v>
      </c>
      <c r="U291" s="82">
        <f t="shared" si="88"/>
        <v>6.5053798678334496E-2</v>
      </c>
      <c r="V291" s="82">
        <f t="shared" si="88"/>
        <v>5.8548418810501046E-2</v>
      </c>
      <c r="W291" s="82">
        <f t="shared" ref="W291:W314" si="90">W$32/1.98347/31</f>
        <v>0</v>
      </c>
      <c r="X291" s="82">
        <f t="shared" si="88"/>
        <v>0.10164656043489766</v>
      </c>
      <c r="Y291" s="82">
        <f t="shared" si="88"/>
        <v>0</v>
      </c>
      <c r="Z291" s="82">
        <f t="shared" si="88"/>
        <v>0.26997326451508818</v>
      </c>
      <c r="AA291" s="82">
        <f t="shared" si="88"/>
        <v>0</v>
      </c>
      <c r="AB291" s="82"/>
      <c r="AC291" s="82">
        <f t="shared" si="88"/>
        <v>0</v>
      </c>
      <c r="AD291" s="82">
        <f t="shared" ref="AD291:AD314" si="91">AD$32/1.98347/31</f>
        <v>1.6263449669583624E-2</v>
      </c>
      <c r="AE291" s="82">
        <f t="shared" si="88"/>
        <v>0</v>
      </c>
      <c r="AF291" s="82">
        <f t="shared" si="88"/>
        <v>0</v>
      </c>
      <c r="AG291" s="82">
        <f t="shared" si="88"/>
        <v>0</v>
      </c>
      <c r="AH291" s="82">
        <f t="shared" ref="AG291:AI306" si="92">AH$32/1.98347/31</f>
        <v>8.6196283248793221E-3</v>
      </c>
      <c r="AI291" s="82">
        <f t="shared" si="92"/>
        <v>0</v>
      </c>
    </row>
    <row r="292" spans="1:35">
      <c r="A292" s="113">
        <f t="shared" si="82"/>
        <v>41245</v>
      </c>
      <c r="B292" s="117">
        <f t="shared" si="74"/>
        <v>0.82995636353819147</v>
      </c>
      <c r="C292" s="82">
        <f t="shared" si="87"/>
        <v>0</v>
      </c>
      <c r="D292" s="82">
        <f t="shared" ref="D292:W307" si="93">D$32/1.98347/31</f>
        <v>0</v>
      </c>
      <c r="E292" s="82">
        <f t="shared" si="93"/>
        <v>0</v>
      </c>
      <c r="F292" s="82">
        <f t="shared" si="93"/>
        <v>0</v>
      </c>
      <c r="G292" s="82">
        <f t="shared" si="93"/>
        <v>6.5053798678334496E-2</v>
      </c>
      <c r="H292" s="82">
        <f t="shared" si="93"/>
        <v>0</v>
      </c>
      <c r="I292" s="82">
        <f t="shared" si="93"/>
        <v>0</v>
      </c>
      <c r="J292" s="82">
        <f t="shared" si="93"/>
        <v>6.5379067671726175E-3</v>
      </c>
      <c r="K292" s="82">
        <f t="shared" si="93"/>
        <v>0</v>
      </c>
      <c r="L292" s="82">
        <f t="shared" si="93"/>
        <v>4.8790349008750872E-2</v>
      </c>
      <c r="M292" s="82">
        <f t="shared" si="93"/>
        <v>4.8790349008750872E-2</v>
      </c>
      <c r="N292" s="82">
        <f t="shared" si="93"/>
        <v>8.131724834791812E-2</v>
      </c>
      <c r="O292" s="82">
        <f t="shared" si="93"/>
        <v>4.8790349008750872E-2</v>
      </c>
      <c r="P292" s="82">
        <f t="shared" si="93"/>
        <v>0</v>
      </c>
      <c r="Q292" s="82">
        <f t="shared" si="93"/>
        <v>0</v>
      </c>
      <c r="R292" s="82">
        <f t="shared" si="93"/>
        <v>0</v>
      </c>
      <c r="S292" s="82">
        <f t="shared" si="93"/>
        <v>1.0571242285229357E-2</v>
      </c>
      <c r="T292" s="82">
        <f t="shared" si="93"/>
        <v>0</v>
      </c>
      <c r="U292" s="82">
        <f t="shared" si="93"/>
        <v>6.5053798678334496E-2</v>
      </c>
      <c r="V292" s="82">
        <f t="shared" si="93"/>
        <v>5.8548418810501046E-2</v>
      </c>
      <c r="W292" s="82">
        <f t="shared" si="93"/>
        <v>0</v>
      </c>
      <c r="X292" s="82">
        <f t="shared" si="88"/>
        <v>0.10164656043489766</v>
      </c>
      <c r="Y292" s="82">
        <f t="shared" si="88"/>
        <v>0</v>
      </c>
      <c r="Z292" s="82">
        <f t="shared" si="88"/>
        <v>0.26997326451508818</v>
      </c>
      <c r="AA292" s="82">
        <f t="shared" si="88"/>
        <v>0</v>
      </c>
      <c r="AB292" s="82"/>
      <c r="AC292" s="82">
        <f t="shared" si="88"/>
        <v>0</v>
      </c>
      <c r="AD292" s="82">
        <f t="shared" si="91"/>
        <v>1.6263449669583624E-2</v>
      </c>
      <c r="AE292" s="82">
        <f t="shared" si="88"/>
        <v>0</v>
      </c>
      <c r="AF292" s="82">
        <f t="shared" si="88"/>
        <v>0</v>
      </c>
      <c r="AG292" s="82">
        <f t="shared" si="92"/>
        <v>0</v>
      </c>
      <c r="AH292" s="82">
        <f t="shared" si="92"/>
        <v>8.6196283248793221E-3</v>
      </c>
      <c r="AI292" s="82">
        <f t="shared" si="92"/>
        <v>0</v>
      </c>
    </row>
    <row r="293" spans="1:35">
      <c r="A293" s="113">
        <f t="shared" si="82"/>
        <v>41246</v>
      </c>
      <c r="B293" s="117">
        <f t="shared" si="74"/>
        <v>0.82995636353819147</v>
      </c>
      <c r="C293" s="82">
        <f t="shared" si="87"/>
        <v>0</v>
      </c>
      <c r="D293" s="82">
        <f t="shared" si="88"/>
        <v>0</v>
      </c>
      <c r="E293" s="82">
        <f t="shared" si="88"/>
        <v>0</v>
      </c>
      <c r="F293" s="82">
        <f t="shared" si="89"/>
        <v>0</v>
      </c>
      <c r="G293" s="82">
        <f t="shared" si="88"/>
        <v>6.5053798678334496E-2</v>
      </c>
      <c r="H293" s="82">
        <f t="shared" si="88"/>
        <v>0</v>
      </c>
      <c r="I293" s="82">
        <f t="shared" si="88"/>
        <v>0</v>
      </c>
      <c r="J293" s="82">
        <f t="shared" si="88"/>
        <v>6.5379067671726175E-3</v>
      </c>
      <c r="K293" s="82">
        <f t="shared" si="88"/>
        <v>0</v>
      </c>
      <c r="L293" s="82">
        <f t="shared" si="88"/>
        <v>4.8790349008750872E-2</v>
      </c>
      <c r="M293" s="82">
        <f t="shared" si="88"/>
        <v>4.8790349008750872E-2</v>
      </c>
      <c r="N293" s="82">
        <f t="shared" ref="N293:P314" si="94">N$32/1.98347/31</f>
        <v>8.131724834791812E-2</v>
      </c>
      <c r="O293" s="82">
        <f t="shared" si="93"/>
        <v>4.8790349008750872E-2</v>
      </c>
      <c r="P293" s="82">
        <f t="shared" si="93"/>
        <v>0</v>
      </c>
      <c r="Q293" s="82">
        <f t="shared" ref="Q293:Q314" si="95">Q$32/1.98347/31</f>
        <v>0</v>
      </c>
      <c r="R293" s="82">
        <f t="shared" si="88"/>
        <v>0</v>
      </c>
      <c r="S293" s="82">
        <f t="shared" si="88"/>
        <v>1.0571242285229357E-2</v>
      </c>
      <c r="T293" s="82">
        <f t="shared" si="88"/>
        <v>0</v>
      </c>
      <c r="U293" s="82">
        <f t="shared" si="88"/>
        <v>6.5053798678334496E-2</v>
      </c>
      <c r="V293" s="82">
        <f t="shared" si="88"/>
        <v>5.8548418810501046E-2</v>
      </c>
      <c r="W293" s="82">
        <f t="shared" si="90"/>
        <v>0</v>
      </c>
      <c r="X293" s="82">
        <f t="shared" si="88"/>
        <v>0.10164656043489766</v>
      </c>
      <c r="Y293" s="82">
        <f t="shared" si="88"/>
        <v>0</v>
      </c>
      <c r="Z293" s="82">
        <f t="shared" si="88"/>
        <v>0.26997326451508818</v>
      </c>
      <c r="AA293" s="82">
        <f t="shared" si="88"/>
        <v>0</v>
      </c>
      <c r="AB293" s="82"/>
      <c r="AC293" s="82">
        <f t="shared" si="88"/>
        <v>0</v>
      </c>
      <c r="AD293" s="82">
        <f t="shared" si="91"/>
        <v>1.6263449669583624E-2</v>
      </c>
      <c r="AE293" s="82">
        <f t="shared" si="88"/>
        <v>0</v>
      </c>
      <c r="AF293" s="82">
        <f t="shared" si="88"/>
        <v>0</v>
      </c>
      <c r="AG293" s="82">
        <f t="shared" si="92"/>
        <v>0</v>
      </c>
      <c r="AH293" s="82">
        <f t="shared" si="92"/>
        <v>8.6196283248793221E-3</v>
      </c>
      <c r="AI293" s="82">
        <f t="shared" si="92"/>
        <v>0</v>
      </c>
    </row>
    <row r="294" spans="1:35">
      <c r="A294" s="113">
        <f t="shared" si="82"/>
        <v>41247</v>
      </c>
      <c r="B294" s="117">
        <f t="shared" si="74"/>
        <v>0.82995636353819147</v>
      </c>
      <c r="C294" s="82">
        <f t="shared" si="87"/>
        <v>0</v>
      </c>
      <c r="D294" s="82">
        <f t="shared" si="88"/>
        <v>0</v>
      </c>
      <c r="E294" s="82">
        <f t="shared" si="88"/>
        <v>0</v>
      </c>
      <c r="F294" s="82">
        <f t="shared" si="89"/>
        <v>0</v>
      </c>
      <c r="G294" s="82">
        <f t="shared" si="88"/>
        <v>6.5053798678334496E-2</v>
      </c>
      <c r="H294" s="82">
        <f t="shared" si="88"/>
        <v>0</v>
      </c>
      <c r="I294" s="82">
        <f t="shared" si="88"/>
        <v>0</v>
      </c>
      <c r="J294" s="82">
        <f t="shared" si="88"/>
        <v>6.5379067671726175E-3</v>
      </c>
      <c r="K294" s="82">
        <f t="shared" si="88"/>
        <v>0</v>
      </c>
      <c r="L294" s="82">
        <f t="shared" si="88"/>
        <v>4.8790349008750872E-2</v>
      </c>
      <c r="M294" s="82">
        <f t="shared" si="88"/>
        <v>4.8790349008750872E-2</v>
      </c>
      <c r="N294" s="82">
        <f t="shared" si="94"/>
        <v>8.131724834791812E-2</v>
      </c>
      <c r="O294" s="82">
        <f t="shared" si="93"/>
        <v>4.8790349008750872E-2</v>
      </c>
      <c r="P294" s="82">
        <f t="shared" si="93"/>
        <v>0</v>
      </c>
      <c r="Q294" s="82">
        <f t="shared" si="95"/>
        <v>0</v>
      </c>
      <c r="R294" s="82">
        <f t="shared" si="88"/>
        <v>0</v>
      </c>
      <c r="S294" s="82">
        <f t="shared" si="88"/>
        <v>1.0571242285229357E-2</v>
      </c>
      <c r="T294" s="82">
        <f t="shared" si="88"/>
        <v>0</v>
      </c>
      <c r="U294" s="82">
        <f t="shared" si="88"/>
        <v>6.5053798678334496E-2</v>
      </c>
      <c r="V294" s="82">
        <f t="shared" si="88"/>
        <v>5.8548418810501046E-2</v>
      </c>
      <c r="W294" s="82">
        <f t="shared" si="90"/>
        <v>0</v>
      </c>
      <c r="X294" s="82">
        <f t="shared" si="88"/>
        <v>0.10164656043489766</v>
      </c>
      <c r="Y294" s="82">
        <f t="shared" si="88"/>
        <v>0</v>
      </c>
      <c r="Z294" s="82">
        <f t="shared" si="88"/>
        <v>0.26997326451508818</v>
      </c>
      <c r="AA294" s="82">
        <f t="shared" si="88"/>
        <v>0</v>
      </c>
      <c r="AB294" s="82"/>
      <c r="AC294" s="82">
        <f t="shared" si="88"/>
        <v>0</v>
      </c>
      <c r="AD294" s="82">
        <f t="shared" si="91"/>
        <v>1.6263449669583624E-2</v>
      </c>
      <c r="AE294" s="82">
        <f t="shared" si="88"/>
        <v>0</v>
      </c>
      <c r="AF294" s="82">
        <f t="shared" si="88"/>
        <v>0</v>
      </c>
      <c r="AG294" s="82">
        <f t="shared" si="92"/>
        <v>0</v>
      </c>
      <c r="AH294" s="82">
        <f t="shared" si="92"/>
        <v>8.6196283248793221E-3</v>
      </c>
      <c r="AI294" s="82">
        <f t="shared" si="92"/>
        <v>0</v>
      </c>
    </row>
    <row r="295" spans="1:35">
      <c r="A295" s="113">
        <f t="shared" si="82"/>
        <v>41248</v>
      </c>
      <c r="B295" s="117">
        <f t="shared" si="74"/>
        <v>0.82995636353819147</v>
      </c>
      <c r="C295" s="82">
        <f t="shared" si="87"/>
        <v>0</v>
      </c>
      <c r="D295" s="82">
        <f t="shared" si="88"/>
        <v>0</v>
      </c>
      <c r="E295" s="82">
        <f t="shared" si="88"/>
        <v>0</v>
      </c>
      <c r="F295" s="82">
        <f t="shared" si="89"/>
        <v>0</v>
      </c>
      <c r="G295" s="82">
        <f t="shared" si="88"/>
        <v>6.5053798678334496E-2</v>
      </c>
      <c r="H295" s="82">
        <f t="shared" si="88"/>
        <v>0</v>
      </c>
      <c r="I295" s="82">
        <f t="shared" si="88"/>
        <v>0</v>
      </c>
      <c r="J295" s="82">
        <f t="shared" si="88"/>
        <v>6.5379067671726175E-3</v>
      </c>
      <c r="K295" s="82">
        <f t="shared" si="88"/>
        <v>0</v>
      </c>
      <c r="L295" s="82">
        <f t="shared" si="88"/>
        <v>4.8790349008750872E-2</v>
      </c>
      <c r="M295" s="82">
        <f t="shared" si="88"/>
        <v>4.8790349008750872E-2</v>
      </c>
      <c r="N295" s="82">
        <f t="shared" si="94"/>
        <v>8.131724834791812E-2</v>
      </c>
      <c r="O295" s="82">
        <f t="shared" si="93"/>
        <v>4.8790349008750872E-2</v>
      </c>
      <c r="P295" s="82">
        <f t="shared" si="93"/>
        <v>0</v>
      </c>
      <c r="Q295" s="82">
        <f t="shared" si="95"/>
        <v>0</v>
      </c>
      <c r="R295" s="82">
        <f t="shared" si="88"/>
        <v>0</v>
      </c>
      <c r="S295" s="82">
        <f t="shared" si="88"/>
        <v>1.0571242285229357E-2</v>
      </c>
      <c r="T295" s="82">
        <f t="shared" si="88"/>
        <v>0</v>
      </c>
      <c r="U295" s="82">
        <f t="shared" si="88"/>
        <v>6.5053798678334496E-2</v>
      </c>
      <c r="V295" s="82">
        <f t="shared" si="88"/>
        <v>5.8548418810501046E-2</v>
      </c>
      <c r="W295" s="82">
        <f t="shared" si="90"/>
        <v>0</v>
      </c>
      <c r="X295" s="82">
        <f t="shared" si="88"/>
        <v>0.10164656043489766</v>
      </c>
      <c r="Y295" s="82">
        <f t="shared" si="88"/>
        <v>0</v>
      </c>
      <c r="Z295" s="82">
        <f t="shared" si="88"/>
        <v>0.26997326451508818</v>
      </c>
      <c r="AA295" s="82">
        <f t="shared" si="88"/>
        <v>0</v>
      </c>
      <c r="AB295" s="82"/>
      <c r="AC295" s="82">
        <f t="shared" si="88"/>
        <v>0</v>
      </c>
      <c r="AD295" s="82">
        <f t="shared" si="91"/>
        <v>1.6263449669583624E-2</v>
      </c>
      <c r="AE295" s="82">
        <f t="shared" si="88"/>
        <v>0</v>
      </c>
      <c r="AF295" s="82">
        <f t="shared" si="88"/>
        <v>0</v>
      </c>
      <c r="AG295" s="82">
        <f t="shared" si="92"/>
        <v>0</v>
      </c>
      <c r="AH295" s="82">
        <f t="shared" si="92"/>
        <v>8.6196283248793221E-3</v>
      </c>
      <c r="AI295" s="82">
        <f t="shared" si="92"/>
        <v>0</v>
      </c>
    </row>
    <row r="296" spans="1:35">
      <c r="A296" s="113">
        <f t="shared" si="82"/>
        <v>41249</v>
      </c>
      <c r="B296" s="117">
        <f t="shared" si="74"/>
        <v>0.82995636353819147</v>
      </c>
      <c r="C296" s="82">
        <f t="shared" si="87"/>
        <v>0</v>
      </c>
      <c r="D296" s="82">
        <f t="shared" si="88"/>
        <v>0</v>
      </c>
      <c r="E296" s="82">
        <f t="shared" si="88"/>
        <v>0</v>
      </c>
      <c r="F296" s="82">
        <f t="shared" si="89"/>
        <v>0</v>
      </c>
      <c r="G296" s="82">
        <f t="shared" si="88"/>
        <v>6.5053798678334496E-2</v>
      </c>
      <c r="H296" s="82">
        <f t="shared" si="88"/>
        <v>0</v>
      </c>
      <c r="I296" s="82">
        <f t="shared" si="88"/>
        <v>0</v>
      </c>
      <c r="J296" s="82">
        <f t="shared" si="88"/>
        <v>6.5379067671726175E-3</v>
      </c>
      <c r="K296" s="82">
        <f t="shared" si="88"/>
        <v>0</v>
      </c>
      <c r="L296" s="82">
        <f t="shared" si="88"/>
        <v>4.8790349008750872E-2</v>
      </c>
      <c r="M296" s="82">
        <f t="shared" si="88"/>
        <v>4.8790349008750872E-2</v>
      </c>
      <c r="N296" s="82">
        <f t="shared" si="94"/>
        <v>8.131724834791812E-2</v>
      </c>
      <c r="O296" s="82">
        <f t="shared" si="93"/>
        <v>4.8790349008750872E-2</v>
      </c>
      <c r="P296" s="82">
        <f t="shared" si="93"/>
        <v>0</v>
      </c>
      <c r="Q296" s="82">
        <f t="shared" si="95"/>
        <v>0</v>
      </c>
      <c r="R296" s="82">
        <f t="shared" si="88"/>
        <v>0</v>
      </c>
      <c r="S296" s="82">
        <f t="shared" si="88"/>
        <v>1.0571242285229357E-2</v>
      </c>
      <c r="T296" s="82">
        <f t="shared" si="88"/>
        <v>0</v>
      </c>
      <c r="U296" s="82">
        <f t="shared" si="88"/>
        <v>6.5053798678334496E-2</v>
      </c>
      <c r="V296" s="82">
        <f t="shared" si="88"/>
        <v>5.8548418810501046E-2</v>
      </c>
      <c r="W296" s="82">
        <f t="shared" si="90"/>
        <v>0</v>
      </c>
      <c r="X296" s="82">
        <f t="shared" si="88"/>
        <v>0.10164656043489766</v>
      </c>
      <c r="Y296" s="82">
        <f t="shared" si="88"/>
        <v>0</v>
      </c>
      <c r="Z296" s="82">
        <f t="shared" si="88"/>
        <v>0.26997326451508818</v>
      </c>
      <c r="AA296" s="82">
        <f t="shared" si="88"/>
        <v>0</v>
      </c>
      <c r="AB296" s="82"/>
      <c r="AC296" s="82">
        <f t="shared" si="88"/>
        <v>0</v>
      </c>
      <c r="AD296" s="82">
        <f t="shared" si="91"/>
        <v>1.6263449669583624E-2</v>
      </c>
      <c r="AE296" s="82">
        <f t="shared" si="88"/>
        <v>0</v>
      </c>
      <c r="AF296" s="82">
        <f t="shared" si="88"/>
        <v>0</v>
      </c>
      <c r="AG296" s="82">
        <f t="shared" si="92"/>
        <v>0</v>
      </c>
      <c r="AH296" s="82">
        <f t="shared" si="92"/>
        <v>8.6196283248793221E-3</v>
      </c>
      <c r="AI296" s="82">
        <f t="shared" si="92"/>
        <v>0</v>
      </c>
    </row>
    <row r="297" spans="1:35">
      <c r="A297" s="113">
        <f t="shared" si="82"/>
        <v>41250</v>
      </c>
      <c r="B297" s="117">
        <f t="shared" si="74"/>
        <v>0.82995636353819147</v>
      </c>
      <c r="C297" s="82">
        <f t="shared" si="87"/>
        <v>0</v>
      </c>
      <c r="D297" s="82">
        <f t="shared" si="88"/>
        <v>0</v>
      </c>
      <c r="E297" s="82">
        <f t="shared" si="88"/>
        <v>0</v>
      </c>
      <c r="F297" s="82">
        <f t="shared" si="89"/>
        <v>0</v>
      </c>
      <c r="G297" s="82">
        <f t="shared" si="88"/>
        <v>6.5053798678334496E-2</v>
      </c>
      <c r="H297" s="82">
        <f t="shared" si="88"/>
        <v>0</v>
      </c>
      <c r="I297" s="82">
        <f t="shared" si="88"/>
        <v>0</v>
      </c>
      <c r="J297" s="82">
        <f t="shared" si="88"/>
        <v>6.5379067671726175E-3</v>
      </c>
      <c r="K297" s="82">
        <f t="shared" si="88"/>
        <v>0</v>
      </c>
      <c r="L297" s="82">
        <f t="shared" si="88"/>
        <v>4.8790349008750872E-2</v>
      </c>
      <c r="M297" s="82">
        <f t="shared" si="88"/>
        <v>4.8790349008750872E-2</v>
      </c>
      <c r="N297" s="82">
        <f t="shared" si="94"/>
        <v>8.131724834791812E-2</v>
      </c>
      <c r="O297" s="82">
        <f t="shared" si="93"/>
        <v>4.8790349008750872E-2</v>
      </c>
      <c r="P297" s="82">
        <f t="shared" si="93"/>
        <v>0</v>
      </c>
      <c r="Q297" s="82">
        <f t="shared" si="95"/>
        <v>0</v>
      </c>
      <c r="R297" s="82">
        <f t="shared" si="88"/>
        <v>0</v>
      </c>
      <c r="S297" s="82">
        <f t="shared" si="88"/>
        <v>1.0571242285229357E-2</v>
      </c>
      <c r="T297" s="82">
        <f t="shared" si="88"/>
        <v>0</v>
      </c>
      <c r="U297" s="82">
        <f t="shared" si="88"/>
        <v>6.5053798678334496E-2</v>
      </c>
      <c r="V297" s="82">
        <f t="shared" si="88"/>
        <v>5.8548418810501046E-2</v>
      </c>
      <c r="W297" s="82">
        <f t="shared" si="90"/>
        <v>0</v>
      </c>
      <c r="X297" s="82">
        <f t="shared" si="88"/>
        <v>0.10164656043489766</v>
      </c>
      <c r="Y297" s="82">
        <f t="shared" si="88"/>
        <v>0</v>
      </c>
      <c r="Z297" s="82">
        <f t="shared" si="88"/>
        <v>0.26997326451508818</v>
      </c>
      <c r="AA297" s="82">
        <f t="shared" si="88"/>
        <v>0</v>
      </c>
      <c r="AB297" s="82"/>
      <c r="AC297" s="82">
        <f t="shared" si="88"/>
        <v>0</v>
      </c>
      <c r="AD297" s="82">
        <f t="shared" si="91"/>
        <v>1.6263449669583624E-2</v>
      </c>
      <c r="AE297" s="82">
        <f t="shared" si="88"/>
        <v>0</v>
      </c>
      <c r="AF297" s="82">
        <f t="shared" si="88"/>
        <v>0</v>
      </c>
      <c r="AG297" s="82">
        <f t="shared" si="92"/>
        <v>0</v>
      </c>
      <c r="AH297" s="82">
        <f t="shared" si="92"/>
        <v>8.6196283248793221E-3</v>
      </c>
      <c r="AI297" s="82">
        <f t="shared" si="92"/>
        <v>0</v>
      </c>
    </row>
    <row r="298" spans="1:35">
      <c r="A298" s="113">
        <f t="shared" si="82"/>
        <v>41251</v>
      </c>
      <c r="B298" s="117">
        <f t="shared" si="74"/>
        <v>0.82995636353819147</v>
      </c>
      <c r="C298" s="82">
        <f t="shared" si="87"/>
        <v>0</v>
      </c>
      <c r="D298" s="82">
        <f t="shared" si="88"/>
        <v>0</v>
      </c>
      <c r="E298" s="82">
        <f t="shared" si="88"/>
        <v>0</v>
      </c>
      <c r="F298" s="82">
        <f t="shared" si="89"/>
        <v>0</v>
      </c>
      <c r="G298" s="82">
        <f t="shared" si="88"/>
        <v>6.5053798678334496E-2</v>
      </c>
      <c r="H298" s="82">
        <f t="shared" si="88"/>
        <v>0</v>
      </c>
      <c r="I298" s="82">
        <f t="shared" si="88"/>
        <v>0</v>
      </c>
      <c r="J298" s="82">
        <f t="shared" si="88"/>
        <v>6.5379067671726175E-3</v>
      </c>
      <c r="K298" s="82">
        <f t="shared" si="88"/>
        <v>0</v>
      </c>
      <c r="L298" s="82">
        <f t="shared" si="88"/>
        <v>4.8790349008750872E-2</v>
      </c>
      <c r="M298" s="82">
        <f t="shared" si="88"/>
        <v>4.8790349008750872E-2</v>
      </c>
      <c r="N298" s="82">
        <f t="shared" si="94"/>
        <v>8.131724834791812E-2</v>
      </c>
      <c r="O298" s="82">
        <f t="shared" si="93"/>
        <v>4.8790349008750872E-2</v>
      </c>
      <c r="P298" s="82">
        <f t="shared" si="93"/>
        <v>0</v>
      </c>
      <c r="Q298" s="82">
        <f t="shared" si="95"/>
        <v>0</v>
      </c>
      <c r="R298" s="82">
        <f t="shared" si="88"/>
        <v>0</v>
      </c>
      <c r="S298" s="82">
        <f t="shared" si="88"/>
        <v>1.0571242285229357E-2</v>
      </c>
      <c r="T298" s="82">
        <f t="shared" si="88"/>
        <v>0</v>
      </c>
      <c r="U298" s="82">
        <f t="shared" si="88"/>
        <v>6.5053798678334496E-2</v>
      </c>
      <c r="V298" s="82">
        <f t="shared" si="88"/>
        <v>5.8548418810501046E-2</v>
      </c>
      <c r="W298" s="82">
        <f t="shared" si="90"/>
        <v>0</v>
      </c>
      <c r="X298" s="82">
        <f t="shared" si="88"/>
        <v>0.10164656043489766</v>
      </c>
      <c r="Y298" s="82">
        <f t="shared" si="88"/>
        <v>0</v>
      </c>
      <c r="Z298" s="82">
        <f t="shared" si="88"/>
        <v>0.26997326451508818</v>
      </c>
      <c r="AA298" s="82">
        <f t="shared" si="88"/>
        <v>0</v>
      </c>
      <c r="AB298" s="82"/>
      <c r="AC298" s="82">
        <f t="shared" si="88"/>
        <v>0</v>
      </c>
      <c r="AD298" s="82">
        <f t="shared" si="91"/>
        <v>1.6263449669583624E-2</v>
      </c>
      <c r="AE298" s="82">
        <f t="shared" si="88"/>
        <v>0</v>
      </c>
      <c r="AF298" s="82">
        <f t="shared" si="88"/>
        <v>0</v>
      </c>
      <c r="AG298" s="82">
        <f t="shared" si="92"/>
        <v>0</v>
      </c>
      <c r="AH298" s="82">
        <f t="shared" si="92"/>
        <v>8.6196283248793221E-3</v>
      </c>
      <c r="AI298" s="82">
        <f t="shared" si="92"/>
        <v>0</v>
      </c>
    </row>
    <row r="299" spans="1:35">
      <c r="A299" s="113">
        <f t="shared" si="82"/>
        <v>41252</v>
      </c>
      <c r="B299" s="117">
        <f t="shared" si="74"/>
        <v>0.82995636353819147</v>
      </c>
      <c r="C299" s="82">
        <f t="shared" si="87"/>
        <v>0</v>
      </c>
      <c r="D299" s="82">
        <f t="shared" si="88"/>
        <v>0</v>
      </c>
      <c r="E299" s="82">
        <f t="shared" si="88"/>
        <v>0</v>
      </c>
      <c r="F299" s="82">
        <f t="shared" si="89"/>
        <v>0</v>
      </c>
      <c r="G299" s="82">
        <f t="shared" si="88"/>
        <v>6.5053798678334496E-2</v>
      </c>
      <c r="H299" s="82">
        <f t="shared" si="88"/>
        <v>0</v>
      </c>
      <c r="I299" s="82">
        <f t="shared" si="88"/>
        <v>0</v>
      </c>
      <c r="J299" s="82">
        <f t="shared" si="88"/>
        <v>6.5379067671726175E-3</v>
      </c>
      <c r="K299" s="82">
        <f t="shared" si="88"/>
        <v>0</v>
      </c>
      <c r="L299" s="82">
        <f t="shared" si="88"/>
        <v>4.8790349008750872E-2</v>
      </c>
      <c r="M299" s="82">
        <f t="shared" si="88"/>
        <v>4.8790349008750872E-2</v>
      </c>
      <c r="N299" s="82">
        <f t="shared" si="94"/>
        <v>8.131724834791812E-2</v>
      </c>
      <c r="O299" s="82">
        <f t="shared" si="93"/>
        <v>4.8790349008750872E-2</v>
      </c>
      <c r="P299" s="82">
        <f t="shared" si="93"/>
        <v>0</v>
      </c>
      <c r="Q299" s="82">
        <f t="shared" si="95"/>
        <v>0</v>
      </c>
      <c r="R299" s="82">
        <f t="shared" si="88"/>
        <v>0</v>
      </c>
      <c r="S299" s="82">
        <f t="shared" si="88"/>
        <v>1.0571242285229357E-2</v>
      </c>
      <c r="T299" s="82">
        <f t="shared" si="88"/>
        <v>0</v>
      </c>
      <c r="U299" s="82">
        <f t="shared" si="88"/>
        <v>6.5053798678334496E-2</v>
      </c>
      <c r="V299" s="82">
        <f t="shared" si="88"/>
        <v>5.8548418810501046E-2</v>
      </c>
      <c r="W299" s="82">
        <f t="shared" si="90"/>
        <v>0</v>
      </c>
      <c r="X299" s="82">
        <f t="shared" si="88"/>
        <v>0.10164656043489766</v>
      </c>
      <c r="Y299" s="82">
        <f t="shared" si="88"/>
        <v>0</v>
      </c>
      <c r="Z299" s="82">
        <f t="shared" si="88"/>
        <v>0.26997326451508818</v>
      </c>
      <c r="AA299" s="82">
        <f t="shared" si="88"/>
        <v>0</v>
      </c>
      <c r="AB299" s="82"/>
      <c r="AC299" s="82">
        <f t="shared" si="88"/>
        <v>0</v>
      </c>
      <c r="AD299" s="82">
        <f t="shared" si="91"/>
        <v>1.6263449669583624E-2</v>
      </c>
      <c r="AE299" s="82">
        <f t="shared" si="88"/>
        <v>0</v>
      </c>
      <c r="AF299" s="82">
        <f t="shared" si="88"/>
        <v>0</v>
      </c>
      <c r="AG299" s="82">
        <f t="shared" si="92"/>
        <v>0</v>
      </c>
      <c r="AH299" s="82">
        <f t="shared" si="92"/>
        <v>8.6196283248793221E-3</v>
      </c>
      <c r="AI299" s="82">
        <f t="shared" si="92"/>
        <v>0</v>
      </c>
    </row>
    <row r="300" spans="1:35">
      <c r="A300" s="113">
        <f t="shared" si="82"/>
        <v>41253</v>
      </c>
      <c r="B300" s="117">
        <f t="shared" si="74"/>
        <v>0.82995636353819147</v>
      </c>
      <c r="C300" s="82">
        <f t="shared" si="87"/>
        <v>0</v>
      </c>
      <c r="D300" s="82">
        <f t="shared" si="88"/>
        <v>0</v>
      </c>
      <c r="E300" s="82">
        <f t="shared" si="88"/>
        <v>0</v>
      </c>
      <c r="F300" s="82">
        <f t="shared" si="89"/>
        <v>0</v>
      </c>
      <c r="G300" s="82">
        <f t="shared" si="88"/>
        <v>6.5053798678334496E-2</v>
      </c>
      <c r="H300" s="82">
        <f t="shared" si="88"/>
        <v>0</v>
      </c>
      <c r="I300" s="82">
        <f t="shared" si="88"/>
        <v>0</v>
      </c>
      <c r="J300" s="82">
        <f t="shared" si="88"/>
        <v>6.5379067671726175E-3</v>
      </c>
      <c r="K300" s="82">
        <f t="shared" si="88"/>
        <v>0</v>
      </c>
      <c r="L300" s="82">
        <f t="shared" si="88"/>
        <v>4.8790349008750872E-2</v>
      </c>
      <c r="M300" s="82">
        <f t="shared" si="88"/>
        <v>4.8790349008750872E-2</v>
      </c>
      <c r="N300" s="82">
        <f t="shared" si="94"/>
        <v>8.131724834791812E-2</v>
      </c>
      <c r="O300" s="82">
        <f t="shared" si="93"/>
        <v>4.8790349008750872E-2</v>
      </c>
      <c r="P300" s="82">
        <f t="shared" si="93"/>
        <v>0</v>
      </c>
      <c r="Q300" s="82">
        <f t="shared" si="95"/>
        <v>0</v>
      </c>
      <c r="R300" s="82">
        <f t="shared" si="88"/>
        <v>0</v>
      </c>
      <c r="S300" s="82">
        <f t="shared" si="88"/>
        <v>1.0571242285229357E-2</v>
      </c>
      <c r="T300" s="82">
        <f t="shared" si="88"/>
        <v>0</v>
      </c>
      <c r="U300" s="82">
        <f t="shared" si="88"/>
        <v>6.5053798678334496E-2</v>
      </c>
      <c r="V300" s="82">
        <f t="shared" si="88"/>
        <v>5.8548418810501046E-2</v>
      </c>
      <c r="W300" s="82">
        <f t="shared" si="90"/>
        <v>0</v>
      </c>
      <c r="X300" s="82">
        <f t="shared" si="88"/>
        <v>0.10164656043489766</v>
      </c>
      <c r="Y300" s="82">
        <f t="shared" si="88"/>
        <v>0</v>
      </c>
      <c r="Z300" s="82">
        <f t="shared" si="88"/>
        <v>0.26997326451508818</v>
      </c>
      <c r="AA300" s="82">
        <f t="shared" si="88"/>
        <v>0</v>
      </c>
      <c r="AB300" s="82"/>
      <c r="AC300" s="82">
        <f t="shared" si="88"/>
        <v>0</v>
      </c>
      <c r="AD300" s="82">
        <f t="shared" si="91"/>
        <v>1.6263449669583624E-2</v>
      </c>
      <c r="AE300" s="82">
        <f t="shared" si="88"/>
        <v>0</v>
      </c>
      <c r="AF300" s="82">
        <f t="shared" si="88"/>
        <v>0</v>
      </c>
      <c r="AG300" s="82">
        <f t="shared" si="92"/>
        <v>0</v>
      </c>
      <c r="AH300" s="82">
        <f t="shared" si="92"/>
        <v>8.6196283248793221E-3</v>
      </c>
      <c r="AI300" s="82">
        <f t="shared" si="92"/>
        <v>0</v>
      </c>
    </row>
    <row r="301" spans="1:35">
      <c r="A301" s="113">
        <f t="shared" si="82"/>
        <v>41254</v>
      </c>
      <c r="B301" s="117">
        <f t="shared" si="74"/>
        <v>0.82995636353819147</v>
      </c>
      <c r="C301" s="82">
        <f t="shared" si="87"/>
        <v>0</v>
      </c>
      <c r="D301" s="82">
        <f t="shared" si="88"/>
        <v>0</v>
      </c>
      <c r="E301" s="82">
        <f t="shared" si="88"/>
        <v>0</v>
      </c>
      <c r="F301" s="82">
        <f t="shared" si="89"/>
        <v>0</v>
      </c>
      <c r="G301" s="82">
        <f t="shared" si="88"/>
        <v>6.5053798678334496E-2</v>
      </c>
      <c r="H301" s="82">
        <f t="shared" si="88"/>
        <v>0</v>
      </c>
      <c r="I301" s="82">
        <f t="shared" si="88"/>
        <v>0</v>
      </c>
      <c r="J301" s="82">
        <f t="shared" si="88"/>
        <v>6.5379067671726175E-3</v>
      </c>
      <c r="K301" s="82">
        <f t="shared" si="88"/>
        <v>0</v>
      </c>
      <c r="L301" s="82">
        <f t="shared" si="88"/>
        <v>4.8790349008750872E-2</v>
      </c>
      <c r="M301" s="82">
        <f t="shared" si="88"/>
        <v>4.8790349008750872E-2</v>
      </c>
      <c r="N301" s="82">
        <f t="shared" si="94"/>
        <v>8.131724834791812E-2</v>
      </c>
      <c r="O301" s="82">
        <f t="shared" si="93"/>
        <v>4.8790349008750872E-2</v>
      </c>
      <c r="P301" s="82">
        <f t="shared" si="93"/>
        <v>0</v>
      </c>
      <c r="Q301" s="82">
        <f t="shared" si="95"/>
        <v>0</v>
      </c>
      <c r="R301" s="82">
        <f t="shared" si="88"/>
        <v>0</v>
      </c>
      <c r="S301" s="82">
        <f t="shared" si="88"/>
        <v>1.0571242285229357E-2</v>
      </c>
      <c r="T301" s="82">
        <f t="shared" si="88"/>
        <v>0</v>
      </c>
      <c r="U301" s="82">
        <f t="shared" si="88"/>
        <v>6.5053798678334496E-2</v>
      </c>
      <c r="V301" s="82">
        <f t="shared" si="88"/>
        <v>5.8548418810501046E-2</v>
      </c>
      <c r="W301" s="82">
        <f t="shared" si="90"/>
        <v>0</v>
      </c>
      <c r="X301" s="82">
        <f t="shared" si="88"/>
        <v>0.10164656043489766</v>
      </c>
      <c r="Y301" s="82">
        <f t="shared" si="88"/>
        <v>0</v>
      </c>
      <c r="Z301" s="82">
        <f t="shared" si="88"/>
        <v>0.26997326451508818</v>
      </c>
      <c r="AA301" s="82">
        <f t="shared" si="88"/>
        <v>0</v>
      </c>
      <c r="AB301" s="82"/>
      <c r="AC301" s="82">
        <f t="shared" si="88"/>
        <v>0</v>
      </c>
      <c r="AD301" s="82">
        <f t="shared" si="91"/>
        <v>1.6263449669583624E-2</v>
      </c>
      <c r="AE301" s="82">
        <f t="shared" si="88"/>
        <v>0</v>
      </c>
      <c r="AF301" s="82">
        <f t="shared" si="88"/>
        <v>0</v>
      </c>
      <c r="AG301" s="82">
        <f t="shared" si="92"/>
        <v>0</v>
      </c>
      <c r="AH301" s="82">
        <f t="shared" si="92"/>
        <v>8.6196283248793221E-3</v>
      </c>
      <c r="AI301" s="82">
        <f t="shared" si="92"/>
        <v>0</v>
      </c>
    </row>
    <row r="302" spans="1:35">
      <c r="A302" s="113">
        <f t="shared" si="82"/>
        <v>41255</v>
      </c>
      <c r="B302" s="117">
        <f t="shared" si="74"/>
        <v>0.82995636353819147</v>
      </c>
      <c r="C302" s="82">
        <f t="shared" si="87"/>
        <v>0</v>
      </c>
      <c r="D302" s="82">
        <f t="shared" si="88"/>
        <v>0</v>
      </c>
      <c r="E302" s="82">
        <f t="shared" si="88"/>
        <v>0</v>
      </c>
      <c r="F302" s="82">
        <f t="shared" si="89"/>
        <v>0</v>
      </c>
      <c r="G302" s="82">
        <f t="shared" si="88"/>
        <v>6.5053798678334496E-2</v>
      </c>
      <c r="H302" s="82">
        <f t="shared" si="88"/>
        <v>0</v>
      </c>
      <c r="I302" s="82">
        <f t="shared" si="88"/>
        <v>0</v>
      </c>
      <c r="J302" s="82">
        <f t="shared" si="88"/>
        <v>6.5379067671726175E-3</v>
      </c>
      <c r="K302" s="82">
        <f t="shared" si="88"/>
        <v>0</v>
      </c>
      <c r="L302" s="82">
        <f t="shared" si="88"/>
        <v>4.8790349008750872E-2</v>
      </c>
      <c r="M302" s="82">
        <f t="shared" si="88"/>
        <v>4.8790349008750872E-2</v>
      </c>
      <c r="N302" s="82">
        <f t="shared" si="94"/>
        <v>8.131724834791812E-2</v>
      </c>
      <c r="O302" s="82">
        <f t="shared" si="93"/>
        <v>4.8790349008750872E-2</v>
      </c>
      <c r="P302" s="82">
        <f t="shared" si="93"/>
        <v>0</v>
      </c>
      <c r="Q302" s="82">
        <f t="shared" si="95"/>
        <v>0</v>
      </c>
      <c r="R302" s="82">
        <f t="shared" si="88"/>
        <v>0</v>
      </c>
      <c r="S302" s="82">
        <f t="shared" si="88"/>
        <v>1.0571242285229357E-2</v>
      </c>
      <c r="T302" s="82">
        <f t="shared" si="88"/>
        <v>0</v>
      </c>
      <c r="U302" s="82">
        <f t="shared" si="88"/>
        <v>6.5053798678334496E-2</v>
      </c>
      <c r="V302" s="82">
        <f t="shared" si="88"/>
        <v>5.8548418810501046E-2</v>
      </c>
      <c r="W302" s="82">
        <f t="shared" si="90"/>
        <v>0</v>
      </c>
      <c r="X302" s="82">
        <f t="shared" si="88"/>
        <v>0.10164656043489766</v>
      </c>
      <c r="Y302" s="82">
        <f t="shared" si="88"/>
        <v>0</v>
      </c>
      <c r="Z302" s="82">
        <f t="shared" si="88"/>
        <v>0.26997326451508818</v>
      </c>
      <c r="AA302" s="82">
        <f t="shared" si="88"/>
        <v>0</v>
      </c>
      <c r="AB302" s="82"/>
      <c r="AC302" s="82">
        <f t="shared" si="88"/>
        <v>0</v>
      </c>
      <c r="AD302" s="82">
        <f t="shared" si="91"/>
        <v>1.6263449669583624E-2</v>
      </c>
      <c r="AE302" s="82">
        <f t="shared" si="88"/>
        <v>0</v>
      </c>
      <c r="AF302" s="82">
        <f t="shared" si="88"/>
        <v>0</v>
      </c>
      <c r="AG302" s="82">
        <f t="shared" si="92"/>
        <v>0</v>
      </c>
      <c r="AH302" s="82">
        <f t="shared" si="92"/>
        <v>8.6196283248793221E-3</v>
      </c>
      <c r="AI302" s="82">
        <f t="shared" si="92"/>
        <v>0</v>
      </c>
    </row>
    <row r="303" spans="1:35">
      <c r="A303" s="113">
        <f t="shared" si="82"/>
        <v>41256</v>
      </c>
      <c r="B303" s="117">
        <f t="shared" si="74"/>
        <v>0.82995636353819147</v>
      </c>
      <c r="C303" s="82">
        <f t="shared" si="87"/>
        <v>0</v>
      </c>
      <c r="D303" s="82">
        <f t="shared" si="88"/>
        <v>0</v>
      </c>
      <c r="E303" s="82">
        <f t="shared" si="88"/>
        <v>0</v>
      </c>
      <c r="F303" s="82">
        <f t="shared" si="89"/>
        <v>0</v>
      </c>
      <c r="G303" s="82">
        <f t="shared" si="88"/>
        <v>6.5053798678334496E-2</v>
      </c>
      <c r="H303" s="82">
        <f t="shared" si="88"/>
        <v>0</v>
      </c>
      <c r="I303" s="82">
        <f t="shared" si="88"/>
        <v>0</v>
      </c>
      <c r="J303" s="82">
        <f t="shared" si="88"/>
        <v>6.5379067671726175E-3</v>
      </c>
      <c r="K303" s="82">
        <f t="shared" ref="D303:AG314" si="96">K$32/1.98347/31</f>
        <v>0</v>
      </c>
      <c r="L303" s="82">
        <f t="shared" si="96"/>
        <v>4.8790349008750872E-2</v>
      </c>
      <c r="M303" s="82">
        <f t="shared" si="96"/>
        <v>4.8790349008750872E-2</v>
      </c>
      <c r="N303" s="82">
        <f t="shared" si="94"/>
        <v>8.131724834791812E-2</v>
      </c>
      <c r="O303" s="82">
        <f t="shared" si="93"/>
        <v>4.8790349008750872E-2</v>
      </c>
      <c r="P303" s="82">
        <f t="shared" si="93"/>
        <v>0</v>
      </c>
      <c r="Q303" s="82">
        <f t="shared" si="95"/>
        <v>0</v>
      </c>
      <c r="R303" s="82">
        <f t="shared" si="96"/>
        <v>0</v>
      </c>
      <c r="S303" s="82">
        <f t="shared" si="96"/>
        <v>1.0571242285229357E-2</v>
      </c>
      <c r="T303" s="82">
        <f t="shared" si="96"/>
        <v>0</v>
      </c>
      <c r="U303" s="82">
        <f t="shared" si="96"/>
        <v>6.5053798678334496E-2</v>
      </c>
      <c r="V303" s="82">
        <f t="shared" si="96"/>
        <v>5.8548418810501046E-2</v>
      </c>
      <c r="W303" s="82">
        <f t="shared" si="90"/>
        <v>0</v>
      </c>
      <c r="X303" s="82">
        <f t="shared" si="96"/>
        <v>0.10164656043489766</v>
      </c>
      <c r="Y303" s="82">
        <f t="shared" si="96"/>
        <v>0</v>
      </c>
      <c r="Z303" s="82">
        <f t="shared" si="96"/>
        <v>0.26997326451508818</v>
      </c>
      <c r="AA303" s="82">
        <f t="shared" si="96"/>
        <v>0</v>
      </c>
      <c r="AB303" s="82"/>
      <c r="AC303" s="82">
        <f t="shared" si="96"/>
        <v>0</v>
      </c>
      <c r="AD303" s="82">
        <f t="shared" si="91"/>
        <v>1.6263449669583624E-2</v>
      </c>
      <c r="AE303" s="82">
        <f t="shared" si="96"/>
        <v>0</v>
      </c>
      <c r="AF303" s="82">
        <f t="shared" si="96"/>
        <v>0</v>
      </c>
      <c r="AG303" s="82">
        <f t="shared" si="96"/>
        <v>0</v>
      </c>
      <c r="AH303" s="82">
        <f t="shared" si="92"/>
        <v>8.6196283248793221E-3</v>
      </c>
      <c r="AI303" s="82">
        <f t="shared" si="92"/>
        <v>0</v>
      </c>
    </row>
    <row r="304" spans="1:35">
      <c r="A304" s="113">
        <f t="shared" si="82"/>
        <v>41257</v>
      </c>
      <c r="B304" s="117">
        <f t="shared" ref="B304:B367" si="97">SUM(C304:AI304)</f>
        <v>0.82995636353819147</v>
      </c>
      <c r="C304" s="82">
        <f t="shared" si="87"/>
        <v>0</v>
      </c>
      <c r="D304" s="82">
        <f t="shared" si="96"/>
        <v>0</v>
      </c>
      <c r="E304" s="82">
        <f t="shared" si="96"/>
        <v>0</v>
      </c>
      <c r="F304" s="82">
        <f t="shared" si="89"/>
        <v>0</v>
      </c>
      <c r="G304" s="82">
        <f t="shared" si="96"/>
        <v>6.5053798678334496E-2</v>
      </c>
      <c r="H304" s="82">
        <f t="shared" si="96"/>
        <v>0</v>
      </c>
      <c r="I304" s="82">
        <f t="shared" si="96"/>
        <v>0</v>
      </c>
      <c r="J304" s="82">
        <f t="shared" si="96"/>
        <v>6.5379067671726175E-3</v>
      </c>
      <c r="K304" s="82">
        <f t="shared" si="96"/>
        <v>0</v>
      </c>
      <c r="L304" s="82">
        <f t="shared" si="96"/>
        <v>4.8790349008750872E-2</v>
      </c>
      <c r="M304" s="82">
        <f t="shared" si="96"/>
        <v>4.8790349008750872E-2</v>
      </c>
      <c r="N304" s="82">
        <f t="shared" si="94"/>
        <v>8.131724834791812E-2</v>
      </c>
      <c r="O304" s="82">
        <f t="shared" si="93"/>
        <v>4.8790349008750872E-2</v>
      </c>
      <c r="P304" s="82">
        <f t="shared" si="93"/>
        <v>0</v>
      </c>
      <c r="Q304" s="82">
        <f t="shared" si="95"/>
        <v>0</v>
      </c>
      <c r="R304" s="82">
        <f t="shared" si="96"/>
        <v>0</v>
      </c>
      <c r="S304" s="82">
        <f t="shared" si="96"/>
        <v>1.0571242285229357E-2</v>
      </c>
      <c r="T304" s="82">
        <f t="shared" si="96"/>
        <v>0</v>
      </c>
      <c r="U304" s="82">
        <f t="shared" si="96"/>
        <v>6.5053798678334496E-2</v>
      </c>
      <c r="V304" s="82">
        <f t="shared" si="96"/>
        <v>5.8548418810501046E-2</v>
      </c>
      <c r="W304" s="82">
        <f t="shared" si="90"/>
        <v>0</v>
      </c>
      <c r="X304" s="82">
        <f t="shared" si="96"/>
        <v>0.10164656043489766</v>
      </c>
      <c r="Y304" s="82">
        <f t="shared" si="96"/>
        <v>0</v>
      </c>
      <c r="Z304" s="82">
        <f t="shared" si="96"/>
        <v>0.26997326451508818</v>
      </c>
      <c r="AA304" s="82">
        <f t="shared" si="96"/>
        <v>0</v>
      </c>
      <c r="AB304" s="82"/>
      <c r="AC304" s="82">
        <f t="shared" si="96"/>
        <v>0</v>
      </c>
      <c r="AD304" s="82">
        <f t="shared" si="91"/>
        <v>1.6263449669583624E-2</v>
      </c>
      <c r="AE304" s="82">
        <f t="shared" si="96"/>
        <v>0</v>
      </c>
      <c r="AF304" s="82">
        <f t="shared" si="96"/>
        <v>0</v>
      </c>
      <c r="AG304" s="82">
        <f t="shared" si="92"/>
        <v>0</v>
      </c>
      <c r="AH304" s="82">
        <f t="shared" si="92"/>
        <v>8.6196283248793221E-3</v>
      </c>
      <c r="AI304" s="82">
        <f t="shared" si="92"/>
        <v>0</v>
      </c>
    </row>
    <row r="305" spans="1:35">
      <c r="A305" s="113">
        <f t="shared" si="82"/>
        <v>41258</v>
      </c>
      <c r="B305" s="117">
        <f t="shared" si="97"/>
        <v>0.82995636353819147</v>
      </c>
      <c r="C305" s="82">
        <f t="shared" si="87"/>
        <v>0</v>
      </c>
      <c r="D305" s="82">
        <f t="shared" si="96"/>
        <v>0</v>
      </c>
      <c r="E305" s="82">
        <f t="shared" si="96"/>
        <v>0</v>
      </c>
      <c r="F305" s="82">
        <f t="shared" si="89"/>
        <v>0</v>
      </c>
      <c r="G305" s="82">
        <f t="shared" si="96"/>
        <v>6.5053798678334496E-2</v>
      </c>
      <c r="H305" s="82">
        <f t="shared" si="96"/>
        <v>0</v>
      </c>
      <c r="I305" s="82">
        <f t="shared" si="96"/>
        <v>0</v>
      </c>
      <c r="J305" s="82">
        <f t="shared" si="96"/>
        <v>6.5379067671726175E-3</v>
      </c>
      <c r="K305" s="82">
        <f t="shared" si="96"/>
        <v>0</v>
      </c>
      <c r="L305" s="82">
        <f t="shared" si="96"/>
        <v>4.8790349008750872E-2</v>
      </c>
      <c r="M305" s="82">
        <f t="shared" si="96"/>
        <v>4.8790349008750872E-2</v>
      </c>
      <c r="N305" s="82">
        <f t="shared" si="94"/>
        <v>8.131724834791812E-2</v>
      </c>
      <c r="O305" s="82">
        <f t="shared" si="93"/>
        <v>4.8790349008750872E-2</v>
      </c>
      <c r="P305" s="82">
        <f t="shared" si="93"/>
        <v>0</v>
      </c>
      <c r="Q305" s="82">
        <f t="shared" si="95"/>
        <v>0</v>
      </c>
      <c r="R305" s="82">
        <f t="shared" si="96"/>
        <v>0</v>
      </c>
      <c r="S305" s="82">
        <f t="shared" si="96"/>
        <v>1.0571242285229357E-2</v>
      </c>
      <c r="T305" s="82">
        <f t="shared" si="96"/>
        <v>0</v>
      </c>
      <c r="U305" s="82">
        <f t="shared" si="96"/>
        <v>6.5053798678334496E-2</v>
      </c>
      <c r="V305" s="82">
        <f t="shared" si="96"/>
        <v>5.8548418810501046E-2</v>
      </c>
      <c r="W305" s="82">
        <f t="shared" si="90"/>
        <v>0</v>
      </c>
      <c r="X305" s="82">
        <f t="shared" si="96"/>
        <v>0.10164656043489766</v>
      </c>
      <c r="Y305" s="82">
        <f t="shared" si="96"/>
        <v>0</v>
      </c>
      <c r="Z305" s="82">
        <f t="shared" si="96"/>
        <v>0.26997326451508818</v>
      </c>
      <c r="AA305" s="82">
        <f t="shared" si="96"/>
        <v>0</v>
      </c>
      <c r="AB305" s="82"/>
      <c r="AC305" s="82">
        <f t="shared" si="96"/>
        <v>0</v>
      </c>
      <c r="AD305" s="82">
        <f t="shared" si="91"/>
        <v>1.6263449669583624E-2</v>
      </c>
      <c r="AE305" s="82">
        <f t="shared" si="96"/>
        <v>0</v>
      </c>
      <c r="AF305" s="82">
        <f t="shared" si="96"/>
        <v>0</v>
      </c>
      <c r="AG305" s="82">
        <f t="shared" si="92"/>
        <v>0</v>
      </c>
      <c r="AH305" s="82">
        <f t="shared" si="92"/>
        <v>8.6196283248793221E-3</v>
      </c>
      <c r="AI305" s="82">
        <f t="shared" si="92"/>
        <v>0</v>
      </c>
    </row>
    <row r="306" spans="1:35">
      <c r="A306" s="113">
        <f t="shared" si="82"/>
        <v>41259</v>
      </c>
      <c r="B306" s="117">
        <f t="shared" si="97"/>
        <v>0.82995636353819147</v>
      </c>
      <c r="C306" s="82">
        <f t="shared" si="87"/>
        <v>0</v>
      </c>
      <c r="D306" s="82">
        <f t="shared" si="96"/>
        <v>0</v>
      </c>
      <c r="E306" s="82">
        <f t="shared" si="96"/>
        <v>0</v>
      </c>
      <c r="F306" s="82">
        <f t="shared" si="89"/>
        <v>0</v>
      </c>
      <c r="G306" s="82">
        <f t="shared" si="96"/>
        <v>6.5053798678334496E-2</v>
      </c>
      <c r="H306" s="82">
        <f t="shared" si="96"/>
        <v>0</v>
      </c>
      <c r="I306" s="82">
        <f t="shared" si="96"/>
        <v>0</v>
      </c>
      <c r="J306" s="82">
        <f t="shared" si="96"/>
        <v>6.5379067671726175E-3</v>
      </c>
      <c r="K306" s="82">
        <f t="shared" si="96"/>
        <v>0</v>
      </c>
      <c r="L306" s="82">
        <f t="shared" si="96"/>
        <v>4.8790349008750872E-2</v>
      </c>
      <c r="M306" s="82">
        <f t="shared" si="96"/>
        <v>4.8790349008750872E-2</v>
      </c>
      <c r="N306" s="82">
        <f t="shared" si="94"/>
        <v>8.131724834791812E-2</v>
      </c>
      <c r="O306" s="82">
        <f t="shared" si="93"/>
        <v>4.8790349008750872E-2</v>
      </c>
      <c r="P306" s="82">
        <f t="shared" si="93"/>
        <v>0</v>
      </c>
      <c r="Q306" s="82">
        <f t="shared" si="95"/>
        <v>0</v>
      </c>
      <c r="R306" s="82">
        <f t="shared" si="96"/>
        <v>0</v>
      </c>
      <c r="S306" s="82">
        <f t="shared" si="96"/>
        <v>1.0571242285229357E-2</v>
      </c>
      <c r="T306" s="82">
        <f t="shared" si="96"/>
        <v>0</v>
      </c>
      <c r="U306" s="82">
        <f t="shared" si="96"/>
        <v>6.5053798678334496E-2</v>
      </c>
      <c r="V306" s="82">
        <f t="shared" si="96"/>
        <v>5.8548418810501046E-2</v>
      </c>
      <c r="W306" s="82">
        <f t="shared" si="90"/>
        <v>0</v>
      </c>
      <c r="X306" s="82">
        <f t="shared" si="96"/>
        <v>0.10164656043489766</v>
      </c>
      <c r="Y306" s="82">
        <f t="shared" si="96"/>
        <v>0</v>
      </c>
      <c r="Z306" s="82">
        <f t="shared" si="96"/>
        <v>0.26997326451508818</v>
      </c>
      <c r="AA306" s="82">
        <f t="shared" si="96"/>
        <v>0</v>
      </c>
      <c r="AB306" s="82"/>
      <c r="AC306" s="82">
        <f t="shared" si="96"/>
        <v>0</v>
      </c>
      <c r="AD306" s="82">
        <f t="shared" si="91"/>
        <v>1.6263449669583624E-2</v>
      </c>
      <c r="AE306" s="82">
        <f t="shared" si="96"/>
        <v>0</v>
      </c>
      <c r="AF306" s="82">
        <f t="shared" si="96"/>
        <v>0</v>
      </c>
      <c r="AG306" s="82">
        <f t="shared" si="92"/>
        <v>0</v>
      </c>
      <c r="AH306" s="82">
        <f t="shared" si="92"/>
        <v>8.6196283248793221E-3</v>
      </c>
      <c r="AI306" s="82">
        <f t="shared" si="92"/>
        <v>0</v>
      </c>
    </row>
    <row r="307" spans="1:35">
      <c r="A307" s="113">
        <f t="shared" si="82"/>
        <v>41260</v>
      </c>
      <c r="B307" s="117">
        <f t="shared" si="97"/>
        <v>0.82995636353819147</v>
      </c>
      <c r="C307" s="82">
        <f t="shared" si="87"/>
        <v>0</v>
      </c>
      <c r="D307" s="82">
        <f t="shared" si="96"/>
        <v>0</v>
      </c>
      <c r="E307" s="82">
        <f t="shared" si="96"/>
        <v>0</v>
      </c>
      <c r="F307" s="82">
        <f t="shared" si="89"/>
        <v>0</v>
      </c>
      <c r="G307" s="82">
        <f t="shared" si="96"/>
        <v>6.5053798678334496E-2</v>
      </c>
      <c r="H307" s="82">
        <f t="shared" si="96"/>
        <v>0</v>
      </c>
      <c r="I307" s="82">
        <f t="shared" si="96"/>
        <v>0</v>
      </c>
      <c r="J307" s="82">
        <f t="shared" si="96"/>
        <v>6.5379067671726175E-3</v>
      </c>
      <c r="K307" s="82">
        <f t="shared" si="96"/>
        <v>0</v>
      </c>
      <c r="L307" s="82">
        <f t="shared" si="96"/>
        <v>4.8790349008750872E-2</v>
      </c>
      <c r="M307" s="82">
        <f t="shared" si="96"/>
        <v>4.8790349008750872E-2</v>
      </c>
      <c r="N307" s="82">
        <f t="shared" si="94"/>
        <v>8.131724834791812E-2</v>
      </c>
      <c r="O307" s="82">
        <f t="shared" si="93"/>
        <v>4.8790349008750872E-2</v>
      </c>
      <c r="P307" s="82">
        <f t="shared" si="93"/>
        <v>0</v>
      </c>
      <c r="Q307" s="82">
        <f t="shared" si="95"/>
        <v>0</v>
      </c>
      <c r="R307" s="82">
        <f t="shared" si="96"/>
        <v>0</v>
      </c>
      <c r="S307" s="82">
        <f t="shared" si="96"/>
        <v>1.0571242285229357E-2</v>
      </c>
      <c r="T307" s="82">
        <f t="shared" si="96"/>
        <v>0</v>
      </c>
      <c r="U307" s="82">
        <f t="shared" si="96"/>
        <v>6.5053798678334496E-2</v>
      </c>
      <c r="V307" s="82">
        <f t="shared" si="96"/>
        <v>5.8548418810501046E-2</v>
      </c>
      <c r="W307" s="82">
        <f t="shared" si="90"/>
        <v>0</v>
      </c>
      <c r="X307" s="82">
        <f t="shared" si="96"/>
        <v>0.10164656043489766</v>
      </c>
      <c r="Y307" s="82">
        <f t="shared" si="96"/>
        <v>0</v>
      </c>
      <c r="Z307" s="82">
        <f t="shared" si="96"/>
        <v>0.26997326451508818</v>
      </c>
      <c r="AA307" s="82">
        <f t="shared" si="96"/>
        <v>0</v>
      </c>
      <c r="AB307" s="82"/>
      <c r="AC307" s="82">
        <f t="shared" si="96"/>
        <v>0</v>
      </c>
      <c r="AD307" s="82">
        <f t="shared" si="91"/>
        <v>1.6263449669583624E-2</v>
      </c>
      <c r="AE307" s="82">
        <f t="shared" si="96"/>
        <v>0</v>
      </c>
      <c r="AF307" s="82">
        <f t="shared" si="96"/>
        <v>0</v>
      </c>
      <c r="AG307" s="82">
        <f t="shared" ref="AG307:AI321" si="98">AG$32/1.98347/31</f>
        <v>0</v>
      </c>
      <c r="AH307" s="82">
        <f t="shared" si="98"/>
        <v>8.6196283248793221E-3</v>
      </c>
      <c r="AI307" s="82">
        <f t="shared" si="98"/>
        <v>0</v>
      </c>
    </row>
    <row r="308" spans="1:35">
      <c r="A308" s="113">
        <f t="shared" si="82"/>
        <v>41261</v>
      </c>
      <c r="B308" s="117">
        <f t="shared" si="97"/>
        <v>0.82995636353819147</v>
      </c>
      <c r="C308" s="82">
        <f t="shared" si="87"/>
        <v>0</v>
      </c>
      <c r="D308" s="82">
        <f t="shared" si="96"/>
        <v>0</v>
      </c>
      <c r="E308" s="82">
        <f t="shared" si="96"/>
        <v>0</v>
      </c>
      <c r="F308" s="82">
        <f t="shared" si="89"/>
        <v>0</v>
      </c>
      <c r="G308" s="82">
        <f t="shared" si="96"/>
        <v>6.5053798678334496E-2</v>
      </c>
      <c r="H308" s="82">
        <f t="shared" si="96"/>
        <v>0</v>
      </c>
      <c r="I308" s="82">
        <f t="shared" si="96"/>
        <v>0</v>
      </c>
      <c r="J308" s="82">
        <f t="shared" si="96"/>
        <v>6.5379067671726175E-3</v>
      </c>
      <c r="K308" s="82">
        <f t="shared" si="96"/>
        <v>0</v>
      </c>
      <c r="L308" s="82">
        <f t="shared" si="96"/>
        <v>4.8790349008750872E-2</v>
      </c>
      <c r="M308" s="82">
        <f t="shared" si="96"/>
        <v>4.8790349008750872E-2</v>
      </c>
      <c r="N308" s="82">
        <f t="shared" si="94"/>
        <v>8.131724834791812E-2</v>
      </c>
      <c r="O308" s="82">
        <f t="shared" si="94"/>
        <v>4.8790349008750872E-2</v>
      </c>
      <c r="P308" s="82">
        <f t="shared" si="94"/>
        <v>0</v>
      </c>
      <c r="Q308" s="82">
        <f t="shared" si="95"/>
        <v>0</v>
      </c>
      <c r="R308" s="82">
        <f t="shared" si="96"/>
        <v>0</v>
      </c>
      <c r="S308" s="82">
        <f t="shared" si="96"/>
        <v>1.0571242285229357E-2</v>
      </c>
      <c r="T308" s="82">
        <f t="shared" si="96"/>
        <v>0</v>
      </c>
      <c r="U308" s="82">
        <f t="shared" si="96"/>
        <v>6.5053798678334496E-2</v>
      </c>
      <c r="V308" s="82">
        <f t="shared" si="96"/>
        <v>5.8548418810501046E-2</v>
      </c>
      <c r="W308" s="82">
        <f t="shared" si="90"/>
        <v>0</v>
      </c>
      <c r="X308" s="82">
        <f t="shared" si="96"/>
        <v>0.10164656043489766</v>
      </c>
      <c r="Y308" s="82">
        <f t="shared" si="96"/>
        <v>0</v>
      </c>
      <c r="Z308" s="82">
        <f t="shared" si="96"/>
        <v>0.26997326451508818</v>
      </c>
      <c r="AA308" s="82">
        <f t="shared" si="96"/>
        <v>0</v>
      </c>
      <c r="AB308" s="82"/>
      <c r="AC308" s="82">
        <f t="shared" si="96"/>
        <v>0</v>
      </c>
      <c r="AD308" s="82">
        <f t="shared" si="91"/>
        <v>1.6263449669583624E-2</v>
      </c>
      <c r="AE308" s="82">
        <f t="shared" si="96"/>
        <v>0</v>
      </c>
      <c r="AF308" s="82">
        <f t="shared" si="96"/>
        <v>0</v>
      </c>
      <c r="AG308" s="82">
        <f t="shared" si="98"/>
        <v>0</v>
      </c>
      <c r="AH308" s="82">
        <f t="shared" si="98"/>
        <v>8.6196283248793221E-3</v>
      </c>
      <c r="AI308" s="82">
        <f t="shared" si="98"/>
        <v>0</v>
      </c>
    </row>
    <row r="309" spans="1:35">
      <c r="A309" s="113">
        <f t="shared" si="82"/>
        <v>41262</v>
      </c>
      <c r="B309" s="117">
        <f t="shared" si="97"/>
        <v>0.82995636353819147</v>
      </c>
      <c r="C309" s="82">
        <f t="shared" si="87"/>
        <v>0</v>
      </c>
      <c r="D309" s="82">
        <f t="shared" si="96"/>
        <v>0</v>
      </c>
      <c r="E309" s="82">
        <f t="shared" si="96"/>
        <v>0</v>
      </c>
      <c r="F309" s="82">
        <f t="shared" si="89"/>
        <v>0</v>
      </c>
      <c r="G309" s="82">
        <f t="shared" si="96"/>
        <v>6.5053798678334496E-2</v>
      </c>
      <c r="H309" s="82">
        <f t="shared" si="96"/>
        <v>0</v>
      </c>
      <c r="I309" s="82">
        <f t="shared" si="96"/>
        <v>0</v>
      </c>
      <c r="J309" s="82">
        <f t="shared" si="96"/>
        <v>6.5379067671726175E-3</v>
      </c>
      <c r="K309" s="82">
        <f t="shared" si="96"/>
        <v>0</v>
      </c>
      <c r="L309" s="82">
        <f t="shared" si="96"/>
        <v>4.8790349008750872E-2</v>
      </c>
      <c r="M309" s="82">
        <f t="shared" si="96"/>
        <v>4.8790349008750872E-2</v>
      </c>
      <c r="N309" s="82">
        <f t="shared" si="94"/>
        <v>8.131724834791812E-2</v>
      </c>
      <c r="O309" s="82">
        <f t="shared" si="94"/>
        <v>4.8790349008750872E-2</v>
      </c>
      <c r="P309" s="82">
        <f t="shared" si="94"/>
        <v>0</v>
      </c>
      <c r="Q309" s="82">
        <f t="shared" si="95"/>
        <v>0</v>
      </c>
      <c r="R309" s="82">
        <f t="shared" si="96"/>
        <v>0</v>
      </c>
      <c r="S309" s="82">
        <f t="shared" si="96"/>
        <v>1.0571242285229357E-2</v>
      </c>
      <c r="T309" s="82">
        <f t="shared" si="96"/>
        <v>0</v>
      </c>
      <c r="U309" s="82">
        <f t="shared" si="96"/>
        <v>6.5053798678334496E-2</v>
      </c>
      <c r="V309" s="82">
        <f t="shared" si="96"/>
        <v>5.8548418810501046E-2</v>
      </c>
      <c r="W309" s="82">
        <f t="shared" si="90"/>
        <v>0</v>
      </c>
      <c r="X309" s="82">
        <f t="shared" si="96"/>
        <v>0.10164656043489766</v>
      </c>
      <c r="Y309" s="82">
        <f t="shared" si="96"/>
        <v>0</v>
      </c>
      <c r="Z309" s="82">
        <f t="shared" si="96"/>
        <v>0.26997326451508818</v>
      </c>
      <c r="AA309" s="82">
        <f t="shared" si="96"/>
        <v>0</v>
      </c>
      <c r="AB309" s="82"/>
      <c r="AC309" s="82">
        <f t="shared" si="96"/>
        <v>0</v>
      </c>
      <c r="AD309" s="82">
        <f t="shared" si="91"/>
        <v>1.6263449669583624E-2</v>
      </c>
      <c r="AE309" s="82">
        <f t="shared" si="96"/>
        <v>0</v>
      </c>
      <c r="AF309" s="82">
        <f t="shared" si="96"/>
        <v>0</v>
      </c>
      <c r="AG309" s="82">
        <f t="shared" si="98"/>
        <v>0</v>
      </c>
      <c r="AH309" s="82">
        <f t="shared" si="98"/>
        <v>8.6196283248793221E-3</v>
      </c>
      <c r="AI309" s="82">
        <f t="shared" si="98"/>
        <v>0</v>
      </c>
    </row>
    <row r="310" spans="1:35">
      <c r="A310" s="113">
        <f t="shared" si="82"/>
        <v>41263</v>
      </c>
      <c r="B310" s="117">
        <f t="shared" si="97"/>
        <v>0.82995636353819147</v>
      </c>
      <c r="C310" s="82">
        <f t="shared" si="87"/>
        <v>0</v>
      </c>
      <c r="D310" s="82">
        <f t="shared" si="96"/>
        <v>0</v>
      </c>
      <c r="E310" s="82">
        <f t="shared" si="96"/>
        <v>0</v>
      </c>
      <c r="F310" s="82">
        <f t="shared" si="89"/>
        <v>0</v>
      </c>
      <c r="G310" s="82">
        <f t="shared" si="96"/>
        <v>6.5053798678334496E-2</v>
      </c>
      <c r="H310" s="82">
        <f t="shared" si="96"/>
        <v>0</v>
      </c>
      <c r="I310" s="82">
        <f t="shared" si="96"/>
        <v>0</v>
      </c>
      <c r="J310" s="82">
        <f t="shared" si="96"/>
        <v>6.5379067671726175E-3</v>
      </c>
      <c r="K310" s="82">
        <f t="shared" si="96"/>
        <v>0</v>
      </c>
      <c r="L310" s="82">
        <f t="shared" si="96"/>
        <v>4.8790349008750872E-2</v>
      </c>
      <c r="M310" s="82">
        <f t="shared" si="96"/>
        <v>4.8790349008750872E-2</v>
      </c>
      <c r="N310" s="82">
        <f t="shared" si="94"/>
        <v>8.131724834791812E-2</v>
      </c>
      <c r="O310" s="82">
        <f t="shared" si="94"/>
        <v>4.8790349008750872E-2</v>
      </c>
      <c r="P310" s="82">
        <f t="shared" si="94"/>
        <v>0</v>
      </c>
      <c r="Q310" s="82">
        <f t="shared" si="95"/>
        <v>0</v>
      </c>
      <c r="R310" s="82">
        <f t="shared" si="96"/>
        <v>0</v>
      </c>
      <c r="S310" s="82">
        <f t="shared" si="96"/>
        <v>1.0571242285229357E-2</v>
      </c>
      <c r="T310" s="82">
        <f t="shared" si="96"/>
        <v>0</v>
      </c>
      <c r="U310" s="82">
        <f t="shared" si="96"/>
        <v>6.5053798678334496E-2</v>
      </c>
      <c r="V310" s="82">
        <f t="shared" si="96"/>
        <v>5.8548418810501046E-2</v>
      </c>
      <c r="W310" s="82">
        <f t="shared" si="90"/>
        <v>0</v>
      </c>
      <c r="X310" s="82">
        <f t="shared" si="96"/>
        <v>0.10164656043489766</v>
      </c>
      <c r="Y310" s="82">
        <f t="shared" si="96"/>
        <v>0</v>
      </c>
      <c r="Z310" s="82">
        <f t="shared" si="96"/>
        <v>0.26997326451508818</v>
      </c>
      <c r="AA310" s="82">
        <f t="shared" si="96"/>
        <v>0</v>
      </c>
      <c r="AB310" s="82"/>
      <c r="AC310" s="82">
        <f t="shared" si="96"/>
        <v>0</v>
      </c>
      <c r="AD310" s="82">
        <f t="shared" si="91"/>
        <v>1.6263449669583624E-2</v>
      </c>
      <c r="AE310" s="82">
        <f t="shared" si="96"/>
        <v>0</v>
      </c>
      <c r="AF310" s="82">
        <f t="shared" si="96"/>
        <v>0</v>
      </c>
      <c r="AG310" s="82">
        <f t="shared" si="98"/>
        <v>0</v>
      </c>
      <c r="AH310" s="82">
        <f t="shared" si="98"/>
        <v>8.6196283248793221E-3</v>
      </c>
      <c r="AI310" s="82">
        <f t="shared" si="98"/>
        <v>0</v>
      </c>
    </row>
    <row r="311" spans="1:35">
      <c r="A311" s="113">
        <f t="shared" si="82"/>
        <v>41264</v>
      </c>
      <c r="B311" s="117">
        <f t="shared" si="97"/>
        <v>0.82995636353819147</v>
      </c>
      <c r="C311" s="82">
        <f t="shared" si="87"/>
        <v>0</v>
      </c>
      <c r="D311" s="82">
        <f t="shared" si="96"/>
        <v>0</v>
      </c>
      <c r="E311" s="82">
        <f t="shared" si="96"/>
        <v>0</v>
      </c>
      <c r="F311" s="82">
        <f t="shared" si="89"/>
        <v>0</v>
      </c>
      <c r="G311" s="82">
        <f t="shared" si="96"/>
        <v>6.5053798678334496E-2</v>
      </c>
      <c r="H311" s="82">
        <f t="shared" si="96"/>
        <v>0</v>
      </c>
      <c r="I311" s="82">
        <f t="shared" si="96"/>
        <v>0</v>
      </c>
      <c r="J311" s="82">
        <f t="shared" si="96"/>
        <v>6.5379067671726175E-3</v>
      </c>
      <c r="K311" s="82">
        <f t="shared" si="96"/>
        <v>0</v>
      </c>
      <c r="L311" s="82">
        <f t="shared" si="96"/>
        <v>4.8790349008750872E-2</v>
      </c>
      <c r="M311" s="82">
        <f t="shared" si="96"/>
        <v>4.8790349008750872E-2</v>
      </c>
      <c r="N311" s="82">
        <f t="shared" si="94"/>
        <v>8.131724834791812E-2</v>
      </c>
      <c r="O311" s="82">
        <f t="shared" si="94"/>
        <v>4.8790349008750872E-2</v>
      </c>
      <c r="P311" s="82">
        <f t="shared" si="94"/>
        <v>0</v>
      </c>
      <c r="Q311" s="82">
        <f t="shared" si="95"/>
        <v>0</v>
      </c>
      <c r="R311" s="82">
        <f t="shared" si="96"/>
        <v>0</v>
      </c>
      <c r="S311" s="82">
        <f t="shared" si="96"/>
        <v>1.0571242285229357E-2</v>
      </c>
      <c r="T311" s="82">
        <f t="shared" si="96"/>
        <v>0</v>
      </c>
      <c r="U311" s="82">
        <f t="shared" si="96"/>
        <v>6.5053798678334496E-2</v>
      </c>
      <c r="V311" s="82">
        <f t="shared" si="96"/>
        <v>5.8548418810501046E-2</v>
      </c>
      <c r="W311" s="82">
        <f t="shared" si="90"/>
        <v>0</v>
      </c>
      <c r="X311" s="82">
        <f t="shared" si="96"/>
        <v>0.10164656043489766</v>
      </c>
      <c r="Y311" s="82">
        <f t="shared" si="96"/>
        <v>0</v>
      </c>
      <c r="Z311" s="82">
        <f t="shared" si="96"/>
        <v>0.26997326451508818</v>
      </c>
      <c r="AA311" s="82">
        <f t="shared" si="96"/>
        <v>0</v>
      </c>
      <c r="AB311" s="82"/>
      <c r="AC311" s="82">
        <f t="shared" si="96"/>
        <v>0</v>
      </c>
      <c r="AD311" s="82">
        <f t="shared" si="91"/>
        <v>1.6263449669583624E-2</v>
      </c>
      <c r="AE311" s="82">
        <f t="shared" si="96"/>
        <v>0</v>
      </c>
      <c r="AF311" s="82">
        <f t="shared" si="96"/>
        <v>0</v>
      </c>
      <c r="AG311" s="82">
        <f t="shared" si="98"/>
        <v>0</v>
      </c>
      <c r="AH311" s="82">
        <f t="shared" si="98"/>
        <v>8.6196283248793221E-3</v>
      </c>
      <c r="AI311" s="82">
        <f t="shared" si="98"/>
        <v>0</v>
      </c>
    </row>
    <row r="312" spans="1:35">
      <c r="A312" s="113">
        <f t="shared" si="82"/>
        <v>41265</v>
      </c>
      <c r="B312" s="117">
        <f t="shared" si="97"/>
        <v>0.82995636353819147</v>
      </c>
      <c r="C312" s="82">
        <f t="shared" si="87"/>
        <v>0</v>
      </c>
      <c r="D312" s="82">
        <f t="shared" si="96"/>
        <v>0</v>
      </c>
      <c r="E312" s="82">
        <f t="shared" si="96"/>
        <v>0</v>
      </c>
      <c r="F312" s="82">
        <f t="shared" si="89"/>
        <v>0</v>
      </c>
      <c r="G312" s="82">
        <f t="shared" si="96"/>
        <v>6.5053798678334496E-2</v>
      </c>
      <c r="H312" s="82">
        <f t="shared" si="96"/>
        <v>0</v>
      </c>
      <c r="I312" s="82">
        <f t="shared" si="96"/>
        <v>0</v>
      </c>
      <c r="J312" s="82">
        <f t="shared" si="96"/>
        <v>6.5379067671726175E-3</v>
      </c>
      <c r="K312" s="82">
        <f t="shared" si="96"/>
        <v>0</v>
      </c>
      <c r="L312" s="82">
        <f t="shared" si="96"/>
        <v>4.8790349008750872E-2</v>
      </c>
      <c r="M312" s="82">
        <f t="shared" si="96"/>
        <v>4.8790349008750872E-2</v>
      </c>
      <c r="N312" s="82">
        <f t="shared" si="94"/>
        <v>8.131724834791812E-2</v>
      </c>
      <c r="O312" s="82">
        <f t="shared" si="94"/>
        <v>4.8790349008750872E-2</v>
      </c>
      <c r="P312" s="82">
        <f t="shared" si="94"/>
        <v>0</v>
      </c>
      <c r="Q312" s="82">
        <f t="shared" si="95"/>
        <v>0</v>
      </c>
      <c r="R312" s="82">
        <f t="shared" si="96"/>
        <v>0</v>
      </c>
      <c r="S312" s="82">
        <f t="shared" si="96"/>
        <v>1.0571242285229357E-2</v>
      </c>
      <c r="T312" s="82">
        <f t="shared" si="96"/>
        <v>0</v>
      </c>
      <c r="U312" s="82">
        <f t="shared" si="96"/>
        <v>6.5053798678334496E-2</v>
      </c>
      <c r="V312" s="82">
        <f t="shared" si="96"/>
        <v>5.8548418810501046E-2</v>
      </c>
      <c r="W312" s="82">
        <f t="shared" si="90"/>
        <v>0</v>
      </c>
      <c r="X312" s="82">
        <f t="shared" si="96"/>
        <v>0.10164656043489766</v>
      </c>
      <c r="Y312" s="82">
        <f t="shared" si="96"/>
        <v>0</v>
      </c>
      <c r="Z312" s="82">
        <f t="shared" si="96"/>
        <v>0.26997326451508818</v>
      </c>
      <c r="AA312" s="82">
        <f t="shared" si="96"/>
        <v>0</v>
      </c>
      <c r="AB312" s="82"/>
      <c r="AC312" s="82">
        <f t="shared" si="96"/>
        <v>0</v>
      </c>
      <c r="AD312" s="82">
        <f t="shared" si="91"/>
        <v>1.6263449669583624E-2</v>
      </c>
      <c r="AE312" s="82">
        <f t="shared" si="96"/>
        <v>0</v>
      </c>
      <c r="AF312" s="82">
        <f t="shared" si="96"/>
        <v>0</v>
      </c>
      <c r="AG312" s="82">
        <f t="shared" si="98"/>
        <v>0</v>
      </c>
      <c r="AH312" s="82">
        <f t="shared" si="98"/>
        <v>8.6196283248793221E-3</v>
      </c>
      <c r="AI312" s="82">
        <f t="shared" si="98"/>
        <v>0</v>
      </c>
    </row>
    <row r="313" spans="1:35">
      <c r="A313" s="113">
        <f t="shared" si="82"/>
        <v>41266</v>
      </c>
      <c r="B313" s="117">
        <f t="shared" si="97"/>
        <v>0.82995636353819147</v>
      </c>
      <c r="C313" s="82">
        <f t="shared" si="87"/>
        <v>0</v>
      </c>
      <c r="D313" s="82">
        <f t="shared" si="96"/>
        <v>0</v>
      </c>
      <c r="E313" s="82">
        <f t="shared" si="96"/>
        <v>0</v>
      </c>
      <c r="F313" s="82">
        <f t="shared" si="89"/>
        <v>0</v>
      </c>
      <c r="G313" s="82">
        <f t="shared" si="96"/>
        <v>6.5053798678334496E-2</v>
      </c>
      <c r="H313" s="82">
        <f t="shared" si="96"/>
        <v>0</v>
      </c>
      <c r="I313" s="82">
        <f t="shared" si="96"/>
        <v>0</v>
      </c>
      <c r="J313" s="82">
        <f t="shared" si="96"/>
        <v>6.5379067671726175E-3</v>
      </c>
      <c r="K313" s="82">
        <f t="shared" si="96"/>
        <v>0</v>
      </c>
      <c r="L313" s="82">
        <f t="shared" si="96"/>
        <v>4.8790349008750872E-2</v>
      </c>
      <c r="M313" s="82">
        <f t="shared" si="96"/>
        <v>4.8790349008750872E-2</v>
      </c>
      <c r="N313" s="82">
        <f t="shared" si="94"/>
        <v>8.131724834791812E-2</v>
      </c>
      <c r="O313" s="82">
        <f t="shared" si="94"/>
        <v>4.8790349008750872E-2</v>
      </c>
      <c r="P313" s="82">
        <f t="shared" si="94"/>
        <v>0</v>
      </c>
      <c r="Q313" s="82">
        <f t="shared" si="95"/>
        <v>0</v>
      </c>
      <c r="R313" s="82">
        <f t="shared" si="96"/>
        <v>0</v>
      </c>
      <c r="S313" s="82">
        <f t="shared" si="96"/>
        <v>1.0571242285229357E-2</v>
      </c>
      <c r="T313" s="82">
        <f t="shared" si="96"/>
        <v>0</v>
      </c>
      <c r="U313" s="82">
        <f t="shared" si="96"/>
        <v>6.5053798678334496E-2</v>
      </c>
      <c r="V313" s="82">
        <f t="shared" si="96"/>
        <v>5.8548418810501046E-2</v>
      </c>
      <c r="W313" s="82">
        <f t="shared" si="90"/>
        <v>0</v>
      </c>
      <c r="X313" s="82">
        <f t="shared" si="96"/>
        <v>0.10164656043489766</v>
      </c>
      <c r="Y313" s="82">
        <f t="shared" si="96"/>
        <v>0</v>
      </c>
      <c r="Z313" s="82">
        <f t="shared" si="96"/>
        <v>0.26997326451508818</v>
      </c>
      <c r="AA313" s="82">
        <f t="shared" si="96"/>
        <v>0</v>
      </c>
      <c r="AB313" s="82"/>
      <c r="AC313" s="82">
        <f t="shared" si="96"/>
        <v>0</v>
      </c>
      <c r="AD313" s="82">
        <f t="shared" si="91"/>
        <v>1.6263449669583624E-2</v>
      </c>
      <c r="AE313" s="82">
        <f t="shared" si="96"/>
        <v>0</v>
      </c>
      <c r="AF313" s="82">
        <f t="shared" si="96"/>
        <v>0</v>
      </c>
      <c r="AG313" s="82">
        <f t="shared" si="98"/>
        <v>0</v>
      </c>
      <c r="AH313" s="82">
        <f t="shared" si="98"/>
        <v>8.6196283248793221E-3</v>
      </c>
      <c r="AI313" s="82">
        <f t="shared" si="98"/>
        <v>0</v>
      </c>
    </row>
    <row r="314" spans="1:35">
      <c r="A314" s="113">
        <f t="shared" si="82"/>
        <v>41267</v>
      </c>
      <c r="B314" s="117">
        <f t="shared" si="97"/>
        <v>0.82995636353819147</v>
      </c>
      <c r="C314" s="82">
        <f t="shared" si="87"/>
        <v>0</v>
      </c>
      <c r="D314" s="82">
        <f t="shared" si="96"/>
        <v>0</v>
      </c>
      <c r="E314" s="82">
        <f t="shared" si="96"/>
        <v>0</v>
      </c>
      <c r="F314" s="82">
        <f t="shared" si="89"/>
        <v>0</v>
      </c>
      <c r="G314" s="82">
        <f t="shared" si="96"/>
        <v>6.5053798678334496E-2</v>
      </c>
      <c r="H314" s="82">
        <f t="shared" si="96"/>
        <v>0</v>
      </c>
      <c r="I314" s="82">
        <f t="shared" si="96"/>
        <v>0</v>
      </c>
      <c r="J314" s="82">
        <f t="shared" si="96"/>
        <v>6.5379067671726175E-3</v>
      </c>
      <c r="K314" s="82">
        <f t="shared" si="96"/>
        <v>0</v>
      </c>
      <c r="L314" s="82">
        <f t="shared" si="96"/>
        <v>4.8790349008750872E-2</v>
      </c>
      <c r="M314" s="82">
        <f t="shared" si="96"/>
        <v>4.8790349008750872E-2</v>
      </c>
      <c r="N314" s="82">
        <f t="shared" si="94"/>
        <v>8.131724834791812E-2</v>
      </c>
      <c r="O314" s="82">
        <f t="shared" si="94"/>
        <v>4.8790349008750872E-2</v>
      </c>
      <c r="P314" s="82">
        <f t="shared" si="94"/>
        <v>0</v>
      </c>
      <c r="Q314" s="82">
        <f t="shared" si="95"/>
        <v>0</v>
      </c>
      <c r="R314" s="82">
        <f t="shared" si="96"/>
        <v>0</v>
      </c>
      <c r="S314" s="82">
        <f t="shared" si="96"/>
        <v>1.0571242285229357E-2</v>
      </c>
      <c r="T314" s="82">
        <f t="shared" si="96"/>
        <v>0</v>
      </c>
      <c r="U314" s="82">
        <f t="shared" si="96"/>
        <v>6.5053798678334496E-2</v>
      </c>
      <c r="V314" s="82">
        <f t="shared" si="96"/>
        <v>5.8548418810501046E-2</v>
      </c>
      <c r="W314" s="82">
        <f t="shared" si="90"/>
        <v>0</v>
      </c>
      <c r="X314" s="82">
        <f t="shared" si="96"/>
        <v>0.10164656043489766</v>
      </c>
      <c r="Y314" s="82">
        <f t="shared" si="96"/>
        <v>0</v>
      </c>
      <c r="Z314" s="82">
        <f t="shared" si="96"/>
        <v>0.26997326451508818</v>
      </c>
      <c r="AA314" s="82">
        <f t="shared" si="96"/>
        <v>0</v>
      </c>
      <c r="AB314" s="82"/>
      <c r="AC314" s="82">
        <f t="shared" ref="D314:AG321" si="99">AC$32/1.98347/31</f>
        <v>0</v>
      </c>
      <c r="AD314" s="82">
        <f t="shared" si="91"/>
        <v>1.6263449669583624E-2</v>
      </c>
      <c r="AE314" s="82">
        <f t="shared" si="99"/>
        <v>0</v>
      </c>
      <c r="AF314" s="82">
        <f t="shared" si="99"/>
        <v>0</v>
      </c>
      <c r="AG314" s="82">
        <f t="shared" si="99"/>
        <v>0</v>
      </c>
      <c r="AH314" s="82">
        <f t="shared" si="98"/>
        <v>8.6196283248793221E-3</v>
      </c>
      <c r="AI314" s="82">
        <f t="shared" si="98"/>
        <v>0</v>
      </c>
    </row>
    <row r="315" spans="1:35">
      <c r="A315" s="113">
        <f t="shared" si="82"/>
        <v>41268</v>
      </c>
      <c r="B315" s="117">
        <f t="shared" si="97"/>
        <v>0.82995636353819147</v>
      </c>
      <c r="C315" s="82">
        <f t="shared" si="87"/>
        <v>0</v>
      </c>
      <c r="D315" s="82">
        <f t="shared" si="99"/>
        <v>0</v>
      </c>
      <c r="E315" s="82">
        <f t="shared" si="99"/>
        <v>0</v>
      </c>
      <c r="F315" s="82">
        <f t="shared" si="99"/>
        <v>0</v>
      </c>
      <c r="G315" s="82">
        <f t="shared" si="99"/>
        <v>6.5053798678334496E-2</v>
      </c>
      <c r="H315" s="82">
        <f t="shared" si="99"/>
        <v>0</v>
      </c>
      <c r="I315" s="82">
        <f t="shared" si="99"/>
        <v>0</v>
      </c>
      <c r="J315" s="82">
        <f t="shared" si="99"/>
        <v>6.5379067671726175E-3</v>
      </c>
      <c r="K315" s="82">
        <f t="shared" si="99"/>
        <v>0</v>
      </c>
      <c r="L315" s="82">
        <f t="shared" si="99"/>
        <v>4.8790349008750872E-2</v>
      </c>
      <c r="M315" s="82">
        <f t="shared" si="99"/>
        <v>4.8790349008750872E-2</v>
      </c>
      <c r="N315" s="82">
        <f t="shared" si="99"/>
        <v>8.131724834791812E-2</v>
      </c>
      <c r="O315" s="82">
        <f t="shared" si="99"/>
        <v>4.8790349008750872E-2</v>
      </c>
      <c r="P315" s="82">
        <f t="shared" si="99"/>
        <v>0</v>
      </c>
      <c r="Q315" s="82">
        <f t="shared" si="99"/>
        <v>0</v>
      </c>
      <c r="R315" s="82">
        <f t="shared" si="99"/>
        <v>0</v>
      </c>
      <c r="S315" s="82">
        <f t="shared" si="99"/>
        <v>1.0571242285229357E-2</v>
      </c>
      <c r="T315" s="82">
        <f t="shared" si="99"/>
        <v>0</v>
      </c>
      <c r="U315" s="82">
        <f t="shared" si="99"/>
        <v>6.5053798678334496E-2</v>
      </c>
      <c r="V315" s="82">
        <f t="shared" si="99"/>
        <v>5.8548418810501046E-2</v>
      </c>
      <c r="W315" s="82">
        <f t="shared" si="99"/>
        <v>0</v>
      </c>
      <c r="X315" s="82">
        <f t="shared" si="99"/>
        <v>0.10164656043489766</v>
      </c>
      <c r="Y315" s="82">
        <f t="shared" si="99"/>
        <v>0</v>
      </c>
      <c r="Z315" s="82">
        <f t="shared" si="99"/>
        <v>0.26997326451508818</v>
      </c>
      <c r="AA315" s="82">
        <f t="shared" si="99"/>
        <v>0</v>
      </c>
      <c r="AB315" s="82"/>
      <c r="AC315" s="82">
        <f t="shared" si="99"/>
        <v>0</v>
      </c>
      <c r="AD315" s="82">
        <f t="shared" si="99"/>
        <v>1.6263449669583624E-2</v>
      </c>
      <c r="AE315" s="82">
        <f t="shared" si="99"/>
        <v>0</v>
      </c>
      <c r="AF315" s="82">
        <f t="shared" si="99"/>
        <v>0</v>
      </c>
      <c r="AG315" s="82">
        <f t="shared" si="98"/>
        <v>0</v>
      </c>
      <c r="AH315" s="82">
        <f t="shared" si="98"/>
        <v>8.6196283248793221E-3</v>
      </c>
      <c r="AI315" s="82">
        <f t="shared" si="98"/>
        <v>0</v>
      </c>
    </row>
    <row r="316" spans="1:35">
      <c r="A316" s="113">
        <f t="shared" si="82"/>
        <v>41269</v>
      </c>
      <c r="B316" s="117">
        <f t="shared" si="97"/>
        <v>0.82995636353819147</v>
      </c>
      <c r="C316" s="82">
        <f t="shared" si="87"/>
        <v>0</v>
      </c>
      <c r="D316" s="82">
        <f t="shared" si="99"/>
        <v>0</v>
      </c>
      <c r="E316" s="82">
        <f t="shared" si="99"/>
        <v>0</v>
      </c>
      <c r="F316" s="82">
        <f t="shared" si="99"/>
        <v>0</v>
      </c>
      <c r="G316" s="82">
        <f t="shared" si="99"/>
        <v>6.5053798678334496E-2</v>
      </c>
      <c r="H316" s="82">
        <f t="shared" si="99"/>
        <v>0</v>
      </c>
      <c r="I316" s="82">
        <f t="shared" si="99"/>
        <v>0</v>
      </c>
      <c r="J316" s="82">
        <f t="shared" si="99"/>
        <v>6.5379067671726175E-3</v>
      </c>
      <c r="K316" s="82">
        <f t="shared" si="99"/>
        <v>0</v>
      </c>
      <c r="L316" s="82">
        <f t="shared" si="99"/>
        <v>4.8790349008750872E-2</v>
      </c>
      <c r="M316" s="82">
        <f t="shared" si="99"/>
        <v>4.8790349008750872E-2</v>
      </c>
      <c r="N316" s="82">
        <f t="shared" si="99"/>
        <v>8.131724834791812E-2</v>
      </c>
      <c r="O316" s="82">
        <f t="shared" si="99"/>
        <v>4.8790349008750872E-2</v>
      </c>
      <c r="P316" s="82">
        <f t="shared" si="99"/>
        <v>0</v>
      </c>
      <c r="Q316" s="82">
        <f t="shared" si="99"/>
        <v>0</v>
      </c>
      <c r="R316" s="82">
        <f t="shared" si="99"/>
        <v>0</v>
      </c>
      <c r="S316" s="82">
        <f t="shared" si="99"/>
        <v>1.0571242285229357E-2</v>
      </c>
      <c r="T316" s="82">
        <f t="shared" si="99"/>
        <v>0</v>
      </c>
      <c r="U316" s="82">
        <f t="shared" si="99"/>
        <v>6.5053798678334496E-2</v>
      </c>
      <c r="V316" s="82">
        <f t="shared" si="99"/>
        <v>5.8548418810501046E-2</v>
      </c>
      <c r="W316" s="82">
        <f t="shared" si="99"/>
        <v>0</v>
      </c>
      <c r="X316" s="82">
        <f t="shared" si="99"/>
        <v>0.10164656043489766</v>
      </c>
      <c r="Y316" s="82">
        <f t="shared" si="99"/>
        <v>0</v>
      </c>
      <c r="Z316" s="82">
        <f t="shared" si="99"/>
        <v>0.26997326451508818</v>
      </c>
      <c r="AA316" s="82">
        <f t="shared" si="99"/>
        <v>0</v>
      </c>
      <c r="AB316" s="82"/>
      <c r="AC316" s="82">
        <f t="shared" si="99"/>
        <v>0</v>
      </c>
      <c r="AD316" s="82">
        <f t="shared" si="99"/>
        <v>1.6263449669583624E-2</v>
      </c>
      <c r="AE316" s="82">
        <f t="shared" si="99"/>
        <v>0</v>
      </c>
      <c r="AF316" s="82">
        <f t="shared" si="99"/>
        <v>0</v>
      </c>
      <c r="AG316" s="82">
        <f t="shared" si="98"/>
        <v>0</v>
      </c>
      <c r="AH316" s="82">
        <f t="shared" si="98"/>
        <v>8.6196283248793221E-3</v>
      </c>
      <c r="AI316" s="82">
        <f t="shared" si="98"/>
        <v>0</v>
      </c>
    </row>
    <row r="317" spans="1:35">
      <c r="A317" s="113">
        <f t="shared" si="82"/>
        <v>41270</v>
      </c>
      <c r="B317" s="117">
        <f t="shared" si="97"/>
        <v>0.82995636353819147</v>
      </c>
      <c r="C317" s="82">
        <f t="shared" si="87"/>
        <v>0</v>
      </c>
      <c r="D317" s="82">
        <f t="shared" si="99"/>
        <v>0</v>
      </c>
      <c r="E317" s="82">
        <f t="shared" si="99"/>
        <v>0</v>
      </c>
      <c r="F317" s="82">
        <f t="shared" si="99"/>
        <v>0</v>
      </c>
      <c r="G317" s="82">
        <f t="shared" si="99"/>
        <v>6.5053798678334496E-2</v>
      </c>
      <c r="H317" s="82">
        <f t="shared" si="99"/>
        <v>0</v>
      </c>
      <c r="I317" s="82">
        <f t="shared" si="99"/>
        <v>0</v>
      </c>
      <c r="J317" s="82">
        <f t="shared" si="99"/>
        <v>6.5379067671726175E-3</v>
      </c>
      <c r="K317" s="82">
        <f t="shared" si="99"/>
        <v>0</v>
      </c>
      <c r="L317" s="82">
        <f t="shared" si="99"/>
        <v>4.8790349008750872E-2</v>
      </c>
      <c r="M317" s="82">
        <f t="shared" si="99"/>
        <v>4.8790349008750872E-2</v>
      </c>
      <c r="N317" s="82">
        <f t="shared" si="99"/>
        <v>8.131724834791812E-2</v>
      </c>
      <c r="O317" s="82">
        <f t="shared" si="99"/>
        <v>4.8790349008750872E-2</v>
      </c>
      <c r="P317" s="82">
        <f t="shared" si="99"/>
        <v>0</v>
      </c>
      <c r="Q317" s="82">
        <f t="shared" si="99"/>
        <v>0</v>
      </c>
      <c r="R317" s="82">
        <f t="shared" si="99"/>
        <v>0</v>
      </c>
      <c r="S317" s="82">
        <f t="shared" si="99"/>
        <v>1.0571242285229357E-2</v>
      </c>
      <c r="T317" s="82">
        <f t="shared" si="99"/>
        <v>0</v>
      </c>
      <c r="U317" s="82">
        <f t="shared" si="99"/>
        <v>6.5053798678334496E-2</v>
      </c>
      <c r="V317" s="82">
        <f t="shared" si="99"/>
        <v>5.8548418810501046E-2</v>
      </c>
      <c r="W317" s="82">
        <f t="shared" si="99"/>
        <v>0</v>
      </c>
      <c r="X317" s="82">
        <f t="shared" si="99"/>
        <v>0.10164656043489766</v>
      </c>
      <c r="Y317" s="82">
        <f t="shared" si="99"/>
        <v>0</v>
      </c>
      <c r="Z317" s="82">
        <f t="shared" si="99"/>
        <v>0.26997326451508818</v>
      </c>
      <c r="AA317" s="82">
        <f t="shared" si="99"/>
        <v>0</v>
      </c>
      <c r="AB317" s="82"/>
      <c r="AC317" s="82">
        <f t="shared" si="99"/>
        <v>0</v>
      </c>
      <c r="AD317" s="82">
        <f t="shared" si="99"/>
        <v>1.6263449669583624E-2</v>
      </c>
      <c r="AE317" s="82">
        <f t="shared" si="99"/>
        <v>0</v>
      </c>
      <c r="AF317" s="82">
        <f t="shared" si="99"/>
        <v>0</v>
      </c>
      <c r="AG317" s="82">
        <f t="shared" si="98"/>
        <v>0</v>
      </c>
      <c r="AH317" s="82">
        <f t="shared" si="98"/>
        <v>8.6196283248793221E-3</v>
      </c>
      <c r="AI317" s="82">
        <f t="shared" si="98"/>
        <v>0</v>
      </c>
    </row>
    <row r="318" spans="1:35">
      <c r="A318" s="113">
        <f t="shared" si="82"/>
        <v>41271</v>
      </c>
      <c r="B318" s="117">
        <f t="shared" si="97"/>
        <v>0.82995636353819147</v>
      </c>
      <c r="C318" s="82">
        <f t="shared" si="87"/>
        <v>0</v>
      </c>
      <c r="D318" s="82">
        <f t="shared" si="99"/>
        <v>0</v>
      </c>
      <c r="E318" s="82">
        <f t="shared" si="99"/>
        <v>0</v>
      </c>
      <c r="F318" s="82">
        <f t="shared" si="99"/>
        <v>0</v>
      </c>
      <c r="G318" s="82">
        <f t="shared" si="99"/>
        <v>6.5053798678334496E-2</v>
      </c>
      <c r="H318" s="82">
        <f t="shared" si="99"/>
        <v>0</v>
      </c>
      <c r="I318" s="82">
        <f t="shared" si="99"/>
        <v>0</v>
      </c>
      <c r="J318" s="82">
        <f t="shared" si="99"/>
        <v>6.5379067671726175E-3</v>
      </c>
      <c r="K318" s="82">
        <f t="shared" si="99"/>
        <v>0</v>
      </c>
      <c r="L318" s="82">
        <f t="shared" si="99"/>
        <v>4.8790349008750872E-2</v>
      </c>
      <c r="M318" s="82">
        <f t="shared" si="99"/>
        <v>4.8790349008750872E-2</v>
      </c>
      <c r="N318" s="82">
        <f t="shared" si="99"/>
        <v>8.131724834791812E-2</v>
      </c>
      <c r="O318" s="82">
        <f t="shared" si="99"/>
        <v>4.8790349008750872E-2</v>
      </c>
      <c r="P318" s="82">
        <f t="shared" si="99"/>
        <v>0</v>
      </c>
      <c r="Q318" s="82">
        <f t="shared" si="99"/>
        <v>0</v>
      </c>
      <c r="R318" s="82">
        <f t="shared" si="99"/>
        <v>0</v>
      </c>
      <c r="S318" s="82">
        <f t="shared" si="99"/>
        <v>1.0571242285229357E-2</v>
      </c>
      <c r="T318" s="82">
        <f t="shared" si="99"/>
        <v>0</v>
      </c>
      <c r="U318" s="82">
        <f t="shared" si="99"/>
        <v>6.5053798678334496E-2</v>
      </c>
      <c r="V318" s="82">
        <f t="shared" si="99"/>
        <v>5.8548418810501046E-2</v>
      </c>
      <c r="W318" s="82">
        <f t="shared" si="99"/>
        <v>0</v>
      </c>
      <c r="X318" s="82">
        <f t="shared" si="99"/>
        <v>0.10164656043489766</v>
      </c>
      <c r="Y318" s="82">
        <f t="shared" si="99"/>
        <v>0</v>
      </c>
      <c r="Z318" s="82">
        <f t="shared" si="99"/>
        <v>0.26997326451508818</v>
      </c>
      <c r="AA318" s="82">
        <f t="shared" si="99"/>
        <v>0</v>
      </c>
      <c r="AB318" s="82"/>
      <c r="AC318" s="82">
        <f t="shared" si="99"/>
        <v>0</v>
      </c>
      <c r="AD318" s="82">
        <f t="shared" si="99"/>
        <v>1.6263449669583624E-2</v>
      </c>
      <c r="AE318" s="82">
        <f t="shared" si="99"/>
        <v>0</v>
      </c>
      <c r="AF318" s="82">
        <f t="shared" si="99"/>
        <v>0</v>
      </c>
      <c r="AG318" s="82">
        <f t="shared" si="98"/>
        <v>0</v>
      </c>
      <c r="AH318" s="82">
        <f t="shared" si="98"/>
        <v>8.6196283248793221E-3</v>
      </c>
      <c r="AI318" s="82">
        <f t="shared" si="98"/>
        <v>0</v>
      </c>
    </row>
    <row r="319" spans="1:35">
      <c r="A319" s="113">
        <f t="shared" si="82"/>
        <v>41272</v>
      </c>
      <c r="B319" s="117">
        <f t="shared" si="97"/>
        <v>0.82995636353819147</v>
      </c>
      <c r="C319" s="82">
        <f t="shared" si="87"/>
        <v>0</v>
      </c>
      <c r="D319" s="82">
        <f t="shared" si="99"/>
        <v>0</v>
      </c>
      <c r="E319" s="82">
        <f t="shared" si="99"/>
        <v>0</v>
      </c>
      <c r="F319" s="82">
        <f t="shared" si="99"/>
        <v>0</v>
      </c>
      <c r="G319" s="82">
        <f t="shared" si="99"/>
        <v>6.5053798678334496E-2</v>
      </c>
      <c r="H319" s="82">
        <f t="shared" si="99"/>
        <v>0</v>
      </c>
      <c r="I319" s="82">
        <f t="shared" si="99"/>
        <v>0</v>
      </c>
      <c r="J319" s="82">
        <f t="shared" si="99"/>
        <v>6.5379067671726175E-3</v>
      </c>
      <c r="K319" s="82">
        <f t="shared" si="99"/>
        <v>0</v>
      </c>
      <c r="L319" s="82">
        <f t="shared" si="99"/>
        <v>4.8790349008750872E-2</v>
      </c>
      <c r="M319" s="82">
        <f t="shared" si="99"/>
        <v>4.8790349008750872E-2</v>
      </c>
      <c r="N319" s="82">
        <f t="shared" si="99"/>
        <v>8.131724834791812E-2</v>
      </c>
      <c r="O319" s="82">
        <f t="shared" si="99"/>
        <v>4.8790349008750872E-2</v>
      </c>
      <c r="P319" s="82">
        <f t="shared" si="99"/>
        <v>0</v>
      </c>
      <c r="Q319" s="82">
        <f t="shared" si="99"/>
        <v>0</v>
      </c>
      <c r="R319" s="82">
        <f t="shared" si="99"/>
        <v>0</v>
      </c>
      <c r="S319" s="82">
        <f t="shared" si="99"/>
        <v>1.0571242285229357E-2</v>
      </c>
      <c r="T319" s="82">
        <f t="shared" si="99"/>
        <v>0</v>
      </c>
      <c r="U319" s="82">
        <f t="shared" si="99"/>
        <v>6.5053798678334496E-2</v>
      </c>
      <c r="V319" s="82">
        <f t="shared" si="99"/>
        <v>5.8548418810501046E-2</v>
      </c>
      <c r="W319" s="82">
        <f t="shared" si="99"/>
        <v>0</v>
      </c>
      <c r="X319" s="82">
        <f t="shared" si="99"/>
        <v>0.10164656043489766</v>
      </c>
      <c r="Y319" s="82">
        <f t="shared" si="99"/>
        <v>0</v>
      </c>
      <c r="Z319" s="82">
        <f t="shared" si="99"/>
        <v>0.26997326451508818</v>
      </c>
      <c r="AA319" s="82">
        <f t="shared" si="99"/>
        <v>0</v>
      </c>
      <c r="AB319" s="82"/>
      <c r="AC319" s="82">
        <f t="shared" si="99"/>
        <v>0</v>
      </c>
      <c r="AD319" s="82">
        <f t="shared" si="99"/>
        <v>1.6263449669583624E-2</v>
      </c>
      <c r="AE319" s="82">
        <f t="shared" si="99"/>
        <v>0</v>
      </c>
      <c r="AF319" s="82">
        <f t="shared" si="99"/>
        <v>0</v>
      </c>
      <c r="AG319" s="82">
        <f t="shared" si="98"/>
        <v>0</v>
      </c>
      <c r="AH319" s="82">
        <f t="shared" si="98"/>
        <v>8.6196283248793221E-3</v>
      </c>
      <c r="AI319" s="82">
        <f t="shared" si="98"/>
        <v>0</v>
      </c>
    </row>
    <row r="320" spans="1:35">
      <c r="A320" s="113">
        <f t="shared" si="82"/>
        <v>41273</v>
      </c>
      <c r="B320" s="117">
        <f t="shared" si="97"/>
        <v>0.82995636353819147</v>
      </c>
      <c r="C320" s="82">
        <f t="shared" si="87"/>
        <v>0</v>
      </c>
      <c r="D320" s="82">
        <f t="shared" si="99"/>
        <v>0</v>
      </c>
      <c r="E320" s="82">
        <f t="shared" si="99"/>
        <v>0</v>
      </c>
      <c r="F320" s="82">
        <f t="shared" si="99"/>
        <v>0</v>
      </c>
      <c r="G320" s="82">
        <f t="shared" si="99"/>
        <v>6.5053798678334496E-2</v>
      </c>
      <c r="H320" s="82">
        <f t="shared" si="99"/>
        <v>0</v>
      </c>
      <c r="I320" s="82">
        <f t="shared" si="99"/>
        <v>0</v>
      </c>
      <c r="J320" s="82">
        <f t="shared" si="99"/>
        <v>6.5379067671726175E-3</v>
      </c>
      <c r="K320" s="82">
        <f t="shared" si="99"/>
        <v>0</v>
      </c>
      <c r="L320" s="82">
        <f t="shared" si="99"/>
        <v>4.8790349008750872E-2</v>
      </c>
      <c r="M320" s="82">
        <f t="shared" si="99"/>
        <v>4.8790349008750872E-2</v>
      </c>
      <c r="N320" s="82">
        <f t="shared" si="99"/>
        <v>8.131724834791812E-2</v>
      </c>
      <c r="O320" s="82">
        <f t="shared" si="99"/>
        <v>4.8790349008750872E-2</v>
      </c>
      <c r="P320" s="82">
        <f t="shared" si="99"/>
        <v>0</v>
      </c>
      <c r="Q320" s="82">
        <f t="shared" si="99"/>
        <v>0</v>
      </c>
      <c r="R320" s="82">
        <f t="shared" si="99"/>
        <v>0</v>
      </c>
      <c r="S320" s="82">
        <f t="shared" si="99"/>
        <v>1.0571242285229357E-2</v>
      </c>
      <c r="T320" s="82">
        <f t="shared" si="99"/>
        <v>0</v>
      </c>
      <c r="U320" s="82">
        <f t="shared" si="99"/>
        <v>6.5053798678334496E-2</v>
      </c>
      <c r="V320" s="82">
        <f t="shared" si="99"/>
        <v>5.8548418810501046E-2</v>
      </c>
      <c r="W320" s="82">
        <f t="shared" si="99"/>
        <v>0</v>
      </c>
      <c r="X320" s="82">
        <f t="shared" si="99"/>
        <v>0.10164656043489766</v>
      </c>
      <c r="Y320" s="82">
        <f t="shared" si="99"/>
        <v>0</v>
      </c>
      <c r="Z320" s="82">
        <f t="shared" si="99"/>
        <v>0.26997326451508818</v>
      </c>
      <c r="AA320" s="82">
        <f t="shared" si="99"/>
        <v>0</v>
      </c>
      <c r="AB320" s="82"/>
      <c r="AC320" s="82">
        <f t="shared" si="99"/>
        <v>0</v>
      </c>
      <c r="AD320" s="82">
        <f t="shared" si="99"/>
        <v>1.6263449669583624E-2</v>
      </c>
      <c r="AE320" s="82">
        <f t="shared" si="99"/>
        <v>0</v>
      </c>
      <c r="AF320" s="82">
        <f t="shared" si="99"/>
        <v>0</v>
      </c>
      <c r="AG320" s="82">
        <f t="shared" si="98"/>
        <v>0</v>
      </c>
      <c r="AH320" s="82">
        <f t="shared" si="98"/>
        <v>8.6196283248793221E-3</v>
      </c>
      <c r="AI320" s="82">
        <f t="shared" si="98"/>
        <v>0</v>
      </c>
    </row>
    <row r="321" spans="1:35">
      <c r="A321" s="113">
        <f t="shared" si="82"/>
        <v>41274</v>
      </c>
      <c r="B321" s="117">
        <f t="shared" si="97"/>
        <v>0.82995636353819147</v>
      </c>
      <c r="C321" s="82">
        <f t="shared" si="87"/>
        <v>0</v>
      </c>
      <c r="D321" s="82">
        <f t="shared" si="99"/>
        <v>0</v>
      </c>
      <c r="E321" s="82">
        <f t="shared" si="99"/>
        <v>0</v>
      </c>
      <c r="F321" s="82">
        <f t="shared" si="99"/>
        <v>0</v>
      </c>
      <c r="G321" s="82">
        <f t="shared" si="99"/>
        <v>6.5053798678334496E-2</v>
      </c>
      <c r="H321" s="82">
        <f t="shared" si="99"/>
        <v>0</v>
      </c>
      <c r="I321" s="82">
        <f t="shared" si="99"/>
        <v>0</v>
      </c>
      <c r="J321" s="82">
        <f t="shared" si="99"/>
        <v>6.5379067671726175E-3</v>
      </c>
      <c r="K321" s="82">
        <f t="shared" si="99"/>
        <v>0</v>
      </c>
      <c r="L321" s="82">
        <f t="shared" si="99"/>
        <v>4.8790349008750872E-2</v>
      </c>
      <c r="M321" s="82">
        <f t="shared" si="99"/>
        <v>4.8790349008750872E-2</v>
      </c>
      <c r="N321" s="82">
        <f t="shared" si="99"/>
        <v>8.131724834791812E-2</v>
      </c>
      <c r="O321" s="82">
        <f t="shared" si="99"/>
        <v>4.8790349008750872E-2</v>
      </c>
      <c r="P321" s="82">
        <f t="shared" si="99"/>
        <v>0</v>
      </c>
      <c r="Q321" s="82">
        <f t="shared" si="99"/>
        <v>0</v>
      </c>
      <c r="R321" s="82">
        <f t="shared" si="99"/>
        <v>0</v>
      </c>
      <c r="S321" s="82">
        <f t="shared" si="99"/>
        <v>1.0571242285229357E-2</v>
      </c>
      <c r="T321" s="82">
        <f t="shared" si="99"/>
        <v>0</v>
      </c>
      <c r="U321" s="82">
        <f t="shared" si="99"/>
        <v>6.5053798678334496E-2</v>
      </c>
      <c r="V321" s="82">
        <f t="shared" si="99"/>
        <v>5.8548418810501046E-2</v>
      </c>
      <c r="W321" s="82">
        <f t="shared" si="99"/>
        <v>0</v>
      </c>
      <c r="X321" s="82">
        <f t="shared" si="99"/>
        <v>0.10164656043489766</v>
      </c>
      <c r="Y321" s="82">
        <f t="shared" si="99"/>
        <v>0</v>
      </c>
      <c r="Z321" s="82">
        <f t="shared" si="99"/>
        <v>0.26997326451508818</v>
      </c>
      <c r="AA321" s="82">
        <f t="shared" si="99"/>
        <v>0</v>
      </c>
      <c r="AB321" s="82"/>
      <c r="AC321" s="82">
        <f t="shared" si="99"/>
        <v>0</v>
      </c>
      <c r="AD321" s="82">
        <f t="shared" si="99"/>
        <v>1.6263449669583624E-2</v>
      </c>
      <c r="AE321" s="82">
        <f t="shared" si="99"/>
        <v>0</v>
      </c>
      <c r="AF321" s="82">
        <f t="shared" si="99"/>
        <v>0</v>
      </c>
      <c r="AG321" s="82">
        <f t="shared" si="98"/>
        <v>0</v>
      </c>
      <c r="AH321" s="82">
        <f t="shared" si="98"/>
        <v>8.6196283248793221E-3</v>
      </c>
      <c r="AI321" s="82">
        <f t="shared" si="98"/>
        <v>0</v>
      </c>
    </row>
    <row r="322" spans="1:35">
      <c r="A322" s="113">
        <f t="shared" si="82"/>
        <v>41275</v>
      </c>
      <c r="B322" s="117">
        <f t="shared" si="97"/>
        <v>1.5592961851205593</v>
      </c>
      <c r="C322" s="82">
        <f t="shared" ref="C322:C352" si="100">C$33/1.98347/31</f>
        <v>0</v>
      </c>
      <c r="D322" s="82">
        <f t="shared" ref="D322:AG334" si="101">D$33/1.98347/31</f>
        <v>0</v>
      </c>
      <c r="E322" s="82">
        <f t="shared" si="101"/>
        <v>0</v>
      </c>
      <c r="F322" s="82">
        <f t="shared" ref="F322:F345" si="102">F$33/1.98347/31</f>
        <v>0</v>
      </c>
      <c r="G322" s="82">
        <f t="shared" si="101"/>
        <v>4.8790349008750872E-2</v>
      </c>
      <c r="H322" s="82">
        <f t="shared" si="101"/>
        <v>0</v>
      </c>
      <c r="I322" s="82">
        <f t="shared" si="101"/>
        <v>0</v>
      </c>
      <c r="J322" s="82">
        <f t="shared" si="101"/>
        <v>5.7572611830326026E-3</v>
      </c>
      <c r="K322" s="82">
        <f t="shared" si="101"/>
        <v>0</v>
      </c>
      <c r="L322" s="82">
        <f t="shared" si="101"/>
        <v>4.8790349008750872E-2</v>
      </c>
      <c r="M322" s="82">
        <f t="shared" si="101"/>
        <v>4.8790349008750872E-2</v>
      </c>
      <c r="N322" s="82">
        <f>N$33/1.98347/31</f>
        <v>8.131724834791812E-2</v>
      </c>
      <c r="O322" s="82">
        <f t="shared" ref="O322:P371" si="103">O$24/1.98347/30</f>
        <v>0.91926438682376521</v>
      </c>
      <c r="P322" s="82">
        <f t="shared" si="103"/>
        <v>0</v>
      </c>
      <c r="Q322" s="82">
        <f>Q$33/1.98347/31</f>
        <v>0</v>
      </c>
      <c r="R322" s="82">
        <f t="shared" si="101"/>
        <v>0</v>
      </c>
      <c r="S322" s="82">
        <f t="shared" si="101"/>
        <v>1.0571242285229357E-2</v>
      </c>
      <c r="T322" s="82">
        <f t="shared" si="101"/>
        <v>0</v>
      </c>
      <c r="U322" s="82">
        <f t="shared" si="101"/>
        <v>4.8302445518663369E-2</v>
      </c>
      <c r="V322" s="82">
        <f t="shared" si="101"/>
        <v>5.8548418810501046E-2</v>
      </c>
      <c r="W322" s="82">
        <f t="shared" ref="W322:W345" si="104">W$33/1.98347/31</f>
        <v>0</v>
      </c>
      <c r="X322" s="82">
        <f t="shared" si="101"/>
        <v>0.10164656043489766</v>
      </c>
      <c r="Y322" s="82">
        <f t="shared" si="101"/>
        <v>0</v>
      </c>
      <c r="Z322" s="82">
        <f t="shared" si="101"/>
        <v>0.16263449669583624</v>
      </c>
      <c r="AA322" s="82">
        <f t="shared" si="101"/>
        <v>0</v>
      </c>
      <c r="AB322" s="82"/>
      <c r="AC322" s="82">
        <f t="shared" si="101"/>
        <v>0</v>
      </c>
      <c r="AD322" s="82">
        <f t="shared" ref="AD322:AD345" si="105">AD$33/1.98347/31</f>
        <v>1.6263449669583624E-2</v>
      </c>
      <c r="AE322" s="82">
        <f t="shared" si="101"/>
        <v>0</v>
      </c>
      <c r="AF322" s="82">
        <f t="shared" si="101"/>
        <v>0</v>
      </c>
      <c r="AG322" s="82">
        <f t="shared" si="101"/>
        <v>0</v>
      </c>
      <c r="AH322" s="82">
        <f t="shared" ref="AG322:AI337" si="106">AH$33/1.98347/31</f>
        <v>8.6196283248793221E-3</v>
      </c>
      <c r="AI322" s="82">
        <f t="shared" si="106"/>
        <v>0</v>
      </c>
    </row>
    <row r="323" spans="1:35">
      <c r="A323" s="113">
        <f t="shared" si="82"/>
        <v>41276</v>
      </c>
      <c r="B323" s="117">
        <f t="shared" si="97"/>
        <v>1.5592961851205593</v>
      </c>
      <c r="C323" s="82">
        <f t="shared" si="100"/>
        <v>0</v>
      </c>
      <c r="D323" s="82">
        <f t="shared" ref="D323:W323" si="107">D$33/1.98347/31</f>
        <v>0</v>
      </c>
      <c r="E323" s="82">
        <f t="shared" si="107"/>
        <v>0</v>
      </c>
      <c r="F323" s="82">
        <f t="shared" si="107"/>
        <v>0</v>
      </c>
      <c r="G323" s="82">
        <f t="shared" si="107"/>
        <v>4.8790349008750872E-2</v>
      </c>
      <c r="H323" s="82">
        <f t="shared" si="107"/>
        <v>0</v>
      </c>
      <c r="I323" s="82">
        <f t="shared" si="107"/>
        <v>0</v>
      </c>
      <c r="J323" s="82">
        <f t="shared" si="107"/>
        <v>5.7572611830326026E-3</v>
      </c>
      <c r="K323" s="82">
        <f t="shared" si="107"/>
        <v>0</v>
      </c>
      <c r="L323" s="82">
        <f t="shared" si="107"/>
        <v>4.8790349008750872E-2</v>
      </c>
      <c r="M323" s="82">
        <f t="shared" si="107"/>
        <v>4.8790349008750872E-2</v>
      </c>
      <c r="N323" s="82">
        <f t="shared" si="107"/>
        <v>8.131724834791812E-2</v>
      </c>
      <c r="O323" s="82">
        <f t="shared" si="103"/>
        <v>0.91926438682376521</v>
      </c>
      <c r="P323" s="82">
        <f t="shared" si="103"/>
        <v>0</v>
      </c>
      <c r="Q323" s="82">
        <f t="shared" si="107"/>
        <v>0</v>
      </c>
      <c r="R323" s="82">
        <f t="shared" si="107"/>
        <v>0</v>
      </c>
      <c r="S323" s="82">
        <f t="shared" si="107"/>
        <v>1.0571242285229357E-2</v>
      </c>
      <c r="T323" s="82">
        <f t="shared" si="107"/>
        <v>0</v>
      </c>
      <c r="U323" s="82">
        <f t="shared" si="107"/>
        <v>4.8302445518663369E-2</v>
      </c>
      <c r="V323" s="82">
        <f t="shared" si="107"/>
        <v>5.8548418810501046E-2</v>
      </c>
      <c r="W323" s="82">
        <f t="shared" si="107"/>
        <v>0</v>
      </c>
      <c r="X323" s="82">
        <f t="shared" si="101"/>
        <v>0.10164656043489766</v>
      </c>
      <c r="Y323" s="82">
        <f t="shared" si="101"/>
        <v>0</v>
      </c>
      <c r="Z323" s="82">
        <f t="shared" si="101"/>
        <v>0.16263449669583624</v>
      </c>
      <c r="AA323" s="82">
        <f t="shared" si="101"/>
        <v>0</v>
      </c>
      <c r="AB323" s="82"/>
      <c r="AC323" s="82">
        <f t="shared" si="101"/>
        <v>0</v>
      </c>
      <c r="AD323" s="82">
        <f t="shared" si="105"/>
        <v>1.6263449669583624E-2</v>
      </c>
      <c r="AE323" s="82">
        <f t="shared" si="101"/>
        <v>0</v>
      </c>
      <c r="AF323" s="82">
        <f t="shared" si="101"/>
        <v>0</v>
      </c>
      <c r="AG323" s="82">
        <f t="shared" si="106"/>
        <v>0</v>
      </c>
      <c r="AH323" s="82">
        <f t="shared" si="106"/>
        <v>8.6196283248793221E-3</v>
      </c>
      <c r="AI323" s="82">
        <f t="shared" si="106"/>
        <v>0</v>
      </c>
    </row>
    <row r="324" spans="1:35">
      <c r="A324" s="113">
        <f t="shared" si="82"/>
        <v>41277</v>
      </c>
      <c r="B324" s="117">
        <f t="shared" si="97"/>
        <v>1.5592961851205593</v>
      </c>
      <c r="C324" s="82">
        <f t="shared" si="100"/>
        <v>0</v>
      </c>
      <c r="D324" s="82">
        <f t="shared" si="101"/>
        <v>0</v>
      </c>
      <c r="E324" s="82">
        <f t="shared" si="101"/>
        <v>0</v>
      </c>
      <c r="F324" s="82">
        <f t="shared" si="102"/>
        <v>0</v>
      </c>
      <c r="G324" s="82">
        <f t="shared" si="101"/>
        <v>4.8790349008750872E-2</v>
      </c>
      <c r="H324" s="82">
        <f t="shared" si="101"/>
        <v>0</v>
      </c>
      <c r="I324" s="82">
        <f t="shared" si="101"/>
        <v>0</v>
      </c>
      <c r="J324" s="82">
        <f t="shared" si="101"/>
        <v>5.7572611830326026E-3</v>
      </c>
      <c r="K324" s="82">
        <f t="shared" si="101"/>
        <v>0</v>
      </c>
      <c r="L324" s="82">
        <f t="shared" si="101"/>
        <v>4.8790349008750872E-2</v>
      </c>
      <c r="M324" s="82">
        <f t="shared" si="101"/>
        <v>4.8790349008750872E-2</v>
      </c>
      <c r="N324" s="82">
        <f t="shared" ref="N324:N345" si="108">N$33/1.98347/31</f>
        <v>8.131724834791812E-2</v>
      </c>
      <c r="O324" s="82">
        <f t="shared" si="103"/>
        <v>0.91926438682376521</v>
      </c>
      <c r="P324" s="82">
        <f t="shared" si="103"/>
        <v>0</v>
      </c>
      <c r="Q324" s="82">
        <f t="shared" ref="Q324:Q345" si="109">Q$33/1.98347/31</f>
        <v>0</v>
      </c>
      <c r="R324" s="82">
        <f t="shared" si="101"/>
        <v>0</v>
      </c>
      <c r="S324" s="82">
        <f t="shared" si="101"/>
        <v>1.0571242285229357E-2</v>
      </c>
      <c r="T324" s="82">
        <f t="shared" si="101"/>
        <v>0</v>
      </c>
      <c r="U324" s="82">
        <f t="shared" si="101"/>
        <v>4.8302445518663369E-2</v>
      </c>
      <c r="V324" s="82">
        <f t="shared" si="101"/>
        <v>5.8548418810501046E-2</v>
      </c>
      <c r="W324" s="82">
        <f t="shared" si="104"/>
        <v>0</v>
      </c>
      <c r="X324" s="82">
        <f t="shared" si="101"/>
        <v>0.10164656043489766</v>
      </c>
      <c r="Y324" s="82">
        <f t="shared" si="101"/>
        <v>0</v>
      </c>
      <c r="Z324" s="82">
        <f t="shared" si="101"/>
        <v>0.16263449669583624</v>
      </c>
      <c r="AA324" s="82">
        <f t="shared" si="101"/>
        <v>0</v>
      </c>
      <c r="AB324" s="82"/>
      <c r="AC324" s="82">
        <f t="shared" si="101"/>
        <v>0</v>
      </c>
      <c r="AD324" s="82">
        <f t="shared" si="105"/>
        <v>1.6263449669583624E-2</v>
      </c>
      <c r="AE324" s="82">
        <f t="shared" si="101"/>
        <v>0</v>
      </c>
      <c r="AF324" s="82">
        <f t="shared" si="101"/>
        <v>0</v>
      </c>
      <c r="AG324" s="82">
        <f t="shared" si="106"/>
        <v>0</v>
      </c>
      <c r="AH324" s="82">
        <f t="shared" si="106"/>
        <v>8.6196283248793221E-3</v>
      </c>
      <c r="AI324" s="82">
        <f t="shared" si="106"/>
        <v>0</v>
      </c>
    </row>
    <row r="325" spans="1:35">
      <c r="A325" s="113">
        <f t="shared" si="82"/>
        <v>41278</v>
      </c>
      <c r="B325" s="117">
        <f t="shared" si="97"/>
        <v>1.5592961851205593</v>
      </c>
      <c r="C325" s="82">
        <f t="shared" si="100"/>
        <v>0</v>
      </c>
      <c r="D325" s="82">
        <f t="shared" si="101"/>
        <v>0</v>
      </c>
      <c r="E325" s="82">
        <f t="shared" si="101"/>
        <v>0</v>
      </c>
      <c r="F325" s="82">
        <f t="shared" si="102"/>
        <v>0</v>
      </c>
      <c r="G325" s="82">
        <f t="shared" si="101"/>
        <v>4.8790349008750872E-2</v>
      </c>
      <c r="H325" s="82">
        <f t="shared" si="101"/>
        <v>0</v>
      </c>
      <c r="I325" s="82">
        <f t="shared" si="101"/>
        <v>0</v>
      </c>
      <c r="J325" s="82">
        <f t="shared" si="101"/>
        <v>5.7572611830326026E-3</v>
      </c>
      <c r="K325" s="82">
        <f t="shared" si="101"/>
        <v>0</v>
      </c>
      <c r="L325" s="82">
        <f t="shared" si="101"/>
        <v>4.8790349008750872E-2</v>
      </c>
      <c r="M325" s="82">
        <f t="shared" si="101"/>
        <v>4.8790349008750872E-2</v>
      </c>
      <c r="N325" s="82">
        <f t="shared" si="108"/>
        <v>8.131724834791812E-2</v>
      </c>
      <c r="O325" s="82">
        <f t="shared" si="103"/>
        <v>0.91926438682376521</v>
      </c>
      <c r="P325" s="82">
        <f t="shared" si="103"/>
        <v>0</v>
      </c>
      <c r="Q325" s="82">
        <f t="shared" si="109"/>
        <v>0</v>
      </c>
      <c r="R325" s="82">
        <f t="shared" si="101"/>
        <v>0</v>
      </c>
      <c r="S325" s="82">
        <f t="shared" si="101"/>
        <v>1.0571242285229357E-2</v>
      </c>
      <c r="T325" s="82">
        <f t="shared" si="101"/>
        <v>0</v>
      </c>
      <c r="U325" s="82">
        <f t="shared" si="101"/>
        <v>4.8302445518663369E-2</v>
      </c>
      <c r="V325" s="82">
        <f t="shared" si="101"/>
        <v>5.8548418810501046E-2</v>
      </c>
      <c r="W325" s="82">
        <f t="shared" si="104"/>
        <v>0</v>
      </c>
      <c r="X325" s="82">
        <f t="shared" si="101"/>
        <v>0.10164656043489766</v>
      </c>
      <c r="Y325" s="82">
        <f t="shared" si="101"/>
        <v>0</v>
      </c>
      <c r="Z325" s="82">
        <f t="shared" si="101"/>
        <v>0.16263449669583624</v>
      </c>
      <c r="AA325" s="82">
        <f t="shared" si="101"/>
        <v>0</v>
      </c>
      <c r="AB325" s="82"/>
      <c r="AC325" s="82">
        <f t="shared" si="101"/>
        <v>0</v>
      </c>
      <c r="AD325" s="82">
        <f t="shared" si="105"/>
        <v>1.6263449669583624E-2</v>
      </c>
      <c r="AE325" s="82">
        <f t="shared" si="101"/>
        <v>0</v>
      </c>
      <c r="AF325" s="82">
        <f t="shared" si="101"/>
        <v>0</v>
      </c>
      <c r="AG325" s="82">
        <f t="shared" si="106"/>
        <v>0</v>
      </c>
      <c r="AH325" s="82">
        <f t="shared" si="106"/>
        <v>8.6196283248793221E-3</v>
      </c>
      <c r="AI325" s="82">
        <f t="shared" si="106"/>
        <v>0</v>
      </c>
    </row>
    <row r="326" spans="1:35">
      <c r="A326" s="113">
        <f t="shared" si="82"/>
        <v>41279</v>
      </c>
      <c r="B326" s="117">
        <f t="shared" si="97"/>
        <v>1.5592961851205593</v>
      </c>
      <c r="C326" s="82">
        <f t="shared" si="100"/>
        <v>0</v>
      </c>
      <c r="D326" s="82">
        <f t="shared" si="101"/>
        <v>0</v>
      </c>
      <c r="E326" s="82">
        <f t="shared" si="101"/>
        <v>0</v>
      </c>
      <c r="F326" s="82">
        <f t="shared" si="102"/>
        <v>0</v>
      </c>
      <c r="G326" s="82">
        <f t="shared" si="101"/>
        <v>4.8790349008750872E-2</v>
      </c>
      <c r="H326" s="82">
        <f t="shared" si="101"/>
        <v>0</v>
      </c>
      <c r="I326" s="82">
        <f t="shared" si="101"/>
        <v>0</v>
      </c>
      <c r="J326" s="82">
        <f t="shared" si="101"/>
        <v>5.7572611830326026E-3</v>
      </c>
      <c r="K326" s="82">
        <f t="shared" si="101"/>
        <v>0</v>
      </c>
      <c r="L326" s="82">
        <f t="shared" si="101"/>
        <v>4.8790349008750872E-2</v>
      </c>
      <c r="M326" s="82">
        <f t="shared" si="101"/>
        <v>4.8790349008750872E-2</v>
      </c>
      <c r="N326" s="82">
        <f t="shared" si="108"/>
        <v>8.131724834791812E-2</v>
      </c>
      <c r="O326" s="82">
        <f t="shared" si="103"/>
        <v>0.91926438682376521</v>
      </c>
      <c r="P326" s="82">
        <f t="shared" si="103"/>
        <v>0</v>
      </c>
      <c r="Q326" s="82">
        <f t="shared" si="109"/>
        <v>0</v>
      </c>
      <c r="R326" s="82">
        <f t="shared" si="101"/>
        <v>0</v>
      </c>
      <c r="S326" s="82">
        <f t="shared" si="101"/>
        <v>1.0571242285229357E-2</v>
      </c>
      <c r="T326" s="82">
        <f t="shared" si="101"/>
        <v>0</v>
      </c>
      <c r="U326" s="82">
        <f t="shared" si="101"/>
        <v>4.8302445518663369E-2</v>
      </c>
      <c r="V326" s="82">
        <f t="shared" si="101"/>
        <v>5.8548418810501046E-2</v>
      </c>
      <c r="W326" s="82">
        <f t="shared" si="104"/>
        <v>0</v>
      </c>
      <c r="X326" s="82">
        <f t="shared" si="101"/>
        <v>0.10164656043489766</v>
      </c>
      <c r="Y326" s="82">
        <f t="shared" si="101"/>
        <v>0</v>
      </c>
      <c r="Z326" s="82">
        <f t="shared" si="101"/>
        <v>0.16263449669583624</v>
      </c>
      <c r="AA326" s="82">
        <f t="shared" si="101"/>
        <v>0</v>
      </c>
      <c r="AB326" s="82"/>
      <c r="AC326" s="82">
        <f t="shared" si="101"/>
        <v>0</v>
      </c>
      <c r="AD326" s="82">
        <f t="shared" si="105"/>
        <v>1.6263449669583624E-2</v>
      </c>
      <c r="AE326" s="82">
        <f t="shared" si="101"/>
        <v>0</v>
      </c>
      <c r="AF326" s="82">
        <f t="shared" si="101"/>
        <v>0</v>
      </c>
      <c r="AG326" s="82">
        <f t="shared" si="106"/>
        <v>0</v>
      </c>
      <c r="AH326" s="82">
        <f t="shared" si="106"/>
        <v>8.6196283248793221E-3</v>
      </c>
      <c r="AI326" s="82">
        <f t="shared" si="106"/>
        <v>0</v>
      </c>
    </row>
    <row r="327" spans="1:35">
      <c r="A327" s="113">
        <f t="shared" si="82"/>
        <v>41280</v>
      </c>
      <c r="B327" s="117">
        <f t="shared" si="97"/>
        <v>1.5592961851205593</v>
      </c>
      <c r="C327" s="82">
        <f t="shared" si="100"/>
        <v>0</v>
      </c>
      <c r="D327" s="82">
        <f t="shared" si="101"/>
        <v>0</v>
      </c>
      <c r="E327" s="82">
        <f t="shared" si="101"/>
        <v>0</v>
      </c>
      <c r="F327" s="82">
        <f t="shared" si="102"/>
        <v>0</v>
      </c>
      <c r="G327" s="82">
        <f t="shared" si="101"/>
        <v>4.8790349008750872E-2</v>
      </c>
      <c r="H327" s="82">
        <f t="shared" si="101"/>
        <v>0</v>
      </c>
      <c r="I327" s="82">
        <f t="shared" si="101"/>
        <v>0</v>
      </c>
      <c r="J327" s="82">
        <f t="shared" si="101"/>
        <v>5.7572611830326026E-3</v>
      </c>
      <c r="K327" s="82">
        <f t="shared" si="101"/>
        <v>0</v>
      </c>
      <c r="L327" s="82">
        <f t="shared" si="101"/>
        <v>4.8790349008750872E-2</v>
      </c>
      <c r="M327" s="82">
        <f t="shared" si="101"/>
        <v>4.8790349008750872E-2</v>
      </c>
      <c r="N327" s="82">
        <f t="shared" si="108"/>
        <v>8.131724834791812E-2</v>
      </c>
      <c r="O327" s="82">
        <f t="shared" si="103"/>
        <v>0.91926438682376521</v>
      </c>
      <c r="P327" s="82">
        <f t="shared" si="103"/>
        <v>0</v>
      </c>
      <c r="Q327" s="82">
        <f t="shared" si="109"/>
        <v>0</v>
      </c>
      <c r="R327" s="82">
        <f t="shared" si="101"/>
        <v>0</v>
      </c>
      <c r="S327" s="82">
        <f t="shared" si="101"/>
        <v>1.0571242285229357E-2</v>
      </c>
      <c r="T327" s="82">
        <f t="shared" si="101"/>
        <v>0</v>
      </c>
      <c r="U327" s="82">
        <f t="shared" si="101"/>
        <v>4.8302445518663369E-2</v>
      </c>
      <c r="V327" s="82">
        <f t="shared" si="101"/>
        <v>5.8548418810501046E-2</v>
      </c>
      <c r="W327" s="82">
        <f t="shared" si="104"/>
        <v>0</v>
      </c>
      <c r="X327" s="82">
        <f t="shared" si="101"/>
        <v>0.10164656043489766</v>
      </c>
      <c r="Y327" s="82">
        <f t="shared" si="101"/>
        <v>0</v>
      </c>
      <c r="Z327" s="82">
        <f t="shared" si="101"/>
        <v>0.16263449669583624</v>
      </c>
      <c r="AA327" s="82">
        <f t="shared" si="101"/>
        <v>0</v>
      </c>
      <c r="AB327" s="82"/>
      <c r="AC327" s="82">
        <f t="shared" si="101"/>
        <v>0</v>
      </c>
      <c r="AD327" s="82">
        <f t="shared" si="105"/>
        <v>1.6263449669583624E-2</v>
      </c>
      <c r="AE327" s="82">
        <f t="shared" si="101"/>
        <v>0</v>
      </c>
      <c r="AF327" s="82">
        <f t="shared" si="101"/>
        <v>0</v>
      </c>
      <c r="AG327" s="82">
        <f t="shared" si="106"/>
        <v>0</v>
      </c>
      <c r="AH327" s="82">
        <f t="shared" si="106"/>
        <v>8.6196283248793221E-3</v>
      </c>
      <c r="AI327" s="82">
        <f t="shared" si="106"/>
        <v>0</v>
      </c>
    </row>
    <row r="328" spans="1:35">
      <c r="A328" s="113">
        <f t="shared" si="82"/>
        <v>41281</v>
      </c>
      <c r="B328" s="117">
        <f t="shared" si="97"/>
        <v>1.5592961851205593</v>
      </c>
      <c r="C328" s="82">
        <f t="shared" si="100"/>
        <v>0</v>
      </c>
      <c r="D328" s="82">
        <f t="shared" si="101"/>
        <v>0</v>
      </c>
      <c r="E328" s="82">
        <f t="shared" si="101"/>
        <v>0</v>
      </c>
      <c r="F328" s="82">
        <f t="shared" si="102"/>
        <v>0</v>
      </c>
      <c r="G328" s="82">
        <f t="shared" si="101"/>
        <v>4.8790349008750872E-2</v>
      </c>
      <c r="H328" s="82">
        <f t="shared" si="101"/>
        <v>0</v>
      </c>
      <c r="I328" s="82">
        <f t="shared" si="101"/>
        <v>0</v>
      </c>
      <c r="J328" s="82">
        <f t="shared" si="101"/>
        <v>5.7572611830326026E-3</v>
      </c>
      <c r="K328" s="82">
        <f t="shared" si="101"/>
        <v>0</v>
      </c>
      <c r="L328" s="82">
        <f t="shared" si="101"/>
        <v>4.8790349008750872E-2</v>
      </c>
      <c r="M328" s="82">
        <f t="shared" si="101"/>
        <v>4.8790349008750872E-2</v>
      </c>
      <c r="N328" s="82">
        <f t="shared" si="108"/>
        <v>8.131724834791812E-2</v>
      </c>
      <c r="O328" s="82">
        <f t="shared" si="103"/>
        <v>0.91926438682376521</v>
      </c>
      <c r="P328" s="82">
        <f t="shared" si="103"/>
        <v>0</v>
      </c>
      <c r="Q328" s="82">
        <f t="shared" si="109"/>
        <v>0</v>
      </c>
      <c r="R328" s="82">
        <f t="shared" si="101"/>
        <v>0</v>
      </c>
      <c r="S328" s="82">
        <f t="shared" si="101"/>
        <v>1.0571242285229357E-2</v>
      </c>
      <c r="T328" s="82">
        <f t="shared" si="101"/>
        <v>0</v>
      </c>
      <c r="U328" s="82">
        <f t="shared" si="101"/>
        <v>4.8302445518663369E-2</v>
      </c>
      <c r="V328" s="82">
        <f t="shared" si="101"/>
        <v>5.8548418810501046E-2</v>
      </c>
      <c r="W328" s="82">
        <f t="shared" si="104"/>
        <v>0</v>
      </c>
      <c r="X328" s="82">
        <f t="shared" si="101"/>
        <v>0.10164656043489766</v>
      </c>
      <c r="Y328" s="82">
        <f t="shared" si="101"/>
        <v>0</v>
      </c>
      <c r="Z328" s="82">
        <f t="shared" si="101"/>
        <v>0.16263449669583624</v>
      </c>
      <c r="AA328" s="82">
        <f t="shared" si="101"/>
        <v>0</v>
      </c>
      <c r="AB328" s="82"/>
      <c r="AC328" s="82">
        <f t="shared" si="101"/>
        <v>0</v>
      </c>
      <c r="AD328" s="82">
        <f t="shared" si="105"/>
        <v>1.6263449669583624E-2</v>
      </c>
      <c r="AE328" s="82">
        <f t="shared" si="101"/>
        <v>0</v>
      </c>
      <c r="AF328" s="82">
        <f t="shared" si="101"/>
        <v>0</v>
      </c>
      <c r="AG328" s="82">
        <f t="shared" si="106"/>
        <v>0</v>
      </c>
      <c r="AH328" s="82">
        <f t="shared" si="106"/>
        <v>8.6196283248793221E-3</v>
      </c>
      <c r="AI328" s="82">
        <f t="shared" si="106"/>
        <v>0</v>
      </c>
    </row>
    <row r="329" spans="1:35">
      <c r="A329" s="113">
        <f t="shared" ref="A329:A393" si="110">A328+1</f>
        <v>41282</v>
      </c>
      <c r="B329" s="117">
        <f t="shared" si="97"/>
        <v>1.5592961851205593</v>
      </c>
      <c r="C329" s="82">
        <f t="shared" si="100"/>
        <v>0</v>
      </c>
      <c r="D329" s="82">
        <f t="shared" si="101"/>
        <v>0</v>
      </c>
      <c r="E329" s="82">
        <f t="shared" si="101"/>
        <v>0</v>
      </c>
      <c r="F329" s="82">
        <f t="shared" si="102"/>
        <v>0</v>
      </c>
      <c r="G329" s="82">
        <f t="shared" si="101"/>
        <v>4.8790349008750872E-2</v>
      </c>
      <c r="H329" s="82">
        <f t="shared" si="101"/>
        <v>0</v>
      </c>
      <c r="I329" s="82">
        <f t="shared" si="101"/>
        <v>0</v>
      </c>
      <c r="J329" s="82">
        <f t="shared" si="101"/>
        <v>5.7572611830326026E-3</v>
      </c>
      <c r="K329" s="82">
        <f t="shared" si="101"/>
        <v>0</v>
      </c>
      <c r="L329" s="82">
        <f t="shared" si="101"/>
        <v>4.8790349008750872E-2</v>
      </c>
      <c r="M329" s="82">
        <f t="shared" si="101"/>
        <v>4.8790349008750872E-2</v>
      </c>
      <c r="N329" s="82">
        <f t="shared" si="108"/>
        <v>8.131724834791812E-2</v>
      </c>
      <c r="O329" s="82">
        <f t="shared" si="103"/>
        <v>0.91926438682376521</v>
      </c>
      <c r="P329" s="82">
        <f t="shared" si="103"/>
        <v>0</v>
      </c>
      <c r="Q329" s="82">
        <f t="shared" si="109"/>
        <v>0</v>
      </c>
      <c r="R329" s="82">
        <f t="shared" si="101"/>
        <v>0</v>
      </c>
      <c r="S329" s="82">
        <f t="shared" si="101"/>
        <v>1.0571242285229357E-2</v>
      </c>
      <c r="T329" s="82">
        <f t="shared" si="101"/>
        <v>0</v>
      </c>
      <c r="U329" s="82">
        <f t="shared" si="101"/>
        <v>4.8302445518663369E-2</v>
      </c>
      <c r="V329" s="82">
        <f t="shared" si="101"/>
        <v>5.8548418810501046E-2</v>
      </c>
      <c r="W329" s="82">
        <f t="shared" si="104"/>
        <v>0</v>
      </c>
      <c r="X329" s="82">
        <f t="shared" si="101"/>
        <v>0.10164656043489766</v>
      </c>
      <c r="Y329" s="82">
        <f t="shared" si="101"/>
        <v>0</v>
      </c>
      <c r="Z329" s="82">
        <f t="shared" si="101"/>
        <v>0.16263449669583624</v>
      </c>
      <c r="AA329" s="82">
        <f t="shared" si="101"/>
        <v>0</v>
      </c>
      <c r="AB329" s="82"/>
      <c r="AC329" s="82">
        <f t="shared" si="101"/>
        <v>0</v>
      </c>
      <c r="AD329" s="82">
        <f t="shared" si="105"/>
        <v>1.6263449669583624E-2</v>
      </c>
      <c r="AE329" s="82">
        <f t="shared" si="101"/>
        <v>0</v>
      </c>
      <c r="AF329" s="82">
        <f t="shared" si="101"/>
        <v>0</v>
      </c>
      <c r="AG329" s="82">
        <f t="shared" si="106"/>
        <v>0</v>
      </c>
      <c r="AH329" s="82">
        <f t="shared" si="106"/>
        <v>8.6196283248793221E-3</v>
      </c>
      <c r="AI329" s="82">
        <f t="shared" si="106"/>
        <v>0</v>
      </c>
    </row>
    <row r="330" spans="1:35">
      <c r="A330" s="113">
        <f t="shared" si="110"/>
        <v>41283</v>
      </c>
      <c r="B330" s="117">
        <f t="shared" si="97"/>
        <v>1.5592961851205593</v>
      </c>
      <c r="C330" s="82">
        <f t="shared" si="100"/>
        <v>0</v>
      </c>
      <c r="D330" s="82">
        <f t="shared" si="101"/>
        <v>0</v>
      </c>
      <c r="E330" s="82">
        <f t="shared" si="101"/>
        <v>0</v>
      </c>
      <c r="F330" s="82">
        <f t="shared" si="102"/>
        <v>0</v>
      </c>
      <c r="G330" s="82">
        <f t="shared" si="101"/>
        <v>4.8790349008750872E-2</v>
      </c>
      <c r="H330" s="82">
        <f t="shared" si="101"/>
        <v>0</v>
      </c>
      <c r="I330" s="82">
        <f t="shared" si="101"/>
        <v>0</v>
      </c>
      <c r="J330" s="82">
        <f t="shared" si="101"/>
        <v>5.7572611830326026E-3</v>
      </c>
      <c r="K330" s="82">
        <f t="shared" si="101"/>
        <v>0</v>
      </c>
      <c r="L330" s="82">
        <f t="shared" si="101"/>
        <v>4.8790349008750872E-2</v>
      </c>
      <c r="M330" s="82">
        <f t="shared" si="101"/>
        <v>4.8790349008750872E-2</v>
      </c>
      <c r="N330" s="82">
        <f t="shared" si="108"/>
        <v>8.131724834791812E-2</v>
      </c>
      <c r="O330" s="82">
        <f t="shared" si="103"/>
        <v>0.91926438682376521</v>
      </c>
      <c r="P330" s="82">
        <f t="shared" si="103"/>
        <v>0</v>
      </c>
      <c r="Q330" s="82">
        <f t="shared" si="109"/>
        <v>0</v>
      </c>
      <c r="R330" s="82">
        <f t="shared" si="101"/>
        <v>0</v>
      </c>
      <c r="S330" s="82">
        <f t="shared" si="101"/>
        <v>1.0571242285229357E-2</v>
      </c>
      <c r="T330" s="82">
        <f t="shared" si="101"/>
        <v>0</v>
      </c>
      <c r="U330" s="82">
        <f t="shared" si="101"/>
        <v>4.8302445518663369E-2</v>
      </c>
      <c r="V330" s="82">
        <f t="shared" si="101"/>
        <v>5.8548418810501046E-2</v>
      </c>
      <c r="W330" s="82">
        <f t="shared" si="104"/>
        <v>0</v>
      </c>
      <c r="X330" s="82">
        <f t="shared" si="101"/>
        <v>0.10164656043489766</v>
      </c>
      <c r="Y330" s="82">
        <f t="shared" si="101"/>
        <v>0</v>
      </c>
      <c r="Z330" s="82">
        <f t="shared" si="101"/>
        <v>0.16263449669583624</v>
      </c>
      <c r="AA330" s="82">
        <f t="shared" si="101"/>
        <v>0</v>
      </c>
      <c r="AB330" s="82"/>
      <c r="AC330" s="82">
        <f t="shared" si="101"/>
        <v>0</v>
      </c>
      <c r="AD330" s="82">
        <f t="shared" si="105"/>
        <v>1.6263449669583624E-2</v>
      </c>
      <c r="AE330" s="82">
        <f t="shared" si="101"/>
        <v>0</v>
      </c>
      <c r="AF330" s="82">
        <f t="shared" si="101"/>
        <v>0</v>
      </c>
      <c r="AG330" s="82">
        <f t="shared" si="106"/>
        <v>0</v>
      </c>
      <c r="AH330" s="82">
        <f t="shared" si="106"/>
        <v>8.6196283248793221E-3</v>
      </c>
      <c r="AI330" s="82">
        <f t="shared" si="106"/>
        <v>0</v>
      </c>
    </row>
    <row r="331" spans="1:35">
      <c r="A331" s="113">
        <f t="shared" si="110"/>
        <v>41284</v>
      </c>
      <c r="B331" s="117">
        <f t="shared" si="97"/>
        <v>1.5592961851205593</v>
      </c>
      <c r="C331" s="82">
        <f t="shared" si="100"/>
        <v>0</v>
      </c>
      <c r="D331" s="82">
        <f t="shared" si="101"/>
        <v>0</v>
      </c>
      <c r="E331" s="82">
        <f t="shared" si="101"/>
        <v>0</v>
      </c>
      <c r="F331" s="82">
        <f t="shared" si="102"/>
        <v>0</v>
      </c>
      <c r="G331" s="82">
        <f t="shared" si="101"/>
        <v>4.8790349008750872E-2</v>
      </c>
      <c r="H331" s="82">
        <f t="shared" si="101"/>
        <v>0</v>
      </c>
      <c r="I331" s="82">
        <f t="shared" si="101"/>
        <v>0</v>
      </c>
      <c r="J331" s="82">
        <f t="shared" si="101"/>
        <v>5.7572611830326026E-3</v>
      </c>
      <c r="K331" s="82">
        <f t="shared" si="101"/>
        <v>0</v>
      </c>
      <c r="L331" s="82">
        <f t="shared" si="101"/>
        <v>4.8790349008750872E-2</v>
      </c>
      <c r="M331" s="82">
        <f t="shared" si="101"/>
        <v>4.8790349008750872E-2</v>
      </c>
      <c r="N331" s="82">
        <f t="shared" si="108"/>
        <v>8.131724834791812E-2</v>
      </c>
      <c r="O331" s="82">
        <f t="shared" si="103"/>
        <v>0.91926438682376521</v>
      </c>
      <c r="P331" s="82">
        <f t="shared" si="103"/>
        <v>0</v>
      </c>
      <c r="Q331" s="82">
        <f t="shared" si="109"/>
        <v>0</v>
      </c>
      <c r="R331" s="82">
        <f t="shared" si="101"/>
        <v>0</v>
      </c>
      <c r="S331" s="82">
        <f t="shared" si="101"/>
        <v>1.0571242285229357E-2</v>
      </c>
      <c r="T331" s="82">
        <f t="shared" si="101"/>
        <v>0</v>
      </c>
      <c r="U331" s="82">
        <f t="shared" si="101"/>
        <v>4.8302445518663369E-2</v>
      </c>
      <c r="V331" s="82">
        <f t="shared" si="101"/>
        <v>5.8548418810501046E-2</v>
      </c>
      <c r="W331" s="82">
        <f t="shared" si="104"/>
        <v>0</v>
      </c>
      <c r="X331" s="82">
        <f t="shared" si="101"/>
        <v>0.10164656043489766</v>
      </c>
      <c r="Y331" s="82">
        <f t="shared" si="101"/>
        <v>0</v>
      </c>
      <c r="Z331" s="82">
        <f t="shared" si="101"/>
        <v>0.16263449669583624</v>
      </c>
      <c r="AA331" s="82">
        <f t="shared" si="101"/>
        <v>0</v>
      </c>
      <c r="AB331" s="82"/>
      <c r="AC331" s="82">
        <f t="shared" si="101"/>
        <v>0</v>
      </c>
      <c r="AD331" s="82">
        <f t="shared" si="105"/>
        <v>1.6263449669583624E-2</v>
      </c>
      <c r="AE331" s="82">
        <f t="shared" si="101"/>
        <v>0</v>
      </c>
      <c r="AF331" s="82">
        <f t="shared" si="101"/>
        <v>0</v>
      </c>
      <c r="AG331" s="82">
        <f t="shared" si="106"/>
        <v>0</v>
      </c>
      <c r="AH331" s="82">
        <f t="shared" si="106"/>
        <v>8.6196283248793221E-3</v>
      </c>
      <c r="AI331" s="82">
        <f t="shared" si="106"/>
        <v>0</v>
      </c>
    </row>
    <row r="332" spans="1:35">
      <c r="A332" s="113">
        <f t="shared" si="110"/>
        <v>41285</v>
      </c>
      <c r="B332" s="117">
        <f t="shared" si="97"/>
        <v>1.5592961851205593</v>
      </c>
      <c r="C332" s="82">
        <f t="shared" si="100"/>
        <v>0</v>
      </c>
      <c r="D332" s="82">
        <f t="shared" si="101"/>
        <v>0</v>
      </c>
      <c r="E332" s="82">
        <f t="shared" si="101"/>
        <v>0</v>
      </c>
      <c r="F332" s="82">
        <f t="shared" si="102"/>
        <v>0</v>
      </c>
      <c r="G332" s="82">
        <f t="shared" si="101"/>
        <v>4.8790349008750872E-2</v>
      </c>
      <c r="H332" s="82">
        <f t="shared" si="101"/>
        <v>0</v>
      </c>
      <c r="I332" s="82">
        <f t="shared" si="101"/>
        <v>0</v>
      </c>
      <c r="J332" s="82">
        <f t="shared" si="101"/>
        <v>5.7572611830326026E-3</v>
      </c>
      <c r="K332" s="82">
        <f t="shared" si="101"/>
        <v>0</v>
      </c>
      <c r="L332" s="82">
        <f t="shared" si="101"/>
        <v>4.8790349008750872E-2</v>
      </c>
      <c r="M332" s="82">
        <f t="shared" si="101"/>
        <v>4.8790349008750872E-2</v>
      </c>
      <c r="N332" s="82">
        <f t="shared" si="108"/>
        <v>8.131724834791812E-2</v>
      </c>
      <c r="O332" s="82">
        <f t="shared" si="103"/>
        <v>0.91926438682376521</v>
      </c>
      <c r="P332" s="82">
        <f t="shared" si="103"/>
        <v>0</v>
      </c>
      <c r="Q332" s="82">
        <f t="shared" si="109"/>
        <v>0</v>
      </c>
      <c r="R332" s="82">
        <f t="shared" si="101"/>
        <v>0</v>
      </c>
      <c r="S332" s="82">
        <f t="shared" si="101"/>
        <v>1.0571242285229357E-2</v>
      </c>
      <c r="T332" s="82">
        <f t="shared" si="101"/>
        <v>0</v>
      </c>
      <c r="U332" s="82">
        <f t="shared" si="101"/>
        <v>4.8302445518663369E-2</v>
      </c>
      <c r="V332" s="82">
        <f t="shared" si="101"/>
        <v>5.8548418810501046E-2</v>
      </c>
      <c r="W332" s="82">
        <f t="shared" si="104"/>
        <v>0</v>
      </c>
      <c r="X332" s="82">
        <f t="shared" si="101"/>
        <v>0.10164656043489766</v>
      </c>
      <c r="Y332" s="82">
        <f t="shared" si="101"/>
        <v>0</v>
      </c>
      <c r="Z332" s="82">
        <f t="shared" si="101"/>
        <v>0.16263449669583624</v>
      </c>
      <c r="AA332" s="82">
        <f t="shared" si="101"/>
        <v>0</v>
      </c>
      <c r="AB332" s="82"/>
      <c r="AC332" s="82">
        <f t="shared" si="101"/>
        <v>0</v>
      </c>
      <c r="AD332" s="82">
        <f t="shared" si="105"/>
        <v>1.6263449669583624E-2</v>
      </c>
      <c r="AE332" s="82">
        <f t="shared" si="101"/>
        <v>0</v>
      </c>
      <c r="AF332" s="82">
        <f t="shared" si="101"/>
        <v>0</v>
      </c>
      <c r="AG332" s="82">
        <f t="shared" si="106"/>
        <v>0</v>
      </c>
      <c r="AH332" s="82">
        <f t="shared" si="106"/>
        <v>8.6196283248793221E-3</v>
      </c>
      <c r="AI332" s="82">
        <f t="shared" si="106"/>
        <v>0</v>
      </c>
    </row>
    <row r="333" spans="1:35">
      <c r="A333" s="113">
        <f t="shared" si="110"/>
        <v>41286</v>
      </c>
      <c r="B333" s="117">
        <f t="shared" si="97"/>
        <v>1.5592961851205593</v>
      </c>
      <c r="C333" s="82">
        <f t="shared" si="100"/>
        <v>0</v>
      </c>
      <c r="D333" s="82">
        <f t="shared" si="101"/>
        <v>0</v>
      </c>
      <c r="E333" s="82">
        <f t="shared" si="101"/>
        <v>0</v>
      </c>
      <c r="F333" s="82">
        <f t="shared" si="102"/>
        <v>0</v>
      </c>
      <c r="G333" s="82">
        <f t="shared" si="101"/>
        <v>4.8790349008750872E-2</v>
      </c>
      <c r="H333" s="82">
        <f t="shared" si="101"/>
        <v>0</v>
      </c>
      <c r="I333" s="82">
        <f t="shared" si="101"/>
        <v>0</v>
      </c>
      <c r="J333" s="82">
        <f t="shared" si="101"/>
        <v>5.7572611830326026E-3</v>
      </c>
      <c r="K333" s="82">
        <f t="shared" si="101"/>
        <v>0</v>
      </c>
      <c r="L333" s="82">
        <f t="shared" si="101"/>
        <v>4.8790349008750872E-2</v>
      </c>
      <c r="M333" s="82">
        <f t="shared" si="101"/>
        <v>4.8790349008750872E-2</v>
      </c>
      <c r="N333" s="82">
        <f t="shared" si="108"/>
        <v>8.131724834791812E-2</v>
      </c>
      <c r="O333" s="82">
        <f t="shared" si="103"/>
        <v>0.91926438682376521</v>
      </c>
      <c r="P333" s="82">
        <f t="shared" si="103"/>
        <v>0</v>
      </c>
      <c r="Q333" s="82">
        <f t="shared" si="109"/>
        <v>0</v>
      </c>
      <c r="R333" s="82">
        <f t="shared" si="101"/>
        <v>0</v>
      </c>
      <c r="S333" s="82">
        <f t="shared" si="101"/>
        <v>1.0571242285229357E-2</v>
      </c>
      <c r="T333" s="82">
        <f t="shared" si="101"/>
        <v>0</v>
      </c>
      <c r="U333" s="82">
        <f t="shared" si="101"/>
        <v>4.8302445518663369E-2</v>
      </c>
      <c r="V333" s="82">
        <f t="shared" si="101"/>
        <v>5.8548418810501046E-2</v>
      </c>
      <c r="W333" s="82">
        <f t="shared" si="104"/>
        <v>0</v>
      </c>
      <c r="X333" s="82">
        <f t="shared" si="101"/>
        <v>0.10164656043489766</v>
      </c>
      <c r="Y333" s="82">
        <f t="shared" si="101"/>
        <v>0</v>
      </c>
      <c r="Z333" s="82">
        <f t="shared" si="101"/>
        <v>0.16263449669583624</v>
      </c>
      <c r="AA333" s="82">
        <f t="shared" si="101"/>
        <v>0</v>
      </c>
      <c r="AB333" s="82"/>
      <c r="AC333" s="82">
        <f t="shared" si="101"/>
        <v>0</v>
      </c>
      <c r="AD333" s="82">
        <f t="shared" si="105"/>
        <v>1.6263449669583624E-2</v>
      </c>
      <c r="AE333" s="82">
        <f t="shared" si="101"/>
        <v>0</v>
      </c>
      <c r="AF333" s="82">
        <f t="shared" si="101"/>
        <v>0</v>
      </c>
      <c r="AG333" s="82">
        <f t="shared" si="106"/>
        <v>0</v>
      </c>
      <c r="AH333" s="82">
        <f t="shared" si="106"/>
        <v>8.6196283248793221E-3</v>
      </c>
      <c r="AI333" s="82">
        <f t="shared" si="106"/>
        <v>0</v>
      </c>
    </row>
    <row r="334" spans="1:35">
      <c r="A334" s="113">
        <f t="shared" si="110"/>
        <v>41287</v>
      </c>
      <c r="B334" s="117">
        <f t="shared" si="97"/>
        <v>1.5592961851205593</v>
      </c>
      <c r="C334" s="82">
        <f t="shared" si="100"/>
        <v>0</v>
      </c>
      <c r="D334" s="82">
        <f t="shared" si="101"/>
        <v>0</v>
      </c>
      <c r="E334" s="82">
        <f t="shared" si="101"/>
        <v>0</v>
      </c>
      <c r="F334" s="82">
        <f t="shared" si="102"/>
        <v>0</v>
      </c>
      <c r="G334" s="82">
        <f t="shared" si="101"/>
        <v>4.8790349008750872E-2</v>
      </c>
      <c r="H334" s="82">
        <f t="shared" si="101"/>
        <v>0</v>
      </c>
      <c r="I334" s="82">
        <f t="shared" si="101"/>
        <v>0</v>
      </c>
      <c r="J334" s="82">
        <f t="shared" si="101"/>
        <v>5.7572611830326026E-3</v>
      </c>
      <c r="K334" s="82">
        <f t="shared" ref="D334:AG345" si="111">K$33/1.98347/31</f>
        <v>0</v>
      </c>
      <c r="L334" s="82">
        <f t="shared" si="111"/>
        <v>4.8790349008750872E-2</v>
      </c>
      <c r="M334" s="82">
        <f t="shared" si="111"/>
        <v>4.8790349008750872E-2</v>
      </c>
      <c r="N334" s="82">
        <f t="shared" si="108"/>
        <v>8.131724834791812E-2</v>
      </c>
      <c r="O334" s="82">
        <f t="shared" si="103"/>
        <v>0.91926438682376521</v>
      </c>
      <c r="P334" s="82">
        <f t="shared" si="103"/>
        <v>0</v>
      </c>
      <c r="Q334" s="82">
        <f t="shared" si="109"/>
        <v>0</v>
      </c>
      <c r="R334" s="82">
        <f t="shared" si="111"/>
        <v>0</v>
      </c>
      <c r="S334" s="82">
        <f t="shared" si="111"/>
        <v>1.0571242285229357E-2</v>
      </c>
      <c r="T334" s="82">
        <f t="shared" si="111"/>
        <v>0</v>
      </c>
      <c r="U334" s="82">
        <f t="shared" si="111"/>
        <v>4.8302445518663369E-2</v>
      </c>
      <c r="V334" s="82">
        <f t="shared" si="111"/>
        <v>5.8548418810501046E-2</v>
      </c>
      <c r="W334" s="82">
        <f t="shared" si="104"/>
        <v>0</v>
      </c>
      <c r="X334" s="82">
        <f t="shared" si="111"/>
        <v>0.10164656043489766</v>
      </c>
      <c r="Y334" s="82">
        <f t="shared" si="111"/>
        <v>0</v>
      </c>
      <c r="Z334" s="82">
        <f t="shared" si="111"/>
        <v>0.16263449669583624</v>
      </c>
      <c r="AA334" s="82">
        <f t="shared" si="111"/>
        <v>0</v>
      </c>
      <c r="AB334" s="82"/>
      <c r="AC334" s="82">
        <f t="shared" si="111"/>
        <v>0</v>
      </c>
      <c r="AD334" s="82">
        <f t="shared" si="105"/>
        <v>1.6263449669583624E-2</v>
      </c>
      <c r="AE334" s="82">
        <f t="shared" si="111"/>
        <v>0</v>
      </c>
      <c r="AF334" s="82">
        <f t="shared" si="111"/>
        <v>0</v>
      </c>
      <c r="AG334" s="82">
        <f t="shared" si="111"/>
        <v>0</v>
      </c>
      <c r="AH334" s="82">
        <f t="shared" si="106"/>
        <v>8.6196283248793221E-3</v>
      </c>
      <c r="AI334" s="82">
        <f t="shared" si="106"/>
        <v>0</v>
      </c>
    </row>
    <row r="335" spans="1:35">
      <c r="A335" s="113">
        <f t="shared" si="110"/>
        <v>41288</v>
      </c>
      <c r="B335" s="117">
        <f t="shared" si="97"/>
        <v>1.5592961851205593</v>
      </c>
      <c r="C335" s="82">
        <f t="shared" si="100"/>
        <v>0</v>
      </c>
      <c r="D335" s="82">
        <f t="shared" si="111"/>
        <v>0</v>
      </c>
      <c r="E335" s="82">
        <f t="shared" si="111"/>
        <v>0</v>
      </c>
      <c r="F335" s="82">
        <f t="shared" si="102"/>
        <v>0</v>
      </c>
      <c r="G335" s="82">
        <f t="shared" si="111"/>
        <v>4.8790349008750872E-2</v>
      </c>
      <c r="H335" s="82">
        <f t="shared" si="111"/>
        <v>0</v>
      </c>
      <c r="I335" s="82">
        <f t="shared" si="111"/>
        <v>0</v>
      </c>
      <c r="J335" s="82">
        <f t="shared" si="111"/>
        <v>5.7572611830326026E-3</v>
      </c>
      <c r="K335" s="82">
        <f t="shared" si="111"/>
        <v>0</v>
      </c>
      <c r="L335" s="82">
        <f t="shared" si="111"/>
        <v>4.8790349008750872E-2</v>
      </c>
      <c r="M335" s="82">
        <f t="shared" si="111"/>
        <v>4.8790349008750872E-2</v>
      </c>
      <c r="N335" s="82">
        <f t="shared" si="108"/>
        <v>8.131724834791812E-2</v>
      </c>
      <c r="O335" s="82">
        <f t="shared" si="103"/>
        <v>0.91926438682376521</v>
      </c>
      <c r="P335" s="82">
        <f t="shared" si="103"/>
        <v>0</v>
      </c>
      <c r="Q335" s="82">
        <f t="shared" si="109"/>
        <v>0</v>
      </c>
      <c r="R335" s="82">
        <f t="shared" si="111"/>
        <v>0</v>
      </c>
      <c r="S335" s="82">
        <f t="shared" si="111"/>
        <v>1.0571242285229357E-2</v>
      </c>
      <c r="T335" s="82">
        <f t="shared" si="111"/>
        <v>0</v>
      </c>
      <c r="U335" s="82">
        <f t="shared" si="111"/>
        <v>4.8302445518663369E-2</v>
      </c>
      <c r="V335" s="82">
        <f t="shared" si="111"/>
        <v>5.8548418810501046E-2</v>
      </c>
      <c r="W335" s="82">
        <f t="shared" si="104"/>
        <v>0</v>
      </c>
      <c r="X335" s="82">
        <f t="shared" si="111"/>
        <v>0.10164656043489766</v>
      </c>
      <c r="Y335" s="82">
        <f t="shared" si="111"/>
        <v>0</v>
      </c>
      <c r="Z335" s="82">
        <f t="shared" si="111"/>
        <v>0.16263449669583624</v>
      </c>
      <c r="AA335" s="82">
        <f t="shared" si="111"/>
        <v>0</v>
      </c>
      <c r="AB335" s="82"/>
      <c r="AC335" s="82">
        <f t="shared" si="111"/>
        <v>0</v>
      </c>
      <c r="AD335" s="82">
        <f t="shared" si="105"/>
        <v>1.6263449669583624E-2</v>
      </c>
      <c r="AE335" s="82">
        <f t="shared" si="111"/>
        <v>0</v>
      </c>
      <c r="AF335" s="82">
        <f t="shared" si="111"/>
        <v>0</v>
      </c>
      <c r="AG335" s="82">
        <f t="shared" si="106"/>
        <v>0</v>
      </c>
      <c r="AH335" s="82">
        <f t="shared" si="106"/>
        <v>8.6196283248793221E-3</v>
      </c>
      <c r="AI335" s="82">
        <f t="shared" si="106"/>
        <v>0</v>
      </c>
    </row>
    <row r="336" spans="1:35">
      <c r="A336" s="113">
        <f t="shared" si="110"/>
        <v>41289</v>
      </c>
      <c r="B336" s="117">
        <f t="shared" si="97"/>
        <v>1.5592961851205593</v>
      </c>
      <c r="C336" s="82">
        <f t="shared" si="100"/>
        <v>0</v>
      </c>
      <c r="D336" s="82">
        <f t="shared" si="111"/>
        <v>0</v>
      </c>
      <c r="E336" s="82">
        <f t="shared" si="111"/>
        <v>0</v>
      </c>
      <c r="F336" s="82">
        <f t="shared" si="102"/>
        <v>0</v>
      </c>
      <c r="G336" s="82">
        <f t="shared" si="111"/>
        <v>4.8790349008750872E-2</v>
      </c>
      <c r="H336" s="82">
        <f t="shared" si="111"/>
        <v>0</v>
      </c>
      <c r="I336" s="82">
        <f t="shared" si="111"/>
        <v>0</v>
      </c>
      <c r="J336" s="82">
        <f t="shared" si="111"/>
        <v>5.7572611830326026E-3</v>
      </c>
      <c r="K336" s="82">
        <f t="shared" si="111"/>
        <v>0</v>
      </c>
      <c r="L336" s="82">
        <f t="shared" si="111"/>
        <v>4.8790349008750872E-2</v>
      </c>
      <c r="M336" s="82">
        <f t="shared" si="111"/>
        <v>4.8790349008750872E-2</v>
      </c>
      <c r="N336" s="82">
        <f t="shared" si="108"/>
        <v>8.131724834791812E-2</v>
      </c>
      <c r="O336" s="82">
        <f t="shared" si="103"/>
        <v>0.91926438682376521</v>
      </c>
      <c r="P336" s="82">
        <f t="shared" si="103"/>
        <v>0</v>
      </c>
      <c r="Q336" s="82">
        <f t="shared" si="109"/>
        <v>0</v>
      </c>
      <c r="R336" s="82">
        <f t="shared" si="111"/>
        <v>0</v>
      </c>
      <c r="S336" s="82">
        <f t="shared" si="111"/>
        <v>1.0571242285229357E-2</v>
      </c>
      <c r="T336" s="82">
        <f t="shared" si="111"/>
        <v>0</v>
      </c>
      <c r="U336" s="82">
        <f t="shared" si="111"/>
        <v>4.8302445518663369E-2</v>
      </c>
      <c r="V336" s="82">
        <f t="shared" si="111"/>
        <v>5.8548418810501046E-2</v>
      </c>
      <c r="W336" s="82">
        <f t="shared" si="104"/>
        <v>0</v>
      </c>
      <c r="X336" s="82">
        <f t="shared" si="111"/>
        <v>0.10164656043489766</v>
      </c>
      <c r="Y336" s="82">
        <f t="shared" si="111"/>
        <v>0</v>
      </c>
      <c r="Z336" s="82">
        <f t="shared" si="111"/>
        <v>0.16263449669583624</v>
      </c>
      <c r="AA336" s="82">
        <f t="shared" si="111"/>
        <v>0</v>
      </c>
      <c r="AB336" s="82"/>
      <c r="AC336" s="82">
        <f t="shared" si="111"/>
        <v>0</v>
      </c>
      <c r="AD336" s="82">
        <f t="shared" si="105"/>
        <v>1.6263449669583624E-2</v>
      </c>
      <c r="AE336" s="82">
        <f t="shared" si="111"/>
        <v>0</v>
      </c>
      <c r="AF336" s="82">
        <f t="shared" si="111"/>
        <v>0</v>
      </c>
      <c r="AG336" s="82">
        <f t="shared" si="106"/>
        <v>0</v>
      </c>
      <c r="AH336" s="82">
        <f t="shared" si="106"/>
        <v>8.6196283248793221E-3</v>
      </c>
      <c r="AI336" s="82">
        <f t="shared" si="106"/>
        <v>0</v>
      </c>
    </row>
    <row r="337" spans="1:35">
      <c r="A337" s="113">
        <f t="shared" si="110"/>
        <v>41290</v>
      </c>
      <c r="B337" s="117">
        <f t="shared" si="97"/>
        <v>1.5592961851205593</v>
      </c>
      <c r="C337" s="82">
        <f t="shared" si="100"/>
        <v>0</v>
      </c>
      <c r="D337" s="82">
        <f t="shared" si="111"/>
        <v>0</v>
      </c>
      <c r="E337" s="82">
        <f t="shared" si="111"/>
        <v>0</v>
      </c>
      <c r="F337" s="82">
        <f t="shared" si="102"/>
        <v>0</v>
      </c>
      <c r="G337" s="82">
        <f t="shared" si="111"/>
        <v>4.8790349008750872E-2</v>
      </c>
      <c r="H337" s="82">
        <f t="shared" si="111"/>
        <v>0</v>
      </c>
      <c r="I337" s="82">
        <f t="shared" si="111"/>
        <v>0</v>
      </c>
      <c r="J337" s="82">
        <f t="shared" si="111"/>
        <v>5.7572611830326026E-3</v>
      </c>
      <c r="K337" s="82">
        <f t="shared" si="111"/>
        <v>0</v>
      </c>
      <c r="L337" s="82">
        <f t="shared" si="111"/>
        <v>4.8790349008750872E-2</v>
      </c>
      <c r="M337" s="82">
        <f t="shared" si="111"/>
        <v>4.8790349008750872E-2</v>
      </c>
      <c r="N337" s="82">
        <f t="shared" si="108"/>
        <v>8.131724834791812E-2</v>
      </c>
      <c r="O337" s="82">
        <f t="shared" si="103"/>
        <v>0.91926438682376521</v>
      </c>
      <c r="P337" s="82">
        <f t="shared" si="103"/>
        <v>0</v>
      </c>
      <c r="Q337" s="82">
        <f t="shared" si="109"/>
        <v>0</v>
      </c>
      <c r="R337" s="82">
        <f t="shared" si="111"/>
        <v>0</v>
      </c>
      <c r="S337" s="82">
        <f t="shared" si="111"/>
        <v>1.0571242285229357E-2</v>
      </c>
      <c r="T337" s="82">
        <f t="shared" si="111"/>
        <v>0</v>
      </c>
      <c r="U337" s="82">
        <f t="shared" si="111"/>
        <v>4.8302445518663369E-2</v>
      </c>
      <c r="V337" s="82">
        <f t="shared" si="111"/>
        <v>5.8548418810501046E-2</v>
      </c>
      <c r="W337" s="82">
        <f t="shared" si="104"/>
        <v>0</v>
      </c>
      <c r="X337" s="82">
        <f t="shared" si="111"/>
        <v>0.10164656043489766</v>
      </c>
      <c r="Y337" s="82">
        <f t="shared" si="111"/>
        <v>0</v>
      </c>
      <c r="Z337" s="82">
        <f t="shared" si="111"/>
        <v>0.16263449669583624</v>
      </c>
      <c r="AA337" s="82">
        <f t="shared" si="111"/>
        <v>0</v>
      </c>
      <c r="AB337" s="82"/>
      <c r="AC337" s="82">
        <f t="shared" si="111"/>
        <v>0</v>
      </c>
      <c r="AD337" s="82">
        <f t="shared" si="105"/>
        <v>1.6263449669583624E-2</v>
      </c>
      <c r="AE337" s="82">
        <f t="shared" si="111"/>
        <v>0</v>
      </c>
      <c r="AF337" s="82">
        <f t="shared" si="111"/>
        <v>0</v>
      </c>
      <c r="AG337" s="82">
        <f t="shared" si="106"/>
        <v>0</v>
      </c>
      <c r="AH337" s="82">
        <f t="shared" si="106"/>
        <v>8.6196283248793221E-3</v>
      </c>
      <c r="AI337" s="82">
        <f t="shared" si="106"/>
        <v>0</v>
      </c>
    </row>
    <row r="338" spans="1:35">
      <c r="A338" s="113">
        <f t="shared" si="110"/>
        <v>41291</v>
      </c>
      <c r="B338" s="117">
        <f t="shared" si="97"/>
        <v>1.5592961851205593</v>
      </c>
      <c r="C338" s="82">
        <f t="shared" si="100"/>
        <v>0</v>
      </c>
      <c r="D338" s="82">
        <f t="shared" si="111"/>
        <v>0</v>
      </c>
      <c r="E338" s="82">
        <f t="shared" si="111"/>
        <v>0</v>
      </c>
      <c r="F338" s="82">
        <f t="shared" si="102"/>
        <v>0</v>
      </c>
      <c r="G338" s="82">
        <f t="shared" si="111"/>
        <v>4.8790349008750872E-2</v>
      </c>
      <c r="H338" s="82">
        <f t="shared" si="111"/>
        <v>0</v>
      </c>
      <c r="I338" s="82">
        <f t="shared" si="111"/>
        <v>0</v>
      </c>
      <c r="J338" s="82">
        <f t="shared" si="111"/>
        <v>5.7572611830326026E-3</v>
      </c>
      <c r="K338" s="82">
        <f t="shared" si="111"/>
        <v>0</v>
      </c>
      <c r="L338" s="82">
        <f t="shared" si="111"/>
        <v>4.8790349008750872E-2</v>
      </c>
      <c r="M338" s="82">
        <f t="shared" si="111"/>
        <v>4.8790349008750872E-2</v>
      </c>
      <c r="N338" s="82">
        <f t="shared" si="108"/>
        <v>8.131724834791812E-2</v>
      </c>
      <c r="O338" s="82">
        <f t="shared" si="103"/>
        <v>0.91926438682376521</v>
      </c>
      <c r="P338" s="82">
        <f t="shared" si="103"/>
        <v>0</v>
      </c>
      <c r="Q338" s="82">
        <f t="shared" si="109"/>
        <v>0</v>
      </c>
      <c r="R338" s="82">
        <f t="shared" si="111"/>
        <v>0</v>
      </c>
      <c r="S338" s="82">
        <f t="shared" si="111"/>
        <v>1.0571242285229357E-2</v>
      </c>
      <c r="T338" s="82">
        <f t="shared" si="111"/>
        <v>0</v>
      </c>
      <c r="U338" s="82">
        <f t="shared" si="111"/>
        <v>4.8302445518663369E-2</v>
      </c>
      <c r="V338" s="82">
        <f t="shared" si="111"/>
        <v>5.8548418810501046E-2</v>
      </c>
      <c r="W338" s="82">
        <f t="shared" si="104"/>
        <v>0</v>
      </c>
      <c r="X338" s="82">
        <f t="shared" si="111"/>
        <v>0.10164656043489766</v>
      </c>
      <c r="Y338" s="82">
        <f t="shared" si="111"/>
        <v>0</v>
      </c>
      <c r="Z338" s="82">
        <f t="shared" si="111"/>
        <v>0.16263449669583624</v>
      </c>
      <c r="AA338" s="82">
        <f t="shared" si="111"/>
        <v>0</v>
      </c>
      <c r="AB338" s="82"/>
      <c r="AC338" s="82">
        <f t="shared" si="111"/>
        <v>0</v>
      </c>
      <c r="AD338" s="82">
        <f t="shared" si="105"/>
        <v>1.6263449669583624E-2</v>
      </c>
      <c r="AE338" s="82">
        <f t="shared" si="111"/>
        <v>0</v>
      </c>
      <c r="AF338" s="82">
        <f t="shared" si="111"/>
        <v>0</v>
      </c>
      <c r="AG338" s="82">
        <f t="shared" ref="AG338:AI352" si="112">AG$33/1.98347/31</f>
        <v>0</v>
      </c>
      <c r="AH338" s="82">
        <f t="shared" si="112"/>
        <v>8.6196283248793221E-3</v>
      </c>
      <c r="AI338" s="82">
        <f t="shared" si="112"/>
        <v>0</v>
      </c>
    </row>
    <row r="339" spans="1:35">
      <c r="A339" s="113">
        <f t="shared" si="110"/>
        <v>41292</v>
      </c>
      <c r="B339" s="117">
        <f t="shared" si="97"/>
        <v>1.5592961851205593</v>
      </c>
      <c r="C339" s="82">
        <f t="shared" si="100"/>
        <v>0</v>
      </c>
      <c r="D339" s="82">
        <f t="shared" si="111"/>
        <v>0</v>
      </c>
      <c r="E339" s="82">
        <f t="shared" si="111"/>
        <v>0</v>
      </c>
      <c r="F339" s="82">
        <f t="shared" si="102"/>
        <v>0</v>
      </c>
      <c r="G339" s="82">
        <f t="shared" si="111"/>
        <v>4.8790349008750872E-2</v>
      </c>
      <c r="H339" s="82">
        <f t="shared" si="111"/>
        <v>0</v>
      </c>
      <c r="I339" s="82">
        <f t="shared" si="111"/>
        <v>0</v>
      </c>
      <c r="J339" s="82">
        <f t="shared" si="111"/>
        <v>5.7572611830326026E-3</v>
      </c>
      <c r="K339" s="82">
        <f t="shared" si="111"/>
        <v>0</v>
      </c>
      <c r="L339" s="82">
        <f t="shared" si="111"/>
        <v>4.8790349008750872E-2</v>
      </c>
      <c r="M339" s="82">
        <f t="shared" si="111"/>
        <v>4.8790349008750872E-2</v>
      </c>
      <c r="N339" s="82">
        <f t="shared" si="108"/>
        <v>8.131724834791812E-2</v>
      </c>
      <c r="O339" s="82">
        <f t="shared" si="103"/>
        <v>0.91926438682376521</v>
      </c>
      <c r="P339" s="82">
        <f t="shared" si="103"/>
        <v>0</v>
      </c>
      <c r="Q339" s="82">
        <f t="shared" si="109"/>
        <v>0</v>
      </c>
      <c r="R339" s="82">
        <f t="shared" si="111"/>
        <v>0</v>
      </c>
      <c r="S339" s="82">
        <f t="shared" si="111"/>
        <v>1.0571242285229357E-2</v>
      </c>
      <c r="T339" s="82">
        <f t="shared" si="111"/>
        <v>0</v>
      </c>
      <c r="U339" s="82">
        <f t="shared" si="111"/>
        <v>4.8302445518663369E-2</v>
      </c>
      <c r="V339" s="82">
        <f t="shared" si="111"/>
        <v>5.8548418810501046E-2</v>
      </c>
      <c r="W339" s="82">
        <f t="shared" si="104"/>
        <v>0</v>
      </c>
      <c r="X339" s="82">
        <f t="shared" si="111"/>
        <v>0.10164656043489766</v>
      </c>
      <c r="Y339" s="82">
        <f t="shared" si="111"/>
        <v>0</v>
      </c>
      <c r="Z339" s="82">
        <f t="shared" si="111"/>
        <v>0.16263449669583624</v>
      </c>
      <c r="AA339" s="82">
        <f t="shared" si="111"/>
        <v>0</v>
      </c>
      <c r="AB339" s="82"/>
      <c r="AC339" s="82">
        <f t="shared" si="111"/>
        <v>0</v>
      </c>
      <c r="AD339" s="82">
        <f t="shared" si="105"/>
        <v>1.6263449669583624E-2</v>
      </c>
      <c r="AE339" s="82">
        <f t="shared" si="111"/>
        <v>0</v>
      </c>
      <c r="AF339" s="82">
        <f t="shared" si="111"/>
        <v>0</v>
      </c>
      <c r="AG339" s="82">
        <f t="shared" si="112"/>
        <v>0</v>
      </c>
      <c r="AH339" s="82">
        <f t="shared" si="112"/>
        <v>8.6196283248793221E-3</v>
      </c>
      <c r="AI339" s="82">
        <f t="shared" si="112"/>
        <v>0</v>
      </c>
    </row>
    <row r="340" spans="1:35">
      <c r="A340" s="113">
        <f t="shared" si="110"/>
        <v>41293</v>
      </c>
      <c r="B340" s="117">
        <f t="shared" si="97"/>
        <v>1.5592961851205593</v>
      </c>
      <c r="C340" s="82">
        <f t="shared" si="100"/>
        <v>0</v>
      </c>
      <c r="D340" s="82">
        <f t="shared" si="111"/>
        <v>0</v>
      </c>
      <c r="E340" s="82">
        <f t="shared" si="111"/>
        <v>0</v>
      </c>
      <c r="F340" s="82">
        <f t="shared" si="102"/>
        <v>0</v>
      </c>
      <c r="G340" s="82">
        <f t="shared" si="111"/>
        <v>4.8790349008750872E-2</v>
      </c>
      <c r="H340" s="82">
        <f t="shared" si="111"/>
        <v>0</v>
      </c>
      <c r="I340" s="82">
        <f t="shared" si="111"/>
        <v>0</v>
      </c>
      <c r="J340" s="82">
        <f t="shared" si="111"/>
        <v>5.7572611830326026E-3</v>
      </c>
      <c r="K340" s="82">
        <f t="shared" si="111"/>
        <v>0</v>
      </c>
      <c r="L340" s="82">
        <f t="shared" si="111"/>
        <v>4.8790349008750872E-2</v>
      </c>
      <c r="M340" s="82">
        <f t="shared" si="111"/>
        <v>4.8790349008750872E-2</v>
      </c>
      <c r="N340" s="82">
        <f t="shared" si="108"/>
        <v>8.131724834791812E-2</v>
      </c>
      <c r="O340" s="82">
        <f t="shared" si="103"/>
        <v>0.91926438682376521</v>
      </c>
      <c r="P340" s="82">
        <f t="shared" si="103"/>
        <v>0</v>
      </c>
      <c r="Q340" s="82">
        <f t="shared" si="109"/>
        <v>0</v>
      </c>
      <c r="R340" s="82">
        <f t="shared" si="111"/>
        <v>0</v>
      </c>
      <c r="S340" s="82">
        <f t="shared" si="111"/>
        <v>1.0571242285229357E-2</v>
      </c>
      <c r="T340" s="82">
        <f t="shared" si="111"/>
        <v>0</v>
      </c>
      <c r="U340" s="82">
        <f t="shared" si="111"/>
        <v>4.8302445518663369E-2</v>
      </c>
      <c r="V340" s="82">
        <f t="shared" si="111"/>
        <v>5.8548418810501046E-2</v>
      </c>
      <c r="W340" s="82">
        <f t="shared" si="104"/>
        <v>0</v>
      </c>
      <c r="X340" s="82">
        <f t="shared" si="111"/>
        <v>0.10164656043489766</v>
      </c>
      <c r="Y340" s="82">
        <f t="shared" si="111"/>
        <v>0</v>
      </c>
      <c r="Z340" s="82">
        <f t="shared" si="111"/>
        <v>0.16263449669583624</v>
      </c>
      <c r="AA340" s="82">
        <f t="shared" si="111"/>
        <v>0</v>
      </c>
      <c r="AB340" s="82"/>
      <c r="AC340" s="82">
        <f t="shared" si="111"/>
        <v>0</v>
      </c>
      <c r="AD340" s="82">
        <f t="shared" si="105"/>
        <v>1.6263449669583624E-2</v>
      </c>
      <c r="AE340" s="82">
        <f t="shared" si="111"/>
        <v>0</v>
      </c>
      <c r="AF340" s="82">
        <f t="shared" si="111"/>
        <v>0</v>
      </c>
      <c r="AG340" s="82">
        <f t="shared" si="112"/>
        <v>0</v>
      </c>
      <c r="AH340" s="82">
        <f t="shared" si="112"/>
        <v>8.6196283248793221E-3</v>
      </c>
      <c r="AI340" s="82">
        <f t="shared" si="112"/>
        <v>0</v>
      </c>
    </row>
    <row r="341" spans="1:35">
      <c r="A341" s="113">
        <f t="shared" si="110"/>
        <v>41294</v>
      </c>
      <c r="B341" s="117">
        <f t="shared" si="97"/>
        <v>1.5592961851205593</v>
      </c>
      <c r="C341" s="82">
        <f t="shared" si="100"/>
        <v>0</v>
      </c>
      <c r="D341" s="82">
        <f t="shared" si="111"/>
        <v>0</v>
      </c>
      <c r="E341" s="82">
        <f t="shared" si="111"/>
        <v>0</v>
      </c>
      <c r="F341" s="82">
        <f t="shared" si="102"/>
        <v>0</v>
      </c>
      <c r="G341" s="82">
        <f t="shared" si="111"/>
        <v>4.8790349008750872E-2</v>
      </c>
      <c r="H341" s="82">
        <f t="shared" si="111"/>
        <v>0</v>
      </c>
      <c r="I341" s="82">
        <f t="shared" si="111"/>
        <v>0</v>
      </c>
      <c r="J341" s="82">
        <f t="shared" si="111"/>
        <v>5.7572611830326026E-3</v>
      </c>
      <c r="K341" s="82">
        <f t="shared" si="111"/>
        <v>0</v>
      </c>
      <c r="L341" s="82">
        <f t="shared" si="111"/>
        <v>4.8790349008750872E-2</v>
      </c>
      <c r="M341" s="82">
        <f t="shared" si="111"/>
        <v>4.8790349008750872E-2</v>
      </c>
      <c r="N341" s="82">
        <f t="shared" si="108"/>
        <v>8.131724834791812E-2</v>
      </c>
      <c r="O341" s="82">
        <f t="shared" si="103"/>
        <v>0.91926438682376521</v>
      </c>
      <c r="P341" s="82">
        <f t="shared" si="103"/>
        <v>0</v>
      </c>
      <c r="Q341" s="82">
        <f t="shared" si="109"/>
        <v>0</v>
      </c>
      <c r="R341" s="82">
        <f t="shared" si="111"/>
        <v>0</v>
      </c>
      <c r="S341" s="82">
        <f t="shared" si="111"/>
        <v>1.0571242285229357E-2</v>
      </c>
      <c r="T341" s="82">
        <f t="shared" si="111"/>
        <v>0</v>
      </c>
      <c r="U341" s="82">
        <f t="shared" si="111"/>
        <v>4.8302445518663369E-2</v>
      </c>
      <c r="V341" s="82">
        <f t="shared" si="111"/>
        <v>5.8548418810501046E-2</v>
      </c>
      <c r="W341" s="82">
        <f t="shared" si="104"/>
        <v>0</v>
      </c>
      <c r="X341" s="82">
        <f t="shared" si="111"/>
        <v>0.10164656043489766</v>
      </c>
      <c r="Y341" s="82">
        <f t="shared" si="111"/>
        <v>0</v>
      </c>
      <c r="Z341" s="82">
        <f t="shared" si="111"/>
        <v>0.16263449669583624</v>
      </c>
      <c r="AA341" s="82">
        <f t="shared" si="111"/>
        <v>0</v>
      </c>
      <c r="AB341" s="82"/>
      <c r="AC341" s="82">
        <f t="shared" si="111"/>
        <v>0</v>
      </c>
      <c r="AD341" s="82">
        <f t="shared" si="105"/>
        <v>1.6263449669583624E-2</v>
      </c>
      <c r="AE341" s="82">
        <f t="shared" si="111"/>
        <v>0</v>
      </c>
      <c r="AF341" s="82">
        <f t="shared" si="111"/>
        <v>0</v>
      </c>
      <c r="AG341" s="82">
        <f t="shared" si="112"/>
        <v>0</v>
      </c>
      <c r="AH341" s="82">
        <f t="shared" si="112"/>
        <v>8.6196283248793221E-3</v>
      </c>
      <c r="AI341" s="82">
        <f t="shared" si="112"/>
        <v>0</v>
      </c>
    </row>
    <row r="342" spans="1:35">
      <c r="A342" s="113">
        <f t="shared" si="110"/>
        <v>41295</v>
      </c>
      <c r="B342" s="117">
        <f t="shared" si="97"/>
        <v>1.5592961851205593</v>
      </c>
      <c r="C342" s="82">
        <f t="shared" si="100"/>
        <v>0</v>
      </c>
      <c r="D342" s="82">
        <f t="shared" si="111"/>
        <v>0</v>
      </c>
      <c r="E342" s="82">
        <f t="shared" si="111"/>
        <v>0</v>
      </c>
      <c r="F342" s="82">
        <f t="shared" si="102"/>
        <v>0</v>
      </c>
      <c r="G342" s="82">
        <f t="shared" si="111"/>
        <v>4.8790349008750872E-2</v>
      </c>
      <c r="H342" s="82">
        <f t="shared" si="111"/>
        <v>0</v>
      </c>
      <c r="I342" s="82">
        <f t="shared" si="111"/>
        <v>0</v>
      </c>
      <c r="J342" s="82">
        <f t="shared" si="111"/>
        <v>5.7572611830326026E-3</v>
      </c>
      <c r="K342" s="82">
        <f t="shared" si="111"/>
        <v>0</v>
      </c>
      <c r="L342" s="82">
        <f t="shared" si="111"/>
        <v>4.8790349008750872E-2</v>
      </c>
      <c r="M342" s="82">
        <f t="shared" si="111"/>
        <v>4.8790349008750872E-2</v>
      </c>
      <c r="N342" s="82">
        <f t="shared" si="108"/>
        <v>8.131724834791812E-2</v>
      </c>
      <c r="O342" s="82">
        <f t="shared" si="103"/>
        <v>0.91926438682376521</v>
      </c>
      <c r="P342" s="82">
        <f t="shared" si="103"/>
        <v>0</v>
      </c>
      <c r="Q342" s="82">
        <f t="shared" si="109"/>
        <v>0</v>
      </c>
      <c r="R342" s="82">
        <f t="shared" si="111"/>
        <v>0</v>
      </c>
      <c r="S342" s="82">
        <f t="shared" si="111"/>
        <v>1.0571242285229357E-2</v>
      </c>
      <c r="T342" s="82">
        <f t="shared" si="111"/>
        <v>0</v>
      </c>
      <c r="U342" s="82">
        <f t="shared" si="111"/>
        <v>4.8302445518663369E-2</v>
      </c>
      <c r="V342" s="82">
        <f t="shared" si="111"/>
        <v>5.8548418810501046E-2</v>
      </c>
      <c r="W342" s="82">
        <f t="shared" si="104"/>
        <v>0</v>
      </c>
      <c r="X342" s="82">
        <f t="shared" si="111"/>
        <v>0.10164656043489766</v>
      </c>
      <c r="Y342" s="82">
        <f t="shared" si="111"/>
        <v>0</v>
      </c>
      <c r="Z342" s="82">
        <f t="shared" si="111"/>
        <v>0.16263449669583624</v>
      </c>
      <c r="AA342" s="82">
        <f t="shared" si="111"/>
        <v>0</v>
      </c>
      <c r="AB342" s="82"/>
      <c r="AC342" s="82">
        <f t="shared" si="111"/>
        <v>0</v>
      </c>
      <c r="AD342" s="82">
        <f t="shared" si="105"/>
        <v>1.6263449669583624E-2</v>
      </c>
      <c r="AE342" s="82">
        <f t="shared" si="111"/>
        <v>0</v>
      </c>
      <c r="AF342" s="82">
        <f t="shared" si="111"/>
        <v>0</v>
      </c>
      <c r="AG342" s="82">
        <f t="shared" si="112"/>
        <v>0</v>
      </c>
      <c r="AH342" s="82">
        <f t="shared" si="112"/>
        <v>8.6196283248793221E-3</v>
      </c>
      <c r="AI342" s="82">
        <f t="shared" si="112"/>
        <v>0</v>
      </c>
    </row>
    <row r="343" spans="1:35">
      <c r="A343" s="113">
        <f t="shared" si="110"/>
        <v>41296</v>
      </c>
      <c r="B343" s="117">
        <f t="shared" si="97"/>
        <v>1.5592961851205593</v>
      </c>
      <c r="C343" s="82">
        <f t="shared" si="100"/>
        <v>0</v>
      </c>
      <c r="D343" s="82">
        <f t="shared" si="111"/>
        <v>0</v>
      </c>
      <c r="E343" s="82">
        <f t="shared" si="111"/>
        <v>0</v>
      </c>
      <c r="F343" s="82">
        <f t="shared" si="102"/>
        <v>0</v>
      </c>
      <c r="G343" s="82">
        <f t="shared" si="111"/>
        <v>4.8790349008750872E-2</v>
      </c>
      <c r="H343" s="82">
        <f t="shared" si="111"/>
        <v>0</v>
      </c>
      <c r="I343" s="82">
        <f t="shared" si="111"/>
        <v>0</v>
      </c>
      <c r="J343" s="82">
        <f t="shared" si="111"/>
        <v>5.7572611830326026E-3</v>
      </c>
      <c r="K343" s="82">
        <f t="shared" si="111"/>
        <v>0</v>
      </c>
      <c r="L343" s="82">
        <f t="shared" si="111"/>
        <v>4.8790349008750872E-2</v>
      </c>
      <c r="M343" s="82">
        <f t="shared" si="111"/>
        <v>4.8790349008750872E-2</v>
      </c>
      <c r="N343" s="82">
        <f t="shared" si="108"/>
        <v>8.131724834791812E-2</v>
      </c>
      <c r="O343" s="82">
        <f t="shared" si="103"/>
        <v>0.91926438682376521</v>
      </c>
      <c r="P343" s="82">
        <f t="shared" si="103"/>
        <v>0</v>
      </c>
      <c r="Q343" s="82">
        <f t="shared" si="109"/>
        <v>0</v>
      </c>
      <c r="R343" s="82">
        <f t="shared" si="111"/>
        <v>0</v>
      </c>
      <c r="S343" s="82">
        <f t="shared" si="111"/>
        <v>1.0571242285229357E-2</v>
      </c>
      <c r="T343" s="82">
        <f t="shared" si="111"/>
        <v>0</v>
      </c>
      <c r="U343" s="82">
        <f t="shared" si="111"/>
        <v>4.8302445518663369E-2</v>
      </c>
      <c r="V343" s="82">
        <f t="shared" si="111"/>
        <v>5.8548418810501046E-2</v>
      </c>
      <c r="W343" s="82">
        <f t="shared" si="104"/>
        <v>0</v>
      </c>
      <c r="X343" s="82">
        <f t="shared" si="111"/>
        <v>0.10164656043489766</v>
      </c>
      <c r="Y343" s="82">
        <f t="shared" si="111"/>
        <v>0</v>
      </c>
      <c r="Z343" s="82">
        <f t="shared" si="111"/>
        <v>0.16263449669583624</v>
      </c>
      <c r="AA343" s="82">
        <f t="shared" si="111"/>
        <v>0</v>
      </c>
      <c r="AB343" s="82"/>
      <c r="AC343" s="82">
        <f t="shared" si="111"/>
        <v>0</v>
      </c>
      <c r="AD343" s="82">
        <f t="shared" si="105"/>
        <v>1.6263449669583624E-2</v>
      </c>
      <c r="AE343" s="82">
        <f t="shared" si="111"/>
        <v>0</v>
      </c>
      <c r="AF343" s="82">
        <f t="shared" si="111"/>
        <v>0</v>
      </c>
      <c r="AG343" s="82">
        <f t="shared" si="112"/>
        <v>0</v>
      </c>
      <c r="AH343" s="82">
        <f t="shared" si="112"/>
        <v>8.6196283248793221E-3</v>
      </c>
      <c r="AI343" s="82">
        <f t="shared" si="112"/>
        <v>0</v>
      </c>
    </row>
    <row r="344" spans="1:35">
      <c r="A344" s="113">
        <f t="shared" si="110"/>
        <v>41297</v>
      </c>
      <c r="B344" s="117">
        <f t="shared" si="97"/>
        <v>1.5592961851205593</v>
      </c>
      <c r="C344" s="82">
        <f t="shared" si="100"/>
        <v>0</v>
      </c>
      <c r="D344" s="82">
        <f t="shared" si="111"/>
        <v>0</v>
      </c>
      <c r="E344" s="82">
        <f t="shared" si="111"/>
        <v>0</v>
      </c>
      <c r="F344" s="82">
        <f t="shared" si="102"/>
        <v>0</v>
      </c>
      <c r="G344" s="82">
        <f t="shared" si="111"/>
        <v>4.8790349008750872E-2</v>
      </c>
      <c r="H344" s="82">
        <f t="shared" si="111"/>
        <v>0</v>
      </c>
      <c r="I344" s="82">
        <f t="shared" si="111"/>
        <v>0</v>
      </c>
      <c r="J344" s="82">
        <f t="shared" si="111"/>
        <v>5.7572611830326026E-3</v>
      </c>
      <c r="K344" s="82">
        <f t="shared" si="111"/>
        <v>0</v>
      </c>
      <c r="L344" s="82">
        <f t="shared" si="111"/>
        <v>4.8790349008750872E-2</v>
      </c>
      <c r="M344" s="82">
        <f t="shared" si="111"/>
        <v>4.8790349008750872E-2</v>
      </c>
      <c r="N344" s="82">
        <f t="shared" si="108"/>
        <v>8.131724834791812E-2</v>
      </c>
      <c r="O344" s="82">
        <f t="shared" si="103"/>
        <v>0.91926438682376521</v>
      </c>
      <c r="P344" s="82">
        <f t="shared" si="103"/>
        <v>0</v>
      </c>
      <c r="Q344" s="82">
        <f t="shared" si="109"/>
        <v>0</v>
      </c>
      <c r="R344" s="82">
        <f t="shared" si="111"/>
        <v>0</v>
      </c>
      <c r="S344" s="82">
        <f t="shared" si="111"/>
        <v>1.0571242285229357E-2</v>
      </c>
      <c r="T344" s="82">
        <f t="shared" si="111"/>
        <v>0</v>
      </c>
      <c r="U344" s="82">
        <f t="shared" si="111"/>
        <v>4.8302445518663369E-2</v>
      </c>
      <c r="V344" s="82">
        <f t="shared" si="111"/>
        <v>5.8548418810501046E-2</v>
      </c>
      <c r="W344" s="82">
        <f t="shared" si="104"/>
        <v>0</v>
      </c>
      <c r="X344" s="82">
        <f t="shared" si="111"/>
        <v>0.10164656043489766</v>
      </c>
      <c r="Y344" s="82">
        <f t="shared" si="111"/>
        <v>0</v>
      </c>
      <c r="Z344" s="82">
        <f t="shared" si="111"/>
        <v>0.16263449669583624</v>
      </c>
      <c r="AA344" s="82">
        <f t="shared" si="111"/>
        <v>0</v>
      </c>
      <c r="AB344" s="82"/>
      <c r="AC344" s="82">
        <f t="shared" si="111"/>
        <v>0</v>
      </c>
      <c r="AD344" s="82">
        <f t="shared" si="105"/>
        <v>1.6263449669583624E-2</v>
      </c>
      <c r="AE344" s="82">
        <f t="shared" si="111"/>
        <v>0</v>
      </c>
      <c r="AF344" s="82">
        <f t="shared" si="111"/>
        <v>0</v>
      </c>
      <c r="AG344" s="82">
        <f t="shared" si="112"/>
        <v>0</v>
      </c>
      <c r="AH344" s="82">
        <f t="shared" si="112"/>
        <v>8.6196283248793221E-3</v>
      </c>
      <c r="AI344" s="82">
        <f t="shared" si="112"/>
        <v>0</v>
      </c>
    </row>
    <row r="345" spans="1:35">
      <c r="A345" s="113">
        <f t="shared" si="110"/>
        <v>41298</v>
      </c>
      <c r="B345" s="117">
        <f t="shared" si="97"/>
        <v>1.5592961851205593</v>
      </c>
      <c r="C345" s="82">
        <f t="shared" si="100"/>
        <v>0</v>
      </c>
      <c r="D345" s="82">
        <f t="shared" si="111"/>
        <v>0</v>
      </c>
      <c r="E345" s="82">
        <f t="shared" si="111"/>
        <v>0</v>
      </c>
      <c r="F345" s="82">
        <f t="shared" si="102"/>
        <v>0</v>
      </c>
      <c r="G345" s="82">
        <f t="shared" si="111"/>
        <v>4.8790349008750872E-2</v>
      </c>
      <c r="H345" s="82">
        <f t="shared" si="111"/>
        <v>0</v>
      </c>
      <c r="I345" s="82">
        <f t="shared" si="111"/>
        <v>0</v>
      </c>
      <c r="J345" s="82">
        <f t="shared" si="111"/>
        <v>5.7572611830326026E-3</v>
      </c>
      <c r="K345" s="82">
        <f t="shared" si="111"/>
        <v>0</v>
      </c>
      <c r="L345" s="82">
        <f t="shared" si="111"/>
        <v>4.8790349008750872E-2</v>
      </c>
      <c r="M345" s="82">
        <f t="shared" si="111"/>
        <v>4.8790349008750872E-2</v>
      </c>
      <c r="N345" s="82">
        <f t="shared" si="108"/>
        <v>8.131724834791812E-2</v>
      </c>
      <c r="O345" s="82">
        <f t="shared" si="103"/>
        <v>0.91926438682376521</v>
      </c>
      <c r="P345" s="82">
        <f t="shared" si="103"/>
        <v>0</v>
      </c>
      <c r="Q345" s="82">
        <f t="shared" si="109"/>
        <v>0</v>
      </c>
      <c r="R345" s="82">
        <f t="shared" si="111"/>
        <v>0</v>
      </c>
      <c r="S345" s="82">
        <f t="shared" si="111"/>
        <v>1.0571242285229357E-2</v>
      </c>
      <c r="T345" s="82">
        <f t="shared" si="111"/>
        <v>0</v>
      </c>
      <c r="U345" s="82">
        <f t="shared" si="111"/>
        <v>4.8302445518663369E-2</v>
      </c>
      <c r="V345" s="82">
        <f t="shared" si="111"/>
        <v>5.8548418810501046E-2</v>
      </c>
      <c r="W345" s="82">
        <f t="shared" si="104"/>
        <v>0</v>
      </c>
      <c r="X345" s="82">
        <f t="shared" si="111"/>
        <v>0.10164656043489766</v>
      </c>
      <c r="Y345" s="82">
        <f t="shared" si="111"/>
        <v>0</v>
      </c>
      <c r="Z345" s="82">
        <f t="shared" si="111"/>
        <v>0.16263449669583624</v>
      </c>
      <c r="AA345" s="82">
        <f t="shared" si="111"/>
        <v>0</v>
      </c>
      <c r="AB345" s="82"/>
      <c r="AC345" s="82">
        <f t="shared" ref="D345:AG352" si="113">AC$33/1.98347/31</f>
        <v>0</v>
      </c>
      <c r="AD345" s="82">
        <f t="shared" si="105"/>
        <v>1.6263449669583624E-2</v>
      </c>
      <c r="AE345" s="82">
        <f t="shared" si="113"/>
        <v>0</v>
      </c>
      <c r="AF345" s="82">
        <f t="shared" si="113"/>
        <v>0</v>
      </c>
      <c r="AG345" s="82">
        <f t="shared" si="113"/>
        <v>0</v>
      </c>
      <c r="AH345" s="82">
        <f t="shared" si="112"/>
        <v>8.6196283248793221E-3</v>
      </c>
      <c r="AI345" s="82">
        <f t="shared" si="112"/>
        <v>0</v>
      </c>
    </row>
    <row r="346" spans="1:35">
      <c r="A346" s="113">
        <f t="shared" si="110"/>
        <v>41299</v>
      </c>
      <c r="B346" s="117">
        <f t="shared" si="97"/>
        <v>1.5592961851205593</v>
      </c>
      <c r="C346" s="82">
        <f t="shared" si="100"/>
        <v>0</v>
      </c>
      <c r="D346" s="82">
        <f t="shared" si="113"/>
        <v>0</v>
      </c>
      <c r="E346" s="82">
        <f t="shared" si="113"/>
        <v>0</v>
      </c>
      <c r="F346" s="82">
        <f t="shared" si="113"/>
        <v>0</v>
      </c>
      <c r="G346" s="82">
        <f t="shared" si="113"/>
        <v>4.8790349008750872E-2</v>
      </c>
      <c r="H346" s="82">
        <f t="shared" si="113"/>
        <v>0</v>
      </c>
      <c r="I346" s="82">
        <f t="shared" si="113"/>
        <v>0</v>
      </c>
      <c r="J346" s="82">
        <f t="shared" si="113"/>
        <v>5.7572611830326026E-3</v>
      </c>
      <c r="K346" s="82">
        <f t="shared" si="113"/>
        <v>0</v>
      </c>
      <c r="L346" s="82">
        <f t="shared" si="113"/>
        <v>4.8790349008750872E-2</v>
      </c>
      <c r="M346" s="82">
        <f t="shared" si="113"/>
        <v>4.8790349008750872E-2</v>
      </c>
      <c r="N346" s="82">
        <f t="shared" si="113"/>
        <v>8.131724834791812E-2</v>
      </c>
      <c r="O346" s="82">
        <f t="shared" si="103"/>
        <v>0.91926438682376521</v>
      </c>
      <c r="P346" s="82">
        <f t="shared" si="103"/>
        <v>0</v>
      </c>
      <c r="Q346" s="82">
        <f t="shared" si="113"/>
        <v>0</v>
      </c>
      <c r="R346" s="82">
        <f t="shared" si="113"/>
        <v>0</v>
      </c>
      <c r="S346" s="82">
        <f t="shared" si="113"/>
        <v>1.0571242285229357E-2</v>
      </c>
      <c r="T346" s="82">
        <f t="shared" si="113"/>
        <v>0</v>
      </c>
      <c r="U346" s="82">
        <f t="shared" si="113"/>
        <v>4.8302445518663369E-2</v>
      </c>
      <c r="V346" s="82">
        <f t="shared" si="113"/>
        <v>5.8548418810501046E-2</v>
      </c>
      <c r="W346" s="82">
        <f t="shared" si="113"/>
        <v>0</v>
      </c>
      <c r="X346" s="82">
        <f t="shared" si="113"/>
        <v>0.10164656043489766</v>
      </c>
      <c r="Y346" s="82">
        <f t="shared" si="113"/>
        <v>0</v>
      </c>
      <c r="Z346" s="82">
        <f t="shared" si="113"/>
        <v>0.16263449669583624</v>
      </c>
      <c r="AA346" s="82">
        <f t="shared" si="113"/>
        <v>0</v>
      </c>
      <c r="AB346" s="82"/>
      <c r="AC346" s="82">
        <f t="shared" si="113"/>
        <v>0</v>
      </c>
      <c r="AD346" s="82">
        <f t="shared" si="113"/>
        <v>1.6263449669583624E-2</v>
      </c>
      <c r="AE346" s="82">
        <f t="shared" si="113"/>
        <v>0</v>
      </c>
      <c r="AF346" s="82">
        <f t="shared" si="113"/>
        <v>0</v>
      </c>
      <c r="AG346" s="82">
        <f t="shared" si="112"/>
        <v>0</v>
      </c>
      <c r="AH346" s="82">
        <f t="shared" si="112"/>
        <v>8.6196283248793221E-3</v>
      </c>
      <c r="AI346" s="82">
        <f t="shared" si="112"/>
        <v>0</v>
      </c>
    </row>
    <row r="347" spans="1:35">
      <c r="A347" s="113">
        <f t="shared" si="110"/>
        <v>41300</v>
      </c>
      <c r="B347" s="117">
        <f t="shared" si="97"/>
        <v>1.5592961851205593</v>
      </c>
      <c r="C347" s="82">
        <f t="shared" si="100"/>
        <v>0</v>
      </c>
      <c r="D347" s="82">
        <f t="shared" si="113"/>
        <v>0</v>
      </c>
      <c r="E347" s="82">
        <f t="shared" si="113"/>
        <v>0</v>
      </c>
      <c r="F347" s="82">
        <f t="shared" si="113"/>
        <v>0</v>
      </c>
      <c r="G347" s="82">
        <f t="shared" si="113"/>
        <v>4.8790349008750872E-2</v>
      </c>
      <c r="H347" s="82">
        <f t="shared" si="113"/>
        <v>0</v>
      </c>
      <c r="I347" s="82">
        <f t="shared" si="113"/>
        <v>0</v>
      </c>
      <c r="J347" s="82">
        <f t="shared" si="113"/>
        <v>5.7572611830326026E-3</v>
      </c>
      <c r="K347" s="82">
        <f t="shared" si="113"/>
        <v>0</v>
      </c>
      <c r="L347" s="82">
        <f t="shared" si="113"/>
        <v>4.8790349008750872E-2</v>
      </c>
      <c r="M347" s="82">
        <f t="shared" si="113"/>
        <v>4.8790349008750872E-2</v>
      </c>
      <c r="N347" s="82">
        <f t="shared" si="113"/>
        <v>8.131724834791812E-2</v>
      </c>
      <c r="O347" s="82">
        <f t="shared" si="103"/>
        <v>0.91926438682376521</v>
      </c>
      <c r="P347" s="82">
        <f t="shared" si="103"/>
        <v>0</v>
      </c>
      <c r="Q347" s="82">
        <f t="shared" si="113"/>
        <v>0</v>
      </c>
      <c r="R347" s="82">
        <f t="shared" si="113"/>
        <v>0</v>
      </c>
      <c r="S347" s="82">
        <f t="shared" si="113"/>
        <v>1.0571242285229357E-2</v>
      </c>
      <c r="T347" s="82">
        <f t="shared" si="113"/>
        <v>0</v>
      </c>
      <c r="U347" s="82">
        <f t="shared" si="113"/>
        <v>4.8302445518663369E-2</v>
      </c>
      <c r="V347" s="82">
        <f t="shared" si="113"/>
        <v>5.8548418810501046E-2</v>
      </c>
      <c r="W347" s="82">
        <f t="shared" si="113"/>
        <v>0</v>
      </c>
      <c r="X347" s="82">
        <f t="shared" si="113"/>
        <v>0.10164656043489766</v>
      </c>
      <c r="Y347" s="82">
        <f t="shared" si="113"/>
        <v>0</v>
      </c>
      <c r="Z347" s="82">
        <f t="shared" si="113"/>
        <v>0.16263449669583624</v>
      </c>
      <c r="AA347" s="82">
        <f t="shared" si="113"/>
        <v>0</v>
      </c>
      <c r="AB347" s="82"/>
      <c r="AC347" s="82">
        <f t="shared" si="113"/>
        <v>0</v>
      </c>
      <c r="AD347" s="82">
        <f t="shared" si="113"/>
        <v>1.6263449669583624E-2</v>
      </c>
      <c r="AE347" s="82">
        <f t="shared" si="113"/>
        <v>0</v>
      </c>
      <c r="AF347" s="82">
        <f t="shared" si="113"/>
        <v>0</v>
      </c>
      <c r="AG347" s="82">
        <f t="shared" si="112"/>
        <v>0</v>
      </c>
      <c r="AH347" s="82">
        <f t="shared" si="112"/>
        <v>8.6196283248793221E-3</v>
      </c>
      <c r="AI347" s="82">
        <f t="shared" si="112"/>
        <v>0</v>
      </c>
    </row>
    <row r="348" spans="1:35">
      <c r="A348" s="113">
        <f t="shared" si="110"/>
        <v>41301</v>
      </c>
      <c r="B348" s="117">
        <f t="shared" si="97"/>
        <v>1.5592961851205593</v>
      </c>
      <c r="C348" s="82">
        <f t="shared" si="100"/>
        <v>0</v>
      </c>
      <c r="D348" s="82">
        <f t="shared" si="113"/>
        <v>0</v>
      </c>
      <c r="E348" s="82">
        <f t="shared" si="113"/>
        <v>0</v>
      </c>
      <c r="F348" s="82">
        <f t="shared" si="113"/>
        <v>0</v>
      </c>
      <c r="G348" s="82">
        <f t="shared" si="113"/>
        <v>4.8790349008750872E-2</v>
      </c>
      <c r="H348" s="82">
        <f t="shared" si="113"/>
        <v>0</v>
      </c>
      <c r="I348" s="82">
        <f t="shared" si="113"/>
        <v>0</v>
      </c>
      <c r="J348" s="82">
        <f t="shared" si="113"/>
        <v>5.7572611830326026E-3</v>
      </c>
      <c r="K348" s="82">
        <f t="shared" si="113"/>
        <v>0</v>
      </c>
      <c r="L348" s="82">
        <f t="shared" si="113"/>
        <v>4.8790349008750872E-2</v>
      </c>
      <c r="M348" s="82">
        <f t="shared" si="113"/>
        <v>4.8790349008750872E-2</v>
      </c>
      <c r="N348" s="82">
        <f t="shared" si="113"/>
        <v>8.131724834791812E-2</v>
      </c>
      <c r="O348" s="82">
        <f t="shared" si="103"/>
        <v>0.91926438682376521</v>
      </c>
      <c r="P348" s="82">
        <f t="shared" si="103"/>
        <v>0</v>
      </c>
      <c r="Q348" s="82">
        <f t="shared" si="113"/>
        <v>0</v>
      </c>
      <c r="R348" s="82">
        <f t="shared" si="113"/>
        <v>0</v>
      </c>
      <c r="S348" s="82">
        <f t="shared" si="113"/>
        <v>1.0571242285229357E-2</v>
      </c>
      <c r="T348" s="82">
        <f t="shared" si="113"/>
        <v>0</v>
      </c>
      <c r="U348" s="82">
        <f t="shared" si="113"/>
        <v>4.8302445518663369E-2</v>
      </c>
      <c r="V348" s="82">
        <f t="shared" si="113"/>
        <v>5.8548418810501046E-2</v>
      </c>
      <c r="W348" s="82">
        <f t="shared" si="113"/>
        <v>0</v>
      </c>
      <c r="X348" s="82">
        <f t="shared" si="113"/>
        <v>0.10164656043489766</v>
      </c>
      <c r="Y348" s="82">
        <f t="shared" si="113"/>
        <v>0</v>
      </c>
      <c r="Z348" s="82">
        <f t="shared" si="113"/>
        <v>0.16263449669583624</v>
      </c>
      <c r="AA348" s="82">
        <f t="shared" si="113"/>
        <v>0</v>
      </c>
      <c r="AB348" s="82"/>
      <c r="AC348" s="82">
        <f t="shared" si="113"/>
        <v>0</v>
      </c>
      <c r="AD348" s="82">
        <f t="shared" si="113"/>
        <v>1.6263449669583624E-2</v>
      </c>
      <c r="AE348" s="82">
        <f t="shared" si="113"/>
        <v>0</v>
      </c>
      <c r="AF348" s="82">
        <f t="shared" si="113"/>
        <v>0</v>
      </c>
      <c r="AG348" s="82">
        <f t="shared" si="112"/>
        <v>0</v>
      </c>
      <c r="AH348" s="82">
        <f t="shared" si="112"/>
        <v>8.6196283248793221E-3</v>
      </c>
      <c r="AI348" s="82">
        <f t="shared" si="112"/>
        <v>0</v>
      </c>
    </row>
    <row r="349" spans="1:35">
      <c r="A349" s="113">
        <f t="shared" si="110"/>
        <v>41302</v>
      </c>
      <c r="B349" s="117">
        <f t="shared" si="97"/>
        <v>1.5592961851205593</v>
      </c>
      <c r="C349" s="82">
        <f t="shared" si="100"/>
        <v>0</v>
      </c>
      <c r="D349" s="82">
        <f t="shared" si="113"/>
        <v>0</v>
      </c>
      <c r="E349" s="82">
        <f t="shared" si="113"/>
        <v>0</v>
      </c>
      <c r="F349" s="82">
        <f t="shared" si="113"/>
        <v>0</v>
      </c>
      <c r="G349" s="82">
        <f t="shared" si="113"/>
        <v>4.8790349008750872E-2</v>
      </c>
      <c r="H349" s="82">
        <f t="shared" si="113"/>
        <v>0</v>
      </c>
      <c r="I349" s="82">
        <f t="shared" si="113"/>
        <v>0</v>
      </c>
      <c r="J349" s="82">
        <f t="shared" si="113"/>
        <v>5.7572611830326026E-3</v>
      </c>
      <c r="K349" s="82">
        <f t="shared" si="113"/>
        <v>0</v>
      </c>
      <c r="L349" s="82">
        <f t="shared" si="113"/>
        <v>4.8790349008750872E-2</v>
      </c>
      <c r="M349" s="82">
        <f t="shared" si="113"/>
        <v>4.8790349008750872E-2</v>
      </c>
      <c r="N349" s="82">
        <f t="shared" si="113"/>
        <v>8.131724834791812E-2</v>
      </c>
      <c r="O349" s="82">
        <f t="shared" si="103"/>
        <v>0.91926438682376521</v>
      </c>
      <c r="P349" s="82">
        <f t="shared" si="103"/>
        <v>0</v>
      </c>
      <c r="Q349" s="82">
        <f t="shared" si="113"/>
        <v>0</v>
      </c>
      <c r="R349" s="82">
        <f t="shared" si="113"/>
        <v>0</v>
      </c>
      <c r="S349" s="82">
        <f t="shared" si="113"/>
        <v>1.0571242285229357E-2</v>
      </c>
      <c r="T349" s="82">
        <f t="shared" si="113"/>
        <v>0</v>
      </c>
      <c r="U349" s="82">
        <f t="shared" si="113"/>
        <v>4.8302445518663369E-2</v>
      </c>
      <c r="V349" s="82">
        <f t="shared" si="113"/>
        <v>5.8548418810501046E-2</v>
      </c>
      <c r="W349" s="82">
        <f t="shared" si="113"/>
        <v>0</v>
      </c>
      <c r="X349" s="82">
        <f t="shared" si="113"/>
        <v>0.10164656043489766</v>
      </c>
      <c r="Y349" s="82">
        <f t="shared" si="113"/>
        <v>0</v>
      </c>
      <c r="Z349" s="82">
        <f t="shared" si="113"/>
        <v>0.16263449669583624</v>
      </c>
      <c r="AA349" s="82">
        <f t="shared" si="113"/>
        <v>0</v>
      </c>
      <c r="AB349" s="82"/>
      <c r="AC349" s="82">
        <f t="shared" si="113"/>
        <v>0</v>
      </c>
      <c r="AD349" s="82">
        <f t="shared" si="113"/>
        <v>1.6263449669583624E-2</v>
      </c>
      <c r="AE349" s="82">
        <f t="shared" si="113"/>
        <v>0</v>
      </c>
      <c r="AF349" s="82">
        <f t="shared" si="113"/>
        <v>0</v>
      </c>
      <c r="AG349" s="82">
        <f t="shared" si="112"/>
        <v>0</v>
      </c>
      <c r="AH349" s="82">
        <f t="shared" si="112"/>
        <v>8.6196283248793221E-3</v>
      </c>
      <c r="AI349" s="82">
        <f t="shared" si="112"/>
        <v>0</v>
      </c>
    </row>
    <row r="350" spans="1:35">
      <c r="A350" s="113">
        <f t="shared" si="110"/>
        <v>41303</v>
      </c>
      <c r="B350" s="117">
        <f t="shared" si="97"/>
        <v>1.5592961851205593</v>
      </c>
      <c r="C350" s="82">
        <f t="shared" si="100"/>
        <v>0</v>
      </c>
      <c r="D350" s="82">
        <f t="shared" si="113"/>
        <v>0</v>
      </c>
      <c r="E350" s="82">
        <f t="shared" si="113"/>
        <v>0</v>
      </c>
      <c r="F350" s="82">
        <f t="shared" si="113"/>
        <v>0</v>
      </c>
      <c r="G350" s="82">
        <f t="shared" si="113"/>
        <v>4.8790349008750872E-2</v>
      </c>
      <c r="H350" s="82">
        <f t="shared" si="113"/>
        <v>0</v>
      </c>
      <c r="I350" s="82">
        <f t="shared" si="113"/>
        <v>0</v>
      </c>
      <c r="J350" s="82">
        <f t="shared" si="113"/>
        <v>5.7572611830326026E-3</v>
      </c>
      <c r="K350" s="82">
        <f t="shared" si="113"/>
        <v>0</v>
      </c>
      <c r="L350" s="82">
        <f t="shared" si="113"/>
        <v>4.8790349008750872E-2</v>
      </c>
      <c r="M350" s="82">
        <f t="shared" si="113"/>
        <v>4.8790349008750872E-2</v>
      </c>
      <c r="N350" s="82">
        <f t="shared" si="113"/>
        <v>8.131724834791812E-2</v>
      </c>
      <c r="O350" s="82">
        <f t="shared" si="103"/>
        <v>0.91926438682376521</v>
      </c>
      <c r="P350" s="82">
        <f t="shared" si="103"/>
        <v>0</v>
      </c>
      <c r="Q350" s="82">
        <f t="shared" si="113"/>
        <v>0</v>
      </c>
      <c r="R350" s="82">
        <f t="shared" si="113"/>
        <v>0</v>
      </c>
      <c r="S350" s="82">
        <f t="shared" si="113"/>
        <v>1.0571242285229357E-2</v>
      </c>
      <c r="T350" s="82">
        <f t="shared" si="113"/>
        <v>0</v>
      </c>
      <c r="U350" s="82">
        <f t="shared" si="113"/>
        <v>4.8302445518663369E-2</v>
      </c>
      <c r="V350" s="82">
        <f t="shared" si="113"/>
        <v>5.8548418810501046E-2</v>
      </c>
      <c r="W350" s="82">
        <f t="shared" si="113"/>
        <v>0</v>
      </c>
      <c r="X350" s="82">
        <f t="shared" si="113"/>
        <v>0.10164656043489766</v>
      </c>
      <c r="Y350" s="82">
        <f t="shared" si="113"/>
        <v>0</v>
      </c>
      <c r="Z350" s="82">
        <f t="shared" si="113"/>
        <v>0.16263449669583624</v>
      </c>
      <c r="AA350" s="82">
        <f t="shared" si="113"/>
        <v>0</v>
      </c>
      <c r="AB350" s="82"/>
      <c r="AC350" s="82">
        <f t="shared" si="113"/>
        <v>0</v>
      </c>
      <c r="AD350" s="82">
        <f t="shared" si="113"/>
        <v>1.6263449669583624E-2</v>
      </c>
      <c r="AE350" s="82">
        <f t="shared" si="113"/>
        <v>0</v>
      </c>
      <c r="AF350" s="82">
        <f t="shared" si="113"/>
        <v>0</v>
      </c>
      <c r="AG350" s="82">
        <f t="shared" si="112"/>
        <v>0</v>
      </c>
      <c r="AH350" s="82">
        <f t="shared" si="112"/>
        <v>8.6196283248793221E-3</v>
      </c>
      <c r="AI350" s="82">
        <f t="shared" si="112"/>
        <v>0</v>
      </c>
    </row>
    <row r="351" spans="1:35">
      <c r="A351" s="113">
        <f t="shared" si="110"/>
        <v>41304</v>
      </c>
      <c r="B351" s="117">
        <f t="shared" si="97"/>
        <v>1.5592961851205593</v>
      </c>
      <c r="C351" s="82">
        <f t="shared" si="100"/>
        <v>0</v>
      </c>
      <c r="D351" s="82">
        <f t="shared" si="113"/>
        <v>0</v>
      </c>
      <c r="E351" s="82">
        <f t="shared" si="113"/>
        <v>0</v>
      </c>
      <c r="F351" s="82">
        <f t="shared" si="113"/>
        <v>0</v>
      </c>
      <c r="G351" s="82">
        <f t="shared" si="113"/>
        <v>4.8790349008750872E-2</v>
      </c>
      <c r="H351" s="82">
        <f t="shared" si="113"/>
        <v>0</v>
      </c>
      <c r="I351" s="82">
        <f t="shared" si="113"/>
        <v>0</v>
      </c>
      <c r="J351" s="82">
        <f t="shared" si="113"/>
        <v>5.7572611830326026E-3</v>
      </c>
      <c r="K351" s="82">
        <f t="shared" si="113"/>
        <v>0</v>
      </c>
      <c r="L351" s="82">
        <f t="shared" si="113"/>
        <v>4.8790349008750872E-2</v>
      </c>
      <c r="M351" s="82">
        <f t="shared" si="113"/>
        <v>4.8790349008750872E-2</v>
      </c>
      <c r="N351" s="82">
        <f t="shared" si="113"/>
        <v>8.131724834791812E-2</v>
      </c>
      <c r="O351" s="82">
        <f t="shared" si="103"/>
        <v>0.91926438682376521</v>
      </c>
      <c r="P351" s="82">
        <f t="shared" si="103"/>
        <v>0</v>
      </c>
      <c r="Q351" s="82">
        <f t="shared" si="113"/>
        <v>0</v>
      </c>
      <c r="R351" s="82">
        <f t="shared" si="113"/>
        <v>0</v>
      </c>
      <c r="S351" s="82">
        <f t="shared" si="113"/>
        <v>1.0571242285229357E-2</v>
      </c>
      <c r="T351" s="82">
        <f t="shared" si="113"/>
        <v>0</v>
      </c>
      <c r="U351" s="82">
        <f t="shared" si="113"/>
        <v>4.8302445518663369E-2</v>
      </c>
      <c r="V351" s="82">
        <f t="shared" si="113"/>
        <v>5.8548418810501046E-2</v>
      </c>
      <c r="W351" s="82">
        <f t="shared" si="113"/>
        <v>0</v>
      </c>
      <c r="X351" s="82">
        <f t="shared" si="113"/>
        <v>0.10164656043489766</v>
      </c>
      <c r="Y351" s="82">
        <f t="shared" si="113"/>
        <v>0</v>
      </c>
      <c r="Z351" s="82">
        <f t="shared" si="113"/>
        <v>0.16263449669583624</v>
      </c>
      <c r="AA351" s="82">
        <f t="shared" si="113"/>
        <v>0</v>
      </c>
      <c r="AB351" s="82"/>
      <c r="AC351" s="82">
        <f t="shared" si="113"/>
        <v>0</v>
      </c>
      <c r="AD351" s="82">
        <f t="shared" si="113"/>
        <v>1.6263449669583624E-2</v>
      </c>
      <c r="AE351" s="82">
        <f t="shared" si="113"/>
        <v>0</v>
      </c>
      <c r="AF351" s="82">
        <f t="shared" si="113"/>
        <v>0</v>
      </c>
      <c r="AG351" s="82">
        <f t="shared" si="112"/>
        <v>0</v>
      </c>
      <c r="AH351" s="82">
        <f t="shared" si="112"/>
        <v>8.6196283248793221E-3</v>
      </c>
      <c r="AI351" s="82">
        <f t="shared" si="112"/>
        <v>0</v>
      </c>
    </row>
    <row r="352" spans="1:35">
      <c r="A352" s="113">
        <f t="shared" si="110"/>
        <v>41305</v>
      </c>
      <c r="B352" s="117">
        <f t="shared" si="97"/>
        <v>1.5592961851205593</v>
      </c>
      <c r="C352" s="82">
        <f t="shared" si="100"/>
        <v>0</v>
      </c>
      <c r="D352" s="82">
        <f t="shared" si="113"/>
        <v>0</v>
      </c>
      <c r="E352" s="82">
        <f t="shared" si="113"/>
        <v>0</v>
      </c>
      <c r="F352" s="82">
        <f t="shared" si="113"/>
        <v>0</v>
      </c>
      <c r="G352" s="82">
        <f t="shared" si="113"/>
        <v>4.8790349008750872E-2</v>
      </c>
      <c r="H352" s="82">
        <f t="shared" si="113"/>
        <v>0</v>
      </c>
      <c r="I352" s="82">
        <f t="shared" si="113"/>
        <v>0</v>
      </c>
      <c r="J352" s="82">
        <f t="shared" si="113"/>
        <v>5.7572611830326026E-3</v>
      </c>
      <c r="K352" s="82">
        <f t="shared" si="113"/>
        <v>0</v>
      </c>
      <c r="L352" s="82">
        <f t="shared" si="113"/>
        <v>4.8790349008750872E-2</v>
      </c>
      <c r="M352" s="82">
        <f t="shared" si="113"/>
        <v>4.8790349008750872E-2</v>
      </c>
      <c r="N352" s="82">
        <f t="shared" si="113"/>
        <v>8.131724834791812E-2</v>
      </c>
      <c r="O352" s="82">
        <f t="shared" si="103"/>
        <v>0.91926438682376521</v>
      </c>
      <c r="P352" s="82">
        <f t="shared" si="103"/>
        <v>0</v>
      </c>
      <c r="Q352" s="82">
        <f t="shared" si="113"/>
        <v>0</v>
      </c>
      <c r="R352" s="82">
        <f t="shared" si="113"/>
        <v>0</v>
      </c>
      <c r="S352" s="82">
        <f t="shared" si="113"/>
        <v>1.0571242285229357E-2</v>
      </c>
      <c r="T352" s="82">
        <f t="shared" si="113"/>
        <v>0</v>
      </c>
      <c r="U352" s="82">
        <f t="shared" si="113"/>
        <v>4.8302445518663369E-2</v>
      </c>
      <c r="V352" s="82">
        <f t="shared" si="113"/>
        <v>5.8548418810501046E-2</v>
      </c>
      <c r="W352" s="82">
        <f t="shared" si="113"/>
        <v>0</v>
      </c>
      <c r="X352" s="82">
        <f t="shared" si="113"/>
        <v>0.10164656043489766</v>
      </c>
      <c r="Y352" s="82">
        <f t="shared" si="113"/>
        <v>0</v>
      </c>
      <c r="Z352" s="82">
        <f t="shared" si="113"/>
        <v>0.16263449669583624</v>
      </c>
      <c r="AA352" s="82">
        <f t="shared" si="113"/>
        <v>0</v>
      </c>
      <c r="AB352" s="82"/>
      <c r="AC352" s="82">
        <f t="shared" si="113"/>
        <v>0</v>
      </c>
      <c r="AD352" s="82">
        <f t="shared" si="113"/>
        <v>1.6263449669583624E-2</v>
      </c>
      <c r="AE352" s="82">
        <f t="shared" si="113"/>
        <v>0</v>
      </c>
      <c r="AF352" s="82">
        <f t="shared" si="113"/>
        <v>0</v>
      </c>
      <c r="AG352" s="82">
        <f t="shared" si="112"/>
        <v>0</v>
      </c>
      <c r="AH352" s="82">
        <f t="shared" si="112"/>
        <v>8.6196283248793221E-3</v>
      </c>
      <c r="AI352" s="82">
        <f t="shared" si="112"/>
        <v>0</v>
      </c>
    </row>
    <row r="353" spans="1:35">
      <c r="A353" s="113">
        <f t="shared" si="110"/>
        <v>41306</v>
      </c>
      <c r="B353" s="117">
        <f t="shared" si="97"/>
        <v>1.5354954677420372</v>
      </c>
      <c r="C353" s="82">
        <f>C$34/1.98347/29</f>
        <v>0</v>
      </c>
      <c r="D353" s="82">
        <f t="shared" ref="D353:AG362" si="114">D$34/1.98347/29</f>
        <v>0</v>
      </c>
      <c r="E353" s="82">
        <f t="shared" si="114"/>
        <v>0</v>
      </c>
      <c r="F353" s="82">
        <f t="shared" si="114"/>
        <v>0</v>
      </c>
      <c r="G353" s="82">
        <f t="shared" si="114"/>
        <v>3.47701337763512E-2</v>
      </c>
      <c r="H353" s="82">
        <f t="shared" si="114"/>
        <v>0</v>
      </c>
      <c r="I353" s="82">
        <f t="shared" si="114"/>
        <v>0</v>
      </c>
      <c r="J353" s="82">
        <f t="shared" si="114"/>
        <v>5.3198304677817337E-3</v>
      </c>
      <c r="K353" s="82">
        <f t="shared" si="114"/>
        <v>0</v>
      </c>
      <c r="L353" s="82">
        <f t="shared" si="114"/>
        <v>5.2155200664526793E-2</v>
      </c>
      <c r="M353" s="82">
        <f t="shared" si="114"/>
        <v>5.2155200664526793E-2</v>
      </c>
      <c r="N353" s="82">
        <f t="shared" si="114"/>
        <v>6.9540267552702401E-2</v>
      </c>
      <c r="O353" s="82">
        <f t="shared" si="103"/>
        <v>0.91926438682376521</v>
      </c>
      <c r="P353" s="82">
        <f t="shared" si="103"/>
        <v>0</v>
      </c>
      <c r="Q353" s="82">
        <f t="shared" si="114"/>
        <v>0</v>
      </c>
      <c r="R353" s="82">
        <f t="shared" si="114"/>
        <v>0</v>
      </c>
      <c r="S353" s="82">
        <f t="shared" si="114"/>
        <v>1.1300293477314139E-2</v>
      </c>
      <c r="T353" s="82">
        <f t="shared" si="114"/>
        <v>0</v>
      </c>
      <c r="U353" s="82">
        <f t="shared" si="114"/>
        <v>6.3803195479604446E-2</v>
      </c>
      <c r="V353" s="82">
        <f t="shared" si="114"/>
        <v>5.389370735334436E-2</v>
      </c>
      <c r="W353" s="82">
        <f t="shared" si="114"/>
        <v>0</v>
      </c>
      <c r="X353" s="82">
        <f t="shared" si="114"/>
        <v>0.1086566680510975</v>
      </c>
      <c r="Y353" s="82">
        <f t="shared" si="114"/>
        <v>0</v>
      </c>
      <c r="Z353" s="82">
        <f t="shared" si="114"/>
        <v>0.1390805351054048</v>
      </c>
      <c r="AA353" s="82">
        <f t="shared" si="114"/>
        <v>0</v>
      </c>
      <c r="AB353" s="82">
        <f t="shared" si="114"/>
        <v>0</v>
      </c>
      <c r="AC353" s="82">
        <f t="shared" si="114"/>
        <v>0</v>
      </c>
      <c r="AD353" s="82">
        <f t="shared" si="114"/>
        <v>1.73850668881756E-2</v>
      </c>
      <c r="AE353" s="82">
        <f t="shared" si="114"/>
        <v>0</v>
      </c>
      <c r="AF353" s="82">
        <f t="shared" si="114"/>
        <v>0</v>
      </c>
      <c r="AG353" s="82">
        <f t="shared" si="114"/>
        <v>0</v>
      </c>
      <c r="AH353" s="82">
        <f t="shared" ref="AG353:AI361" si="115">AH$34/1.98347/29</f>
        <v>8.1709814374425309E-3</v>
      </c>
      <c r="AI353" s="82">
        <f t="shared" si="115"/>
        <v>0</v>
      </c>
    </row>
    <row r="354" spans="1:35">
      <c r="A354" s="113">
        <f t="shared" si="110"/>
        <v>41307</v>
      </c>
      <c r="B354" s="117">
        <f t="shared" si="97"/>
        <v>1.5354954677420372</v>
      </c>
      <c r="C354" s="82">
        <f t="shared" ref="C354:S378" si="116">C$34/1.98347/29</f>
        <v>0</v>
      </c>
      <c r="D354" s="82">
        <f t="shared" si="114"/>
        <v>0</v>
      </c>
      <c r="E354" s="82">
        <f t="shared" si="114"/>
        <v>0</v>
      </c>
      <c r="F354" s="82">
        <f t="shared" si="114"/>
        <v>0</v>
      </c>
      <c r="G354" s="82">
        <f t="shared" si="114"/>
        <v>3.47701337763512E-2</v>
      </c>
      <c r="H354" s="82">
        <f t="shared" si="114"/>
        <v>0</v>
      </c>
      <c r="I354" s="82">
        <f t="shared" si="114"/>
        <v>0</v>
      </c>
      <c r="J354" s="82">
        <f t="shared" si="114"/>
        <v>5.3198304677817337E-3</v>
      </c>
      <c r="K354" s="82">
        <f t="shared" si="114"/>
        <v>0</v>
      </c>
      <c r="L354" s="82">
        <f t="shared" si="114"/>
        <v>5.2155200664526793E-2</v>
      </c>
      <c r="M354" s="82">
        <f t="shared" si="114"/>
        <v>5.2155200664526793E-2</v>
      </c>
      <c r="N354" s="82">
        <f t="shared" si="114"/>
        <v>6.9540267552702401E-2</v>
      </c>
      <c r="O354" s="82">
        <f t="shared" si="103"/>
        <v>0.91926438682376521</v>
      </c>
      <c r="P354" s="82">
        <f t="shared" si="103"/>
        <v>0</v>
      </c>
      <c r="Q354" s="82">
        <f t="shared" si="114"/>
        <v>0</v>
      </c>
      <c r="R354" s="82">
        <f t="shared" si="114"/>
        <v>0</v>
      </c>
      <c r="S354" s="82">
        <f t="shared" si="114"/>
        <v>1.1300293477314139E-2</v>
      </c>
      <c r="T354" s="82">
        <f t="shared" si="114"/>
        <v>0</v>
      </c>
      <c r="U354" s="82">
        <f t="shared" si="114"/>
        <v>6.3803195479604446E-2</v>
      </c>
      <c r="V354" s="82">
        <f t="shared" si="114"/>
        <v>5.389370735334436E-2</v>
      </c>
      <c r="W354" s="82">
        <f t="shared" si="114"/>
        <v>0</v>
      </c>
      <c r="X354" s="82">
        <f t="shared" si="114"/>
        <v>0.1086566680510975</v>
      </c>
      <c r="Y354" s="82">
        <f t="shared" si="114"/>
        <v>0</v>
      </c>
      <c r="Z354" s="82">
        <f t="shared" si="114"/>
        <v>0.1390805351054048</v>
      </c>
      <c r="AA354" s="82">
        <f t="shared" si="114"/>
        <v>0</v>
      </c>
      <c r="AB354" s="82">
        <f t="shared" si="114"/>
        <v>0</v>
      </c>
      <c r="AC354" s="82">
        <f t="shared" si="114"/>
        <v>0</v>
      </c>
      <c r="AD354" s="82">
        <f t="shared" si="114"/>
        <v>1.73850668881756E-2</v>
      </c>
      <c r="AE354" s="82">
        <f t="shared" si="114"/>
        <v>0</v>
      </c>
      <c r="AF354" s="82">
        <f t="shared" si="114"/>
        <v>0</v>
      </c>
      <c r="AG354" s="82">
        <f t="shared" si="115"/>
        <v>0</v>
      </c>
      <c r="AH354" s="82">
        <f t="shared" si="115"/>
        <v>8.1709814374425309E-3</v>
      </c>
      <c r="AI354" s="82">
        <f t="shared" si="115"/>
        <v>0</v>
      </c>
    </row>
    <row r="355" spans="1:35">
      <c r="A355" s="113">
        <f t="shared" si="110"/>
        <v>41308</v>
      </c>
      <c r="B355" s="117">
        <f t="shared" si="97"/>
        <v>1.5354954677420372</v>
      </c>
      <c r="C355" s="82">
        <f t="shared" si="116"/>
        <v>0</v>
      </c>
      <c r="D355" s="82">
        <f t="shared" si="114"/>
        <v>0</v>
      </c>
      <c r="E355" s="82">
        <f t="shared" si="114"/>
        <v>0</v>
      </c>
      <c r="F355" s="82">
        <f t="shared" si="114"/>
        <v>0</v>
      </c>
      <c r="G355" s="82">
        <f t="shared" si="114"/>
        <v>3.47701337763512E-2</v>
      </c>
      <c r="H355" s="82">
        <f t="shared" si="114"/>
        <v>0</v>
      </c>
      <c r="I355" s="82">
        <f t="shared" si="114"/>
        <v>0</v>
      </c>
      <c r="J355" s="82">
        <f t="shared" si="114"/>
        <v>5.3198304677817337E-3</v>
      </c>
      <c r="K355" s="82">
        <f t="shared" si="114"/>
        <v>0</v>
      </c>
      <c r="L355" s="82">
        <f t="shared" si="114"/>
        <v>5.2155200664526793E-2</v>
      </c>
      <c r="M355" s="82">
        <f t="shared" si="114"/>
        <v>5.2155200664526793E-2</v>
      </c>
      <c r="N355" s="82">
        <f t="shared" si="114"/>
        <v>6.9540267552702401E-2</v>
      </c>
      <c r="O355" s="82">
        <f t="shared" si="103"/>
        <v>0.91926438682376521</v>
      </c>
      <c r="P355" s="82">
        <f t="shared" si="103"/>
        <v>0</v>
      </c>
      <c r="Q355" s="82">
        <f t="shared" si="114"/>
        <v>0</v>
      </c>
      <c r="R355" s="82">
        <f t="shared" si="114"/>
        <v>0</v>
      </c>
      <c r="S355" s="82">
        <f t="shared" si="114"/>
        <v>1.1300293477314139E-2</v>
      </c>
      <c r="T355" s="82">
        <f t="shared" si="114"/>
        <v>0</v>
      </c>
      <c r="U355" s="82">
        <f t="shared" si="114"/>
        <v>6.3803195479604446E-2</v>
      </c>
      <c r="V355" s="82">
        <f t="shared" si="114"/>
        <v>5.389370735334436E-2</v>
      </c>
      <c r="W355" s="82">
        <f t="shared" si="114"/>
        <v>0</v>
      </c>
      <c r="X355" s="82">
        <f t="shared" si="114"/>
        <v>0.1086566680510975</v>
      </c>
      <c r="Y355" s="82">
        <f t="shared" si="114"/>
        <v>0</v>
      </c>
      <c r="Z355" s="82">
        <f t="shared" si="114"/>
        <v>0.1390805351054048</v>
      </c>
      <c r="AA355" s="82">
        <f t="shared" si="114"/>
        <v>0</v>
      </c>
      <c r="AB355" s="82">
        <f t="shared" si="114"/>
        <v>0</v>
      </c>
      <c r="AC355" s="82">
        <f t="shared" si="114"/>
        <v>0</v>
      </c>
      <c r="AD355" s="82">
        <f t="shared" si="114"/>
        <v>1.73850668881756E-2</v>
      </c>
      <c r="AE355" s="82">
        <f t="shared" si="114"/>
        <v>0</v>
      </c>
      <c r="AF355" s="82">
        <f t="shared" si="114"/>
        <v>0</v>
      </c>
      <c r="AG355" s="82">
        <f t="shared" si="115"/>
        <v>0</v>
      </c>
      <c r="AH355" s="82">
        <f t="shared" si="115"/>
        <v>8.1709814374425309E-3</v>
      </c>
      <c r="AI355" s="82">
        <f t="shared" si="115"/>
        <v>0</v>
      </c>
    </row>
    <row r="356" spans="1:35">
      <c r="A356" s="113">
        <f t="shared" si="110"/>
        <v>41309</v>
      </c>
      <c r="B356" s="117">
        <f t="shared" si="97"/>
        <v>1.5354954677420372</v>
      </c>
      <c r="C356" s="82">
        <f t="shared" si="116"/>
        <v>0</v>
      </c>
      <c r="D356" s="82">
        <f t="shared" si="114"/>
        <v>0</v>
      </c>
      <c r="E356" s="82">
        <f t="shared" si="114"/>
        <v>0</v>
      </c>
      <c r="F356" s="82">
        <f t="shared" si="114"/>
        <v>0</v>
      </c>
      <c r="G356" s="82">
        <f t="shared" si="114"/>
        <v>3.47701337763512E-2</v>
      </c>
      <c r="H356" s="82">
        <f t="shared" si="114"/>
        <v>0</v>
      </c>
      <c r="I356" s="82">
        <f t="shared" si="114"/>
        <v>0</v>
      </c>
      <c r="J356" s="82">
        <f t="shared" si="114"/>
        <v>5.3198304677817337E-3</v>
      </c>
      <c r="K356" s="82">
        <f t="shared" si="114"/>
        <v>0</v>
      </c>
      <c r="L356" s="82">
        <f t="shared" si="114"/>
        <v>5.2155200664526793E-2</v>
      </c>
      <c r="M356" s="82">
        <f t="shared" si="114"/>
        <v>5.2155200664526793E-2</v>
      </c>
      <c r="N356" s="82">
        <f t="shared" si="114"/>
        <v>6.9540267552702401E-2</v>
      </c>
      <c r="O356" s="82">
        <f t="shared" si="103"/>
        <v>0.91926438682376521</v>
      </c>
      <c r="P356" s="82">
        <f t="shared" si="103"/>
        <v>0</v>
      </c>
      <c r="Q356" s="82">
        <f t="shared" si="114"/>
        <v>0</v>
      </c>
      <c r="R356" s="82">
        <f t="shared" si="114"/>
        <v>0</v>
      </c>
      <c r="S356" s="82">
        <f t="shared" si="114"/>
        <v>1.1300293477314139E-2</v>
      </c>
      <c r="T356" s="82">
        <f t="shared" si="114"/>
        <v>0</v>
      </c>
      <c r="U356" s="82">
        <f t="shared" si="114"/>
        <v>6.3803195479604446E-2</v>
      </c>
      <c r="V356" s="82">
        <f t="shared" si="114"/>
        <v>5.389370735334436E-2</v>
      </c>
      <c r="W356" s="82">
        <f t="shared" si="114"/>
        <v>0</v>
      </c>
      <c r="X356" s="82">
        <f t="shared" si="114"/>
        <v>0.1086566680510975</v>
      </c>
      <c r="Y356" s="82">
        <f t="shared" si="114"/>
        <v>0</v>
      </c>
      <c r="Z356" s="82">
        <f t="shared" si="114"/>
        <v>0.1390805351054048</v>
      </c>
      <c r="AA356" s="82">
        <f t="shared" si="114"/>
        <v>0</v>
      </c>
      <c r="AB356" s="82">
        <f t="shared" si="114"/>
        <v>0</v>
      </c>
      <c r="AC356" s="82">
        <f t="shared" si="114"/>
        <v>0</v>
      </c>
      <c r="AD356" s="82">
        <f t="shared" si="114"/>
        <v>1.73850668881756E-2</v>
      </c>
      <c r="AE356" s="82">
        <f t="shared" si="114"/>
        <v>0</v>
      </c>
      <c r="AF356" s="82">
        <f t="shared" si="114"/>
        <v>0</v>
      </c>
      <c r="AG356" s="82">
        <f t="shared" si="115"/>
        <v>0</v>
      </c>
      <c r="AH356" s="82">
        <f t="shared" si="115"/>
        <v>8.1709814374425309E-3</v>
      </c>
      <c r="AI356" s="82">
        <f t="shared" si="115"/>
        <v>0</v>
      </c>
    </row>
    <row r="357" spans="1:35">
      <c r="A357" s="113">
        <f t="shared" si="110"/>
        <v>41310</v>
      </c>
      <c r="B357" s="117">
        <f t="shared" si="97"/>
        <v>1.5354954677420372</v>
      </c>
      <c r="C357" s="82">
        <f t="shared" si="116"/>
        <v>0</v>
      </c>
      <c r="D357" s="82">
        <f t="shared" si="114"/>
        <v>0</v>
      </c>
      <c r="E357" s="82">
        <f t="shared" si="114"/>
        <v>0</v>
      </c>
      <c r="F357" s="82">
        <f t="shared" si="114"/>
        <v>0</v>
      </c>
      <c r="G357" s="82">
        <f t="shared" si="114"/>
        <v>3.47701337763512E-2</v>
      </c>
      <c r="H357" s="82">
        <f t="shared" si="114"/>
        <v>0</v>
      </c>
      <c r="I357" s="82">
        <f t="shared" si="114"/>
        <v>0</v>
      </c>
      <c r="J357" s="82">
        <f t="shared" si="114"/>
        <v>5.3198304677817337E-3</v>
      </c>
      <c r="K357" s="82">
        <f t="shared" si="114"/>
        <v>0</v>
      </c>
      <c r="L357" s="82">
        <f t="shared" si="114"/>
        <v>5.2155200664526793E-2</v>
      </c>
      <c r="M357" s="82">
        <f t="shared" si="114"/>
        <v>5.2155200664526793E-2</v>
      </c>
      <c r="N357" s="82">
        <f t="shared" si="114"/>
        <v>6.9540267552702401E-2</v>
      </c>
      <c r="O357" s="82">
        <f t="shared" si="103"/>
        <v>0.91926438682376521</v>
      </c>
      <c r="P357" s="82">
        <f t="shared" si="103"/>
        <v>0</v>
      </c>
      <c r="Q357" s="82">
        <f t="shared" si="114"/>
        <v>0</v>
      </c>
      <c r="R357" s="82">
        <f t="shared" si="114"/>
        <v>0</v>
      </c>
      <c r="S357" s="82">
        <f t="shared" si="114"/>
        <v>1.1300293477314139E-2</v>
      </c>
      <c r="T357" s="82">
        <f t="shared" si="114"/>
        <v>0</v>
      </c>
      <c r="U357" s="82">
        <f t="shared" si="114"/>
        <v>6.3803195479604446E-2</v>
      </c>
      <c r="V357" s="82">
        <f t="shared" si="114"/>
        <v>5.389370735334436E-2</v>
      </c>
      <c r="W357" s="82">
        <f t="shared" si="114"/>
        <v>0</v>
      </c>
      <c r="X357" s="82">
        <f t="shared" si="114"/>
        <v>0.1086566680510975</v>
      </c>
      <c r="Y357" s="82">
        <f t="shared" si="114"/>
        <v>0</v>
      </c>
      <c r="Z357" s="82">
        <f t="shared" si="114"/>
        <v>0.1390805351054048</v>
      </c>
      <c r="AA357" s="82">
        <f t="shared" si="114"/>
        <v>0</v>
      </c>
      <c r="AB357" s="82">
        <f t="shared" si="114"/>
        <v>0</v>
      </c>
      <c r="AC357" s="82">
        <f t="shared" si="114"/>
        <v>0</v>
      </c>
      <c r="AD357" s="82">
        <f t="shared" si="114"/>
        <v>1.73850668881756E-2</v>
      </c>
      <c r="AE357" s="82">
        <f t="shared" si="114"/>
        <v>0</v>
      </c>
      <c r="AF357" s="82">
        <f t="shared" si="114"/>
        <v>0</v>
      </c>
      <c r="AG357" s="82">
        <f t="shared" si="115"/>
        <v>0</v>
      </c>
      <c r="AH357" s="82">
        <f t="shared" si="115"/>
        <v>8.1709814374425309E-3</v>
      </c>
      <c r="AI357" s="82">
        <f t="shared" si="115"/>
        <v>0</v>
      </c>
    </row>
    <row r="358" spans="1:35">
      <c r="A358" s="113">
        <f t="shared" si="110"/>
        <v>41311</v>
      </c>
      <c r="B358" s="117">
        <f t="shared" si="97"/>
        <v>1.5354954677420372</v>
      </c>
      <c r="C358" s="82">
        <f t="shared" si="116"/>
        <v>0</v>
      </c>
      <c r="D358" s="82">
        <f t="shared" si="114"/>
        <v>0</v>
      </c>
      <c r="E358" s="82">
        <f t="shared" si="114"/>
        <v>0</v>
      </c>
      <c r="F358" s="82">
        <f t="shared" si="114"/>
        <v>0</v>
      </c>
      <c r="G358" s="82">
        <f t="shared" si="114"/>
        <v>3.47701337763512E-2</v>
      </c>
      <c r="H358" s="82">
        <f t="shared" si="114"/>
        <v>0</v>
      </c>
      <c r="I358" s="82">
        <f t="shared" si="114"/>
        <v>0</v>
      </c>
      <c r="J358" s="82">
        <f t="shared" si="114"/>
        <v>5.3198304677817337E-3</v>
      </c>
      <c r="K358" s="82">
        <f t="shared" si="114"/>
        <v>0</v>
      </c>
      <c r="L358" s="82">
        <f t="shared" si="114"/>
        <v>5.2155200664526793E-2</v>
      </c>
      <c r="M358" s="82">
        <f t="shared" si="114"/>
        <v>5.2155200664526793E-2</v>
      </c>
      <c r="N358" s="82">
        <f t="shared" si="114"/>
        <v>6.9540267552702401E-2</v>
      </c>
      <c r="O358" s="82">
        <f t="shared" si="103"/>
        <v>0.91926438682376521</v>
      </c>
      <c r="P358" s="82">
        <f t="shared" si="103"/>
        <v>0</v>
      </c>
      <c r="Q358" s="82">
        <f t="shared" si="114"/>
        <v>0</v>
      </c>
      <c r="R358" s="82">
        <f t="shared" si="114"/>
        <v>0</v>
      </c>
      <c r="S358" s="82">
        <f t="shared" si="114"/>
        <v>1.1300293477314139E-2</v>
      </c>
      <c r="T358" s="82">
        <f t="shared" si="114"/>
        <v>0</v>
      </c>
      <c r="U358" s="82">
        <f t="shared" si="114"/>
        <v>6.3803195479604446E-2</v>
      </c>
      <c r="V358" s="82">
        <f t="shared" si="114"/>
        <v>5.389370735334436E-2</v>
      </c>
      <c r="W358" s="82">
        <f t="shared" si="114"/>
        <v>0</v>
      </c>
      <c r="X358" s="82">
        <f t="shared" si="114"/>
        <v>0.1086566680510975</v>
      </c>
      <c r="Y358" s="82">
        <f t="shared" si="114"/>
        <v>0</v>
      </c>
      <c r="Z358" s="82">
        <f t="shared" si="114"/>
        <v>0.1390805351054048</v>
      </c>
      <c r="AA358" s="82">
        <f t="shared" si="114"/>
        <v>0</v>
      </c>
      <c r="AB358" s="82">
        <f t="shared" si="114"/>
        <v>0</v>
      </c>
      <c r="AC358" s="82">
        <f t="shared" si="114"/>
        <v>0</v>
      </c>
      <c r="AD358" s="82">
        <f t="shared" si="114"/>
        <v>1.73850668881756E-2</v>
      </c>
      <c r="AE358" s="82">
        <f t="shared" si="114"/>
        <v>0</v>
      </c>
      <c r="AF358" s="82">
        <f t="shared" si="114"/>
        <v>0</v>
      </c>
      <c r="AG358" s="82">
        <f t="shared" si="115"/>
        <v>0</v>
      </c>
      <c r="AH358" s="82">
        <f t="shared" si="115"/>
        <v>8.1709814374425309E-3</v>
      </c>
      <c r="AI358" s="82">
        <f t="shared" si="115"/>
        <v>0</v>
      </c>
    </row>
    <row r="359" spans="1:35">
      <c r="A359" s="113">
        <f t="shared" si="110"/>
        <v>41312</v>
      </c>
      <c r="B359" s="117">
        <f t="shared" si="97"/>
        <v>1.5354954677420372</v>
      </c>
      <c r="C359" s="82">
        <f t="shared" si="116"/>
        <v>0</v>
      </c>
      <c r="D359" s="82">
        <f t="shared" si="114"/>
        <v>0</v>
      </c>
      <c r="E359" s="82">
        <f t="shared" si="114"/>
        <v>0</v>
      </c>
      <c r="F359" s="82">
        <f t="shared" si="114"/>
        <v>0</v>
      </c>
      <c r="G359" s="82">
        <f t="shared" si="114"/>
        <v>3.47701337763512E-2</v>
      </c>
      <c r="H359" s="82">
        <f t="shared" si="114"/>
        <v>0</v>
      </c>
      <c r="I359" s="82">
        <f t="shared" si="114"/>
        <v>0</v>
      </c>
      <c r="J359" s="82">
        <f t="shared" si="114"/>
        <v>5.3198304677817337E-3</v>
      </c>
      <c r="K359" s="82">
        <f t="shared" si="114"/>
        <v>0</v>
      </c>
      <c r="L359" s="82">
        <f t="shared" si="114"/>
        <v>5.2155200664526793E-2</v>
      </c>
      <c r="M359" s="82">
        <f t="shared" si="114"/>
        <v>5.2155200664526793E-2</v>
      </c>
      <c r="N359" s="82">
        <f t="shared" si="114"/>
        <v>6.9540267552702401E-2</v>
      </c>
      <c r="O359" s="82">
        <f t="shared" si="103"/>
        <v>0.91926438682376521</v>
      </c>
      <c r="P359" s="82">
        <f t="shared" si="103"/>
        <v>0</v>
      </c>
      <c r="Q359" s="82">
        <f t="shared" si="114"/>
        <v>0</v>
      </c>
      <c r="R359" s="82">
        <f t="shared" si="114"/>
        <v>0</v>
      </c>
      <c r="S359" s="82">
        <f t="shared" si="114"/>
        <v>1.1300293477314139E-2</v>
      </c>
      <c r="T359" s="82">
        <f t="shared" si="114"/>
        <v>0</v>
      </c>
      <c r="U359" s="82">
        <f t="shared" si="114"/>
        <v>6.3803195479604446E-2</v>
      </c>
      <c r="V359" s="82">
        <f t="shared" si="114"/>
        <v>5.389370735334436E-2</v>
      </c>
      <c r="W359" s="82">
        <f t="shared" si="114"/>
        <v>0</v>
      </c>
      <c r="X359" s="82">
        <f t="shared" si="114"/>
        <v>0.1086566680510975</v>
      </c>
      <c r="Y359" s="82">
        <f t="shared" si="114"/>
        <v>0</v>
      </c>
      <c r="Z359" s="82">
        <f t="shared" si="114"/>
        <v>0.1390805351054048</v>
      </c>
      <c r="AA359" s="82">
        <f t="shared" si="114"/>
        <v>0</v>
      </c>
      <c r="AB359" s="82">
        <f t="shared" si="114"/>
        <v>0</v>
      </c>
      <c r="AC359" s="82">
        <f t="shared" si="114"/>
        <v>0</v>
      </c>
      <c r="AD359" s="82">
        <f t="shared" si="114"/>
        <v>1.73850668881756E-2</v>
      </c>
      <c r="AE359" s="82">
        <f t="shared" si="114"/>
        <v>0</v>
      </c>
      <c r="AF359" s="82">
        <f t="shared" si="114"/>
        <v>0</v>
      </c>
      <c r="AG359" s="82">
        <f t="shared" si="115"/>
        <v>0</v>
      </c>
      <c r="AH359" s="82">
        <f t="shared" si="115"/>
        <v>8.1709814374425309E-3</v>
      </c>
      <c r="AI359" s="82">
        <f t="shared" si="115"/>
        <v>0</v>
      </c>
    </row>
    <row r="360" spans="1:35">
      <c r="A360" s="113">
        <f t="shared" si="110"/>
        <v>41313</v>
      </c>
      <c r="B360" s="117">
        <f t="shared" si="97"/>
        <v>1.5354954677420372</v>
      </c>
      <c r="C360" s="82">
        <f t="shared" si="116"/>
        <v>0</v>
      </c>
      <c r="D360" s="82">
        <f t="shared" si="114"/>
        <v>0</v>
      </c>
      <c r="E360" s="82">
        <f t="shared" si="114"/>
        <v>0</v>
      </c>
      <c r="F360" s="82">
        <f t="shared" si="114"/>
        <v>0</v>
      </c>
      <c r="G360" s="82">
        <f t="shared" si="114"/>
        <v>3.47701337763512E-2</v>
      </c>
      <c r="H360" s="82">
        <f t="shared" si="114"/>
        <v>0</v>
      </c>
      <c r="I360" s="82">
        <f t="shared" si="114"/>
        <v>0</v>
      </c>
      <c r="J360" s="82">
        <f t="shared" si="114"/>
        <v>5.3198304677817337E-3</v>
      </c>
      <c r="K360" s="82">
        <f t="shared" si="114"/>
        <v>0</v>
      </c>
      <c r="L360" s="82">
        <f t="shared" si="114"/>
        <v>5.2155200664526793E-2</v>
      </c>
      <c r="M360" s="82">
        <f t="shared" si="114"/>
        <v>5.2155200664526793E-2</v>
      </c>
      <c r="N360" s="82">
        <f t="shared" si="114"/>
        <v>6.9540267552702401E-2</v>
      </c>
      <c r="O360" s="82">
        <f t="shared" si="103"/>
        <v>0.91926438682376521</v>
      </c>
      <c r="P360" s="82">
        <f t="shared" si="103"/>
        <v>0</v>
      </c>
      <c r="Q360" s="82">
        <f t="shared" si="114"/>
        <v>0</v>
      </c>
      <c r="R360" s="82">
        <f t="shared" si="114"/>
        <v>0</v>
      </c>
      <c r="S360" s="82">
        <f t="shared" si="114"/>
        <v>1.1300293477314139E-2</v>
      </c>
      <c r="T360" s="82">
        <f t="shared" si="114"/>
        <v>0</v>
      </c>
      <c r="U360" s="82">
        <f t="shared" si="114"/>
        <v>6.3803195479604446E-2</v>
      </c>
      <c r="V360" s="82">
        <f t="shared" si="114"/>
        <v>5.389370735334436E-2</v>
      </c>
      <c r="W360" s="82">
        <f t="shared" si="114"/>
        <v>0</v>
      </c>
      <c r="X360" s="82">
        <f t="shared" si="114"/>
        <v>0.1086566680510975</v>
      </c>
      <c r="Y360" s="82">
        <f t="shared" si="114"/>
        <v>0</v>
      </c>
      <c r="Z360" s="82">
        <f t="shared" si="114"/>
        <v>0.1390805351054048</v>
      </c>
      <c r="AA360" s="82">
        <f t="shared" si="114"/>
        <v>0</v>
      </c>
      <c r="AB360" s="82">
        <f t="shared" si="114"/>
        <v>0</v>
      </c>
      <c r="AC360" s="82">
        <f t="shared" si="114"/>
        <v>0</v>
      </c>
      <c r="AD360" s="82">
        <f t="shared" si="114"/>
        <v>1.73850668881756E-2</v>
      </c>
      <c r="AE360" s="82">
        <f t="shared" si="114"/>
        <v>0</v>
      </c>
      <c r="AF360" s="82">
        <f t="shared" si="114"/>
        <v>0</v>
      </c>
      <c r="AG360" s="82">
        <f t="shared" si="115"/>
        <v>0</v>
      </c>
      <c r="AH360" s="82">
        <f t="shared" si="115"/>
        <v>8.1709814374425309E-3</v>
      </c>
      <c r="AI360" s="82">
        <f t="shared" si="115"/>
        <v>0</v>
      </c>
    </row>
    <row r="361" spans="1:35">
      <c r="A361" s="113">
        <f t="shared" si="110"/>
        <v>41314</v>
      </c>
      <c r="B361" s="117">
        <f t="shared" si="97"/>
        <v>1.5354954677420372</v>
      </c>
      <c r="C361" s="82">
        <f t="shared" si="116"/>
        <v>0</v>
      </c>
      <c r="D361" s="82">
        <f t="shared" si="114"/>
        <v>0</v>
      </c>
      <c r="E361" s="82">
        <f t="shared" si="114"/>
        <v>0</v>
      </c>
      <c r="F361" s="82">
        <f t="shared" si="114"/>
        <v>0</v>
      </c>
      <c r="G361" s="82">
        <f t="shared" si="114"/>
        <v>3.47701337763512E-2</v>
      </c>
      <c r="H361" s="82">
        <f t="shared" si="114"/>
        <v>0</v>
      </c>
      <c r="I361" s="82">
        <f t="shared" si="114"/>
        <v>0</v>
      </c>
      <c r="J361" s="82">
        <f t="shared" si="114"/>
        <v>5.3198304677817337E-3</v>
      </c>
      <c r="K361" s="82">
        <f t="shared" si="114"/>
        <v>0</v>
      </c>
      <c r="L361" s="82">
        <f t="shared" si="114"/>
        <v>5.2155200664526793E-2</v>
      </c>
      <c r="M361" s="82">
        <f t="shared" si="114"/>
        <v>5.2155200664526793E-2</v>
      </c>
      <c r="N361" s="82">
        <f t="shared" si="114"/>
        <v>6.9540267552702401E-2</v>
      </c>
      <c r="O361" s="82">
        <f t="shared" si="103"/>
        <v>0.91926438682376521</v>
      </c>
      <c r="P361" s="82">
        <f t="shared" si="103"/>
        <v>0</v>
      </c>
      <c r="Q361" s="82">
        <f t="shared" si="114"/>
        <v>0</v>
      </c>
      <c r="R361" s="82">
        <f t="shared" si="114"/>
        <v>0</v>
      </c>
      <c r="S361" s="82">
        <f t="shared" si="114"/>
        <v>1.1300293477314139E-2</v>
      </c>
      <c r="T361" s="82">
        <f t="shared" si="114"/>
        <v>0</v>
      </c>
      <c r="U361" s="82">
        <f t="shared" si="114"/>
        <v>6.3803195479604446E-2</v>
      </c>
      <c r="V361" s="82">
        <f t="shared" si="114"/>
        <v>5.389370735334436E-2</v>
      </c>
      <c r="W361" s="82">
        <f t="shared" si="114"/>
        <v>0</v>
      </c>
      <c r="X361" s="82">
        <f t="shared" si="114"/>
        <v>0.1086566680510975</v>
      </c>
      <c r="Y361" s="82">
        <f t="shared" si="114"/>
        <v>0</v>
      </c>
      <c r="Z361" s="82">
        <f t="shared" si="114"/>
        <v>0.1390805351054048</v>
      </c>
      <c r="AA361" s="82">
        <f t="shared" si="114"/>
        <v>0</v>
      </c>
      <c r="AB361" s="82">
        <f t="shared" si="114"/>
        <v>0</v>
      </c>
      <c r="AC361" s="82">
        <f t="shared" si="114"/>
        <v>0</v>
      </c>
      <c r="AD361" s="82">
        <f t="shared" si="114"/>
        <v>1.73850668881756E-2</v>
      </c>
      <c r="AE361" s="82">
        <f t="shared" si="114"/>
        <v>0</v>
      </c>
      <c r="AF361" s="82">
        <f t="shared" si="114"/>
        <v>0</v>
      </c>
      <c r="AG361" s="82">
        <f t="shared" si="115"/>
        <v>0</v>
      </c>
      <c r="AH361" s="82">
        <f t="shared" si="115"/>
        <v>8.1709814374425309E-3</v>
      </c>
      <c r="AI361" s="82">
        <f t="shared" si="115"/>
        <v>0</v>
      </c>
    </row>
    <row r="362" spans="1:35">
      <c r="A362" s="113">
        <f t="shared" si="110"/>
        <v>41315</v>
      </c>
      <c r="B362" s="117">
        <f t="shared" si="97"/>
        <v>1.5354954677420372</v>
      </c>
      <c r="C362" s="82">
        <f t="shared" si="116"/>
        <v>0</v>
      </c>
      <c r="D362" s="82">
        <f t="shared" si="114"/>
        <v>0</v>
      </c>
      <c r="E362" s="82">
        <f t="shared" si="114"/>
        <v>0</v>
      </c>
      <c r="F362" s="82">
        <f t="shared" si="114"/>
        <v>0</v>
      </c>
      <c r="G362" s="82">
        <f t="shared" ref="G362:W362" si="117">G$34/1.98347/29</f>
        <v>3.47701337763512E-2</v>
      </c>
      <c r="H362" s="82">
        <f t="shared" si="117"/>
        <v>0</v>
      </c>
      <c r="I362" s="82">
        <f t="shared" si="117"/>
        <v>0</v>
      </c>
      <c r="J362" s="82">
        <f t="shared" si="117"/>
        <v>5.3198304677817337E-3</v>
      </c>
      <c r="K362" s="82">
        <f t="shared" si="117"/>
        <v>0</v>
      </c>
      <c r="L362" s="82">
        <f t="shared" si="117"/>
        <v>5.2155200664526793E-2</v>
      </c>
      <c r="M362" s="82">
        <f t="shared" si="117"/>
        <v>5.2155200664526793E-2</v>
      </c>
      <c r="N362" s="82">
        <f t="shared" si="117"/>
        <v>6.9540267552702401E-2</v>
      </c>
      <c r="O362" s="82">
        <f t="shared" si="103"/>
        <v>0.91926438682376521</v>
      </c>
      <c r="P362" s="82">
        <f t="shared" si="103"/>
        <v>0</v>
      </c>
      <c r="Q362" s="82">
        <f t="shared" si="117"/>
        <v>0</v>
      </c>
      <c r="R362" s="82">
        <f t="shared" si="117"/>
        <v>0</v>
      </c>
      <c r="S362" s="82">
        <f t="shared" si="117"/>
        <v>1.1300293477314139E-2</v>
      </c>
      <c r="T362" s="82">
        <f t="shared" si="117"/>
        <v>0</v>
      </c>
      <c r="U362" s="82">
        <f t="shared" si="117"/>
        <v>6.3803195479604446E-2</v>
      </c>
      <c r="V362" s="82">
        <f t="shared" si="117"/>
        <v>5.389370735334436E-2</v>
      </c>
      <c r="W362" s="82">
        <f t="shared" si="117"/>
        <v>0</v>
      </c>
      <c r="X362" s="82">
        <f t="shared" ref="X362:AI381" si="118">X$34/1.98347/29</f>
        <v>0.1086566680510975</v>
      </c>
      <c r="Y362" s="82">
        <f t="shared" si="118"/>
        <v>0</v>
      </c>
      <c r="Z362" s="82">
        <f t="shared" si="118"/>
        <v>0.1390805351054048</v>
      </c>
      <c r="AA362" s="82">
        <f t="shared" si="118"/>
        <v>0</v>
      </c>
      <c r="AB362" s="82">
        <f t="shared" si="118"/>
        <v>0</v>
      </c>
      <c r="AC362" s="82">
        <f t="shared" si="118"/>
        <v>0</v>
      </c>
      <c r="AD362" s="82">
        <f t="shared" si="118"/>
        <v>1.73850668881756E-2</v>
      </c>
      <c r="AE362" s="82">
        <f t="shared" si="118"/>
        <v>0</v>
      </c>
      <c r="AF362" s="82">
        <f t="shared" si="118"/>
        <v>0</v>
      </c>
      <c r="AG362" s="82">
        <f t="shared" si="118"/>
        <v>0</v>
      </c>
      <c r="AH362" s="82">
        <f t="shared" si="118"/>
        <v>8.1709814374425309E-3</v>
      </c>
      <c r="AI362" s="82">
        <f t="shared" si="118"/>
        <v>0</v>
      </c>
    </row>
    <row r="363" spans="1:35">
      <c r="A363" s="113">
        <f t="shared" si="110"/>
        <v>41316</v>
      </c>
      <c r="B363" s="117">
        <f t="shared" si="97"/>
        <v>1.5354954677420372</v>
      </c>
      <c r="C363" s="82">
        <f t="shared" si="116"/>
        <v>0</v>
      </c>
      <c r="D363" s="82">
        <f t="shared" si="116"/>
        <v>0</v>
      </c>
      <c r="E363" s="82">
        <f t="shared" si="116"/>
        <v>0</v>
      </c>
      <c r="F363" s="82">
        <f t="shared" si="116"/>
        <v>0</v>
      </c>
      <c r="G363" s="82">
        <f t="shared" si="116"/>
        <v>3.47701337763512E-2</v>
      </c>
      <c r="H363" s="82">
        <f t="shared" si="116"/>
        <v>0</v>
      </c>
      <c r="I363" s="82">
        <f t="shared" si="116"/>
        <v>0</v>
      </c>
      <c r="J363" s="82">
        <f t="shared" si="116"/>
        <v>5.3198304677817337E-3</v>
      </c>
      <c r="K363" s="82">
        <f t="shared" si="116"/>
        <v>0</v>
      </c>
      <c r="L363" s="82">
        <f t="shared" si="116"/>
        <v>5.2155200664526793E-2</v>
      </c>
      <c r="M363" s="82">
        <f t="shared" si="116"/>
        <v>5.2155200664526793E-2</v>
      </c>
      <c r="N363" s="82">
        <f t="shared" si="116"/>
        <v>6.9540267552702401E-2</v>
      </c>
      <c r="O363" s="82">
        <f t="shared" si="103"/>
        <v>0.91926438682376521</v>
      </c>
      <c r="P363" s="82">
        <f t="shared" si="103"/>
        <v>0</v>
      </c>
      <c r="Q363" s="82">
        <f t="shared" si="116"/>
        <v>0</v>
      </c>
      <c r="R363" s="82">
        <f t="shared" si="116"/>
        <v>0</v>
      </c>
      <c r="S363" s="82">
        <f t="shared" si="116"/>
        <v>1.1300293477314139E-2</v>
      </c>
      <c r="T363" s="82">
        <f t="shared" ref="T363:W377" si="119">T$34/1.98347/29</f>
        <v>0</v>
      </c>
      <c r="U363" s="82">
        <f t="shared" si="119"/>
        <v>6.3803195479604446E-2</v>
      </c>
      <c r="V363" s="82">
        <f t="shared" si="119"/>
        <v>5.389370735334436E-2</v>
      </c>
      <c r="W363" s="82">
        <f t="shared" si="119"/>
        <v>0</v>
      </c>
      <c r="X363" s="82">
        <f t="shared" si="118"/>
        <v>0.1086566680510975</v>
      </c>
      <c r="Y363" s="82">
        <f t="shared" si="118"/>
        <v>0</v>
      </c>
      <c r="Z363" s="82">
        <f t="shared" si="118"/>
        <v>0.1390805351054048</v>
      </c>
      <c r="AA363" s="82">
        <f t="shared" si="118"/>
        <v>0</v>
      </c>
      <c r="AB363" s="82">
        <f t="shared" si="118"/>
        <v>0</v>
      </c>
      <c r="AC363" s="82">
        <f t="shared" si="118"/>
        <v>0</v>
      </c>
      <c r="AD363" s="82">
        <f t="shared" si="118"/>
        <v>1.73850668881756E-2</v>
      </c>
      <c r="AE363" s="82">
        <f t="shared" si="118"/>
        <v>0</v>
      </c>
      <c r="AF363" s="82">
        <f t="shared" si="118"/>
        <v>0</v>
      </c>
      <c r="AG363" s="82">
        <f t="shared" si="118"/>
        <v>0</v>
      </c>
      <c r="AH363" s="82">
        <f t="shared" si="118"/>
        <v>8.1709814374425309E-3</v>
      </c>
      <c r="AI363" s="82">
        <f t="shared" si="118"/>
        <v>0</v>
      </c>
    </row>
    <row r="364" spans="1:35">
      <c r="A364" s="113">
        <f t="shared" si="110"/>
        <v>41317</v>
      </c>
      <c r="B364" s="117">
        <f t="shared" si="97"/>
        <v>1.5354954677420372</v>
      </c>
      <c r="C364" s="82">
        <f t="shared" si="116"/>
        <v>0</v>
      </c>
      <c r="D364" s="82">
        <f t="shared" si="116"/>
        <v>0</v>
      </c>
      <c r="E364" s="82">
        <f t="shared" si="116"/>
        <v>0</v>
      </c>
      <c r="F364" s="82">
        <f t="shared" si="116"/>
        <v>0</v>
      </c>
      <c r="G364" s="82">
        <f t="shared" si="116"/>
        <v>3.47701337763512E-2</v>
      </c>
      <c r="H364" s="82">
        <f t="shared" si="116"/>
        <v>0</v>
      </c>
      <c r="I364" s="82">
        <f t="shared" si="116"/>
        <v>0</v>
      </c>
      <c r="J364" s="82">
        <f t="shared" si="116"/>
        <v>5.3198304677817337E-3</v>
      </c>
      <c r="K364" s="82">
        <f t="shared" si="116"/>
        <v>0</v>
      </c>
      <c r="L364" s="82">
        <f t="shared" si="116"/>
        <v>5.2155200664526793E-2</v>
      </c>
      <c r="M364" s="82">
        <f t="shared" si="116"/>
        <v>5.2155200664526793E-2</v>
      </c>
      <c r="N364" s="82">
        <f t="shared" si="116"/>
        <v>6.9540267552702401E-2</v>
      </c>
      <c r="O364" s="82">
        <f t="shared" si="103"/>
        <v>0.91926438682376521</v>
      </c>
      <c r="P364" s="82">
        <f t="shared" si="103"/>
        <v>0</v>
      </c>
      <c r="Q364" s="82">
        <f t="shared" si="116"/>
        <v>0</v>
      </c>
      <c r="R364" s="82">
        <f t="shared" si="116"/>
        <v>0</v>
      </c>
      <c r="S364" s="82">
        <f t="shared" si="116"/>
        <v>1.1300293477314139E-2</v>
      </c>
      <c r="T364" s="82">
        <f t="shared" si="119"/>
        <v>0</v>
      </c>
      <c r="U364" s="82">
        <f t="shared" si="119"/>
        <v>6.3803195479604446E-2</v>
      </c>
      <c r="V364" s="82">
        <f t="shared" si="119"/>
        <v>5.389370735334436E-2</v>
      </c>
      <c r="W364" s="82">
        <f t="shared" si="119"/>
        <v>0</v>
      </c>
      <c r="X364" s="82">
        <f t="shared" si="118"/>
        <v>0.1086566680510975</v>
      </c>
      <c r="Y364" s="82">
        <f t="shared" si="118"/>
        <v>0</v>
      </c>
      <c r="Z364" s="82">
        <f t="shared" si="118"/>
        <v>0.1390805351054048</v>
      </c>
      <c r="AA364" s="82">
        <f t="shared" si="118"/>
        <v>0</v>
      </c>
      <c r="AB364" s="82">
        <f t="shared" si="118"/>
        <v>0</v>
      </c>
      <c r="AC364" s="82">
        <f t="shared" si="118"/>
        <v>0</v>
      </c>
      <c r="AD364" s="82">
        <f t="shared" si="118"/>
        <v>1.73850668881756E-2</v>
      </c>
      <c r="AE364" s="82">
        <f t="shared" si="118"/>
        <v>0</v>
      </c>
      <c r="AF364" s="82">
        <f t="shared" si="118"/>
        <v>0</v>
      </c>
      <c r="AG364" s="82">
        <f t="shared" si="118"/>
        <v>0</v>
      </c>
      <c r="AH364" s="82">
        <f t="shared" si="118"/>
        <v>8.1709814374425309E-3</v>
      </c>
      <c r="AI364" s="82">
        <f t="shared" si="118"/>
        <v>0</v>
      </c>
    </row>
    <row r="365" spans="1:35">
      <c r="A365" s="113">
        <f t="shared" si="110"/>
        <v>41318</v>
      </c>
      <c r="B365" s="117">
        <f t="shared" si="97"/>
        <v>1.5354954677420372</v>
      </c>
      <c r="C365" s="82">
        <f t="shared" si="116"/>
        <v>0</v>
      </c>
      <c r="D365" s="82">
        <f t="shared" si="116"/>
        <v>0</v>
      </c>
      <c r="E365" s="82">
        <f t="shared" si="116"/>
        <v>0</v>
      </c>
      <c r="F365" s="82">
        <f t="shared" si="116"/>
        <v>0</v>
      </c>
      <c r="G365" s="82">
        <f t="shared" si="116"/>
        <v>3.47701337763512E-2</v>
      </c>
      <c r="H365" s="82">
        <f t="shared" si="116"/>
        <v>0</v>
      </c>
      <c r="I365" s="82">
        <f t="shared" si="116"/>
        <v>0</v>
      </c>
      <c r="J365" s="82">
        <f t="shared" si="116"/>
        <v>5.3198304677817337E-3</v>
      </c>
      <c r="K365" s="82">
        <f t="shared" si="116"/>
        <v>0</v>
      </c>
      <c r="L365" s="82">
        <f t="shared" si="116"/>
        <v>5.2155200664526793E-2</v>
      </c>
      <c r="M365" s="82">
        <f t="shared" si="116"/>
        <v>5.2155200664526793E-2</v>
      </c>
      <c r="N365" s="82">
        <f t="shared" si="116"/>
        <v>6.9540267552702401E-2</v>
      </c>
      <c r="O365" s="82">
        <f t="shared" si="103"/>
        <v>0.91926438682376521</v>
      </c>
      <c r="P365" s="82">
        <f t="shared" si="103"/>
        <v>0</v>
      </c>
      <c r="Q365" s="82">
        <f t="shared" si="116"/>
        <v>0</v>
      </c>
      <c r="R365" s="82">
        <f t="shared" si="116"/>
        <v>0</v>
      </c>
      <c r="S365" s="82">
        <f t="shared" si="116"/>
        <v>1.1300293477314139E-2</v>
      </c>
      <c r="T365" s="82">
        <f t="shared" si="119"/>
        <v>0</v>
      </c>
      <c r="U365" s="82">
        <f t="shared" si="119"/>
        <v>6.3803195479604446E-2</v>
      </c>
      <c r="V365" s="82">
        <f t="shared" si="119"/>
        <v>5.389370735334436E-2</v>
      </c>
      <c r="W365" s="82">
        <f t="shared" si="119"/>
        <v>0</v>
      </c>
      <c r="X365" s="82">
        <f t="shared" si="118"/>
        <v>0.1086566680510975</v>
      </c>
      <c r="Y365" s="82">
        <f t="shared" si="118"/>
        <v>0</v>
      </c>
      <c r="Z365" s="82">
        <f t="shared" si="118"/>
        <v>0.1390805351054048</v>
      </c>
      <c r="AA365" s="82">
        <f t="shared" si="118"/>
        <v>0</v>
      </c>
      <c r="AB365" s="82">
        <f t="shared" si="118"/>
        <v>0</v>
      </c>
      <c r="AC365" s="82">
        <f t="shared" si="118"/>
        <v>0</v>
      </c>
      <c r="AD365" s="82">
        <f t="shared" si="118"/>
        <v>1.73850668881756E-2</v>
      </c>
      <c r="AE365" s="82">
        <f t="shared" si="118"/>
        <v>0</v>
      </c>
      <c r="AF365" s="82">
        <f t="shared" si="118"/>
        <v>0</v>
      </c>
      <c r="AG365" s="82">
        <f t="shared" si="118"/>
        <v>0</v>
      </c>
      <c r="AH365" s="82">
        <f t="shared" si="118"/>
        <v>8.1709814374425309E-3</v>
      </c>
      <c r="AI365" s="82">
        <f t="shared" si="118"/>
        <v>0</v>
      </c>
    </row>
    <row r="366" spans="1:35">
      <c r="A366" s="113">
        <f t="shared" si="110"/>
        <v>41319</v>
      </c>
      <c r="B366" s="117">
        <f t="shared" si="97"/>
        <v>1.5354954677420372</v>
      </c>
      <c r="C366" s="82">
        <f t="shared" si="116"/>
        <v>0</v>
      </c>
      <c r="D366" s="82">
        <f t="shared" si="116"/>
        <v>0</v>
      </c>
      <c r="E366" s="82">
        <f t="shared" si="116"/>
        <v>0</v>
      </c>
      <c r="F366" s="82">
        <f t="shared" si="116"/>
        <v>0</v>
      </c>
      <c r="G366" s="82">
        <f t="shared" si="116"/>
        <v>3.47701337763512E-2</v>
      </c>
      <c r="H366" s="82">
        <f t="shared" si="116"/>
        <v>0</v>
      </c>
      <c r="I366" s="82">
        <f t="shared" si="116"/>
        <v>0</v>
      </c>
      <c r="J366" s="82">
        <f t="shared" si="116"/>
        <v>5.3198304677817337E-3</v>
      </c>
      <c r="K366" s="82">
        <f t="shared" si="116"/>
        <v>0</v>
      </c>
      <c r="L366" s="82">
        <f t="shared" si="116"/>
        <v>5.2155200664526793E-2</v>
      </c>
      <c r="M366" s="82">
        <f t="shared" si="116"/>
        <v>5.2155200664526793E-2</v>
      </c>
      <c r="N366" s="82">
        <f t="shared" si="116"/>
        <v>6.9540267552702401E-2</v>
      </c>
      <c r="O366" s="82">
        <f t="shared" si="103"/>
        <v>0.91926438682376521</v>
      </c>
      <c r="P366" s="82">
        <f t="shared" si="103"/>
        <v>0</v>
      </c>
      <c r="Q366" s="82">
        <f t="shared" si="116"/>
        <v>0</v>
      </c>
      <c r="R366" s="82">
        <f t="shared" si="116"/>
        <v>0</v>
      </c>
      <c r="S366" s="82">
        <f t="shared" si="116"/>
        <v>1.1300293477314139E-2</v>
      </c>
      <c r="T366" s="82">
        <f t="shared" si="119"/>
        <v>0</v>
      </c>
      <c r="U366" s="82">
        <f t="shared" si="119"/>
        <v>6.3803195479604446E-2</v>
      </c>
      <c r="V366" s="82">
        <f t="shared" si="119"/>
        <v>5.389370735334436E-2</v>
      </c>
      <c r="W366" s="82">
        <f t="shared" si="119"/>
        <v>0</v>
      </c>
      <c r="X366" s="82">
        <f t="shared" si="118"/>
        <v>0.1086566680510975</v>
      </c>
      <c r="Y366" s="82">
        <f t="shared" si="118"/>
        <v>0</v>
      </c>
      <c r="Z366" s="82">
        <f t="shared" si="118"/>
        <v>0.1390805351054048</v>
      </c>
      <c r="AA366" s="82">
        <f t="shared" si="118"/>
        <v>0</v>
      </c>
      <c r="AB366" s="82">
        <f t="shared" si="118"/>
        <v>0</v>
      </c>
      <c r="AC366" s="82">
        <f t="shared" si="118"/>
        <v>0</v>
      </c>
      <c r="AD366" s="82">
        <f t="shared" si="118"/>
        <v>1.73850668881756E-2</v>
      </c>
      <c r="AE366" s="82">
        <f t="shared" si="118"/>
        <v>0</v>
      </c>
      <c r="AF366" s="82">
        <f t="shared" si="118"/>
        <v>0</v>
      </c>
      <c r="AG366" s="82">
        <f t="shared" si="118"/>
        <v>0</v>
      </c>
      <c r="AH366" s="82">
        <f t="shared" si="118"/>
        <v>8.1709814374425309E-3</v>
      </c>
      <c r="AI366" s="82">
        <f t="shared" si="118"/>
        <v>0</v>
      </c>
    </row>
    <row r="367" spans="1:35">
      <c r="A367" s="113">
        <f t="shared" si="110"/>
        <v>41320</v>
      </c>
      <c r="B367" s="117">
        <f t="shared" si="97"/>
        <v>1.5354954677420372</v>
      </c>
      <c r="C367" s="82">
        <f t="shared" si="116"/>
        <v>0</v>
      </c>
      <c r="D367" s="82">
        <f t="shared" si="116"/>
        <v>0</v>
      </c>
      <c r="E367" s="82">
        <f t="shared" si="116"/>
        <v>0</v>
      </c>
      <c r="F367" s="82">
        <f t="shared" si="116"/>
        <v>0</v>
      </c>
      <c r="G367" s="82">
        <f t="shared" si="116"/>
        <v>3.47701337763512E-2</v>
      </c>
      <c r="H367" s="82">
        <f t="shared" si="116"/>
        <v>0</v>
      </c>
      <c r="I367" s="82">
        <f t="shared" si="116"/>
        <v>0</v>
      </c>
      <c r="J367" s="82">
        <f t="shared" si="116"/>
        <v>5.3198304677817337E-3</v>
      </c>
      <c r="K367" s="82">
        <f t="shared" si="116"/>
        <v>0</v>
      </c>
      <c r="L367" s="82">
        <f t="shared" si="116"/>
        <v>5.2155200664526793E-2</v>
      </c>
      <c r="M367" s="82">
        <f t="shared" si="116"/>
        <v>5.2155200664526793E-2</v>
      </c>
      <c r="N367" s="82">
        <f t="shared" si="116"/>
        <v>6.9540267552702401E-2</v>
      </c>
      <c r="O367" s="82">
        <f t="shared" si="103"/>
        <v>0.91926438682376521</v>
      </c>
      <c r="P367" s="82">
        <f t="shared" si="103"/>
        <v>0</v>
      </c>
      <c r="Q367" s="82">
        <f t="shared" si="116"/>
        <v>0</v>
      </c>
      <c r="R367" s="82">
        <f t="shared" si="116"/>
        <v>0</v>
      </c>
      <c r="S367" s="82">
        <f t="shared" si="116"/>
        <v>1.1300293477314139E-2</v>
      </c>
      <c r="T367" s="82">
        <f t="shared" si="119"/>
        <v>0</v>
      </c>
      <c r="U367" s="82">
        <f t="shared" si="119"/>
        <v>6.3803195479604446E-2</v>
      </c>
      <c r="V367" s="82">
        <f t="shared" si="119"/>
        <v>5.389370735334436E-2</v>
      </c>
      <c r="W367" s="82">
        <f t="shared" si="119"/>
        <v>0</v>
      </c>
      <c r="X367" s="82">
        <f t="shared" si="118"/>
        <v>0.1086566680510975</v>
      </c>
      <c r="Y367" s="82">
        <f t="shared" si="118"/>
        <v>0</v>
      </c>
      <c r="Z367" s="82">
        <f t="shared" si="118"/>
        <v>0.1390805351054048</v>
      </c>
      <c r="AA367" s="82">
        <f t="shared" si="118"/>
        <v>0</v>
      </c>
      <c r="AB367" s="82">
        <f t="shared" si="118"/>
        <v>0</v>
      </c>
      <c r="AC367" s="82">
        <f t="shared" si="118"/>
        <v>0</v>
      </c>
      <c r="AD367" s="82">
        <f t="shared" si="118"/>
        <v>1.73850668881756E-2</v>
      </c>
      <c r="AE367" s="82">
        <f t="shared" si="118"/>
        <v>0</v>
      </c>
      <c r="AF367" s="82">
        <f t="shared" si="118"/>
        <v>0</v>
      </c>
      <c r="AG367" s="82">
        <f t="shared" si="118"/>
        <v>0</v>
      </c>
      <c r="AH367" s="82">
        <f t="shared" si="118"/>
        <v>8.1709814374425309E-3</v>
      </c>
      <c r="AI367" s="82">
        <f t="shared" si="118"/>
        <v>0</v>
      </c>
    </row>
    <row r="368" spans="1:35">
      <c r="A368" s="113">
        <f t="shared" si="110"/>
        <v>41321</v>
      </c>
      <c r="B368" s="117">
        <f t="shared" ref="B368:B431" si="120">SUM(C368:AI368)</f>
        <v>1.5354954677420372</v>
      </c>
      <c r="C368" s="82">
        <f t="shared" si="116"/>
        <v>0</v>
      </c>
      <c r="D368" s="82">
        <f t="shared" si="116"/>
        <v>0</v>
      </c>
      <c r="E368" s="82">
        <f t="shared" si="116"/>
        <v>0</v>
      </c>
      <c r="F368" s="82">
        <f t="shared" si="116"/>
        <v>0</v>
      </c>
      <c r="G368" s="82">
        <f t="shared" si="116"/>
        <v>3.47701337763512E-2</v>
      </c>
      <c r="H368" s="82">
        <f t="shared" si="116"/>
        <v>0</v>
      </c>
      <c r="I368" s="82">
        <f t="shared" si="116"/>
        <v>0</v>
      </c>
      <c r="J368" s="82">
        <f t="shared" si="116"/>
        <v>5.3198304677817337E-3</v>
      </c>
      <c r="K368" s="82">
        <f t="shared" si="116"/>
        <v>0</v>
      </c>
      <c r="L368" s="82">
        <f t="shared" si="116"/>
        <v>5.2155200664526793E-2</v>
      </c>
      <c r="M368" s="82">
        <f t="shared" si="116"/>
        <v>5.2155200664526793E-2</v>
      </c>
      <c r="N368" s="82">
        <f t="shared" si="116"/>
        <v>6.9540267552702401E-2</v>
      </c>
      <c r="O368" s="82">
        <f t="shared" si="103"/>
        <v>0.91926438682376521</v>
      </c>
      <c r="P368" s="82">
        <f t="shared" si="103"/>
        <v>0</v>
      </c>
      <c r="Q368" s="82">
        <f t="shared" si="116"/>
        <v>0</v>
      </c>
      <c r="R368" s="82">
        <f t="shared" si="116"/>
        <v>0</v>
      </c>
      <c r="S368" s="82">
        <f t="shared" si="116"/>
        <v>1.1300293477314139E-2</v>
      </c>
      <c r="T368" s="82">
        <f t="shared" si="119"/>
        <v>0</v>
      </c>
      <c r="U368" s="82">
        <f t="shared" si="119"/>
        <v>6.3803195479604446E-2</v>
      </c>
      <c r="V368" s="82">
        <f t="shared" si="119"/>
        <v>5.389370735334436E-2</v>
      </c>
      <c r="W368" s="82">
        <f t="shared" si="119"/>
        <v>0</v>
      </c>
      <c r="X368" s="82">
        <f t="shared" si="118"/>
        <v>0.1086566680510975</v>
      </c>
      <c r="Y368" s="82">
        <f t="shared" si="118"/>
        <v>0</v>
      </c>
      <c r="Z368" s="82">
        <f t="shared" si="118"/>
        <v>0.1390805351054048</v>
      </c>
      <c r="AA368" s="82">
        <f t="shared" si="118"/>
        <v>0</v>
      </c>
      <c r="AB368" s="82">
        <f t="shared" si="118"/>
        <v>0</v>
      </c>
      <c r="AC368" s="82">
        <f t="shared" si="118"/>
        <v>0</v>
      </c>
      <c r="AD368" s="82">
        <f t="shared" si="118"/>
        <v>1.73850668881756E-2</v>
      </c>
      <c r="AE368" s="82">
        <f t="shared" si="118"/>
        <v>0</v>
      </c>
      <c r="AF368" s="82">
        <f t="shared" si="118"/>
        <v>0</v>
      </c>
      <c r="AG368" s="82">
        <f t="shared" si="118"/>
        <v>0</v>
      </c>
      <c r="AH368" s="82">
        <f t="shared" si="118"/>
        <v>8.1709814374425309E-3</v>
      </c>
      <c r="AI368" s="82">
        <f t="shared" si="118"/>
        <v>0</v>
      </c>
    </row>
    <row r="369" spans="1:35">
      <c r="A369" s="113">
        <f t="shared" si="110"/>
        <v>41322</v>
      </c>
      <c r="B369" s="117">
        <f t="shared" si="120"/>
        <v>1.5354954677420372</v>
      </c>
      <c r="C369" s="82">
        <f t="shared" si="116"/>
        <v>0</v>
      </c>
      <c r="D369" s="82">
        <f t="shared" si="116"/>
        <v>0</v>
      </c>
      <c r="E369" s="82">
        <f t="shared" si="116"/>
        <v>0</v>
      </c>
      <c r="F369" s="82">
        <f t="shared" si="116"/>
        <v>0</v>
      </c>
      <c r="G369" s="82">
        <f t="shared" si="116"/>
        <v>3.47701337763512E-2</v>
      </c>
      <c r="H369" s="82">
        <f t="shared" si="116"/>
        <v>0</v>
      </c>
      <c r="I369" s="82">
        <f t="shared" si="116"/>
        <v>0</v>
      </c>
      <c r="J369" s="82">
        <f t="shared" si="116"/>
        <v>5.3198304677817337E-3</v>
      </c>
      <c r="K369" s="82">
        <f t="shared" si="116"/>
        <v>0</v>
      </c>
      <c r="L369" s="82">
        <f t="shared" si="116"/>
        <v>5.2155200664526793E-2</v>
      </c>
      <c r="M369" s="82">
        <f t="shared" si="116"/>
        <v>5.2155200664526793E-2</v>
      </c>
      <c r="N369" s="82">
        <f t="shared" si="116"/>
        <v>6.9540267552702401E-2</v>
      </c>
      <c r="O369" s="82">
        <f t="shared" si="103"/>
        <v>0.91926438682376521</v>
      </c>
      <c r="P369" s="82">
        <f t="shared" si="103"/>
        <v>0</v>
      </c>
      <c r="Q369" s="82">
        <f t="shared" si="116"/>
        <v>0</v>
      </c>
      <c r="R369" s="82">
        <f t="shared" si="116"/>
        <v>0</v>
      </c>
      <c r="S369" s="82">
        <f t="shared" si="116"/>
        <v>1.1300293477314139E-2</v>
      </c>
      <c r="T369" s="82">
        <f t="shared" si="119"/>
        <v>0</v>
      </c>
      <c r="U369" s="82">
        <f t="shared" si="119"/>
        <v>6.3803195479604446E-2</v>
      </c>
      <c r="V369" s="82">
        <f t="shared" si="119"/>
        <v>5.389370735334436E-2</v>
      </c>
      <c r="W369" s="82">
        <f t="shared" si="119"/>
        <v>0</v>
      </c>
      <c r="X369" s="82">
        <f t="shared" si="118"/>
        <v>0.1086566680510975</v>
      </c>
      <c r="Y369" s="82">
        <f t="shared" si="118"/>
        <v>0</v>
      </c>
      <c r="Z369" s="82">
        <f t="shared" si="118"/>
        <v>0.1390805351054048</v>
      </c>
      <c r="AA369" s="82">
        <f t="shared" si="118"/>
        <v>0</v>
      </c>
      <c r="AB369" s="82">
        <f t="shared" si="118"/>
        <v>0</v>
      </c>
      <c r="AC369" s="82">
        <f t="shared" si="118"/>
        <v>0</v>
      </c>
      <c r="AD369" s="82">
        <f t="shared" si="118"/>
        <v>1.73850668881756E-2</v>
      </c>
      <c r="AE369" s="82">
        <f t="shared" si="118"/>
        <v>0</v>
      </c>
      <c r="AF369" s="82">
        <f t="shared" si="118"/>
        <v>0</v>
      </c>
      <c r="AG369" s="82">
        <f t="shared" si="118"/>
        <v>0</v>
      </c>
      <c r="AH369" s="82">
        <f t="shared" si="118"/>
        <v>8.1709814374425309E-3</v>
      </c>
      <c r="AI369" s="82">
        <f t="shared" si="118"/>
        <v>0</v>
      </c>
    </row>
    <row r="370" spans="1:35">
      <c r="A370" s="113">
        <f t="shared" si="110"/>
        <v>41323</v>
      </c>
      <c r="B370" s="117">
        <f t="shared" si="120"/>
        <v>1.5354954677420372</v>
      </c>
      <c r="C370" s="82">
        <f t="shared" si="116"/>
        <v>0</v>
      </c>
      <c r="D370" s="82">
        <f t="shared" si="116"/>
        <v>0</v>
      </c>
      <c r="E370" s="82">
        <f t="shared" si="116"/>
        <v>0</v>
      </c>
      <c r="F370" s="82">
        <f t="shared" si="116"/>
        <v>0</v>
      </c>
      <c r="G370" s="82">
        <f t="shared" si="116"/>
        <v>3.47701337763512E-2</v>
      </c>
      <c r="H370" s="82">
        <f t="shared" si="116"/>
        <v>0</v>
      </c>
      <c r="I370" s="82">
        <f t="shared" si="116"/>
        <v>0</v>
      </c>
      <c r="J370" s="82">
        <f t="shared" si="116"/>
        <v>5.3198304677817337E-3</v>
      </c>
      <c r="K370" s="82">
        <f t="shared" si="116"/>
        <v>0</v>
      </c>
      <c r="L370" s="82">
        <f t="shared" si="116"/>
        <v>5.2155200664526793E-2</v>
      </c>
      <c r="M370" s="82">
        <f t="shared" si="116"/>
        <v>5.2155200664526793E-2</v>
      </c>
      <c r="N370" s="82">
        <f t="shared" si="116"/>
        <v>6.9540267552702401E-2</v>
      </c>
      <c r="O370" s="82">
        <f t="shared" si="103"/>
        <v>0.91926438682376521</v>
      </c>
      <c r="P370" s="82">
        <f t="shared" si="103"/>
        <v>0</v>
      </c>
      <c r="Q370" s="82">
        <f t="shared" si="116"/>
        <v>0</v>
      </c>
      <c r="R370" s="82">
        <f t="shared" si="116"/>
        <v>0</v>
      </c>
      <c r="S370" s="82">
        <f t="shared" si="116"/>
        <v>1.1300293477314139E-2</v>
      </c>
      <c r="T370" s="82">
        <f t="shared" si="119"/>
        <v>0</v>
      </c>
      <c r="U370" s="82">
        <f t="shared" si="119"/>
        <v>6.3803195479604446E-2</v>
      </c>
      <c r="V370" s="82">
        <f t="shared" si="119"/>
        <v>5.389370735334436E-2</v>
      </c>
      <c r="W370" s="82">
        <f t="shared" si="119"/>
        <v>0</v>
      </c>
      <c r="X370" s="82">
        <f t="shared" si="118"/>
        <v>0.1086566680510975</v>
      </c>
      <c r="Y370" s="82">
        <f t="shared" si="118"/>
        <v>0</v>
      </c>
      <c r="Z370" s="82">
        <f t="shared" si="118"/>
        <v>0.1390805351054048</v>
      </c>
      <c r="AA370" s="82">
        <f t="shared" si="118"/>
        <v>0</v>
      </c>
      <c r="AB370" s="82">
        <f t="shared" si="118"/>
        <v>0</v>
      </c>
      <c r="AC370" s="82">
        <f t="shared" si="118"/>
        <v>0</v>
      </c>
      <c r="AD370" s="82">
        <f t="shared" si="118"/>
        <v>1.73850668881756E-2</v>
      </c>
      <c r="AE370" s="82">
        <f t="shared" si="118"/>
        <v>0</v>
      </c>
      <c r="AF370" s="82">
        <f t="shared" si="118"/>
        <v>0</v>
      </c>
      <c r="AG370" s="82">
        <f t="shared" si="118"/>
        <v>0</v>
      </c>
      <c r="AH370" s="82">
        <f t="shared" si="118"/>
        <v>8.1709814374425309E-3</v>
      </c>
      <c r="AI370" s="82">
        <f t="shared" si="118"/>
        <v>0</v>
      </c>
    </row>
    <row r="371" spans="1:35">
      <c r="A371" s="113">
        <f t="shared" si="110"/>
        <v>41324</v>
      </c>
      <c r="B371" s="117">
        <f t="shared" si="120"/>
        <v>1.5354954677420372</v>
      </c>
      <c r="C371" s="82">
        <f t="shared" si="116"/>
        <v>0</v>
      </c>
      <c r="D371" s="82">
        <f t="shared" si="116"/>
        <v>0</v>
      </c>
      <c r="E371" s="82">
        <f t="shared" si="116"/>
        <v>0</v>
      </c>
      <c r="F371" s="82">
        <f t="shared" si="116"/>
        <v>0</v>
      </c>
      <c r="G371" s="82">
        <f t="shared" si="116"/>
        <v>3.47701337763512E-2</v>
      </c>
      <c r="H371" s="82">
        <f t="shared" si="116"/>
        <v>0</v>
      </c>
      <c r="I371" s="82">
        <f t="shared" si="116"/>
        <v>0</v>
      </c>
      <c r="J371" s="82">
        <f t="shared" si="116"/>
        <v>5.3198304677817337E-3</v>
      </c>
      <c r="K371" s="82">
        <f t="shared" si="116"/>
        <v>0</v>
      </c>
      <c r="L371" s="82">
        <f t="shared" si="116"/>
        <v>5.2155200664526793E-2</v>
      </c>
      <c r="M371" s="82">
        <f t="shared" si="116"/>
        <v>5.2155200664526793E-2</v>
      </c>
      <c r="N371" s="82">
        <f t="shared" si="116"/>
        <v>6.9540267552702401E-2</v>
      </c>
      <c r="O371" s="82">
        <f t="shared" si="103"/>
        <v>0.91926438682376521</v>
      </c>
      <c r="P371" s="82">
        <f t="shared" si="103"/>
        <v>0</v>
      </c>
      <c r="Q371" s="82">
        <f t="shared" si="116"/>
        <v>0</v>
      </c>
      <c r="R371" s="82">
        <f t="shared" si="116"/>
        <v>0</v>
      </c>
      <c r="S371" s="82">
        <f t="shared" si="116"/>
        <v>1.1300293477314139E-2</v>
      </c>
      <c r="T371" s="82">
        <f t="shared" si="119"/>
        <v>0</v>
      </c>
      <c r="U371" s="82">
        <f t="shared" si="119"/>
        <v>6.3803195479604446E-2</v>
      </c>
      <c r="V371" s="82">
        <f t="shared" si="119"/>
        <v>5.389370735334436E-2</v>
      </c>
      <c r="W371" s="82">
        <f t="shared" si="119"/>
        <v>0</v>
      </c>
      <c r="X371" s="82">
        <f t="shared" si="118"/>
        <v>0.1086566680510975</v>
      </c>
      <c r="Y371" s="82">
        <f t="shared" si="118"/>
        <v>0</v>
      </c>
      <c r="Z371" s="82">
        <f t="shared" si="118"/>
        <v>0.1390805351054048</v>
      </c>
      <c r="AA371" s="82">
        <f t="shared" si="118"/>
        <v>0</v>
      </c>
      <c r="AB371" s="82">
        <f t="shared" si="118"/>
        <v>0</v>
      </c>
      <c r="AC371" s="82">
        <f t="shared" si="118"/>
        <v>0</v>
      </c>
      <c r="AD371" s="82">
        <f t="shared" si="118"/>
        <v>1.73850668881756E-2</v>
      </c>
      <c r="AE371" s="82">
        <f t="shared" si="118"/>
        <v>0</v>
      </c>
      <c r="AF371" s="82">
        <f t="shared" si="118"/>
        <v>0</v>
      </c>
      <c r="AG371" s="82">
        <f t="shared" si="118"/>
        <v>0</v>
      </c>
      <c r="AH371" s="82">
        <f t="shared" si="118"/>
        <v>8.1709814374425309E-3</v>
      </c>
      <c r="AI371" s="82">
        <f t="shared" si="118"/>
        <v>0</v>
      </c>
    </row>
    <row r="372" spans="1:35">
      <c r="A372" s="113">
        <f t="shared" si="110"/>
        <v>41325</v>
      </c>
      <c r="B372" s="117">
        <f t="shared" si="120"/>
        <v>1.5354954677420372</v>
      </c>
      <c r="C372" s="82">
        <f t="shared" si="116"/>
        <v>0</v>
      </c>
      <c r="D372" s="82">
        <f t="shared" si="116"/>
        <v>0</v>
      </c>
      <c r="E372" s="82">
        <f t="shared" si="116"/>
        <v>0</v>
      </c>
      <c r="F372" s="82">
        <f t="shared" si="116"/>
        <v>0</v>
      </c>
      <c r="G372" s="82">
        <f t="shared" si="116"/>
        <v>3.47701337763512E-2</v>
      </c>
      <c r="H372" s="82">
        <f t="shared" si="116"/>
        <v>0</v>
      </c>
      <c r="I372" s="82">
        <f t="shared" si="116"/>
        <v>0</v>
      </c>
      <c r="J372" s="82">
        <f t="shared" si="116"/>
        <v>5.3198304677817337E-3</v>
      </c>
      <c r="K372" s="82">
        <f t="shared" si="116"/>
        <v>0</v>
      </c>
      <c r="L372" s="82">
        <f t="shared" si="116"/>
        <v>5.2155200664526793E-2</v>
      </c>
      <c r="M372" s="82">
        <f t="shared" si="116"/>
        <v>5.2155200664526793E-2</v>
      </c>
      <c r="N372" s="82">
        <f t="shared" si="116"/>
        <v>6.9540267552702401E-2</v>
      </c>
      <c r="O372" s="82">
        <f t="shared" ref="O372:P435" si="121">O$24/1.98347/30</f>
        <v>0.91926438682376521</v>
      </c>
      <c r="P372" s="82">
        <f t="shared" si="121"/>
        <v>0</v>
      </c>
      <c r="Q372" s="82">
        <f t="shared" si="116"/>
        <v>0</v>
      </c>
      <c r="R372" s="82">
        <f t="shared" si="116"/>
        <v>0</v>
      </c>
      <c r="S372" s="82">
        <f t="shared" si="116"/>
        <v>1.1300293477314139E-2</v>
      </c>
      <c r="T372" s="82">
        <f t="shared" si="119"/>
        <v>0</v>
      </c>
      <c r="U372" s="82">
        <f t="shared" si="119"/>
        <v>6.3803195479604446E-2</v>
      </c>
      <c r="V372" s="82">
        <f t="shared" si="119"/>
        <v>5.389370735334436E-2</v>
      </c>
      <c r="W372" s="82">
        <f t="shared" si="119"/>
        <v>0</v>
      </c>
      <c r="X372" s="82">
        <f t="shared" si="118"/>
        <v>0.1086566680510975</v>
      </c>
      <c r="Y372" s="82">
        <f t="shared" si="118"/>
        <v>0</v>
      </c>
      <c r="Z372" s="82">
        <f t="shared" si="118"/>
        <v>0.1390805351054048</v>
      </c>
      <c r="AA372" s="82">
        <f t="shared" si="118"/>
        <v>0</v>
      </c>
      <c r="AB372" s="82">
        <f t="shared" si="118"/>
        <v>0</v>
      </c>
      <c r="AC372" s="82">
        <f t="shared" si="118"/>
        <v>0</v>
      </c>
      <c r="AD372" s="82">
        <f t="shared" si="118"/>
        <v>1.73850668881756E-2</v>
      </c>
      <c r="AE372" s="82">
        <f t="shared" si="118"/>
        <v>0</v>
      </c>
      <c r="AF372" s="82">
        <f t="shared" si="118"/>
        <v>0</v>
      </c>
      <c r="AG372" s="82">
        <f t="shared" si="118"/>
        <v>0</v>
      </c>
      <c r="AH372" s="82">
        <f t="shared" si="118"/>
        <v>8.1709814374425309E-3</v>
      </c>
      <c r="AI372" s="82">
        <f t="shared" si="118"/>
        <v>0</v>
      </c>
    </row>
    <row r="373" spans="1:35">
      <c r="A373" s="113">
        <f t="shared" si="110"/>
        <v>41326</v>
      </c>
      <c r="B373" s="117">
        <f t="shared" si="120"/>
        <v>1.5354954677420372</v>
      </c>
      <c r="C373" s="82">
        <f t="shared" si="116"/>
        <v>0</v>
      </c>
      <c r="D373" s="82">
        <f t="shared" si="116"/>
        <v>0</v>
      </c>
      <c r="E373" s="82">
        <f t="shared" si="116"/>
        <v>0</v>
      </c>
      <c r="F373" s="82">
        <f t="shared" si="116"/>
        <v>0</v>
      </c>
      <c r="G373" s="82">
        <f t="shared" si="116"/>
        <v>3.47701337763512E-2</v>
      </c>
      <c r="H373" s="82">
        <f t="shared" si="116"/>
        <v>0</v>
      </c>
      <c r="I373" s="82">
        <f t="shared" si="116"/>
        <v>0</v>
      </c>
      <c r="J373" s="82">
        <f t="shared" si="116"/>
        <v>5.3198304677817337E-3</v>
      </c>
      <c r="K373" s="82">
        <f t="shared" si="116"/>
        <v>0</v>
      </c>
      <c r="L373" s="82">
        <f t="shared" si="116"/>
        <v>5.2155200664526793E-2</v>
      </c>
      <c r="M373" s="82">
        <f t="shared" si="116"/>
        <v>5.2155200664526793E-2</v>
      </c>
      <c r="N373" s="82">
        <f t="shared" si="116"/>
        <v>6.9540267552702401E-2</v>
      </c>
      <c r="O373" s="82">
        <f t="shared" si="121"/>
        <v>0.91926438682376521</v>
      </c>
      <c r="P373" s="82">
        <f t="shared" si="121"/>
        <v>0</v>
      </c>
      <c r="Q373" s="82">
        <f t="shared" si="116"/>
        <v>0</v>
      </c>
      <c r="R373" s="82">
        <f t="shared" si="116"/>
        <v>0</v>
      </c>
      <c r="S373" s="82">
        <f t="shared" si="116"/>
        <v>1.1300293477314139E-2</v>
      </c>
      <c r="T373" s="82">
        <f t="shared" si="119"/>
        <v>0</v>
      </c>
      <c r="U373" s="82">
        <f t="shared" si="119"/>
        <v>6.3803195479604446E-2</v>
      </c>
      <c r="V373" s="82">
        <f t="shared" si="119"/>
        <v>5.389370735334436E-2</v>
      </c>
      <c r="W373" s="82">
        <f t="shared" si="119"/>
        <v>0</v>
      </c>
      <c r="X373" s="82">
        <f t="shared" si="118"/>
        <v>0.1086566680510975</v>
      </c>
      <c r="Y373" s="82">
        <f t="shared" si="118"/>
        <v>0</v>
      </c>
      <c r="Z373" s="82">
        <f t="shared" si="118"/>
        <v>0.1390805351054048</v>
      </c>
      <c r="AA373" s="82">
        <f t="shared" si="118"/>
        <v>0</v>
      </c>
      <c r="AB373" s="82">
        <f t="shared" si="118"/>
        <v>0</v>
      </c>
      <c r="AC373" s="82">
        <f t="shared" si="118"/>
        <v>0</v>
      </c>
      <c r="AD373" s="82">
        <f t="shared" si="118"/>
        <v>1.73850668881756E-2</v>
      </c>
      <c r="AE373" s="82">
        <f t="shared" si="118"/>
        <v>0</v>
      </c>
      <c r="AF373" s="82">
        <f t="shared" si="118"/>
        <v>0</v>
      </c>
      <c r="AG373" s="82">
        <f t="shared" si="118"/>
        <v>0</v>
      </c>
      <c r="AH373" s="82">
        <f t="shared" si="118"/>
        <v>8.1709814374425309E-3</v>
      </c>
      <c r="AI373" s="82">
        <f t="shared" si="118"/>
        <v>0</v>
      </c>
    </row>
    <row r="374" spans="1:35">
      <c r="A374" s="113">
        <f t="shared" si="110"/>
        <v>41327</v>
      </c>
      <c r="B374" s="117">
        <f t="shared" si="120"/>
        <v>1.5354954677420372</v>
      </c>
      <c r="C374" s="82">
        <f t="shared" si="116"/>
        <v>0</v>
      </c>
      <c r="D374" s="82">
        <f t="shared" si="116"/>
        <v>0</v>
      </c>
      <c r="E374" s="82">
        <f t="shared" si="116"/>
        <v>0</v>
      </c>
      <c r="F374" s="82">
        <f t="shared" si="116"/>
        <v>0</v>
      </c>
      <c r="G374" s="82">
        <f t="shared" si="116"/>
        <v>3.47701337763512E-2</v>
      </c>
      <c r="H374" s="82">
        <f t="shared" si="116"/>
        <v>0</v>
      </c>
      <c r="I374" s="82">
        <f t="shared" si="116"/>
        <v>0</v>
      </c>
      <c r="J374" s="82">
        <f t="shared" si="116"/>
        <v>5.3198304677817337E-3</v>
      </c>
      <c r="K374" s="82">
        <f t="shared" si="116"/>
        <v>0</v>
      </c>
      <c r="L374" s="82">
        <f t="shared" si="116"/>
        <v>5.2155200664526793E-2</v>
      </c>
      <c r="M374" s="82">
        <f t="shared" si="116"/>
        <v>5.2155200664526793E-2</v>
      </c>
      <c r="N374" s="82">
        <f t="shared" si="116"/>
        <v>6.9540267552702401E-2</v>
      </c>
      <c r="O374" s="82">
        <f t="shared" si="121"/>
        <v>0.91926438682376521</v>
      </c>
      <c r="P374" s="82">
        <f t="shared" si="121"/>
        <v>0</v>
      </c>
      <c r="Q374" s="82">
        <f t="shared" si="116"/>
        <v>0</v>
      </c>
      <c r="R374" s="82">
        <f t="shared" si="116"/>
        <v>0</v>
      </c>
      <c r="S374" s="82">
        <f t="shared" si="116"/>
        <v>1.1300293477314139E-2</v>
      </c>
      <c r="T374" s="82">
        <f t="shared" si="119"/>
        <v>0</v>
      </c>
      <c r="U374" s="82">
        <f t="shared" si="119"/>
        <v>6.3803195479604446E-2</v>
      </c>
      <c r="V374" s="82">
        <f t="shared" si="119"/>
        <v>5.389370735334436E-2</v>
      </c>
      <c r="W374" s="82">
        <f t="shared" si="119"/>
        <v>0</v>
      </c>
      <c r="X374" s="82">
        <f t="shared" si="118"/>
        <v>0.1086566680510975</v>
      </c>
      <c r="Y374" s="82">
        <f t="shared" si="118"/>
        <v>0</v>
      </c>
      <c r="Z374" s="82">
        <f t="shared" si="118"/>
        <v>0.1390805351054048</v>
      </c>
      <c r="AA374" s="82">
        <f t="shared" si="118"/>
        <v>0</v>
      </c>
      <c r="AB374" s="82">
        <f t="shared" si="118"/>
        <v>0</v>
      </c>
      <c r="AC374" s="82">
        <f t="shared" si="118"/>
        <v>0</v>
      </c>
      <c r="AD374" s="82">
        <f t="shared" si="118"/>
        <v>1.73850668881756E-2</v>
      </c>
      <c r="AE374" s="82">
        <f t="shared" si="118"/>
        <v>0</v>
      </c>
      <c r="AF374" s="82">
        <f t="shared" si="118"/>
        <v>0</v>
      </c>
      <c r="AG374" s="82">
        <f t="shared" si="118"/>
        <v>0</v>
      </c>
      <c r="AH374" s="82">
        <f t="shared" si="118"/>
        <v>8.1709814374425309E-3</v>
      </c>
      <c r="AI374" s="82">
        <f t="shared" si="118"/>
        <v>0</v>
      </c>
    </row>
    <row r="375" spans="1:35">
      <c r="A375" s="113">
        <f t="shared" si="110"/>
        <v>41328</v>
      </c>
      <c r="B375" s="117">
        <f t="shared" si="120"/>
        <v>1.5354954677420372</v>
      </c>
      <c r="C375" s="82">
        <f t="shared" si="116"/>
        <v>0</v>
      </c>
      <c r="D375" s="82">
        <f t="shared" si="116"/>
        <v>0</v>
      </c>
      <c r="E375" s="82">
        <f t="shared" si="116"/>
        <v>0</v>
      </c>
      <c r="F375" s="82">
        <f t="shared" si="116"/>
        <v>0</v>
      </c>
      <c r="G375" s="82">
        <f t="shared" si="116"/>
        <v>3.47701337763512E-2</v>
      </c>
      <c r="H375" s="82">
        <f t="shared" si="116"/>
        <v>0</v>
      </c>
      <c r="I375" s="82">
        <f t="shared" si="116"/>
        <v>0</v>
      </c>
      <c r="J375" s="82">
        <f t="shared" si="116"/>
        <v>5.3198304677817337E-3</v>
      </c>
      <c r="K375" s="82">
        <f t="shared" si="116"/>
        <v>0</v>
      </c>
      <c r="L375" s="82">
        <f t="shared" si="116"/>
        <v>5.2155200664526793E-2</v>
      </c>
      <c r="M375" s="82">
        <f t="shared" si="116"/>
        <v>5.2155200664526793E-2</v>
      </c>
      <c r="N375" s="82">
        <f t="shared" si="116"/>
        <v>6.9540267552702401E-2</v>
      </c>
      <c r="O375" s="82">
        <f t="shared" si="121"/>
        <v>0.91926438682376521</v>
      </c>
      <c r="P375" s="82">
        <f t="shared" si="121"/>
        <v>0</v>
      </c>
      <c r="Q375" s="82">
        <f t="shared" si="116"/>
        <v>0</v>
      </c>
      <c r="R375" s="82">
        <f t="shared" si="116"/>
        <v>0</v>
      </c>
      <c r="S375" s="82">
        <f t="shared" si="116"/>
        <v>1.1300293477314139E-2</v>
      </c>
      <c r="T375" s="82">
        <f t="shared" si="119"/>
        <v>0</v>
      </c>
      <c r="U375" s="82">
        <f t="shared" si="119"/>
        <v>6.3803195479604446E-2</v>
      </c>
      <c r="V375" s="82">
        <f t="shared" si="119"/>
        <v>5.389370735334436E-2</v>
      </c>
      <c r="W375" s="82">
        <f t="shared" si="119"/>
        <v>0</v>
      </c>
      <c r="X375" s="82">
        <f t="shared" si="118"/>
        <v>0.1086566680510975</v>
      </c>
      <c r="Y375" s="82">
        <f t="shared" si="118"/>
        <v>0</v>
      </c>
      <c r="Z375" s="82">
        <f t="shared" si="118"/>
        <v>0.1390805351054048</v>
      </c>
      <c r="AA375" s="82">
        <f t="shared" si="118"/>
        <v>0</v>
      </c>
      <c r="AB375" s="82">
        <f t="shared" si="118"/>
        <v>0</v>
      </c>
      <c r="AC375" s="82">
        <f t="shared" si="118"/>
        <v>0</v>
      </c>
      <c r="AD375" s="82">
        <f t="shared" si="118"/>
        <v>1.73850668881756E-2</v>
      </c>
      <c r="AE375" s="82">
        <f t="shared" si="118"/>
        <v>0</v>
      </c>
      <c r="AF375" s="82">
        <f t="shared" si="118"/>
        <v>0</v>
      </c>
      <c r="AG375" s="82">
        <f t="shared" si="118"/>
        <v>0</v>
      </c>
      <c r="AH375" s="82">
        <f t="shared" si="118"/>
        <v>8.1709814374425309E-3</v>
      </c>
      <c r="AI375" s="82">
        <f t="shared" si="118"/>
        <v>0</v>
      </c>
    </row>
    <row r="376" spans="1:35">
      <c r="A376" s="113">
        <f t="shared" si="110"/>
        <v>41329</v>
      </c>
      <c r="B376" s="117">
        <f t="shared" si="120"/>
        <v>1.5354954677420372</v>
      </c>
      <c r="C376" s="82">
        <f t="shared" si="116"/>
        <v>0</v>
      </c>
      <c r="D376" s="82">
        <f t="shared" si="116"/>
        <v>0</v>
      </c>
      <c r="E376" s="82">
        <f t="shared" si="116"/>
        <v>0</v>
      </c>
      <c r="F376" s="82">
        <f t="shared" si="116"/>
        <v>0</v>
      </c>
      <c r="G376" s="82">
        <f t="shared" si="116"/>
        <v>3.47701337763512E-2</v>
      </c>
      <c r="H376" s="82">
        <f t="shared" si="116"/>
        <v>0</v>
      </c>
      <c r="I376" s="82">
        <f t="shared" si="116"/>
        <v>0</v>
      </c>
      <c r="J376" s="82">
        <f t="shared" si="116"/>
        <v>5.3198304677817337E-3</v>
      </c>
      <c r="K376" s="82">
        <f t="shared" si="116"/>
        <v>0</v>
      </c>
      <c r="L376" s="82">
        <f t="shared" si="116"/>
        <v>5.2155200664526793E-2</v>
      </c>
      <c r="M376" s="82">
        <f t="shared" si="116"/>
        <v>5.2155200664526793E-2</v>
      </c>
      <c r="N376" s="82">
        <f t="shared" si="116"/>
        <v>6.9540267552702401E-2</v>
      </c>
      <c r="O376" s="82">
        <f t="shared" si="121"/>
        <v>0.91926438682376521</v>
      </c>
      <c r="P376" s="82">
        <f t="shared" si="121"/>
        <v>0</v>
      </c>
      <c r="Q376" s="82">
        <f t="shared" si="116"/>
        <v>0</v>
      </c>
      <c r="R376" s="82">
        <f t="shared" si="116"/>
        <v>0</v>
      </c>
      <c r="S376" s="82">
        <f t="shared" si="116"/>
        <v>1.1300293477314139E-2</v>
      </c>
      <c r="T376" s="82">
        <f t="shared" si="119"/>
        <v>0</v>
      </c>
      <c r="U376" s="82">
        <f t="shared" si="119"/>
        <v>6.3803195479604446E-2</v>
      </c>
      <c r="V376" s="82">
        <f t="shared" si="119"/>
        <v>5.389370735334436E-2</v>
      </c>
      <c r="W376" s="82">
        <f t="shared" si="119"/>
        <v>0</v>
      </c>
      <c r="X376" s="82">
        <f t="shared" si="118"/>
        <v>0.1086566680510975</v>
      </c>
      <c r="Y376" s="82">
        <f t="shared" si="118"/>
        <v>0</v>
      </c>
      <c r="Z376" s="82">
        <f t="shared" si="118"/>
        <v>0.1390805351054048</v>
      </c>
      <c r="AA376" s="82">
        <f t="shared" si="118"/>
        <v>0</v>
      </c>
      <c r="AB376" s="82">
        <f t="shared" si="118"/>
        <v>0</v>
      </c>
      <c r="AC376" s="82">
        <f t="shared" si="118"/>
        <v>0</v>
      </c>
      <c r="AD376" s="82">
        <f t="shared" si="118"/>
        <v>1.73850668881756E-2</v>
      </c>
      <c r="AE376" s="82">
        <f t="shared" si="118"/>
        <v>0</v>
      </c>
      <c r="AF376" s="82">
        <f t="shared" si="118"/>
        <v>0</v>
      </c>
      <c r="AG376" s="82">
        <f t="shared" si="118"/>
        <v>0</v>
      </c>
      <c r="AH376" s="82">
        <f t="shared" si="118"/>
        <v>8.1709814374425309E-3</v>
      </c>
      <c r="AI376" s="82">
        <f t="shared" si="118"/>
        <v>0</v>
      </c>
    </row>
    <row r="377" spans="1:35">
      <c r="A377" s="113">
        <f t="shared" si="110"/>
        <v>41330</v>
      </c>
      <c r="B377" s="117">
        <f t="shared" si="120"/>
        <v>1.5354954677420372</v>
      </c>
      <c r="C377" s="82">
        <f t="shared" si="116"/>
        <v>0</v>
      </c>
      <c r="D377" s="82">
        <f t="shared" si="116"/>
        <v>0</v>
      </c>
      <c r="E377" s="82">
        <f t="shared" si="116"/>
        <v>0</v>
      </c>
      <c r="F377" s="82">
        <f t="shared" si="116"/>
        <v>0</v>
      </c>
      <c r="G377" s="82">
        <f t="shared" si="116"/>
        <v>3.47701337763512E-2</v>
      </c>
      <c r="H377" s="82">
        <f t="shared" si="116"/>
        <v>0</v>
      </c>
      <c r="I377" s="82">
        <f t="shared" si="116"/>
        <v>0</v>
      </c>
      <c r="J377" s="82">
        <f t="shared" si="116"/>
        <v>5.3198304677817337E-3</v>
      </c>
      <c r="K377" s="82">
        <f t="shared" si="116"/>
        <v>0</v>
      </c>
      <c r="L377" s="82">
        <f t="shared" si="116"/>
        <v>5.2155200664526793E-2</v>
      </c>
      <c r="M377" s="82">
        <f t="shared" si="116"/>
        <v>5.2155200664526793E-2</v>
      </c>
      <c r="N377" s="82">
        <f t="shared" si="116"/>
        <v>6.9540267552702401E-2</v>
      </c>
      <c r="O377" s="82">
        <f t="shared" si="121"/>
        <v>0.91926438682376521</v>
      </c>
      <c r="P377" s="82">
        <f t="shared" si="121"/>
        <v>0</v>
      </c>
      <c r="Q377" s="82">
        <f t="shared" si="116"/>
        <v>0</v>
      </c>
      <c r="R377" s="82">
        <f t="shared" si="116"/>
        <v>0</v>
      </c>
      <c r="S377" s="82">
        <f t="shared" si="116"/>
        <v>1.1300293477314139E-2</v>
      </c>
      <c r="T377" s="82">
        <f t="shared" si="119"/>
        <v>0</v>
      </c>
      <c r="U377" s="82">
        <f t="shared" si="119"/>
        <v>6.3803195479604446E-2</v>
      </c>
      <c r="V377" s="82">
        <f t="shared" si="119"/>
        <v>5.389370735334436E-2</v>
      </c>
      <c r="W377" s="82">
        <f t="shared" si="119"/>
        <v>0</v>
      </c>
      <c r="X377" s="82">
        <f t="shared" si="118"/>
        <v>0.1086566680510975</v>
      </c>
      <c r="Y377" s="82">
        <f t="shared" si="118"/>
        <v>0</v>
      </c>
      <c r="Z377" s="82">
        <f t="shared" si="118"/>
        <v>0.1390805351054048</v>
      </c>
      <c r="AA377" s="82">
        <f t="shared" si="118"/>
        <v>0</v>
      </c>
      <c r="AB377" s="82">
        <f t="shared" si="118"/>
        <v>0</v>
      </c>
      <c r="AC377" s="82">
        <f t="shared" si="118"/>
        <v>0</v>
      </c>
      <c r="AD377" s="82">
        <f t="shared" si="118"/>
        <v>1.73850668881756E-2</v>
      </c>
      <c r="AE377" s="82">
        <f t="shared" si="118"/>
        <v>0</v>
      </c>
      <c r="AF377" s="82">
        <f t="shared" si="118"/>
        <v>0</v>
      </c>
      <c r="AG377" s="82">
        <f t="shared" si="118"/>
        <v>0</v>
      </c>
      <c r="AH377" s="82">
        <f t="shared" si="118"/>
        <v>8.1709814374425309E-3</v>
      </c>
      <c r="AI377" s="82">
        <f t="shared" si="118"/>
        <v>0</v>
      </c>
    </row>
    <row r="378" spans="1:35">
      <c r="A378" s="113">
        <f t="shared" si="110"/>
        <v>41331</v>
      </c>
      <c r="B378" s="117">
        <f t="shared" si="120"/>
        <v>1.5354954677420372</v>
      </c>
      <c r="C378" s="82">
        <f t="shared" si="116"/>
        <v>0</v>
      </c>
      <c r="D378" s="82">
        <f t="shared" si="116"/>
        <v>0</v>
      </c>
      <c r="E378" s="82">
        <f t="shared" si="116"/>
        <v>0</v>
      </c>
      <c r="F378" s="82">
        <f t="shared" si="116"/>
        <v>0</v>
      </c>
      <c r="G378" s="82">
        <f t="shared" si="116"/>
        <v>3.47701337763512E-2</v>
      </c>
      <c r="H378" s="82">
        <f t="shared" si="116"/>
        <v>0</v>
      </c>
      <c r="I378" s="82">
        <f t="shared" ref="I378:N378" si="122">I$34/1.98347/29</f>
        <v>0</v>
      </c>
      <c r="J378" s="82">
        <f t="shared" si="122"/>
        <v>5.3198304677817337E-3</v>
      </c>
      <c r="K378" s="82">
        <f t="shared" si="122"/>
        <v>0</v>
      </c>
      <c r="L378" s="82">
        <f t="shared" si="122"/>
        <v>5.2155200664526793E-2</v>
      </c>
      <c r="M378" s="82">
        <f t="shared" si="122"/>
        <v>5.2155200664526793E-2</v>
      </c>
      <c r="N378" s="82">
        <f t="shared" si="122"/>
        <v>6.9540267552702401E-2</v>
      </c>
      <c r="O378" s="82">
        <f t="shared" si="121"/>
        <v>0.91926438682376521</v>
      </c>
      <c r="P378" s="82">
        <f t="shared" si="121"/>
        <v>0</v>
      </c>
      <c r="Q378" s="82">
        <f t="shared" ref="Q378:Y378" si="123">Q$34/1.98347/29</f>
        <v>0</v>
      </c>
      <c r="R378" s="82">
        <f t="shared" si="123"/>
        <v>0</v>
      </c>
      <c r="S378" s="82">
        <f t="shared" si="123"/>
        <v>1.1300293477314139E-2</v>
      </c>
      <c r="T378" s="82">
        <f t="shared" si="123"/>
        <v>0</v>
      </c>
      <c r="U378" s="82">
        <f t="shared" si="123"/>
        <v>6.3803195479604446E-2</v>
      </c>
      <c r="V378" s="82">
        <f t="shared" si="123"/>
        <v>5.389370735334436E-2</v>
      </c>
      <c r="W378" s="82">
        <f t="shared" si="123"/>
        <v>0</v>
      </c>
      <c r="X378" s="82">
        <f t="shared" si="123"/>
        <v>0.1086566680510975</v>
      </c>
      <c r="Y378" s="82">
        <f t="shared" si="123"/>
        <v>0</v>
      </c>
      <c r="Z378" s="82">
        <f t="shared" si="118"/>
        <v>0.1390805351054048</v>
      </c>
      <c r="AA378" s="82">
        <f t="shared" si="118"/>
        <v>0</v>
      </c>
      <c r="AB378" s="82">
        <f t="shared" si="118"/>
        <v>0</v>
      </c>
      <c r="AC378" s="82">
        <f t="shared" si="118"/>
        <v>0</v>
      </c>
      <c r="AD378" s="82">
        <f t="shared" si="118"/>
        <v>1.73850668881756E-2</v>
      </c>
      <c r="AE378" s="82">
        <f t="shared" si="118"/>
        <v>0</v>
      </c>
      <c r="AF378" s="82">
        <f t="shared" si="118"/>
        <v>0</v>
      </c>
      <c r="AG378" s="82">
        <f t="shared" si="118"/>
        <v>0</v>
      </c>
      <c r="AH378" s="82">
        <f t="shared" si="118"/>
        <v>8.1709814374425309E-3</v>
      </c>
      <c r="AI378" s="82">
        <f t="shared" si="118"/>
        <v>0</v>
      </c>
    </row>
    <row r="379" spans="1:35">
      <c r="A379" s="113">
        <f t="shared" si="110"/>
        <v>41332</v>
      </c>
      <c r="B379" s="117">
        <f t="shared" si="120"/>
        <v>1.5354954677420372</v>
      </c>
      <c r="C379" s="82">
        <f t="shared" ref="C379:S381" si="124">C$34/1.98347/29</f>
        <v>0</v>
      </c>
      <c r="D379" s="82">
        <f t="shared" si="124"/>
        <v>0</v>
      </c>
      <c r="E379" s="82">
        <f t="shared" si="124"/>
        <v>0</v>
      </c>
      <c r="F379" s="82">
        <f t="shared" si="124"/>
        <v>0</v>
      </c>
      <c r="G379" s="82">
        <f t="shared" si="124"/>
        <v>3.47701337763512E-2</v>
      </c>
      <c r="H379" s="82">
        <f t="shared" si="124"/>
        <v>0</v>
      </c>
      <c r="I379" s="82">
        <f t="shared" si="124"/>
        <v>0</v>
      </c>
      <c r="J379" s="82">
        <f t="shared" si="124"/>
        <v>5.3198304677817337E-3</v>
      </c>
      <c r="K379" s="82">
        <f t="shared" si="124"/>
        <v>0</v>
      </c>
      <c r="L379" s="82">
        <f t="shared" si="124"/>
        <v>5.2155200664526793E-2</v>
      </c>
      <c r="M379" s="82">
        <f t="shared" si="124"/>
        <v>5.2155200664526793E-2</v>
      </c>
      <c r="N379" s="82">
        <f t="shared" si="124"/>
        <v>6.9540267552702401E-2</v>
      </c>
      <c r="O379" s="82">
        <f t="shared" si="121"/>
        <v>0.91926438682376521</v>
      </c>
      <c r="P379" s="82">
        <f t="shared" si="121"/>
        <v>0</v>
      </c>
      <c r="Q379" s="82">
        <f t="shared" si="124"/>
        <v>0</v>
      </c>
      <c r="R379" s="82">
        <f t="shared" si="124"/>
        <v>0</v>
      </c>
      <c r="S379" s="82">
        <f t="shared" si="124"/>
        <v>1.1300293477314139E-2</v>
      </c>
      <c r="T379" s="82">
        <f t="shared" ref="T379:Y381" si="125">T$34/1.98347/29</f>
        <v>0</v>
      </c>
      <c r="U379" s="82">
        <f t="shared" si="125"/>
        <v>6.3803195479604446E-2</v>
      </c>
      <c r="V379" s="82">
        <f t="shared" si="125"/>
        <v>5.389370735334436E-2</v>
      </c>
      <c r="W379" s="82">
        <f t="shared" si="125"/>
        <v>0</v>
      </c>
      <c r="X379" s="82">
        <f t="shared" si="125"/>
        <v>0.1086566680510975</v>
      </c>
      <c r="Y379" s="82">
        <f t="shared" si="125"/>
        <v>0</v>
      </c>
      <c r="Z379" s="82">
        <f t="shared" si="118"/>
        <v>0.1390805351054048</v>
      </c>
      <c r="AA379" s="82">
        <f t="shared" si="118"/>
        <v>0</v>
      </c>
      <c r="AB379" s="82">
        <f t="shared" si="118"/>
        <v>0</v>
      </c>
      <c r="AC379" s="82">
        <f t="shared" si="118"/>
        <v>0</v>
      </c>
      <c r="AD379" s="82">
        <f t="shared" si="118"/>
        <v>1.73850668881756E-2</v>
      </c>
      <c r="AE379" s="82">
        <f t="shared" si="118"/>
        <v>0</v>
      </c>
      <c r="AF379" s="82">
        <f t="shared" si="118"/>
        <v>0</v>
      </c>
      <c r="AG379" s="82">
        <f t="shared" si="118"/>
        <v>0</v>
      </c>
      <c r="AH379" s="82">
        <f t="shared" si="118"/>
        <v>8.1709814374425309E-3</v>
      </c>
      <c r="AI379" s="82">
        <f t="shared" si="118"/>
        <v>0</v>
      </c>
    </row>
    <row r="380" spans="1:35">
      <c r="A380" s="113">
        <f t="shared" si="110"/>
        <v>41333</v>
      </c>
      <c r="B380" s="117">
        <f t="shared" si="120"/>
        <v>1.5354954677420372</v>
      </c>
      <c r="C380" s="82">
        <f t="shared" si="124"/>
        <v>0</v>
      </c>
      <c r="D380" s="82">
        <f t="shared" si="124"/>
        <v>0</v>
      </c>
      <c r="E380" s="82">
        <f t="shared" si="124"/>
        <v>0</v>
      </c>
      <c r="F380" s="82">
        <f t="shared" si="124"/>
        <v>0</v>
      </c>
      <c r="G380" s="82">
        <f t="shared" si="124"/>
        <v>3.47701337763512E-2</v>
      </c>
      <c r="H380" s="82">
        <f t="shared" si="124"/>
        <v>0</v>
      </c>
      <c r="I380" s="82">
        <f t="shared" si="124"/>
        <v>0</v>
      </c>
      <c r="J380" s="82">
        <f t="shared" si="124"/>
        <v>5.3198304677817337E-3</v>
      </c>
      <c r="K380" s="82">
        <f t="shared" si="124"/>
        <v>0</v>
      </c>
      <c r="L380" s="82">
        <f t="shared" si="124"/>
        <v>5.2155200664526793E-2</v>
      </c>
      <c r="M380" s="82">
        <f t="shared" si="124"/>
        <v>5.2155200664526793E-2</v>
      </c>
      <c r="N380" s="82">
        <f t="shared" si="124"/>
        <v>6.9540267552702401E-2</v>
      </c>
      <c r="O380" s="82">
        <f t="shared" si="121"/>
        <v>0.91926438682376521</v>
      </c>
      <c r="P380" s="82">
        <f t="shared" si="121"/>
        <v>0</v>
      </c>
      <c r="Q380" s="82">
        <f t="shared" si="124"/>
        <v>0</v>
      </c>
      <c r="R380" s="82">
        <f t="shared" si="124"/>
        <v>0</v>
      </c>
      <c r="S380" s="82">
        <f t="shared" si="124"/>
        <v>1.1300293477314139E-2</v>
      </c>
      <c r="T380" s="82">
        <f t="shared" si="125"/>
        <v>0</v>
      </c>
      <c r="U380" s="82">
        <f t="shared" si="125"/>
        <v>6.3803195479604446E-2</v>
      </c>
      <c r="V380" s="82">
        <f t="shared" si="125"/>
        <v>5.389370735334436E-2</v>
      </c>
      <c r="W380" s="82">
        <f t="shared" si="125"/>
        <v>0</v>
      </c>
      <c r="X380" s="82">
        <f t="shared" si="125"/>
        <v>0.1086566680510975</v>
      </c>
      <c r="Y380" s="82">
        <f t="shared" si="125"/>
        <v>0</v>
      </c>
      <c r="Z380" s="82">
        <f t="shared" si="118"/>
        <v>0.1390805351054048</v>
      </c>
      <c r="AA380" s="82">
        <f t="shared" si="118"/>
        <v>0</v>
      </c>
      <c r="AB380" s="82">
        <f t="shared" si="118"/>
        <v>0</v>
      </c>
      <c r="AC380" s="82">
        <f t="shared" si="118"/>
        <v>0</v>
      </c>
      <c r="AD380" s="82">
        <f t="shared" si="118"/>
        <v>1.73850668881756E-2</v>
      </c>
      <c r="AE380" s="82">
        <f t="shared" si="118"/>
        <v>0</v>
      </c>
      <c r="AF380" s="82">
        <f t="shared" si="118"/>
        <v>0</v>
      </c>
      <c r="AG380" s="82">
        <f t="shared" si="118"/>
        <v>0</v>
      </c>
      <c r="AH380" s="82">
        <f t="shared" si="118"/>
        <v>8.1709814374425309E-3</v>
      </c>
      <c r="AI380" s="82">
        <f t="shared" si="118"/>
        <v>0</v>
      </c>
    </row>
    <row r="381" spans="1:35">
      <c r="A381" s="113">
        <f t="shared" si="110"/>
        <v>41334</v>
      </c>
      <c r="B381" s="117">
        <f t="shared" si="120"/>
        <v>1.5354954677420372</v>
      </c>
      <c r="C381" s="82">
        <f t="shared" si="124"/>
        <v>0</v>
      </c>
      <c r="D381" s="82">
        <f t="shared" si="124"/>
        <v>0</v>
      </c>
      <c r="E381" s="82">
        <f t="shared" si="124"/>
        <v>0</v>
      </c>
      <c r="F381" s="82">
        <f t="shared" si="124"/>
        <v>0</v>
      </c>
      <c r="G381" s="82">
        <f t="shared" si="124"/>
        <v>3.47701337763512E-2</v>
      </c>
      <c r="H381" s="82">
        <f t="shared" si="124"/>
        <v>0</v>
      </c>
      <c r="I381" s="82">
        <f t="shared" si="124"/>
        <v>0</v>
      </c>
      <c r="J381" s="82">
        <f t="shared" si="124"/>
        <v>5.3198304677817337E-3</v>
      </c>
      <c r="K381" s="82">
        <f t="shared" si="124"/>
        <v>0</v>
      </c>
      <c r="L381" s="82">
        <f t="shared" si="124"/>
        <v>5.2155200664526793E-2</v>
      </c>
      <c r="M381" s="82">
        <f t="shared" si="124"/>
        <v>5.2155200664526793E-2</v>
      </c>
      <c r="N381" s="82">
        <f t="shared" si="124"/>
        <v>6.9540267552702401E-2</v>
      </c>
      <c r="O381" s="82">
        <f t="shared" si="121"/>
        <v>0.91926438682376521</v>
      </c>
      <c r="P381" s="82">
        <f t="shared" si="121"/>
        <v>0</v>
      </c>
      <c r="Q381" s="82">
        <f t="shared" si="124"/>
        <v>0</v>
      </c>
      <c r="R381" s="82">
        <f t="shared" si="124"/>
        <v>0</v>
      </c>
      <c r="S381" s="82">
        <f t="shared" si="124"/>
        <v>1.1300293477314139E-2</v>
      </c>
      <c r="T381" s="82">
        <f t="shared" si="125"/>
        <v>0</v>
      </c>
      <c r="U381" s="82">
        <f t="shared" si="125"/>
        <v>6.3803195479604446E-2</v>
      </c>
      <c r="V381" s="82">
        <f t="shared" si="125"/>
        <v>5.389370735334436E-2</v>
      </c>
      <c r="W381" s="82">
        <f t="shared" si="125"/>
        <v>0</v>
      </c>
      <c r="X381" s="82">
        <f t="shared" si="125"/>
        <v>0.1086566680510975</v>
      </c>
      <c r="Y381" s="82">
        <f t="shared" si="125"/>
        <v>0</v>
      </c>
      <c r="Z381" s="82">
        <f t="shared" si="118"/>
        <v>0.1390805351054048</v>
      </c>
      <c r="AA381" s="82">
        <f t="shared" si="118"/>
        <v>0</v>
      </c>
      <c r="AB381" s="82">
        <f t="shared" si="118"/>
        <v>0</v>
      </c>
      <c r="AC381" s="82">
        <f t="shared" si="118"/>
        <v>0</v>
      </c>
      <c r="AD381" s="82">
        <f t="shared" si="118"/>
        <v>1.73850668881756E-2</v>
      </c>
      <c r="AE381" s="82">
        <f t="shared" si="118"/>
        <v>0</v>
      </c>
      <c r="AF381" s="82">
        <f t="shared" si="118"/>
        <v>0</v>
      </c>
      <c r="AG381" s="82">
        <f t="shared" si="118"/>
        <v>0</v>
      </c>
      <c r="AH381" s="82">
        <f t="shared" si="118"/>
        <v>8.1709814374425309E-3</v>
      </c>
      <c r="AI381" s="82">
        <f t="shared" si="118"/>
        <v>0</v>
      </c>
    </row>
    <row r="382" spans="1:35">
      <c r="A382" s="113">
        <f>A381+1</f>
        <v>41335</v>
      </c>
      <c r="B382" s="117">
        <f t="shared" si="120"/>
        <v>2.2027107809486264</v>
      </c>
      <c r="C382" s="82">
        <f t="shared" ref="C382:C412" si="126">C$35/1.98347/31</f>
        <v>0</v>
      </c>
      <c r="D382" s="82">
        <f t="shared" ref="D382:AG394" si="127">D$35/1.98347/31</f>
        <v>0</v>
      </c>
      <c r="E382" s="82">
        <f t="shared" si="127"/>
        <v>0</v>
      </c>
      <c r="F382" s="82">
        <f t="shared" ref="F382:F405" si="128">F$35/1.98347/31</f>
        <v>0</v>
      </c>
      <c r="G382" s="82">
        <f t="shared" si="127"/>
        <v>1.1384414768708537E-2</v>
      </c>
      <c r="H382" s="82">
        <f t="shared" si="127"/>
        <v>0</v>
      </c>
      <c r="I382" s="82">
        <f t="shared" si="127"/>
        <v>0</v>
      </c>
      <c r="J382" s="82">
        <f t="shared" si="127"/>
        <v>4.3260776121092437E-3</v>
      </c>
      <c r="K382" s="82">
        <f t="shared" si="127"/>
        <v>0</v>
      </c>
      <c r="L382" s="82">
        <f t="shared" si="127"/>
        <v>0.27647864438292158</v>
      </c>
      <c r="M382" s="82">
        <f t="shared" si="127"/>
        <v>0.26021519471333798</v>
      </c>
      <c r="N382" s="82">
        <f>N$35/1.98347/31</f>
        <v>0.37405934240042338</v>
      </c>
      <c r="O382" s="82">
        <f t="shared" si="121"/>
        <v>0.91926438682376521</v>
      </c>
      <c r="P382" s="82">
        <f t="shared" si="121"/>
        <v>0</v>
      </c>
      <c r="Q382" s="82">
        <f>Q$35/1.98347/31</f>
        <v>0</v>
      </c>
      <c r="R382" s="82">
        <f t="shared" si="127"/>
        <v>0</v>
      </c>
      <c r="S382" s="82">
        <f t="shared" si="127"/>
        <v>1.0571242285229357E-2</v>
      </c>
      <c r="T382" s="82">
        <f t="shared" si="127"/>
        <v>0</v>
      </c>
      <c r="U382" s="82">
        <f t="shared" si="127"/>
        <v>5.0904597465796737E-2</v>
      </c>
      <c r="V382" s="82">
        <f t="shared" si="127"/>
        <v>5.8548418810501046E-2</v>
      </c>
      <c r="W382" s="82">
        <f t="shared" ref="W382:W405" si="129">W$35/1.98347/31</f>
        <v>0</v>
      </c>
      <c r="X382" s="82">
        <f t="shared" si="127"/>
        <v>0.10164656043489766</v>
      </c>
      <c r="Y382" s="82">
        <f t="shared" si="127"/>
        <v>0</v>
      </c>
      <c r="Z382" s="82">
        <f t="shared" si="127"/>
        <v>0.11059145775316864</v>
      </c>
      <c r="AA382" s="82">
        <f t="shared" si="127"/>
        <v>0</v>
      </c>
      <c r="AB382" s="82"/>
      <c r="AC382" s="82">
        <f t="shared" si="127"/>
        <v>0</v>
      </c>
      <c r="AD382" s="82">
        <f t="shared" ref="AD382:AD405" si="130">AD$35/1.98347/31</f>
        <v>1.6263449669583624E-2</v>
      </c>
      <c r="AE382" s="82">
        <f t="shared" si="127"/>
        <v>0</v>
      </c>
      <c r="AF382" s="82">
        <f t="shared" si="127"/>
        <v>0</v>
      </c>
      <c r="AG382" s="82">
        <f t="shared" si="127"/>
        <v>0</v>
      </c>
      <c r="AH382" s="82">
        <f t="shared" ref="AG382:AI397" si="131">AH$35/1.98347/31</f>
        <v>8.4569938281834848E-3</v>
      </c>
      <c r="AI382" s="82">
        <f t="shared" si="131"/>
        <v>0</v>
      </c>
    </row>
    <row r="383" spans="1:35">
      <c r="A383" s="113">
        <f t="shared" si="110"/>
        <v>41336</v>
      </c>
      <c r="B383" s="117">
        <f t="shared" si="120"/>
        <v>2.2027107809486264</v>
      </c>
      <c r="C383" s="82">
        <f t="shared" si="126"/>
        <v>0</v>
      </c>
      <c r="D383" s="82">
        <f t="shared" ref="D383:W383" si="132">D$35/1.98347/31</f>
        <v>0</v>
      </c>
      <c r="E383" s="82">
        <f t="shared" si="132"/>
        <v>0</v>
      </c>
      <c r="F383" s="82">
        <f t="shared" si="132"/>
        <v>0</v>
      </c>
      <c r="G383" s="82">
        <f t="shared" si="132"/>
        <v>1.1384414768708537E-2</v>
      </c>
      <c r="H383" s="82">
        <f t="shared" si="132"/>
        <v>0</v>
      </c>
      <c r="I383" s="82">
        <f t="shared" si="132"/>
        <v>0</v>
      </c>
      <c r="J383" s="82">
        <f t="shared" si="132"/>
        <v>4.3260776121092437E-3</v>
      </c>
      <c r="K383" s="82">
        <f t="shared" si="132"/>
        <v>0</v>
      </c>
      <c r="L383" s="82">
        <f t="shared" si="132"/>
        <v>0.27647864438292158</v>
      </c>
      <c r="M383" s="82">
        <f t="shared" si="132"/>
        <v>0.26021519471333798</v>
      </c>
      <c r="N383" s="82">
        <f t="shared" si="132"/>
        <v>0.37405934240042338</v>
      </c>
      <c r="O383" s="82">
        <f t="shared" si="121"/>
        <v>0.91926438682376521</v>
      </c>
      <c r="P383" s="82">
        <f t="shared" si="121"/>
        <v>0</v>
      </c>
      <c r="Q383" s="82">
        <f t="shared" si="132"/>
        <v>0</v>
      </c>
      <c r="R383" s="82">
        <f t="shared" si="132"/>
        <v>0</v>
      </c>
      <c r="S383" s="82">
        <f t="shared" si="132"/>
        <v>1.0571242285229357E-2</v>
      </c>
      <c r="T383" s="82">
        <f t="shared" si="132"/>
        <v>0</v>
      </c>
      <c r="U383" s="82">
        <f t="shared" si="132"/>
        <v>5.0904597465796737E-2</v>
      </c>
      <c r="V383" s="82">
        <f t="shared" si="132"/>
        <v>5.8548418810501046E-2</v>
      </c>
      <c r="W383" s="82">
        <f t="shared" si="132"/>
        <v>0</v>
      </c>
      <c r="X383" s="82">
        <f t="shared" si="127"/>
        <v>0.10164656043489766</v>
      </c>
      <c r="Y383" s="82">
        <f t="shared" si="127"/>
        <v>0</v>
      </c>
      <c r="Z383" s="82">
        <f t="shared" si="127"/>
        <v>0.11059145775316864</v>
      </c>
      <c r="AA383" s="82">
        <f t="shared" si="127"/>
        <v>0</v>
      </c>
      <c r="AB383" s="82"/>
      <c r="AC383" s="82">
        <f t="shared" si="127"/>
        <v>0</v>
      </c>
      <c r="AD383" s="82">
        <f t="shared" si="130"/>
        <v>1.6263449669583624E-2</v>
      </c>
      <c r="AE383" s="82">
        <f t="shared" si="127"/>
        <v>0</v>
      </c>
      <c r="AF383" s="82">
        <f t="shared" si="127"/>
        <v>0</v>
      </c>
      <c r="AG383" s="82">
        <f t="shared" si="131"/>
        <v>0</v>
      </c>
      <c r="AH383" s="82">
        <f t="shared" si="131"/>
        <v>8.4569938281834848E-3</v>
      </c>
      <c r="AI383" s="82">
        <f t="shared" si="131"/>
        <v>0</v>
      </c>
    </row>
    <row r="384" spans="1:35">
      <c r="A384" s="113">
        <f t="shared" si="110"/>
        <v>41337</v>
      </c>
      <c r="B384" s="117">
        <f t="shared" si="120"/>
        <v>2.2027107809486264</v>
      </c>
      <c r="C384" s="82">
        <f t="shared" si="126"/>
        <v>0</v>
      </c>
      <c r="D384" s="82">
        <f t="shared" si="127"/>
        <v>0</v>
      </c>
      <c r="E384" s="82">
        <f t="shared" si="127"/>
        <v>0</v>
      </c>
      <c r="F384" s="82">
        <f t="shared" si="128"/>
        <v>0</v>
      </c>
      <c r="G384" s="82">
        <f t="shared" si="127"/>
        <v>1.1384414768708537E-2</v>
      </c>
      <c r="H384" s="82">
        <f t="shared" si="127"/>
        <v>0</v>
      </c>
      <c r="I384" s="82">
        <f t="shared" si="127"/>
        <v>0</v>
      </c>
      <c r="J384" s="82">
        <f t="shared" si="127"/>
        <v>4.3260776121092437E-3</v>
      </c>
      <c r="K384" s="82">
        <f t="shared" si="127"/>
        <v>0</v>
      </c>
      <c r="L384" s="82">
        <f t="shared" si="127"/>
        <v>0.27647864438292158</v>
      </c>
      <c r="M384" s="82">
        <f t="shared" si="127"/>
        <v>0.26021519471333798</v>
      </c>
      <c r="N384" s="82">
        <f t="shared" ref="N384:N405" si="133">N$35/1.98347/31</f>
        <v>0.37405934240042338</v>
      </c>
      <c r="O384" s="82">
        <f t="shared" si="121"/>
        <v>0.91926438682376521</v>
      </c>
      <c r="P384" s="82">
        <f t="shared" si="121"/>
        <v>0</v>
      </c>
      <c r="Q384" s="82">
        <f t="shared" ref="Q384:Q405" si="134">Q$35/1.98347/31</f>
        <v>0</v>
      </c>
      <c r="R384" s="82">
        <f t="shared" si="127"/>
        <v>0</v>
      </c>
      <c r="S384" s="82">
        <f t="shared" si="127"/>
        <v>1.0571242285229357E-2</v>
      </c>
      <c r="T384" s="82">
        <f t="shared" si="127"/>
        <v>0</v>
      </c>
      <c r="U384" s="82">
        <f t="shared" si="127"/>
        <v>5.0904597465796737E-2</v>
      </c>
      <c r="V384" s="82">
        <f t="shared" si="127"/>
        <v>5.8548418810501046E-2</v>
      </c>
      <c r="W384" s="82">
        <f t="shared" si="129"/>
        <v>0</v>
      </c>
      <c r="X384" s="82">
        <f t="shared" si="127"/>
        <v>0.10164656043489766</v>
      </c>
      <c r="Y384" s="82">
        <f t="shared" si="127"/>
        <v>0</v>
      </c>
      <c r="Z384" s="82">
        <f t="shared" si="127"/>
        <v>0.11059145775316864</v>
      </c>
      <c r="AA384" s="82">
        <f t="shared" si="127"/>
        <v>0</v>
      </c>
      <c r="AB384" s="82"/>
      <c r="AC384" s="82">
        <f t="shared" si="127"/>
        <v>0</v>
      </c>
      <c r="AD384" s="82">
        <f t="shared" si="130"/>
        <v>1.6263449669583624E-2</v>
      </c>
      <c r="AE384" s="82">
        <f t="shared" si="127"/>
        <v>0</v>
      </c>
      <c r="AF384" s="82">
        <f t="shared" si="127"/>
        <v>0</v>
      </c>
      <c r="AG384" s="82">
        <f t="shared" si="131"/>
        <v>0</v>
      </c>
      <c r="AH384" s="82">
        <f t="shared" si="131"/>
        <v>8.4569938281834848E-3</v>
      </c>
      <c r="AI384" s="82">
        <f t="shared" si="131"/>
        <v>0</v>
      </c>
    </row>
    <row r="385" spans="1:35">
      <c r="A385" s="113">
        <f t="shared" si="110"/>
        <v>41338</v>
      </c>
      <c r="B385" s="117">
        <f t="shared" si="120"/>
        <v>2.2027107809486264</v>
      </c>
      <c r="C385" s="82">
        <f t="shared" si="126"/>
        <v>0</v>
      </c>
      <c r="D385" s="82">
        <f t="shared" si="127"/>
        <v>0</v>
      </c>
      <c r="E385" s="82">
        <f t="shared" si="127"/>
        <v>0</v>
      </c>
      <c r="F385" s="82">
        <f t="shared" si="128"/>
        <v>0</v>
      </c>
      <c r="G385" s="82">
        <f t="shared" si="127"/>
        <v>1.1384414768708537E-2</v>
      </c>
      <c r="H385" s="82">
        <f t="shared" si="127"/>
        <v>0</v>
      </c>
      <c r="I385" s="82">
        <f t="shared" si="127"/>
        <v>0</v>
      </c>
      <c r="J385" s="82">
        <f t="shared" si="127"/>
        <v>4.3260776121092437E-3</v>
      </c>
      <c r="K385" s="82">
        <f t="shared" si="127"/>
        <v>0</v>
      </c>
      <c r="L385" s="82">
        <f t="shared" si="127"/>
        <v>0.27647864438292158</v>
      </c>
      <c r="M385" s="82">
        <f t="shared" si="127"/>
        <v>0.26021519471333798</v>
      </c>
      <c r="N385" s="82">
        <f t="shared" si="133"/>
        <v>0.37405934240042338</v>
      </c>
      <c r="O385" s="82">
        <f t="shared" si="121"/>
        <v>0.91926438682376521</v>
      </c>
      <c r="P385" s="82">
        <f t="shared" si="121"/>
        <v>0</v>
      </c>
      <c r="Q385" s="82">
        <f t="shared" si="134"/>
        <v>0</v>
      </c>
      <c r="R385" s="82">
        <f t="shared" si="127"/>
        <v>0</v>
      </c>
      <c r="S385" s="82">
        <f t="shared" si="127"/>
        <v>1.0571242285229357E-2</v>
      </c>
      <c r="T385" s="82">
        <f t="shared" si="127"/>
        <v>0</v>
      </c>
      <c r="U385" s="82">
        <f t="shared" si="127"/>
        <v>5.0904597465796737E-2</v>
      </c>
      <c r="V385" s="82">
        <f t="shared" si="127"/>
        <v>5.8548418810501046E-2</v>
      </c>
      <c r="W385" s="82">
        <f t="shared" si="129"/>
        <v>0</v>
      </c>
      <c r="X385" s="82">
        <f t="shared" si="127"/>
        <v>0.10164656043489766</v>
      </c>
      <c r="Y385" s="82">
        <f t="shared" si="127"/>
        <v>0</v>
      </c>
      <c r="Z385" s="82">
        <f t="shared" si="127"/>
        <v>0.11059145775316864</v>
      </c>
      <c r="AA385" s="82">
        <f t="shared" si="127"/>
        <v>0</v>
      </c>
      <c r="AB385" s="82"/>
      <c r="AC385" s="82">
        <f t="shared" si="127"/>
        <v>0</v>
      </c>
      <c r="AD385" s="82">
        <f t="shared" si="130"/>
        <v>1.6263449669583624E-2</v>
      </c>
      <c r="AE385" s="82">
        <f t="shared" si="127"/>
        <v>0</v>
      </c>
      <c r="AF385" s="82">
        <f t="shared" si="127"/>
        <v>0</v>
      </c>
      <c r="AG385" s="82">
        <f t="shared" si="131"/>
        <v>0</v>
      </c>
      <c r="AH385" s="82">
        <f t="shared" si="131"/>
        <v>8.4569938281834848E-3</v>
      </c>
      <c r="AI385" s="82">
        <f t="shared" si="131"/>
        <v>0</v>
      </c>
    </row>
    <row r="386" spans="1:35">
      <c r="A386" s="113">
        <f t="shared" si="110"/>
        <v>41339</v>
      </c>
      <c r="B386" s="117">
        <f t="shared" si="120"/>
        <v>2.2027107809486264</v>
      </c>
      <c r="C386" s="82">
        <f t="shared" si="126"/>
        <v>0</v>
      </c>
      <c r="D386" s="82">
        <f t="shared" si="127"/>
        <v>0</v>
      </c>
      <c r="E386" s="82">
        <f t="shared" si="127"/>
        <v>0</v>
      </c>
      <c r="F386" s="82">
        <f t="shared" si="128"/>
        <v>0</v>
      </c>
      <c r="G386" s="82">
        <f t="shared" si="127"/>
        <v>1.1384414768708537E-2</v>
      </c>
      <c r="H386" s="82">
        <f t="shared" si="127"/>
        <v>0</v>
      </c>
      <c r="I386" s="82">
        <f t="shared" si="127"/>
        <v>0</v>
      </c>
      <c r="J386" s="82">
        <f t="shared" si="127"/>
        <v>4.3260776121092437E-3</v>
      </c>
      <c r="K386" s="82">
        <f t="shared" si="127"/>
        <v>0</v>
      </c>
      <c r="L386" s="82">
        <f t="shared" si="127"/>
        <v>0.27647864438292158</v>
      </c>
      <c r="M386" s="82">
        <f t="shared" si="127"/>
        <v>0.26021519471333798</v>
      </c>
      <c r="N386" s="82">
        <f t="shared" si="133"/>
        <v>0.37405934240042338</v>
      </c>
      <c r="O386" s="82">
        <f t="shared" si="121"/>
        <v>0.91926438682376521</v>
      </c>
      <c r="P386" s="82">
        <f t="shared" si="121"/>
        <v>0</v>
      </c>
      <c r="Q386" s="82">
        <f t="shared" si="134"/>
        <v>0</v>
      </c>
      <c r="R386" s="82">
        <f t="shared" si="127"/>
        <v>0</v>
      </c>
      <c r="S386" s="82">
        <f t="shared" si="127"/>
        <v>1.0571242285229357E-2</v>
      </c>
      <c r="T386" s="82">
        <f t="shared" si="127"/>
        <v>0</v>
      </c>
      <c r="U386" s="82">
        <f t="shared" si="127"/>
        <v>5.0904597465796737E-2</v>
      </c>
      <c r="V386" s="82">
        <f t="shared" si="127"/>
        <v>5.8548418810501046E-2</v>
      </c>
      <c r="W386" s="82">
        <f t="shared" si="129"/>
        <v>0</v>
      </c>
      <c r="X386" s="82">
        <f t="shared" si="127"/>
        <v>0.10164656043489766</v>
      </c>
      <c r="Y386" s="82">
        <f t="shared" si="127"/>
        <v>0</v>
      </c>
      <c r="Z386" s="82">
        <f t="shared" si="127"/>
        <v>0.11059145775316864</v>
      </c>
      <c r="AA386" s="82">
        <f t="shared" si="127"/>
        <v>0</v>
      </c>
      <c r="AB386" s="82"/>
      <c r="AC386" s="82">
        <f t="shared" si="127"/>
        <v>0</v>
      </c>
      <c r="AD386" s="82">
        <f t="shared" si="130"/>
        <v>1.6263449669583624E-2</v>
      </c>
      <c r="AE386" s="82">
        <f t="shared" si="127"/>
        <v>0</v>
      </c>
      <c r="AF386" s="82">
        <f t="shared" si="127"/>
        <v>0</v>
      </c>
      <c r="AG386" s="82">
        <f t="shared" si="131"/>
        <v>0</v>
      </c>
      <c r="AH386" s="82">
        <f t="shared" si="131"/>
        <v>8.4569938281834848E-3</v>
      </c>
      <c r="AI386" s="82">
        <f t="shared" si="131"/>
        <v>0</v>
      </c>
    </row>
    <row r="387" spans="1:35">
      <c r="A387" s="113">
        <f t="shared" si="110"/>
        <v>41340</v>
      </c>
      <c r="B387" s="117">
        <f t="shared" si="120"/>
        <v>2.2027107809486264</v>
      </c>
      <c r="C387" s="82">
        <f t="shared" si="126"/>
        <v>0</v>
      </c>
      <c r="D387" s="82">
        <f t="shared" si="127"/>
        <v>0</v>
      </c>
      <c r="E387" s="82">
        <f t="shared" si="127"/>
        <v>0</v>
      </c>
      <c r="F387" s="82">
        <f t="shared" si="128"/>
        <v>0</v>
      </c>
      <c r="G387" s="82">
        <f t="shared" si="127"/>
        <v>1.1384414768708537E-2</v>
      </c>
      <c r="H387" s="82">
        <f t="shared" si="127"/>
        <v>0</v>
      </c>
      <c r="I387" s="82">
        <f t="shared" si="127"/>
        <v>0</v>
      </c>
      <c r="J387" s="82">
        <f t="shared" si="127"/>
        <v>4.3260776121092437E-3</v>
      </c>
      <c r="K387" s="82">
        <f t="shared" si="127"/>
        <v>0</v>
      </c>
      <c r="L387" s="82">
        <f t="shared" si="127"/>
        <v>0.27647864438292158</v>
      </c>
      <c r="M387" s="82">
        <f t="shared" si="127"/>
        <v>0.26021519471333798</v>
      </c>
      <c r="N387" s="82">
        <f t="shared" si="133"/>
        <v>0.37405934240042338</v>
      </c>
      <c r="O387" s="82">
        <f t="shared" si="121"/>
        <v>0.91926438682376521</v>
      </c>
      <c r="P387" s="82">
        <f t="shared" si="121"/>
        <v>0</v>
      </c>
      <c r="Q387" s="82">
        <f t="shared" si="134"/>
        <v>0</v>
      </c>
      <c r="R387" s="82">
        <f t="shared" si="127"/>
        <v>0</v>
      </c>
      <c r="S387" s="82">
        <f t="shared" si="127"/>
        <v>1.0571242285229357E-2</v>
      </c>
      <c r="T387" s="82">
        <f t="shared" si="127"/>
        <v>0</v>
      </c>
      <c r="U387" s="82">
        <f t="shared" si="127"/>
        <v>5.0904597465796737E-2</v>
      </c>
      <c r="V387" s="82">
        <f t="shared" si="127"/>
        <v>5.8548418810501046E-2</v>
      </c>
      <c r="W387" s="82">
        <f t="shared" si="129"/>
        <v>0</v>
      </c>
      <c r="X387" s="82">
        <f t="shared" si="127"/>
        <v>0.10164656043489766</v>
      </c>
      <c r="Y387" s="82">
        <f t="shared" si="127"/>
        <v>0</v>
      </c>
      <c r="Z387" s="82">
        <f t="shared" si="127"/>
        <v>0.11059145775316864</v>
      </c>
      <c r="AA387" s="82">
        <f t="shared" si="127"/>
        <v>0</v>
      </c>
      <c r="AB387" s="82"/>
      <c r="AC387" s="82">
        <f t="shared" si="127"/>
        <v>0</v>
      </c>
      <c r="AD387" s="82">
        <f t="shared" si="130"/>
        <v>1.6263449669583624E-2</v>
      </c>
      <c r="AE387" s="82">
        <f t="shared" si="127"/>
        <v>0</v>
      </c>
      <c r="AF387" s="82">
        <f t="shared" si="127"/>
        <v>0</v>
      </c>
      <c r="AG387" s="82">
        <f t="shared" si="131"/>
        <v>0</v>
      </c>
      <c r="AH387" s="82">
        <f t="shared" si="131"/>
        <v>8.4569938281834848E-3</v>
      </c>
      <c r="AI387" s="82">
        <f t="shared" si="131"/>
        <v>0</v>
      </c>
    </row>
    <row r="388" spans="1:35">
      <c r="A388" s="113">
        <f t="shared" si="110"/>
        <v>41341</v>
      </c>
      <c r="B388" s="117">
        <f t="shared" si="120"/>
        <v>2.2027107809486264</v>
      </c>
      <c r="C388" s="82">
        <f t="shared" si="126"/>
        <v>0</v>
      </c>
      <c r="D388" s="82">
        <f t="shared" si="127"/>
        <v>0</v>
      </c>
      <c r="E388" s="82">
        <f t="shared" si="127"/>
        <v>0</v>
      </c>
      <c r="F388" s="82">
        <f t="shared" si="128"/>
        <v>0</v>
      </c>
      <c r="G388" s="82">
        <f t="shared" si="127"/>
        <v>1.1384414768708537E-2</v>
      </c>
      <c r="H388" s="82">
        <f t="shared" si="127"/>
        <v>0</v>
      </c>
      <c r="I388" s="82">
        <f t="shared" si="127"/>
        <v>0</v>
      </c>
      <c r="J388" s="82">
        <f t="shared" si="127"/>
        <v>4.3260776121092437E-3</v>
      </c>
      <c r="K388" s="82">
        <f t="shared" si="127"/>
        <v>0</v>
      </c>
      <c r="L388" s="82">
        <f t="shared" si="127"/>
        <v>0.27647864438292158</v>
      </c>
      <c r="M388" s="82">
        <f t="shared" si="127"/>
        <v>0.26021519471333798</v>
      </c>
      <c r="N388" s="82">
        <f t="shared" si="133"/>
        <v>0.37405934240042338</v>
      </c>
      <c r="O388" s="82">
        <f t="shared" si="121"/>
        <v>0.91926438682376521</v>
      </c>
      <c r="P388" s="82">
        <f t="shared" si="121"/>
        <v>0</v>
      </c>
      <c r="Q388" s="82">
        <f t="shared" si="134"/>
        <v>0</v>
      </c>
      <c r="R388" s="82">
        <f t="shared" si="127"/>
        <v>0</v>
      </c>
      <c r="S388" s="82">
        <f t="shared" si="127"/>
        <v>1.0571242285229357E-2</v>
      </c>
      <c r="T388" s="82">
        <f t="shared" si="127"/>
        <v>0</v>
      </c>
      <c r="U388" s="82">
        <f t="shared" si="127"/>
        <v>5.0904597465796737E-2</v>
      </c>
      <c r="V388" s="82">
        <f t="shared" si="127"/>
        <v>5.8548418810501046E-2</v>
      </c>
      <c r="W388" s="82">
        <f t="shared" si="129"/>
        <v>0</v>
      </c>
      <c r="X388" s="82">
        <f t="shared" si="127"/>
        <v>0.10164656043489766</v>
      </c>
      <c r="Y388" s="82">
        <f t="shared" si="127"/>
        <v>0</v>
      </c>
      <c r="Z388" s="82">
        <f t="shared" si="127"/>
        <v>0.11059145775316864</v>
      </c>
      <c r="AA388" s="82">
        <f t="shared" si="127"/>
        <v>0</v>
      </c>
      <c r="AB388" s="82"/>
      <c r="AC388" s="82">
        <f t="shared" si="127"/>
        <v>0</v>
      </c>
      <c r="AD388" s="82">
        <f t="shared" si="130"/>
        <v>1.6263449669583624E-2</v>
      </c>
      <c r="AE388" s="82">
        <f t="shared" si="127"/>
        <v>0</v>
      </c>
      <c r="AF388" s="82">
        <f t="shared" si="127"/>
        <v>0</v>
      </c>
      <c r="AG388" s="82">
        <f t="shared" si="131"/>
        <v>0</v>
      </c>
      <c r="AH388" s="82">
        <f t="shared" si="131"/>
        <v>8.4569938281834848E-3</v>
      </c>
      <c r="AI388" s="82">
        <f t="shared" si="131"/>
        <v>0</v>
      </c>
    </row>
    <row r="389" spans="1:35">
      <c r="A389" s="113">
        <f t="shared" si="110"/>
        <v>41342</v>
      </c>
      <c r="B389" s="117">
        <f t="shared" si="120"/>
        <v>2.2027107809486264</v>
      </c>
      <c r="C389" s="82">
        <f t="shared" si="126"/>
        <v>0</v>
      </c>
      <c r="D389" s="82">
        <f t="shared" si="127"/>
        <v>0</v>
      </c>
      <c r="E389" s="82">
        <f t="shared" si="127"/>
        <v>0</v>
      </c>
      <c r="F389" s="82">
        <f t="shared" si="128"/>
        <v>0</v>
      </c>
      <c r="G389" s="82">
        <f t="shared" si="127"/>
        <v>1.1384414768708537E-2</v>
      </c>
      <c r="H389" s="82">
        <f t="shared" si="127"/>
        <v>0</v>
      </c>
      <c r="I389" s="82">
        <f t="shared" si="127"/>
        <v>0</v>
      </c>
      <c r="J389" s="82">
        <f t="shared" si="127"/>
        <v>4.3260776121092437E-3</v>
      </c>
      <c r="K389" s="82">
        <f t="shared" si="127"/>
        <v>0</v>
      </c>
      <c r="L389" s="82">
        <f t="shared" si="127"/>
        <v>0.27647864438292158</v>
      </c>
      <c r="M389" s="82">
        <f t="shared" si="127"/>
        <v>0.26021519471333798</v>
      </c>
      <c r="N389" s="82">
        <f t="shared" si="133"/>
        <v>0.37405934240042338</v>
      </c>
      <c r="O389" s="82">
        <f t="shared" si="121"/>
        <v>0.91926438682376521</v>
      </c>
      <c r="P389" s="82">
        <f t="shared" si="121"/>
        <v>0</v>
      </c>
      <c r="Q389" s="82">
        <f t="shared" si="134"/>
        <v>0</v>
      </c>
      <c r="R389" s="82">
        <f t="shared" si="127"/>
        <v>0</v>
      </c>
      <c r="S389" s="82">
        <f t="shared" si="127"/>
        <v>1.0571242285229357E-2</v>
      </c>
      <c r="T389" s="82">
        <f t="shared" si="127"/>
        <v>0</v>
      </c>
      <c r="U389" s="82">
        <f t="shared" si="127"/>
        <v>5.0904597465796737E-2</v>
      </c>
      <c r="V389" s="82">
        <f t="shared" si="127"/>
        <v>5.8548418810501046E-2</v>
      </c>
      <c r="W389" s="82">
        <f t="shared" si="129"/>
        <v>0</v>
      </c>
      <c r="X389" s="82">
        <f t="shared" si="127"/>
        <v>0.10164656043489766</v>
      </c>
      <c r="Y389" s="82">
        <f t="shared" si="127"/>
        <v>0</v>
      </c>
      <c r="Z389" s="82">
        <f t="shared" si="127"/>
        <v>0.11059145775316864</v>
      </c>
      <c r="AA389" s="82">
        <f t="shared" si="127"/>
        <v>0</v>
      </c>
      <c r="AB389" s="82"/>
      <c r="AC389" s="82">
        <f t="shared" si="127"/>
        <v>0</v>
      </c>
      <c r="AD389" s="82">
        <f t="shared" si="130"/>
        <v>1.6263449669583624E-2</v>
      </c>
      <c r="AE389" s="82">
        <f t="shared" si="127"/>
        <v>0</v>
      </c>
      <c r="AF389" s="82">
        <f t="shared" si="127"/>
        <v>0</v>
      </c>
      <c r="AG389" s="82">
        <f t="shared" si="131"/>
        <v>0</v>
      </c>
      <c r="AH389" s="82">
        <f t="shared" si="131"/>
        <v>8.4569938281834848E-3</v>
      </c>
      <c r="AI389" s="82">
        <f t="shared" si="131"/>
        <v>0</v>
      </c>
    </row>
    <row r="390" spans="1:35">
      <c r="A390" s="113">
        <f t="shared" si="110"/>
        <v>41343</v>
      </c>
      <c r="B390" s="117">
        <f t="shared" si="120"/>
        <v>2.2027107809486264</v>
      </c>
      <c r="C390" s="82">
        <f t="shared" si="126"/>
        <v>0</v>
      </c>
      <c r="D390" s="82">
        <f t="shared" si="127"/>
        <v>0</v>
      </c>
      <c r="E390" s="82">
        <f t="shared" si="127"/>
        <v>0</v>
      </c>
      <c r="F390" s="82">
        <f t="shared" si="128"/>
        <v>0</v>
      </c>
      <c r="G390" s="82">
        <f t="shared" si="127"/>
        <v>1.1384414768708537E-2</v>
      </c>
      <c r="H390" s="82">
        <f t="shared" si="127"/>
        <v>0</v>
      </c>
      <c r="I390" s="82">
        <f t="shared" si="127"/>
        <v>0</v>
      </c>
      <c r="J390" s="82">
        <f t="shared" si="127"/>
        <v>4.3260776121092437E-3</v>
      </c>
      <c r="K390" s="82">
        <f t="shared" si="127"/>
        <v>0</v>
      </c>
      <c r="L390" s="82">
        <f t="shared" si="127"/>
        <v>0.27647864438292158</v>
      </c>
      <c r="M390" s="82">
        <f t="shared" si="127"/>
        <v>0.26021519471333798</v>
      </c>
      <c r="N390" s="82">
        <f t="shared" si="133"/>
        <v>0.37405934240042338</v>
      </c>
      <c r="O390" s="82">
        <f t="shared" si="121"/>
        <v>0.91926438682376521</v>
      </c>
      <c r="P390" s="82">
        <f t="shared" si="121"/>
        <v>0</v>
      </c>
      <c r="Q390" s="82">
        <f t="shared" si="134"/>
        <v>0</v>
      </c>
      <c r="R390" s="82">
        <f t="shared" si="127"/>
        <v>0</v>
      </c>
      <c r="S390" s="82">
        <f t="shared" si="127"/>
        <v>1.0571242285229357E-2</v>
      </c>
      <c r="T390" s="82">
        <f t="shared" si="127"/>
        <v>0</v>
      </c>
      <c r="U390" s="82">
        <f t="shared" si="127"/>
        <v>5.0904597465796737E-2</v>
      </c>
      <c r="V390" s="82">
        <f t="shared" si="127"/>
        <v>5.8548418810501046E-2</v>
      </c>
      <c r="W390" s="82">
        <f t="shared" si="129"/>
        <v>0</v>
      </c>
      <c r="X390" s="82">
        <f t="shared" si="127"/>
        <v>0.10164656043489766</v>
      </c>
      <c r="Y390" s="82">
        <f t="shared" si="127"/>
        <v>0</v>
      </c>
      <c r="Z390" s="82">
        <f t="shared" si="127"/>
        <v>0.11059145775316864</v>
      </c>
      <c r="AA390" s="82">
        <f t="shared" si="127"/>
        <v>0</v>
      </c>
      <c r="AB390" s="82"/>
      <c r="AC390" s="82">
        <f t="shared" si="127"/>
        <v>0</v>
      </c>
      <c r="AD390" s="82">
        <f t="shared" si="130"/>
        <v>1.6263449669583624E-2</v>
      </c>
      <c r="AE390" s="82">
        <f t="shared" si="127"/>
        <v>0</v>
      </c>
      <c r="AF390" s="82">
        <f t="shared" si="127"/>
        <v>0</v>
      </c>
      <c r="AG390" s="82">
        <f t="shared" si="131"/>
        <v>0</v>
      </c>
      <c r="AH390" s="82">
        <f t="shared" si="131"/>
        <v>8.4569938281834848E-3</v>
      </c>
      <c r="AI390" s="82">
        <f t="shared" si="131"/>
        <v>0</v>
      </c>
    </row>
    <row r="391" spans="1:35">
      <c r="A391" s="113">
        <f t="shared" si="110"/>
        <v>41344</v>
      </c>
      <c r="B391" s="117">
        <f t="shared" si="120"/>
        <v>2.2027107809486264</v>
      </c>
      <c r="C391" s="82">
        <f t="shared" si="126"/>
        <v>0</v>
      </c>
      <c r="D391" s="82">
        <f t="shared" si="127"/>
        <v>0</v>
      </c>
      <c r="E391" s="82">
        <f t="shared" si="127"/>
        <v>0</v>
      </c>
      <c r="F391" s="82">
        <f t="shared" si="128"/>
        <v>0</v>
      </c>
      <c r="G391" s="82">
        <f t="shared" si="127"/>
        <v>1.1384414768708537E-2</v>
      </c>
      <c r="H391" s="82">
        <f t="shared" si="127"/>
        <v>0</v>
      </c>
      <c r="I391" s="82">
        <f t="shared" si="127"/>
        <v>0</v>
      </c>
      <c r="J391" s="82">
        <f t="shared" si="127"/>
        <v>4.3260776121092437E-3</v>
      </c>
      <c r="K391" s="82">
        <f t="shared" si="127"/>
        <v>0</v>
      </c>
      <c r="L391" s="82">
        <f t="shared" si="127"/>
        <v>0.27647864438292158</v>
      </c>
      <c r="M391" s="82">
        <f t="shared" si="127"/>
        <v>0.26021519471333798</v>
      </c>
      <c r="N391" s="82">
        <f t="shared" si="133"/>
        <v>0.37405934240042338</v>
      </c>
      <c r="O391" s="82">
        <f t="shared" si="121"/>
        <v>0.91926438682376521</v>
      </c>
      <c r="P391" s="82">
        <f t="shared" si="121"/>
        <v>0</v>
      </c>
      <c r="Q391" s="82">
        <f t="shared" si="134"/>
        <v>0</v>
      </c>
      <c r="R391" s="82">
        <f t="shared" si="127"/>
        <v>0</v>
      </c>
      <c r="S391" s="82">
        <f t="shared" si="127"/>
        <v>1.0571242285229357E-2</v>
      </c>
      <c r="T391" s="82">
        <f t="shared" si="127"/>
        <v>0</v>
      </c>
      <c r="U391" s="82">
        <f t="shared" si="127"/>
        <v>5.0904597465796737E-2</v>
      </c>
      <c r="V391" s="82">
        <f t="shared" si="127"/>
        <v>5.8548418810501046E-2</v>
      </c>
      <c r="W391" s="82">
        <f t="shared" si="129"/>
        <v>0</v>
      </c>
      <c r="X391" s="82">
        <f t="shared" si="127"/>
        <v>0.10164656043489766</v>
      </c>
      <c r="Y391" s="82">
        <f t="shared" si="127"/>
        <v>0</v>
      </c>
      <c r="Z391" s="82">
        <f t="shared" si="127"/>
        <v>0.11059145775316864</v>
      </c>
      <c r="AA391" s="82">
        <f t="shared" si="127"/>
        <v>0</v>
      </c>
      <c r="AB391" s="82"/>
      <c r="AC391" s="82">
        <f t="shared" si="127"/>
        <v>0</v>
      </c>
      <c r="AD391" s="82">
        <f t="shared" si="130"/>
        <v>1.6263449669583624E-2</v>
      </c>
      <c r="AE391" s="82">
        <f t="shared" si="127"/>
        <v>0</v>
      </c>
      <c r="AF391" s="82">
        <f t="shared" si="127"/>
        <v>0</v>
      </c>
      <c r="AG391" s="82">
        <f t="shared" si="131"/>
        <v>0</v>
      </c>
      <c r="AH391" s="82">
        <f t="shared" si="131"/>
        <v>8.4569938281834848E-3</v>
      </c>
      <c r="AI391" s="82">
        <f t="shared" si="131"/>
        <v>0</v>
      </c>
    </row>
    <row r="392" spans="1:35">
      <c r="A392" s="113">
        <f t="shared" si="110"/>
        <v>41345</v>
      </c>
      <c r="B392" s="117">
        <f t="shared" si="120"/>
        <v>2.2027107809486264</v>
      </c>
      <c r="C392" s="82">
        <f t="shared" si="126"/>
        <v>0</v>
      </c>
      <c r="D392" s="82">
        <f t="shared" si="127"/>
        <v>0</v>
      </c>
      <c r="E392" s="82">
        <f t="shared" si="127"/>
        <v>0</v>
      </c>
      <c r="F392" s="82">
        <f t="shared" si="128"/>
        <v>0</v>
      </c>
      <c r="G392" s="82">
        <f t="shared" si="127"/>
        <v>1.1384414768708537E-2</v>
      </c>
      <c r="H392" s="82">
        <f t="shared" si="127"/>
        <v>0</v>
      </c>
      <c r="I392" s="82">
        <f t="shared" si="127"/>
        <v>0</v>
      </c>
      <c r="J392" s="82">
        <f t="shared" si="127"/>
        <v>4.3260776121092437E-3</v>
      </c>
      <c r="K392" s="82">
        <f t="shared" si="127"/>
        <v>0</v>
      </c>
      <c r="L392" s="82">
        <f t="shared" si="127"/>
        <v>0.27647864438292158</v>
      </c>
      <c r="M392" s="82">
        <f t="shared" si="127"/>
        <v>0.26021519471333798</v>
      </c>
      <c r="N392" s="82">
        <f t="shared" si="133"/>
        <v>0.37405934240042338</v>
      </c>
      <c r="O392" s="82">
        <f t="shared" si="121"/>
        <v>0.91926438682376521</v>
      </c>
      <c r="P392" s="82">
        <f t="shared" si="121"/>
        <v>0</v>
      </c>
      <c r="Q392" s="82">
        <f t="shared" si="134"/>
        <v>0</v>
      </c>
      <c r="R392" s="82">
        <f t="shared" si="127"/>
        <v>0</v>
      </c>
      <c r="S392" s="82">
        <f t="shared" si="127"/>
        <v>1.0571242285229357E-2</v>
      </c>
      <c r="T392" s="82">
        <f t="shared" si="127"/>
        <v>0</v>
      </c>
      <c r="U392" s="82">
        <f t="shared" si="127"/>
        <v>5.0904597465796737E-2</v>
      </c>
      <c r="V392" s="82">
        <f t="shared" si="127"/>
        <v>5.8548418810501046E-2</v>
      </c>
      <c r="W392" s="82">
        <f t="shared" si="129"/>
        <v>0</v>
      </c>
      <c r="X392" s="82">
        <f t="shared" si="127"/>
        <v>0.10164656043489766</v>
      </c>
      <c r="Y392" s="82">
        <f t="shared" si="127"/>
        <v>0</v>
      </c>
      <c r="Z392" s="82">
        <f t="shared" si="127"/>
        <v>0.11059145775316864</v>
      </c>
      <c r="AA392" s="82">
        <f t="shared" si="127"/>
        <v>0</v>
      </c>
      <c r="AB392" s="82"/>
      <c r="AC392" s="82">
        <f t="shared" si="127"/>
        <v>0</v>
      </c>
      <c r="AD392" s="82">
        <f t="shared" si="130"/>
        <v>1.6263449669583624E-2</v>
      </c>
      <c r="AE392" s="82">
        <f t="shared" si="127"/>
        <v>0</v>
      </c>
      <c r="AF392" s="82">
        <f t="shared" si="127"/>
        <v>0</v>
      </c>
      <c r="AG392" s="82">
        <f t="shared" si="131"/>
        <v>0</v>
      </c>
      <c r="AH392" s="82">
        <f t="shared" si="131"/>
        <v>8.4569938281834848E-3</v>
      </c>
      <c r="AI392" s="82">
        <f t="shared" si="131"/>
        <v>0</v>
      </c>
    </row>
    <row r="393" spans="1:35">
      <c r="A393" s="113">
        <f t="shared" si="110"/>
        <v>41346</v>
      </c>
      <c r="B393" s="117">
        <f t="shared" si="120"/>
        <v>2.2027107809486264</v>
      </c>
      <c r="C393" s="82">
        <f t="shared" si="126"/>
        <v>0</v>
      </c>
      <c r="D393" s="82">
        <f t="shared" si="127"/>
        <v>0</v>
      </c>
      <c r="E393" s="82">
        <f t="shared" si="127"/>
        <v>0</v>
      </c>
      <c r="F393" s="82">
        <f t="shared" si="128"/>
        <v>0</v>
      </c>
      <c r="G393" s="82">
        <f t="shared" si="127"/>
        <v>1.1384414768708537E-2</v>
      </c>
      <c r="H393" s="82">
        <f t="shared" si="127"/>
        <v>0</v>
      </c>
      <c r="I393" s="82">
        <f t="shared" si="127"/>
        <v>0</v>
      </c>
      <c r="J393" s="82">
        <f t="shared" si="127"/>
        <v>4.3260776121092437E-3</v>
      </c>
      <c r="K393" s="82">
        <f t="shared" si="127"/>
        <v>0</v>
      </c>
      <c r="L393" s="82">
        <f t="shared" si="127"/>
        <v>0.27647864438292158</v>
      </c>
      <c r="M393" s="82">
        <f t="shared" si="127"/>
        <v>0.26021519471333798</v>
      </c>
      <c r="N393" s="82">
        <f t="shared" si="133"/>
        <v>0.37405934240042338</v>
      </c>
      <c r="O393" s="82">
        <f t="shared" si="121"/>
        <v>0.91926438682376521</v>
      </c>
      <c r="P393" s="82">
        <f t="shared" si="121"/>
        <v>0</v>
      </c>
      <c r="Q393" s="82">
        <f t="shared" si="134"/>
        <v>0</v>
      </c>
      <c r="R393" s="82">
        <f t="shared" si="127"/>
        <v>0</v>
      </c>
      <c r="S393" s="82">
        <f t="shared" si="127"/>
        <v>1.0571242285229357E-2</v>
      </c>
      <c r="T393" s="82">
        <f t="shared" si="127"/>
        <v>0</v>
      </c>
      <c r="U393" s="82">
        <f t="shared" si="127"/>
        <v>5.0904597465796737E-2</v>
      </c>
      <c r="V393" s="82">
        <f t="shared" si="127"/>
        <v>5.8548418810501046E-2</v>
      </c>
      <c r="W393" s="82">
        <f t="shared" si="129"/>
        <v>0</v>
      </c>
      <c r="X393" s="82">
        <f t="shared" si="127"/>
        <v>0.10164656043489766</v>
      </c>
      <c r="Y393" s="82">
        <f t="shared" si="127"/>
        <v>0</v>
      </c>
      <c r="Z393" s="82">
        <f t="shared" si="127"/>
        <v>0.11059145775316864</v>
      </c>
      <c r="AA393" s="82">
        <f t="shared" si="127"/>
        <v>0</v>
      </c>
      <c r="AB393" s="82"/>
      <c r="AC393" s="82">
        <f t="shared" si="127"/>
        <v>0</v>
      </c>
      <c r="AD393" s="82">
        <f t="shared" si="130"/>
        <v>1.6263449669583624E-2</v>
      </c>
      <c r="AE393" s="82">
        <f t="shared" si="127"/>
        <v>0</v>
      </c>
      <c r="AF393" s="82">
        <f t="shared" si="127"/>
        <v>0</v>
      </c>
      <c r="AG393" s="82">
        <f t="shared" si="131"/>
        <v>0</v>
      </c>
      <c r="AH393" s="82">
        <f t="shared" si="131"/>
        <v>8.4569938281834848E-3</v>
      </c>
      <c r="AI393" s="82">
        <f t="shared" si="131"/>
        <v>0</v>
      </c>
    </row>
    <row r="394" spans="1:35">
      <c r="A394" s="113">
        <f t="shared" ref="A394:A457" si="135">A393+1</f>
        <v>41347</v>
      </c>
      <c r="B394" s="117">
        <f t="shared" si="120"/>
        <v>2.2027107809486264</v>
      </c>
      <c r="C394" s="82">
        <f t="shared" si="126"/>
        <v>0</v>
      </c>
      <c r="D394" s="82">
        <f t="shared" si="127"/>
        <v>0</v>
      </c>
      <c r="E394" s="82">
        <f t="shared" si="127"/>
        <v>0</v>
      </c>
      <c r="F394" s="82">
        <f t="shared" si="128"/>
        <v>0</v>
      </c>
      <c r="G394" s="82">
        <f t="shared" si="127"/>
        <v>1.1384414768708537E-2</v>
      </c>
      <c r="H394" s="82">
        <f t="shared" si="127"/>
        <v>0</v>
      </c>
      <c r="I394" s="82">
        <f t="shared" si="127"/>
        <v>0</v>
      </c>
      <c r="J394" s="82">
        <f t="shared" si="127"/>
        <v>4.3260776121092437E-3</v>
      </c>
      <c r="K394" s="82">
        <f t="shared" ref="D394:AG405" si="136">K$35/1.98347/31</f>
        <v>0</v>
      </c>
      <c r="L394" s="82">
        <f t="shared" si="136"/>
        <v>0.27647864438292158</v>
      </c>
      <c r="M394" s="82">
        <f t="shared" si="136"/>
        <v>0.26021519471333798</v>
      </c>
      <c r="N394" s="82">
        <f t="shared" si="133"/>
        <v>0.37405934240042338</v>
      </c>
      <c r="O394" s="82">
        <f t="shared" si="121"/>
        <v>0.91926438682376521</v>
      </c>
      <c r="P394" s="82">
        <f t="shared" si="121"/>
        <v>0</v>
      </c>
      <c r="Q394" s="82">
        <f t="shared" si="134"/>
        <v>0</v>
      </c>
      <c r="R394" s="82">
        <f t="shared" si="136"/>
        <v>0</v>
      </c>
      <c r="S394" s="82">
        <f t="shared" si="136"/>
        <v>1.0571242285229357E-2</v>
      </c>
      <c r="T394" s="82">
        <f t="shared" si="136"/>
        <v>0</v>
      </c>
      <c r="U394" s="82">
        <f t="shared" si="136"/>
        <v>5.0904597465796737E-2</v>
      </c>
      <c r="V394" s="82">
        <f t="shared" si="136"/>
        <v>5.8548418810501046E-2</v>
      </c>
      <c r="W394" s="82">
        <f t="shared" si="129"/>
        <v>0</v>
      </c>
      <c r="X394" s="82">
        <f t="shared" si="136"/>
        <v>0.10164656043489766</v>
      </c>
      <c r="Y394" s="82">
        <f t="shared" si="136"/>
        <v>0</v>
      </c>
      <c r="Z394" s="82">
        <f t="shared" si="136"/>
        <v>0.11059145775316864</v>
      </c>
      <c r="AA394" s="82">
        <f t="shared" si="136"/>
        <v>0</v>
      </c>
      <c r="AB394" s="82"/>
      <c r="AC394" s="82">
        <f t="shared" si="136"/>
        <v>0</v>
      </c>
      <c r="AD394" s="82">
        <f t="shared" si="130"/>
        <v>1.6263449669583624E-2</v>
      </c>
      <c r="AE394" s="82">
        <f t="shared" si="136"/>
        <v>0</v>
      </c>
      <c r="AF394" s="82">
        <f t="shared" si="136"/>
        <v>0</v>
      </c>
      <c r="AG394" s="82">
        <f t="shared" si="136"/>
        <v>0</v>
      </c>
      <c r="AH394" s="82">
        <f t="shared" si="131"/>
        <v>8.4569938281834848E-3</v>
      </c>
      <c r="AI394" s="82">
        <f t="shared" si="131"/>
        <v>0</v>
      </c>
    </row>
    <row r="395" spans="1:35">
      <c r="A395" s="113">
        <f t="shared" si="135"/>
        <v>41348</v>
      </c>
      <c r="B395" s="117">
        <f t="shared" si="120"/>
        <v>2.2027107809486264</v>
      </c>
      <c r="C395" s="82">
        <f t="shared" si="126"/>
        <v>0</v>
      </c>
      <c r="D395" s="82">
        <f t="shared" si="136"/>
        <v>0</v>
      </c>
      <c r="E395" s="82">
        <f t="shared" si="136"/>
        <v>0</v>
      </c>
      <c r="F395" s="82">
        <f t="shared" si="128"/>
        <v>0</v>
      </c>
      <c r="G395" s="82">
        <f t="shared" si="136"/>
        <v>1.1384414768708537E-2</v>
      </c>
      <c r="H395" s="82">
        <f t="shared" si="136"/>
        <v>0</v>
      </c>
      <c r="I395" s="82">
        <f t="shared" si="136"/>
        <v>0</v>
      </c>
      <c r="J395" s="82">
        <f t="shared" si="136"/>
        <v>4.3260776121092437E-3</v>
      </c>
      <c r="K395" s="82">
        <f t="shared" si="136"/>
        <v>0</v>
      </c>
      <c r="L395" s="82">
        <f t="shared" si="136"/>
        <v>0.27647864438292158</v>
      </c>
      <c r="M395" s="82">
        <f t="shared" si="136"/>
        <v>0.26021519471333798</v>
      </c>
      <c r="N395" s="82">
        <f t="shared" si="133"/>
        <v>0.37405934240042338</v>
      </c>
      <c r="O395" s="82">
        <f t="shared" si="121"/>
        <v>0.91926438682376521</v>
      </c>
      <c r="P395" s="82">
        <f t="shared" si="121"/>
        <v>0</v>
      </c>
      <c r="Q395" s="82">
        <f t="shared" si="134"/>
        <v>0</v>
      </c>
      <c r="R395" s="82">
        <f t="shared" si="136"/>
        <v>0</v>
      </c>
      <c r="S395" s="82">
        <f t="shared" si="136"/>
        <v>1.0571242285229357E-2</v>
      </c>
      <c r="T395" s="82">
        <f t="shared" si="136"/>
        <v>0</v>
      </c>
      <c r="U395" s="82">
        <f t="shared" si="136"/>
        <v>5.0904597465796737E-2</v>
      </c>
      <c r="V395" s="82">
        <f t="shared" si="136"/>
        <v>5.8548418810501046E-2</v>
      </c>
      <c r="W395" s="82">
        <f t="shared" si="129"/>
        <v>0</v>
      </c>
      <c r="X395" s="82">
        <f t="shared" si="136"/>
        <v>0.10164656043489766</v>
      </c>
      <c r="Y395" s="82">
        <f t="shared" si="136"/>
        <v>0</v>
      </c>
      <c r="Z395" s="82">
        <f t="shared" si="136"/>
        <v>0.11059145775316864</v>
      </c>
      <c r="AA395" s="82">
        <f t="shared" si="136"/>
        <v>0</v>
      </c>
      <c r="AB395" s="82"/>
      <c r="AC395" s="82">
        <f t="shared" si="136"/>
        <v>0</v>
      </c>
      <c r="AD395" s="82">
        <f t="shared" si="130"/>
        <v>1.6263449669583624E-2</v>
      </c>
      <c r="AE395" s="82">
        <f t="shared" si="136"/>
        <v>0</v>
      </c>
      <c r="AF395" s="82">
        <f t="shared" si="136"/>
        <v>0</v>
      </c>
      <c r="AG395" s="82">
        <f t="shared" si="131"/>
        <v>0</v>
      </c>
      <c r="AH395" s="82">
        <f t="shared" si="131"/>
        <v>8.4569938281834848E-3</v>
      </c>
      <c r="AI395" s="82">
        <f t="shared" si="131"/>
        <v>0</v>
      </c>
    </row>
    <row r="396" spans="1:35">
      <c r="A396" s="113">
        <f t="shared" si="135"/>
        <v>41349</v>
      </c>
      <c r="B396" s="117">
        <f t="shared" si="120"/>
        <v>2.2027107809486264</v>
      </c>
      <c r="C396" s="82">
        <f t="shared" si="126"/>
        <v>0</v>
      </c>
      <c r="D396" s="82">
        <f t="shared" si="136"/>
        <v>0</v>
      </c>
      <c r="E396" s="82">
        <f t="shared" si="136"/>
        <v>0</v>
      </c>
      <c r="F396" s="82">
        <f t="shared" si="128"/>
        <v>0</v>
      </c>
      <c r="G396" s="82">
        <f t="shared" si="136"/>
        <v>1.1384414768708537E-2</v>
      </c>
      <c r="H396" s="82">
        <f t="shared" si="136"/>
        <v>0</v>
      </c>
      <c r="I396" s="82">
        <f t="shared" si="136"/>
        <v>0</v>
      </c>
      <c r="J396" s="82">
        <f t="shared" si="136"/>
        <v>4.3260776121092437E-3</v>
      </c>
      <c r="K396" s="82">
        <f t="shared" si="136"/>
        <v>0</v>
      </c>
      <c r="L396" s="82">
        <f t="shared" si="136"/>
        <v>0.27647864438292158</v>
      </c>
      <c r="M396" s="82">
        <f t="shared" si="136"/>
        <v>0.26021519471333798</v>
      </c>
      <c r="N396" s="82">
        <f t="shared" si="133"/>
        <v>0.37405934240042338</v>
      </c>
      <c r="O396" s="82">
        <f t="shared" si="121"/>
        <v>0.91926438682376521</v>
      </c>
      <c r="P396" s="82">
        <f t="shared" si="121"/>
        <v>0</v>
      </c>
      <c r="Q396" s="82">
        <f t="shared" si="134"/>
        <v>0</v>
      </c>
      <c r="R396" s="82">
        <f t="shared" si="136"/>
        <v>0</v>
      </c>
      <c r="S396" s="82">
        <f t="shared" si="136"/>
        <v>1.0571242285229357E-2</v>
      </c>
      <c r="T396" s="82">
        <f t="shared" si="136"/>
        <v>0</v>
      </c>
      <c r="U396" s="82">
        <f t="shared" si="136"/>
        <v>5.0904597465796737E-2</v>
      </c>
      <c r="V396" s="82">
        <f t="shared" si="136"/>
        <v>5.8548418810501046E-2</v>
      </c>
      <c r="W396" s="82">
        <f t="shared" si="129"/>
        <v>0</v>
      </c>
      <c r="X396" s="82">
        <f t="shared" si="136"/>
        <v>0.10164656043489766</v>
      </c>
      <c r="Y396" s="82">
        <f t="shared" si="136"/>
        <v>0</v>
      </c>
      <c r="Z396" s="82">
        <f t="shared" si="136"/>
        <v>0.11059145775316864</v>
      </c>
      <c r="AA396" s="82">
        <f t="shared" si="136"/>
        <v>0</v>
      </c>
      <c r="AB396" s="82"/>
      <c r="AC396" s="82">
        <f t="shared" si="136"/>
        <v>0</v>
      </c>
      <c r="AD396" s="82">
        <f t="shared" si="130"/>
        <v>1.6263449669583624E-2</v>
      </c>
      <c r="AE396" s="82">
        <f t="shared" si="136"/>
        <v>0</v>
      </c>
      <c r="AF396" s="82">
        <f t="shared" si="136"/>
        <v>0</v>
      </c>
      <c r="AG396" s="82">
        <f t="shared" si="131"/>
        <v>0</v>
      </c>
      <c r="AH396" s="82">
        <f t="shared" si="131"/>
        <v>8.4569938281834848E-3</v>
      </c>
      <c r="AI396" s="82">
        <f t="shared" si="131"/>
        <v>0</v>
      </c>
    </row>
    <row r="397" spans="1:35">
      <c r="A397" s="113">
        <f t="shared" si="135"/>
        <v>41350</v>
      </c>
      <c r="B397" s="117">
        <f t="shared" si="120"/>
        <v>2.2027107809486264</v>
      </c>
      <c r="C397" s="82">
        <f t="shared" si="126"/>
        <v>0</v>
      </c>
      <c r="D397" s="82">
        <f t="shared" si="136"/>
        <v>0</v>
      </c>
      <c r="E397" s="82">
        <f t="shared" si="136"/>
        <v>0</v>
      </c>
      <c r="F397" s="82">
        <f t="shared" si="128"/>
        <v>0</v>
      </c>
      <c r="G397" s="82">
        <f t="shared" si="136"/>
        <v>1.1384414768708537E-2</v>
      </c>
      <c r="H397" s="82">
        <f t="shared" si="136"/>
        <v>0</v>
      </c>
      <c r="I397" s="82">
        <f t="shared" si="136"/>
        <v>0</v>
      </c>
      <c r="J397" s="82">
        <f t="shared" si="136"/>
        <v>4.3260776121092437E-3</v>
      </c>
      <c r="K397" s="82">
        <f t="shared" si="136"/>
        <v>0</v>
      </c>
      <c r="L397" s="82">
        <f t="shared" si="136"/>
        <v>0.27647864438292158</v>
      </c>
      <c r="M397" s="82">
        <f t="shared" si="136"/>
        <v>0.26021519471333798</v>
      </c>
      <c r="N397" s="82">
        <f t="shared" si="133"/>
        <v>0.37405934240042338</v>
      </c>
      <c r="O397" s="82">
        <f t="shared" si="121"/>
        <v>0.91926438682376521</v>
      </c>
      <c r="P397" s="82">
        <f t="shared" si="121"/>
        <v>0</v>
      </c>
      <c r="Q397" s="82">
        <f t="shared" si="134"/>
        <v>0</v>
      </c>
      <c r="R397" s="82">
        <f t="shared" si="136"/>
        <v>0</v>
      </c>
      <c r="S397" s="82">
        <f t="shared" si="136"/>
        <v>1.0571242285229357E-2</v>
      </c>
      <c r="T397" s="82">
        <f t="shared" si="136"/>
        <v>0</v>
      </c>
      <c r="U397" s="82">
        <f t="shared" si="136"/>
        <v>5.0904597465796737E-2</v>
      </c>
      <c r="V397" s="82">
        <f t="shared" si="136"/>
        <v>5.8548418810501046E-2</v>
      </c>
      <c r="W397" s="82">
        <f t="shared" si="129"/>
        <v>0</v>
      </c>
      <c r="X397" s="82">
        <f t="shared" si="136"/>
        <v>0.10164656043489766</v>
      </c>
      <c r="Y397" s="82">
        <f t="shared" si="136"/>
        <v>0</v>
      </c>
      <c r="Z397" s="82">
        <f t="shared" si="136"/>
        <v>0.11059145775316864</v>
      </c>
      <c r="AA397" s="82">
        <f t="shared" si="136"/>
        <v>0</v>
      </c>
      <c r="AB397" s="82"/>
      <c r="AC397" s="82">
        <f t="shared" si="136"/>
        <v>0</v>
      </c>
      <c r="AD397" s="82">
        <f t="shared" si="130"/>
        <v>1.6263449669583624E-2</v>
      </c>
      <c r="AE397" s="82">
        <f t="shared" si="136"/>
        <v>0</v>
      </c>
      <c r="AF397" s="82">
        <f t="shared" si="136"/>
        <v>0</v>
      </c>
      <c r="AG397" s="82">
        <f t="shared" si="131"/>
        <v>0</v>
      </c>
      <c r="AH397" s="82">
        <f t="shared" si="131"/>
        <v>8.4569938281834848E-3</v>
      </c>
      <c r="AI397" s="82">
        <f t="shared" si="131"/>
        <v>0</v>
      </c>
    </row>
    <row r="398" spans="1:35">
      <c r="A398" s="113">
        <f t="shared" si="135"/>
        <v>41351</v>
      </c>
      <c r="B398" s="117">
        <f t="shared" si="120"/>
        <v>2.2027107809486264</v>
      </c>
      <c r="C398" s="82">
        <f t="shared" si="126"/>
        <v>0</v>
      </c>
      <c r="D398" s="82">
        <f t="shared" si="136"/>
        <v>0</v>
      </c>
      <c r="E398" s="82">
        <f t="shared" si="136"/>
        <v>0</v>
      </c>
      <c r="F398" s="82">
        <f t="shared" si="128"/>
        <v>0</v>
      </c>
      <c r="G398" s="82">
        <f t="shared" si="136"/>
        <v>1.1384414768708537E-2</v>
      </c>
      <c r="H398" s="82">
        <f t="shared" si="136"/>
        <v>0</v>
      </c>
      <c r="I398" s="82">
        <f t="shared" si="136"/>
        <v>0</v>
      </c>
      <c r="J398" s="82">
        <f t="shared" si="136"/>
        <v>4.3260776121092437E-3</v>
      </c>
      <c r="K398" s="82">
        <f t="shared" si="136"/>
        <v>0</v>
      </c>
      <c r="L398" s="82">
        <f t="shared" si="136"/>
        <v>0.27647864438292158</v>
      </c>
      <c r="M398" s="82">
        <f t="shared" si="136"/>
        <v>0.26021519471333798</v>
      </c>
      <c r="N398" s="82">
        <f t="shared" si="133"/>
        <v>0.37405934240042338</v>
      </c>
      <c r="O398" s="82">
        <f t="shared" si="121"/>
        <v>0.91926438682376521</v>
      </c>
      <c r="P398" s="82">
        <f t="shared" si="121"/>
        <v>0</v>
      </c>
      <c r="Q398" s="82">
        <f t="shared" si="134"/>
        <v>0</v>
      </c>
      <c r="R398" s="82">
        <f t="shared" si="136"/>
        <v>0</v>
      </c>
      <c r="S398" s="82">
        <f t="shared" si="136"/>
        <v>1.0571242285229357E-2</v>
      </c>
      <c r="T398" s="82">
        <f t="shared" si="136"/>
        <v>0</v>
      </c>
      <c r="U398" s="82">
        <f t="shared" si="136"/>
        <v>5.0904597465796737E-2</v>
      </c>
      <c r="V398" s="82">
        <f t="shared" si="136"/>
        <v>5.8548418810501046E-2</v>
      </c>
      <c r="W398" s="82">
        <f t="shared" si="129"/>
        <v>0</v>
      </c>
      <c r="X398" s="82">
        <f t="shared" si="136"/>
        <v>0.10164656043489766</v>
      </c>
      <c r="Y398" s="82">
        <f t="shared" si="136"/>
        <v>0</v>
      </c>
      <c r="Z398" s="82">
        <f t="shared" si="136"/>
        <v>0.11059145775316864</v>
      </c>
      <c r="AA398" s="82">
        <f t="shared" si="136"/>
        <v>0</v>
      </c>
      <c r="AB398" s="82"/>
      <c r="AC398" s="82">
        <f t="shared" si="136"/>
        <v>0</v>
      </c>
      <c r="AD398" s="82">
        <f t="shared" si="130"/>
        <v>1.6263449669583624E-2</v>
      </c>
      <c r="AE398" s="82">
        <f t="shared" si="136"/>
        <v>0</v>
      </c>
      <c r="AF398" s="82">
        <f t="shared" si="136"/>
        <v>0</v>
      </c>
      <c r="AG398" s="82">
        <f t="shared" ref="AG398:AI412" si="137">AG$35/1.98347/31</f>
        <v>0</v>
      </c>
      <c r="AH398" s="82">
        <f t="shared" si="137"/>
        <v>8.4569938281834848E-3</v>
      </c>
      <c r="AI398" s="82">
        <f t="shared" si="137"/>
        <v>0</v>
      </c>
    </row>
    <row r="399" spans="1:35">
      <c r="A399" s="113">
        <f t="shared" si="135"/>
        <v>41352</v>
      </c>
      <c r="B399" s="117">
        <f t="shared" si="120"/>
        <v>2.2027107809486264</v>
      </c>
      <c r="C399" s="82">
        <f t="shared" si="126"/>
        <v>0</v>
      </c>
      <c r="D399" s="82">
        <f t="shared" si="136"/>
        <v>0</v>
      </c>
      <c r="E399" s="82">
        <f t="shared" si="136"/>
        <v>0</v>
      </c>
      <c r="F399" s="82">
        <f t="shared" si="128"/>
        <v>0</v>
      </c>
      <c r="G399" s="82">
        <f t="shared" si="136"/>
        <v>1.1384414768708537E-2</v>
      </c>
      <c r="H399" s="82">
        <f t="shared" si="136"/>
        <v>0</v>
      </c>
      <c r="I399" s="82">
        <f t="shared" si="136"/>
        <v>0</v>
      </c>
      <c r="J399" s="82">
        <f t="shared" si="136"/>
        <v>4.3260776121092437E-3</v>
      </c>
      <c r="K399" s="82">
        <f t="shared" si="136"/>
        <v>0</v>
      </c>
      <c r="L399" s="82">
        <f t="shared" si="136"/>
        <v>0.27647864438292158</v>
      </c>
      <c r="M399" s="82">
        <f t="shared" si="136"/>
        <v>0.26021519471333798</v>
      </c>
      <c r="N399" s="82">
        <f t="shared" si="133"/>
        <v>0.37405934240042338</v>
      </c>
      <c r="O399" s="82">
        <f t="shared" si="121"/>
        <v>0.91926438682376521</v>
      </c>
      <c r="P399" s="82">
        <f t="shared" si="121"/>
        <v>0</v>
      </c>
      <c r="Q399" s="82">
        <f t="shared" si="134"/>
        <v>0</v>
      </c>
      <c r="R399" s="82">
        <f t="shared" si="136"/>
        <v>0</v>
      </c>
      <c r="S399" s="82">
        <f t="shared" si="136"/>
        <v>1.0571242285229357E-2</v>
      </c>
      <c r="T399" s="82">
        <f t="shared" si="136"/>
        <v>0</v>
      </c>
      <c r="U399" s="82">
        <f t="shared" si="136"/>
        <v>5.0904597465796737E-2</v>
      </c>
      <c r="V399" s="82">
        <f t="shared" si="136"/>
        <v>5.8548418810501046E-2</v>
      </c>
      <c r="W399" s="82">
        <f t="shared" si="129"/>
        <v>0</v>
      </c>
      <c r="X399" s="82">
        <f t="shared" si="136"/>
        <v>0.10164656043489766</v>
      </c>
      <c r="Y399" s="82">
        <f t="shared" si="136"/>
        <v>0</v>
      </c>
      <c r="Z399" s="82">
        <f t="shared" si="136"/>
        <v>0.11059145775316864</v>
      </c>
      <c r="AA399" s="82">
        <f t="shared" si="136"/>
        <v>0</v>
      </c>
      <c r="AB399" s="82"/>
      <c r="AC399" s="82">
        <f t="shared" si="136"/>
        <v>0</v>
      </c>
      <c r="AD399" s="82">
        <f t="shared" si="130"/>
        <v>1.6263449669583624E-2</v>
      </c>
      <c r="AE399" s="82">
        <f t="shared" si="136"/>
        <v>0</v>
      </c>
      <c r="AF399" s="82">
        <f t="shared" si="136"/>
        <v>0</v>
      </c>
      <c r="AG399" s="82">
        <f t="shared" si="137"/>
        <v>0</v>
      </c>
      <c r="AH399" s="82">
        <f t="shared" si="137"/>
        <v>8.4569938281834848E-3</v>
      </c>
      <c r="AI399" s="82">
        <f t="shared" si="137"/>
        <v>0</v>
      </c>
    </row>
    <row r="400" spans="1:35">
      <c r="A400" s="113">
        <f t="shared" si="135"/>
        <v>41353</v>
      </c>
      <c r="B400" s="117">
        <f t="shared" si="120"/>
        <v>2.2027107809486264</v>
      </c>
      <c r="C400" s="82">
        <f t="shared" si="126"/>
        <v>0</v>
      </c>
      <c r="D400" s="82">
        <f t="shared" si="136"/>
        <v>0</v>
      </c>
      <c r="E400" s="82">
        <f t="shared" si="136"/>
        <v>0</v>
      </c>
      <c r="F400" s="82">
        <f t="shared" si="128"/>
        <v>0</v>
      </c>
      <c r="G400" s="82">
        <f t="shared" si="136"/>
        <v>1.1384414768708537E-2</v>
      </c>
      <c r="H400" s="82">
        <f t="shared" si="136"/>
        <v>0</v>
      </c>
      <c r="I400" s="82">
        <f t="shared" si="136"/>
        <v>0</v>
      </c>
      <c r="J400" s="82">
        <f t="shared" si="136"/>
        <v>4.3260776121092437E-3</v>
      </c>
      <c r="K400" s="82">
        <f t="shared" si="136"/>
        <v>0</v>
      </c>
      <c r="L400" s="82">
        <f t="shared" si="136"/>
        <v>0.27647864438292158</v>
      </c>
      <c r="M400" s="82">
        <f t="shared" si="136"/>
        <v>0.26021519471333798</v>
      </c>
      <c r="N400" s="82">
        <f t="shared" si="133"/>
        <v>0.37405934240042338</v>
      </c>
      <c r="O400" s="82">
        <f t="shared" si="121"/>
        <v>0.91926438682376521</v>
      </c>
      <c r="P400" s="82">
        <f t="shared" si="121"/>
        <v>0</v>
      </c>
      <c r="Q400" s="82">
        <f t="shared" si="134"/>
        <v>0</v>
      </c>
      <c r="R400" s="82">
        <f t="shared" si="136"/>
        <v>0</v>
      </c>
      <c r="S400" s="82">
        <f t="shared" si="136"/>
        <v>1.0571242285229357E-2</v>
      </c>
      <c r="T400" s="82">
        <f t="shared" si="136"/>
        <v>0</v>
      </c>
      <c r="U400" s="82">
        <f t="shared" si="136"/>
        <v>5.0904597465796737E-2</v>
      </c>
      <c r="V400" s="82">
        <f t="shared" si="136"/>
        <v>5.8548418810501046E-2</v>
      </c>
      <c r="W400" s="82">
        <f t="shared" si="129"/>
        <v>0</v>
      </c>
      <c r="X400" s="82">
        <f t="shared" si="136"/>
        <v>0.10164656043489766</v>
      </c>
      <c r="Y400" s="82">
        <f t="shared" si="136"/>
        <v>0</v>
      </c>
      <c r="Z400" s="82">
        <f t="shared" si="136"/>
        <v>0.11059145775316864</v>
      </c>
      <c r="AA400" s="82">
        <f t="shared" si="136"/>
        <v>0</v>
      </c>
      <c r="AB400" s="82"/>
      <c r="AC400" s="82">
        <f t="shared" si="136"/>
        <v>0</v>
      </c>
      <c r="AD400" s="82">
        <f t="shared" si="130"/>
        <v>1.6263449669583624E-2</v>
      </c>
      <c r="AE400" s="82">
        <f t="shared" si="136"/>
        <v>0</v>
      </c>
      <c r="AF400" s="82">
        <f t="shared" si="136"/>
        <v>0</v>
      </c>
      <c r="AG400" s="82">
        <f t="shared" si="137"/>
        <v>0</v>
      </c>
      <c r="AH400" s="82">
        <f t="shared" si="137"/>
        <v>8.4569938281834848E-3</v>
      </c>
      <c r="AI400" s="82">
        <f t="shared" si="137"/>
        <v>0</v>
      </c>
    </row>
    <row r="401" spans="1:35">
      <c r="A401" s="113">
        <f t="shared" si="135"/>
        <v>41354</v>
      </c>
      <c r="B401" s="117">
        <f t="shared" si="120"/>
        <v>2.2027107809486264</v>
      </c>
      <c r="C401" s="82">
        <f t="shared" si="126"/>
        <v>0</v>
      </c>
      <c r="D401" s="82">
        <f t="shared" si="136"/>
        <v>0</v>
      </c>
      <c r="E401" s="82">
        <f t="shared" si="136"/>
        <v>0</v>
      </c>
      <c r="F401" s="82">
        <f t="shared" si="128"/>
        <v>0</v>
      </c>
      <c r="G401" s="82">
        <f t="shared" si="136"/>
        <v>1.1384414768708537E-2</v>
      </c>
      <c r="H401" s="82">
        <f t="shared" si="136"/>
        <v>0</v>
      </c>
      <c r="I401" s="82">
        <f t="shared" si="136"/>
        <v>0</v>
      </c>
      <c r="J401" s="82">
        <f t="shared" si="136"/>
        <v>4.3260776121092437E-3</v>
      </c>
      <c r="K401" s="82">
        <f t="shared" si="136"/>
        <v>0</v>
      </c>
      <c r="L401" s="82">
        <f t="shared" si="136"/>
        <v>0.27647864438292158</v>
      </c>
      <c r="M401" s="82">
        <f t="shared" si="136"/>
        <v>0.26021519471333798</v>
      </c>
      <c r="N401" s="82">
        <f t="shared" si="133"/>
        <v>0.37405934240042338</v>
      </c>
      <c r="O401" s="82">
        <f t="shared" si="121"/>
        <v>0.91926438682376521</v>
      </c>
      <c r="P401" s="82">
        <f t="shared" si="121"/>
        <v>0</v>
      </c>
      <c r="Q401" s="82">
        <f t="shared" si="134"/>
        <v>0</v>
      </c>
      <c r="R401" s="82">
        <f t="shared" si="136"/>
        <v>0</v>
      </c>
      <c r="S401" s="82">
        <f t="shared" si="136"/>
        <v>1.0571242285229357E-2</v>
      </c>
      <c r="T401" s="82">
        <f t="shared" si="136"/>
        <v>0</v>
      </c>
      <c r="U401" s="82">
        <f t="shared" si="136"/>
        <v>5.0904597465796737E-2</v>
      </c>
      <c r="V401" s="82">
        <f t="shared" si="136"/>
        <v>5.8548418810501046E-2</v>
      </c>
      <c r="W401" s="82">
        <f t="shared" si="129"/>
        <v>0</v>
      </c>
      <c r="X401" s="82">
        <f t="shared" si="136"/>
        <v>0.10164656043489766</v>
      </c>
      <c r="Y401" s="82">
        <f t="shared" si="136"/>
        <v>0</v>
      </c>
      <c r="Z401" s="82">
        <f t="shared" si="136"/>
        <v>0.11059145775316864</v>
      </c>
      <c r="AA401" s="82">
        <f t="shared" si="136"/>
        <v>0</v>
      </c>
      <c r="AB401" s="82"/>
      <c r="AC401" s="82">
        <f t="shared" si="136"/>
        <v>0</v>
      </c>
      <c r="AD401" s="82">
        <f t="shared" si="130"/>
        <v>1.6263449669583624E-2</v>
      </c>
      <c r="AE401" s="82">
        <f t="shared" si="136"/>
        <v>0</v>
      </c>
      <c r="AF401" s="82">
        <f t="shared" si="136"/>
        <v>0</v>
      </c>
      <c r="AG401" s="82">
        <f t="shared" si="137"/>
        <v>0</v>
      </c>
      <c r="AH401" s="82">
        <f t="shared" si="137"/>
        <v>8.4569938281834848E-3</v>
      </c>
      <c r="AI401" s="82">
        <f t="shared" si="137"/>
        <v>0</v>
      </c>
    </row>
    <row r="402" spans="1:35">
      <c r="A402" s="113">
        <f t="shared" si="135"/>
        <v>41355</v>
      </c>
      <c r="B402" s="117">
        <f t="shared" si="120"/>
        <v>2.2027107809486264</v>
      </c>
      <c r="C402" s="82">
        <f t="shared" si="126"/>
        <v>0</v>
      </c>
      <c r="D402" s="82">
        <f t="shared" si="136"/>
        <v>0</v>
      </c>
      <c r="E402" s="82">
        <f t="shared" si="136"/>
        <v>0</v>
      </c>
      <c r="F402" s="82">
        <f t="shared" si="128"/>
        <v>0</v>
      </c>
      <c r="G402" s="82">
        <f t="shared" si="136"/>
        <v>1.1384414768708537E-2</v>
      </c>
      <c r="H402" s="82">
        <f t="shared" si="136"/>
        <v>0</v>
      </c>
      <c r="I402" s="82">
        <f t="shared" si="136"/>
        <v>0</v>
      </c>
      <c r="J402" s="82">
        <f t="shared" si="136"/>
        <v>4.3260776121092437E-3</v>
      </c>
      <c r="K402" s="82">
        <f t="shared" si="136"/>
        <v>0</v>
      </c>
      <c r="L402" s="82">
        <f t="shared" si="136"/>
        <v>0.27647864438292158</v>
      </c>
      <c r="M402" s="82">
        <f t="shared" si="136"/>
        <v>0.26021519471333798</v>
      </c>
      <c r="N402" s="82">
        <f t="shared" si="133"/>
        <v>0.37405934240042338</v>
      </c>
      <c r="O402" s="82">
        <f t="shared" si="121"/>
        <v>0.91926438682376521</v>
      </c>
      <c r="P402" s="82">
        <f t="shared" si="121"/>
        <v>0</v>
      </c>
      <c r="Q402" s="82">
        <f t="shared" si="134"/>
        <v>0</v>
      </c>
      <c r="R402" s="82">
        <f t="shared" si="136"/>
        <v>0</v>
      </c>
      <c r="S402" s="82">
        <f t="shared" si="136"/>
        <v>1.0571242285229357E-2</v>
      </c>
      <c r="T402" s="82">
        <f t="shared" si="136"/>
        <v>0</v>
      </c>
      <c r="U402" s="82">
        <f t="shared" si="136"/>
        <v>5.0904597465796737E-2</v>
      </c>
      <c r="V402" s="82">
        <f t="shared" si="136"/>
        <v>5.8548418810501046E-2</v>
      </c>
      <c r="W402" s="82">
        <f t="shared" si="129"/>
        <v>0</v>
      </c>
      <c r="X402" s="82">
        <f t="shared" si="136"/>
        <v>0.10164656043489766</v>
      </c>
      <c r="Y402" s="82">
        <f t="shared" si="136"/>
        <v>0</v>
      </c>
      <c r="Z402" s="82">
        <f t="shared" si="136"/>
        <v>0.11059145775316864</v>
      </c>
      <c r="AA402" s="82">
        <f t="shared" si="136"/>
        <v>0</v>
      </c>
      <c r="AB402" s="82"/>
      <c r="AC402" s="82">
        <f t="shared" si="136"/>
        <v>0</v>
      </c>
      <c r="AD402" s="82">
        <f t="shared" si="130"/>
        <v>1.6263449669583624E-2</v>
      </c>
      <c r="AE402" s="82">
        <f t="shared" si="136"/>
        <v>0</v>
      </c>
      <c r="AF402" s="82">
        <f t="shared" si="136"/>
        <v>0</v>
      </c>
      <c r="AG402" s="82">
        <f t="shared" si="137"/>
        <v>0</v>
      </c>
      <c r="AH402" s="82">
        <f t="shared" si="137"/>
        <v>8.4569938281834848E-3</v>
      </c>
      <c r="AI402" s="82">
        <f t="shared" si="137"/>
        <v>0</v>
      </c>
    </row>
    <row r="403" spans="1:35">
      <c r="A403" s="113">
        <f t="shared" si="135"/>
        <v>41356</v>
      </c>
      <c r="B403" s="117">
        <f t="shared" si="120"/>
        <v>2.2027107809486264</v>
      </c>
      <c r="C403" s="82">
        <f t="shared" si="126"/>
        <v>0</v>
      </c>
      <c r="D403" s="82">
        <f t="shared" si="136"/>
        <v>0</v>
      </c>
      <c r="E403" s="82">
        <f t="shared" si="136"/>
        <v>0</v>
      </c>
      <c r="F403" s="82">
        <f t="shared" si="128"/>
        <v>0</v>
      </c>
      <c r="G403" s="82">
        <f t="shared" si="136"/>
        <v>1.1384414768708537E-2</v>
      </c>
      <c r="H403" s="82">
        <f t="shared" si="136"/>
        <v>0</v>
      </c>
      <c r="I403" s="82">
        <f t="shared" si="136"/>
        <v>0</v>
      </c>
      <c r="J403" s="82">
        <f t="shared" si="136"/>
        <v>4.3260776121092437E-3</v>
      </c>
      <c r="K403" s="82">
        <f t="shared" si="136"/>
        <v>0</v>
      </c>
      <c r="L403" s="82">
        <f t="shared" si="136"/>
        <v>0.27647864438292158</v>
      </c>
      <c r="M403" s="82">
        <f t="shared" si="136"/>
        <v>0.26021519471333798</v>
      </c>
      <c r="N403" s="82">
        <f t="shared" si="133"/>
        <v>0.37405934240042338</v>
      </c>
      <c r="O403" s="82">
        <f t="shared" si="121"/>
        <v>0.91926438682376521</v>
      </c>
      <c r="P403" s="82">
        <f t="shared" si="121"/>
        <v>0</v>
      </c>
      <c r="Q403" s="82">
        <f t="shared" si="134"/>
        <v>0</v>
      </c>
      <c r="R403" s="82">
        <f t="shared" si="136"/>
        <v>0</v>
      </c>
      <c r="S403" s="82">
        <f t="shared" si="136"/>
        <v>1.0571242285229357E-2</v>
      </c>
      <c r="T403" s="82">
        <f t="shared" si="136"/>
        <v>0</v>
      </c>
      <c r="U403" s="82">
        <f t="shared" si="136"/>
        <v>5.0904597465796737E-2</v>
      </c>
      <c r="V403" s="82">
        <f t="shared" si="136"/>
        <v>5.8548418810501046E-2</v>
      </c>
      <c r="W403" s="82">
        <f t="shared" si="129"/>
        <v>0</v>
      </c>
      <c r="X403" s="82">
        <f t="shared" si="136"/>
        <v>0.10164656043489766</v>
      </c>
      <c r="Y403" s="82">
        <f t="shared" si="136"/>
        <v>0</v>
      </c>
      <c r="Z403" s="82">
        <f t="shared" si="136"/>
        <v>0.11059145775316864</v>
      </c>
      <c r="AA403" s="82">
        <f t="shared" si="136"/>
        <v>0</v>
      </c>
      <c r="AB403" s="82"/>
      <c r="AC403" s="82">
        <f t="shared" si="136"/>
        <v>0</v>
      </c>
      <c r="AD403" s="82">
        <f t="shared" si="130"/>
        <v>1.6263449669583624E-2</v>
      </c>
      <c r="AE403" s="82">
        <f t="shared" si="136"/>
        <v>0</v>
      </c>
      <c r="AF403" s="82">
        <f t="shared" si="136"/>
        <v>0</v>
      </c>
      <c r="AG403" s="82">
        <f t="shared" si="137"/>
        <v>0</v>
      </c>
      <c r="AH403" s="82">
        <f t="shared" si="137"/>
        <v>8.4569938281834848E-3</v>
      </c>
      <c r="AI403" s="82">
        <f t="shared" si="137"/>
        <v>0</v>
      </c>
    </row>
    <row r="404" spans="1:35">
      <c r="A404" s="113">
        <f t="shared" si="135"/>
        <v>41357</v>
      </c>
      <c r="B404" s="117">
        <f t="shared" si="120"/>
        <v>2.2027107809486264</v>
      </c>
      <c r="C404" s="82">
        <f t="shared" si="126"/>
        <v>0</v>
      </c>
      <c r="D404" s="82">
        <f t="shared" si="136"/>
        <v>0</v>
      </c>
      <c r="E404" s="82">
        <f t="shared" si="136"/>
        <v>0</v>
      </c>
      <c r="F404" s="82">
        <f t="shared" si="128"/>
        <v>0</v>
      </c>
      <c r="G404" s="82">
        <f t="shared" si="136"/>
        <v>1.1384414768708537E-2</v>
      </c>
      <c r="H404" s="82">
        <f t="shared" si="136"/>
        <v>0</v>
      </c>
      <c r="I404" s="82">
        <f t="shared" si="136"/>
        <v>0</v>
      </c>
      <c r="J404" s="82">
        <f t="shared" si="136"/>
        <v>4.3260776121092437E-3</v>
      </c>
      <c r="K404" s="82">
        <f t="shared" si="136"/>
        <v>0</v>
      </c>
      <c r="L404" s="82">
        <f t="shared" si="136"/>
        <v>0.27647864438292158</v>
      </c>
      <c r="M404" s="82">
        <f t="shared" si="136"/>
        <v>0.26021519471333798</v>
      </c>
      <c r="N404" s="82">
        <f t="shared" si="133"/>
        <v>0.37405934240042338</v>
      </c>
      <c r="O404" s="82">
        <f t="shared" si="121"/>
        <v>0.91926438682376521</v>
      </c>
      <c r="P404" s="82">
        <f t="shared" si="121"/>
        <v>0</v>
      </c>
      <c r="Q404" s="82">
        <f t="shared" si="134"/>
        <v>0</v>
      </c>
      <c r="R404" s="82">
        <f t="shared" si="136"/>
        <v>0</v>
      </c>
      <c r="S404" s="82">
        <f t="shared" si="136"/>
        <v>1.0571242285229357E-2</v>
      </c>
      <c r="T404" s="82">
        <f t="shared" si="136"/>
        <v>0</v>
      </c>
      <c r="U404" s="82">
        <f t="shared" si="136"/>
        <v>5.0904597465796737E-2</v>
      </c>
      <c r="V404" s="82">
        <f t="shared" si="136"/>
        <v>5.8548418810501046E-2</v>
      </c>
      <c r="W404" s="82">
        <f t="shared" si="129"/>
        <v>0</v>
      </c>
      <c r="X404" s="82">
        <f t="shared" si="136"/>
        <v>0.10164656043489766</v>
      </c>
      <c r="Y404" s="82">
        <f t="shared" si="136"/>
        <v>0</v>
      </c>
      <c r="Z404" s="82">
        <f t="shared" si="136"/>
        <v>0.11059145775316864</v>
      </c>
      <c r="AA404" s="82">
        <f t="shared" si="136"/>
        <v>0</v>
      </c>
      <c r="AB404" s="82"/>
      <c r="AC404" s="82">
        <f t="shared" si="136"/>
        <v>0</v>
      </c>
      <c r="AD404" s="82">
        <f t="shared" si="130"/>
        <v>1.6263449669583624E-2</v>
      </c>
      <c r="AE404" s="82">
        <f t="shared" si="136"/>
        <v>0</v>
      </c>
      <c r="AF404" s="82">
        <f t="shared" si="136"/>
        <v>0</v>
      </c>
      <c r="AG404" s="82">
        <f t="shared" si="137"/>
        <v>0</v>
      </c>
      <c r="AH404" s="82">
        <f t="shared" si="137"/>
        <v>8.4569938281834848E-3</v>
      </c>
      <c r="AI404" s="82">
        <f t="shared" si="137"/>
        <v>0</v>
      </c>
    </row>
    <row r="405" spans="1:35">
      <c r="A405" s="113">
        <f t="shared" si="135"/>
        <v>41358</v>
      </c>
      <c r="B405" s="117">
        <f t="shared" si="120"/>
        <v>2.2027107809486264</v>
      </c>
      <c r="C405" s="82">
        <f t="shared" si="126"/>
        <v>0</v>
      </c>
      <c r="D405" s="82">
        <f t="shared" si="136"/>
        <v>0</v>
      </c>
      <c r="E405" s="82">
        <f t="shared" si="136"/>
        <v>0</v>
      </c>
      <c r="F405" s="82">
        <f t="shared" si="128"/>
        <v>0</v>
      </c>
      <c r="G405" s="82">
        <f t="shared" si="136"/>
        <v>1.1384414768708537E-2</v>
      </c>
      <c r="H405" s="82">
        <f t="shared" si="136"/>
        <v>0</v>
      </c>
      <c r="I405" s="82">
        <f t="shared" si="136"/>
        <v>0</v>
      </c>
      <c r="J405" s="82">
        <f t="shared" si="136"/>
        <v>4.3260776121092437E-3</v>
      </c>
      <c r="K405" s="82">
        <f t="shared" si="136"/>
        <v>0</v>
      </c>
      <c r="L405" s="82">
        <f t="shared" si="136"/>
        <v>0.27647864438292158</v>
      </c>
      <c r="M405" s="82">
        <f t="shared" si="136"/>
        <v>0.26021519471333798</v>
      </c>
      <c r="N405" s="82">
        <f t="shared" si="133"/>
        <v>0.37405934240042338</v>
      </c>
      <c r="O405" s="82">
        <f t="shared" si="121"/>
        <v>0.91926438682376521</v>
      </c>
      <c r="P405" s="82">
        <f t="shared" si="121"/>
        <v>0</v>
      </c>
      <c r="Q405" s="82">
        <f t="shared" si="134"/>
        <v>0</v>
      </c>
      <c r="R405" s="82">
        <f t="shared" si="136"/>
        <v>0</v>
      </c>
      <c r="S405" s="82">
        <f t="shared" si="136"/>
        <v>1.0571242285229357E-2</v>
      </c>
      <c r="T405" s="82">
        <f t="shared" si="136"/>
        <v>0</v>
      </c>
      <c r="U405" s="82">
        <f t="shared" si="136"/>
        <v>5.0904597465796737E-2</v>
      </c>
      <c r="V405" s="82">
        <f t="shared" si="136"/>
        <v>5.8548418810501046E-2</v>
      </c>
      <c r="W405" s="82">
        <f t="shared" si="129"/>
        <v>0</v>
      </c>
      <c r="X405" s="82">
        <f t="shared" si="136"/>
        <v>0.10164656043489766</v>
      </c>
      <c r="Y405" s="82">
        <f t="shared" si="136"/>
        <v>0</v>
      </c>
      <c r="Z405" s="82">
        <f t="shared" si="136"/>
        <v>0.11059145775316864</v>
      </c>
      <c r="AA405" s="82">
        <f t="shared" si="136"/>
        <v>0</v>
      </c>
      <c r="AB405" s="82"/>
      <c r="AC405" s="82">
        <f t="shared" ref="D405:AG412" si="138">AC$35/1.98347/31</f>
        <v>0</v>
      </c>
      <c r="AD405" s="82">
        <f t="shared" si="130"/>
        <v>1.6263449669583624E-2</v>
      </c>
      <c r="AE405" s="82">
        <f t="shared" si="138"/>
        <v>0</v>
      </c>
      <c r="AF405" s="82">
        <f t="shared" si="138"/>
        <v>0</v>
      </c>
      <c r="AG405" s="82">
        <f t="shared" si="138"/>
        <v>0</v>
      </c>
      <c r="AH405" s="82">
        <f t="shared" si="137"/>
        <v>8.4569938281834848E-3</v>
      </c>
      <c r="AI405" s="82">
        <f t="shared" si="137"/>
        <v>0</v>
      </c>
    </row>
    <row r="406" spans="1:35">
      <c r="A406" s="113">
        <f t="shared" si="135"/>
        <v>41359</v>
      </c>
      <c r="B406" s="117">
        <f t="shared" si="120"/>
        <v>2.2027107809486264</v>
      </c>
      <c r="C406" s="82">
        <f t="shared" si="126"/>
        <v>0</v>
      </c>
      <c r="D406" s="82">
        <f t="shared" si="138"/>
        <v>0</v>
      </c>
      <c r="E406" s="82">
        <f t="shared" si="138"/>
        <v>0</v>
      </c>
      <c r="F406" s="82">
        <f t="shared" si="138"/>
        <v>0</v>
      </c>
      <c r="G406" s="82">
        <f t="shared" si="138"/>
        <v>1.1384414768708537E-2</v>
      </c>
      <c r="H406" s="82">
        <f t="shared" si="138"/>
        <v>0</v>
      </c>
      <c r="I406" s="82">
        <f t="shared" si="138"/>
        <v>0</v>
      </c>
      <c r="J406" s="82">
        <f t="shared" si="138"/>
        <v>4.3260776121092437E-3</v>
      </c>
      <c r="K406" s="82">
        <f t="shared" si="138"/>
        <v>0</v>
      </c>
      <c r="L406" s="82">
        <f t="shared" si="138"/>
        <v>0.27647864438292158</v>
      </c>
      <c r="M406" s="82">
        <f t="shared" si="138"/>
        <v>0.26021519471333798</v>
      </c>
      <c r="N406" s="82">
        <f t="shared" si="138"/>
        <v>0.37405934240042338</v>
      </c>
      <c r="O406" s="82">
        <f t="shared" si="121"/>
        <v>0.91926438682376521</v>
      </c>
      <c r="P406" s="82">
        <f t="shared" si="121"/>
        <v>0</v>
      </c>
      <c r="Q406" s="82">
        <f t="shared" si="138"/>
        <v>0</v>
      </c>
      <c r="R406" s="82">
        <f t="shared" si="138"/>
        <v>0</v>
      </c>
      <c r="S406" s="82">
        <f t="shared" si="138"/>
        <v>1.0571242285229357E-2</v>
      </c>
      <c r="T406" s="82">
        <f t="shared" si="138"/>
        <v>0</v>
      </c>
      <c r="U406" s="82">
        <f t="shared" si="138"/>
        <v>5.0904597465796737E-2</v>
      </c>
      <c r="V406" s="82">
        <f t="shared" si="138"/>
        <v>5.8548418810501046E-2</v>
      </c>
      <c r="W406" s="82">
        <f t="shared" si="138"/>
        <v>0</v>
      </c>
      <c r="X406" s="82">
        <f t="shared" si="138"/>
        <v>0.10164656043489766</v>
      </c>
      <c r="Y406" s="82">
        <f t="shared" si="138"/>
        <v>0</v>
      </c>
      <c r="Z406" s="82">
        <f t="shared" si="138"/>
        <v>0.11059145775316864</v>
      </c>
      <c r="AA406" s="82">
        <f t="shared" si="138"/>
        <v>0</v>
      </c>
      <c r="AB406" s="82"/>
      <c r="AC406" s="82">
        <f t="shared" si="138"/>
        <v>0</v>
      </c>
      <c r="AD406" s="82">
        <f t="shared" si="138"/>
        <v>1.6263449669583624E-2</v>
      </c>
      <c r="AE406" s="82">
        <f t="shared" si="138"/>
        <v>0</v>
      </c>
      <c r="AF406" s="82">
        <f t="shared" si="138"/>
        <v>0</v>
      </c>
      <c r="AG406" s="82">
        <f t="shared" si="137"/>
        <v>0</v>
      </c>
      <c r="AH406" s="82">
        <f t="shared" si="137"/>
        <v>8.4569938281834848E-3</v>
      </c>
      <c r="AI406" s="82">
        <f t="shared" si="137"/>
        <v>0</v>
      </c>
    </row>
    <row r="407" spans="1:35">
      <c r="A407" s="113">
        <f t="shared" si="135"/>
        <v>41360</v>
      </c>
      <c r="B407" s="117">
        <f t="shared" si="120"/>
        <v>2.2027107809486264</v>
      </c>
      <c r="C407" s="82">
        <f t="shared" si="126"/>
        <v>0</v>
      </c>
      <c r="D407" s="82">
        <f t="shared" si="138"/>
        <v>0</v>
      </c>
      <c r="E407" s="82">
        <f t="shared" si="138"/>
        <v>0</v>
      </c>
      <c r="F407" s="82">
        <f t="shared" si="138"/>
        <v>0</v>
      </c>
      <c r="G407" s="82">
        <f t="shared" si="138"/>
        <v>1.1384414768708537E-2</v>
      </c>
      <c r="H407" s="82">
        <f t="shared" si="138"/>
        <v>0</v>
      </c>
      <c r="I407" s="82">
        <f t="shared" si="138"/>
        <v>0</v>
      </c>
      <c r="J407" s="82">
        <f t="shared" si="138"/>
        <v>4.3260776121092437E-3</v>
      </c>
      <c r="K407" s="82">
        <f t="shared" si="138"/>
        <v>0</v>
      </c>
      <c r="L407" s="82">
        <f t="shared" si="138"/>
        <v>0.27647864438292158</v>
      </c>
      <c r="M407" s="82">
        <f t="shared" si="138"/>
        <v>0.26021519471333798</v>
      </c>
      <c r="N407" s="82">
        <f t="shared" si="138"/>
        <v>0.37405934240042338</v>
      </c>
      <c r="O407" s="82">
        <f t="shared" si="121"/>
        <v>0.91926438682376521</v>
      </c>
      <c r="P407" s="82">
        <f t="shared" si="121"/>
        <v>0</v>
      </c>
      <c r="Q407" s="82">
        <f t="shared" si="138"/>
        <v>0</v>
      </c>
      <c r="R407" s="82">
        <f t="shared" si="138"/>
        <v>0</v>
      </c>
      <c r="S407" s="82">
        <f t="shared" si="138"/>
        <v>1.0571242285229357E-2</v>
      </c>
      <c r="T407" s="82">
        <f t="shared" si="138"/>
        <v>0</v>
      </c>
      <c r="U407" s="82">
        <f t="shared" si="138"/>
        <v>5.0904597465796737E-2</v>
      </c>
      <c r="V407" s="82">
        <f t="shared" si="138"/>
        <v>5.8548418810501046E-2</v>
      </c>
      <c r="W407" s="82">
        <f t="shared" si="138"/>
        <v>0</v>
      </c>
      <c r="X407" s="82">
        <f t="shared" si="138"/>
        <v>0.10164656043489766</v>
      </c>
      <c r="Y407" s="82">
        <f t="shared" si="138"/>
        <v>0</v>
      </c>
      <c r="Z407" s="82">
        <f t="shared" si="138"/>
        <v>0.11059145775316864</v>
      </c>
      <c r="AA407" s="82">
        <f t="shared" si="138"/>
        <v>0</v>
      </c>
      <c r="AB407" s="82"/>
      <c r="AC407" s="82">
        <f t="shared" si="138"/>
        <v>0</v>
      </c>
      <c r="AD407" s="82">
        <f t="shared" si="138"/>
        <v>1.6263449669583624E-2</v>
      </c>
      <c r="AE407" s="82">
        <f t="shared" si="138"/>
        <v>0</v>
      </c>
      <c r="AF407" s="82">
        <f t="shared" si="138"/>
        <v>0</v>
      </c>
      <c r="AG407" s="82">
        <f t="shared" si="137"/>
        <v>0</v>
      </c>
      <c r="AH407" s="82">
        <f t="shared" si="137"/>
        <v>8.4569938281834848E-3</v>
      </c>
      <c r="AI407" s="82">
        <f t="shared" si="137"/>
        <v>0</v>
      </c>
    </row>
    <row r="408" spans="1:35">
      <c r="A408" s="113">
        <f t="shared" si="135"/>
        <v>41361</v>
      </c>
      <c r="B408" s="117">
        <f t="shared" si="120"/>
        <v>2.2027107809486264</v>
      </c>
      <c r="C408" s="82">
        <f t="shared" si="126"/>
        <v>0</v>
      </c>
      <c r="D408" s="82">
        <f t="shared" si="138"/>
        <v>0</v>
      </c>
      <c r="E408" s="82">
        <f t="shared" si="138"/>
        <v>0</v>
      </c>
      <c r="F408" s="82">
        <f t="shared" si="138"/>
        <v>0</v>
      </c>
      <c r="G408" s="82">
        <f t="shared" si="138"/>
        <v>1.1384414768708537E-2</v>
      </c>
      <c r="H408" s="82">
        <f t="shared" si="138"/>
        <v>0</v>
      </c>
      <c r="I408" s="82">
        <f t="shared" si="138"/>
        <v>0</v>
      </c>
      <c r="J408" s="82">
        <f t="shared" si="138"/>
        <v>4.3260776121092437E-3</v>
      </c>
      <c r="K408" s="82">
        <f t="shared" si="138"/>
        <v>0</v>
      </c>
      <c r="L408" s="82">
        <f t="shared" si="138"/>
        <v>0.27647864438292158</v>
      </c>
      <c r="M408" s="82">
        <f t="shared" si="138"/>
        <v>0.26021519471333798</v>
      </c>
      <c r="N408" s="82">
        <f t="shared" si="138"/>
        <v>0.37405934240042338</v>
      </c>
      <c r="O408" s="82">
        <f t="shared" si="121"/>
        <v>0.91926438682376521</v>
      </c>
      <c r="P408" s="82">
        <f t="shared" si="121"/>
        <v>0</v>
      </c>
      <c r="Q408" s="82">
        <f t="shared" si="138"/>
        <v>0</v>
      </c>
      <c r="R408" s="82">
        <f t="shared" si="138"/>
        <v>0</v>
      </c>
      <c r="S408" s="82">
        <f t="shared" si="138"/>
        <v>1.0571242285229357E-2</v>
      </c>
      <c r="T408" s="82">
        <f t="shared" si="138"/>
        <v>0</v>
      </c>
      <c r="U408" s="82">
        <f t="shared" si="138"/>
        <v>5.0904597465796737E-2</v>
      </c>
      <c r="V408" s="82">
        <f t="shared" si="138"/>
        <v>5.8548418810501046E-2</v>
      </c>
      <c r="W408" s="82">
        <f t="shared" si="138"/>
        <v>0</v>
      </c>
      <c r="X408" s="82">
        <f t="shared" si="138"/>
        <v>0.10164656043489766</v>
      </c>
      <c r="Y408" s="82">
        <f t="shared" si="138"/>
        <v>0</v>
      </c>
      <c r="Z408" s="82">
        <f t="shared" si="138"/>
        <v>0.11059145775316864</v>
      </c>
      <c r="AA408" s="82">
        <f t="shared" si="138"/>
        <v>0</v>
      </c>
      <c r="AB408" s="82"/>
      <c r="AC408" s="82">
        <f t="shared" si="138"/>
        <v>0</v>
      </c>
      <c r="AD408" s="82">
        <f t="shared" si="138"/>
        <v>1.6263449669583624E-2</v>
      </c>
      <c r="AE408" s="82">
        <f t="shared" si="138"/>
        <v>0</v>
      </c>
      <c r="AF408" s="82">
        <f t="shared" si="138"/>
        <v>0</v>
      </c>
      <c r="AG408" s="82">
        <f t="shared" si="137"/>
        <v>0</v>
      </c>
      <c r="AH408" s="82">
        <f t="shared" si="137"/>
        <v>8.4569938281834848E-3</v>
      </c>
      <c r="AI408" s="82">
        <f t="shared" si="137"/>
        <v>0</v>
      </c>
    </row>
    <row r="409" spans="1:35">
      <c r="A409" s="113">
        <f t="shared" si="135"/>
        <v>41362</v>
      </c>
      <c r="B409" s="117">
        <f t="shared" si="120"/>
        <v>2.2027107809486264</v>
      </c>
      <c r="C409" s="82">
        <f t="shared" si="126"/>
        <v>0</v>
      </c>
      <c r="D409" s="82">
        <f t="shared" si="138"/>
        <v>0</v>
      </c>
      <c r="E409" s="82">
        <f t="shared" si="138"/>
        <v>0</v>
      </c>
      <c r="F409" s="82">
        <f t="shared" si="138"/>
        <v>0</v>
      </c>
      <c r="G409" s="82">
        <f t="shared" si="138"/>
        <v>1.1384414768708537E-2</v>
      </c>
      <c r="H409" s="82">
        <f t="shared" si="138"/>
        <v>0</v>
      </c>
      <c r="I409" s="82">
        <f t="shared" si="138"/>
        <v>0</v>
      </c>
      <c r="J409" s="82">
        <f t="shared" si="138"/>
        <v>4.3260776121092437E-3</v>
      </c>
      <c r="K409" s="82">
        <f t="shared" si="138"/>
        <v>0</v>
      </c>
      <c r="L409" s="82">
        <f t="shared" si="138"/>
        <v>0.27647864438292158</v>
      </c>
      <c r="M409" s="82">
        <f t="shared" si="138"/>
        <v>0.26021519471333798</v>
      </c>
      <c r="N409" s="82">
        <f t="shared" si="138"/>
        <v>0.37405934240042338</v>
      </c>
      <c r="O409" s="82">
        <f t="shared" si="121"/>
        <v>0.91926438682376521</v>
      </c>
      <c r="P409" s="82">
        <f t="shared" si="121"/>
        <v>0</v>
      </c>
      <c r="Q409" s="82">
        <f t="shared" si="138"/>
        <v>0</v>
      </c>
      <c r="R409" s="82">
        <f t="shared" si="138"/>
        <v>0</v>
      </c>
      <c r="S409" s="82">
        <f t="shared" si="138"/>
        <v>1.0571242285229357E-2</v>
      </c>
      <c r="T409" s="82">
        <f t="shared" si="138"/>
        <v>0</v>
      </c>
      <c r="U409" s="82">
        <f t="shared" si="138"/>
        <v>5.0904597465796737E-2</v>
      </c>
      <c r="V409" s="82">
        <f t="shared" si="138"/>
        <v>5.8548418810501046E-2</v>
      </c>
      <c r="W409" s="82">
        <f t="shared" si="138"/>
        <v>0</v>
      </c>
      <c r="X409" s="82">
        <f t="shared" si="138"/>
        <v>0.10164656043489766</v>
      </c>
      <c r="Y409" s="82">
        <f t="shared" si="138"/>
        <v>0</v>
      </c>
      <c r="Z409" s="82">
        <f t="shared" si="138"/>
        <v>0.11059145775316864</v>
      </c>
      <c r="AA409" s="82">
        <f t="shared" si="138"/>
        <v>0</v>
      </c>
      <c r="AB409" s="82"/>
      <c r="AC409" s="82">
        <f t="shared" si="138"/>
        <v>0</v>
      </c>
      <c r="AD409" s="82">
        <f t="shared" si="138"/>
        <v>1.6263449669583624E-2</v>
      </c>
      <c r="AE409" s="82">
        <f t="shared" si="138"/>
        <v>0</v>
      </c>
      <c r="AF409" s="82">
        <f t="shared" si="138"/>
        <v>0</v>
      </c>
      <c r="AG409" s="82">
        <f t="shared" si="137"/>
        <v>0</v>
      </c>
      <c r="AH409" s="82">
        <f t="shared" si="137"/>
        <v>8.4569938281834848E-3</v>
      </c>
      <c r="AI409" s="82">
        <f t="shared" si="137"/>
        <v>0</v>
      </c>
    </row>
    <row r="410" spans="1:35">
      <c r="A410" s="113">
        <f t="shared" si="135"/>
        <v>41363</v>
      </c>
      <c r="B410" s="117">
        <f t="shared" si="120"/>
        <v>2.2027107809486264</v>
      </c>
      <c r="C410" s="82">
        <f t="shared" si="126"/>
        <v>0</v>
      </c>
      <c r="D410" s="82">
        <f t="shared" si="138"/>
        <v>0</v>
      </c>
      <c r="E410" s="82">
        <f t="shared" si="138"/>
        <v>0</v>
      </c>
      <c r="F410" s="82">
        <f t="shared" si="138"/>
        <v>0</v>
      </c>
      <c r="G410" s="82">
        <f t="shared" si="138"/>
        <v>1.1384414768708537E-2</v>
      </c>
      <c r="H410" s="82">
        <f t="shared" si="138"/>
        <v>0</v>
      </c>
      <c r="I410" s="82">
        <f t="shared" si="138"/>
        <v>0</v>
      </c>
      <c r="J410" s="82">
        <f t="shared" si="138"/>
        <v>4.3260776121092437E-3</v>
      </c>
      <c r="K410" s="82">
        <f t="shared" si="138"/>
        <v>0</v>
      </c>
      <c r="L410" s="82">
        <f t="shared" si="138"/>
        <v>0.27647864438292158</v>
      </c>
      <c r="M410" s="82">
        <f t="shared" si="138"/>
        <v>0.26021519471333798</v>
      </c>
      <c r="N410" s="82">
        <f t="shared" si="138"/>
        <v>0.37405934240042338</v>
      </c>
      <c r="O410" s="82">
        <f t="shared" si="121"/>
        <v>0.91926438682376521</v>
      </c>
      <c r="P410" s="82">
        <f t="shared" si="121"/>
        <v>0</v>
      </c>
      <c r="Q410" s="82">
        <f t="shared" si="138"/>
        <v>0</v>
      </c>
      <c r="R410" s="82">
        <f t="shared" si="138"/>
        <v>0</v>
      </c>
      <c r="S410" s="82">
        <f t="shared" si="138"/>
        <v>1.0571242285229357E-2</v>
      </c>
      <c r="T410" s="82">
        <f t="shared" si="138"/>
        <v>0</v>
      </c>
      <c r="U410" s="82">
        <f t="shared" si="138"/>
        <v>5.0904597465796737E-2</v>
      </c>
      <c r="V410" s="82">
        <f t="shared" si="138"/>
        <v>5.8548418810501046E-2</v>
      </c>
      <c r="W410" s="82">
        <f t="shared" si="138"/>
        <v>0</v>
      </c>
      <c r="X410" s="82">
        <f t="shared" si="138"/>
        <v>0.10164656043489766</v>
      </c>
      <c r="Y410" s="82">
        <f t="shared" si="138"/>
        <v>0</v>
      </c>
      <c r="Z410" s="82">
        <f t="shared" si="138"/>
        <v>0.11059145775316864</v>
      </c>
      <c r="AA410" s="82">
        <f t="shared" si="138"/>
        <v>0</v>
      </c>
      <c r="AB410" s="82"/>
      <c r="AC410" s="82">
        <f t="shared" si="138"/>
        <v>0</v>
      </c>
      <c r="AD410" s="82">
        <f t="shared" si="138"/>
        <v>1.6263449669583624E-2</v>
      </c>
      <c r="AE410" s="82">
        <f t="shared" si="138"/>
        <v>0</v>
      </c>
      <c r="AF410" s="82">
        <f t="shared" si="138"/>
        <v>0</v>
      </c>
      <c r="AG410" s="82">
        <f t="shared" si="137"/>
        <v>0</v>
      </c>
      <c r="AH410" s="82">
        <f t="shared" si="137"/>
        <v>8.4569938281834848E-3</v>
      </c>
      <c r="AI410" s="82">
        <f t="shared" si="137"/>
        <v>0</v>
      </c>
    </row>
    <row r="411" spans="1:35">
      <c r="A411" s="113">
        <f t="shared" si="135"/>
        <v>41364</v>
      </c>
      <c r="B411" s="117">
        <f t="shared" si="120"/>
        <v>2.2027107809486264</v>
      </c>
      <c r="C411" s="82">
        <f t="shared" si="126"/>
        <v>0</v>
      </c>
      <c r="D411" s="82">
        <f t="shared" si="138"/>
        <v>0</v>
      </c>
      <c r="E411" s="82">
        <f t="shared" si="138"/>
        <v>0</v>
      </c>
      <c r="F411" s="82">
        <f t="shared" si="138"/>
        <v>0</v>
      </c>
      <c r="G411" s="82">
        <f t="shared" si="138"/>
        <v>1.1384414768708537E-2</v>
      </c>
      <c r="H411" s="82">
        <f t="shared" si="138"/>
        <v>0</v>
      </c>
      <c r="I411" s="82">
        <f t="shared" si="138"/>
        <v>0</v>
      </c>
      <c r="J411" s="82">
        <f t="shared" si="138"/>
        <v>4.3260776121092437E-3</v>
      </c>
      <c r="K411" s="82">
        <f t="shared" si="138"/>
        <v>0</v>
      </c>
      <c r="L411" s="82">
        <f t="shared" si="138"/>
        <v>0.27647864438292158</v>
      </c>
      <c r="M411" s="82">
        <f t="shared" si="138"/>
        <v>0.26021519471333798</v>
      </c>
      <c r="N411" s="82">
        <f t="shared" si="138"/>
        <v>0.37405934240042338</v>
      </c>
      <c r="O411" s="82">
        <f t="shared" si="121"/>
        <v>0.91926438682376521</v>
      </c>
      <c r="P411" s="82">
        <f t="shared" si="121"/>
        <v>0</v>
      </c>
      <c r="Q411" s="82">
        <f t="shared" si="138"/>
        <v>0</v>
      </c>
      <c r="R411" s="82">
        <f t="shared" si="138"/>
        <v>0</v>
      </c>
      <c r="S411" s="82">
        <f t="shared" si="138"/>
        <v>1.0571242285229357E-2</v>
      </c>
      <c r="T411" s="82">
        <f t="shared" si="138"/>
        <v>0</v>
      </c>
      <c r="U411" s="82">
        <f t="shared" si="138"/>
        <v>5.0904597465796737E-2</v>
      </c>
      <c r="V411" s="82">
        <f t="shared" si="138"/>
        <v>5.8548418810501046E-2</v>
      </c>
      <c r="W411" s="82">
        <f t="shared" si="138"/>
        <v>0</v>
      </c>
      <c r="X411" s="82">
        <f t="shared" si="138"/>
        <v>0.10164656043489766</v>
      </c>
      <c r="Y411" s="82">
        <f t="shared" si="138"/>
        <v>0</v>
      </c>
      <c r="Z411" s="82">
        <f t="shared" si="138"/>
        <v>0.11059145775316864</v>
      </c>
      <c r="AA411" s="82">
        <f t="shared" si="138"/>
        <v>0</v>
      </c>
      <c r="AB411" s="82"/>
      <c r="AC411" s="82">
        <f t="shared" si="138"/>
        <v>0</v>
      </c>
      <c r="AD411" s="82">
        <f t="shared" si="138"/>
        <v>1.6263449669583624E-2</v>
      </c>
      <c r="AE411" s="82">
        <f t="shared" si="138"/>
        <v>0</v>
      </c>
      <c r="AF411" s="82">
        <f t="shared" si="138"/>
        <v>0</v>
      </c>
      <c r="AG411" s="82">
        <f t="shared" si="137"/>
        <v>0</v>
      </c>
      <c r="AH411" s="82">
        <f t="shared" si="137"/>
        <v>8.4569938281834848E-3</v>
      </c>
      <c r="AI411" s="82">
        <f t="shared" si="137"/>
        <v>0</v>
      </c>
    </row>
    <row r="412" spans="1:35">
      <c r="A412" s="113">
        <f t="shared" si="135"/>
        <v>41365</v>
      </c>
      <c r="B412" s="117">
        <f t="shared" si="120"/>
        <v>2.2027107809486264</v>
      </c>
      <c r="C412" s="82">
        <f t="shared" si="126"/>
        <v>0</v>
      </c>
      <c r="D412" s="82">
        <f t="shared" si="138"/>
        <v>0</v>
      </c>
      <c r="E412" s="82">
        <f t="shared" si="138"/>
        <v>0</v>
      </c>
      <c r="F412" s="82">
        <f t="shared" si="138"/>
        <v>0</v>
      </c>
      <c r="G412" s="82">
        <f t="shared" si="138"/>
        <v>1.1384414768708537E-2</v>
      </c>
      <c r="H412" s="82">
        <f t="shared" si="138"/>
        <v>0</v>
      </c>
      <c r="I412" s="82">
        <f t="shared" si="138"/>
        <v>0</v>
      </c>
      <c r="J412" s="82">
        <f t="shared" si="138"/>
        <v>4.3260776121092437E-3</v>
      </c>
      <c r="K412" s="82">
        <f t="shared" si="138"/>
        <v>0</v>
      </c>
      <c r="L412" s="82">
        <f t="shared" si="138"/>
        <v>0.27647864438292158</v>
      </c>
      <c r="M412" s="82">
        <f t="shared" si="138"/>
        <v>0.26021519471333798</v>
      </c>
      <c r="N412" s="82">
        <f t="shared" si="138"/>
        <v>0.37405934240042338</v>
      </c>
      <c r="O412" s="82">
        <f t="shared" si="121"/>
        <v>0.91926438682376521</v>
      </c>
      <c r="P412" s="82">
        <f t="shared" si="121"/>
        <v>0</v>
      </c>
      <c r="Q412" s="82">
        <f t="shared" si="138"/>
        <v>0</v>
      </c>
      <c r="R412" s="82">
        <f t="shared" si="138"/>
        <v>0</v>
      </c>
      <c r="S412" s="82">
        <f t="shared" si="138"/>
        <v>1.0571242285229357E-2</v>
      </c>
      <c r="T412" s="82">
        <f t="shared" si="138"/>
        <v>0</v>
      </c>
      <c r="U412" s="82">
        <f t="shared" si="138"/>
        <v>5.0904597465796737E-2</v>
      </c>
      <c r="V412" s="82">
        <f t="shared" si="138"/>
        <v>5.8548418810501046E-2</v>
      </c>
      <c r="W412" s="82">
        <f t="shared" si="138"/>
        <v>0</v>
      </c>
      <c r="X412" s="82">
        <f t="shared" si="138"/>
        <v>0.10164656043489766</v>
      </c>
      <c r="Y412" s="82">
        <f t="shared" si="138"/>
        <v>0</v>
      </c>
      <c r="Z412" s="82">
        <f t="shared" si="138"/>
        <v>0.11059145775316864</v>
      </c>
      <c r="AA412" s="82">
        <f t="shared" si="138"/>
        <v>0</v>
      </c>
      <c r="AB412" s="82"/>
      <c r="AC412" s="82">
        <f t="shared" si="138"/>
        <v>0</v>
      </c>
      <c r="AD412" s="82">
        <f t="shared" si="138"/>
        <v>1.6263449669583624E-2</v>
      </c>
      <c r="AE412" s="82">
        <f t="shared" si="138"/>
        <v>0</v>
      </c>
      <c r="AF412" s="82">
        <f t="shared" si="138"/>
        <v>0</v>
      </c>
      <c r="AG412" s="82">
        <f t="shared" si="137"/>
        <v>0</v>
      </c>
      <c r="AH412" s="82">
        <f t="shared" si="137"/>
        <v>8.4569938281834848E-3</v>
      </c>
      <c r="AI412" s="82">
        <f t="shared" si="137"/>
        <v>0</v>
      </c>
    </row>
    <row r="413" spans="1:35">
      <c r="A413" s="113">
        <f t="shared" si="135"/>
        <v>41366</v>
      </c>
      <c r="B413" s="117">
        <f t="shared" si="120"/>
        <v>4.2039288049058809</v>
      </c>
      <c r="C413" s="82">
        <f t="shared" ref="C413:C442" si="139">C$36/1.98347/30</f>
        <v>2.6720847807125896E-2</v>
      </c>
      <c r="D413" s="82">
        <f t="shared" ref="D413:AG423" si="140">D$36/1.98347/30</f>
        <v>0</v>
      </c>
      <c r="E413" s="82">
        <f t="shared" si="140"/>
        <v>0</v>
      </c>
      <c r="F413" s="82">
        <f t="shared" si="140"/>
        <v>0</v>
      </c>
      <c r="G413" s="82">
        <f t="shared" si="140"/>
        <v>0.10251394441727543</v>
      </c>
      <c r="H413" s="82">
        <f t="shared" si="140"/>
        <v>0</v>
      </c>
      <c r="I413" s="82">
        <f t="shared" si="140"/>
        <v>0</v>
      </c>
      <c r="J413" s="82">
        <f t="shared" si="140"/>
        <v>3.8820854361296111E-3</v>
      </c>
      <c r="K413" s="82">
        <f t="shared" si="140"/>
        <v>0</v>
      </c>
      <c r="L413" s="82">
        <f t="shared" si="140"/>
        <v>0.82347266826991761</v>
      </c>
      <c r="M413" s="82">
        <f t="shared" si="140"/>
        <v>0.77305597429420836</v>
      </c>
      <c r="N413" s="82">
        <f t="shared" si="140"/>
        <v>1.0923617028070334</v>
      </c>
      <c r="O413" s="82">
        <f t="shared" si="121"/>
        <v>0.91926438682376521</v>
      </c>
      <c r="P413" s="82">
        <f t="shared" si="121"/>
        <v>0</v>
      </c>
      <c r="Q413" s="82">
        <f t="shared" si="140"/>
        <v>0</v>
      </c>
      <c r="R413" s="82">
        <f t="shared" si="140"/>
        <v>8.4027823292848719E-2</v>
      </c>
      <c r="S413" s="82">
        <f t="shared" si="140"/>
        <v>1.0923617028070336E-2</v>
      </c>
      <c r="T413" s="82">
        <f t="shared" si="140"/>
        <v>0</v>
      </c>
      <c r="U413" s="82">
        <f t="shared" si="140"/>
        <v>0.14167091007174293</v>
      </c>
      <c r="V413" s="82">
        <f t="shared" si="140"/>
        <v>7.2263928031849903E-2</v>
      </c>
      <c r="W413" s="82">
        <f t="shared" ref="W413:W442" si="141">W$36/1.98347/30</f>
        <v>0</v>
      </c>
      <c r="X413" s="82">
        <f t="shared" si="140"/>
        <v>0.10503477911606091</v>
      </c>
      <c r="Y413" s="82">
        <f t="shared" si="140"/>
        <v>0</v>
      </c>
      <c r="Z413" s="82">
        <f t="shared" si="140"/>
        <v>1.3444451726855797E-2</v>
      </c>
      <c r="AA413" s="82">
        <f t="shared" si="140"/>
        <v>0</v>
      </c>
      <c r="AB413" s="82"/>
      <c r="AC413" s="82">
        <f t="shared" si="140"/>
        <v>0</v>
      </c>
      <c r="AD413" s="82">
        <f t="shared" si="140"/>
        <v>1.6805564658569746E-2</v>
      </c>
      <c r="AE413" s="82">
        <f t="shared" si="140"/>
        <v>0</v>
      </c>
      <c r="AF413" s="82">
        <f t="shared" si="140"/>
        <v>0</v>
      </c>
      <c r="AG413" s="82">
        <f t="shared" si="140"/>
        <v>0</v>
      </c>
      <c r="AH413" s="82">
        <f t="shared" ref="AG413:AI428" si="142">AH$36/1.98347/30</f>
        <v>1.848612112442672E-2</v>
      </c>
      <c r="AI413" s="82">
        <f t="shared" si="142"/>
        <v>0</v>
      </c>
    </row>
    <row r="414" spans="1:35">
      <c r="A414" s="113">
        <f t="shared" si="135"/>
        <v>41367</v>
      </c>
      <c r="B414" s="117">
        <f t="shared" si="120"/>
        <v>4.2039288049058809</v>
      </c>
      <c r="C414" s="82">
        <f t="shared" si="139"/>
        <v>2.6720847807125896E-2</v>
      </c>
      <c r="D414" s="82">
        <f t="shared" ref="D414:T414" si="143">D$36/1.98347/30</f>
        <v>0</v>
      </c>
      <c r="E414" s="82">
        <f t="shared" si="143"/>
        <v>0</v>
      </c>
      <c r="F414" s="82">
        <f t="shared" si="143"/>
        <v>0</v>
      </c>
      <c r="G414" s="82">
        <f t="shared" si="143"/>
        <v>0.10251394441727543</v>
      </c>
      <c r="H414" s="82">
        <f t="shared" si="143"/>
        <v>0</v>
      </c>
      <c r="I414" s="82">
        <f t="shared" si="143"/>
        <v>0</v>
      </c>
      <c r="J414" s="82">
        <f t="shared" si="143"/>
        <v>3.8820854361296111E-3</v>
      </c>
      <c r="K414" s="82">
        <f t="shared" si="143"/>
        <v>0</v>
      </c>
      <c r="L414" s="82">
        <f t="shared" si="143"/>
        <v>0.82347266826991761</v>
      </c>
      <c r="M414" s="82">
        <f t="shared" si="143"/>
        <v>0.77305597429420836</v>
      </c>
      <c r="N414" s="82">
        <f t="shared" si="143"/>
        <v>1.0923617028070334</v>
      </c>
      <c r="O414" s="82">
        <f t="shared" si="121"/>
        <v>0.91926438682376521</v>
      </c>
      <c r="P414" s="82">
        <f t="shared" si="121"/>
        <v>0</v>
      </c>
      <c r="Q414" s="82">
        <f t="shared" si="143"/>
        <v>0</v>
      </c>
      <c r="R414" s="82">
        <f t="shared" si="143"/>
        <v>8.4027823292848719E-2</v>
      </c>
      <c r="S414" s="82">
        <f t="shared" si="143"/>
        <v>1.0923617028070336E-2</v>
      </c>
      <c r="T414" s="82">
        <f t="shared" si="143"/>
        <v>0</v>
      </c>
      <c r="U414" s="82">
        <f t="shared" si="140"/>
        <v>0.14167091007174293</v>
      </c>
      <c r="V414" s="82">
        <f t="shared" si="140"/>
        <v>7.2263928031849903E-2</v>
      </c>
      <c r="W414" s="82">
        <f t="shared" si="141"/>
        <v>0</v>
      </c>
      <c r="X414" s="82">
        <f t="shared" si="140"/>
        <v>0.10503477911606091</v>
      </c>
      <c r="Y414" s="82">
        <f t="shared" si="140"/>
        <v>0</v>
      </c>
      <c r="Z414" s="82">
        <f t="shared" si="140"/>
        <v>1.3444451726855797E-2</v>
      </c>
      <c r="AA414" s="82">
        <f t="shared" si="140"/>
        <v>0</v>
      </c>
      <c r="AB414" s="82"/>
      <c r="AC414" s="82">
        <f t="shared" si="140"/>
        <v>0</v>
      </c>
      <c r="AD414" s="82">
        <f t="shared" si="140"/>
        <v>1.6805564658569746E-2</v>
      </c>
      <c r="AE414" s="82">
        <f t="shared" si="140"/>
        <v>0</v>
      </c>
      <c r="AF414" s="82">
        <f t="shared" si="140"/>
        <v>0</v>
      </c>
      <c r="AG414" s="82">
        <f t="shared" si="142"/>
        <v>0</v>
      </c>
      <c r="AH414" s="82">
        <f t="shared" si="142"/>
        <v>1.848612112442672E-2</v>
      </c>
      <c r="AI414" s="82">
        <f t="shared" si="142"/>
        <v>0</v>
      </c>
    </row>
    <row r="415" spans="1:35">
      <c r="A415" s="113">
        <f t="shared" si="135"/>
        <v>41368</v>
      </c>
      <c r="B415" s="117">
        <f t="shared" si="120"/>
        <v>4.2039288049058809</v>
      </c>
      <c r="C415" s="82">
        <f t="shared" si="139"/>
        <v>2.6720847807125896E-2</v>
      </c>
      <c r="D415" s="82">
        <f t="shared" si="140"/>
        <v>0</v>
      </c>
      <c r="E415" s="82">
        <f t="shared" si="140"/>
        <v>0</v>
      </c>
      <c r="F415" s="82">
        <f t="shared" si="140"/>
        <v>0</v>
      </c>
      <c r="G415" s="82">
        <f t="shared" si="140"/>
        <v>0.10251394441727543</v>
      </c>
      <c r="H415" s="82">
        <f t="shared" si="140"/>
        <v>0</v>
      </c>
      <c r="I415" s="82">
        <f t="shared" si="140"/>
        <v>0</v>
      </c>
      <c r="J415" s="82">
        <f t="shared" si="140"/>
        <v>3.8820854361296111E-3</v>
      </c>
      <c r="K415" s="82">
        <f t="shared" si="140"/>
        <v>0</v>
      </c>
      <c r="L415" s="82">
        <f t="shared" si="140"/>
        <v>0.82347266826991761</v>
      </c>
      <c r="M415" s="82">
        <f t="shared" si="140"/>
        <v>0.77305597429420836</v>
      </c>
      <c r="N415" s="82">
        <f t="shared" si="140"/>
        <v>1.0923617028070334</v>
      </c>
      <c r="O415" s="82">
        <f t="shared" si="121"/>
        <v>0.91926438682376521</v>
      </c>
      <c r="P415" s="82">
        <f t="shared" si="121"/>
        <v>0</v>
      </c>
      <c r="Q415" s="82">
        <f t="shared" si="140"/>
        <v>0</v>
      </c>
      <c r="R415" s="82">
        <f t="shared" si="140"/>
        <v>8.4027823292848719E-2</v>
      </c>
      <c r="S415" s="82">
        <f t="shared" si="140"/>
        <v>1.0923617028070336E-2</v>
      </c>
      <c r="T415" s="82">
        <f t="shared" si="140"/>
        <v>0</v>
      </c>
      <c r="U415" s="82">
        <f t="shared" si="140"/>
        <v>0.14167091007174293</v>
      </c>
      <c r="V415" s="82">
        <f t="shared" si="140"/>
        <v>7.2263928031849903E-2</v>
      </c>
      <c r="W415" s="82">
        <f t="shared" si="141"/>
        <v>0</v>
      </c>
      <c r="X415" s="82">
        <f t="shared" si="140"/>
        <v>0.10503477911606091</v>
      </c>
      <c r="Y415" s="82">
        <f t="shared" si="140"/>
        <v>0</v>
      </c>
      <c r="Z415" s="82">
        <f t="shared" si="140"/>
        <v>1.3444451726855797E-2</v>
      </c>
      <c r="AA415" s="82">
        <f t="shared" si="140"/>
        <v>0</v>
      </c>
      <c r="AB415" s="82"/>
      <c r="AC415" s="82">
        <f t="shared" si="140"/>
        <v>0</v>
      </c>
      <c r="AD415" s="82">
        <f t="shared" si="140"/>
        <v>1.6805564658569746E-2</v>
      </c>
      <c r="AE415" s="82">
        <f t="shared" si="140"/>
        <v>0</v>
      </c>
      <c r="AF415" s="82">
        <f t="shared" si="140"/>
        <v>0</v>
      </c>
      <c r="AG415" s="82">
        <f t="shared" si="142"/>
        <v>0</v>
      </c>
      <c r="AH415" s="82">
        <f t="shared" si="142"/>
        <v>1.848612112442672E-2</v>
      </c>
      <c r="AI415" s="82">
        <f t="shared" si="142"/>
        <v>0</v>
      </c>
    </row>
    <row r="416" spans="1:35">
      <c r="A416" s="113">
        <f t="shared" si="135"/>
        <v>41369</v>
      </c>
      <c r="B416" s="117">
        <f t="shared" si="120"/>
        <v>4.2039288049058809</v>
      </c>
      <c r="C416" s="82">
        <f t="shared" si="139"/>
        <v>2.6720847807125896E-2</v>
      </c>
      <c r="D416" s="82">
        <f t="shared" si="140"/>
        <v>0</v>
      </c>
      <c r="E416" s="82">
        <f t="shared" si="140"/>
        <v>0</v>
      </c>
      <c r="F416" s="82">
        <f t="shared" si="140"/>
        <v>0</v>
      </c>
      <c r="G416" s="82">
        <f t="shared" si="140"/>
        <v>0.10251394441727543</v>
      </c>
      <c r="H416" s="82">
        <f t="shared" si="140"/>
        <v>0</v>
      </c>
      <c r="I416" s="82">
        <f t="shared" si="140"/>
        <v>0</v>
      </c>
      <c r="J416" s="82">
        <f t="shared" si="140"/>
        <v>3.8820854361296111E-3</v>
      </c>
      <c r="K416" s="82">
        <f t="shared" si="140"/>
        <v>0</v>
      </c>
      <c r="L416" s="82">
        <f t="shared" si="140"/>
        <v>0.82347266826991761</v>
      </c>
      <c r="M416" s="82">
        <f t="shared" si="140"/>
        <v>0.77305597429420836</v>
      </c>
      <c r="N416" s="82">
        <f t="shared" si="140"/>
        <v>1.0923617028070334</v>
      </c>
      <c r="O416" s="82">
        <f t="shared" si="121"/>
        <v>0.91926438682376521</v>
      </c>
      <c r="P416" s="82">
        <f t="shared" si="121"/>
        <v>0</v>
      </c>
      <c r="Q416" s="82">
        <f t="shared" si="140"/>
        <v>0</v>
      </c>
      <c r="R416" s="82">
        <f t="shared" si="140"/>
        <v>8.4027823292848719E-2</v>
      </c>
      <c r="S416" s="82">
        <f t="shared" si="140"/>
        <v>1.0923617028070336E-2</v>
      </c>
      <c r="T416" s="82">
        <f t="shared" si="140"/>
        <v>0</v>
      </c>
      <c r="U416" s="82">
        <f t="shared" si="140"/>
        <v>0.14167091007174293</v>
      </c>
      <c r="V416" s="82">
        <f t="shared" si="140"/>
        <v>7.2263928031849903E-2</v>
      </c>
      <c r="W416" s="82">
        <f t="shared" si="141"/>
        <v>0</v>
      </c>
      <c r="X416" s="82">
        <f t="shared" si="140"/>
        <v>0.10503477911606091</v>
      </c>
      <c r="Y416" s="82">
        <f t="shared" si="140"/>
        <v>0</v>
      </c>
      <c r="Z416" s="82">
        <f t="shared" si="140"/>
        <v>1.3444451726855797E-2</v>
      </c>
      <c r="AA416" s="82">
        <f t="shared" si="140"/>
        <v>0</v>
      </c>
      <c r="AB416" s="82"/>
      <c r="AC416" s="82">
        <f t="shared" si="140"/>
        <v>0</v>
      </c>
      <c r="AD416" s="82">
        <f t="shared" si="140"/>
        <v>1.6805564658569746E-2</v>
      </c>
      <c r="AE416" s="82">
        <f t="shared" si="140"/>
        <v>0</v>
      </c>
      <c r="AF416" s="82">
        <f t="shared" si="140"/>
        <v>0</v>
      </c>
      <c r="AG416" s="82">
        <f t="shared" si="142"/>
        <v>0</v>
      </c>
      <c r="AH416" s="82">
        <f t="shared" si="142"/>
        <v>1.848612112442672E-2</v>
      </c>
      <c r="AI416" s="82">
        <f t="shared" si="142"/>
        <v>0</v>
      </c>
    </row>
    <row r="417" spans="1:35">
      <c r="A417" s="113">
        <f t="shared" si="135"/>
        <v>41370</v>
      </c>
      <c r="B417" s="117">
        <f t="shared" si="120"/>
        <v>4.2039288049058809</v>
      </c>
      <c r="C417" s="82">
        <f t="shared" si="139"/>
        <v>2.6720847807125896E-2</v>
      </c>
      <c r="D417" s="82">
        <f t="shared" si="140"/>
        <v>0</v>
      </c>
      <c r="E417" s="82">
        <f t="shared" si="140"/>
        <v>0</v>
      </c>
      <c r="F417" s="82">
        <f t="shared" si="140"/>
        <v>0</v>
      </c>
      <c r="G417" s="82">
        <f t="shared" si="140"/>
        <v>0.10251394441727543</v>
      </c>
      <c r="H417" s="82">
        <f t="shared" si="140"/>
        <v>0</v>
      </c>
      <c r="I417" s="82">
        <f t="shared" si="140"/>
        <v>0</v>
      </c>
      <c r="J417" s="82">
        <f t="shared" si="140"/>
        <v>3.8820854361296111E-3</v>
      </c>
      <c r="K417" s="82">
        <f t="shared" si="140"/>
        <v>0</v>
      </c>
      <c r="L417" s="82">
        <f t="shared" si="140"/>
        <v>0.82347266826991761</v>
      </c>
      <c r="M417" s="82">
        <f t="shared" si="140"/>
        <v>0.77305597429420836</v>
      </c>
      <c r="N417" s="82">
        <f t="shared" si="140"/>
        <v>1.0923617028070334</v>
      </c>
      <c r="O417" s="82">
        <f t="shared" si="121"/>
        <v>0.91926438682376521</v>
      </c>
      <c r="P417" s="82">
        <f t="shared" si="121"/>
        <v>0</v>
      </c>
      <c r="Q417" s="82">
        <f t="shared" si="140"/>
        <v>0</v>
      </c>
      <c r="R417" s="82">
        <f t="shared" si="140"/>
        <v>8.4027823292848719E-2</v>
      </c>
      <c r="S417" s="82">
        <f t="shared" si="140"/>
        <v>1.0923617028070336E-2</v>
      </c>
      <c r="T417" s="82">
        <f t="shared" si="140"/>
        <v>0</v>
      </c>
      <c r="U417" s="82">
        <f t="shared" si="140"/>
        <v>0.14167091007174293</v>
      </c>
      <c r="V417" s="82">
        <f t="shared" si="140"/>
        <v>7.2263928031849903E-2</v>
      </c>
      <c r="W417" s="82">
        <f t="shared" si="141"/>
        <v>0</v>
      </c>
      <c r="X417" s="82">
        <f t="shared" si="140"/>
        <v>0.10503477911606091</v>
      </c>
      <c r="Y417" s="82">
        <f t="shared" si="140"/>
        <v>0</v>
      </c>
      <c r="Z417" s="82">
        <f t="shared" si="140"/>
        <v>1.3444451726855797E-2</v>
      </c>
      <c r="AA417" s="82">
        <f t="shared" si="140"/>
        <v>0</v>
      </c>
      <c r="AB417" s="82"/>
      <c r="AC417" s="82">
        <f t="shared" si="140"/>
        <v>0</v>
      </c>
      <c r="AD417" s="82">
        <f t="shared" si="140"/>
        <v>1.6805564658569746E-2</v>
      </c>
      <c r="AE417" s="82">
        <f t="shared" si="140"/>
        <v>0</v>
      </c>
      <c r="AF417" s="82">
        <f t="shared" si="140"/>
        <v>0</v>
      </c>
      <c r="AG417" s="82">
        <f t="shared" si="142"/>
        <v>0</v>
      </c>
      <c r="AH417" s="82">
        <f t="shared" si="142"/>
        <v>1.848612112442672E-2</v>
      </c>
      <c r="AI417" s="82">
        <f t="shared" si="142"/>
        <v>0</v>
      </c>
    </row>
    <row r="418" spans="1:35">
      <c r="A418" s="113">
        <f t="shared" si="135"/>
        <v>41371</v>
      </c>
      <c r="B418" s="117">
        <f t="shared" si="120"/>
        <v>4.2039288049058809</v>
      </c>
      <c r="C418" s="82">
        <f t="shared" si="139"/>
        <v>2.6720847807125896E-2</v>
      </c>
      <c r="D418" s="82">
        <f t="shared" si="140"/>
        <v>0</v>
      </c>
      <c r="E418" s="82">
        <f t="shared" si="140"/>
        <v>0</v>
      </c>
      <c r="F418" s="82">
        <f t="shared" si="140"/>
        <v>0</v>
      </c>
      <c r="G418" s="82">
        <f t="shared" si="140"/>
        <v>0.10251394441727543</v>
      </c>
      <c r="H418" s="82">
        <f t="shared" si="140"/>
        <v>0</v>
      </c>
      <c r="I418" s="82">
        <f t="shared" si="140"/>
        <v>0</v>
      </c>
      <c r="J418" s="82">
        <f t="shared" si="140"/>
        <v>3.8820854361296111E-3</v>
      </c>
      <c r="K418" s="82">
        <f t="shared" si="140"/>
        <v>0</v>
      </c>
      <c r="L418" s="82">
        <f t="shared" si="140"/>
        <v>0.82347266826991761</v>
      </c>
      <c r="M418" s="82">
        <f t="shared" si="140"/>
        <v>0.77305597429420836</v>
      </c>
      <c r="N418" s="82">
        <f t="shared" si="140"/>
        <v>1.0923617028070334</v>
      </c>
      <c r="O418" s="82">
        <f t="shared" si="121"/>
        <v>0.91926438682376521</v>
      </c>
      <c r="P418" s="82">
        <f t="shared" si="121"/>
        <v>0</v>
      </c>
      <c r="Q418" s="82">
        <f t="shared" si="140"/>
        <v>0</v>
      </c>
      <c r="R418" s="82">
        <f t="shared" si="140"/>
        <v>8.4027823292848719E-2</v>
      </c>
      <c r="S418" s="82">
        <f t="shared" si="140"/>
        <v>1.0923617028070336E-2</v>
      </c>
      <c r="T418" s="82">
        <f t="shared" si="140"/>
        <v>0</v>
      </c>
      <c r="U418" s="82">
        <f t="shared" si="140"/>
        <v>0.14167091007174293</v>
      </c>
      <c r="V418" s="82">
        <f t="shared" si="140"/>
        <v>7.2263928031849903E-2</v>
      </c>
      <c r="W418" s="82">
        <f t="shared" si="141"/>
        <v>0</v>
      </c>
      <c r="X418" s="82">
        <f t="shared" si="140"/>
        <v>0.10503477911606091</v>
      </c>
      <c r="Y418" s="82">
        <f t="shared" si="140"/>
        <v>0</v>
      </c>
      <c r="Z418" s="82">
        <f t="shared" si="140"/>
        <v>1.3444451726855797E-2</v>
      </c>
      <c r="AA418" s="82">
        <f t="shared" si="140"/>
        <v>0</v>
      </c>
      <c r="AB418" s="82"/>
      <c r="AC418" s="82">
        <f t="shared" si="140"/>
        <v>0</v>
      </c>
      <c r="AD418" s="82">
        <f t="shared" si="140"/>
        <v>1.6805564658569746E-2</v>
      </c>
      <c r="AE418" s="82">
        <f t="shared" si="140"/>
        <v>0</v>
      </c>
      <c r="AF418" s="82">
        <f t="shared" si="140"/>
        <v>0</v>
      </c>
      <c r="AG418" s="82">
        <f t="shared" si="142"/>
        <v>0</v>
      </c>
      <c r="AH418" s="82">
        <f t="shared" si="142"/>
        <v>1.848612112442672E-2</v>
      </c>
      <c r="AI418" s="82">
        <f t="shared" si="142"/>
        <v>0</v>
      </c>
    </row>
    <row r="419" spans="1:35">
      <c r="A419" s="113">
        <f t="shared" si="135"/>
        <v>41372</v>
      </c>
      <c r="B419" s="117">
        <f t="shared" si="120"/>
        <v>4.2039288049058809</v>
      </c>
      <c r="C419" s="82">
        <f t="shared" si="139"/>
        <v>2.6720847807125896E-2</v>
      </c>
      <c r="D419" s="82">
        <f t="shared" si="140"/>
        <v>0</v>
      </c>
      <c r="E419" s="82">
        <f t="shared" si="140"/>
        <v>0</v>
      </c>
      <c r="F419" s="82">
        <f t="shared" si="140"/>
        <v>0</v>
      </c>
      <c r="G419" s="82">
        <f t="shared" si="140"/>
        <v>0.10251394441727543</v>
      </c>
      <c r="H419" s="82">
        <f t="shared" si="140"/>
        <v>0</v>
      </c>
      <c r="I419" s="82">
        <f t="shared" si="140"/>
        <v>0</v>
      </c>
      <c r="J419" s="82">
        <f t="shared" si="140"/>
        <v>3.8820854361296111E-3</v>
      </c>
      <c r="K419" s="82">
        <f t="shared" si="140"/>
        <v>0</v>
      </c>
      <c r="L419" s="82">
        <f t="shared" si="140"/>
        <v>0.82347266826991761</v>
      </c>
      <c r="M419" s="82">
        <f t="shared" si="140"/>
        <v>0.77305597429420836</v>
      </c>
      <c r="N419" s="82">
        <f t="shared" si="140"/>
        <v>1.0923617028070334</v>
      </c>
      <c r="O419" s="82">
        <f t="shared" si="121"/>
        <v>0.91926438682376521</v>
      </c>
      <c r="P419" s="82">
        <f t="shared" si="121"/>
        <v>0</v>
      </c>
      <c r="Q419" s="82">
        <f t="shared" si="140"/>
        <v>0</v>
      </c>
      <c r="R419" s="82">
        <f t="shared" si="140"/>
        <v>8.4027823292848719E-2</v>
      </c>
      <c r="S419" s="82">
        <f t="shared" si="140"/>
        <v>1.0923617028070336E-2</v>
      </c>
      <c r="T419" s="82">
        <f t="shared" si="140"/>
        <v>0</v>
      </c>
      <c r="U419" s="82">
        <f t="shared" si="140"/>
        <v>0.14167091007174293</v>
      </c>
      <c r="V419" s="82">
        <f t="shared" si="140"/>
        <v>7.2263928031849903E-2</v>
      </c>
      <c r="W419" s="82">
        <f t="shared" si="141"/>
        <v>0</v>
      </c>
      <c r="X419" s="82">
        <f t="shared" si="140"/>
        <v>0.10503477911606091</v>
      </c>
      <c r="Y419" s="82">
        <f t="shared" si="140"/>
        <v>0</v>
      </c>
      <c r="Z419" s="82">
        <f t="shared" si="140"/>
        <v>1.3444451726855797E-2</v>
      </c>
      <c r="AA419" s="82">
        <f t="shared" si="140"/>
        <v>0</v>
      </c>
      <c r="AB419" s="82"/>
      <c r="AC419" s="82">
        <f t="shared" si="140"/>
        <v>0</v>
      </c>
      <c r="AD419" s="82">
        <f t="shared" si="140"/>
        <v>1.6805564658569746E-2</v>
      </c>
      <c r="AE419" s="82">
        <f t="shared" si="140"/>
        <v>0</v>
      </c>
      <c r="AF419" s="82">
        <f t="shared" si="140"/>
        <v>0</v>
      </c>
      <c r="AG419" s="82">
        <f t="shared" si="142"/>
        <v>0</v>
      </c>
      <c r="AH419" s="82">
        <f t="shared" si="142"/>
        <v>1.848612112442672E-2</v>
      </c>
      <c r="AI419" s="82">
        <f t="shared" si="142"/>
        <v>0</v>
      </c>
    </row>
    <row r="420" spans="1:35">
      <c r="A420" s="113">
        <f t="shared" si="135"/>
        <v>41373</v>
      </c>
      <c r="B420" s="117">
        <f t="shared" si="120"/>
        <v>4.2039288049058809</v>
      </c>
      <c r="C420" s="82">
        <f t="shared" si="139"/>
        <v>2.6720847807125896E-2</v>
      </c>
      <c r="D420" s="82">
        <f t="shared" si="140"/>
        <v>0</v>
      </c>
      <c r="E420" s="82">
        <f t="shared" si="140"/>
        <v>0</v>
      </c>
      <c r="F420" s="82">
        <f t="shared" si="140"/>
        <v>0</v>
      </c>
      <c r="G420" s="82">
        <f t="shared" si="140"/>
        <v>0.10251394441727543</v>
      </c>
      <c r="H420" s="82">
        <f t="shared" si="140"/>
        <v>0</v>
      </c>
      <c r="I420" s="82">
        <f t="shared" si="140"/>
        <v>0</v>
      </c>
      <c r="J420" s="82">
        <f t="shared" si="140"/>
        <v>3.8820854361296111E-3</v>
      </c>
      <c r="K420" s="82">
        <f t="shared" si="140"/>
        <v>0</v>
      </c>
      <c r="L420" s="82">
        <f t="shared" si="140"/>
        <v>0.82347266826991761</v>
      </c>
      <c r="M420" s="82">
        <f t="shared" si="140"/>
        <v>0.77305597429420836</v>
      </c>
      <c r="N420" s="82">
        <f t="shared" si="140"/>
        <v>1.0923617028070334</v>
      </c>
      <c r="O420" s="82">
        <f t="shared" si="121"/>
        <v>0.91926438682376521</v>
      </c>
      <c r="P420" s="82">
        <f t="shared" si="121"/>
        <v>0</v>
      </c>
      <c r="Q420" s="82">
        <f t="shared" si="140"/>
        <v>0</v>
      </c>
      <c r="R420" s="82">
        <f t="shared" si="140"/>
        <v>8.4027823292848719E-2</v>
      </c>
      <c r="S420" s="82">
        <f t="shared" si="140"/>
        <v>1.0923617028070336E-2</v>
      </c>
      <c r="T420" s="82">
        <f t="shared" si="140"/>
        <v>0</v>
      </c>
      <c r="U420" s="82">
        <f t="shared" si="140"/>
        <v>0.14167091007174293</v>
      </c>
      <c r="V420" s="82">
        <f t="shared" si="140"/>
        <v>7.2263928031849903E-2</v>
      </c>
      <c r="W420" s="82">
        <f t="shared" si="141"/>
        <v>0</v>
      </c>
      <c r="X420" s="82">
        <f t="shared" si="140"/>
        <v>0.10503477911606091</v>
      </c>
      <c r="Y420" s="82">
        <f t="shared" si="140"/>
        <v>0</v>
      </c>
      <c r="Z420" s="82">
        <f t="shared" si="140"/>
        <v>1.3444451726855797E-2</v>
      </c>
      <c r="AA420" s="82">
        <f t="shared" si="140"/>
        <v>0</v>
      </c>
      <c r="AB420" s="82"/>
      <c r="AC420" s="82">
        <f t="shared" si="140"/>
        <v>0</v>
      </c>
      <c r="AD420" s="82">
        <f t="shared" si="140"/>
        <v>1.6805564658569746E-2</v>
      </c>
      <c r="AE420" s="82">
        <f t="shared" si="140"/>
        <v>0</v>
      </c>
      <c r="AF420" s="82">
        <f t="shared" si="140"/>
        <v>0</v>
      </c>
      <c r="AG420" s="82">
        <f t="shared" si="142"/>
        <v>0</v>
      </c>
      <c r="AH420" s="82">
        <f t="shared" si="142"/>
        <v>1.848612112442672E-2</v>
      </c>
      <c r="AI420" s="82">
        <f t="shared" si="142"/>
        <v>0</v>
      </c>
    </row>
    <row r="421" spans="1:35">
      <c r="A421" s="113">
        <f t="shared" si="135"/>
        <v>41374</v>
      </c>
      <c r="B421" s="117">
        <f t="shared" si="120"/>
        <v>4.2039288049058809</v>
      </c>
      <c r="C421" s="82">
        <f t="shared" si="139"/>
        <v>2.6720847807125896E-2</v>
      </c>
      <c r="D421" s="82">
        <f t="shared" si="140"/>
        <v>0</v>
      </c>
      <c r="E421" s="82">
        <f t="shared" si="140"/>
        <v>0</v>
      </c>
      <c r="F421" s="82">
        <f t="shared" si="140"/>
        <v>0</v>
      </c>
      <c r="G421" s="82">
        <f t="shared" si="140"/>
        <v>0.10251394441727543</v>
      </c>
      <c r="H421" s="82">
        <f t="shared" si="140"/>
        <v>0</v>
      </c>
      <c r="I421" s="82">
        <f t="shared" si="140"/>
        <v>0</v>
      </c>
      <c r="J421" s="82">
        <f t="shared" si="140"/>
        <v>3.8820854361296111E-3</v>
      </c>
      <c r="K421" s="82">
        <f t="shared" si="140"/>
        <v>0</v>
      </c>
      <c r="L421" s="82">
        <f t="shared" si="140"/>
        <v>0.82347266826991761</v>
      </c>
      <c r="M421" s="82">
        <f t="shared" si="140"/>
        <v>0.77305597429420836</v>
      </c>
      <c r="N421" s="82">
        <f t="shared" si="140"/>
        <v>1.0923617028070334</v>
      </c>
      <c r="O421" s="82">
        <f t="shared" si="121"/>
        <v>0.91926438682376521</v>
      </c>
      <c r="P421" s="82">
        <f t="shared" si="121"/>
        <v>0</v>
      </c>
      <c r="Q421" s="82">
        <f t="shared" si="140"/>
        <v>0</v>
      </c>
      <c r="R421" s="82">
        <f t="shared" si="140"/>
        <v>8.4027823292848719E-2</v>
      </c>
      <c r="S421" s="82">
        <f t="shared" si="140"/>
        <v>1.0923617028070336E-2</v>
      </c>
      <c r="T421" s="82">
        <f t="shared" si="140"/>
        <v>0</v>
      </c>
      <c r="U421" s="82">
        <f t="shared" si="140"/>
        <v>0.14167091007174293</v>
      </c>
      <c r="V421" s="82">
        <f t="shared" si="140"/>
        <v>7.2263928031849903E-2</v>
      </c>
      <c r="W421" s="82">
        <f t="shared" si="141"/>
        <v>0</v>
      </c>
      <c r="X421" s="82">
        <f t="shared" si="140"/>
        <v>0.10503477911606091</v>
      </c>
      <c r="Y421" s="82">
        <f t="shared" si="140"/>
        <v>0</v>
      </c>
      <c r="Z421" s="82">
        <f t="shared" si="140"/>
        <v>1.3444451726855797E-2</v>
      </c>
      <c r="AA421" s="82">
        <f t="shared" si="140"/>
        <v>0</v>
      </c>
      <c r="AB421" s="82"/>
      <c r="AC421" s="82">
        <f t="shared" si="140"/>
        <v>0</v>
      </c>
      <c r="AD421" s="82">
        <f t="shared" si="140"/>
        <v>1.6805564658569746E-2</v>
      </c>
      <c r="AE421" s="82">
        <f t="shared" si="140"/>
        <v>0</v>
      </c>
      <c r="AF421" s="82">
        <f t="shared" si="140"/>
        <v>0</v>
      </c>
      <c r="AG421" s="82">
        <f t="shared" si="142"/>
        <v>0</v>
      </c>
      <c r="AH421" s="82">
        <f t="shared" si="142"/>
        <v>1.848612112442672E-2</v>
      </c>
      <c r="AI421" s="82">
        <f t="shared" si="142"/>
        <v>0</v>
      </c>
    </row>
    <row r="422" spans="1:35">
      <c r="A422" s="113">
        <f t="shared" si="135"/>
        <v>41375</v>
      </c>
      <c r="B422" s="117">
        <f t="shared" si="120"/>
        <v>4.2039288049058809</v>
      </c>
      <c r="C422" s="82">
        <f t="shared" si="139"/>
        <v>2.6720847807125896E-2</v>
      </c>
      <c r="D422" s="82">
        <f t="shared" si="140"/>
        <v>0</v>
      </c>
      <c r="E422" s="82">
        <f t="shared" si="140"/>
        <v>0</v>
      </c>
      <c r="F422" s="82">
        <f t="shared" si="140"/>
        <v>0</v>
      </c>
      <c r="G422" s="82">
        <f t="shared" si="140"/>
        <v>0.10251394441727543</v>
      </c>
      <c r="H422" s="82">
        <f t="shared" si="140"/>
        <v>0</v>
      </c>
      <c r="I422" s="82">
        <f t="shared" si="140"/>
        <v>0</v>
      </c>
      <c r="J422" s="82">
        <f t="shared" si="140"/>
        <v>3.8820854361296111E-3</v>
      </c>
      <c r="K422" s="82">
        <f t="shared" si="140"/>
        <v>0</v>
      </c>
      <c r="L422" s="82">
        <f t="shared" si="140"/>
        <v>0.82347266826991761</v>
      </c>
      <c r="M422" s="82">
        <f t="shared" si="140"/>
        <v>0.77305597429420836</v>
      </c>
      <c r="N422" s="82">
        <f t="shared" si="140"/>
        <v>1.0923617028070334</v>
      </c>
      <c r="O422" s="82">
        <f t="shared" si="121"/>
        <v>0.91926438682376521</v>
      </c>
      <c r="P422" s="82">
        <f t="shared" si="121"/>
        <v>0</v>
      </c>
      <c r="Q422" s="82">
        <f t="shared" si="140"/>
        <v>0</v>
      </c>
      <c r="R422" s="82">
        <f t="shared" si="140"/>
        <v>8.4027823292848719E-2</v>
      </c>
      <c r="S422" s="82">
        <f t="shared" si="140"/>
        <v>1.0923617028070336E-2</v>
      </c>
      <c r="T422" s="82">
        <f t="shared" si="140"/>
        <v>0</v>
      </c>
      <c r="U422" s="82">
        <f t="shared" si="140"/>
        <v>0.14167091007174293</v>
      </c>
      <c r="V422" s="82">
        <f t="shared" si="140"/>
        <v>7.2263928031849903E-2</v>
      </c>
      <c r="W422" s="82">
        <f t="shared" si="141"/>
        <v>0</v>
      </c>
      <c r="X422" s="82">
        <f t="shared" si="140"/>
        <v>0.10503477911606091</v>
      </c>
      <c r="Y422" s="82">
        <f t="shared" si="140"/>
        <v>0</v>
      </c>
      <c r="Z422" s="82">
        <f t="shared" si="140"/>
        <v>1.3444451726855797E-2</v>
      </c>
      <c r="AA422" s="82">
        <f t="shared" si="140"/>
        <v>0</v>
      </c>
      <c r="AB422" s="82"/>
      <c r="AC422" s="82">
        <f t="shared" si="140"/>
        <v>0</v>
      </c>
      <c r="AD422" s="82">
        <f t="shared" si="140"/>
        <v>1.6805564658569746E-2</v>
      </c>
      <c r="AE422" s="82">
        <f t="shared" si="140"/>
        <v>0</v>
      </c>
      <c r="AF422" s="82">
        <f t="shared" si="140"/>
        <v>0</v>
      </c>
      <c r="AG422" s="82">
        <f t="shared" si="142"/>
        <v>0</v>
      </c>
      <c r="AH422" s="82">
        <f t="shared" si="142"/>
        <v>1.848612112442672E-2</v>
      </c>
      <c r="AI422" s="82">
        <f t="shared" si="142"/>
        <v>0</v>
      </c>
    </row>
    <row r="423" spans="1:35">
      <c r="A423" s="113">
        <f t="shared" si="135"/>
        <v>41376</v>
      </c>
      <c r="B423" s="117">
        <f t="shared" si="120"/>
        <v>4.2039288049058809</v>
      </c>
      <c r="C423" s="82">
        <f t="shared" si="139"/>
        <v>2.6720847807125896E-2</v>
      </c>
      <c r="D423" s="82">
        <f t="shared" si="140"/>
        <v>0</v>
      </c>
      <c r="E423" s="82">
        <f t="shared" si="140"/>
        <v>0</v>
      </c>
      <c r="F423" s="82">
        <f t="shared" si="140"/>
        <v>0</v>
      </c>
      <c r="G423" s="82">
        <f t="shared" si="140"/>
        <v>0.10251394441727543</v>
      </c>
      <c r="H423" s="82">
        <f t="shared" si="140"/>
        <v>0</v>
      </c>
      <c r="I423" s="82">
        <f t="shared" si="140"/>
        <v>0</v>
      </c>
      <c r="J423" s="82">
        <f t="shared" si="140"/>
        <v>3.8820854361296111E-3</v>
      </c>
      <c r="K423" s="82">
        <f t="shared" si="140"/>
        <v>0</v>
      </c>
      <c r="L423" s="82">
        <f t="shared" si="140"/>
        <v>0.82347266826991761</v>
      </c>
      <c r="M423" s="82">
        <f t="shared" si="140"/>
        <v>0.77305597429420836</v>
      </c>
      <c r="N423" s="82">
        <f t="shared" ref="D423:AG433" si="144">N$36/1.98347/30</f>
        <v>1.0923617028070334</v>
      </c>
      <c r="O423" s="82">
        <f t="shared" si="121"/>
        <v>0.91926438682376521</v>
      </c>
      <c r="P423" s="82">
        <f t="shared" si="121"/>
        <v>0</v>
      </c>
      <c r="Q423" s="82">
        <f t="shared" si="144"/>
        <v>0</v>
      </c>
      <c r="R423" s="82">
        <f t="shared" si="144"/>
        <v>8.4027823292848719E-2</v>
      </c>
      <c r="S423" s="82">
        <f t="shared" si="144"/>
        <v>1.0923617028070336E-2</v>
      </c>
      <c r="T423" s="82">
        <f t="shared" si="144"/>
        <v>0</v>
      </c>
      <c r="U423" s="82">
        <f t="shared" si="144"/>
        <v>0.14167091007174293</v>
      </c>
      <c r="V423" s="82">
        <f t="shared" si="144"/>
        <v>7.2263928031849903E-2</v>
      </c>
      <c r="W423" s="82">
        <f t="shared" si="141"/>
        <v>0</v>
      </c>
      <c r="X423" s="82">
        <f t="shared" si="144"/>
        <v>0.10503477911606091</v>
      </c>
      <c r="Y423" s="82">
        <f t="shared" si="144"/>
        <v>0</v>
      </c>
      <c r="Z423" s="82">
        <f t="shared" si="144"/>
        <v>1.3444451726855797E-2</v>
      </c>
      <c r="AA423" s="82">
        <f t="shared" si="144"/>
        <v>0</v>
      </c>
      <c r="AB423" s="82"/>
      <c r="AC423" s="82">
        <f t="shared" si="144"/>
        <v>0</v>
      </c>
      <c r="AD423" s="82">
        <f t="shared" si="144"/>
        <v>1.6805564658569746E-2</v>
      </c>
      <c r="AE423" s="82">
        <f t="shared" si="144"/>
        <v>0</v>
      </c>
      <c r="AF423" s="82">
        <f t="shared" si="144"/>
        <v>0</v>
      </c>
      <c r="AG423" s="82">
        <f t="shared" si="144"/>
        <v>0</v>
      </c>
      <c r="AH423" s="82">
        <f t="shared" si="142"/>
        <v>1.848612112442672E-2</v>
      </c>
      <c r="AI423" s="82">
        <f t="shared" si="142"/>
        <v>0</v>
      </c>
    </row>
    <row r="424" spans="1:35">
      <c r="A424" s="113">
        <f t="shared" si="135"/>
        <v>41377</v>
      </c>
      <c r="B424" s="117">
        <f t="shared" si="120"/>
        <v>4.2039288049058809</v>
      </c>
      <c r="C424" s="82">
        <f t="shared" si="139"/>
        <v>2.6720847807125896E-2</v>
      </c>
      <c r="D424" s="82">
        <f t="shared" si="144"/>
        <v>0</v>
      </c>
      <c r="E424" s="82">
        <f t="shared" si="144"/>
        <v>0</v>
      </c>
      <c r="F424" s="82">
        <f t="shared" si="144"/>
        <v>0</v>
      </c>
      <c r="G424" s="82">
        <f t="shared" si="144"/>
        <v>0.10251394441727543</v>
      </c>
      <c r="H424" s="82">
        <f t="shared" si="144"/>
        <v>0</v>
      </c>
      <c r="I424" s="82">
        <f t="shared" si="144"/>
        <v>0</v>
      </c>
      <c r="J424" s="82">
        <f t="shared" si="144"/>
        <v>3.8820854361296111E-3</v>
      </c>
      <c r="K424" s="82">
        <f t="shared" si="144"/>
        <v>0</v>
      </c>
      <c r="L424" s="82">
        <f t="shared" si="144"/>
        <v>0.82347266826991761</v>
      </c>
      <c r="M424" s="82">
        <f t="shared" si="144"/>
        <v>0.77305597429420836</v>
      </c>
      <c r="N424" s="82">
        <f t="shared" si="144"/>
        <v>1.0923617028070334</v>
      </c>
      <c r="O424" s="82">
        <f t="shared" si="121"/>
        <v>0.91926438682376521</v>
      </c>
      <c r="P424" s="82">
        <f t="shared" si="121"/>
        <v>0</v>
      </c>
      <c r="Q424" s="82">
        <f t="shared" si="144"/>
        <v>0</v>
      </c>
      <c r="R424" s="82">
        <f t="shared" si="144"/>
        <v>8.4027823292848719E-2</v>
      </c>
      <c r="S424" s="82">
        <f t="shared" si="144"/>
        <v>1.0923617028070336E-2</v>
      </c>
      <c r="T424" s="82">
        <f t="shared" si="144"/>
        <v>0</v>
      </c>
      <c r="U424" s="82">
        <f t="shared" si="144"/>
        <v>0.14167091007174293</v>
      </c>
      <c r="V424" s="82">
        <f t="shared" si="144"/>
        <v>7.2263928031849903E-2</v>
      </c>
      <c r="W424" s="82">
        <f t="shared" si="141"/>
        <v>0</v>
      </c>
      <c r="X424" s="82">
        <f t="shared" si="144"/>
        <v>0.10503477911606091</v>
      </c>
      <c r="Y424" s="82">
        <f t="shared" si="144"/>
        <v>0</v>
      </c>
      <c r="Z424" s="82">
        <f t="shared" si="144"/>
        <v>1.3444451726855797E-2</v>
      </c>
      <c r="AA424" s="82">
        <f t="shared" si="144"/>
        <v>0</v>
      </c>
      <c r="AB424" s="82"/>
      <c r="AC424" s="82">
        <f t="shared" si="144"/>
        <v>0</v>
      </c>
      <c r="AD424" s="82">
        <f t="shared" si="144"/>
        <v>1.6805564658569746E-2</v>
      </c>
      <c r="AE424" s="82">
        <f t="shared" si="144"/>
        <v>0</v>
      </c>
      <c r="AF424" s="82">
        <f t="shared" si="144"/>
        <v>0</v>
      </c>
      <c r="AG424" s="82">
        <f t="shared" si="142"/>
        <v>0</v>
      </c>
      <c r="AH424" s="82">
        <f t="shared" si="142"/>
        <v>1.848612112442672E-2</v>
      </c>
      <c r="AI424" s="82">
        <f t="shared" si="142"/>
        <v>0</v>
      </c>
    </row>
    <row r="425" spans="1:35">
      <c r="A425" s="113">
        <f t="shared" si="135"/>
        <v>41378</v>
      </c>
      <c r="B425" s="117">
        <f t="shared" si="120"/>
        <v>4.2039288049058809</v>
      </c>
      <c r="C425" s="82">
        <f t="shared" si="139"/>
        <v>2.6720847807125896E-2</v>
      </c>
      <c r="D425" s="82">
        <f t="shared" si="144"/>
        <v>0</v>
      </c>
      <c r="E425" s="82">
        <f t="shared" si="144"/>
        <v>0</v>
      </c>
      <c r="F425" s="82">
        <f t="shared" si="144"/>
        <v>0</v>
      </c>
      <c r="G425" s="82">
        <f t="shared" si="144"/>
        <v>0.10251394441727543</v>
      </c>
      <c r="H425" s="82">
        <f t="shared" si="144"/>
        <v>0</v>
      </c>
      <c r="I425" s="82">
        <f t="shared" si="144"/>
        <v>0</v>
      </c>
      <c r="J425" s="82">
        <f t="shared" si="144"/>
        <v>3.8820854361296111E-3</v>
      </c>
      <c r="K425" s="82">
        <f t="shared" si="144"/>
        <v>0</v>
      </c>
      <c r="L425" s="82">
        <f t="shared" si="144"/>
        <v>0.82347266826991761</v>
      </c>
      <c r="M425" s="82">
        <f t="shared" si="144"/>
        <v>0.77305597429420836</v>
      </c>
      <c r="N425" s="82">
        <f t="shared" si="144"/>
        <v>1.0923617028070334</v>
      </c>
      <c r="O425" s="82">
        <f t="shared" si="121"/>
        <v>0.91926438682376521</v>
      </c>
      <c r="P425" s="82">
        <f t="shared" si="121"/>
        <v>0</v>
      </c>
      <c r="Q425" s="82">
        <f t="shared" si="144"/>
        <v>0</v>
      </c>
      <c r="R425" s="82">
        <f t="shared" si="144"/>
        <v>8.4027823292848719E-2</v>
      </c>
      <c r="S425" s="82">
        <f t="shared" si="144"/>
        <v>1.0923617028070336E-2</v>
      </c>
      <c r="T425" s="82">
        <f t="shared" si="144"/>
        <v>0</v>
      </c>
      <c r="U425" s="82">
        <f t="shared" si="144"/>
        <v>0.14167091007174293</v>
      </c>
      <c r="V425" s="82">
        <f t="shared" si="144"/>
        <v>7.2263928031849903E-2</v>
      </c>
      <c r="W425" s="82">
        <f t="shared" si="141"/>
        <v>0</v>
      </c>
      <c r="X425" s="82">
        <f t="shared" si="144"/>
        <v>0.10503477911606091</v>
      </c>
      <c r="Y425" s="82">
        <f t="shared" si="144"/>
        <v>0</v>
      </c>
      <c r="Z425" s="82">
        <f t="shared" si="144"/>
        <v>1.3444451726855797E-2</v>
      </c>
      <c r="AA425" s="82">
        <f t="shared" si="144"/>
        <v>0</v>
      </c>
      <c r="AB425" s="82"/>
      <c r="AC425" s="82">
        <f t="shared" si="144"/>
        <v>0</v>
      </c>
      <c r="AD425" s="82">
        <f t="shared" si="144"/>
        <v>1.6805564658569746E-2</v>
      </c>
      <c r="AE425" s="82">
        <f t="shared" si="144"/>
        <v>0</v>
      </c>
      <c r="AF425" s="82">
        <f t="shared" si="144"/>
        <v>0</v>
      </c>
      <c r="AG425" s="82">
        <f t="shared" si="142"/>
        <v>0</v>
      </c>
      <c r="AH425" s="82">
        <f t="shared" si="142"/>
        <v>1.848612112442672E-2</v>
      </c>
      <c r="AI425" s="82">
        <f t="shared" si="142"/>
        <v>0</v>
      </c>
    </row>
    <row r="426" spans="1:35">
      <c r="A426" s="113">
        <f t="shared" si="135"/>
        <v>41379</v>
      </c>
      <c r="B426" s="117">
        <f t="shared" si="120"/>
        <v>4.2039288049058809</v>
      </c>
      <c r="C426" s="82">
        <f t="shared" si="139"/>
        <v>2.6720847807125896E-2</v>
      </c>
      <c r="D426" s="82">
        <f t="shared" si="144"/>
        <v>0</v>
      </c>
      <c r="E426" s="82">
        <f t="shared" si="144"/>
        <v>0</v>
      </c>
      <c r="F426" s="82">
        <f t="shared" si="144"/>
        <v>0</v>
      </c>
      <c r="G426" s="82">
        <f t="shared" si="144"/>
        <v>0.10251394441727543</v>
      </c>
      <c r="H426" s="82">
        <f t="shared" si="144"/>
        <v>0</v>
      </c>
      <c r="I426" s="82">
        <f t="shared" si="144"/>
        <v>0</v>
      </c>
      <c r="J426" s="82">
        <f t="shared" si="144"/>
        <v>3.8820854361296111E-3</v>
      </c>
      <c r="K426" s="82">
        <f t="shared" si="144"/>
        <v>0</v>
      </c>
      <c r="L426" s="82">
        <f t="shared" si="144"/>
        <v>0.82347266826991761</v>
      </c>
      <c r="M426" s="82">
        <f t="shared" si="144"/>
        <v>0.77305597429420836</v>
      </c>
      <c r="N426" s="82">
        <f t="shared" si="144"/>
        <v>1.0923617028070334</v>
      </c>
      <c r="O426" s="82">
        <f t="shared" si="121"/>
        <v>0.91926438682376521</v>
      </c>
      <c r="P426" s="82">
        <f t="shared" si="121"/>
        <v>0</v>
      </c>
      <c r="Q426" s="82">
        <f t="shared" si="144"/>
        <v>0</v>
      </c>
      <c r="R426" s="82">
        <f t="shared" si="144"/>
        <v>8.4027823292848719E-2</v>
      </c>
      <c r="S426" s="82">
        <f t="shared" si="144"/>
        <v>1.0923617028070336E-2</v>
      </c>
      <c r="T426" s="82">
        <f t="shared" si="144"/>
        <v>0</v>
      </c>
      <c r="U426" s="82">
        <f t="shared" si="144"/>
        <v>0.14167091007174293</v>
      </c>
      <c r="V426" s="82">
        <f t="shared" si="144"/>
        <v>7.2263928031849903E-2</v>
      </c>
      <c r="W426" s="82">
        <f t="shared" si="141"/>
        <v>0</v>
      </c>
      <c r="X426" s="82">
        <f t="shared" si="144"/>
        <v>0.10503477911606091</v>
      </c>
      <c r="Y426" s="82">
        <f t="shared" si="144"/>
        <v>0</v>
      </c>
      <c r="Z426" s="82">
        <f t="shared" si="144"/>
        <v>1.3444451726855797E-2</v>
      </c>
      <c r="AA426" s="82">
        <f t="shared" si="144"/>
        <v>0</v>
      </c>
      <c r="AB426" s="82"/>
      <c r="AC426" s="82">
        <f t="shared" si="144"/>
        <v>0</v>
      </c>
      <c r="AD426" s="82">
        <f t="shared" si="144"/>
        <v>1.6805564658569746E-2</v>
      </c>
      <c r="AE426" s="82">
        <f t="shared" si="144"/>
        <v>0</v>
      </c>
      <c r="AF426" s="82">
        <f t="shared" si="144"/>
        <v>0</v>
      </c>
      <c r="AG426" s="82">
        <f t="shared" si="142"/>
        <v>0</v>
      </c>
      <c r="AH426" s="82">
        <f t="shared" si="142"/>
        <v>1.848612112442672E-2</v>
      </c>
      <c r="AI426" s="82">
        <f t="shared" si="142"/>
        <v>0</v>
      </c>
    </row>
    <row r="427" spans="1:35">
      <c r="A427" s="113">
        <f t="shared" si="135"/>
        <v>41380</v>
      </c>
      <c r="B427" s="117">
        <f t="shared" si="120"/>
        <v>4.2039288049058809</v>
      </c>
      <c r="C427" s="82">
        <f t="shared" si="139"/>
        <v>2.6720847807125896E-2</v>
      </c>
      <c r="D427" s="82">
        <f t="shared" si="144"/>
        <v>0</v>
      </c>
      <c r="E427" s="82">
        <f t="shared" si="144"/>
        <v>0</v>
      </c>
      <c r="F427" s="82">
        <f t="shared" si="144"/>
        <v>0</v>
      </c>
      <c r="G427" s="82">
        <f t="shared" si="144"/>
        <v>0.10251394441727543</v>
      </c>
      <c r="H427" s="82">
        <f t="shared" si="144"/>
        <v>0</v>
      </c>
      <c r="I427" s="82">
        <f t="shared" si="144"/>
        <v>0</v>
      </c>
      <c r="J427" s="82">
        <f t="shared" si="144"/>
        <v>3.8820854361296111E-3</v>
      </c>
      <c r="K427" s="82">
        <f t="shared" si="144"/>
        <v>0</v>
      </c>
      <c r="L427" s="82">
        <f t="shared" si="144"/>
        <v>0.82347266826991761</v>
      </c>
      <c r="M427" s="82">
        <f t="shared" si="144"/>
        <v>0.77305597429420836</v>
      </c>
      <c r="N427" s="82">
        <f t="shared" si="144"/>
        <v>1.0923617028070334</v>
      </c>
      <c r="O427" s="82">
        <f t="shared" si="121"/>
        <v>0.91926438682376521</v>
      </c>
      <c r="P427" s="82">
        <f t="shared" si="121"/>
        <v>0</v>
      </c>
      <c r="Q427" s="82">
        <f t="shared" si="144"/>
        <v>0</v>
      </c>
      <c r="R427" s="82">
        <f t="shared" si="144"/>
        <v>8.4027823292848719E-2</v>
      </c>
      <c r="S427" s="82">
        <f t="shared" si="144"/>
        <v>1.0923617028070336E-2</v>
      </c>
      <c r="T427" s="82">
        <f t="shared" si="144"/>
        <v>0</v>
      </c>
      <c r="U427" s="82">
        <f t="shared" si="144"/>
        <v>0.14167091007174293</v>
      </c>
      <c r="V427" s="82">
        <f t="shared" si="144"/>
        <v>7.2263928031849903E-2</v>
      </c>
      <c r="W427" s="82">
        <f t="shared" si="141"/>
        <v>0</v>
      </c>
      <c r="X427" s="82">
        <f t="shared" si="144"/>
        <v>0.10503477911606091</v>
      </c>
      <c r="Y427" s="82">
        <f t="shared" si="144"/>
        <v>0</v>
      </c>
      <c r="Z427" s="82">
        <f t="shared" si="144"/>
        <v>1.3444451726855797E-2</v>
      </c>
      <c r="AA427" s="82">
        <f t="shared" si="144"/>
        <v>0</v>
      </c>
      <c r="AB427" s="82"/>
      <c r="AC427" s="82">
        <f t="shared" si="144"/>
        <v>0</v>
      </c>
      <c r="AD427" s="82">
        <f t="shared" si="144"/>
        <v>1.6805564658569746E-2</v>
      </c>
      <c r="AE427" s="82">
        <f t="shared" si="144"/>
        <v>0</v>
      </c>
      <c r="AF427" s="82">
        <f t="shared" si="144"/>
        <v>0</v>
      </c>
      <c r="AG427" s="82">
        <f t="shared" si="142"/>
        <v>0</v>
      </c>
      <c r="AH427" s="82">
        <f t="shared" si="142"/>
        <v>1.848612112442672E-2</v>
      </c>
      <c r="AI427" s="82">
        <f t="shared" si="142"/>
        <v>0</v>
      </c>
    </row>
    <row r="428" spans="1:35">
      <c r="A428" s="113">
        <f t="shared" si="135"/>
        <v>41381</v>
      </c>
      <c r="B428" s="117">
        <f t="shared" si="120"/>
        <v>4.2039288049058809</v>
      </c>
      <c r="C428" s="82">
        <f t="shared" si="139"/>
        <v>2.6720847807125896E-2</v>
      </c>
      <c r="D428" s="82">
        <f t="shared" si="144"/>
        <v>0</v>
      </c>
      <c r="E428" s="82">
        <f t="shared" si="144"/>
        <v>0</v>
      </c>
      <c r="F428" s="82">
        <f t="shared" si="144"/>
        <v>0</v>
      </c>
      <c r="G428" s="82">
        <f t="shared" si="144"/>
        <v>0.10251394441727543</v>
      </c>
      <c r="H428" s="82">
        <f t="shared" si="144"/>
        <v>0</v>
      </c>
      <c r="I428" s="82">
        <f t="shared" si="144"/>
        <v>0</v>
      </c>
      <c r="J428" s="82">
        <f t="shared" si="144"/>
        <v>3.8820854361296111E-3</v>
      </c>
      <c r="K428" s="82">
        <f t="shared" si="144"/>
        <v>0</v>
      </c>
      <c r="L428" s="82">
        <f t="shared" si="144"/>
        <v>0.82347266826991761</v>
      </c>
      <c r="M428" s="82">
        <f t="shared" si="144"/>
        <v>0.77305597429420836</v>
      </c>
      <c r="N428" s="82">
        <f t="shared" si="144"/>
        <v>1.0923617028070334</v>
      </c>
      <c r="O428" s="82">
        <f t="shared" si="121"/>
        <v>0.91926438682376521</v>
      </c>
      <c r="P428" s="82">
        <f t="shared" si="121"/>
        <v>0</v>
      </c>
      <c r="Q428" s="82">
        <f t="shared" si="144"/>
        <v>0</v>
      </c>
      <c r="R428" s="82">
        <f t="shared" si="144"/>
        <v>8.4027823292848719E-2</v>
      </c>
      <c r="S428" s="82">
        <f t="shared" si="144"/>
        <v>1.0923617028070336E-2</v>
      </c>
      <c r="T428" s="82">
        <f t="shared" si="144"/>
        <v>0</v>
      </c>
      <c r="U428" s="82">
        <f t="shared" si="144"/>
        <v>0.14167091007174293</v>
      </c>
      <c r="V428" s="82">
        <f t="shared" si="144"/>
        <v>7.2263928031849903E-2</v>
      </c>
      <c r="W428" s="82">
        <f t="shared" si="141"/>
        <v>0</v>
      </c>
      <c r="X428" s="82">
        <f t="shared" si="144"/>
        <v>0.10503477911606091</v>
      </c>
      <c r="Y428" s="82">
        <f t="shared" si="144"/>
        <v>0</v>
      </c>
      <c r="Z428" s="82">
        <f t="shared" si="144"/>
        <v>1.3444451726855797E-2</v>
      </c>
      <c r="AA428" s="82">
        <f t="shared" si="144"/>
        <v>0</v>
      </c>
      <c r="AB428" s="82"/>
      <c r="AC428" s="82">
        <f t="shared" si="144"/>
        <v>0</v>
      </c>
      <c r="AD428" s="82">
        <f t="shared" si="144"/>
        <v>1.6805564658569746E-2</v>
      </c>
      <c r="AE428" s="82">
        <f t="shared" si="144"/>
        <v>0</v>
      </c>
      <c r="AF428" s="82">
        <f t="shared" si="144"/>
        <v>0</v>
      </c>
      <c r="AG428" s="82">
        <f t="shared" si="142"/>
        <v>0</v>
      </c>
      <c r="AH428" s="82">
        <f t="shared" si="142"/>
        <v>1.848612112442672E-2</v>
      </c>
      <c r="AI428" s="82">
        <f t="shared" si="142"/>
        <v>0</v>
      </c>
    </row>
    <row r="429" spans="1:35">
      <c r="A429" s="113">
        <f t="shared" si="135"/>
        <v>41382</v>
      </c>
      <c r="B429" s="117">
        <f t="shared" si="120"/>
        <v>4.2039288049058809</v>
      </c>
      <c r="C429" s="82">
        <f t="shared" si="139"/>
        <v>2.6720847807125896E-2</v>
      </c>
      <c r="D429" s="82">
        <f t="shared" si="144"/>
        <v>0</v>
      </c>
      <c r="E429" s="82">
        <f t="shared" si="144"/>
        <v>0</v>
      </c>
      <c r="F429" s="82">
        <f t="shared" si="144"/>
        <v>0</v>
      </c>
      <c r="G429" s="82">
        <f t="shared" si="144"/>
        <v>0.10251394441727543</v>
      </c>
      <c r="H429" s="82">
        <f t="shared" si="144"/>
        <v>0</v>
      </c>
      <c r="I429" s="82">
        <f t="shared" si="144"/>
        <v>0</v>
      </c>
      <c r="J429" s="82">
        <f t="shared" si="144"/>
        <v>3.8820854361296111E-3</v>
      </c>
      <c r="K429" s="82">
        <f t="shared" si="144"/>
        <v>0</v>
      </c>
      <c r="L429" s="82">
        <f t="shared" si="144"/>
        <v>0.82347266826991761</v>
      </c>
      <c r="M429" s="82">
        <f t="shared" si="144"/>
        <v>0.77305597429420836</v>
      </c>
      <c r="N429" s="82">
        <f t="shared" si="144"/>
        <v>1.0923617028070334</v>
      </c>
      <c r="O429" s="82">
        <f t="shared" si="121"/>
        <v>0.91926438682376521</v>
      </c>
      <c r="P429" s="82">
        <f t="shared" si="121"/>
        <v>0</v>
      </c>
      <c r="Q429" s="82">
        <f t="shared" si="144"/>
        <v>0</v>
      </c>
      <c r="R429" s="82">
        <f t="shared" si="144"/>
        <v>8.4027823292848719E-2</v>
      </c>
      <c r="S429" s="82">
        <f t="shared" si="144"/>
        <v>1.0923617028070336E-2</v>
      </c>
      <c r="T429" s="82">
        <f t="shared" si="144"/>
        <v>0</v>
      </c>
      <c r="U429" s="82">
        <f t="shared" si="144"/>
        <v>0.14167091007174293</v>
      </c>
      <c r="V429" s="82">
        <f t="shared" si="144"/>
        <v>7.2263928031849903E-2</v>
      </c>
      <c r="W429" s="82">
        <f t="shared" si="141"/>
        <v>0</v>
      </c>
      <c r="X429" s="82">
        <f t="shared" si="144"/>
        <v>0.10503477911606091</v>
      </c>
      <c r="Y429" s="82">
        <f t="shared" si="144"/>
        <v>0</v>
      </c>
      <c r="Z429" s="82">
        <f t="shared" si="144"/>
        <v>1.3444451726855797E-2</v>
      </c>
      <c r="AA429" s="82">
        <f t="shared" si="144"/>
        <v>0</v>
      </c>
      <c r="AB429" s="82"/>
      <c r="AC429" s="82">
        <f t="shared" si="144"/>
        <v>0</v>
      </c>
      <c r="AD429" s="82">
        <f t="shared" si="144"/>
        <v>1.6805564658569746E-2</v>
      </c>
      <c r="AE429" s="82">
        <f t="shared" si="144"/>
        <v>0</v>
      </c>
      <c r="AF429" s="82">
        <f t="shared" si="144"/>
        <v>0</v>
      </c>
      <c r="AG429" s="82">
        <f t="shared" ref="AG429:AI442" si="145">AG$36/1.98347/30</f>
        <v>0</v>
      </c>
      <c r="AH429" s="82">
        <f t="shared" si="145"/>
        <v>1.848612112442672E-2</v>
      </c>
      <c r="AI429" s="82">
        <f t="shared" si="145"/>
        <v>0</v>
      </c>
    </row>
    <row r="430" spans="1:35">
      <c r="A430" s="113">
        <f t="shared" si="135"/>
        <v>41383</v>
      </c>
      <c r="B430" s="117">
        <f t="shared" si="120"/>
        <v>4.2039288049058809</v>
      </c>
      <c r="C430" s="82">
        <f t="shared" si="139"/>
        <v>2.6720847807125896E-2</v>
      </c>
      <c r="D430" s="82">
        <f t="shared" si="144"/>
        <v>0</v>
      </c>
      <c r="E430" s="82">
        <f t="shared" si="144"/>
        <v>0</v>
      </c>
      <c r="F430" s="82">
        <f t="shared" si="144"/>
        <v>0</v>
      </c>
      <c r="G430" s="82">
        <f t="shared" si="144"/>
        <v>0.10251394441727543</v>
      </c>
      <c r="H430" s="82">
        <f t="shared" si="144"/>
        <v>0</v>
      </c>
      <c r="I430" s="82">
        <f t="shared" si="144"/>
        <v>0</v>
      </c>
      <c r="J430" s="82">
        <f t="shared" si="144"/>
        <v>3.8820854361296111E-3</v>
      </c>
      <c r="K430" s="82">
        <f t="shared" si="144"/>
        <v>0</v>
      </c>
      <c r="L430" s="82">
        <f t="shared" si="144"/>
        <v>0.82347266826991761</v>
      </c>
      <c r="M430" s="82">
        <f t="shared" si="144"/>
        <v>0.77305597429420836</v>
      </c>
      <c r="N430" s="82">
        <f t="shared" si="144"/>
        <v>1.0923617028070334</v>
      </c>
      <c r="O430" s="82">
        <f t="shared" si="121"/>
        <v>0.91926438682376521</v>
      </c>
      <c r="P430" s="82">
        <f t="shared" si="121"/>
        <v>0</v>
      </c>
      <c r="Q430" s="82">
        <f t="shared" si="144"/>
        <v>0</v>
      </c>
      <c r="R430" s="82">
        <f t="shared" si="144"/>
        <v>8.4027823292848719E-2</v>
      </c>
      <c r="S430" s="82">
        <f t="shared" si="144"/>
        <v>1.0923617028070336E-2</v>
      </c>
      <c r="T430" s="82">
        <f t="shared" si="144"/>
        <v>0</v>
      </c>
      <c r="U430" s="82">
        <f t="shared" si="144"/>
        <v>0.14167091007174293</v>
      </c>
      <c r="V430" s="82">
        <f t="shared" si="144"/>
        <v>7.2263928031849903E-2</v>
      </c>
      <c r="W430" s="82">
        <f t="shared" si="141"/>
        <v>0</v>
      </c>
      <c r="X430" s="82">
        <f t="shared" si="144"/>
        <v>0.10503477911606091</v>
      </c>
      <c r="Y430" s="82">
        <f t="shared" si="144"/>
        <v>0</v>
      </c>
      <c r="Z430" s="82">
        <f t="shared" si="144"/>
        <v>1.3444451726855797E-2</v>
      </c>
      <c r="AA430" s="82">
        <f t="shared" si="144"/>
        <v>0</v>
      </c>
      <c r="AB430" s="82"/>
      <c r="AC430" s="82">
        <f t="shared" si="144"/>
        <v>0</v>
      </c>
      <c r="AD430" s="82">
        <f t="shared" si="144"/>
        <v>1.6805564658569746E-2</v>
      </c>
      <c r="AE430" s="82">
        <f t="shared" si="144"/>
        <v>0</v>
      </c>
      <c r="AF430" s="82">
        <f t="shared" si="144"/>
        <v>0</v>
      </c>
      <c r="AG430" s="82">
        <f t="shared" si="145"/>
        <v>0</v>
      </c>
      <c r="AH430" s="82">
        <f t="shared" si="145"/>
        <v>1.848612112442672E-2</v>
      </c>
      <c r="AI430" s="82">
        <f t="shared" si="145"/>
        <v>0</v>
      </c>
    </row>
    <row r="431" spans="1:35">
      <c r="A431" s="113">
        <f t="shared" si="135"/>
        <v>41384</v>
      </c>
      <c r="B431" s="117">
        <f t="shared" si="120"/>
        <v>4.2039288049058809</v>
      </c>
      <c r="C431" s="82">
        <f t="shared" si="139"/>
        <v>2.6720847807125896E-2</v>
      </c>
      <c r="D431" s="82">
        <f t="shared" si="144"/>
        <v>0</v>
      </c>
      <c r="E431" s="82">
        <f t="shared" si="144"/>
        <v>0</v>
      </c>
      <c r="F431" s="82">
        <f t="shared" si="144"/>
        <v>0</v>
      </c>
      <c r="G431" s="82">
        <f t="shared" si="144"/>
        <v>0.10251394441727543</v>
      </c>
      <c r="H431" s="82">
        <f t="shared" si="144"/>
        <v>0</v>
      </c>
      <c r="I431" s="82">
        <f t="shared" si="144"/>
        <v>0</v>
      </c>
      <c r="J431" s="82">
        <f t="shared" si="144"/>
        <v>3.8820854361296111E-3</v>
      </c>
      <c r="K431" s="82">
        <f t="shared" si="144"/>
        <v>0</v>
      </c>
      <c r="L431" s="82">
        <f t="shared" si="144"/>
        <v>0.82347266826991761</v>
      </c>
      <c r="M431" s="82">
        <f t="shared" si="144"/>
        <v>0.77305597429420836</v>
      </c>
      <c r="N431" s="82">
        <f t="shared" si="144"/>
        <v>1.0923617028070334</v>
      </c>
      <c r="O431" s="82">
        <f t="shared" si="121"/>
        <v>0.91926438682376521</v>
      </c>
      <c r="P431" s="82">
        <f t="shared" si="121"/>
        <v>0</v>
      </c>
      <c r="Q431" s="82">
        <f t="shared" si="144"/>
        <v>0</v>
      </c>
      <c r="R431" s="82">
        <f t="shared" si="144"/>
        <v>8.4027823292848719E-2</v>
      </c>
      <c r="S431" s="82">
        <f t="shared" si="144"/>
        <v>1.0923617028070336E-2</v>
      </c>
      <c r="T431" s="82">
        <f t="shared" si="144"/>
        <v>0</v>
      </c>
      <c r="U431" s="82">
        <f t="shared" si="144"/>
        <v>0.14167091007174293</v>
      </c>
      <c r="V431" s="82">
        <f t="shared" si="144"/>
        <v>7.2263928031849903E-2</v>
      </c>
      <c r="W431" s="82">
        <f t="shared" si="141"/>
        <v>0</v>
      </c>
      <c r="X431" s="82">
        <f t="shared" si="144"/>
        <v>0.10503477911606091</v>
      </c>
      <c r="Y431" s="82">
        <f t="shared" si="144"/>
        <v>0</v>
      </c>
      <c r="Z431" s="82">
        <f t="shared" si="144"/>
        <v>1.3444451726855797E-2</v>
      </c>
      <c r="AA431" s="82">
        <f t="shared" si="144"/>
        <v>0</v>
      </c>
      <c r="AB431" s="82"/>
      <c r="AC431" s="82">
        <f t="shared" si="144"/>
        <v>0</v>
      </c>
      <c r="AD431" s="82">
        <f t="shared" si="144"/>
        <v>1.6805564658569746E-2</v>
      </c>
      <c r="AE431" s="82">
        <f t="shared" si="144"/>
        <v>0</v>
      </c>
      <c r="AF431" s="82">
        <f t="shared" si="144"/>
        <v>0</v>
      </c>
      <c r="AG431" s="82">
        <f t="shared" si="145"/>
        <v>0</v>
      </c>
      <c r="AH431" s="82">
        <f t="shared" si="145"/>
        <v>1.848612112442672E-2</v>
      </c>
      <c r="AI431" s="82">
        <f t="shared" si="145"/>
        <v>0</v>
      </c>
    </row>
    <row r="432" spans="1:35">
      <c r="A432" s="113">
        <f t="shared" si="135"/>
        <v>41385</v>
      </c>
      <c r="B432" s="117">
        <f t="shared" ref="B432:B495" si="146">SUM(C432:AI432)</f>
        <v>4.2039288049058809</v>
      </c>
      <c r="C432" s="82">
        <f t="shared" si="139"/>
        <v>2.6720847807125896E-2</v>
      </c>
      <c r="D432" s="82">
        <f t="shared" si="144"/>
        <v>0</v>
      </c>
      <c r="E432" s="82">
        <f t="shared" si="144"/>
        <v>0</v>
      </c>
      <c r="F432" s="82">
        <f t="shared" si="144"/>
        <v>0</v>
      </c>
      <c r="G432" s="82">
        <f t="shared" si="144"/>
        <v>0.10251394441727543</v>
      </c>
      <c r="H432" s="82">
        <f t="shared" si="144"/>
        <v>0</v>
      </c>
      <c r="I432" s="82">
        <f t="shared" si="144"/>
        <v>0</v>
      </c>
      <c r="J432" s="82">
        <f t="shared" si="144"/>
        <v>3.8820854361296111E-3</v>
      </c>
      <c r="K432" s="82">
        <f t="shared" si="144"/>
        <v>0</v>
      </c>
      <c r="L432" s="82">
        <f t="shared" si="144"/>
        <v>0.82347266826991761</v>
      </c>
      <c r="M432" s="82">
        <f t="shared" si="144"/>
        <v>0.77305597429420836</v>
      </c>
      <c r="N432" s="82">
        <f t="shared" si="144"/>
        <v>1.0923617028070334</v>
      </c>
      <c r="O432" s="82">
        <f t="shared" si="121"/>
        <v>0.91926438682376521</v>
      </c>
      <c r="P432" s="82">
        <f t="shared" si="121"/>
        <v>0</v>
      </c>
      <c r="Q432" s="82">
        <f t="shared" si="144"/>
        <v>0</v>
      </c>
      <c r="R432" s="82">
        <f t="shared" si="144"/>
        <v>8.4027823292848719E-2</v>
      </c>
      <c r="S432" s="82">
        <f t="shared" si="144"/>
        <v>1.0923617028070336E-2</v>
      </c>
      <c r="T432" s="82">
        <f t="shared" si="144"/>
        <v>0</v>
      </c>
      <c r="U432" s="82">
        <f t="shared" si="144"/>
        <v>0.14167091007174293</v>
      </c>
      <c r="V432" s="82">
        <f t="shared" si="144"/>
        <v>7.2263928031849903E-2</v>
      </c>
      <c r="W432" s="82">
        <f t="shared" si="141"/>
        <v>0</v>
      </c>
      <c r="X432" s="82">
        <f t="shared" si="144"/>
        <v>0.10503477911606091</v>
      </c>
      <c r="Y432" s="82">
        <f t="shared" si="144"/>
        <v>0</v>
      </c>
      <c r="Z432" s="82">
        <f t="shared" si="144"/>
        <v>1.3444451726855797E-2</v>
      </c>
      <c r="AA432" s="82">
        <f t="shared" si="144"/>
        <v>0</v>
      </c>
      <c r="AB432" s="82"/>
      <c r="AC432" s="82">
        <f t="shared" si="144"/>
        <v>0</v>
      </c>
      <c r="AD432" s="82">
        <f t="shared" si="144"/>
        <v>1.6805564658569746E-2</v>
      </c>
      <c r="AE432" s="82">
        <f t="shared" si="144"/>
        <v>0</v>
      </c>
      <c r="AF432" s="82">
        <f t="shared" si="144"/>
        <v>0</v>
      </c>
      <c r="AG432" s="82">
        <f t="shared" si="145"/>
        <v>0</v>
      </c>
      <c r="AH432" s="82">
        <f t="shared" si="145"/>
        <v>1.848612112442672E-2</v>
      </c>
      <c r="AI432" s="82">
        <f t="shared" si="145"/>
        <v>0</v>
      </c>
    </row>
    <row r="433" spans="1:35">
      <c r="A433" s="113">
        <f t="shared" si="135"/>
        <v>41386</v>
      </c>
      <c r="B433" s="117">
        <f t="shared" si="146"/>
        <v>4.2039288049058809</v>
      </c>
      <c r="C433" s="82">
        <f t="shared" si="139"/>
        <v>2.6720847807125896E-2</v>
      </c>
      <c r="D433" s="82">
        <f t="shared" si="144"/>
        <v>0</v>
      </c>
      <c r="E433" s="82">
        <f t="shared" si="144"/>
        <v>0</v>
      </c>
      <c r="F433" s="82">
        <f t="shared" si="144"/>
        <v>0</v>
      </c>
      <c r="G433" s="82">
        <f t="shared" si="144"/>
        <v>0.10251394441727543</v>
      </c>
      <c r="H433" s="82">
        <f t="shared" si="144"/>
        <v>0</v>
      </c>
      <c r="I433" s="82">
        <f t="shared" ref="D433:AG442" si="147">I$36/1.98347/30</f>
        <v>0</v>
      </c>
      <c r="J433" s="82">
        <f t="shared" si="147"/>
        <v>3.8820854361296111E-3</v>
      </c>
      <c r="K433" s="82">
        <f t="shared" si="147"/>
        <v>0</v>
      </c>
      <c r="L433" s="82">
        <f t="shared" si="147"/>
        <v>0.82347266826991761</v>
      </c>
      <c r="M433" s="82">
        <f t="shared" si="147"/>
        <v>0.77305597429420836</v>
      </c>
      <c r="N433" s="82">
        <f t="shared" si="147"/>
        <v>1.0923617028070334</v>
      </c>
      <c r="O433" s="82">
        <f t="shared" si="121"/>
        <v>0.91926438682376521</v>
      </c>
      <c r="P433" s="82">
        <f t="shared" si="121"/>
        <v>0</v>
      </c>
      <c r="Q433" s="82">
        <f t="shared" si="147"/>
        <v>0</v>
      </c>
      <c r="R433" s="82">
        <f t="shared" si="147"/>
        <v>8.4027823292848719E-2</v>
      </c>
      <c r="S433" s="82">
        <f t="shared" si="147"/>
        <v>1.0923617028070336E-2</v>
      </c>
      <c r="T433" s="82">
        <f t="shared" si="147"/>
        <v>0</v>
      </c>
      <c r="U433" s="82">
        <f t="shared" si="147"/>
        <v>0.14167091007174293</v>
      </c>
      <c r="V433" s="82">
        <f t="shared" si="147"/>
        <v>7.2263928031849903E-2</v>
      </c>
      <c r="W433" s="82">
        <f t="shared" si="141"/>
        <v>0</v>
      </c>
      <c r="X433" s="82">
        <f t="shared" si="147"/>
        <v>0.10503477911606091</v>
      </c>
      <c r="Y433" s="82">
        <f t="shared" si="147"/>
        <v>0</v>
      </c>
      <c r="Z433" s="82">
        <f t="shared" si="147"/>
        <v>1.3444451726855797E-2</v>
      </c>
      <c r="AA433" s="82">
        <f t="shared" si="147"/>
        <v>0</v>
      </c>
      <c r="AB433" s="82"/>
      <c r="AC433" s="82">
        <f t="shared" si="147"/>
        <v>0</v>
      </c>
      <c r="AD433" s="82">
        <f t="shared" si="147"/>
        <v>1.6805564658569746E-2</v>
      </c>
      <c r="AE433" s="82">
        <f t="shared" si="147"/>
        <v>0</v>
      </c>
      <c r="AF433" s="82">
        <f t="shared" si="147"/>
        <v>0</v>
      </c>
      <c r="AG433" s="82">
        <f t="shared" si="147"/>
        <v>0</v>
      </c>
      <c r="AH433" s="82">
        <f t="shared" si="145"/>
        <v>1.848612112442672E-2</v>
      </c>
      <c r="AI433" s="82">
        <f t="shared" si="145"/>
        <v>0</v>
      </c>
    </row>
    <row r="434" spans="1:35">
      <c r="A434" s="113">
        <f t="shared" si="135"/>
        <v>41387</v>
      </c>
      <c r="B434" s="117">
        <f t="shared" si="146"/>
        <v>4.2039288049058809</v>
      </c>
      <c r="C434" s="82">
        <f t="shared" si="139"/>
        <v>2.6720847807125896E-2</v>
      </c>
      <c r="D434" s="82">
        <f t="shared" si="147"/>
        <v>0</v>
      </c>
      <c r="E434" s="82">
        <f t="shared" si="147"/>
        <v>0</v>
      </c>
      <c r="F434" s="82">
        <f t="shared" si="147"/>
        <v>0</v>
      </c>
      <c r="G434" s="82">
        <f t="shared" si="147"/>
        <v>0.10251394441727543</v>
      </c>
      <c r="H434" s="82">
        <f t="shared" si="147"/>
        <v>0</v>
      </c>
      <c r="I434" s="82">
        <f t="shared" si="147"/>
        <v>0</v>
      </c>
      <c r="J434" s="82">
        <f t="shared" si="147"/>
        <v>3.8820854361296111E-3</v>
      </c>
      <c r="K434" s="82">
        <f t="shared" si="147"/>
        <v>0</v>
      </c>
      <c r="L434" s="82">
        <f t="shared" si="147"/>
        <v>0.82347266826991761</v>
      </c>
      <c r="M434" s="82">
        <f t="shared" si="147"/>
        <v>0.77305597429420836</v>
      </c>
      <c r="N434" s="82">
        <f t="shared" si="147"/>
        <v>1.0923617028070334</v>
      </c>
      <c r="O434" s="82">
        <f t="shared" si="121"/>
        <v>0.91926438682376521</v>
      </c>
      <c r="P434" s="82">
        <f t="shared" si="121"/>
        <v>0</v>
      </c>
      <c r="Q434" s="82">
        <f t="shared" si="147"/>
        <v>0</v>
      </c>
      <c r="R434" s="82">
        <f t="shared" si="147"/>
        <v>8.4027823292848719E-2</v>
      </c>
      <c r="S434" s="82">
        <f t="shared" si="147"/>
        <v>1.0923617028070336E-2</v>
      </c>
      <c r="T434" s="82">
        <f t="shared" si="147"/>
        <v>0</v>
      </c>
      <c r="U434" s="82">
        <f t="shared" si="147"/>
        <v>0.14167091007174293</v>
      </c>
      <c r="V434" s="82">
        <f t="shared" si="147"/>
        <v>7.2263928031849903E-2</v>
      </c>
      <c r="W434" s="82">
        <f t="shared" si="141"/>
        <v>0</v>
      </c>
      <c r="X434" s="82">
        <f t="shared" si="147"/>
        <v>0.10503477911606091</v>
      </c>
      <c r="Y434" s="82">
        <f t="shared" si="147"/>
        <v>0</v>
      </c>
      <c r="Z434" s="82">
        <f t="shared" si="147"/>
        <v>1.3444451726855797E-2</v>
      </c>
      <c r="AA434" s="82">
        <f t="shared" si="147"/>
        <v>0</v>
      </c>
      <c r="AB434" s="82"/>
      <c r="AC434" s="82">
        <f t="shared" si="147"/>
        <v>0</v>
      </c>
      <c r="AD434" s="82">
        <f t="shared" si="147"/>
        <v>1.6805564658569746E-2</v>
      </c>
      <c r="AE434" s="82">
        <f t="shared" si="147"/>
        <v>0</v>
      </c>
      <c r="AF434" s="82">
        <f t="shared" si="147"/>
        <v>0</v>
      </c>
      <c r="AG434" s="82">
        <f t="shared" si="145"/>
        <v>0</v>
      </c>
      <c r="AH434" s="82">
        <f t="shared" si="145"/>
        <v>1.848612112442672E-2</v>
      </c>
      <c r="AI434" s="82">
        <f t="shared" si="145"/>
        <v>0</v>
      </c>
    </row>
    <row r="435" spans="1:35">
      <c r="A435" s="113">
        <f t="shared" si="135"/>
        <v>41388</v>
      </c>
      <c r="B435" s="117">
        <f t="shared" si="146"/>
        <v>4.2039288049058809</v>
      </c>
      <c r="C435" s="82">
        <f t="shared" si="139"/>
        <v>2.6720847807125896E-2</v>
      </c>
      <c r="D435" s="82">
        <f t="shared" si="147"/>
        <v>0</v>
      </c>
      <c r="E435" s="82">
        <f t="shared" si="147"/>
        <v>0</v>
      </c>
      <c r="F435" s="82">
        <f t="shared" si="147"/>
        <v>0</v>
      </c>
      <c r="G435" s="82">
        <f t="shared" si="147"/>
        <v>0.10251394441727543</v>
      </c>
      <c r="H435" s="82">
        <f t="shared" si="147"/>
        <v>0</v>
      </c>
      <c r="I435" s="82">
        <f t="shared" si="147"/>
        <v>0</v>
      </c>
      <c r="J435" s="82">
        <f t="shared" si="147"/>
        <v>3.8820854361296111E-3</v>
      </c>
      <c r="K435" s="82">
        <f t="shared" si="147"/>
        <v>0</v>
      </c>
      <c r="L435" s="82">
        <f t="shared" si="147"/>
        <v>0.82347266826991761</v>
      </c>
      <c r="M435" s="82">
        <f t="shared" si="147"/>
        <v>0.77305597429420836</v>
      </c>
      <c r="N435" s="82">
        <f t="shared" si="147"/>
        <v>1.0923617028070334</v>
      </c>
      <c r="O435" s="82">
        <f t="shared" si="121"/>
        <v>0.91926438682376521</v>
      </c>
      <c r="P435" s="82">
        <f t="shared" si="121"/>
        <v>0</v>
      </c>
      <c r="Q435" s="82">
        <f t="shared" si="147"/>
        <v>0</v>
      </c>
      <c r="R435" s="82">
        <f t="shared" si="147"/>
        <v>8.4027823292848719E-2</v>
      </c>
      <c r="S435" s="82">
        <f t="shared" si="147"/>
        <v>1.0923617028070336E-2</v>
      </c>
      <c r="T435" s="82">
        <f t="shared" si="147"/>
        <v>0</v>
      </c>
      <c r="U435" s="82">
        <f t="shared" si="147"/>
        <v>0.14167091007174293</v>
      </c>
      <c r="V435" s="82">
        <f t="shared" si="147"/>
        <v>7.2263928031849903E-2</v>
      </c>
      <c r="W435" s="82">
        <f t="shared" si="141"/>
        <v>0</v>
      </c>
      <c r="X435" s="82">
        <f t="shared" si="147"/>
        <v>0.10503477911606091</v>
      </c>
      <c r="Y435" s="82">
        <f t="shared" si="147"/>
        <v>0</v>
      </c>
      <c r="Z435" s="82">
        <f t="shared" si="147"/>
        <v>1.3444451726855797E-2</v>
      </c>
      <c r="AA435" s="82">
        <f t="shared" si="147"/>
        <v>0</v>
      </c>
      <c r="AB435" s="82"/>
      <c r="AC435" s="82">
        <f t="shared" si="147"/>
        <v>0</v>
      </c>
      <c r="AD435" s="82">
        <f t="shared" si="147"/>
        <v>1.6805564658569746E-2</v>
      </c>
      <c r="AE435" s="82">
        <f t="shared" si="147"/>
        <v>0</v>
      </c>
      <c r="AF435" s="82">
        <f t="shared" si="147"/>
        <v>0</v>
      </c>
      <c r="AG435" s="82">
        <f t="shared" si="145"/>
        <v>0</v>
      </c>
      <c r="AH435" s="82">
        <f t="shared" si="145"/>
        <v>1.848612112442672E-2</v>
      </c>
      <c r="AI435" s="82">
        <f t="shared" si="145"/>
        <v>0</v>
      </c>
    </row>
    <row r="436" spans="1:35">
      <c r="A436" s="113">
        <f t="shared" si="135"/>
        <v>41389</v>
      </c>
      <c r="B436" s="117">
        <f t="shared" si="146"/>
        <v>4.2039288049058809</v>
      </c>
      <c r="C436" s="82">
        <f t="shared" si="139"/>
        <v>2.6720847807125896E-2</v>
      </c>
      <c r="D436" s="82">
        <f t="shared" si="147"/>
        <v>0</v>
      </c>
      <c r="E436" s="82">
        <f t="shared" si="147"/>
        <v>0</v>
      </c>
      <c r="F436" s="82">
        <f t="shared" si="147"/>
        <v>0</v>
      </c>
      <c r="G436" s="82">
        <f t="shared" si="147"/>
        <v>0.10251394441727543</v>
      </c>
      <c r="H436" s="82">
        <f t="shared" si="147"/>
        <v>0</v>
      </c>
      <c r="I436" s="82">
        <f t="shared" si="147"/>
        <v>0</v>
      </c>
      <c r="J436" s="82">
        <f t="shared" si="147"/>
        <v>3.8820854361296111E-3</v>
      </c>
      <c r="K436" s="82">
        <f t="shared" si="147"/>
        <v>0</v>
      </c>
      <c r="L436" s="82">
        <f t="shared" si="147"/>
        <v>0.82347266826991761</v>
      </c>
      <c r="M436" s="82">
        <f t="shared" si="147"/>
        <v>0.77305597429420836</v>
      </c>
      <c r="N436" s="82">
        <f t="shared" si="147"/>
        <v>1.0923617028070334</v>
      </c>
      <c r="O436" s="82">
        <f t="shared" ref="O436:P499" si="148">O$24/1.98347/30</f>
        <v>0.91926438682376521</v>
      </c>
      <c r="P436" s="82">
        <f t="shared" si="148"/>
        <v>0</v>
      </c>
      <c r="Q436" s="82">
        <f t="shared" si="147"/>
        <v>0</v>
      </c>
      <c r="R436" s="82">
        <f t="shared" si="147"/>
        <v>8.4027823292848719E-2</v>
      </c>
      <c r="S436" s="82">
        <f t="shared" si="147"/>
        <v>1.0923617028070336E-2</v>
      </c>
      <c r="T436" s="82">
        <f t="shared" si="147"/>
        <v>0</v>
      </c>
      <c r="U436" s="82">
        <f t="shared" si="147"/>
        <v>0.14167091007174293</v>
      </c>
      <c r="V436" s="82">
        <f t="shared" si="147"/>
        <v>7.2263928031849903E-2</v>
      </c>
      <c r="W436" s="82">
        <f t="shared" si="141"/>
        <v>0</v>
      </c>
      <c r="X436" s="82">
        <f t="shared" si="147"/>
        <v>0.10503477911606091</v>
      </c>
      <c r="Y436" s="82">
        <f t="shared" si="147"/>
        <v>0</v>
      </c>
      <c r="Z436" s="82">
        <f t="shared" si="147"/>
        <v>1.3444451726855797E-2</v>
      </c>
      <c r="AA436" s="82">
        <f t="shared" si="147"/>
        <v>0</v>
      </c>
      <c r="AB436" s="82"/>
      <c r="AC436" s="82">
        <f t="shared" si="147"/>
        <v>0</v>
      </c>
      <c r="AD436" s="82">
        <f t="shared" si="147"/>
        <v>1.6805564658569746E-2</v>
      </c>
      <c r="AE436" s="82">
        <f t="shared" si="147"/>
        <v>0</v>
      </c>
      <c r="AF436" s="82">
        <f t="shared" si="147"/>
        <v>0</v>
      </c>
      <c r="AG436" s="82">
        <f t="shared" si="145"/>
        <v>0</v>
      </c>
      <c r="AH436" s="82">
        <f t="shared" si="145"/>
        <v>1.848612112442672E-2</v>
      </c>
      <c r="AI436" s="82">
        <f t="shared" si="145"/>
        <v>0</v>
      </c>
    </row>
    <row r="437" spans="1:35">
      <c r="A437" s="113">
        <f t="shared" si="135"/>
        <v>41390</v>
      </c>
      <c r="B437" s="117">
        <f t="shared" si="146"/>
        <v>4.2039288049058809</v>
      </c>
      <c r="C437" s="82">
        <f t="shared" si="139"/>
        <v>2.6720847807125896E-2</v>
      </c>
      <c r="D437" s="82">
        <f t="shared" si="147"/>
        <v>0</v>
      </c>
      <c r="E437" s="82">
        <f t="shared" si="147"/>
        <v>0</v>
      </c>
      <c r="F437" s="82">
        <f t="shared" si="147"/>
        <v>0</v>
      </c>
      <c r="G437" s="82">
        <f t="shared" si="147"/>
        <v>0.10251394441727543</v>
      </c>
      <c r="H437" s="82">
        <f t="shared" si="147"/>
        <v>0</v>
      </c>
      <c r="I437" s="82">
        <f t="shared" si="147"/>
        <v>0</v>
      </c>
      <c r="J437" s="82">
        <f t="shared" si="147"/>
        <v>3.8820854361296111E-3</v>
      </c>
      <c r="K437" s="82">
        <f t="shared" si="147"/>
        <v>0</v>
      </c>
      <c r="L437" s="82">
        <f t="shared" si="147"/>
        <v>0.82347266826991761</v>
      </c>
      <c r="M437" s="82">
        <f t="shared" si="147"/>
        <v>0.77305597429420836</v>
      </c>
      <c r="N437" s="82">
        <f t="shared" si="147"/>
        <v>1.0923617028070334</v>
      </c>
      <c r="O437" s="82">
        <f t="shared" si="148"/>
        <v>0.91926438682376521</v>
      </c>
      <c r="P437" s="82">
        <f t="shared" si="148"/>
        <v>0</v>
      </c>
      <c r="Q437" s="82">
        <f t="shared" si="147"/>
        <v>0</v>
      </c>
      <c r="R437" s="82">
        <f t="shared" si="147"/>
        <v>8.4027823292848719E-2</v>
      </c>
      <c r="S437" s="82">
        <f t="shared" si="147"/>
        <v>1.0923617028070336E-2</v>
      </c>
      <c r="T437" s="82">
        <f t="shared" si="147"/>
        <v>0</v>
      </c>
      <c r="U437" s="82">
        <f t="shared" si="147"/>
        <v>0.14167091007174293</v>
      </c>
      <c r="V437" s="82">
        <f t="shared" si="147"/>
        <v>7.2263928031849903E-2</v>
      </c>
      <c r="W437" s="82">
        <f t="shared" si="141"/>
        <v>0</v>
      </c>
      <c r="X437" s="82">
        <f t="shared" si="147"/>
        <v>0.10503477911606091</v>
      </c>
      <c r="Y437" s="82">
        <f t="shared" si="147"/>
        <v>0</v>
      </c>
      <c r="Z437" s="82">
        <f t="shared" si="147"/>
        <v>1.3444451726855797E-2</v>
      </c>
      <c r="AA437" s="82">
        <f t="shared" si="147"/>
        <v>0</v>
      </c>
      <c r="AB437" s="82"/>
      <c r="AC437" s="82">
        <f t="shared" si="147"/>
        <v>0</v>
      </c>
      <c r="AD437" s="82">
        <f t="shared" si="147"/>
        <v>1.6805564658569746E-2</v>
      </c>
      <c r="AE437" s="82">
        <f t="shared" si="147"/>
        <v>0</v>
      </c>
      <c r="AF437" s="82">
        <f t="shared" si="147"/>
        <v>0</v>
      </c>
      <c r="AG437" s="82">
        <f t="shared" si="145"/>
        <v>0</v>
      </c>
      <c r="AH437" s="82">
        <f t="shared" si="145"/>
        <v>1.848612112442672E-2</v>
      </c>
      <c r="AI437" s="82">
        <f t="shared" si="145"/>
        <v>0</v>
      </c>
    </row>
    <row r="438" spans="1:35">
      <c r="A438" s="113">
        <f t="shared" si="135"/>
        <v>41391</v>
      </c>
      <c r="B438" s="117">
        <f t="shared" si="146"/>
        <v>4.2039288049058809</v>
      </c>
      <c r="C438" s="82">
        <f t="shared" si="139"/>
        <v>2.6720847807125896E-2</v>
      </c>
      <c r="D438" s="82">
        <f t="shared" si="147"/>
        <v>0</v>
      </c>
      <c r="E438" s="82">
        <f t="shared" si="147"/>
        <v>0</v>
      </c>
      <c r="F438" s="82">
        <f t="shared" si="147"/>
        <v>0</v>
      </c>
      <c r="G438" s="82">
        <f t="shared" si="147"/>
        <v>0.10251394441727543</v>
      </c>
      <c r="H438" s="82">
        <f t="shared" si="147"/>
        <v>0</v>
      </c>
      <c r="I438" s="82">
        <f t="shared" si="147"/>
        <v>0</v>
      </c>
      <c r="J438" s="82">
        <f t="shared" si="147"/>
        <v>3.8820854361296111E-3</v>
      </c>
      <c r="K438" s="82">
        <f t="shared" si="147"/>
        <v>0</v>
      </c>
      <c r="L438" s="82">
        <f t="shared" si="147"/>
        <v>0.82347266826991761</v>
      </c>
      <c r="M438" s="82">
        <f t="shared" si="147"/>
        <v>0.77305597429420836</v>
      </c>
      <c r="N438" s="82">
        <f t="shared" si="147"/>
        <v>1.0923617028070334</v>
      </c>
      <c r="O438" s="82">
        <f t="shared" si="148"/>
        <v>0.91926438682376521</v>
      </c>
      <c r="P438" s="82">
        <f t="shared" si="148"/>
        <v>0</v>
      </c>
      <c r="Q438" s="82">
        <f t="shared" si="147"/>
        <v>0</v>
      </c>
      <c r="R438" s="82">
        <f t="shared" si="147"/>
        <v>8.4027823292848719E-2</v>
      </c>
      <c r="S438" s="82">
        <f t="shared" si="147"/>
        <v>1.0923617028070336E-2</v>
      </c>
      <c r="T438" s="82">
        <f t="shared" si="147"/>
        <v>0</v>
      </c>
      <c r="U438" s="82">
        <f t="shared" si="147"/>
        <v>0.14167091007174293</v>
      </c>
      <c r="V438" s="82">
        <f t="shared" si="147"/>
        <v>7.2263928031849903E-2</v>
      </c>
      <c r="W438" s="82">
        <f t="shared" si="141"/>
        <v>0</v>
      </c>
      <c r="X438" s="82">
        <f t="shared" si="147"/>
        <v>0.10503477911606091</v>
      </c>
      <c r="Y438" s="82">
        <f t="shared" si="147"/>
        <v>0</v>
      </c>
      <c r="Z438" s="82">
        <f t="shared" si="147"/>
        <v>1.3444451726855797E-2</v>
      </c>
      <c r="AA438" s="82">
        <f t="shared" si="147"/>
        <v>0</v>
      </c>
      <c r="AB438" s="82"/>
      <c r="AC438" s="82">
        <f t="shared" si="147"/>
        <v>0</v>
      </c>
      <c r="AD438" s="82">
        <f t="shared" si="147"/>
        <v>1.6805564658569746E-2</v>
      </c>
      <c r="AE438" s="82">
        <f t="shared" si="147"/>
        <v>0</v>
      </c>
      <c r="AF438" s="82">
        <f t="shared" si="147"/>
        <v>0</v>
      </c>
      <c r="AG438" s="82">
        <f t="shared" si="145"/>
        <v>0</v>
      </c>
      <c r="AH438" s="82">
        <f t="shared" si="145"/>
        <v>1.848612112442672E-2</v>
      </c>
      <c r="AI438" s="82">
        <f t="shared" si="145"/>
        <v>0</v>
      </c>
    </row>
    <row r="439" spans="1:35">
      <c r="A439" s="113">
        <f t="shared" si="135"/>
        <v>41392</v>
      </c>
      <c r="B439" s="117">
        <f t="shared" si="146"/>
        <v>4.2039288049058809</v>
      </c>
      <c r="C439" s="82">
        <f t="shared" si="139"/>
        <v>2.6720847807125896E-2</v>
      </c>
      <c r="D439" s="82">
        <f t="shared" si="147"/>
        <v>0</v>
      </c>
      <c r="E439" s="82">
        <f t="shared" si="147"/>
        <v>0</v>
      </c>
      <c r="F439" s="82">
        <f t="shared" si="147"/>
        <v>0</v>
      </c>
      <c r="G439" s="82">
        <f t="shared" si="147"/>
        <v>0.10251394441727543</v>
      </c>
      <c r="H439" s="82">
        <f t="shared" si="147"/>
        <v>0</v>
      </c>
      <c r="I439" s="82">
        <f t="shared" si="147"/>
        <v>0</v>
      </c>
      <c r="J439" s="82">
        <f t="shared" si="147"/>
        <v>3.8820854361296111E-3</v>
      </c>
      <c r="K439" s="82">
        <f t="shared" si="147"/>
        <v>0</v>
      </c>
      <c r="L439" s="82">
        <f t="shared" si="147"/>
        <v>0.82347266826991761</v>
      </c>
      <c r="M439" s="82">
        <f t="shared" si="147"/>
        <v>0.77305597429420836</v>
      </c>
      <c r="N439" s="82">
        <f t="shared" si="147"/>
        <v>1.0923617028070334</v>
      </c>
      <c r="O439" s="82">
        <f t="shared" si="148"/>
        <v>0.91926438682376521</v>
      </c>
      <c r="P439" s="82">
        <f t="shared" si="148"/>
        <v>0</v>
      </c>
      <c r="Q439" s="82">
        <f t="shared" si="147"/>
        <v>0</v>
      </c>
      <c r="R439" s="82">
        <f t="shared" si="147"/>
        <v>8.4027823292848719E-2</v>
      </c>
      <c r="S439" s="82">
        <f t="shared" si="147"/>
        <v>1.0923617028070336E-2</v>
      </c>
      <c r="T439" s="82">
        <f t="shared" si="147"/>
        <v>0</v>
      </c>
      <c r="U439" s="82">
        <f t="shared" si="147"/>
        <v>0.14167091007174293</v>
      </c>
      <c r="V439" s="82">
        <f t="shared" si="147"/>
        <v>7.2263928031849903E-2</v>
      </c>
      <c r="W439" s="82">
        <f t="shared" si="141"/>
        <v>0</v>
      </c>
      <c r="X439" s="82">
        <f t="shared" si="147"/>
        <v>0.10503477911606091</v>
      </c>
      <c r="Y439" s="82">
        <f t="shared" si="147"/>
        <v>0</v>
      </c>
      <c r="Z439" s="82">
        <f t="shared" si="147"/>
        <v>1.3444451726855797E-2</v>
      </c>
      <c r="AA439" s="82">
        <f t="shared" si="147"/>
        <v>0</v>
      </c>
      <c r="AB439" s="82"/>
      <c r="AC439" s="82">
        <f t="shared" si="147"/>
        <v>0</v>
      </c>
      <c r="AD439" s="82">
        <f t="shared" si="147"/>
        <v>1.6805564658569746E-2</v>
      </c>
      <c r="AE439" s="82">
        <f t="shared" si="147"/>
        <v>0</v>
      </c>
      <c r="AF439" s="82">
        <f t="shared" si="147"/>
        <v>0</v>
      </c>
      <c r="AG439" s="82">
        <f t="shared" si="145"/>
        <v>0</v>
      </c>
      <c r="AH439" s="82">
        <f t="shared" si="145"/>
        <v>1.848612112442672E-2</v>
      </c>
      <c r="AI439" s="82">
        <f t="shared" si="145"/>
        <v>0</v>
      </c>
    </row>
    <row r="440" spans="1:35">
      <c r="A440" s="113">
        <f t="shared" si="135"/>
        <v>41393</v>
      </c>
      <c r="B440" s="117">
        <f t="shared" si="146"/>
        <v>4.2039288049058809</v>
      </c>
      <c r="C440" s="82">
        <f t="shared" si="139"/>
        <v>2.6720847807125896E-2</v>
      </c>
      <c r="D440" s="82">
        <f t="shared" si="147"/>
        <v>0</v>
      </c>
      <c r="E440" s="82">
        <f t="shared" si="147"/>
        <v>0</v>
      </c>
      <c r="F440" s="82">
        <f t="shared" si="147"/>
        <v>0</v>
      </c>
      <c r="G440" s="82">
        <f t="shared" si="147"/>
        <v>0.10251394441727543</v>
      </c>
      <c r="H440" s="82">
        <f t="shared" si="147"/>
        <v>0</v>
      </c>
      <c r="I440" s="82">
        <f t="shared" si="147"/>
        <v>0</v>
      </c>
      <c r="J440" s="82">
        <f t="shared" si="147"/>
        <v>3.8820854361296111E-3</v>
      </c>
      <c r="K440" s="82">
        <f t="shared" si="147"/>
        <v>0</v>
      </c>
      <c r="L440" s="82">
        <f t="shared" si="147"/>
        <v>0.82347266826991761</v>
      </c>
      <c r="M440" s="82">
        <f t="shared" si="147"/>
        <v>0.77305597429420836</v>
      </c>
      <c r="N440" s="82">
        <f t="shared" si="147"/>
        <v>1.0923617028070334</v>
      </c>
      <c r="O440" s="82">
        <f t="shared" si="148"/>
        <v>0.91926438682376521</v>
      </c>
      <c r="P440" s="82">
        <f t="shared" si="148"/>
        <v>0</v>
      </c>
      <c r="Q440" s="82">
        <f t="shared" si="147"/>
        <v>0</v>
      </c>
      <c r="R440" s="82">
        <f t="shared" si="147"/>
        <v>8.4027823292848719E-2</v>
      </c>
      <c r="S440" s="82">
        <f t="shared" si="147"/>
        <v>1.0923617028070336E-2</v>
      </c>
      <c r="T440" s="82">
        <f t="shared" si="147"/>
        <v>0</v>
      </c>
      <c r="U440" s="82">
        <f t="shared" si="147"/>
        <v>0.14167091007174293</v>
      </c>
      <c r="V440" s="82">
        <f t="shared" si="147"/>
        <v>7.2263928031849903E-2</v>
      </c>
      <c r="W440" s="82">
        <f t="shared" si="141"/>
        <v>0</v>
      </c>
      <c r="X440" s="82">
        <f t="shared" si="147"/>
        <v>0.10503477911606091</v>
      </c>
      <c r="Y440" s="82">
        <f t="shared" si="147"/>
        <v>0</v>
      </c>
      <c r="Z440" s="82">
        <f t="shared" si="147"/>
        <v>1.3444451726855797E-2</v>
      </c>
      <c r="AA440" s="82">
        <f t="shared" si="147"/>
        <v>0</v>
      </c>
      <c r="AB440" s="82"/>
      <c r="AC440" s="82">
        <f t="shared" si="147"/>
        <v>0</v>
      </c>
      <c r="AD440" s="82">
        <f t="shared" si="147"/>
        <v>1.6805564658569746E-2</v>
      </c>
      <c r="AE440" s="82">
        <f t="shared" si="147"/>
        <v>0</v>
      </c>
      <c r="AF440" s="82">
        <f t="shared" si="147"/>
        <v>0</v>
      </c>
      <c r="AG440" s="82">
        <f t="shared" si="145"/>
        <v>0</v>
      </c>
      <c r="AH440" s="82">
        <f t="shared" si="145"/>
        <v>1.848612112442672E-2</v>
      </c>
      <c r="AI440" s="82">
        <f t="shared" si="145"/>
        <v>0</v>
      </c>
    </row>
    <row r="441" spans="1:35">
      <c r="A441" s="113">
        <f t="shared" si="135"/>
        <v>41394</v>
      </c>
      <c r="B441" s="117">
        <f t="shared" si="146"/>
        <v>4.2039288049058809</v>
      </c>
      <c r="C441" s="82">
        <f t="shared" si="139"/>
        <v>2.6720847807125896E-2</v>
      </c>
      <c r="D441" s="82">
        <f t="shared" si="147"/>
        <v>0</v>
      </c>
      <c r="E441" s="82">
        <f t="shared" si="147"/>
        <v>0</v>
      </c>
      <c r="F441" s="82">
        <f t="shared" si="147"/>
        <v>0</v>
      </c>
      <c r="G441" s="82">
        <f t="shared" si="147"/>
        <v>0.10251394441727543</v>
      </c>
      <c r="H441" s="82">
        <f t="shared" si="147"/>
        <v>0</v>
      </c>
      <c r="I441" s="82">
        <f t="shared" si="147"/>
        <v>0</v>
      </c>
      <c r="J441" s="82">
        <f t="shared" si="147"/>
        <v>3.8820854361296111E-3</v>
      </c>
      <c r="K441" s="82">
        <f t="shared" si="147"/>
        <v>0</v>
      </c>
      <c r="L441" s="82">
        <f t="shared" si="147"/>
        <v>0.82347266826991761</v>
      </c>
      <c r="M441" s="82">
        <f t="shared" si="147"/>
        <v>0.77305597429420836</v>
      </c>
      <c r="N441" s="82">
        <f t="shared" si="147"/>
        <v>1.0923617028070334</v>
      </c>
      <c r="O441" s="82">
        <f t="shared" si="148"/>
        <v>0.91926438682376521</v>
      </c>
      <c r="P441" s="82">
        <f t="shared" si="148"/>
        <v>0</v>
      </c>
      <c r="Q441" s="82">
        <f t="shared" si="147"/>
        <v>0</v>
      </c>
      <c r="R441" s="82">
        <f t="shared" si="147"/>
        <v>8.4027823292848719E-2</v>
      </c>
      <c r="S441" s="82">
        <f t="shared" si="147"/>
        <v>1.0923617028070336E-2</v>
      </c>
      <c r="T441" s="82">
        <f t="shared" si="147"/>
        <v>0</v>
      </c>
      <c r="U441" s="82">
        <f t="shared" si="147"/>
        <v>0.14167091007174293</v>
      </c>
      <c r="V441" s="82">
        <f t="shared" si="147"/>
        <v>7.2263928031849903E-2</v>
      </c>
      <c r="W441" s="82">
        <f t="shared" si="141"/>
        <v>0</v>
      </c>
      <c r="X441" s="82">
        <f t="shared" si="147"/>
        <v>0.10503477911606091</v>
      </c>
      <c r="Y441" s="82">
        <f t="shared" si="147"/>
        <v>0</v>
      </c>
      <c r="Z441" s="82">
        <f t="shared" si="147"/>
        <v>1.3444451726855797E-2</v>
      </c>
      <c r="AA441" s="82">
        <f t="shared" si="147"/>
        <v>0</v>
      </c>
      <c r="AB441" s="82"/>
      <c r="AC441" s="82">
        <f t="shared" si="147"/>
        <v>0</v>
      </c>
      <c r="AD441" s="82">
        <f t="shared" si="147"/>
        <v>1.6805564658569746E-2</v>
      </c>
      <c r="AE441" s="82">
        <f t="shared" si="147"/>
        <v>0</v>
      </c>
      <c r="AF441" s="82">
        <f t="shared" si="147"/>
        <v>0</v>
      </c>
      <c r="AG441" s="82">
        <f t="shared" si="145"/>
        <v>0</v>
      </c>
      <c r="AH441" s="82">
        <f t="shared" si="145"/>
        <v>1.848612112442672E-2</v>
      </c>
      <c r="AI441" s="82">
        <f t="shared" si="145"/>
        <v>0</v>
      </c>
    </row>
    <row r="442" spans="1:35">
      <c r="A442" s="113">
        <f t="shared" si="135"/>
        <v>41395</v>
      </c>
      <c r="B442" s="117">
        <f t="shared" si="146"/>
        <v>4.2039288049058809</v>
      </c>
      <c r="C442" s="82">
        <f t="shared" si="139"/>
        <v>2.6720847807125896E-2</v>
      </c>
      <c r="D442" s="82">
        <f t="shared" si="147"/>
        <v>0</v>
      </c>
      <c r="E442" s="82">
        <f t="shared" si="147"/>
        <v>0</v>
      </c>
      <c r="F442" s="82">
        <f t="shared" si="147"/>
        <v>0</v>
      </c>
      <c r="G442" s="82">
        <f t="shared" si="147"/>
        <v>0.10251394441727543</v>
      </c>
      <c r="H442" s="82">
        <f t="shared" si="147"/>
        <v>0</v>
      </c>
      <c r="I442" s="82">
        <f t="shared" si="147"/>
        <v>0</v>
      </c>
      <c r="J442" s="82">
        <f t="shared" si="147"/>
        <v>3.8820854361296111E-3</v>
      </c>
      <c r="K442" s="82">
        <f t="shared" si="147"/>
        <v>0</v>
      </c>
      <c r="L442" s="82">
        <f t="shared" si="147"/>
        <v>0.82347266826991761</v>
      </c>
      <c r="M442" s="82">
        <f t="shared" si="147"/>
        <v>0.77305597429420836</v>
      </c>
      <c r="N442" s="82">
        <f t="shared" si="147"/>
        <v>1.0923617028070334</v>
      </c>
      <c r="O442" s="82">
        <f t="shared" si="148"/>
        <v>0.91926438682376521</v>
      </c>
      <c r="P442" s="82">
        <f t="shared" si="148"/>
        <v>0</v>
      </c>
      <c r="Q442" s="82">
        <f t="shared" si="147"/>
        <v>0</v>
      </c>
      <c r="R442" s="82">
        <f t="shared" si="147"/>
        <v>8.4027823292848719E-2</v>
      </c>
      <c r="S442" s="82">
        <f t="shared" si="147"/>
        <v>1.0923617028070336E-2</v>
      </c>
      <c r="T442" s="82">
        <f t="shared" si="147"/>
        <v>0</v>
      </c>
      <c r="U442" s="82">
        <f t="shared" si="147"/>
        <v>0.14167091007174293</v>
      </c>
      <c r="V442" s="82">
        <f t="shared" si="147"/>
        <v>7.2263928031849903E-2</v>
      </c>
      <c r="W442" s="82">
        <f t="shared" si="141"/>
        <v>0</v>
      </c>
      <c r="X442" s="82">
        <f t="shared" si="147"/>
        <v>0.10503477911606091</v>
      </c>
      <c r="Y442" s="82">
        <f t="shared" si="147"/>
        <v>0</v>
      </c>
      <c r="Z442" s="82">
        <f t="shared" si="147"/>
        <v>1.3444451726855797E-2</v>
      </c>
      <c r="AA442" s="82">
        <f t="shared" si="147"/>
        <v>0</v>
      </c>
      <c r="AB442" s="82"/>
      <c r="AC442" s="82">
        <f t="shared" si="147"/>
        <v>0</v>
      </c>
      <c r="AD442" s="82">
        <f t="shared" si="147"/>
        <v>1.6805564658569746E-2</v>
      </c>
      <c r="AE442" s="82">
        <f t="shared" si="147"/>
        <v>0</v>
      </c>
      <c r="AF442" s="82">
        <f t="shared" si="147"/>
        <v>0</v>
      </c>
      <c r="AG442" s="82">
        <f t="shared" si="145"/>
        <v>0</v>
      </c>
      <c r="AH442" s="82">
        <f t="shared" si="145"/>
        <v>1.848612112442672E-2</v>
      </c>
      <c r="AI442" s="82">
        <f t="shared" si="145"/>
        <v>0</v>
      </c>
    </row>
    <row r="443" spans="1:35">
      <c r="A443" s="113">
        <f t="shared" si="135"/>
        <v>41396</v>
      </c>
      <c r="B443" s="117">
        <f t="shared" si="146"/>
        <v>4.5217973865829038</v>
      </c>
      <c r="C443" s="82">
        <f t="shared" ref="C443:C473" si="149">C$37/1.98347/31</f>
        <v>0</v>
      </c>
      <c r="D443" s="82">
        <f t="shared" ref="D443:AG455" si="150">D$37/1.98347/31</f>
        <v>0</v>
      </c>
      <c r="E443" s="82">
        <f t="shared" si="150"/>
        <v>0</v>
      </c>
      <c r="F443" s="82">
        <f t="shared" ref="F443:F466" si="151">F$37/1.98347/31</f>
        <v>0</v>
      </c>
      <c r="G443" s="82">
        <f t="shared" si="150"/>
        <v>0</v>
      </c>
      <c r="H443" s="82">
        <f t="shared" si="150"/>
        <v>0</v>
      </c>
      <c r="I443" s="82">
        <f t="shared" si="150"/>
        <v>0</v>
      </c>
      <c r="J443" s="82">
        <f t="shared" si="150"/>
        <v>3.4315878802821443E-3</v>
      </c>
      <c r="K443" s="82">
        <f t="shared" si="150"/>
        <v>0</v>
      </c>
      <c r="L443" s="82">
        <f t="shared" si="150"/>
        <v>0.94328008083585024</v>
      </c>
      <c r="M443" s="82">
        <f t="shared" si="150"/>
        <v>0.87822628215751575</v>
      </c>
      <c r="N443" s="82">
        <f>N$37/1.98347/31</f>
        <v>1.2197587252187718</v>
      </c>
      <c r="O443" s="82">
        <f t="shared" si="148"/>
        <v>0.91926438682376521</v>
      </c>
      <c r="P443" s="82">
        <f t="shared" si="148"/>
        <v>0</v>
      </c>
      <c r="Q443" s="82">
        <f>Q$37/1.98347/31</f>
        <v>0.16263449669583624</v>
      </c>
      <c r="R443" s="82">
        <f t="shared" si="150"/>
        <v>0</v>
      </c>
      <c r="S443" s="82">
        <f t="shared" si="150"/>
        <v>1.0571242285229357E-2</v>
      </c>
      <c r="T443" s="82">
        <f t="shared" si="150"/>
        <v>0</v>
      </c>
      <c r="U443" s="82">
        <f t="shared" si="150"/>
        <v>6.7493316128772046E-2</v>
      </c>
      <c r="V443" s="82">
        <f t="shared" si="150"/>
        <v>6.830648861225122E-2</v>
      </c>
      <c r="W443" s="82">
        <f t="shared" ref="W443:W466" si="152">W$37/1.98347/31</f>
        <v>0</v>
      </c>
      <c r="X443" s="82">
        <f t="shared" si="150"/>
        <v>0.10164656043489766</v>
      </c>
      <c r="Y443" s="82">
        <f t="shared" si="150"/>
        <v>0</v>
      </c>
      <c r="Z443" s="82">
        <f t="shared" si="150"/>
        <v>1.6263449669583624E-2</v>
      </c>
      <c r="AA443" s="82">
        <f t="shared" si="150"/>
        <v>0</v>
      </c>
      <c r="AB443" s="82"/>
      <c r="AC443" s="82">
        <f t="shared" si="150"/>
        <v>0</v>
      </c>
      <c r="AD443" s="82">
        <f t="shared" ref="AD443:AD466" si="153">AD$37/1.98347/31</f>
        <v>3.2526899339167248E-2</v>
      </c>
      <c r="AE443" s="82">
        <f t="shared" si="150"/>
        <v>4.8790349008750872E-2</v>
      </c>
      <c r="AF443" s="82">
        <f t="shared" si="150"/>
        <v>0</v>
      </c>
      <c r="AG443" s="82">
        <f t="shared" si="150"/>
        <v>0</v>
      </c>
      <c r="AH443" s="82">
        <f t="shared" ref="AG443:AI458" si="154">AH$37/1.98347/31</f>
        <v>4.9603521492230053E-2</v>
      </c>
      <c r="AI443" s="82">
        <f t="shared" si="154"/>
        <v>0</v>
      </c>
    </row>
    <row r="444" spans="1:35">
      <c r="A444" s="113">
        <f t="shared" si="135"/>
        <v>41397</v>
      </c>
      <c r="B444" s="117">
        <f t="shared" si="146"/>
        <v>4.5217973865829038</v>
      </c>
      <c r="C444" s="82">
        <f t="shared" si="149"/>
        <v>0</v>
      </c>
      <c r="D444" s="82">
        <f t="shared" ref="D444:W444" si="155">D$37/1.98347/31</f>
        <v>0</v>
      </c>
      <c r="E444" s="82">
        <f t="shared" si="155"/>
        <v>0</v>
      </c>
      <c r="F444" s="82">
        <f t="shared" si="155"/>
        <v>0</v>
      </c>
      <c r="G444" s="82">
        <f t="shared" si="155"/>
        <v>0</v>
      </c>
      <c r="H444" s="82">
        <f t="shared" si="155"/>
        <v>0</v>
      </c>
      <c r="I444" s="82">
        <f t="shared" si="155"/>
        <v>0</v>
      </c>
      <c r="J444" s="82">
        <f t="shared" si="155"/>
        <v>3.4315878802821443E-3</v>
      </c>
      <c r="K444" s="82">
        <f t="shared" si="155"/>
        <v>0</v>
      </c>
      <c r="L444" s="82">
        <f t="shared" si="155"/>
        <v>0.94328008083585024</v>
      </c>
      <c r="M444" s="82">
        <f t="shared" si="155"/>
        <v>0.87822628215751575</v>
      </c>
      <c r="N444" s="82">
        <f t="shared" si="155"/>
        <v>1.2197587252187718</v>
      </c>
      <c r="O444" s="82">
        <f t="shared" si="148"/>
        <v>0.91926438682376521</v>
      </c>
      <c r="P444" s="82">
        <f t="shared" si="148"/>
        <v>0</v>
      </c>
      <c r="Q444" s="82">
        <f t="shared" si="155"/>
        <v>0.16263449669583624</v>
      </c>
      <c r="R444" s="82">
        <f t="shared" si="155"/>
        <v>0</v>
      </c>
      <c r="S444" s="82">
        <f t="shared" si="155"/>
        <v>1.0571242285229357E-2</v>
      </c>
      <c r="T444" s="82">
        <f t="shared" si="155"/>
        <v>0</v>
      </c>
      <c r="U444" s="82">
        <f t="shared" si="155"/>
        <v>6.7493316128772046E-2</v>
      </c>
      <c r="V444" s="82">
        <f t="shared" si="155"/>
        <v>6.830648861225122E-2</v>
      </c>
      <c r="W444" s="82">
        <f t="shared" si="155"/>
        <v>0</v>
      </c>
      <c r="X444" s="82">
        <f t="shared" si="150"/>
        <v>0.10164656043489766</v>
      </c>
      <c r="Y444" s="82">
        <f t="shared" si="150"/>
        <v>0</v>
      </c>
      <c r="Z444" s="82">
        <f t="shared" si="150"/>
        <v>1.6263449669583624E-2</v>
      </c>
      <c r="AA444" s="82">
        <f t="shared" si="150"/>
        <v>0</v>
      </c>
      <c r="AB444" s="82"/>
      <c r="AC444" s="82">
        <f t="shared" si="150"/>
        <v>0</v>
      </c>
      <c r="AD444" s="82">
        <f t="shared" si="153"/>
        <v>3.2526899339167248E-2</v>
      </c>
      <c r="AE444" s="82">
        <f t="shared" si="150"/>
        <v>4.8790349008750872E-2</v>
      </c>
      <c r="AF444" s="82">
        <f t="shared" si="150"/>
        <v>0</v>
      </c>
      <c r="AG444" s="82">
        <f t="shared" si="154"/>
        <v>0</v>
      </c>
      <c r="AH444" s="82">
        <f t="shared" si="154"/>
        <v>4.9603521492230053E-2</v>
      </c>
      <c r="AI444" s="82">
        <f t="shared" si="154"/>
        <v>0</v>
      </c>
    </row>
    <row r="445" spans="1:35">
      <c r="A445" s="113">
        <f t="shared" si="135"/>
        <v>41398</v>
      </c>
      <c r="B445" s="117">
        <f t="shared" si="146"/>
        <v>4.5217973865829038</v>
      </c>
      <c r="C445" s="82">
        <f t="shared" si="149"/>
        <v>0</v>
      </c>
      <c r="D445" s="82">
        <f t="shared" si="150"/>
        <v>0</v>
      </c>
      <c r="E445" s="82">
        <f t="shared" si="150"/>
        <v>0</v>
      </c>
      <c r="F445" s="82">
        <f t="shared" si="151"/>
        <v>0</v>
      </c>
      <c r="G445" s="82">
        <f t="shared" si="150"/>
        <v>0</v>
      </c>
      <c r="H445" s="82">
        <f t="shared" si="150"/>
        <v>0</v>
      </c>
      <c r="I445" s="82">
        <f t="shared" si="150"/>
        <v>0</v>
      </c>
      <c r="J445" s="82">
        <f t="shared" si="150"/>
        <v>3.4315878802821443E-3</v>
      </c>
      <c r="K445" s="82">
        <f t="shared" si="150"/>
        <v>0</v>
      </c>
      <c r="L445" s="82">
        <f t="shared" si="150"/>
        <v>0.94328008083585024</v>
      </c>
      <c r="M445" s="82">
        <f t="shared" si="150"/>
        <v>0.87822628215751575</v>
      </c>
      <c r="N445" s="82">
        <f t="shared" ref="N445:N466" si="156">N$37/1.98347/31</f>
        <v>1.2197587252187718</v>
      </c>
      <c r="O445" s="82">
        <f t="shared" si="148"/>
        <v>0.91926438682376521</v>
      </c>
      <c r="P445" s="82">
        <f t="shared" si="148"/>
        <v>0</v>
      </c>
      <c r="Q445" s="82">
        <f t="shared" ref="Q445:Q466" si="157">Q$37/1.98347/31</f>
        <v>0.16263449669583624</v>
      </c>
      <c r="R445" s="82">
        <f t="shared" si="150"/>
        <v>0</v>
      </c>
      <c r="S445" s="82">
        <f t="shared" si="150"/>
        <v>1.0571242285229357E-2</v>
      </c>
      <c r="T445" s="82">
        <f t="shared" si="150"/>
        <v>0</v>
      </c>
      <c r="U445" s="82">
        <f t="shared" si="150"/>
        <v>6.7493316128772046E-2</v>
      </c>
      <c r="V445" s="82">
        <f t="shared" si="150"/>
        <v>6.830648861225122E-2</v>
      </c>
      <c r="W445" s="82">
        <f t="shared" si="152"/>
        <v>0</v>
      </c>
      <c r="X445" s="82">
        <f t="shared" si="150"/>
        <v>0.10164656043489766</v>
      </c>
      <c r="Y445" s="82">
        <f t="shared" si="150"/>
        <v>0</v>
      </c>
      <c r="Z445" s="82">
        <f t="shared" si="150"/>
        <v>1.6263449669583624E-2</v>
      </c>
      <c r="AA445" s="82">
        <f t="shared" si="150"/>
        <v>0</v>
      </c>
      <c r="AB445" s="82"/>
      <c r="AC445" s="82">
        <f t="shared" si="150"/>
        <v>0</v>
      </c>
      <c r="AD445" s="82">
        <f t="shared" si="153"/>
        <v>3.2526899339167248E-2</v>
      </c>
      <c r="AE445" s="82">
        <f t="shared" si="150"/>
        <v>4.8790349008750872E-2</v>
      </c>
      <c r="AF445" s="82">
        <f t="shared" si="150"/>
        <v>0</v>
      </c>
      <c r="AG445" s="82">
        <f t="shared" si="154"/>
        <v>0</v>
      </c>
      <c r="AH445" s="82">
        <f t="shared" si="154"/>
        <v>4.9603521492230053E-2</v>
      </c>
      <c r="AI445" s="82">
        <f t="shared" si="154"/>
        <v>0</v>
      </c>
    </row>
    <row r="446" spans="1:35">
      <c r="A446" s="113">
        <f t="shared" si="135"/>
        <v>41399</v>
      </c>
      <c r="B446" s="117">
        <f t="shared" si="146"/>
        <v>4.5217973865829038</v>
      </c>
      <c r="C446" s="82">
        <f t="shared" si="149"/>
        <v>0</v>
      </c>
      <c r="D446" s="82">
        <f t="shared" si="150"/>
        <v>0</v>
      </c>
      <c r="E446" s="82">
        <f t="shared" si="150"/>
        <v>0</v>
      </c>
      <c r="F446" s="82">
        <f t="shared" si="151"/>
        <v>0</v>
      </c>
      <c r="G446" s="82">
        <f t="shared" si="150"/>
        <v>0</v>
      </c>
      <c r="H446" s="82">
        <f t="shared" si="150"/>
        <v>0</v>
      </c>
      <c r="I446" s="82">
        <f t="shared" si="150"/>
        <v>0</v>
      </c>
      <c r="J446" s="82">
        <f t="shared" si="150"/>
        <v>3.4315878802821443E-3</v>
      </c>
      <c r="K446" s="82">
        <f t="shared" si="150"/>
        <v>0</v>
      </c>
      <c r="L446" s="82">
        <f t="shared" si="150"/>
        <v>0.94328008083585024</v>
      </c>
      <c r="M446" s="82">
        <f t="shared" si="150"/>
        <v>0.87822628215751575</v>
      </c>
      <c r="N446" s="82">
        <f t="shared" si="156"/>
        <v>1.2197587252187718</v>
      </c>
      <c r="O446" s="82">
        <f t="shared" si="148"/>
        <v>0.91926438682376521</v>
      </c>
      <c r="P446" s="82">
        <f t="shared" si="148"/>
        <v>0</v>
      </c>
      <c r="Q446" s="82">
        <f t="shared" si="157"/>
        <v>0.16263449669583624</v>
      </c>
      <c r="R446" s="82">
        <f t="shared" si="150"/>
        <v>0</v>
      </c>
      <c r="S446" s="82">
        <f t="shared" si="150"/>
        <v>1.0571242285229357E-2</v>
      </c>
      <c r="T446" s="82">
        <f t="shared" si="150"/>
        <v>0</v>
      </c>
      <c r="U446" s="82">
        <f t="shared" si="150"/>
        <v>6.7493316128772046E-2</v>
      </c>
      <c r="V446" s="82">
        <f t="shared" si="150"/>
        <v>6.830648861225122E-2</v>
      </c>
      <c r="W446" s="82">
        <f t="shared" si="152"/>
        <v>0</v>
      </c>
      <c r="X446" s="82">
        <f t="shared" si="150"/>
        <v>0.10164656043489766</v>
      </c>
      <c r="Y446" s="82">
        <f t="shared" si="150"/>
        <v>0</v>
      </c>
      <c r="Z446" s="82">
        <f t="shared" si="150"/>
        <v>1.6263449669583624E-2</v>
      </c>
      <c r="AA446" s="82">
        <f t="shared" si="150"/>
        <v>0</v>
      </c>
      <c r="AB446" s="82"/>
      <c r="AC446" s="82">
        <f t="shared" si="150"/>
        <v>0</v>
      </c>
      <c r="AD446" s="82">
        <f t="shared" si="153"/>
        <v>3.2526899339167248E-2</v>
      </c>
      <c r="AE446" s="82">
        <f t="shared" si="150"/>
        <v>4.8790349008750872E-2</v>
      </c>
      <c r="AF446" s="82">
        <f t="shared" si="150"/>
        <v>0</v>
      </c>
      <c r="AG446" s="82">
        <f t="shared" si="154"/>
        <v>0</v>
      </c>
      <c r="AH446" s="82">
        <f t="shared" si="154"/>
        <v>4.9603521492230053E-2</v>
      </c>
      <c r="AI446" s="82">
        <f t="shared" si="154"/>
        <v>0</v>
      </c>
    </row>
    <row r="447" spans="1:35">
      <c r="A447" s="113">
        <f t="shared" si="135"/>
        <v>41400</v>
      </c>
      <c r="B447" s="117">
        <f t="shared" si="146"/>
        <v>4.5217973865829038</v>
      </c>
      <c r="C447" s="82">
        <f t="shared" si="149"/>
        <v>0</v>
      </c>
      <c r="D447" s="82">
        <f t="shared" si="150"/>
        <v>0</v>
      </c>
      <c r="E447" s="82">
        <f t="shared" si="150"/>
        <v>0</v>
      </c>
      <c r="F447" s="82">
        <f t="shared" si="151"/>
        <v>0</v>
      </c>
      <c r="G447" s="82">
        <f t="shared" si="150"/>
        <v>0</v>
      </c>
      <c r="H447" s="82">
        <f t="shared" si="150"/>
        <v>0</v>
      </c>
      <c r="I447" s="82">
        <f t="shared" si="150"/>
        <v>0</v>
      </c>
      <c r="J447" s="82">
        <f t="shared" si="150"/>
        <v>3.4315878802821443E-3</v>
      </c>
      <c r="K447" s="82">
        <f t="shared" si="150"/>
        <v>0</v>
      </c>
      <c r="L447" s="82">
        <f t="shared" si="150"/>
        <v>0.94328008083585024</v>
      </c>
      <c r="M447" s="82">
        <f t="shared" si="150"/>
        <v>0.87822628215751575</v>
      </c>
      <c r="N447" s="82">
        <f t="shared" si="156"/>
        <v>1.2197587252187718</v>
      </c>
      <c r="O447" s="82">
        <f t="shared" si="148"/>
        <v>0.91926438682376521</v>
      </c>
      <c r="P447" s="82">
        <f t="shared" si="148"/>
        <v>0</v>
      </c>
      <c r="Q447" s="82">
        <f t="shared" si="157"/>
        <v>0.16263449669583624</v>
      </c>
      <c r="R447" s="82">
        <f t="shared" si="150"/>
        <v>0</v>
      </c>
      <c r="S447" s="82">
        <f t="shared" si="150"/>
        <v>1.0571242285229357E-2</v>
      </c>
      <c r="T447" s="82">
        <f t="shared" si="150"/>
        <v>0</v>
      </c>
      <c r="U447" s="82">
        <f t="shared" si="150"/>
        <v>6.7493316128772046E-2</v>
      </c>
      <c r="V447" s="82">
        <f t="shared" si="150"/>
        <v>6.830648861225122E-2</v>
      </c>
      <c r="W447" s="82">
        <f t="shared" si="152"/>
        <v>0</v>
      </c>
      <c r="X447" s="82">
        <f t="shared" si="150"/>
        <v>0.10164656043489766</v>
      </c>
      <c r="Y447" s="82">
        <f t="shared" si="150"/>
        <v>0</v>
      </c>
      <c r="Z447" s="82">
        <f t="shared" si="150"/>
        <v>1.6263449669583624E-2</v>
      </c>
      <c r="AA447" s="82">
        <f t="shared" si="150"/>
        <v>0</v>
      </c>
      <c r="AB447" s="82"/>
      <c r="AC447" s="82">
        <f t="shared" si="150"/>
        <v>0</v>
      </c>
      <c r="AD447" s="82">
        <f t="shared" si="153"/>
        <v>3.2526899339167248E-2</v>
      </c>
      <c r="AE447" s="82">
        <f t="shared" si="150"/>
        <v>4.8790349008750872E-2</v>
      </c>
      <c r="AF447" s="82">
        <f t="shared" si="150"/>
        <v>0</v>
      </c>
      <c r="AG447" s="82">
        <f t="shared" si="154"/>
        <v>0</v>
      </c>
      <c r="AH447" s="82">
        <f t="shared" si="154"/>
        <v>4.9603521492230053E-2</v>
      </c>
      <c r="AI447" s="82">
        <f t="shared" si="154"/>
        <v>0</v>
      </c>
    </row>
    <row r="448" spans="1:35">
      <c r="A448" s="113">
        <f t="shared" si="135"/>
        <v>41401</v>
      </c>
      <c r="B448" s="117">
        <f t="shared" si="146"/>
        <v>4.5217973865829038</v>
      </c>
      <c r="C448" s="82">
        <f t="shared" si="149"/>
        <v>0</v>
      </c>
      <c r="D448" s="82">
        <f t="shared" si="150"/>
        <v>0</v>
      </c>
      <c r="E448" s="82">
        <f t="shared" si="150"/>
        <v>0</v>
      </c>
      <c r="F448" s="82">
        <f t="shared" si="151"/>
        <v>0</v>
      </c>
      <c r="G448" s="82">
        <f t="shared" si="150"/>
        <v>0</v>
      </c>
      <c r="H448" s="82">
        <f t="shared" si="150"/>
        <v>0</v>
      </c>
      <c r="I448" s="82">
        <f t="shared" si="150"/>
        <v>0</v>
      </c>
      <c r="J448" s="82">
        <f t="shared" si="150"/>
        <v>3.4315878802821443E-3</v>
      </c>
      <c r="K448" s="82">
        <f t="shared" si="150"/>
        <v>0</v>
      </c>
      <c r="L448" s="82">
        <f t="shared" si="150"/>
        <v>0.94328008083585024</v>
      </c>
      <c r="M448" s="82">
        <f t="shared" si="150"/>
        <v>0.87822628215751575</v>
      </c>
      <c r="N448" s="82">
        <f t="shared" si="156"/>
        <v>1.2197587252187718</v>
      </c>
      <c r="O448" s="82">
        <f t="shared" si="148"/>
        <v>0.91926438682376521</v>
      </c>
      <c r="P448" s="82">
        <f t="shared" si="148"/>
        <v>0</v>
      </c>
      <c r="Q448" s="82">
        <f t="shared" si="157"/>
        <v>0.16263449669583624</v>
      </c>
      <c r="R448" s="82">
        <f t="shared" si="150"/>
        <v>0</v>
      </c>
      <c r="S448" s="82">
        <f t="shared" si="150"/>
        <v>1.0571242285229357E-2</v>
      </c>
      <c r="T448" s="82">
        <f t="shared" si="150"/>
        <v>0</v>
      </c>
      <c r="U448" s="82">
        <f t="shared" si="150"/>
        <v>6.7493316128772046E-2</v>
      </c>
      <c r="V448" s="82">
        <f t="shared" si="150"/>
        <v>6.830648861225122E-2</v>
      </c>
      <c r="W448" s="82">
        <f t="shared" si="152"/>
        <v>0</v>
      </c>
      <c r="X448" s="82">
        <f t="shared" si="150"/>
        <v>0.10164656043489766</v>
      </c>
      <c r="Y448" s="82">
        <f t="shared" si="150"/>
        <v>0</v>
      </c>
      <c r="Z448" s="82">
        <f t="shared" si="150"/>
        <v>1.6263449669583624E-2</v>
      </c>
      <c r="AA448" s="82">
        <f t="shared" si="150"/>
        <v>0</v>
      </c>
      <c r="AB448" s="82"/>
      <c r="AC448" s="82">
        <f t="shared" si="150"/>
        <v>0</v>
      </c>
      <c r="AD448" s="82">
        <f t="shared" si="153"/>
        <v>3.2526899339167248E-2</v>
      </c>
      <c r="AE448" s="82">
        <f t="shared" si="150"/>
        <v>4.8790349008750872E-2</v>
      </c>
      <c r="AF448" s="82">
        <f t="shared" si="150"/>
        <v>0</v>
      </c>
      <c r="AG448" s="82">
        <f t="shared" si="154"/>
        <v>0</v>
      </c>
      <c r="AH448" s="82">
        <f t="shared" si="154"/>
        <v>4.9603521492230053E-2</v>
      </c>
      <c r="AI448" s="82">
        <f t="shared" si="154"/>
        <v>0</v>
      </c>
    </row>
    <row r="449" spans="1:35">
      <c r="A449" s="113">
        <f t="shared" si="135"/>
        <v>41402</v>
      </c>
      <c r="B449" s="117">
        <f t="shared" si="146"/>
        <v>4.5217973865829038</v>
      </c>
      <c r="C449" s="82">
        <f t="shared" si="149"/>
        <v>0</v>
      </c>
      <c r="D449" s="82">
        <f t="shared" si="150"/>
        <v>0</v>
      </c>
      <c r="E449" s="82">
        <f t="shared" si="150"/>
        <v>0</v>
      </c>
      <c r="F449" s="82">
        <f t="shared" si="151"/>
        <v>0</v>
      </c>
      <c r="G449" s="82">
        <f t="shared" si="150"/>
        <v>0</v>
      </c>
      <c r="H449" s="82">
        <f t="shared" si="150"/>
        <v>0</v>
      </c>
      <c r="I449" s="82">
        <f t="shared" si="150"/>
        <v>0</v>
      </c>
      <c r="J449" s="82">
        <f t="shared" si="150"/>
        <v>3.4315878802821443E-3</v>
      </c>
      <c r="K449" s="82">
        <f t="shared" si="150"/>
        <v>0</v>
      </c>
      <c r="L449" s="82">
        <f t="shared" si="150"/>
        <v>0.94328008083585024</v>
      </c>
      <c r="M449" s="82">
        <f t="shared" si="150"/>
        <v>0.87822628215751575</v>
      </c>
      <c r="N449" s="82">
        <f t="shared" si="156"/>
        <v>1.2197587252187718</v>
      </c>
      <c r="O449" s="82">
        <f t="shared" si="148"/>
        <v>0.91926438682376521</v>
      </c>
      <c r="P449" s="82">
        <f t="shared" si="148"/>
        <v>0</v>
      </c>
      <c r="Q449" s="82">
        <f t="shared" si="157"/>
        <v>0.16263449669583624</v>
      </c>
      <c r="R449" s="82">
        <f t="shared" si="150"/>
        <v>0</v>
      </c>
      <c r="S449" s="82">
        <f t="shared" si="150"/>
        <v>1.0571242285229357E-2</v>
      </c>
      <c r="T449" s="82">
        <f t="shared" si="150"/>
        <v>0</v>
      </c>
      <c r="U449" s="82">
        <f t="shared" si="150"/>
        <v>6.7493316128772046E-2</v>
      </c>
      <c r="V449" s="82">
        <f t="shared" si="150"/>
        <v>6.830648861225122E-2</v>
      </c>
      <c r="W449" s="82">
        <f t="shared" si="152"/>
        <v>0</v>
      </c>
      <c r="X449" s="82">
        <f t="shared" si="150"/>
        <v>0.10164656043489766</v>
      </c>
      <c r="Y449" s="82">
        <f t="shared" si="150"/>
        <v>0</v>
      </c>
      <c r="Z449" s="82">
        <f t="shared" si="150"/>
        <v>1.6263449669583624E-2</v>
      </c>
      <c r="AA449" s="82">
        <f t="shared" si="150"/>
        <v>0</v>
      </c>
      <c r="AB449" s="82"/>
      <c r="AC449" s="82">
        <f t="shared" si="150"/>
        <v>0</v>
      </c>
      <c r="AD449" s="82">
        <f t="shared" si="153"/>
        <v>3.2526899339167248E-2</v>
      </c>
      <c r="AE449" s="82">
        <f t="shared" si="150"/>
        <v>4.8790349008750872E-2</v>
      </c>
      <c r="AF449" s="82">
        <f t="shared" si="150"/>
        <v>0</v>
      </c>
      <c r="AG449" s="82">
        <f t="shared" si="154"/>
        <v>0</v>
      </c>
      <c r="AH449" s="82">
        <f t="shared" si="154"/>
        <v>4.9603521492230053E-2</v>
      </c>
      <c r="AI449" s="82">
        <f t="shared" si="154"/>
        <v>0</v>
      </c>
    </row>
    <row r="450" spans="1:35">
      <c r="A450" s="113">
        <f t="shared" si="135"/>
        <v>41403</v>
      </c>
      <c r="B450" s="117">
        <f t="shared" si="146"/>
        <v>4.5217973865829038</v>
      </c>
      <c r="C450" s="82">
        <f t="shared" si="149"/>
        <v>0</v>
      </c>
      <c r="D450" s="82">
        <f t="shared" si="150"/>
        <v>0</v>
      </c>
      <c r="E450" s="82">
        <f t="shared" si="150"/>
        <v>0</v>
      </c>
      <c r="F450" s="82">
        <f t="shared" si="151"/>
        <v>0</v>
      </c>
      <c r="G450" s="82">
        <f t="shared" si="150"/>
        <v>0</v>
      </c>
      <c r="H450" s="82">
        <f t="shared" si="150"/>
        <v>0</v>
      </c>
      <c r="I450" s="82">
        <f t="shared" si="150"/>
        <v>0</v>
      </c>
      <c r="J450" s="82">
        <f t="shared" si="150"/>
        <v>3.4315878802821443E-3</v>
      </c>
      <c r="K450" s="82">
        <f t="shared" si="150"/>
        <v>0</v>
      </c>
      <c r="L450" s="82">
        <f t="shared" si="150"/>
        <v>0.94328008083585024</v>
      </c>
      <c r="M450" s="82">
        <f t="shared" si="150"/>
        <v>0.87822628215751575</v>
      </c>
      <c r="N450" s="82">
        <f t="shared" si="156"/>
        <v>1.2197587252187718</v>
      </c>
      <c r="O450" s="82">
        <f t="shared" si="148"/>
        <v>0.91926438682376521</v>
      </c>
      <c r="P450" s="82">
        <f t="shared" si="148"/>
        <v>0</v>
      </c>
      <c r="Q450" s="82">
        <f t="shared" si="157"/>
        <v>0.16263449669583624</v>
      </c>
      <c r="R450" s="82">
        <f t="shared" si="150"/>
        <v>0</v>
      </c>
      <c r="S450" s="82">
        <f t="shared" si="150"/>
        <v>1.0571242285229357E-2</v>
      </c>
      <c r="T450" s="82">
        <f t="shared" si="150"/>
        <v>0</v>
      </c>
      <c r="U450" s="82">
        <f t="shared" si="150"/>
        <v>6.7493316128772046E-2</v>
      </c>
      <c r="V450" s="82">
        <f t="shared" si="150"/>
        <v>6.830648861225122E-2</v>
      </c>
      <c r="W450" s="82">
        <f t="shared" si="152"/>
        <v>0</v>
      </c>
      <c r="X450" s="82">
        <f t="shared" si="150"/>
        <v>0.10164656043489766</v>
      </c>
      <c r="Y450" s="82">
        <f t="shared" si="150"/>
        <v>0</v>
      </c>
      <c r="Z450" s="82">
        <f t="shared" si="150"/>
        <v>1.6263449669583624E-2</v>
      </c>
      <c r="AA450" s="82">
        <f t="shared" si="150"/>
        <v>0</v>
      </c>
      <c r="AB450" s="82"/>
      <c r="AC450" s="82">
        <f t="shared" si="150"/>
        <v>0</v>
      </c>
      <c r="AD450" s="82">
        <f t="shared" si="153"/>
        <v>3.2526899339167248E-2</v>
      </c>
      <c r="AE450" s="82">
        <f t="shared" si="150"/>
        <v>4.8790349008750872E-2</v>
      </c>
      <c r="AF450" s="82">
        <f t="shared" si="150"/>
        <v>0</v>
      </c>
      <c r="AG450" s="82">
        <f t="shared" si="154"/>
        <v>0</v>
      </c>
      <c r="AH450" s="82">
        <f t="shared" si="154"/>
        <v>4.9603521492230053E-2</v>
      </c>
      <c r="AI450" s="82">
        <f t="shared" si="154"/>
        <v>0</v>
      </c>
    </row>
    <row r="451" spans="1:35">
      <c r="A451" s="113">
        <f t="shared" si="135"/>
        <v>41404</v>
      </c>
      <c r="B451" s="117">
        <f t="shared" si="146"/>
        <v>4.5217973865829038</v>
      </c>
      <c r="C451" s="82">
        <f t="shared" si="149"/>
        <v>0</v>
      </c>
      <c r="D451" s="82">
        <f t="shared" si="150"/>
        <v>0</v>
      </c>
      <c r="E451" s="82">
        <f t="shared" si="150"/>
        <v>0</v>
      </c>
      <c r="F451" s="82">
        <f t="shared" si="151"/>
        <v>0</v>
      </c>
      <c r="G451" s="82">
        <f t="shared" si="150"/>
        <v>0</v>
      </c>
      <c r="H451" s="82">
        <f t="shared" si="150"/>
        <v>0</v>
      </c>
      <c r="I451" s="82">
        <f t="shared" si="150"/>
        <v>0</v>
      </c>
      <c r="J451" s="82">
        <f t="shared" si="150"/>
        <v>3.4315878802821443E-3</v>
      </c>
      <c r="K451" s="82">
        <f t="shared" si="150"/>
        <v>0</v>
      </c>
      <c r="L451" s="82">
        <f t="shared" si="150"/>
        <v>0.94328008083585024</v>
      </c>
      <c r="M451" s="82">
        <f t="shared" si="150"/>
        <v>0.87822628215751575</v>
      </c>
      <c r="N451" s="82">
        <f t="shared" si="156"/>
        <v>1.2197587252187718</v>
      </c>
      <c r="O451" s="82">
        <f t="shared" si="148"/>
        <v>0.91926438682376521</v>
      </c>
      <c r="P451" s="82">
        <f t="shared" si="148"/>
        <v>0</v>
      </c>
      <c r="Q451" s="82">
        <f t="shared" si="157"/>
        <v>0.16263449669583624</v>
      </c>
      <c r="R451" s="82">
        <f t="shared" si="150"/>
        <v>0</v>
      </c>
      <c r="S451" s="82">
        <f t="shared" si="150"/>
        <v>1.0571242285229357E-2</v>
      </c>
      <c r="T451" s="82">
        <f t="shared" si="150"/>
        <v>0</v>
      </c>
      <c r="U451" s="82">
        <f t="shared" si="150"/>
        <v>6.7493316128772046E-2</v>
      </c>
      <c r="V451" s="82">
        <f t="shared" si="150"/>
        <v>6.830648861225122E-2</v>
      </c>
      <c r="W451" s="82">
        <f t="shared" si="152"/>
        <v>0</v>
      </c>
      <c r="X451" s="82">
        <f t="shared" si="150"/>
        <v>0.10164656043489766</v>
      </c>
      <c r="Y451" s="82">
        <f t="shared" si="150"/>
        <v>0</v>
      </c>
      <c r="Z451" s="82">
        <f t="shared" si="150"/>
        <v>1.6263449669583624E-2</v>
      </c>
      <c r="AA451" s="82">
        <f t="shared" si="150"/>
        <v>0</v>
      </c>
      <c r="AB451" s="82"/>
      <c r="AC451" s="82">
        <f t="shared" si="150"/>
        <v>0</v>
      </c>
      <c r="AD451" s="82">
        <f t="shared" si="153"/>
        <v>3.2526899339167248E-2</v>
      </c>
      <c r="AE451" s="82">
        <f t="shared" si="150"/>
        <v>4.8790349008750872E-2</v>
      </c>
      <c r="AF451" s="82">
        <f t="shared" si="150"/>
        <v>0</v>
      </c>
      <c r="AG451" s="82">
        <f t="shared" si="154"/>
        <v>0</v>
      </c>
      <c r="AH451" s="82">
        <f t="shared" si="154"/>
        <v>4.9603521492230053E-2</v>
      </c>
      <c r="AI451" s="82">
        <f t="shared" si="154"/>
        <v>0</v>
      </c>
    </row>
    <row r="452" spans="1:35">
      <c r="A452" s="113">
        <f t="shared" si="135"/>
        <v>41405</v>
      </c>
      <c r="B452" s="117">
        <f t="shared" si="146"/>
        <v>4.5217973865829038</v>
      </c>
      <c r="C452" s="82">
        <f t="shared" si="149"/>
        <v>0</v>
      </c>
      <c r="D452" s="82">
        <f t="shared" si="150"/>
        <v>0</v>
      </c>
      <c r="E452" s="82">
        <f t="shared" si="150"/>
        <v>0</v>
      </c>
      <c r="F452" s="82">
        <f t="shared" si="151"/>
        <v>0</v>
      </c>
      <c r="G452" s="82">
        <f t="shared" si="150"/>
        <v>0</v>
      </c>
      <c r="H452" s="82">
        <f t="shared" si="150"/>
        <v>0</v>
      </c>
      <c r="I452" s="82">
        <f t="shared" si="150"/>
        <v>0</v>
      </c>
      <c r="J452" s="82">
        <f t="shared" si="150"/>
        <v>3.4315878802821443E-3</v>
      </c>
      <c r="K452" s="82">
        <f t="shared" si="150"/>
        <v>0</v>
      </c>
      <c r="L452" s="82">
        <f t="shared" si="150"/>
        <v>0.94328008083585024</v>
      </c>
      <c r="M452" s="82">
        <f t="shared" si="150"/>
        <v>0.87822628215751575</v>
      </c>
      <c r="N452" s="82">
        <f t="shared" si="156"/>
        <v>1.2197587252187718</v>
      </c>
      <c r="O452" s="82">
        <f t="shared" si="148"/>
        <v>0.91926438682376521</v>
      </c>
      <c r="P452" s="82">
        <f t="shared" si="148"/>
        <v>0</v>
      </c>
      <c r="Q452" s="82">
        <f t="shared" si="157"/>
        <v>0.16263449669583624</v>
      </c>
      <c r="R452" s="82">
        <f t="shared" si="150"/>
        <v>0</v>
      </c>
      <c r="S452" s="82">
        <f t="shared" si="150"/>
        <v>1.0571242285229357E-2</v>
      </c>
      <c r="T452" s="82">
        <f t="shared" si="150"/>
        <v>0</v>
      </c>
      <c r="U452" s="82">
        <f t="shared" si="150"/>
        <v>6.7493316128772046E-2</v>
      </c>
      <c r="V452" s="82">
        <f t="shared" si="150"/>
        <v>6.830648861225122E-2</v>
      </c>
      <c r="W452" s="82">
        <f t="shared" si="152"/>
        <v>0</v>
      </c>
      <c r="X452" s="82">
        <f t="shared" si="150"/>
        <v>0.10164656043489766</v>
      </c>
      <c r="Y452" s="82">
        <f t="shared" si="150"/>
        <v>0</v>
      </c>
      <c r="Z452" s="82">
        <f t="shared" si="150"/>
        <v>1.6263449669583624E-2</v>
      </c>
      <c r="AA452" s="82">
        <f t="shared" si="150"/>
        <v>0</v>
      </c>
      <c r="AB452" s="82"/>
      <c r="AC452" s="82">
        <f t="shared" si="150"/>
        <v>0</v>
      </c>
      <c r="AD452" s="82">
        <f t="shared" si="153"/>
        <v>3.2526899339167248E-2</v>
      </c>
      <c r="AE452" s="82">
        <f t="shared" si="150"/>
        <v>4.8790349008750872E-2</v>
      </c>
      <c r="AF452" s="82">
        <f t="shared" si="150"/>
        <v>0</v>
      </c>
      <c r="AG452" s="82">
        <f t="shared" si="154"/>
        <v>0</v>
      </c>
      <c r="AH452" s="82">
        <f t="shared" si="154"/>
        <v>4.9603521492230053E-2</v>
      </c>
      <c r="AI452" s="82">
        <f t="shared" si="154"/>
        <v>0</v>
      </c>
    </row>
    <row r="453" spans="1:35">
      <c r="A453" s="113">
        <f t="shared" si="135"/>
        <v>41406</v>
      </c>
      <c r="B453" s="117">
        <f t="shared" si="146"/>
        <v>4.5217973865829038</v>
      </c>
      <c r="C453" s="82">
        <f t="shared" si="149"/>
        <v>0</v>
      </c>
      <c r="D453" s="82">
        <f t="shared" si="150"/>
        <v>0</v>
      </c>
      <c r="E453" s="82">
        <f t="shared" si="150"/>
        <v>0</v>
      </c>
      <c r="F453" s="82">
        <f t="shared" si="151"/>
        <v>0</v>
      </c>
      <c r="G453" s="82">
        <f t="shared" si="150"/>
        <v>0</v>
      </c>
      <c r="H453" s="82">
        <f t="shared" si="150"/>
        <v>0</v>
      </c>
      <c r="I453" s="82">
        <f t="shared" si="150"/>
        <v>0</v>
      </c>
      <c r="J453" s="82">
        <f t="shared" si="150"/>
        <v>3.4315878802821443E-3</v>
      </c>
      <c r="K453" s="82">
        <f t="shared" si="150"/>
        <v>0</v>
      </c>
      <c r="L453" s="82">
        <f t="shared" si="150"/>
        <v>0.94328008083585024</v>
      </c>
      <c r="M453" s="82">
        <f t="shared" si="150"/>
        <v>0.87822628215751575</v>
      </c>
      <c r="N453" s="82">
        <f t="shared" si="156"/>
        <v>1.2197587252187718</v>
      </c>
      <c r="O453" s="82">
        <f t="shared" si="148"/>
        <v>0.91926438682376521</v>
      </c>
      <c r="P453" s="82">
        <f t="shared" si="148"/>
        <v>0</v>
      </c>
      <c r="Q453" s="82">
        <f t="shared" si="157"/>
        <v>0.16263449669583624</v>
      </c>
      <c r="R453" s="82">
        <f t="shared" si="150"/>
        <v>0</v>
      </c>
      <c r="S453" s="82">
        <f t="shared" si="150"/>
        <v>1.0571242285229357E-2</v>
      </c>
      <c r="T453" s="82">
        <f t="shared" si="150"/>
        <v>0</v>
      </c>
      <c r="U453" s="82">
        <f t="shared" si="150"/>
        <v>6.7493316128772046E-2</v>
      </c>
      <c r="V453" s="82">
        <f t="shared" si="150"/>
        <v>6.830648861225122E-2</v>
      </c>
      <c r="W453" s="82">
        <f t="shared" si="152"/>
        <v>0</v>
      </c>
      <c r="X453" s="82">
        <f t="shared" si="150"/>
        <v>0.10164656043489766</v>
      </c>
      <c r="Y453" s="82">
        <f t="shared" si="150"/>
        <v>0</v>
      </c>
      <c r="Z453" s="82">
        <f t="shared" si="150"/>
        <v>1.6263449669583624E-2</v>
      </c>
      <c r="AA453" s="82">
        <f t="shared" si="150"/>
        <v>0</v>
      </c>
      <c r="AB453" s="82"/>
      <c r="AC453" s="82">
        <f t="shared" si="150"/>
        <v>0</v>
      </c>
      <c r="AD453" s="82">
        <f t="shared" si="153"/>
        <v>3.2526899339167248E-2</v>
      </c>
      <c r="AE453" s="82">
        <f t="shared" si="150"/>
        <v>4.8790349008750872E-2</v>
      </c>
      <c r="AF453" s="82">
        <f t="shared" si="150"/>
        <v>0</v>
      </c>
      <c r="AG453" s="82">
        <f t="shared" si="154"/>
        <v>0</v>
      </c>
      <c r="AH453" s="82">
        <f t="shared" si="154"/>
        <v>4.9603521492230053E-2</v>
      </c>
      <c r="AI453" s="82">
        <f t="shared" si="154"/>
        <v>0</v>
      </c>
    </row>
    <row r="454" spans="1:35">
      <c r="A454" s="113">
        <f t="shared" si="135"/>
        <v>41407</v>
      </c>
      <c r="B454" s="117">
        <f t="shared" si="146"/>
        <v>4.5217973865829038</v>
      </c>
      <c r="C454" s="82">
        <f t="shared" si="149"/>
        <v>0</v>
      </c>
      <c r="D454" s="82">
        <f t="shared" si="150"/>
        <v>0</v>
      </c>
      <c r="E454" s="82">
        <f t="shared" si="150"/>
        <v>0</v>
      </c>
      <c r="F454" s="82">
        <f t="shared" si="151"/>
        <v>0</v>
      </c>
      <c r="G454" s="82">
        <f t="shared" si="150"/>
        <v>0</v>
      </c>
      <c r="H454" s="82">
        <f t="shared" si="150"/>
        <v>0</v>
      </c>
      <c r="I454" s="82">
        <f t="shared" si="150"/>
        <v>0</v>
      </c>
      <c r="J454" s="82">
        <f t="shared" si="150"/>
        <v>3.4315878802821443E-3</v>
      </c>
      <c r="K454" s="82">
        <f t="shared" si="150"/>
        <v>0</v>
      </c>
      <c r="L454" s="82">
        <f t="shared" si="150"/>
        <v>0.94328008083585024</v>
      </c>
      <c r="M454" s="82">
        <f t="shared" si="150"/>
        <v>0.87822628215751575</v>
      </c>
      <c r="N454" s="82">
        <f t="shared" si="156"/>
        <v>1.2197587252187718</v>
      </c>
      <c r="O454" s="82">
        <f t="shared" si="148"/>
        <v>0.91926438682376521</v>
      </c>
      <c r="P454" s="82">
        <f t="shared" si="148"/>
        <v>0</v>
      </c>
      <c r="Q454" s="82">
        <f t="shared" si="157"/>
        <v>0.16263449669583624</v>
      </c>
      <c r="R454" s="82">
        <f t="shared" si="150"/>
        <v>0</v>
      </c>
      <c r="S454" s="82">
        <f t="shared" si="150"/>
        <v>1.0571242285229357E-2</v>
      </c>
      <c r="T454" s="82">
        <f t="shared" si="150"/>
        <v>0</v>
      </c>
      <c r="U454" s="82">
        <f t="shared" si="150"/>
        <v>6.7493316128772046E-2</v>
      </c>
      <c r="V454" s="82">
        <f t="shared" si="150"/>
        <v>6.830648861225122E-2</v>
      </c>
      <c r="W454" s="82">
        <f t="shared" si="152"/>
        <v>0</v>
      </c>
      <c r="X454" s="82">
        <f t="shared" si="150"/>
        <v>0.10164656043489766</v>
      </c>
      <c r="Y454" s="82">
        <f t="shared" si="150"/>
        <v>0</v>
      </c>
      <c r="Z454" s="82">
        <f t="shared" si="150"/>
        <v>1.6263449669583624E-2</v>
      </c>
      <c r="AA454" s="82">
        <f t="shared" si="150"/>
        <v>0</v>
      </c>
      <c r="AB454" s="82"/>
      <c r="AC454" s="82">
        <f t="shared" si="150"/>
        <v>0</v>
      </c>
      <c r="AD454" s="82">
        <f t="shared" si="153"/>
        <v>3.2526899339167248E-2</v>
      </c>
      <c r="AE454" s="82">
        <f t="shared" si="150"/>
        <v>4.8790349008750872E-2</v>
      </c>
      <c r="AF454" s="82">
        <f t="shared" si="150"/>
        <v>0</v>
      </c>
      <c r="AG454" s="82">
        <f t="shared" si="154"/>
        <v>0</v>
      </c>
      <c r="AH454" s="82">
        <f t="shared" si="154"/>
        <v>4.9603521492230053E-2</v>
      </c>
      <c r="AI454" s="82">
        <f t="shared" si="154"/>
        <v>0</v>
      </c>
    </row>
    <row r="455" spans="1:35">
      <c r="A455" s="113">
        <f t="shared" si="135"/>
        <v>41408</v>
      </c>
      <c r="B455" s="117">
        <f t="shared" si="146"/>
        <v>4.5217973865829038</v>
      </c>
      <c r="C455" s="82">
        <f t="shared" si="149"/>
        <v>0</v>
      </c>
      <c r="D455" s="82">
        <f t="shared" si="150"/>
        <v>0</v>
      </c>
      <c r="E455" s="82">
        <f t="shared" si="150"/>
        <v>0</v>
      </c>
      <c r="F455" s="82">
        <f t="shared" si="151"/>
        <v>0</v>
      </c>
      <c r="G455" s="82">
        <f t="shared" si="150"/>
        <v>0</v>
      </c>
      <c r="H455" s="82">
        <f t="shared" si="150"/>
        <v>0</v>
      </c>
      <c r="I455" s="82">
        <f t="shared" si="150"/>
        <v>0</v>
      </c>
      <c r="J455" s="82">
        <f t="shared" si="150"/>
        <v>3.4315878802821443E-3</v>
      </c>
      <c r="K455" s="82">
        <f t="shared" ref="D455:AG466" si="158">K$37/1.98347/31</f>
        <v>0</v>
      </c>
      <c r="L455" s="82">
        <f t="shared" si="158"/>
        <v>0.94328008083585024</v>
      </c>
      <c r="M455" s="82">
        <f t="shared" si="158"/>
        <v>0.87822628215751575</v>
      </c>
      <c r="N455" s="82">
        <f t="shared" si="156"/>
        <v>1.2197587252187718</v>
      </c>
      <c r="O455" s="82">
        <f t="shared" si="148"/>
        <v>0.91926438682376521</v>
      </c>
      <c r="P455" s="82">
        <f t="shared" si="148"/>
        <v>0</v>
      </c>
      <c r="Q455" s="82">
        <f t="shared" si="157"/>
        <v>0.16263449669583624</v>
      </c>
      <c r="R455" s="82">
        <f t="shared" si="158"/>
        <v>0</v>
      </c>
      <c r="S455" s="82">
        <f t="shared" si="158"/>
        <v>1.0571242285229357E-2</v>
      </c>
      <c r="T455" s="82">
        <f t="shared" si="158"/>
        <v>0</v>
      </c>
      <c r="U455" s="82">
        <f t="shared" si="158"/>
        <v>6.7493316128772046E-2</v>
      </c>
      <c r="V455" s="82">
        <f t="shared" si="158"/>
        <v>6.830648861225122E-2</v>
      </c>
      <c r="W455" s="82">
        <f t="shared" si="152"/>
        <v>0</v>
      </c>
      <c r="X455" s="82">
        <f t="shared" si="158"/>
        <v>0.10164656043489766</v>
      </c>
      <c r="Y455" s="82">
        <f t="shared" si="158"/>
        <v>0</v>
      </c>
      <c r="Z455" s="82">
        <f t="shared" si="158"/>
        <v>1.6263449669583624E-2</v>
      </c>
      <c r="AA455" s="82">
        <f t="shared" si="158"/>
        <v>0</v>
      </c>
      <c r="AB455" s="82"/>
      <c r="AC455" s="82">
        <f t="shared" si="158"/>
        <v>0</v>
      </c>
      <c r="AD455" s="82">
        <f t="shared" si="153"/>
        <v>3.2526899339167248E-2</v>
      </c>
      <c r="AE455" s="82">
        <f t="shared" si="158"/>
        <v>4.8790349008750872E-2</v>
      </c>
      <c r="AF455" s="82">
        <f t="shared" si="158"/>
        <v>0</v>
      </c>
      <c r="AG455" s="82">
        <f t="shared" si="158"/>
        <v>0</v>
      </c>
      <c r="AH455" s="82">
        <f t="shared" si="154"/>
        <v>4.9603521492230053E-2</v>
      </c>
      <c r="AI455" s="82">
        <f t="shared" si="154"/>
        <v>0</v>
      </c>
    </row>
    <row r="456" spans="1:35">
      <c r="A456" s="113">
        <f t="shared" si="135"/>
        <v>41409</v>
      </c>
      <c r="B456" s="117">
        <f t="shared" si="146"/>
        <v>4.5217973865829038</v>
      </c>
      <c r="C456" s="82">
        <f t="shared" si="149"/>
        <v>0</v>
      </c>
      <c r="D456" s="82">
        <f t="shared" si="158"/>
        <v>0</v>
      </c>
      <c r="E456" s="82">
        <f t="shared" si="158"/>
        <v>0</v>
      </c>
      <c r="F456" s="82">
        <f t="shared" si="151"/>
        <v>0</v>
      </c>
      <c r="G456" s="82">
        <f t="shared" si="158"/>
        <v>0</v>
      </c>
      <c r="H456" s="82">
        <f t="shared" si="158"/>
        <v>0</v>
      </c>
      <c r="I456" s="82">
        <f t="shared" si="158"/>
        <v>0</v>
      </c>
      <c r="J456" s="82">
        <f t="shared" si="158"/>
        <v>3.4315878802821443E-3</v>
      </c>
      <c r="K456" s="82">
        <f t="shared" si="158"/>
        <v>0</v>
      </c>
      <c r="L456" s="82">
        <f t="shared" si="158"/>
        <v>0.94328008083585024</v>
      </c>
      <c r="M456" s="82">
        <f t="shared" si="158"/>
        <v>0.87822628215751575</v>
      </c>
      <c r="N456" s="82">
        <f t="shared" si="156"/>
        <v>1.2197587252187718</v>
      </c>
      <c r="O456" s="82">
        <f t="shared" si="148"/>
        <v>0.91926438682376521</v>
      </c>
      <c r="P456" s="82">
        <f t="shared" si="148"/>
        <v>0</v>
      </c>
      <c r="Q456" s="82">
        <f t="shared" si="157"/>
        <v>0.16263449669583624</v>
      </c>
      <c r="R456" s="82">
        <f t="shared" si="158"/>
        <v>0</v>
      </c>
      <c r="S456" s="82">
        <f t="shared" si="158"/>
        <v>1.0571242285229357E-2</v>
      </c>
      <c r="T456" s="82">
        <f t="shared" si="158"/>
        <v>0</v>
      </c>
      <c r="U456" s="82">
        <f t="shared" si="158"/>
        <v>6.7493316128772046E-2</v>
      </c>
      <c r="V456" s="82">
        <f t="shared" si="158"/>
        <v>6.830648861225122E-2</v>
      </c>
      <c r="W456" s="82">
        <f t="shared" si="152"/>
        <v>0</v>
      </c>
      <c r="X456" s="82">
        <f t="shared" si="158"/>
        <v>0.10164656043489766</v>
      </c>
      <c r="Y456" s="82">
        <f t="shared" si="158"/>
        <v>0</v>
      </c>
      <c r="Z456" s="82">
        <f t="shared" si="158"/>
        <v>1.6263449669583624E-2</v>
      </c>
      <c r="AA456" s="82">
        <f t="shared" si="158"/>
        <v>0</v>
      </c>
      <c r="AB456" s="82"/>
      <c r="AC456" s="82">
        <f t="shared" si="158"/>
        <v>0</v>
      </c>
      <c r="AD456" s="82">
        <f t="shared" si="153"/>
        <v>3.2526899339167248E-2</v>
      </c>
      <c r="AE456" s="82">
        <f t="shared" si="158"/>
        <v>4.8790349008750872E-2</v>
      </c>
      <c r="AF456" s="82">
        <f t="shared" si="158"/>
        <v>0</v>
      </c>
      <c r="AG456" s="82">
        <f t="shared" si="154"/>
        <v>0</v>
      </c>
      <c r="AH456" s="82">
        <f t="shared" si="154"/>
        <v>4.9603521492230053E-2</v>
      </c>
      <c r="AI456" s="82">
        <f t="shared" si="154"/>
        <v>0</v>
      </c>
    </row>
    <row r="457" spans="1:35">
      <c r="A457" s="113">
        <f t="shared" si="135"/>
        <v>41410</v>
      </c>
      <c r="B457" s="117">
        <f t="shared" si="146"/>
        <v>4.5217973865829038</v>
      </c>
      <c r="C457" s="82">
        <f t="shared" si="149"/>
        <v>0</v>
      </c>
      <c r="D457" s="82">
        <f t="shared" si="158"/>
        <v>0</v>
      </c>
      <c r="E457" s="82">
        <f t="shared" si="158"/>
        <v>0</v>
      </c>
      <c r="F457" s="82">
        <f t="shared" si="151"/>
        <v>0</v>
      </c>
      <c r="G457" s="82">
        <f t="shared" si="158"/>
        <v>0</v>
      </c>
      <c r="H457" s="82">
        <f t="shared" si="158"/>
        <v>0</v>
      </c>
      <c r="I457" s="82">
        <f t="shared" si="158"/>
        <v>0</v>
      </c>
      <c r="J457" s="82">
        <f t="shared" si="158"/>
        <v>3.4315878802821443E-3</v>
      </c>
      <c r="K457" s="82">
        <f t="shared" si="158"/>
        <v>0</v>
      </c>
      <c r="L457" s="82">
        <f t="shared" si="158"/>
        <v>0.94328008083585024</v>
      </c>
      <c r="M457" s="82">
        <f t="shared" si="158"/>
        <v>0.87822628215751575</v>
      </c>
      <c r="N457" s="82">
        <f t="shared" si="156"/>
        <v>1.2197587252187718</v>
      </c>
      <c r="O457" s="82">
        <f t="shared" si="148"/>
        <v>0.91926438682376521</v>
      </c>
      <c r="P457" s="82">
        <f t="shared" si="148"/>
        <v>0</v>
      </c>
      <c r="Q457" s="82">
        <f t="shared" si="157"/>
        <v>0.16263449669583624</v>
      </c>
      <c r="R457" s="82">
        <f t="shared" si="158"/>
        <v>0</v>
      </c>
      <c r="S457" s="82">
        <f t="shared" si="158"/>
        <v>1.0571242285229357E-2</v>
      </c>
      <c r="T457" s="82">
        <f t="shared" si="158"/>
        <v>0</v>
      </c>
      <c r="U457" s="82">
        <f t="shared" si="158"/>
        <v>6.7493316128772046E-2</v>
      </c>
      <c r="V457" s="82">
        <f t="shared" si="158"/>
        <v>6.830648861225122E-2</v>
      </c>
      <c r="W457" s="82">
        <f t="shared" si="152"/>
        <v>0</v>
      </c>
      <c r="X457" s="82">
        <f t="shared" si="158"/>
        <v>0.10164656043489766</v>
      </c>
      <c r="Y457" s="82">
        <f t="shared" si="158"/>
        <v>0</v>
      </c>
      <c r="Z457" s="82">
        <f t="shared" si="158"/>
        <v>1.6263449669583624E-2</v>
      </c>
      <c r="AA457" s="82">
        <f t="shared" si="158"/>
        <v>0</v>
      </c>
      <c r="AB457" s="82"/>
      <c r="AC457" s="82">
        <f t="shared" si="158"/>
        <v>0</v>
      </c>
      <c r="AD457" s="82">
        <f t="shared" si="153"/>
        <v>3.2526899339167248E-2</v>
      </c>
      <c r="AE457" s="82">
        <f t="shared" si="158"/>
        <v>4.8790349008750872E-2</v>
      </c>
      <c r="AF457" s="82">
        <f t="shared" si="158"/>
        <v>0</v>
      </c>
      <c r="AG457" s="82">
        <f t="shared" si="154"/>
        <v>0</v>
      </c>
      <c r="AH457" s="82">
        <f t="shared" si="154"/>
        <v>4.9603521492230053E-2</v>
      </c>
      <c r="AI457" s="82">
        <f t="shared" si="154"/>
        <v>0</v>
      </c>
    </row>
    <row r="458" spans="1:35">
      <c r="A458" s="113">
        <f t="shared" ref="A458:A503" si="159">A457+1</f>
        <v>41411</v>
      </c>
      <c r="B458" s="117">
        <f t="shared" si="146"/>
        <v>4.5217973865829038</v>
      </c>
      <c r="C458" s="82">
        <f t="shared" si="149"/>
        <v>0</v>
      </c>
      <c r="D458" s="82">
        <f t="shared" si="158"/>
        <v>0</v>
      </c>
      <c r="E458" s="82">
        <f t="shared" si="158"/>
        <v>0</v>
      </c>
      <c r="F458" s="82">
        <f t="shared" si="151"/>
        <v>0</v>
      </c>
      <c r="G458" s="82">
        <f t="shared" si="158"/>
        <v>0</v>
      </c>
      <c r="H458" s="82">
        <f t="shared" si="158"/>
        <v>0</v>
      </c>
      <c r="I458" s="82">
        <f t="shared" si="158"/>
        <v>0</v>
      </c>
      <c r="J458" s="82">
        <f t="shared" si="158"/>
        <v>3.4315878802821443E-3</v>
      </c>
      <c r="K458" s="82">
        <f t="shared" si="158"/>
        <v>0</v>
      </c>
      <c r="L458" s="82">
        <f t="shared" si="158"/>
        <v>0.94328008083585024</v>
      </c>
      <c r="M458" s="82">
        <f t="shared" si="158"/>
        <v>0.87822628215751575</v>
      </c>
      <c r="N458" s="82">
        <f t="shared" si="156"/>
        <v>1.2197587252187718</v>
      </c>
      <c r="O458" s="82">
        <f t="shared" si="148"/>
        <v>0.91926438682376521</v>
      </c>
      <c r="P458" s="82">
        <f t="shared" si="148"/>
        <v>0</v>
      </c>
      <c r="Q458" s="82">
        <f t="shared" si="157"/>
        <v>0.16263449669583624</v>
      </c>
      <c r="R458" s="82">
        <f t="shared" si="158"/>
        <v>0</v>
      </c>
      <c r="S458" s="82">
        <f t="shared" si="158"/>
        <v>1.0571242285229357E-2</v>
      </c>
      <c r="T458" s="82">
        <f t="shared" si="158"/>
        <v>0</v>
      </c>
      <c r="U458" s="82">
        <f t="shared" si="158"/>
        <v>6.7493316128772046E-2</v>
      </c>
      <c r="V458" s="82">
        <f t="shared" si="158"/>
        <v>6.830648861225122E-2</v>
      </c>
      <c r="W458" s="82">
        <f t="shared" si="152"/>
        <v>0</v>
      </c>
      <c r="X458" s="82">
        <f t="shared" si="158"/>
        <v>0.10164656043489766</v>
      </c>
      <c r="Y458" s="82">
        <f t="shared" si="158"/>
        <v>0</v>
      </c>
      <c r="Z458" s="82">
        <f t="shared" si="158"/>
        <v>1.6263449669583624E-2</v>
      </c>
      <c r="AA458" s="82">
        <f t="shared" si="158"/>
        <v>0</v>
      </c>
      <c r="AB458" s="82"/>
      <c r="AC458" s="82">
        <f t="shared" si="158"/>
        <v>0</v>
      </c>
      <c r="AD458" s="82">
        <f t="shared" si="153"/>
        <v>3.2526899339167248E-2</v>
      </c>
      <c r="AE458" s="82">
        <f t="shared" si="158"/>
        <v>4.8790349008750872E-2</v>
      </c>
      <c r="AF458" s="82">
        <f t="shared" si="158"/>
        <v>0</v>
      </c>
      <c r="AG458" s="82">
        <f t="shared" si="154"/>
        <v>0</v>
      </c>
      <c r="AH458" s="82">
        <f t="shared" si="154"/>
        <v>4.9603521492230053E-2</v>
      </c>
      <c r="AI458" s="82">
        <f t="shared" si="154"/>
        <v>0</v>
      </c>
    </row>
    <row r="459" spans="1:35">
      <c r="A459" s="113">
        <f t="shared" si="159"/>
        <v>41412</v>
      </c>
      <c r="B459" s="117">
        <f t="shared" si="146"/>
        <v>4.5217973865829038</v>
      </c>
      <c r="C459" s="82">
        <f t="shared" si="149"/>
        <v>0</v>
      </c>
      <c r="D459" s="82">
        <f t="shared" si="158"/>
        <v>0</v>
      </c>
      <c r="E459" s="82">
        <f t="shared" si="158"/>
        <v>0</v>
      </c>
      <c r="F459" s="82">
        <f t="shared" si="151"/>
        <v>0</v>
      </c>
      <c r="G459" s="82">
        <f t="shared" si="158"/>
        <v>0</v>
      </c>
      <c r="H459" s="82">
        <f t="shared" si="158"/>
        <v>0</v>
      </c>
      <c r="I459" s="82">
        <f t="shared" si="158"/>
        <v>0</v>
      </c>
      <c r="J459" s="82">
        <f t="shared" si="158"/>
        <v>3.4315878802821443E-3</v>
      </c>
      <c r="K459" s="82">
        <f t="shared" si="158"/>
        <v>0</v>
      </c>
      <c r="L459" s="82">
        <f t="shared" si="158"/>
        <v>0.94328008083585024</v>
      </c>
      <c r="M459" s="82">
        <f t="shared" si="158"/>
        <v>0.87822628215751575</v>
      </c>
      <c r="N459" s="82">
        <f t="shared" si="156"/>
        <v>1.2197587252187718</v>
      </c>
      <c r="O459" s="82">
        <f t="shared" si="148"/>
        <v>0.91926438682376521</v>
      </c>
      <c r="P459" s="82">
        <f t="shared" si="148"/>
        <v>0</v>
      </c>
      <c r="Q459" s="82">
        <f t="shared" si="157"/>
        <v>0.16263449669583624</v>
      </c>
      <c r="R459" s="82">
        <f t="shared" si="158"/>
        <v>0</v>
      </c>
      <c r="S459" s="82">
        <f t="shared" si="158"/>
        <v>1.0571242285229357E-2</v>
      </c>
      <c r="T459" s="82">
        <f t="shared" si="158"/>
        <v>0</v>
      </c>
      <c r="U459" s="82">
        <f t="shared" si="158"/>
        <v>6.7493316128772046E-2</v>
      </c>
      <c r="V459" s="82">
        <f t="shared" si="158"/>
        <v>6.830648861225122E-2</v>
      </c>
      <c r="W459" s="82">
        <f t="shared" si="152"/>
        <v>0</v>
      </c>
      <c r="X459" s="82">
        <f t="shared" si="158"/>
        <v>0.10164656043489766</v>
      </c>
      <c r="Y459" s="82">
        <f t="shared" si="158"/>
        <v>0</v>
      </c>
      <c r="Z459" s="82">
        <f t="shared" si="158"/>
        <v>1.6263449669583624E-2</v>
      </c>
      <c r="AA459" s="82">
        <f t="shared" si="158"/>
        <v>0</v>
      </c>
      <c r="AB459" s="82"/>
      <c r="AC459" s="82">
        <f t="shared" si="158"/>
        <v>0</v>
      </c>
      <c r="AD459" s="82">
        <f t="shared" si="153"/>
        <v>3.2526899339167248E-2</v>
      </c>
      <c r="AE459" s="82">
        <f t="shared" si="158"/>
        <v>4.8790349008750872E-2</v>
      </c>
      <c r="AF459" s="82">
        <f t="shared" si="158"/>
        <v>0</v>
      </c>
      <c r="AG459" s="82">
        <f t="shared" ref="AG459:AI473" si="160">AG$37/1.98347/31</f>
        <v>0</v>
      </c>
      <c r="AH459" s="82">
        <f t="shared" si="160"/>
        <v>4.9603521492230053E-2</v>
      </c>
      <c r="AI459" s="82">
        <f t="shared" si="160"/>
        <v>0</v>
      </c>
    </row>
    <row r="460" spans="1:35">
      <c r="A460" s="113">
        <f t="shared" si="159"/>
        <v>41413</v>
      </c>
      <c r="B460" s="117">
        <f t="shared" si="146"/>
        <v>4.5217973865829038</v>
      </c>
      <c r="C460" s="82">
        <f t="shared" si="149"/>
        <v>0</v>
      </c>
      <c r="D460" s="82">
        <f t="shared" si="158"/>
        <v>0</v>
      </c>
      <c r="E460" s="82">
        <f t="shared" si="158"/>
        <v>0</v>
      </c>
      <c r="F460" s="82">
        <f t="shared" si="151"/>
        <v>0</v>
      </c>
      <c r="G460" s="82">
        <f t="shared" si="158"/>
        <v>0</v>
      </c>
      <c r="H460" s="82">
        <f t="shared" si="158"/>
        <v>0</v>
      </c>
      <c r="I460" s="82">
        <f t="shared" si="158"/>
        <v>0</v>
      </c>
      <c r="J460" s="82">
        <f t="shared" si="158"/>
        <v>3.4315878802821443E-3</v>
      </c>
      <c r="K460" s="82">
        <f t="shared" si="158"/>
        <v>0</v>
      </c>
      <c r="L460" s="82">
        <f t="shared" si="158"/>
        <v>0.94328008083585024</v>
      </c>
      <c r="M460" s="82">
        <f t="shared" si="158"/>
        <v>0.87822628215751575</v>
      </c>
      <c r="N460" s="82">
        <f t="shared" si="156"/>
        <v>1.2197587252187718</v>
      </c>
      <c r="O460" s="82">
        <f t="shared" si="148"/>
        <v>0.91926438682376521</v>
      </c>
      <c r="P460" s="82">
        <f t="shared" si="148"/>
        <v>0</v>
      </c>
      <c r="Q460" s="82">
        <f t="shared" si="157"/>
        <v>0.16263449669583624</v>
      </c>
      <c r="R460" s="82">
        <f t="shared" si="158"/>
        <v>0</v>
      </c>
      <c r="S460" s="82">
        <f t="shared" si="158"/>
        <v>1.0571242285229357E-2</v>
      </c>
      <c r="T460" s="82">
        <f t="shared" si="158"/>
        <v>0</v>
      </c>
      <c r="U460" s="82">
        <f t="shared" si="158"/>
        <v>6.7493316128772046E-2</v>
      </c>
      <c r="V460" s="82">
        <f t="shared" si="158"/>
        <v>6.830648861225122E-2</v>
      </c>
      <c r="W460" s="82">
        <f t="shared" si="152"/>
        <v>0</v>
      </c>
      <c r="X460" s="82">
        <f t="shared" si="158"/>
        <v>0.10164656043489766</v>
      </c>
      <c r="Y460" s="82">
        <f t="shared" si="158"/>
        <v>0</v>
      </c>
      <c r="Z460" s="82">
        <f t="shared" si="158"/>
        <v>1.6263449669583624E-2</v>
      </c>
      <c r="AA460" s="82">
        <f t="shared" si="158"/>
        <v>0</v>
      </c>
      <c r="AB460" s="82"/>
      <c r="AC460" s="82">
        <f t="shared" si="158"/>
        <v>0</v>
      </c>
      <c r="AD460" s="82">
        <f t="shared" si="153"/>
        <v>3.2526899339167248E-2</v>
      </c>
      <c r="AE460" s="82">
        <f t="shared" si="158"/>
        <v>4.8790349008750872E-2</v>
      </c>
      <c r="AF460" s="82">
        <f t="shared" si="158"/>
        <v>0</v>
      </c>
      <c r="AG460" s="82">
        <f t="shared" si="160"/>
        <v>0</v>
      </c>
      <c r="AH460" s="82">
        <f t="shared" si="160"/>
        <v>4.9603521492230053E-2</v>
      </c>
      <c r="AI460" s="82">
        <f t="shared" si="160"/>
        <v>0</v>
      </c>
    </row>
    <row r="461" spans="1:35">
      <c r="A461" s="113">
        <f t="shared" si="159"/>
        <v>41414</v>
      </c>
      <c r="B461" s="117">
        <f t="shared" si="146"/>
        <v>4.5217973865829038</v>
      </c>
      <c r="C461" s="82">
        <f t="shared" si="149"/>
        <v>0</v>
      </c>
      <c r="D461" s="82">
        <f t="shared" si="158"/>
        <v>0</v>
      </c>
      <c r="E461" s="82">
        <f t="shared" si="158"/>
        <v>0</v>
      </c>
      <c r="F461" s="82">
        <f t="shared" si="151"/>
        <v>0</v>
      </c>
      <c r="G461" s="82">
        <f t="shared" si="158"/>
        <v>0</v>
      </c>
      <c r="H461" s="82">
        <f t="shared" si="158"/>
        <v>0</v>
      </c>
      <c r="I461" s="82">
        <f t="shared" si="158"/>
        <v>0</v>
      </c>
      <c r="J461" s="82">
        <f t="shared" si="158"/>
        <v>3.4315878802821443E-3</v>
      </c>
      <c r="K461" s="82">
        <f t="shared" si="158"/>
        <v>0</v>
      </c>
      <c r="L461" s="82">
        <f t="shared" si="158"/>
        <v>0.94328008083585024</v>
      </c>
      <c r="M461" s="82">
        <f t="shared" si="158"/>
        <v>0.87822628215751575</v>
      </c>
      <c r="N461" s="82">
        <f t="shared" si="156"/>
        <v>1.2197587252187718</v>
      </c>
      <c r="O461" s="82">
        <f t="shared" si="148"/>
        <v>0.91926438682376521</v>
      </c>
      <c r="P461" s="82">
        <f t="shared" si="148"/>
        <v>0</v>
      </c>
      <c r="Q461" s="82">
        <f t="shared" si="157"/>
        <v>0.16263449669583624</v>
      </c>
      <c r="R461" s="82">
        <f t="shared" si="158"/>
        <v>0</v>
      </c>
      <c r="S461" s="82">
        <f t="shared" si="158"/>
        <v>1.0571242285229357E-2</v>
      </c>
      <c r="T461" s="82">
        <f t="shared" si="158"/>
        <v>0</v>
      </c>
      <c r="U461" s="82">
        <f t="shared" si="158"/>
        <v>6.7493316128772046E-2</v>
      </c>
      <c r="V461" s="82">
        <f t="shared" si="158"/>
        <v>6.830648861225122E-2</v>
      </c>
      <c r="W461" s="82">
        <f t="shared" si="152"/>
        <v>0</v>
      </c>
      <c r="X461" s="82">
        <f t="shared" si="158"/>
        <v>0.10164656043489766</v>
      </c>
      <c r="Y461" s="82">
        <f t="shared" si="158"/>
        <v>0</v>
      </c>
      <c r="Z461" s="82">
        <f t="shared" si="158"/>
        <v>1.6263449669583624E-2</v>
      </c>
      <c r="AA461" s="82">
        <f t="shared" si="158"/>
        <v>0</v>
      </c>
      <c r="AB461" s="82"/>
      <c r="AC461" s="82">
        <f t="shared" si="158"/>
        <v>0</v>
      </c>
      <c r="AD461" s="82">
        <f t="shared" si="153"/>
        <v>3.2526899339167248E-2</v>
      </c>
      <c r="AE461" s="82">
        <f t="shared" si="158"/>
        <v>4.8790349008750872E-2</v>
      </c>
      <c r="AF461" s="82">
        <f t="shared" si="158"/>
        <v>0</v>
      </c>
      <c r="AG461" s="82">
        <f t="shared" si="160"/>
        <v>0</v>
      </c>
      <c r="AH461" s="82">
        <f t="shared" si="160"/>
        <v>4.9603521492230053E-2</v>
      </c>
      <c r="AI461" s="82">
        <f t="shared" si="160"/>
        <v>0</v>
      </c>
    </row>
    <row r="462" spans="1:35">
      <c r="A462" s="113">
        <f t="shared" si="159"/>
        <v>41415</v>
      </c>
      <c r="B462" s="117">
        <f t="shared" si="146"/>
        <v>4.5217973865829038</v>
      </c>
      <c r="C462" s="82">
        <f t="shared" si="149"/>
        <v>0</v>
      </c>
      <c r="D462" s="82">
        <f t="shared" si="158"/>
        <v>0</v>
      </c>
      <c r="E462" s="82">
        <f t="shared" si="158"/>
        <v>0</v>
      </c>
      <c r="F462" s="82">
        <f t="shared" si="151"/>
        <v>0</v>
      </c>
      <c r="G462" s="82">
        <f t="shared" si="158"/>
        <v>0</v>
      </c>
      <c r="H462" s="82">
        <f t="shared" si="158"/>
        <v>0</v>
      </c>
      <c r="I462" s="82">
        <f t="shared" si="158"/>
        <v>0</v>
      </c>
      <c r="J462" s="82">
        <f t="shared" si="158"/>
        <v>3.4315878802821443E-3</v>
      </c>
      <c r="K462" s="82">
        <f t="shared" si="158"/>
        <v>0</v>
      </c>
      <c r="L462" s="82">
        <f t="shared" si="158"/>
        <v>0.94328008083585024</v>
      </c>
      <c r="M462" s="82">
        <f t="shared" si="158"/>
        <v>0.87822628215751575</v>
      </c>
      <c r="N462" s="82">
        <f t="shared" si="156"/>
        <v>1.2197587252187718</v>
      </c>
      <c r="O462" s="82">
        <f t="shared" si="148"/>
        <v>0.91926438682376521</v>
      </c>
      <c r="P462" s="82">
        <f t="shared" si="148"/>
        <v>0</v>
      </c>
      <c r="Q462" s="82">
        <f t="shared" si="157"/>
        <v>0.16263449669583624</v>
      </c>
      <c r="R462" s="82">
        <f t="shared" si="158"/>
        <v>0</v>
      </c>
      <c r="S462" s="82">
        <f t="shared" si="158"/>
        <v>1.0571242285229357E-2</v>
      </c>
      <c r="T462" s="82">
        <f t="shared" si="158"/>
        <v>0</v>
      </c>
      <c r="U462" s="82">
        <f t="shared" si="158"/>
        <v>6.7493316128772046E-2</v>
      </c>
      <c r="V462" s="82">
        <f t="shared" si="158"/>
        <v>6.830648861225122E-2</v>
      </c>
      <c r="W462" s="82">
        <f t="shared" si="152"/>
        <v>0</v>
      </c>
      <c r="X462" s="82">
        <f t="shared" si="158"/>
        <v>0.10164656043489766</v>
      </c>
      <c r="Y462" s="82">
        <f t="shared" si="158"/>
        <v>0</v>
      </c>
      <c r="Z462" s="82">
        <f t="shared" si="158"/>
        <v>1.6263449669583624E-2</v>
      </c>
      <c r="AA462" s="82">
        <f t="shared" si="158"/>
        <v>0</v>
      </c>
      <c r="AB462" s="82"/>
      <c r="AC462" s="82">
        <f t="shared" si="158"/>
        <v>0</v>
      </c>
      <c r="AD462" s="82">
        <f t="shared" si="153"/>
        <v>3.2526899339167248E-2</v>
      </c>
      <c r="AE462" s="82">
        <f t="shared" si="158"/>
        <v>4.8790349008750872E-2</v>
      </c>
      <c r="AF462" s="82">
        <f t="shared" si="158"/>
        <v>0</v>
      </c>
      <c r="AG462" s="82">
        <f t="shared" si="160"/>
        <v>0</v>
      </c>
      <c r="AH462" s="82">
        <f t="shared" si="160"/>
        <v>4.9603521492230053E-2</v>
      </c>
      <c r="AI462" s="82">
        <f t="shared" si="160"/>
        <v>0</v>
      </c>
    </row>
    <row r="463" spans="1:35">
      <c r="A463" s="113">
        <f t="shared" si="159"/>
        <v>41416</v>
      </c>
      <c r="B463" s="117">
        <f t="shared" si="146"/>
        <v>4.5217973865829038</v>
      </c>
      <c r="C463" s="82">
        <f t="shared" si="149"/>
        <v>0</v>
      </c>
      <c r="D463" s="82">
        <f t="shared" si="158"/>
        <v>0</v>
      </c>
      <c r="E463" s="82">
        <f t="shared" si="158"/>
        <v>0</v>
      </c>
      <c r="F463" s="82">
        <f t="shared" si="151"/>
        <v>0</v>
      </c>
      <c r="G463" s="82">
        <f t="shared" si="158"/>
        <v>0</v>
      </c>
      <c r="H463" s="82">
        <f t="shared" si="158"/>
        <v>0</v>
      </c>
      <c r="I463" s="82">
        <f t="shared" si="158"/>
        <v>0</v>
      </c>
      <c r="J463" s="82">
        <f t="shared" si="158"/>
        <v>3.4315878802821443E-3</v>
      </c>
      <c r="K463" s="82">
        <f t="shared" si="158"/>
        <v>0</v>
      </c>
      <c r="L463" s="82">
        <f t="shared" si="158"/>
        <v>0.94328008083585024</v>
      </c>
      <c r="M463" s="82">
        <f t="shared" si="158"/>
        <v>0.87822628215751575</v>
      </c>
      <c r="N463" s="82">
        <f t="shared" si="156"/>
        <v>1.2197587252187718</v>
      </c>
      <c r="O463" s="82">
        <f t="shared" si="148"/>
        <v>0.91926438682376521</v>
      </c>
      <c r="P463" s="82">
        <f t="shared" si="148"/>
        <v>0</v>
      </c>
      <c r="Q463" s="82">
        <f t="shared" si="157"/>
        <v>0.16263449669583624</v>
      </c>
      <c r="R463" s="82">
        <f t="shared" si="158"/>
        <v>0</v>
      </c>
      <c r="S463" s="82">
        <f t="shared" si="158"/>
        <v>1.0571242285229357E-2</v>
      </c>
      <c r="T463" s="82">
        <f t="shared" si="158"/>
        <v>0</v>
      </c>
      <c r="U463" s="82">
        <f t="shared" si="158"/>
        <v>6.7493316128772046E-2</v>
      </c>
      <c r="V463" s="82">
        <f t="shared" si="158"/>
        <v>6.830648861225122E-2</v>
      </c>
      <c r="W463" s="82">
        <f t="shared" si="152"/>
        <v>0</v>
      </c>
      <c r="X463" s="82">
        <f t="shared" si="158"/>
        <v>0.10164656043489766</v>
      </c>
      <c r="Y463" s="82">
        <f t="shared" si="158"/>
        <v>0</v>
      </c>
      <c r="Z463" s="82">
        <f t="shared" si="158"/>
        <v>1.6263449669583624E-2</v>
      </c>
      <c r="AA463" s="82">
        <f t="shared" si="158"/>
        <v>0</v>
      </c>
      <c r="AB463" s="82"/>
      <c r="AC463" s="82">
        <f t="shared" si="158"/>
        <v>0</v>
      </c>
      <c r="AD463" s="82">
        <f t="shared" si="153"/>
        <v>3.2526899339167248E-2</v>
      </c>
      <c r="AE463" s="82">
        <f t="shared" si="158"/>
        <v>4.8790349008750872E-2</v>
      </c>
      <c r="AF463" s="82">
        <f t="shared" si="158"/>
        <v>0</v>
      </c>
      <c r="AG463" s="82">
        <f t="shared" si="160"/>
        <v>0</v>
      </c>
      <c r="AH463" s="82">
        <f t="shared" si="160"/>
        <v>4.9603521492230053E-2</v>
      </c>
      <c r="AI463" s="82">
        <f t="shared" si="160"/>
        <v>0</v>
      </c>
    </row>
    <row r="464" spans="1:35">
      <c r="A464" s="113">
        <f t="shared" si="159"/>
        <v>41417</v>
      </c>
      <c r="B464" s="117">
        <f t="shared" si="146"/>
        <v>4.5217973865829038</v>
      </c>
      <c r="C464" s="82">
        <f t="shared" si="149"/>
        <v>0</v>
      </c>
      <c r="D464" s="82">
        <f t="shared" si="158"/>
        <v>0</v>
      </c>
      <c r="E464" s="82">
        <f t="shared" si="158"/>
        <v>0</v>
      </c>
      <c r="F464" s="82">
        <f t="shared" si="151"/>
        <v>0</v>
      </c>
      <c r="G464" s="82">
        <f t="shared" si="158"/>
        <v>0</v>
      </c>
      <c r="H464" s="82">
        <f t="shared" si="158"/>
        <v>0</v>
      </c>
      <c r="I464" s="82">
        <f t="shared" si="158"/>
        <v>0</v>
      </c>
      <c r="J464" s="82">
        <f t="shared" si="158"/>
        <v>3.4315878802821443E-3</v>
      </c>
      <c r="K464" s="82">
        <f t="shared" si="158"/>
        <v>0</v>
      </c>
      <c r="L464" s="82">
        <f t="shared" si="158"/>
        <v>0.94328008083585024</v>
      </c>
      <c r="M464" s="82">
        <f t="shared" si="158"/>
        <v>0.87822628215751575</v>
      </c>
      <c r="N464" s="82">
        <f t="shared" si="156"/>
        <v>1.2197587252187718</v>
      </c>
      <c r="O464" s="82">
        <f t="shared" si="148"/>
        <v>0.91926438682376521</v>
      </c>
      <c r="P464" s="82">
        <f t="shared" si="148"/>
        <v>0</v>
      </c>
      <c r="Q464" s="82">
        <f t="shared" si="157"/>
        <v>0.16263449669583624</v>
      </c>
      <c r="R464" s="82">
        <f t="shared" si="158"/>
        <v>0</v>
      </c>
      <c r="S464" s="82">
        <f t="shared" si="158"/>
        <v>1.0571242285229357E-2</v>
      </c>
      <c r="T464" s="82">
        <f t="shared" si="158"/>
        <v>0</v>
      </c>
      <c r="U464" s="82">
        <f t="shared" si="158"/>
        <v>6.7493316128772046E-2</v>
      </c>
      <c r="V464" s="82">
        <f t="shared" si="158"/>
        <v>6.830648861225122E-2</v>
      </c>
      <c r="W464" s="82">
        <f t="shared" si="152"/>
        <v>0</v>
      </c>
      <c r="X464" s="82">
        <f t="shared" si="158"/>
        <v>0.10164656043489766</v>
      </c>
      <c r="Y464" s="82">
        <f t="shared" si="158"/>
        <v>0</v>
      </c>
      <c r="Z464" s="82">
        <f t="shared" si="158"/>
        <v>1.6263449669583624E-2</v>
      </c>
      <c r="AA464" s="82">
        <f t="shared" si="158"/>
        <v>0</v>
      </c>
      <c r="AB464" s="82"/>
      <c r="AC464" s="82">
        <f t="shared" si="158"/>
        <v>0</v>
      </c>
      <c r="AD464" s="82">
        <f t="shared" si="153"/>
        <v>3.2526899339167248E-2</v>
      </c>
      <c r="AE464" s="82">
        <f t="shared" si="158"/>
        <v>4.8790349008750872E-2</v>
      </c>
      <c r="AF464" s="82">
        <f t="shared" si="158"/>
        <v>0</v>
      </c>
      <c r="AG464" s="82">
        <f t="shared" si="160"/>
        <v>0</v>
      </c>
      <c r="AH464" s="82">
        <f t="shared" si="160"/>
        <v>4.9603521492230053E-2</v>
      </c>
      <c r="AI464" s="82">
        <f t="shared" si="160"/>
        <v>0</v>
      </c>
    </row>
    <row r="465" spans="1:35">
      <c r="A465" s="113">
        <f t="shared" si="159"/>
        <v>41418</v>
      </c>
      <c r="B465" s="117">
        <f t="shared" si="146"/>
        <v>4.5217973865829038</v>
      </c>
      <c r="C465" s="82">
        <f t="shared" si="149"/>
        <v>0</v>
      </c>
      <c r="D465" s="82">
        <f t="shared" si="158"/>
        <v>0</v>
      </c>
      <c r="E465" s="82">
        <f t="shared" si="158"/>
        <v>0</v>
      </c>
      <c r="F465" s="82">
        <f t="shared" si="151"/>
        <v>0</v>
      </c>
      <c r="G465" s="82">
        <f t="shared" si="158"/>
        <v>0</v>
      </c>
      <c r="H465" s="82">
        <f t="shared" si="158"/>
        <v>0</v>
      </c>
      <c r="I465" s="82">
        <f t="shared" si="158"/>
        <v>0</v>
      </c>
      <c r="J465" s="82">
        <f t="shared" si="158"/>
        <v>3.4315878802821443E-3</v>
      </c>
      <c r="K465" s="82">
        <f t="shared" si="158"/>
        <v>0</v>
      </c>
      <c r="L465" s="82">
        <f t="shared" si="158"/>
        <v>0.94328008083585024</v>
      </c>
      <c r="M465" s="82">
        <f t="shared" si="158"/>
        <v>0.87822628215751575</v>
      </c>
      <c r="N465" s="82">
        <f t="shared" si="156"/>
        <v>1.2197587252187718</v>
      </c>
      <c r="O465" s="82">
        <f t="shared" si="148"/>
        <v>0.91926438682376521</v>
      </c>
      <c r="P465" s="82">
        <f t="shared" si="148"/>
        <v>0</v>
      </c>
      <c r="Q465" s="82">
        <f t="shared" si="157"/>
        <v>0.16263449669583624</v>
      </c>
      <c r="R465" s="82">
        <f t="shared" si="158"/>
        <v>0</v>
      </c>
      <c r="S465" s="82">
        <f t="shared" si="158"/>
        <v>1.0571242285229357E-2</v>
      </c>
      <c r="T465" s="82">
        <f t="shared" si="158"/>
        <v>0</v>
      </c>
      <c r="U465" s="82">
        <f t="shared" si="158"/>
        <v>6.7493316128772046E-2</v>
      </c>
      <c r="V465" s="82">
        <f t="shared" si="158"/>
        <v>6.830648861225122E-2</v>
      </c>
      <c r="W465" s="82">
        <f t="shared" si="152"/>
        <v>0</v>
      </c>
      <c r="X465" s="82">
        <f t="shared" si="158"/>
        <v>0.10164656043489766</v>
      </c>
      <c r="Y465" s="82">
        <f t="shared" si="158"/>
        <v>0</v>
      </c>
      <c r="Z465" s="82">
        <f t="shared" si="158"/>
        <v>1.6263449669583624E-2</v>
      </c>
      <c r="AA465" s="82">
        <f t="shared" si="158"/>
        <v>0</v>
      </c>
      <c r="AB465" s="82"/>
      <c r="AC465" s="82">
        <f t="shared" si="158"/>
        <v>0</v>
      </c>
      <c r="AD465" s="82">
        <f t="shared" si="153"/>
        <v>3.2526899339167248E-2</v>
      </c>
      <c r="AE465" s="82">
        <f t="shared" si="158"/>
        <v>4.8790349008750872E-2</v>
      </c>
      <c r="AF465" s="82">
        <f t="shared" si="158"/>
        <v>0</v>
      </c>
      <c r="AG465" s="82">
        <f t="shared" si="160"/>
        <v>0</v>
      </c>
      <c r="AH465" s="82">
        <f t="shared" si="160"/>
        <v>4.9603521492230053E-2</v>
      </c>
      <c r="AI465" s="82">
        <f t="shared" si="160"/>
        <v>0</v>
      </c>
    </row>
    <row r="466" spans="1:35">
      <c r="A466" s="113">
        <f t="shared" si="159"/>
        <v>41419</v>
      </c>
      <c r="B466" s="117">
        <f t="shared" si="146"/>
        <v>4.5217973865829038</v>
      </c>
      <c r="C466" s="82">
        <f t="shared" si="149"/>
        <v>0</v>
      </c>
      <c r="D466" s="82">
        <f t="shared" si="158"/>
        <v>0</v>
      </c>
      <c r="E466" s="82">
        <f t="shared" si="158"/>
        <v>0</v>
      </c>
      <c r="F466" s="82">
        <f t="shared" si="151"/>
        <v>0</v>
      </c>
      <c r="G466" s="82">
        <f t="shared" si="158"/>
        <v>0</v>
      </c>
      <c r="H466" s="82">
        <f t="shared" si="158"/>
        <v>0</v>
      </c>
      <c r="I466" s="82">
        <f t="shared" si="158"/>
        <v>0</v>
      </c>
      <c r="J466" s="82">
        <f t="shared" si="158"/>
        <v>3.4315878802821443E-3</v>
      </c>
      <c r="K466" s="82">
        <f t="shared" si="158"/>
        <v>0</v>
      </c>
      <c r="L466" s="82">
        <f t="shared" si="158"/>
        <v>0.94328008083585024</v>
      </c>
      <c r="M466" s="82">
        <f t="shared" si="158"/>
        <v>0.87822628215751575</v>
      </c>
      <c r="N466" s="82">
        <f t="shared" si="156"/>
        <v>1.2197587252187718</v>
      </c>
      <c r="O466" s="82">
        <f t="shared" si="148"/>
        <v>0.91926438682376521</v>
      </c>
      <c r="P466" s="82">
        <f t="shared" si="148"/>
        <v>0</v>
      </c>
      <c r="Q466" s="82">
        <f t="shared" si="157"/>
        <v>0.16263449669583624</v>
      </c>
      <c r="R466" s="82">
        <f t="shared" si="158"/>
        <v>0</v>
      </c>
      <c r="S466" s="82">
        <f t="shared" si="158"/>
        <v>1.0571242285229357E-2</v>
      </c>
      <c r="T466" s="82">
        <f t="shared" si="158"/>
        <v>0</v>
      </c>
      <c r="U466" s="82">
        <f t="shared" si="158"/>
        <v>6.7493316128772046E-2</v>
      </c>
      <c r="V466" s="82">
        <f t="shared" si="158"/>
        <v>6.830648861225122E-2</v>
      </c>
      <c r="W466" s="82">
        <f t="shared" si="152"/>
        <v>0</v>
      </c>
      <c r="X466" s="82">
        <f t="shared" si="158"/>
        <v>0.10164656043489766</v>
      </c>
      <c r="Y466" s="82">
        <f t="shared" si="158"/>
        <v>0</v>
      </c>
      <c r="Z466" s="82">
        <f t="shared" si="158"/>
        <v>1.6263449669583624E-2</v>
      </c>
      <c r="AA466" s="82">
        <f t="shared" si="158"/>
        <v>0</v>
      </c>
      <c r="AB466" s="82"/>
      <c r="AC466" s="82">
        <f t="shared" ref="D466:AG473" si="161">AC$37/1.98347/31</f>
        <v>0</v>
      </c>
      <c r="AD466" s="82">
        <f t="shared" si="153"/>
        <v>3.2526899339167248E-2</v>
      </c>
      <c r="AE466" s="82">
        <f t="shared" si="161"/>
        <v>4.8790349008750872E-2</v>
      </c>
      <c r="AF466" s="82">
        <f t="shared" si="161"/>
        <v>0</v>
      </c>
      <c r="AG466" s="82">
        <f t="shared" si="161"/>
        <v>0</v>
      </c>
      <c r="AH466" s="82">
        <f t="shared" si="160"/>
        <v>4.9603521492230053E-2</v>
      </c>
      <c r="AI466" s="82">
        <f t="shared" si="160"/>
        <v>0</v>
      </c>
    </row>
    <row r="467" spans="1:35">
      <c r="A467" s="113">
        <f t="shared" si="159"/>
        <v>41420</v>
      </c>
      <c r="B467" s="117">
        <f t="shared" si="146"/>
        <v>4.5217973865829038</v>
      </c>
      <c r="C467" s="82">
        <f t="shared" si="149"/>
        <v>0</v>
      </c>
      <c r="D467" s="82">
        <f t="shared" si="161"/>
        <v>0</v>
      </c>
      <c r="E467" s="82">
        <f t="shared" si="161"/>
        <v>0</v>
      </c>
      <c r="F467" s="82">
        <f t="shared" si="161"/>
        <v>0</v>
      </c>
      <c r="G467" s="82">
        <f t="shared" si="161"/>
        <v>0</v>
      </c>
      <c r="H467" s="82">
        <f t="shared" si="161"/>
        <v>0</v>
      </c>
      <c r="I467" s="82">
        <f t="shared" si="161"/>
        <v>0</v>
      </c>
      <c r="J467" s="82">
        <f t="shared" si="161"/>
        <v>3.4315878802821443E-3</v>
      </c>
      <c r="K467" s="82">
        <f t="shared" si="161"/>
        <v>0</v>
      </c>
      <c r="L467" s="82">
        <f t="shared" si="161"/>
        <v>0.94328008083585024</v>
      </c>
      <c r="M467" s="82">
        <f t="shared" si="161"/>
        <v>0.87822628215751575</v>
      </c>
      <c r="N467" s="82">
        <f t="shared" si="161"/>
        <v>1.2197587252187718</v>
      </c>
      <c r="O467" s="82">
        <f t="shared" si="148"/>
        <v>0.91926438682376521</v>
      </c>
      <c r="P467" s="82">
        <f t="shared" si="148"/>
        <v>0</v>
      </c>
      <c r="Q467" s="82">
        <f t="shared" si="161"/>
        <v>0.16263449669583624</v>
      </c>
      <c r="R467" s="82">
        <f t="shared" si="161"/>
        <v>0</v>
      </c>
      <c r="S467" s="82">
        <f t="shared" si="161"/>
        <v>1.0571242285229357E-2</v>
      </c>
      <c r="T467" s="82">
        <f t="shared" si="161"/>
        <v>0</v>
      </c>
      <c r="U467" s="82">
        <f t="shared" si="161"/>
        <v>6.7493316128772046E-2</v>
      </c>
      <c r="V467" s="82">
        <f t="shared" si="161"/>
        <v>6.830648861225122E-2</v>
      </c>
      <c r="W467" s="82">
        <f t="shared" si="161"/>
        <v>0</v>
      </c>
      <c r="X467" s="82">
        <f t="shared" si="161"/>
        <v>0.10164656043489766</v>
      </c>
      <c r="Y467" s="82">
        <f t="shared" si="161"/>
        <v>0</v>
      </c>
      <c r="Z467" s="82">
        <f t="shared" si="161"/>
        <v>1.6263449669583624E-2</v>
      </c>
      <c r="AA467" s="82">
        <f t="shared" si="161"/>
        <v>0</v>
      </c>
      <c r="AB467" s="82"/>
      <c r="AC467" s="82">
        <f t="shared" si="161"/>
        <v>0</v>
      </c>
      <c r="AD467" s="82">
        <f t="shared" si="161"/>
        <v>3.2526899339167248E-2</v>
      </c>
      <c r="AE467" s="82">
        <f t="shared" si="161"/>
        <v>4.8790349008750872E-2</v>
      </c>
      <c r="AF467" s="82">
        <f t="shared" si="161"/>
        <v>0</v>
      </c>
      <c r="AG467" s="82">
        <f t="shared" si="160"/>
        <v>0</v>
      </c>
      <c r="AH467" s="82">
        <f t="shared" si="160"/>
        <v>4.9603521492230053E-2</v>
      </c>
      <c r="AI467" s="82">
        <f t="shared" si="160"/>
        <v>0</v>
      </c>
    </row>
    <row r="468" spans="1:35">
      <c r="A468" s="113">
        <f t="shared" si="159"/>
        <v>41421</v>
      </c>
      <c r="B468" s="117">
        <f t="shared" si="146"/>
        <v>4.5217973865829038</v>
      </c>
      <c r="C468" s="82">
        <f t="shared" si="149"/>
        <v>0</v>
      </c>
      <c r="D468" s="82">
        <f t="shared" si="161"/>
        <v>0</v>
      </c>
      <c r="E468" s="82">
        <f t="shared" si="161"/>
        <v>0</v>
      </c>
      <c r="F468" s="82">
        <f t="shared" si="161"/>
        <v>0</v>
      </c>
      <c r="G468" s="82">
        <f t="shared" si="161"/>
        <v>0</v>
      </c>
      <c r="H468" s="82">
        <f t="shared" si="161"/>
        <v>0</v>
      </c>
      <c r="I468" s="82">
        <f t="shared" si="161"/>
        <v>0</v>
      </c>
      <c r="J468" s="82">
        <f t="shared" si="161"/>
        <v>3.4315878802821443E-3</v>
      </c>
      <c r="K468" s="82">
        <f t="shared" si="161"/>
        <v>0</v>
      </c>
      <c r="L468" s="82">
        <f t="shared" si="161"/>
        <v>0.94328008083585024</v>
      </c>
      <c r="M468" s="82">
        <f t="shared" si="161"/>
        <v>0.87822628215751575</v>
      </c>
      <c r="N468" s="82">
        <f t="shared" si="161"/>
        <v>1.2197587252187718</v>
      </c>
      <c r="O468" s="82">
        <f t="shared" si="148"/>
        <v>0.91926438682376521</v>
      </c>
      <c r="P468" s="82">
        <f t="shared" si="148"/>
        <v>0</v>
      </c>
      <c r="Q468" s="82">
        <f t="shared" si="161"/>
        <v>0.16263449669583624</v>
      </c>
      <c r="R468" s="82">
        <f t="shared" si="161"/>
        <v>0</v>
      </c>
      <c r="S468" s="82">
        <f t="shared" si="161"/>
        <v>1.0571242285229357E-2</v>
      </c>
      <c r="T468" s="82">
        <f t="shared" si="161"/>
        <v>0</v>
      </c>
      <c r="U468" s="82">
        <f t="shared" si="161"/>
        <v>6.7493316128772046E-2</v>
      </c>
      <c r="V468" s="82">
        <f t="shared" si="161"/>
        <v>6.830648861225122E-2</v>
      </c>
      <c r="W468" s="82">
        <f t="shared" si="161"/>
        <v>0</v>
      </c>
      <c r="X468" s="82">
        <f t="shared" si="161"/>
        <v>0.10164656043489766</v>
      </c>
      <c r="Y468" s="82">
        <f t="shared" si="161"/>
        <v>0</v>
      </c>
      <c r="Z468" s="82">
        <f t="shared" si="161"/>
        <v>1.6263449669583624E-2</v>
      </c>
      <c r="AA468" s="82">
        <f t="shared" si="161"/>
        <v>0</v>
      </c>
      <c r="AB468" s="82"/>
      <c r="AC468" s="82">
        <f t="shared" si="161"/>
        <v>0</v>
      </c>
      <c r="AD468" s="82">
        <f t="shared" si="161"/>
        <v>3.2526899339167248E-2</v>
      </c>
      <c r="AE468" s="82">
        <f t="shared" si="161"/>
        <v>4.8790349008750872E-2</v>
      </c>
      <c r="AF468" s="82">
        <f t="shared" si="161"/>
        <v>0</v>
      </c>
      <c r="AG468" s="82">
        <f t="shared" si="160"/>
        <v>0</v>
      </c>
      <c r="AH468" s="82">
        <f t="shared" si="160"/>
        <v>4.9603521492230053E-2</v>
      </c>
      <c r="AI468" s="82">
        <f t="shared" si="160"/>
        <v>0</v>
      </c>
    </row>
    <row r="469" spans="1:35">
      <c r="A469" s="113">
        <f t="shared" si="159"/>
        <v>41422</v>
      </c>
      <c r="B469" s="117">
        <f t="shared" si="146"/>
        <v>4.5217973865829038</v>
      </c>
      <c r="C469" s="82">
        <f t="shared" si="149"/>
        <v>0</v>
      </c>
      <c r="D469" s="82">
        <f t="shared" si="161"/>
        <v>0</v>
      </c>
      <c r="E469" s="82">
        <f t="shared" si="161"/>
        <v>0</v>
      </c>
      <c r="F469" s="82">
        <f t="shared" si="161"/>
        <v>0</v>
      </c>
      <c r="G469" s="82">
        <f t="shared" si="161"/>
        <v>0</v>
      </c>
      <c r="H469" s="82">
        <f t="shared" si="161"/>
        <v>0</v>
      </c>
      <c r="I469" s="82">
        <f t="shared" si="161"/>
        <v>0</v>
      </c>
      <c r="J469" s="82">
        <f t="shared" si="161"/>
        <v>3.4315878802821443E-3</v>
      </c>
      <c r="K469" s="82">
        <f t="shared" si="161"/>
        <v>0</v>
      </c>
      <c r="L469" s="82">
        <f t="shared" si="161"/>
        <v>0.94328008083585024</v>
      </c>
      <c r="M469" s="82">
        <f t="shared" si="161"/>
        <v>0.87822628215751575</v>
      </c>
      <c r="N469" s="82">
        <f t="shared" si="161"/>
        <v>1.2197587252187718</v>
      </c>
      <c r="O469" s="82">
        <f t="shared" si="148"/>
        <v>0.91926438682376521</v>
      </c>
      <c r="P469" s="82">
        <f t="shared" si="148"/>
        <v>0</v>
      </c>
      <c r="Q469" s="82">
        <f t="shared" si="161"/>
        <v>0.16263449669583624</v>
      </c>
      <c r="R469" s="82">
        <f t="shared" si="161"/>
        <v>0</v>
      </c>
      <c r="S469" s="82">
        <f t="shared" si="161"/>
        <v>1.0571242285229357E-2</v>
      </c>
      <c r="T469" s="82">
        <f t="shared" si="161"/>
        <v>0</v>
      </c>
      <c r="U469" s="82">
        <f t="shared" si="161"/>
        <v>6.7493316128772046E-2</v>
      </c>
      <c r="V469" s="82">
        <f t="shared" si="161"/>
        <v>6.830648861225122E-2</v>
      </c>
      <c r="W469" s="82">
        <f t="shared" si="161"/>
        <v>0</v>
      </c>
      <c r="X469" s="82">
        <f t="shared" si="161"/>
        <v>0.10164656043489766</v>
      </c>
      <c r="Y469" s="82">
        <f t="shared" si="161"/>
        <v>0</v>
      </c>
      <c r="Z469" s="82">
        <f t="shared" si="161"/>
        <v>1.6263449669583624E-2</v>
      </c>
      <c r="AA469" s="82">
        <f t="shared" si="161"/>
        <v>0</v>
      </c>
      <c r="AB469" s="82"/>
      <c r="AC469" s="82">
        <f t="shared" si="161"/>
        <v>0</v>
      </c>
      <c r="AD469" s="82">
        <f t="shared" si="161"/>
        <v>3.2526899339167248E-2</v>
      </c>
      <c r="AE469" s="82">
        <f t="shared" si="161"/>
        <v>4.8790349008750872E-2</v>
      </c>
      <c r="AF469" s="82">
        <f t="shared" si="161"/>
        <v>0</v>
      </c>
      <c r="AG469" s="82">
        <f t="shared" si="160"/>
        <v>0</v>
      </c>
      <c r="AH469" s="82">
        <f t="shared" si="160"/>
        <v>4.9603521492230053E-2</v>
      </c>
      <c r="AI469" s="82">
        <f t="shared" si="160"/>
        <v>0</v>
      </c>
    </row>
    <row r="470" spans="1:35">
      <c r="A470" s="113">
        <f t="shared" si="159"/>
        <v>41423</v>
      </c>
      <c r="B470" s="117">
        <f t="shared" si="146"/>
        <v>4.5217973865829038</v>
      </c>
      <c r="C470" s="82">
        <f t="shared" si="149"/>
        <v>0</v>
      </c>
      <c r="D470" s="82">
        <f t="shared" si="161"/>
        <v>0</v>
      </c>
      <c r="E470" s="82">
        <f t="shared" si="161"/>
        <v>0</v>
      </c>
      <c r="F470" s="82">
        <f t="shared" si="161"/>
        <v>0</v>
      </c>
      <c r="G470" s="82">
        <f t="shared" si="161"/>
        <v>0</v>
      </c>
      <c r="H470" s="82">
        <f t="shared" si="161"/>
        <v>0</v>
      </c>
      <c r="I470" s="82">
        <f t="shared" si="161"/>
        <v>0</v>
      </c>
      <c r="J470" s="82">
        <f t="shared" si="161"/>
        <v>3.4315878802821443E-3</v>
      </c>
      <c r="K470" s="82">
        <f t="shared" si="161"/>
        <v>0</v>
      </c>
      <c r="L470" s="82">
        <f t="shared" si="161"/>
        <v>0.94328008083585024</v>
      </c>
      <c r="M470" s="82">
        <f t="shared" si="161"/>
        <v>0.87822628215751575</v>
      </c>
      <c r="N470" s="82">
        <f t="shared" si="161"/>
        <v>1.2197587252187718</v>
      </c>
      <c r="O470" s="82">
        <f t="shared" si="148"/>
        <v>0.91926438682376521</v>
      </c>
      <c r="P470" s="82">
        <f t="shared" si="148"/>
        <v>0</v>
      </c>
      <c r="Q470" s="82">
        <f t="shared" si="161"/>
        <v>0.16263449669583624</v>
      </c>
      <c r="R470" s="82">
        <f t="shared" si="161"/>
        <v>0</v>
      </c>
      <c r="S470" s="82">
        <f t="shared" si="161"/>
        <v>1.0571242285229357E-2</v>
      </c>
      <c r="T470" s="82">
        <f t="shared" si="161"/>
        <v>0</v>
      </c>
      <c r="U470" s="82">
        <f t="shared" si="161"/>
        <v>6.7493316128772046E-2</v>
      </c>
      <c r="V470" s="82">
        <f t="shared" si="161"/>
        <v>6.830648861225122E-2</v>
      </c>
      <c r="W470" s="82">
        <f t="shared" si="161"/>
        <v>0</v>
      </c>
      <c r="X470" s="82">
        <f t="shared" si="161"/>
        <v>0.10164656043489766</v>
      </c>
      <c r="Y470" s="82">
        <f t="shared" si="161"/>
        <v>0</v>
      </c>
      <c r="Z470" s="82">
        <f t="shared" si="161"/>
        <v>1.6263449669583624E-2</v>
      </c>
      <c r="AA470" s="82">
        <f t="shared" si="161"/>
        <v>0</v>
      </c>
      <c r="AB470" s="82"/>
      <c r="AC470" s="82">
        <f t="shared" si="161"/>
        <v>0</v>
      </c>
      <c r="AD470" s="82">
        <f t="shared" si="161"/>
        <v>3.2526899339167248E-2</v>
      </c>
      <c r="AE470" s="82">
        <f t="shared" si="161"/>
        <v>4.8790349008750872E-2</v>
      </c>
      <c r="AF470" s="82">
        <f t="shared" si="161"/>
        <v>0</v>
      </c>
      <c r="AG470" s="82">
        <f t="shared" si="160"/>
        <v>0</v>
      </c>
      <c r="AH470" s="82">
        <f t="shared" si="160"/>
        <v>4.9603521492230053E-2</v>
      </c>
      <c r="AI470" s="82">
        <f t="shared" si="160"/>
        <v>0</v>
      </c>
    </row>
    <row r="471" spans="1:35">
      <c r="A471" s="113">
        <f t="shared" si="159"/>
        <v>41424</v>
      </c>
      <c r="B471" s="117">
        <f t="shared" si="146"/>
        <v>4.5217973865829038</v>
      </c>
      <c r="C471" s="82">
        <f t="shared" si="149"/>
        <v>0</v>
      </c>
      <c r="D471" s="82">
        <f t="shared" si="161"/>
        <v>0</v>
      </c>
      <c r="E471" s="82">
        <f t="shared" si="161"/>
        <v>0</v>
      </c>
      <c r="F471" s="82">
        <f t="shared" si="161"/>
        <v>0</v>
      </c>
      <c r="G471" s="82">
        <f t="shared" si="161"/>
        <v>0</v>
      </c>
      <c r="H471" s="82">
        <f t="shared" si="161"/>
        <v>0</v>
      </c>
      <c r="I471" s="82">
        <f t="shared" si="161"/>
        <v>0</v>
      </c>
      <c r="J471" s="82">
        <f t="shared" si="161"/>
        <v>3.4315878802821443E-3</v>
      </c>
      <c r="K471" s="82">
        <f t="shared" si="161"/>
        <v>0</v>
      </c>
      <c r="L471" s="82">
        <f t="shared" si="161"/>
        <v>0.94328008083585024</v>
      </c>
      <c r="M471" s="82">
        <f t="shared" si="161"/>
        <v>0.87822628215751575</v>
      </c>
      <c r="N471" s="82">
        <f t="shared" si="161"/>
        <v>1.2197587252187718</v>
      </c>
      <c r="O471" s="82">
        <f t="shared" si="148"/>
        <v>0.91926438682376521</v>
      </c>
      <c r="P471" s="82">
        <f t="shared" si="148"/>
        <v>0</v>
      </c>
      <c r="Q471" s="82">
        <f t="shared" si="161"/>
        <v>0.16263449669583624</v>
      </c>
      <c r="R471" s="82">
        <f t="shared" si="161"/>
        <v>0</v>
      </c>
      <c r="S471" s="82">
        <f t="shared" si="161"/>
        <v>1.0571242285229357E-2</v>
      </c>
      <c r="T471" s="82">
        <f t="shared" si="161"/>
        <v>0</v>
      </c>
      <c r="U471" s="82">
        <f t="shared" si="161"/>
        <v>6.7493316128772046E-2</v>
      </c>
      <c r="V471" s="82">
        <f t="shared" si="161"/>
        <v>6.830648861225122E-2</v>
      </c>
      <c r="W471" s="82">
        <f t="shared" si="161"/>
        <v>0</v>
      </c>
      <c r="X471" s="82">
        <f t="shared" si="161"/>
        <v>0.10164656043489766</v>
      </c>
      <c r="Y471" s="82">
        <f t="shared" si="161"/>
        <v>0</v>
      </c>
      <c r="Z471" s="82">
        <f t="shared" si="161"/>
        <v>1.6263449669583624E-2</v>
      </c>
      <c r="AA471" s="82">
        <f t="shared" si="161"/>
        <v>0</v>
      </c>
      <c r="AB471" s="82"/>
      <c r="AC471" s="82">
        <f t="shared" si="161"/>
        <v>0</v>
      </c>
      <c r="AD471" s="82">
        <f t="shared" si="161"/>
        <v>3.2526899339167248E-2</v>
      </c>
      <c r="AE471" s="82">
        <f t="shared" si="161"/>
        <v>4.8790349008750872E-2</v>
      </c>
      <c r="AF471" s="82">
        <f t="shared" si="161"/>
        <v>0</v>
      </c>
      <c r="AG471" s="82">
        <f t="shared" si="160"/>
        <v>0</v>
      </c>
      <c r="AH471" s="82">
        <f t="shared" si="160"/>
        <v>4.9603521492230053E-2</v>
      </c>
      <c r="AI471" s="82">
        <f t="shared" si="160"/>
        <v>0</v>
      </c>
    </row>
    <row r="472" spans="1:35">
      <c r="A472" s="113">
        <f t="shared" si="159"/>
        <v>41425</v>
      </c>
      <c r="B472" s="117">
        <f t="shared" si="146"/>
        <v>4.5217973865829038</v>
      </c>
      <c r="C472" s="82">
        <f t="shared" si="149"/>
        <v>0</v>
      </c>
      <c r="D472" s="82">
        <f t="shared" si="161"/>
        <v>0</v>
      </c>
      <c r="E472" s="82">
        <f t="shared" si="161"/>
        <v>0</v>
      </c>
      <c r="F472" s="82">
        <f t="shared" si="161"/>
        <v>0</v>
      </c>
      <c r="G472" s="82">
        <f t="shared" si="161"/>
        <v>0</v>
      </c>
      <c r="H472" s="82">
        <f t="shared" si="161"/>
        <v>0</v>
      </c>
      <c r="I472" s="82">
        <f t="shared" si="161"/>
        <v>0</v>
      </c>
      <c r="J472" s="82">
        <f t="shared" si="161"/>
        <v>3.4315878802821443E-3</v>
      </c>
      <c r="K472" s="82">
        <f t="shared" si="161"/>
        <v>0</v>
      </c>
      <c r="L472" s="82">
        <f t="shared" si="161"/>
        <v>0.94328008083585024</v>
      </c>
      <c r="M472" s="82">
        <f t="shared" si="161"/>
        <v>0.87822628215751575</v>
      </c>
      <c r="N472" s="82">
        <f t="shared" si="161"/>
        <v>1.2197587252187718</v>
      </c>
      <c r="O472" s="82">
        <f t="shared" si="148"/>
        <v>0.91926438682376521</v>
      </c>
      <c r="P472" s="82">
        <f t="shared" si="148"/>
        <v>0</v>
      </c>
      <c r="Q472" s="82">
        <f t="shared" si="161"/>
        <v>0.16263449669583624</v>
      </c>
      <c r="R472" s="82">
        <f t="shared" si="161"/>
        <v>0</v>
      </c>
      <c r="S472" s="82">
        <f t="shared" si="161"/>
        <v>1.0571242285229357E-2</v>
      </c>
      <c r="T472" s="82">
        <f t="shared" si="161"/>
        <v>0</v>
      </c>
      <c r="U472" s="82">
        <f t="shared" si="161"/>
        <v>6.7493316128772046E-2</v>
      </c>
      <c r="V472" s="82">
        <f t="shared" si="161"/>
        <v>6.830648861225122E-2</v>
      </c>
      <c r="W472" s="82">
        <f t="shared" si="161"/>
        <v>0</v>
      </c>
      <c r="X472" s="82">
        <f t="shared" si="161"/>
        <v>0.10164656043489766</v>
      </c>
      <c r="Y472" s="82">
        <f t="shared" si="161"/>
        <v>0</v>
      </c>
      <c r="Z472" s="82">
        <f t="shared" si="161"/>
        <v>1.6263449669583624E-2</v>
      </c>
      <c r="AA472" s="82">
        <f t="shared" si="161"/>
        <v>0</v>
      </c>
      <c r="AB472" s="82"/>
      <c r="AC472" s="82">
        <f t="shared" si="161"/>
        <v>0</v>
      </c>
      <c r="AD472" s="82">
        <f t="shared" si="161"/>
        <v>3.2526899339167248E-2</v>
      </c>
      <c r="AE472" s="82">
        <f t="shared" si="161"/>
        <v>4.8790349008750872E-2</v>
      </c>
      <c r="AF472" s="82">
        <f t="shared" si="161"/>
        <v>0</v>
      </c>
      <c r="AG472" s="82">
        <f t="shared" si="160"/>
        <v>0</v>
      </c>
      <c r="AH472" s="82">
        <f t="shared" si="160"/>
        <v>4.9603521492230053E-2</v>
      </c>
      <c r="AI472" s="82">
        <f t="shared" si="160"/>
        <v>0</v>
      </c>
    </row>
    <row r="473" spans="1:35">
      <c r="A473" s="113">
        <f t="shared" si="159"/>
        <v>41426</v>
      </c>
      <c r="B473" s="117">
        <f t="shared" si="146"/>
        <v>4.5217973865829038</v>
      </c>
      <c r="C473" s="82">
        <f t="shared" si="149"/>
        <v>0</v>
      </c>
      <c r="D473" s="82">
        <f t="shared" si="161"/>
        <v>0</v>
      </c>
      <c r="E473" s="82">
        <f t="shared" si="161"/>
        <v>0</v>
      </c>
      <c r="F473" s="82">
        <f t="shared" si="161"/>
        <v>0</v>
      </c>
      <c r="G473" s="82">
        <f t="shared" si="161"/>
        <v>0</v>
      </c>
      <c r="H473" s="82">
        <f t="shared" si="161"/>
        <v>0</v>
      </c>
      <c r="I473" s="82">
        <f t="shared" si="161"/>
        <v>0</v>
      </c>
      <c r="J473" s="82">
        <f t="shared" si="161"/>
        <v>3.4315878802821443E-3</v>
      </c>
      <c r="K473" s="82">
        <f t="shared" si="161"/>
        <v>0</v>
      </c>
      <c r="L473" s="82">
        <f t="shared" si="161"/>
        <v>0.94328008083585024</v>
      </c>
      <c r="M473" s="82">
        <f t="shared" si="161"/>
        <v>0.87822628215751575</v>
      </c>
      <c r="N473" s="82">
        <f t="shared" si="161"/>
        <v>1.2197587252187718</v>
      </c>
      <c r="O473" s="82">
        <f t="shared" si="148"/>
        <v>0.91926438682376521</v>
      </c>
      <c r="P473" s="82">
        <f t="shared" si="148"/>
        <v>0</v>
      </c>
      <c r="Q473" s="82">
        <f t="shared" si="161"/>
        <v>0.16263449669583624</v>
      </c>
      <c r="R473" s="82">
        <f t="shared" si="161"/>
        <v>0</v>
      </c>
      <c r="S473" s="82">
        <f t="shared" si="161"/>
        <v>1.0571242285229357E-2</v>
      </c>
      <c r="T473" s="82">
        <f t="shared" si="161"/>
        <v>0</v>
      </c>
      <c r="U473" s="82">
        <f t="shared" si="161"/>
        <v>6.7493316128772046E-2</v>
      </c>
      <c r="V473" s="82">
        <f t="shared" si="161"/>
        <v>6.830648861225122E-2</v>
      </c>
      <c r="W473" s="82">
        <f t="shared" si="161"/>
        <v>0</v>
      </c>
      <c r="X473" s="82">
        <f t="shared" si="161"/>
        <v>0.10164656043489766</v>
      </c>
      <c r="Y473" s="82">
        <f t="shared" si="161"/>
        <v>0</v>
      </c>
      <c r="Z473" s="82">
        <f t="shared" si="161"/>
        <v>1.6263449669583624E-2</v>
      </c>
      <c r="AA473" s="82">
        <f t="shared" si="161"/>
        <v>0</v>
      </c>
      <c r="AB473" s="82"/>
      <c r="AC473" s="82">
        <f t="shared" si="161"/>
        <v>0</v>
      </c>
      <c r="AD473" s="82">
        <f t="shared" si="161"/>
        <v>3.2526899339167248E-2</v>
      </c>
      <c r="AE473" s="82">
        <f t="shared" si="161"/>
        <v>4.8790349008750872E-2</v>
      </c>
      <c r="AF473" s="82">
        <f t="shared" si="161"/>
        <v>0</v>
      </c>
      <c r="AG473" s="82">
        <f t="shared" si="160"/>
        <v>0</v>
      </c>
      <c r="AH473" s="82">
        <f t="shared" si="160"/>
        <v>4.9603521492230053E-2</v>
      </c>
      <c r="AI473" s="82">
        <f t="shared" si="160"/>
        <v>0</v>
      </c>
    </row>
    <row r="474" spans="1:35">
      <c r="A474" s="113">
        <f t="shared" si="159"/>
        <v>41427</v>
      </c>
      <c r="B474" s="117">
        <f t="shared" si="146"/>
        <v>6.0426424397646556</v>
      </c>
      <c r="C474" s="82">
        <f t="shared" ref="C474:C503" si="162">C$38/1.98347/30</f>
        <v>7.0919482859164329E-2</v>
      </c>
      <c r="D474" s="82">
        <f t="shared" ref="D474:AG484" si="163">D$38/1.98347/30</f>
        <v>0.20037274742412708</v>
      </c>
      <c r="E474" s="82">
        <f t="shared" si="163"/>
        <v>0.20037274742412708</v>
      </c>
      <c r="F474" s="82">
        <f t="shared" si="163"/>
        <v>0.20037274742412708</v>
      </c>
      <c r="G474" s="82">
        <f t="shared" si="163"/>
        <v>0</v>
      </c>
      <c r="H474" s="82">
        <f t="shared" si="163"/>
        <v>0</v>
      </c>
      <c r="I474" s="82">
        <f t="shared" si="163"/>
        <v>0</v>
      </c>
      <c r="J474" s="82">
        <f t="shared" si="163"/>
        <v>4.0837522120324475E-3</v>
      </c>
      <c r="K474" s="82">
        <f t="shared" si="163"/>
        <v>0</v>
      </c>
      <c r="L474" s="82">
        <f t="shared" si="163"/>
        <v>0.99152831485561488</v>
      </c>
      <c r="M474" s="82">
        <f t="shared" si="163"/>
        <v>0.92430605622133599</v>
      </c>
      <c r="N474" s="82">
        <f t="shared" si="163"/>
        <v>1.2940284787098704</v>
      </c>
      <c r="O474" s="82">
        <f t="shared" si="148"/>
        <v>0.91926438682376521</v>
      </c>
      <c r="P474" s="82">
        <f t="shared" si="148"/>
        <v>0</v>
      </c>
      <c r="Q474" s="82">
        <f t="shared" si="163"/>
        <v>0.16805564658569744</v>
      </c>
      <c r="R474" s="82">
        <f t="shared" si="163"/>
        <v>0</v>
      </c>
      <c r="S474" s="82">
        <f t="shared" si="163"/>
        <v>1.0923617028070336E-2</v>
      </c>
      <c r="T474" s="82">
        <f t="shared" si="163"/>
        <v>0</v>
      </c>
      <c r="U474" s="82">
        <f t="shared" si="163"/>
        <v>3.1930572851282518E-3</v>
      </c>
      <c r="V474" s="82">
        <f t="shared" si="163"/>
        <v>0.64197256995736429</v>
      </c>
      <c r="W474" s="82">
        <f t="shared" ref="W474:W503" si="164">W$38/1.98347/30</f>
        <v>7.0583371565992925E-2</v>
      </c>
      <c r="X474" s="82">
        <f t="shared" si="163"/>
        <v>0.10503477911606091</v>
      </c>
      <c r="Y474" s="82">
        <f t="shared" si="163"/>
        <v>0</v>
      </c>
      <c r="Z474" s="82">
        <f t="shared" si="163"/>
        <v>4.2013911646424359E-2</v>
      </c>
      <c r="AA474" s="82">
        <f t="shared" si="163"/>
        <v>0</v>
      </c>
      <c r="AB474" s="82"/>
      <c r="AC474" s="82">
        <f t="shared" si="163"/>
        <v>0</v>
      </c>
      <c r="AD474" s="82">
        <f t="shared" si="163"/>
        <v>8.4027823292848719E-2</v>
      </c>
      <c r="AE474" s="82">
        <f t="shared" si="163"/>
        <v>5.0416693975709234E-2</v>
      </c>
      <c r="AF474" s="82">
        <f t="shared" si="163"/>
        <v>0</v>
      </c>
      <c r="AG474" s="82">
        <f t="shared" si="163"/>
        <v>0</v>
      </c>
      <c r="AH474" s="82">
        <f t="shared" ref="AG474:AI489" si="165">AH$38/1.98347/30</f>
        <v>6.1172255357193873E-2</v>
      </c>
      <c r="AI474" s="82">
        <f t="shared" si="165"/>
        <v>0</v>
      </c>
    </row>
    <row r="475" spans="1:35">
      <c r="A475" s="113">
        <f t="shared" si="159"/>
        <v>41428</v>
      </c>
      <c r="B475" s="117">
        <f t="shared" si="146"/>
        <v>6.0426424397646556</v>
      </c>
      <c r="C475" s="82">
        <f t="shared" si="162"/>
        <v>7.0919482859164329E-2</v>
      </c>
      <c r="D475" s="82">
        <f t="shared" ref="D475:T475" si="166">D$38/1.98347/30</f>
        <v>0.20037274742412708</v>
      </c>
      <c r="E475" s="82">
        <f t="shared" si="166"/>
        <v>0.20037274742412708</v>
      </c>
      <c r="F475" s="82">
        <f t="shared" si="166"/>
        <v>0.20037274742412708</v>
      </c>
      <c r="G475" s="82">
        <f t="shared" si="166"/>
        <v>0</v>
      </c>
      <c r="H475" s="82">
        <f t="shared" si="166"/>
        <v>0</v>
      </c>
      <c r="I475" s="82">
        <f t="shared" si="166"/>
        <v>0</v>
      </c>
      <c r="J475" s="82">
        <f t="shared" si="166"/>
        <v>4.0837522120324475E-3</v>
      </c>
      <c r="K475" s="82">
        <f t="shared" si="166"/>
        <v>0</v>
      </c>
      <c r="L475" s="82">
        <f t="shared" si="166"/>
        <v>0.99152831485561488</v>
      </c>
      <c r="M475" s="82">
        <f t="shared" si="166"/>
        <v>0.92430605622133599</v>
      </c>
      <c r="N475" s="82">
        <f t="shared" si="166"/>
        <v>1.2940284787098704</v>
      </c>
      <c r="O475" s="82">
        <f t="shared" si="148"/>
        <v>0.91926438682376521</v>
      </c>
      <c r="P475" s="82">
        <f t="shared" si="148"/>
        <v>0</v>
      </c>
      <c r="Q475" s="82">
        <f t="shared" si="166"/>
        <v>0.16805564658569744</v>
      </c>
      <c r="R475" s="82">
        <f t="shared" si="166"/>
        <v>0</v>
      </c>
      <c r="S475" s="82">
        <f t="shared" si="166"/>
        <v>1.0923617028070336E-2</v>
      </c>
      <c r="T475" s="82">
        <f t="shared" si="166"/>
        <v>0</v>
      </c>
      <c r="U475" s="82">
        <f t="shared" si="163"/>
        <v>3.1930572851282518E-3</v>
      </c>
      <c r="V475" s="82">
        <f t="shared" si="163"/>
        <v>0.64197256995736429</v>
      </c>
      <c r="W475" s="82">
        <f t="shared" si="164"/>
        <v>7.0583371565992925E-2</v>
      </c>
      <c r="X475" s="82">
        <f t="shared" si="163"/>
        <v>0.10503477911606091</v>
      </c>
      <c r="Y475" s="82">
        <f t="shared" si="163"/>
        <v>0</v>
      </c>
      <c r="Z475" s="82">
        <f t="shared" si="163"/>
        <v>4.2013911646424359E-2</v>
      </c>
      <c r="AA475" s="82">
        <f t="shared" si="163"/>
        <v>0</v>
      </c>
      <c r="AB475" s="82"/>
      <c r="AC475" s="82">
        <f t="shared" si="163"/>
        <v>0</v>
      </c>
      <c r="AD475" s="82">
        <f t="shared" si="163"/>
        <v>8.4027823292848719E-2</v>
      </c>
      <c r="AE475" s="82">
        <f t="shared" si="163"/>
        <v>5.0416693975709234E-2</v>
      </c>
      <c r="AF475" s="82">
        <f t="shared" si="163"/>
        <v>0</v>
      </c>
      <c r="AG475" s="82">
        <f t="shared" si="165"/>
        <v>0</v>
      </c>
      <c r="AH475" s="82">
        <f t="shared" si="165"/>
        <v>6.1172255357193873E-2</v>
      </c>
      <c r="AI475" s="82">
        <f t="shared" si="165"/>
        <v>0</v>
      </c>
    </row>
    <row r="476" spans="1:35">
      <c r="A476" s="113">
        <f t="shared" si="159"/>
        <v>41429</v>
      </c>
      <c r="B476" s="117">
        <f t="shared" si="146"/>
        <v>6.0426424397646556</v>
      </c>
      <c r="C476" s="82">
        <f t="shared" si="162"/>
        <v>7.0919482859164329E-2</v>
      </c>
      <c r="D476" s="82">
        <f t="shared" si="163"/>
        <v>0.20037274742412708</v>
      </c>
      <c r="E476" s="82">
        <f t="shared" si="163"/>
        <v>0.20037274742412708</v>
      </c>
      <c r="F476" s="82">
        <f t="shared" si="163"/>
        <v>0.20037274742412708</v>
      </c>
      <c r="G476" s="82">
        <f t="shared" si="163"/>
        <v>0</v>
      </c>
      <c r="H476" s="82">
        <f t="shared" si="163"/>
        <v>0</v>
      </c>
      <c r="I476" s="82">
        <f t="shared" si="163"/>
        <v>0</v>
      </c>
      <c r="J476" s="82">
        <f t="shared" si="163"/>
        <v>4.0837522120324475E-3</v>
      </c>
      <c r="K476" s="82">
        <f t="shared" si="163"/>
        <v>0</v>
      </c>
      <c r="L476" s="82">
        <f t="shared" si="163"/>
        <v>0.99152831485561488</v>
      </c>
      <c r="M476" s="82">
        <f t="shared" si="163"/>
        <v>0.92430605622133599</v>
      </c>
      <c r="N476" s="82">
        <f t="shared" si="163"/>
        <v>1.2940284787098704</v>
      </c>
      <c r="O476" s="82">
        <f t="shared" si="148"/>
        <v>0.91926438682376521</v>
      </c>
      <c r="P476" s="82">
        <f t="shared" si="148"/>
        <v>0</v>
      </c>
      <c r="Q476" s="82">
        <f t="shared" si="163"/>
        <v>0.16805564658569744</v>
      </c>
      <c r="R476" s="82">
        <f t="shared" si="163"/>
        <v>0</v>
      </c>
      <c r="S476" s="82">
        <f t="shared" si="163"/>
        <v>1.0923617028070336E-2</v>
      </c>
      <c r="T476" s="82">
        <f t="shared" si="163"/>
        <v>0</v>
      </c>
      <c r="U476" s="82">
        <f t="shared" si="163"/>
        <v>3.1930572851282518E-3</v>
      </c>
      <c r="V476" s="82">
        <f t="shared" si="163"/>
        <v>0.64197256995736429</v>
      </c>
      <c r="W476" s="82">
        <f t="shared" si="164"/>
        <v>7.0583371565992925E-2</v>
      </c>
      <c r="X476" s="82">
        <f t="shared" si="163"/>
        <v>0.10503477911606091</v>
      </c>
      <c r="Y476" s="82">
        <f t="shared" si="163"/>
        <v>0</v>
      </c>
      <c r="Z476" s="82">
        <f t="shared" si="163"/>
        <v>4.2013911646424359E-2</v>
      </c>
      <c r="AA476" s="82">
        <f t="shared" si="163"/>
        <v>0</v>
      </c>
      <c r="AB476" s="82"/>
      <c r="AC476" s="82">
        <f t="shared" si="163"/>
        <v>0</v>
      </c>
      <c r="AD476" s="82">
        <f t="shared" si="163"/>
        <v>8.4027823292848719E-2</v>
      </c>
      <c r="AE476" s="82">
        <f t="shared" si="163"/>
        <v>5.0416693975709234E-2</v>
      </c>
      <c r="AF476" s="82">
        <f t="shared" si="163"/>
        <v>0</v>
      </c>
      <c r="AG476" s="82">
        <f t="shared" si="165"/>
        <v>0</v>
      </c>
      <c r="AH476" s="82">
        <f t="shared" si="165"/>
        <v>6.1172255357193873E-2</v>
      </c>
      <c r="AI476" s="82">
        <f t="shared" si="165"/>
        <v>0</v>
      </c>
    </row>
    <row r="477" spans="1:35">
      <c r="A477" s="113">
        <f t="shared" si="159"/>
        <v>41430</v>
      </c>
      <c r="B477" s="117">
        <f t="shared" si="146"/>
        <v>6.0426424397646556</v>
      </c>
      <c r="C477" s="82">
        <f t="shared" si="162"/>
        <v>7.0919482859164329E-2</v>
      </c>
      <c r="D477" s="82">
        <f t="shared" si="163"/>
        <v>0.20037274742412708</v>
      </c>
      <c r="E477" s="82">
        <f t="shared" si="163"/>
        <v>0.20037274742412708</v>
      </c>
      <c r="F477" s="82">
        <f t="shared" si="163"/>
        <v>0.20037274742412708</v>
      </c>
      <c r="G477" s="82">
        <f t="shared" si="163"/>
        <v>0</v>
      </c>
      <c r="H477" s="82">
        <f t="shared" si="163"/>
        <v>0</v>
      </c>
      <c r="I477" s="82">
        <f t="shared" si="163"/>
        <v>0</v>
      </c>
      <c r="J477" s="82">
        <f t="shared" si="163"/>
        <v>4.0837522120324475E-3</v>
      </c>
      <c r="K477" s="82">
        <f t="shared" si="163"/>
        <v>0</v>
      </c>
      <c r="L477" s="82">
        <f t="shared" si="163"/>
        <v>0.99152831485561488</v>
      </c>
      <c r="M477" s="82">
        <f t="shared" si="163"/>
        <v>0.92430605622133599</v>
      </c>
      <c r="N477" s="82">
        <f t="shared" si="163"/>
        <v>1.2940284787098704</v>
      </c>
      <c r="O477" s="82">
        <f t="shared" si="148"/>
        <v>0.91926438682376521</v>
      </c>
      <c r="P477" s="82">
        <f t="shared" si="148"/>
        <v>0</v>
      </c>
      <c r="Q477" s="82">
        <f t="shared" si="163"/>
        <v>0.16805564658569744</v>
      </c>
      <c r="R477" s="82">
        <f t="shared" si="163"/>
        <v>0</v>
      </c>
      <c r="S477" s="82">
        <f t="shared" si="163"/>
        <v>1.0923617028070336E-2</v>
      </c>
      <c r="T477" s="82">
        <f t="shared" si="163"/>
        <v>0</v>
      </c>
      <c r="U477" s="82">
        <f t="shared" si="163"/>
        <v>3.1930572851282518E-3</v>
      </c>
      <c r="V477" s="82">
        <f t="shared" si="163"/>
        <v>0.64197256995736429</v>
      </c>
      <c r="W477" s="82">
        <f t="shared" si="164"/>
        <v>7.0583371565992925E-2</v>
      </c>
      <c r="X477" s="82">
        <f t="shared" si="163"/>
        <v>0.10503477911606091</v>
      </c>
      <c r="Y477" s="82">
        <f t="shared" si="163"/>
        <v>0</v>
      </c>
      <c r="Z477" s="82">
        <f t="shared" si="163"/>
        <v>4.2013911646424359E-2</v>
      </c>
      <c r="AA477" s="82">
        <f t="shared" si="163"/>
        <v>0</v>
      </c>
      <c r="AB477" s="82"/>
      <c r="AC477" s="82">
        <f t="shared" si="163"/>
        <v>0</v>
      </c>
      <c r="AD477" s="82">
        <f t="shared" si="163"/>
        <v>8.4027823292848719E-2</v>
      </c>
      <c r="AE477" s="82">
        <f t="shared" si="163"/>
        <v>5.0416693975709234E-2</v>
      </c>
      <c r="AF477" s="82">
        <f t="shared" si="163"/>
        <v>0</v>
      </c>
      <c r="AG477" s="82">
        <f t="shared" si="165"/>
        <v>0</v>
      </c>
      <c r="AH477" s="82">
        <f t="shared" si="165"/>
        <v>6.1172255357193873E-2</v>
      </c>
      <c r="AI477" s="82">
        <f t="shared" si="165"/>
        <v>0</v>
      </c>
    </row>
    <row r="478" spans="1:35">
      <c r="A478" s="113">
        <f t="shared" si="159"/>
        <v>41431</v>
      </c>
      <c r="B478" s="117">
        <f t="shared" si="146"/>
        <v>6.0426424397646556</v>
      </c>
      <c r="C478" s="82">
        <f t="shared" si="162"/>
        <v>7.0919482859164329E-2</v>
      </c>
      <c r="D478" s="82">
        <f t="shared" si="163"/>
        <v>0.20037274742412708</v>
      </c>
      <c r="E478" s="82">
        <f t="shared" si="163"/>
        <v>0.20037274742412708</v>
      </c>
      <c r="F478" s="82">
        <f t="shared" si="163"/>
        <v>0.20037274742412708</v>
      </c>
      <c r="G478" s="82">
        <f t="shared" si="163"/>
        <v>0</v>
      </c>
      <c r="H478" s="82">
        <f t="shared" si="163"/>
        <v>0</v>
      </c>
      <c r="I478" s="82">
        <f t="shared" si="163"/>
        <v>0</v>
      </c>
      <c r="J478" s="82">
        <f t="shared" si="163"/>
        <v>4.0837522120324475E-3</v>
      </c>
      <c r="K478" s="82">
        <f t="shared" si="163"/>
        <v>0</v>
      </c>
      <c r="L478" s="82">
        <f t="shared" si="163"/>
        <v>0.99152831485561488</v>
      </c>
      <c r="M478" s="82">
        <f t="shared" si="163"/>
        <v>0.92430605622133599</v>
      </c>
      <c r="N478" s="82">
        <f t="shared" si="163"/>
        <v>1.2940284787098704</v>
      </c>
      <c r="O478" s="82">
        <f t="shared" si="148"/>
        <v>0.91926438682376521</v>
      </c>
      <c r="P478" s="82">
        <f t="shared" si="148"/>
        <v>0</v>
      </c>
      <c r="Q478" s="82">
        <f t="shared" si="163"/>
        <v>0.16805564658569744</v>
      </c>
      <c r="R478" s="82">
        <f t="shared" si="163"/>
        <v>0</v>
      </c>
      <c r="S478" s="82">
        <f t="shared" si="163"/>
        <v>1.0923617028070336E-2</v>
      </c>
      <c r="T478" s="82">
        <f t="shared" si="163"/>
        <v>0</v>
      </c>
      <c r="U478" s="82">
        <f t="shared" si="163"/>
        <v>3.1930572851282518E-3</v>
      </c>
      <c r="V478" s="82">
        <f t="shared" si="163"/>
        <v>0.64197256995736429</v>
      </c>
      <c r="W478" s="82">
        <f t="shared" si="164"/>
        <v>7.0583371565992925E-2</v>
      </c>
      <c r="X478" s="82">
        <f t="shared" si="163"/>
        <v>0.10503477911606091</v>
      </c>
      <c r="Y478" s="82">
        <f t="shared" si="163"/>
        <v>0</v>
      </c>
      <c r="Z478" s="82">
        <f t="shared" si="163"/>
        <v>4.2013911646424359E-2</v>
      </c>
      <c r="AA478" s="82">
        <f t="shared" si="163"/>
        <v>0</v>
      </c>
      <c r="AB478" s="82"/>
      <c r="AC478" s="82">
        <f t="shared" si="163"/>
        <v>0</v>
      </c>
      <c r="AD478" s="82">
        <f t="shared" si="163"/>
        <v>8.4027823292848719E-2</v>
      </c>
      <c r="AE478" s="82">
        <f t="shared" si="163"/>
        <v>5.0416693975709234E-2</v>
      </c>
      <c r="AF478" s="82">
        <f t="shared" si="163"/>
        <v>0</v>
      </c>
      <c r="AG478" s="82">
        <f t="shared" si="165"/>
        <v>0</v>
      </c>
      <c r="AH478" s="82">
        <f t="shared" si="165"/>
        <v>6.1172255357193873E-2</v>
      </c>
      <c r="AI478" s="82">
        <f t="shared" si="165"/>
        <v>0</v>
      </c>
    </row>
    <row r="479" spans="1:35">
      <c r="A479" s="113">
        <f t="shared" si="159"/>
        <v>41432</v>
      </c>
      <c r="B479" s="117">
        <f t="shared" si="146"/>
        <v>6.0426424397646556</v>
      </c>
      <c r="C479" s="82">
        <f t="shared" si="162"/>
        <v>7.0919482859164329E-2</v>
      </c>
      <c r="D479" s="82">
        <f t="shared" si="163"/>
        <v>0.20037274742412708</v>
      </c>
      <c r="E479" s="82">
        <f t="shared" si="163"/>
        <v>0.20037274742412708</v>
      </c>
      <c r="F479" s="82">
        <f t="shared" si="163"/>
        <v>0.20037274742412708</v>
      </c>
      <c r="G479" s="82">
        <f t="shared" si="163"/>
        <v>0</v>
      </c>
      <c r="H479" s="82">
        <f t="shared" si="163"/>
        <v>0</v>
      </c>
      <c r="I479" s="82">
        <f t="shared" si="163"/>
        <v>0</v>
      </c>
      <c r="J479" s="82">
        <f t="shared" si="163"/>
        <v>4.0837522120324475E-3</v>
      </c>
      <c r="K479" s="82">
        <f t="shared" si="163"/>
        <v>0</v>
      </c>
      <c r="L479" s="82">
        <f t="shared" si="163"/>
        <v>0.99152831485561488</v>
      </c>
      <c r="M479" s="82">
        <f t="shared" si="163"/>
        <v>0.92430605622133599</v>
      </c>
      <c r="N479" s="82">
        <f t="shared" si="163"/>
        <v>1.2940284787098704</v>
      </c>
      <c r="O479" s="82">
        <f t="shared" si="148"/>
        <v>0.91926438682376521</v>
      </c>
      <c r="P479" s="82">
        <f t="shared" si="148"/>
        <v>0</v>
      </c>
      <c r="Q479" s="82">
        <f t="shared" si="163"/>
        <v>0.16805564658569744</v>
      </c>
      <c r="R479" s="82">
        <f t="shared" si="163"/>
        <v>0</v>
      </c>
      <c r="S479" s="82">
        <f t="shared" si="163"/>
        <v>1.0923617028070336E-2</v>
      </c>
      <c r="T479" s="82">
        <f t="shared" si="163"/>
        <v>0</v>
      </c>
      <c r="U479" s="82">
        <f t="shared" si="163"/>
        <v>3.1930572851282518E-3</v>
      </c>
      <c r="V479" s="82">
        <f t="shared" si="163"/>
        <v>0.64197256995736429</v>
      </c>
      <c r="W479" s="82">
        <f t="shared" si="164"/>
        <v>7.0583371565992925E-2</v>
      </c>
      <c r="X479" s="82">
        <f t="shared" si="163"/>
        <v>0.10503477911606091</v>
      </c>
      <c r="Y479" s="82">
        <f t="shared" si="163"/>
        <v>0</v>
      </c>
      <c r="Z479" s="82">
        <f t="shared" si="163"/>
        <v>4.2013911646424359E-2</v>
      </c>
      <c r="AA479" s="82">
        <f t="shared" si="163"/>
        <v>0</v>
      </c>
      <c r="AB479" s="82"/>
      <c r="AC479" s="82">
        <f t="shared" si="163"/>
        <v>0</v>
      </c>
      <c r="AD479" s="82">
        <f t="shared" si="163"/>
        <v>8.4027823292848719E-2</v>
      </c>
      <c r="AE479" s="82">
        <f t="shared" si="163"/>
        <v>5.0416693975709234E-2</v>
      </c>
      <c r="AF479" s="82">
        <f t="shared" si="163"/>
        <v>0</v>
      </c>
      <c r="AG479" s="82">
        <f t="shared" si="165"/>
        <v>0</v>
      </c>
      <c r="AH479" s="82">
        <f t="shared" si="165"/>
        <v>6.1172255357193873E-2</v>
      </c>
      <c r="AI479" s="82">
        <f t="shared" si="165"/>
        <v>0</v>
      </c>
    </row>
    <row r="480" spans="1:35">
      <c r="A480" s="113">
        <f t="shared" si="159"/>
        <v>41433</v>
      </c>
      <c r="B480" s="117">
        <f t="shared" si="146"/>
        <v>6.0426424397646556</v>
      </c>
      <c r="C480" s="82">
        <f t="shared" si="162"/>
        <v>7.0919482859164329E-2</v>
      </c>
      <c r="D480" s="82">
        <f t="shared" si="163"/>
        <v>0.20037274742412708</v>
      </c>
      <c r="E480" s="82">
        <f t="shared" si="163"/>
        <v>0.20037274742412708</v>
      </c>
      <c r="F480" s="82">
        <f t="shared" si="163"/>
        <v>0.20037274742412708</v>
      </c>
      <c r="G480" s="82">
        <f t="shared" si="163"/>
        <v>0</v>
      </c>
      <c r="H480" s="82">
        <f t="shared" si="163"/>
        <v>0</v>
      </c>
      <c r="I480" s="82">
        <f t="shared" si="163"/>
        <v>0</v>
      </c>
      <c r="J480" s="82">
        <f t="shared" si="163"/>
        <v>4.0837522120324475E-3</v>
      </c>
      <c r="K480" s="82">
        <f t="shared" si="163"/>
        <v>0</v>
      </c>
      <c r="L480" s="82">
        <f t="shared" si="163"/>
        <v>0.99152831485561488</v>
      </c>
      <c r="M480" s="82">
        <f t="shared" si="163"/>
        <v>0.92430605622133599</v>
      </c>
      <c r="N480" s="82">
        <f t="shared" si="163"/>
        <v>1.2940284787098704</v>
      </c>
      <c r="O480" s="82">
        <f t="shared" si="148"/>
        <v>0.91926438682376521</v>
      </c>
      <c r="P480" s="82">
        <f t="shared" si="148"/>
        <v>0</v>
      </c>
      <c r="Q480" s="82">
        <f t="shared" si="163"/>
        <v>0.16805564658569744</v>
      </c>
      <c r="R480" s="82">
        <f t="shared" si="163"/>
        <v>0</v>
      </c>
      <c r="S480" s="82">
        <f t="shared" si="163"/>
        <v>1.0923617028070336E-2</v>
      </c>
      <c r="T480" s="82">
        <f t="shared" si="163"/>
        <v>0</v>
      </c>
      <c r="U480" s="82">
        <f t="shared" si="163"/>
        <v>3.1930572851282518E-3</v>
      </c>
      <c r="V480" s="82">
        <f t="shared" si="163"/>
        <v>0.64197256995736429</v>
      </c>
      <c r="W480" s="82">
        <f t="shared" si="164"/>
        <v>7.0583371565992925E-2</v>
      </c>
      <c r="X480" s="82">
        <f t="shared" si="163"/>
        <v>0.10503477911606091</v>
      </c>
      <c r="Y480" s="82">
        <f t="shared" si="163"/>
        <v>0</v>
      </c>
      <c r="Z480" s="82">
        <f t="shared" si="163"/>
        <v>4.2013911646424359E-2</v>
      </c>
      <c r="AA480" s="82">
        <f t="shared" si="163"/>
        <v>0</v>
      </c>
      <c r="AB480" s="82"/>
      <c r="AC480" s="82">
        <f t="shared" si="163"/>
        <v>0</v>
      </c>
      <c r="AD480" s="82">
        <f t="shared" si="163"/>
        <v>8.4027823292848719E-2</v>
      </c>
      <c r="AE480" s="82">
        <f t="shared" si="163"/>
        <v>5.0416693975709234E-2</v>
      </c>
      <c r="AF480" s="82">
        <f t="shared" si="163"/>
        <v>0</v>
      </c>
      <c r="AG480" s="82">
        <f t="shared" si="165"/>
        <v>0</v>
      </c>
      <c r="AH480" s="82">
        <f t="shared" si="165"/>
        <v>6.1172255357193873E-2</v>
      </c>
      <c r="AI480" s="82">
        <f t="shared" si="165"/>
        <v>0</v>
      </c>
    </row>
    <row r="481" spans="1:35">
      <c r="A481" s="113">
        <f t="shared" si="159"/>
        <v>41434</v>
      </c>
      <c r="B481" s="117">
        <f t="shared" si="146"/>
        <v>6.0426424397646556</v>
      </c>
      <c r="C481" s="82">
        <f t="shared" si="162"/>
        <v>7.0919482859164329E-2</v>
      </c>
      <c r="D481" s="82">
        <f t="shared" si="163"/>
        <v>0.20037274742412708</v>
      </c>
      <c r="E481" s="82">
        <f t="shared" si="163"/>
        <v>0.20037274742412708</v>
      </c>
      <c r="F481" s="82">
        <f t="shared" si="163"/>
        <v>0.20037274742412708</v>
      </c>
      <c r="G481" s="82">
        <f t="shared" si="163"/>
        <v>0</v>
      </c>
      <c r="H481" s="82">
        <f t="shared" si="163"/>
        <v>0</v>
      </c>
      <c r="I481" s="82">
        <f t="shared" si="163"/>
        <v>0</v>
      </c>
      <c r="J481" s="82">
        <f t="shared" si="163"/>
        <v>4.0837522120324475E-3</v>
      </c>
      <c r="K481" s="82">
        <f t="shared" si="163"/>
        <v>0</v>
      </c>
      <c r="L481" s="82">
        <f t="shared" si="163"/>
        <v>0.99152831485561488</v>
      </c>
      <c r="M481" s="82">
        <f t="shared" si="163"/>
        <v>0.92430605622133599</v>
      </c>
      <c r="N481" s="82">
        <f t="shared" si="163"/>
        <v>1.2940284787098704</v>
      </c>
      <c r="O481" s="82">
        <f t="shared" si="148"/>
        <v>0.91926438682376521</v>
      </c>
      <c r="P481" s="82">
        <f t="shared" si="148"/>
        <v>0</v>
      </c>
      <c r="Q481" s="82">
        <f t="shared" si="163"/>
        <v>0.16805564658569744</v>
      </c>
      <c r="R481" s="82">
        <f t="shared" si="163"/>
        <v>0</v>
      </c>
      <c r="S481" s="82">
        <f t="shared" si="163"/>
        <v>1.0923617028070336E-2</v>
      </c>
      <c r="T481" s="82">
        <f t="shared" si="163"/>
        <v>0</v>
      </c>
      <c r="U481" s="82">
        <f t="shared" si="163"/>
        <v>3.1930572851282518E-3</v>
      </c>
      <c r="V481" s="82">
        <f t="shared" si="163"/>
        <v>0.64197256995736429</v>
      </c>
      <c r="W481" s="82">
        <f t="shared" si="164"/>
        <v>7.0583371565992925E-2</v>
      </c>
      <c r="X481" s="82">
        <f t="shared" si="163"/>
        <v>0.10503477911606091</v>
      </c>
      <c r="Y481" s="82">
        <f t="shared" si="163"/>
        <v>0</v>
      </c>
      <c r="Z481" s="82">
        <f t="shared" si="163"/>
        <v>4.2013911646424359E-2</v>
      </c>
      <c r="AA481" s="82">
        <f t="shared" si="163"/>
        <v>0</v>
      </c>
      <c r="AB481" s="82"/>
      <c r="AC481" s="82">
        <f t="shared" si="163"/>
        <v>0</v>
      </c>
      <c r="AD481" s="82">
        <f t="shared" si="163"/>
        <v>8.4027823292848719E-2</v>
      </c>
      <c r="AE481" s="82">
        <f t="shared" si="163"/>
        <v>5.0416693975709234E-2</v>
      </c>
      <c r="AF481" s="82">
        <f t="shared" si="163"/>
        <v>0</v>
      </c>
      <c r="AG481" s="82">
        <f t="shared" si="165"/>
        <v>0</v>
      </c>
      <c r="AH481" s="82">
        <f t="shared" si="165"/>
        <v>6.1172255357193873E-2</v>
      </c>
      <c r="AI481" s="82">
        <f t="shared" si="165"/>
        <v>0</v>
      </c>
    </row>
    <row r="482" spans="1:35">
      <c r="A482" s="113">
        <f t="shared" si="159"/>
        <v>41435</v>
      </c>
      <c r="B482" s="117">
        <f t="shared" si="146"/>
        <v>6.0426424397646556</v>
      </c>
      <c r="C482" s="82">
        <f t="shared" si="162"/>
        <v>7.0919482859164329E-2</v>
      </c>
      <c r="D482" s="82">
        <f t="shared" si="163"/>
        <v>0.20037274742412708</v>
      </c>
      <c r="E482" s="82">
        <f t="shared" si="163"/>
        <v>0.20037274742412708</v>
      </c>
      <c r="F482" s="82">
        <f t="shared" si="163"/>
        <v>0.20037274742412708</v>
      </c>
      <c r="G482" s="82">
        <f t="shared" si="163"/>
        <v>0</v>
      </c>
      <c r="H482" s="82">
        <f t="shared" si="163"/>
        <v>0</v>
      </c>
      <c r="I482" s="82">
        <f t="shared" si="163"/>
        <v>0</v>
      </c>
      <c r="J482" s="82">
        <f t="shared" si="163"/>
        <v>4.0837522120324475E-3</v>
      </c>
      <c r="K482" s="82">
        <f t="shared" si="163"/>
        <v>0</v>
      </c>
      <c r="L482" s="82">
        <f t="shared" si="163"/>
        <v>0.99152831485561488</v>
      </c>
      <c r="M482" s="82">
        <f t="shared" si="163"/>
        <v>0.92430605622133599</v>
      </c>
      <c r="N482" s="82">
        <f t="shared" si="163"/>
        <v>1.2940284787098704</v>
      </c>
      <c r="O482" s="82">
        <f t="shared" si="148"/>
        <v>0.91926438682376521</v>
      </c>
      <c r="P482" s="82">
        <f t="shared" si="148"/>
        <v>0</v>
      </c>
      <c r="Q482" s="82">
        <f t="shared" si="163"/>
        <v>0.16805564658569744</v>
      </c>
      <c r="R482" s="82">
        <f t="shared" si="163"/>
        <v>0</v>
      </c>
      <c r="S482" s="82">
        <f t="shared" si="163"/>
        <v>1.0923617028070336E-2</v>
      </c>
      <c r="T482" s="82">
        <f t="shared" si="163"/>
        <v>0</v>
      </c>
      <c r="U482" s="82">
        <f t="shared" si="163"/>
        <v>3.1930572851282518E-3</v>
      </c>
      <c r="V482" s="82">
        <f t="shared" si="163"/>
        <v>0.64197256995736429</v>
      </c>
      <c r="W482" s="82">
        <f t="shared" si="164"/>
        <v>7.0583371565992925E-2</v>
      </c>
      <c r="X482" s="82">
        <f t="shared" si="163"/>
        <v>0.10503477911606091</v>
      </c>
      <c r="Y482" s="82">
        <f t="shared" si="163"/>
        <v>0</v>
      </c>
      <c r="Z482" s="82">
        <f t="shared" si="163"/>
        <v>4.2013911646424359E-2</v>
      </c>
      <c r="AA482" s="82">
        <f t="shared" si="163"/>
        <v>0</v>
      </c>
      <c r="AB482" s="82"/>
      <c r="AC482" s="82">
        <f t="shared" si="163"/>
        <v>0</v>
      </c>
      <c r="AD482" s="82">
        <f t="shared" si="163"/>
        <v>8.4027823292848719E-2</v>
      </c>
      <c r="AE482" s="82">
        <f t="shared" si="163"/>
        <v>5.0416693975709234E-2</v>
      </c>
      <c r="AF482" s="82">
        <f t="shared" si="163"/>
        <v>0</v>
      </c>
      <c r="AG482" s="82">
        <f t="shared" si="165"/>
        <v>0</v>
      </c>
      <c r="AH482" s="82">
        <f t="shared" si="165"/>
        <v>6.1172255357193873E-2</v>
      </c>
      <c r="AI482" s="82">
        <f t="shared" si="165"/>
        <v>0</v>
      </c>
    </row>
    <row r="483" spans="1:35">
      <c r="A483" s="113">
        <f t="shared" si="159"/>
        <v>41436</v>
      </c>
      <c r="B483" s="117">
        <f t="shared" si="146"/>
        <v>6.0426424397646556</v>
      </c>
      <c r="C483" s="82">
        <f t="shared" si="162"/>
        <v>7.0919482859164329E-2</v>
      </c>
      <c r="D483" s="82">
        <f t="shared" si="163"/>
        <v>0.20037274742412708</v>
      </c>
      <c r="E483" s="82">
        <f t="shared" si="163"/>
        <v>0.20037274742412708</v>
      </c>
      <c r="F483" s="82">
        <f t="shared" si="163"/>
        <v>0.20037274742412708</v>
      </c>
      <c r="G483" s="82">
        <f t="shared" si="163"/>
        <v>0</v>
      </c>
      <c r="H483" s="82">
        <f t="shared" si="163"/>
        <v>0</v>
      </c>
      <c r="I483" s="82">
        <f t="shared" si="163"/>
        <v>0</v>
      </c>
      <c r="J483" s="82">
        <f t="shared" si="163"/>
        <v>4.0837522120324475E-3</v>
      </c>
      <c r="K483" s="82">
        <f t="shared" si="163"/>
        <v>0</v>
      </c>
      <c r="L483" s="82">
        <f t="shared" si="163"/>
        <v>0.99152831485561488</v>
      </c>
      <c r="M483" s="82">
        <f t="shared" si="163"/>
        <v>0.92430605622133599</v>
      </c>
      <c r="N483" s="82">
        <f t="shared" si="163"/>
        <v>1.2940284787098704</v>
      </c>
      <c r="O483" s="82">
        <f t="shared" si="148"/>
        <v>0.91926438682376521</v>
      </c>
      <c r="P483" s="82">
        <f t="shared" si="148"/>
        <v>0</v>
      </c>
      <c r="Q483" s="82">
        <f t="shared" si="163"/>
        <v>0.16805564658569744</v>
      </c>
      <c r="R483" s="82">
        <f t="shared" si="163"/>
        <v>0</v>
      </c>
      <c r="S483" s="82">
        <f t="shared" si="163"/>
        <v>1.0923617028070336E-2</v>
      </c>
      <c r="T483" s="82">
        <f t="shared" si="163"/>
        <v>0</v>
      </c>
      <c r="U483" s="82">
        <f t="shared" si="163"/>
        <v>3.1930572851282518E-3</v>
      </c>
      <c r="V483" s="82">
        <f t="shared" si="163"/>
        <v>0.64197256995736429</v>
      </c>
      <c r="W483" s="82">
        <f t="shared" si="164"/>
        <v>7.0583371565992925E-2</v>
      </c>
      <c r="X483" s="82">
        <f t="shared" si="163"/>
        <v>0.10503477911606091</v>
      </c>
      <c r="Y483" s="82">
        <f t="shared" si="163"/>
        <v>0</v>
      </c>
      <c r="Z483" s="82">
        <f t="shared" si="163"/>
        <v>4.2013911646424359E-2</v>
      </c>
      <c r="AA483" s="82">
        <f t="shared" si="163"/>
        <v>0</v>
      </c>
      <c r="AB483" s="82"/>
      <c r="AC483" s="82">
        <f t="shared" si="163"/>
        <v>0</v>
      </c>
      <c r="AD483" s="82">
        <f t="shared" si="163"/>
        <v>8.4027823292848719E-2</v>
      </c>
      <c r="AE483" s="82">
        <f t="shared" si="163"/>
        <v>5.0416693975709234E-2</v>
      </c>
      <c r="AF483" s="82">
        <f t="shared" si="163"/>
        <v>0</v>
      </c>
      <c r="AG483" s="82">
        <f t="shared" si="165"/>
        <v>0</v>
      </c>
      <c r="AH483" s="82">
        <f t="shared" si="165"/>
        <v>6.1172255357193873E-2</v>
      </c>
      <c r="AI483" s="82">
        <f t="shared" si="165"/>
        <v>0</v>
      </c>
    </row>
    <row r="484" spans="1:35">
      <c r="A484" s="113">
        <f t="shared" si="159"/>
        <v>41437</v>
      </c>
      <c r="B484" s="117">
        <f t="shared" si="146"/>
        <v>6.0426424397646556</v>
      </c>
      <c r="C484" s="82">
        <f t="shared" si="162"/>
        <v>7.0919482859164329E-2</v>
      </c>
      <c r="D484" s="82">
        <f t="shared" si="163"/>
        <v>0.20037274742412708</v>
      </c>
      <c r="E484" s="82">
        <f t="shared" si="163"/>
        <v>0.20037274742412708</v>
      </c>
      <c r="F484" s="82">
        <f t="shared" si="163"/>
        <v>0.20037274742412708</v>
      </c>
      <c r="G484" s="82">
        <f t="shared" si="163"/>
        <v>0</v>
      </c>
      <c r="H484" s="82">
        <f t="shared" si="163"/>
        <v>0</v>
      </c>
      <c r="I484" s="82">
        <f t="shared" si="163"/>
        <v>0</v>
      </c>
      <c r="J484" s="82">
        <f t="shared" si="163"/>
        <v>4.0837522120324475E-3</v>
      </c>
      <c r="K484" s="82">
        <f t="shared" si="163"/>
        <v>0</v>
      </c>
      <c r="L484" s="82">
        <f t="shared" si="163"/>
        <v>0.99152831485561488</v>
      </c>
      <c r="M484" s="82">
        <f t="shared" si="163"/>
        <v>0.92430605622133599</v>
      </c>
      <c r="N484" s="82">
        <f t="shared" ref="D484:AG494" si="167">N$38/1.98347/30</f>
        <v>1.2940284787098704</v>
      </c>
      <c r="O484" s="82">
        <f t="shared" si="148"/>
        <v>0.91926438682376521</v>
      </c>
      <c r="P484" s="82">
        <f t="shared" si="148"/>
        <v>0</v>
      </c>
      <c r="Q484" s="82">
        <f t="shared" si="167"/>
        <v>0.16805564658569744</v>
      </c>
      <c r="R484" s="82">
        <f t="shared" si="167"/>
        <v>0</v>
      </c>
      <c r="S484" s="82">
        <f t="shared" si="167"/>
        <v>1.0923617028070336E-2</v>
      </c>
      <c r="T484" s="82">
        <f t="shared" si="167"/>
        <v>0</v>
      </c>
      <c r="U484" s="82">
        <f t="shared" si="167"/>
        <v>3.1930572851282518E-3</v>
      </c>
      <c r="V484" s="82">
        <f t="shared" si="167"/>
        <v>0.64197256995736429</v>
      </c>
      <c r="W484" s="82">
        <f t="shared" si="164"/>
        <v>7.0583371565992925E-2</v>
      </c>
      <c r="X484" s="82">
        <f t="shared" si="167"/>
        <v>0.10503477911606091</v>
      </c>
      <c r="Y484" s="82">
        <f t="shared" si="167"/>
        <v>0</v>
      </c>
      <c r="Z484" s="82">
        <f t="shared" si="167"/>
        <v>4.2013911646424359E-2</v>
      </c>
      <c r="AA484" s="82">
        <f t="shared" si="167"/>
        <v>0</v>
      </c>
      <c r="AB484" s="82"/>
      <c r="AC484" s="82">
        <f t="shared" si="167"/>
        <v>0</v>
      </c>
      <c r="AD484" s="82">
        <f t="shared" si="167"/>
        <v>8.4027823292848719E-2</v>
      </c>
      <c r="AE484" s="82">
        <f t="shared" si="167"/>
        <v>5.0416693975709234E-2</v>
      </c>
      <c r="AF484" s="82">
        <f t="shared" si="167"/>
        <v>0</v>
      </c>
      <c r="AG484" s="82">
        <f t="shared" si="167"/>
        <v>0</v>
      </c>
      <c r="AH484" s="82">
        <f t="shared" si="165"/>
        <v>6.1172255357193873E-2</v>
      </c>
      <c r="AI484" s="82">
        <f t="shared" si="165"/>
        <v>0</v>
      </c>
    </row>
    <row r="485" spans="1:35">
      <c r="A485" s="113">
        <f t="shared" si="159"/>
        <v>41438</v>
      </c>
      <c r="B485" s="117">
        <f t="shared" si="146"/>
        <v>6.0426424397646556</v>
      </c>
      <c r="C485" s="82">
        <f t="shared" si="162"/>
        <v>7.0919482859164329E-2</v>
      </c>
      <c r="D485" s="82">
        <f t="shared" si="167"/>
        <v>0.20037274742412708</v>
      </c>
      <c r="E485" s="82">
        <f t="shared" si="167"/>
        <v>0.20037274742412708</v>
      </c>
      <c r="F485" s="82">
        <f t="shared" si="167"/>
        <v>0.20037274742412708</v>
      </c>
      <c r="G485" s="82">
        <f t="shared" si="167"/>
        <v>0</v>
      </c>
      <c r="H485" s="82">
        <f t="shared" si="167"/>
        <v>0</v>
      </c>
      <c r="I485" s="82">
        <f t="shared" si="167"/>
        <v>0</v>
      </c>
      <c r="J485" s="82">
        <f t="shared" si="167"/>
        <v>4.0837522120324475E-3</v>
      </c>
      <c r="K485" s="82">
        <f t="shared" si="167"/>
        <v>0</v>
      </c>
      <c r="L485" s="82">
        <f t="shared" si="167"/>
        <v>0.99152831485561488</v>
      </c>
      <c r="M485" s="82">
        <f t="shared" si="167"/>
        <v>0.92430605622133599</v>
      </c>
      <c r="N485" s="82">
        <f t="shared" si="167"/>
        <v>1.2940284787098704</v>
      </c>
      <c r="O485" s="82">
        <f t="shared" si="148"/>
        <v>0.91926438682376521</v>
      </c>
      <c r="P485" s="82">
        <f t="shared" si="148"/>
        <v>0</v>
      </c>
      <c r="Q485" s="82">
        <f t="shared" si="167"/>
        <v>0.16805564658569744</v>
      </c>
      <c r="R485" s="82">
        <f t="shared" si="167"/>
        <v>0</v>
      </c>
      <c r="S485" s="82">
        <f t="shared" si="167"/>
        <v>1.0923617028070336E-2</v>
      </c>
      <c r="T485" s="82">
        <f t="shared" si="167"/>
        <v>0</v>
      </c>
      <c r="U485" s="82">
        <f t="shared" si="167"/>
        <v>3.1930572851282518E-3</v>
      </c>
      <c r="V485" s="82">
        <f t="shared" si="167"/>
        <v>0.64197256995736429</v>
      </c>
      <c r="W485" s="82">
        <f t="shared" si="164"/>
        <v>7.0583371565992925E-2</v>
      </c>
      <c r="X485" s="82">
        <f t="shared" si="167"/>
        <v>0.10503477911606091</v>
      </c>
      <c r="Y485" s="82">
        <f t="shared" si="167"/>
        <v>0</v>
      </c>
      <c r="Z485" s="82">
        <f t="shared" si="167"/>
        <v>4.2013911646424359E-2</v>
      </c>
      <c r="AA485" s="82">
        <f t="shared" si="167"/>
        <v>0</v>
      </c>
      <c r="AB485" s="82"/>
      <c r="AC485" s="82">
        <f t="shared" si="167"/>
        <v>0</v>
      </c>
      <c r="AD485" s="82">
        <f t="shared" si="167"/>
        <v>8.4027823292848719E-2</v>
      </c>
      <c r="AE485" s="82">
        <f t="shared" si="167"/>
        <v>5.0416693975709234E-2</v>
      </c>
      <c r="AF485" s="82">
        <f t="shared" si="167"/>
        <v>0</v>
      </c>
      <c r="AG485" s="82">
        <f t="shared" si="165"/>
        <v>0</v>
      </c>
      <c r="AH485" s="82">
        <f t="shared" si="165"/>
        <v>6.1172255357193873E-2</v>
      </c>
      <c r="AI485" s="82">
        <f t="shared" si="165"/>
        <v>0</v>
      </c>
    </row>
    <row r="486" spans="1:35">
      <c r="A486" s="113">
        <f t="shared" si="159"/>
        <v>41439</v>
      </c>
      <c r="B486" s="117">
        <f t="shared" si="146"/>
        <v>6.0426424397646556</v>
      </c>
      <c r="C486" s="82">
        <f t="shared" si="162"/>
        <v>7.0919482859164329E-2</v>
      </c>
      <c r="D486" s="82">
        <f t="shared" si="167"/>
        <v>0.20037274742412708</v>
      </c>
      <c r="E486" s="82">
        <f t="shared" si="167"/>
        <v>0.20037274742412708</v>
      </c>
      <c r="F486" s="82">
        <f t="shared" si="167"/>
        <v>0.20037274742412708</v>
      </c>
      <c r="G486" s="82">
        <f t="shared" si="167"/>
        <v>0</v>
      </c>
      <c r="H486" s="82">
        <f t="shared" si="167"/>
        <v>0</v>
      </c>
      <c r="I486" s="82">
        <f t="shared" si="167"/>
        <v>0</v>
      </c>
      <c r="J486" s="82">
        <f t="shared" si="167"/>
        <v>4.0837522120324475E-3</v>
      </c>
      <c r="K486" s="82">
        <f t="shared" si="167"/>
        <v>0</v>
      </c>
      <c r="L486" s="82">
        <f t="shared" si="167"/>
        <v>0.99152831485561488</v>
      </c>
      <c r="M486" s="82">
        <f t="shared" si="167"/>
        <v>0.92430605622133599</v>
      </c>
      <c r="N486" s="82">
        <f t="shared" si="167"/>
        <v>1.2940284787098704</v>
      </c>
      <c r="O486" s="82">
        <f t="shared" si="148"/>
        <v>0.91926438682376521</v>
      </c>
      <c r="P486" s="82">
        <f t="shared" si="148"/>
        <v>0</v>
      </c>
      <c r="Q486" s="82">
        <f t="shared" si="167"/>
        <v>0.16805564658569744</v>
      </c>
      <c r="R486" s="82">
        <f t="shared" si="167"/>
        <v>0</v>
      </c>
      <c r="S486" s="82">
        <f t="shared" si="167"/>
        <v>1.0923617028070336E-2</v>
      </c>
      <c r="T486" s="82">
        <f t="shared" si="167"/>
        <v>0</v>
      </c>
      <c r="U486" s="82">
        <f t="shared" si="167"/>
        <v>3.1930572851282518E-3</v>
      </c>
      <c r="V486" s="82">
        <f t="shared" si="167"/>
        <v>0.64197256995736429</v>
      </c>
      <c r="W486" s="82">
        <f t="shared" si="164"/>
        <v>7.0583371565992925E-2</v>
      </c>
      <c r="X486" s="82">
        <f t="shared" si="167"/>
        <v>0.10503477911606091</v>
      </c>
      <c r="Y486" s="82">
        <f t="shared" si="167"/>
        <v>0</v>
      </c>
      <c r="Z486" s="82">
        <f t="shared" si="167"/>
        <v>4.2013911646424359E-2</v>
      </c>
      <c r="AA486" s="82">
        <f t="shared" si="167"/>
        <v>0</v>
      </c>
      <c r="AB486" s="82"/>
      <c r="AC486" s="82">
        <f t="shared" si="167"/>
        <v>0</v>
      </c>
      <c r="AD486" s="82">
        <f t="shared" si="167"/>
        <v>8.4027823292848719E-2</v>
      </c>
      <c r="AE486" s="82">
        <f t="shared" si="167"/>
        <v>5.0416693975709234E-2</v>
      </c>
      <c r="AF486" s="82">
        <f t="shared" si="167"/>
        <v>0</v>
      </c>
      <c r="AG486" s="82">
        <f t="shared" si="165"/>
        <v>0</v>
      </c>
      <c r="AH486" s="82">
        <f t="shared" si="165"/>
        <v>6.1172255357193873E-2</v>
      </c>
      <c r="AI486" s="82">
        <f t="shared" si="165"/>
        <v>0</v>
      </c>
    </row>
    <row r="487" spans="1:35">
      <c r="A487" s="113">
        <f t="shared" si="159"/>
        <v>41440</v>
      </c>
      <c r="B487" s="117">
        <f t="shared" si="146"/>
        <v>6.0426424397646556</v>
      </c>
      <c r="C487" s="82">
        <f t="shared" si="162"/>
        <v>7.0919482859164329E-2</v>
      </c>
      <c r="D487" s="82">
        <f t="shared" si="167"/>
        <v>0.20037274742412708</v>
      </c>
      <c r="E487" s="82">
        <f t="shared" si="167"/>
        <v>0.20037274742412708</v>
      </c>
      <c r="F487" s="82">
        <f t="shared" si="167"/>
        <v>0.20037274742412708</v>
      </c>
      <c r="G487" s="82">
        <f t="shared" si="167"/>
        <v>0</v>
      </c>
      <c r="H487" s="82">
        <f t="shared" si="167"/>
        <v>0</v>
      </c>
      <c r="I487" s="82">
        <f t="shared" si="167"/>
        <v>0</v>
      </c>
      <c r="J487" s="82">
        <f t="shared" si="167"/>
        <v>4.0837522120324475E-3</v>
      </c>
      <c r="K487" s="82">
        <f t="shared" si="167"/>
        <v>0</v>
      </c>
      <c r="L487" s="82">
        <f t="shared" si="167"/>
        <v>0.99152831485561488</v>
      </c>
      <c r="M487" s="82">
        <f t="shared" si="167"/>
        <v>0.92430605622133599</v>
      </c>
      <c r="N487" s="82">
        <f t="shared" si="167"/>
        <v>1.2940284787098704</v>
      </c>
      <c r="O487" s="82">
        <f t="shared" si="148"/>
        <v>0.91926438682376521</v>
      </c>
      <c r="P487" s="82">
        <f t="shared" si="148"/>
        <v>0</v>
      </c>
      <c r="Q487" s="82">
        <f t="shared" si="167"/>
        <v>0.16805564658569744</v>
      </c>
      <c r="R487" s="82">
        <f t="shared" si="167"/>
        <v>0</v>
      </c>
      <c r="S487" s="82">
        <f t="shared" si="167"/>
        <v>1.0923617028070336E-2</v>
      </c>
      <c r="T487" s="82">
        <f t="shared" si="167"/>
        <v>0</v>
      </c>
      <c r="U487" s="82">
        <f t="shared" si="167"/>
        <v>3.1930572851282518E-3</v>
      </c>
      <c r="V487" s="82">
        <f t="shared" si="167"/>
        <v>0.64197256995736429</v>
      </c>
      <c r="W487" s="82">
        <f t="shared" si="164"/>
        <v>7.0583371565992925E-2</v>
      </c>
      <c r="X487" s="82">
        <f t="shared" si="167"/>
        <v>0.10503477911606091</v>
      </c>
      <c r="Y487" s="82">
        <f t="shared" si="167"/>
        <v>0</v>
      </c>
      <c r="Z487" s="82">
        <f t="shared" si="167"/>
        <v>4.2013911646424359E-2</v>
      </c>
      <c r="AA487" s="82">
        <f t="shared" si="167"/>
        <v>0</v>
      </c>
      <c r="AB487" s="82"/>
      <c r="AC487" s="82">
        <f t="shared" si="167"/>
        <v>0</v>
      </c>
      <c r="AD487" s="82">
        <f t="shared" si="167"/>
        <v>8.4027823292848719E-2</v>
      </c>
      <c r="AE487" s="82">
        <f t="shared" si="167"/>
        <v>5.0416693975709234E-2</v>
      </c>
      <c r="AF487" s="82">
        <f t="shared" si="167"/>
        <v>0</v>
      </c>
      <c r="AG487" s="82">
        <f t="shared" si="165"/>
        <v>0</v>
      </c>
      <c r="AH487" s="82">
        <f t="shared" si="165"/>
        <v>6.1172255357193873E-2</v>
      </c>
      <c r="AI487" s="82">
        <f t="shared" si="165"/>
        <v>0</v>
      </c>
    </row>
    <row r="488" spans="1:35">
      <c r="A488" s="113">
        <f t="shared" si="159"/>
        <v>41441</v>
      </c>
      <c r="B488" s="117">
        <f t="shared" si="146"/>
        <v>6.0426424397646556</v>
      </c>
      <c r="C488" s="82">
        <f t="shared" si="162"/>
        <v>7.0919482859164329E-2</v>
      </c>
      <c r="D488" s="82">
        <f t="shared" si="167"/>
        <v>0.20037274742412708</v>
      </c>
      <c r="E488" s="82">
        <f t="shared" si="167"/>
        <v>0.20037274742412708</v>
      </c>
      <c r="F488" s="82">
        <f t="shared" si="167"/>
        <v>0.20037274742412708</v>
      </c>
      <c r="G488" s="82">
        <f t="shared" si="167"/>
        <v>0</v>
      </c>
      <c r="H488" s="82">
        <f t="shared" si="167"/>
        <v>0</v>
      </c>
      <c r="I488" s="82">
        <f t="shared" si="167"/>
        <v>0</v>
      </c>
      <c r="J488" s="82">
        <f t="shared" si="167"/>
        <v>4.0837522120324475E-3</v>
      </c>
      <c r="K488" s="82">
        <f t="shared" si="167"/>
        <v>0</v>
      </c>
      <c r="L488" s="82">
        <f t="shared" si="167"/>
        <v>0.99152831485561488</v>
      </c>
      <c r="M488" s="82">
        <f t="shared" si="167"/>
        <v>0.92430605622133599</v>
      </c>
      <c r="N488" s="82">
        <f t="shared" si="167"/>
        <v>1.2940284787098704</v>
      </c>
      <c r="O488" s="82">
        <f t="shared" si="148"/>
        <v>0.91926438682376521</v>
      </c>
      <c r="P488" s="82">
        <f t="shared" si="148"/>
        <v>0</v>
      </c>
      <c r="Q488" s="82">
        <f t="shared" si="167"/>
        <v>0.16805564658569744</v>
      </c>
      <c r="R488" s="82">
        <f t="shared" si="167"/>
        <v>0</v>
      </c>
      <c r="S488" s="82">
        <f t="shared" si="167"/>
        <v>1.0923617028070336E-2</v>
      </c>
      <c r="T488" s="82">
        <f t="shared" si="167"/>
        <v>0</v>
      </c>
      <c r="U488" s="82">
        <f t="shared" si="167"/>
        <v>3.1930572851282518E-3</v>
      </c>
      <c r="V488" s="82">
        <f t="shared" si="167"/>
        <v>0.64197256995736429</v>
      </c>
      <c r="W488" s="82">
        <f t="shared" si="164"/>
        <v>7.0583371565992925E-2</v>
      </c>
      <c r="X488" s="82">
        <f t="shared" si="167"/>
        <v>0.10503477911606091</v>
      </c>
      <c r="Y488" s="82">
        <f t="shared" si="167"/>
        <v>0</v>
      </c>
      <c r="Z488" s="82">
        <f t="shared" si="167"/>
        <v>4.2013911646424359E-2</v>
      </c>
      <c r="AA488" s="82">
        <f t="shared" si="167"/>
        <v>0</v>
      </c>
      <c r="AB488" s="82"/>
      <c r="AC488" s="82">
        <f t="shared" si="167"/>
        <v>0</v>
      </c>
      <c r="AD488" s="82">
        <f t="shared" si="167"/>
        <v>8.4027823292848719E-2</v>
      </c>
      <c r="AE488" s="82">
        <f t="shared" si="167"/>
        <v>5.0416693975709234E-2</v>
      </c>
      <c r="AF488" s="82">
        <f t="shared" si="167"/>
        <v>0</v>
      </c>
      <c r="AG488" s="82">
        <f t="shared" si="165"/>
        <v>0</v>
      </c>
      <c r="AH488" s="82">
        <f t="shared" si="165"/>
        <v>6.1172255357193873E-2</v>
      </c>
      <c r="AI488" s="82">
        <f t="shared" si="165"/>
        <v>0</v>
      </c>
    </row>
    <row r="489" spans="1:35">
      <c r="A489" s="113">
        <f t="shared" si="159"/>
        <v>41442</v>
      </c>
      <c r="B489" s="117">
        <f t="shared" si="146"/>
        <v>6.0426424397646556</v>
      </c>
      <c r="C489" s="82">
        <f t="shared" si="162"/>
        <v>7.0919482859164329E-2</v>
      </c>
      <c r="D489" s="82">
        <f t="shared" si="167"/>
        <v>0.20037274742412708</v>
      </c>
      <c r="E489" s="82">
        <f t="shared" si="167"/>
        <v>0.20037274742412708</v>
      </c>
      <c r="F489" s="82">
        <f t="shared" si="167"/>
        <v>0.20037274742412708</v>
      </c>
      <c r="G489" s="82">
        <f t="shared" si="167"/>
        <v>0</v>
      </c>
      <c r="H489" s="82">
        <f t="shared" si="167"/>
        <v>0</v>
      </c>
      <c r="I489" s="82">
        <f t="shared" si="167"/>
        <v>0</v>
      </c>
      <c r="J489" s="82">
        <f t="shared" si="167"/>
        <v>4.0837522120324475E-3</v>
      </c>
      <c r="K489" s="82">
        <f t="shared" si="167"/>
        <v>0</v>
      </c>
      <c r="L489" s="82">
        <f t="shared" si="167"/>
        <v>0.99152831485561488</v>
      </c>
      <c r="M489" s="82">
        <f t="shared" si="167"/>
        <v>0.92430605622133599</v>
      </c>
      <c r="N489" s="82">
        <f t="shared" si="167"/>
        <v>1.2940284787098704</v>
      </c>
      <c r="O489" s="82">
        <f t="shared" si="148"/>
        <v>0.91926438682376521</v>
      </c>
      <c r="P489" s="82">
        <f t="shared" si="148"/>
        <v>0</v>
      </c>
      <c r="Q489" s="82">
        <f t="shared" si="167"/>
        <v>0.16805564658569744</v>
      </c>
      <c r="R489" s="82">
        <f t="shared" si="167"/>
        <v>0</v>
      </c>
      <c r="S489" s="82">
        <f t="shared" si="167"/>
        <v>1.0923617028070336E-2</v>
      </c>
      <c r="T489" s="82">
        <f t="shared" si="167"/>
        <v>0</v>
      </c>
      <c r="U489" s="82">
        <f t="shared" si="167"/>
        <v>3.1930572851282518E-3</v>
      </c>
      <c r="V489" s="82">
        <f t="shared" si="167"/>
        <v>0.64197256995736429</v>
      </c>
      <c r="W489" s="82">
        <f t="shared" si="164"/>
        <v>7.0583371565992925E-2</v>
      </c>
      <c r="X489" s="82">
        <f t="shared" si="167"/>
        <v>0.10503477911606091</v>
      </c>
      <c r="Y489" s="82">
        <f t="shared" si="167"/>
        <v>0</v>
      </c>
      <c r="Z489" s="82">
        <f t="shared" si="167"/>
        <v>4.2013911646424359E-2</v>
      </c>
      <c r="AA489" s="82">
        <f t="shared" si="167"/>
        <v>0</v>
      </c>
      <c r="AB489" s="82"/>
      <c r="AC489" s="82">
        <f t="shared" si="167"/>
        <v>0</v>
      </c>
      <c r="AD489" s="82">
        <f t="shared" si="167"/>
        <v>8.4027823292848719E-2</v>
      </c>
      <c r="AE489" s="82">
        <f t="shared" si="167"/>
        <v>5.0416693975709234E-2</v>
      </c>
      <c r="AF489" s="82">
        <f t="shared" si="167"/>
        <v>0</v>
      </c>
      <c r="AG489" s="82">
        <f t="shared" si="165"/>
        <v>0</v>
      </c>
      <c r="AH489" s="82">
        <f t="shared" si="165"/>
        <v>6.1172255357193873E-2</v>
      </c>
      <c r="AI489" s="82">
        <f t="shared" si="165"/>
        <v>0</v>
      </c>
    </row>
    <row r="490" spans="1:35">
      <c r="A490" s="113">
        <f t="shared" si="159"/>
        <v>41443</v>
      </c>
      <c r="B490" s="117">
        <f t="shared" si="146"/>
        <v>6.0426424397646556</v>
      </c>
      <c r="C490" s="82">
        <f t="shared" si="162"/>
        <v>7.0919482859164329E-2</v>
      </c>
      <c r="D490" s="82">
        <f t="shared" si="167"/>
        <v>0.20037274742412708</v>
      </c>
      <c r="E490" s="82">
        <f t="shared" si="167"/>
        <v>0.20037274742412708</v>
      </c>
      <c r="F490" s="82">
        <f t="shared" si="167"/>
        <v>0.20037274742412708</v>
      </c>
      <c r="G490" s="82">
        <f t="shared" si="167"/>
        <v>0</v>
      </c>
      <c r="H490" s="82">
        <f t="shared" si="167"/>
        <v>0</v>
      </c>
      <c r="I490" s="82">
        <f t="shared" si="167"/>
        <v>0</v>
      </c>
      <c r="J490" s="82">
        <f t="shared" si="167"/>
        <v>4.0837522120324475E-3</v>
      </c>
      <c r="K490" s="82">
        <f t="shared" si="167"/>
        <v>0</v>
      </c>
      <c r="L490" s="82">
        <f t="shared" si="167"/>
        <v>0.99152831485561488</v>
      </c>
      <c r="M490" s="82">
        <f t="shared" si="167"/>
        <v>0.92430605622133599</v>
      </c>
      <c r="N490" s="82">
        <f t="shared" si="167"/>
        <v>1.2940284787098704</v>
      </c>
      <c r="O490" s="82">
        <f t="shared" si="148"/>
        <v>0.91926438682376521</v>
      </c>
      <c r="P490" s="82">
        <f t="shared" si="148"/>
        <v>0</v>
      </c>
      <c r="Q490" s="82">
        <f t="shared" si="167"/>
        <v>0.16805564658569744</v>
      </c>
      <c r="R490" s="82">
        <f t="shared" si="167"/>
        <v>0</v>
      </c>
      <c r="S490" s="82">
        <f t="shared" si="167"/>
        <v>1.0923617028070336E-2</v>
      </c>
      <c r="T490" s="82">
        <f t="shared" si="167"/>
        <v>0</v>
      </c>
      <c r="U490" s="82">
        <f t="shared" si="167"/>
        <v>3.1930572851282518E-3</v>
      </c>
      <c r="V490" s="82">
        <f t="shared" si="167"/>
        <v>0.64197256995736429</v>
      </c>
      <c r="W490" s="82">
        <f t="shared" si="164"/>
        <v>7.0583371565992925E-2</v>
      </c>
      <c r="X490" s="82">
        <f t="shared" si="167"/>
        <v>0.10503477911606091</v>
      </c>
      <c r="Y490" s="82">
        <f t="shared" si="167"/>
        <v>0</v>
      </c>
      <c r="Z490" s="82">
        <f t="shared" si="167"/>
        <v>4.2013911646424359E-2</v>
      </c>
      <c r="AA490" s="82">
        <f t="shared" si="167"/>
        <v>0</v>
      </c>
      <c r="AB490" s="82"/>
      <c r="AC490" s="82">
        <f t="shared" si="167"/>
        <v>0</v>
      </c>
      <c r="AD490" s="82">
        <f t="shared" si="167"/>
        <v>8.4027823292848719E-2</v>
      </c>
      <c r="AE490" s="82">
        <f t="shared" si="167"/>
        <v>5.0416693975709234E-2</v>
      </c>
      <c r="AF490" s="82">
        <f t="shared" si="167"/>
        <v>0</v>
      </c>
      <c r="AG490" s="82">
        <f t="shared" ref="AG490:AI503" si="168">AG$38/1.98347/30</f>
        <v>0</v>
      </c>
      <c r="AH490" s="82">
        <f t="shared" si="168"/>
        <v>6.1172255357193873E-2</v>
      </c>
      <c r="AI490" s="82">
        <f t="shared" si="168"/>
        <v>0</v>
      </c>
    </row>
    <row r="491" spans="1:35">
      <c r="A491" s="113">
        <f t="shared" si="159"/>
        <v>41444</v>
      </c>
      <c r="B491" s="117">
        <f t="shared" si="146"/>
        <v>6.0426424397646556</v>
      </c>
      <c r="C491" s="82">
        <f t="shared" si="162"/>
        <v>7.0919482859164329E-2</v>
      </c>
      <c r="D491" s="82">
        <f t="shared" si="167"/>
        <v>0.20037274742412708</v>
      </c>
      <c r="E491" s="82">
        <f t="shared" si="167"/>
        <v>0.20037274742412708</v>
      </c>
      <c r="F491" s="82">
        <f t="shared" si="167"/>
        <v>0.20037274742412708</v>
      </c>
      <c r="G491" s="82">
        <f t="shared" si="167"/>
        <v>0</v>
      </c>
      <c r="H491" s="82">
        <f t="shared" si="167"/>
        <v>0</v>
      </c>
      <c r="I491" s="82">
        <f t="shared" si="167"/>
        <v>0</v>
      </c>
      <c r="J491" s="82">
        <f t="shared" si="167"/>
        <v>4.0837522120324475E-3</v>
      </c>
      <c r="K491" s="82">
        <f t="shared" si="167"/>
        <v>0</v>
      </c>
      <c r="L491" s="82">
        <f t="shared" si="167"/>
        <v>0.99152831485561488</v>
      </c>
      <c r="M491" s="82">
        <f t="shared" si="167"/>
        <v>0.92430605622133599</v>
      </c>
      <c r="N491" s="82">
        <f t="shared" si="167"/>
        <v>1.2940284787098704</v>
      </c>
      <c r="O491" s="82">
        <f t="shared" si="148"/>
        <v>0.91926438682376521</v>
      </c>
      <c r="P491" s="82">
        <f t="shared" si="148"/>
        <v>0</v>
      </c>
      <c r="Q491" s="82">
        <f t="shared" si="167"/>
        <v>0.16805564658569744</v>
      </c>
      <c r="R491" s="82">
        <f t="shared" si="167"/>
        <v>0</v>
      </c>
      <c r="S491" s="82">
        <f t="shared" si="167"/>
        <v>1.0923617028070336E-2</v>
      </c>
      <c r="T491" s="82">
        <f t="shared" si="167"/>
        <v>0</v>
      </c>
      <c r="U491" s="82">
        <f t="shared" si="167"/>
        <v>3.1930572851282518E-3</v>
      </c>
      <c r="V491" s="82">
        <f t="shared" si="167"/>
        <v>0.64197256995736429</v>
      </c>
      <c r="W491" s="82">
        <f t="shared" si="164"/>
        <v>7.0583371565992925E-2</v>
      </c>
      <c r="X491" s="82">
        <f t="shared" si="167"/>
        <v>0.10503477911606091</v>
      </c>
      <c r="Y491" s="82">
        <f t="shared" si="167"/>
        <v>0</v>
      </c>
      <c r="Z491" s="82">
        <f t="shared" si="167"/>
        <v>4.2013911646424359E-2</v>
      </c>
      <c r="AA491" s="82">
        <f t="shared" si="167"/>
        <v>0</v>
      </c>
      <c r="AB491" s="82"/>
      <c r="AC491" s="82">
        <f t="shared" si="167"/>
        <v>0</v>
      </c>
      <c r="AD491" s="82">
        <f t="shared" si="167"/>
        <v>8.4027823292848719E-2</v>
      </c>
      <c r="AE491" s="82">
        <f t="shared" si="167"/>
        <v>5.0416693975709234E-2</v>
      </c>
      <c r="AF491" s="82">
        <f t="shared" si="167"/>
        <v>0</v>
      </c>
      <c r="AG491" s="82">
        <f t="shared" si="168"/>
        <v>0</v>
      </c>
      <c r="AH491" s="82">
        <f t="shared" si="168"/>
        <v>6.1172255357193873E-2</v>
      </c>
      <c r="AI491" s="82">
        <f t="shared" si="168"/>
        <v>0</v>
      </c>
    </row>
    <row r="492" spans="1:35">
      <c r="A492" s="113">
        <f t="shared" si="159"/>
        <v>41445</v>
      </c>
      <c r="B492" s="117">
        <f t="shared" si="146"/>
        <v>6.0426424397646556</v>
      </c>
      <c r="C492" s="82">
        <f t="shared" si="162"/>
        <v>7.0919482859164329E-2</v>
      </c>
      <c r="D492" s="82">
        <f t="shared" si="167"/>
        <v>0.20037274742412708</v>
      </c>
      <c r="E492" s="82">
        <f t="shared" si="167"/>
        <v>0.20037274742412708</v>
      </c>
      <c r="F492" s="82">
        <f t="shared" si="167"/>
        <v>0.20037274742412708</v>
      </c>
      <c r="G492" s="82">
        <f t="shared" si="167"/>
        <v>0</v>
      </c>
      <c r="H492" s="82">
        <f t="shared" si="167"/>
        <v>0</v>
      </c>
      <c r="I492" s="82">
        <f t="shared" si="167"/>
        <v>0</v>
      </c>
      <c r="J492" s="82">
        <f t="shared" si="167"/>
        <v>4.0837522120324475E-3</v>
      </c>
      <c r="K492" s="82">
        <f t="shared" si="167"/>
        <v>0</v>
      </c>
      <c r="L492" s="82">
        <f t="shared" si="167"/>
        <v>0.99152831485561488</v>
      </c>
      <c r="M492" s="82">
        <f t="shared" si="167"/>
        <v>0.92430605622133599</v>
      </c>
      <c r="N492" s="82">
        <f t="shared" si="167"/>
        <v>1.2940284787098704</v>
      </c>
      <c r="O492" s="82">
        <f t="shared" si="148"/>
        <v>0.91926438682376521</v>
      </c>
      <c r="P492" s="82">
        <f t="shared" si="148"/>
        <v>0</v>
      </c>
      <c r="Q492" s="82">
        <f t="shared" si="167"/>
        <v>0.16805564658569744</v>
      </c>
      <c r="R492" s="82">
        <f t="shared" si="167"/>
        <v>0</v>
      </c>
      <c r="S492" s="82">
        <f t="shared" si="167"/>
        <v>1.0923617028070336E-2</v>
      </c>
      <c r="T492" s="82">
        <f t="shared" si="167"/>
        <v>0</v>
      </c>
      <c r="U492" s="82">
        <f t="shared" si="167"/>
        <v>3.1930572851282518E-3</v>
      </c>
      <c r="V492" s="82">
        <f t="shared" si="167"/>
        <v>0.64197256995736429</v>
      </c>
      <c r="W492" s="82">
        <f t="shared" si="164"/>
        <v>7.0583371565992925E-2</v>
      </c>
      <c r="X492" s="82">
        <f t="shared" si="167"/>
        <v>0.10503477911606091</v>
      </c>
      <c r="Y492" s="82">
        <f t="shared" si="167"/>
        <v>0</v>
      </c>
      <c r="Z492" s="82">
        <f t="shared" si="167"/>
        <v>4.2013911646424359E-2</v>
      </c>
      <c r="AA492" s="82">
        <f t="shared" si="167"/>
        <v>0</v>
      </c>
      <c r="AB492" s="82"/>
      <c r="AC492" s="82">
        <f t="shared" si="167"/>
        <v>0</v>
      </c>
      <c r="AD492" s="82">
        <f t="shared" si="167"/>
        <v>8.4027823292848719E-2</v>
      </c>
      <c r="AE492" s="82">
        <f t="shared" si="167"/>
        <v>5.0416693975709234E-2</v>
      </c>
      <c r="AF492" s="82">
        <f t="shared" si="167"/>
        <v>0</v>
      </c>
      <c r="AG492" s="82">
        <f t="shared" si="168"/>
        <v>0</v>
      </c>
      <c r="AH492" s="82">
        <f t="shared" si="168"/>
        <v>6.1172255357193873E-2</v>
      </c>
      <c r="AI492" s="82">
        <f t="shared" si="168"/>
        <v>0</v>
      </c>
    </row>
    <row r="493" spans="1:35">
      <c r="A493" s="113">
        <f t="shared" si="159"/>
        <v>41446</v>
      </c>
      <c r="B493" s="117">
        <f t="shared" si="146"/>
        <v>6.0426424397646556</v>
      </c>
      <c r="C493" s="82">
        <f t="shared" si="162"/>
        <v>7.0919482859164329E-2</v>
      </c>
      <c r="D493" s="82">
        <f t="shared" si="167"/>
        <v>0.20037274742412708</v>
      </c>
      <c r="E493" s="82">
        <f t="shared" si="167"/>
        <v>0.20037274742412708</v>
      </c>
      <c r="F493" s="82">
        <f t="shared" si="167"/>
        <v>0.20037274742412708</v>
      </c>
      <c r="G493" s="82">
        <f t="shared" si="167"/>
        <v>0</v>
      </c>
      <c r="H493" s="82">
        <f t="shared" si="167"/>
        <v>0</v>
      </c>
      <c r="I493" s="82">
        <f t="shared" si="167"/>
        <v>0</v>
      </c>
      <c r="J493" s="82">
        <f t="shared" si="167"/>
        <v>4.0837522120324475E-3</v>
      </c>
      <c r="K493" s="82">
        <f t="shared" si="167"/>
        <v>0</v>
      </c>
      <c r="L493" s="82">
        <f t="shared" si="167"/>
        <v>0.99152831485561488</v>
      </c>
      <c r="M493" s="82">
        <f t="shared" si="167"/>
        <v>0.92430605622133599</v>
      </c>
      <c r="N493" s="82">
        <f t="shared" si="167"/>
        <v>1.2940284787098704</v>
      </c>
      <c r="O493" s="82">
        <f t="shared" si="148"/>
        <v>0.91926438682376521</v>
      </c>
      <c r="P493" s="82">
        <f t="shared" si="148"/>
        <v>0</v>
      </c>
      <c r="Q493" s="82">
        <f t="shared" si="167"/>
        <v>0.16805564658569744</v>
      </c>
      <c r="R493" s="82">
        <f t="shared" si="167"/>
        <v>0</v>
      </c>
      <c r="S493" s="82">
        <f t="shared" si="167"/>
        <v>1.0923617028070336E-2</v>
      </c>
      <c r="T493" s="82">
        <f t="shared" si="167"/>
        <v>0</v>
      </c>
      <c r="U493" s="82">
        <f t="shared" si="167"/>
        <v>3.1930572851282518E-3</v>
      </c>
      <c r="V493" s="82">
        <f t="shared" si="167"/>
        <v>0.64197256995736429</v>
      </c>
      <c r="W493" s="82">
        <f t="shared" si="164"/>
        <v>7.0583371565992925E-2</v>
      </c>
      <c r="X493" s="82">
        <f t="shared" si="167"/>
        <v>0.10503477911606091</v>
      </c>
      <c r="Y493" s="82">
        <f t="shared" si="167"/>
        <v>0</v>
      </c>
      <c r="Z493" s="82">
        <f t="shared" si="167"/>
        <v>4.2013911646424359E-2</v>
      </c>
      <c r="AA493" s="82">
        <f t="shared" si="167"/>
        <v>0</v>
      </c>
      <c r="AB493" s="82"/>
      <c r="AC493" s="82">
        <f t="shared" si="167"/>
        <v>0</v>
      </c>
      <c r="AD493" s="82">
        <f t="shared" si="167"/>
        <v>8.4027823292848719E-2</v>
      </c>
      <c r="AE493" s="82">
        <f t="shared" si="167"/>
        <v>5.0416693975709234E-2</v>
      </c>
      <c r="AF493" s="82">
        <f t="shared" si="167"/>
        <v>0</v>
      </c>
      <c r="AG493" s="82">
        <f t="shared" si="168"/>
        <v>0</v>
      </c>
      <c r="AH493" s="82">
        <f t="shared" si="168"/>
        <v>6.1172255357193873E-2</v>
      </c>
      <c r="AI493" s="82">
        <f t="shared" si="168"/>
        <v>0</v>
      </c>
    </row>
    <row r="494" spans="1:35">
      <c r="A494" s="113">
        <f t="shared" si="159"/>
        <v>41447</v>
      </c>
      <c r="B494" s="117">
        <f t="shared" si="146"/>
        <v>6.0426424397646556</v>
      </c>
      <c r="C494" s="82">
        <f t="shared" si="162"/>
        <v>7.0919482859164329E-2</v>
      </c>
      <c r="D494" s="82">
        <f t="shared" si="167"/>
        <v>0.20037274742412708</v>
      </c>
      <c r="E494" s="82">
        <f t="shared" si="167"/>
        <v>0.20037274742412708</v>
      </c>
      <c r="F494" s="82">
        <f t="shared" si="167"/>
        <v>0.20037274742412708</v>
      </c>
      <c r="G494" s="82">
        <f t="shared" si="167"/>
        <v>0</v>
      </c>
      <c r="H494" s="82">
        <f t="shared" si="167"/>
        <v>0</v>
      </c>
      <c r="I494" s="82">
        <f t="shared" ref="D494:AG503" si="169">I$38/1.98347/30</f>
        <v>0</v>
      </c>
      <c r="J494" s="82">
        <f t="shared" si="169"/>
        <v>4.0837522120324475E-3</v>
      </c>
      <c r="K494" s="82">
        <f t="shared" si="169"/>
        <v>0</v>
      </c>
      <c r="L494" s="82">
        <f t="shared" si="169"/>
        <v>0.99152831485561488</v>
      </c>
      <c r="M494" s="82">
        <f t="shared" si="169"/>
        <v>0.92430605622133599</v>
      </c>
      <c r="N494" s="82">
        <f t="shared" si="169"/>
        <v>1.2940284787098704</v>
      </c>
      <c r="O494" s="82">
        <f t="shared" si="148"/>
        <v>0.91926438682376521</v>
      </c>
      <c r="P494" s="82">
        <f t="shared" si="148"/>
        <v>0</v>
      </c>
      <c r="Q494" s="82">
        <f t="shared" si="169"/>
        <v>0.16805564658569744</v>
      </c>
      <c r="R494" s="82">
        <f t="shared" si="169"/>
        <v>0</v>
      </c>
      <c r="S494" s="82">
        <f t="shared" si="169"/>
        <v>1.0923617028070336E-2</v>
      </c>
      <c r="T494" s="82">
        <f t="shared" si="169"/>
        <v>0</v>
      </c>
      <c r="U494" s="82">
        <f t="shared" si="169"/>
        <v>3.1930572851282518E-3</v>
      </c>
      <c r="V494" s="82">
        <f t="shared" si="169"/>
        <v>0.64197256995736429</v>
      </c>
      <c r="W494" s="82">
        <f t="shared" si="164"/>
        <v>7.0583371565992925E-2</v>
      </c>
      <c r="X494" s="82">
        <f t="shared" si="169"/>
        <v>0.10503477911606091</v>
      </c>
      <c r="Y494" s="82">
        <f t="shared" si="169"/>
        <v>0</v>
      </c>
      <c r="Z494" s="82">
        <f t="shared" si="169"/>
        <v>4.2013911646424359E-2</v>
      </c>
      <c r="AA494" s="82">
        <f t="shared" si="169"/>
        <v>0</v>
      </c>
      <c r="AB494" s="82"/>
      <c r="AC494" s="82">
        <f t="shared" si="169"/>
        <v>0</v>
      </c>
      <c r="AD494" s="82">
        <f t="shared" si="169"/>
        <v>8.4027823292848719E-2</v>
      </c>
      <c r="AE494" s="82">
        <f t="shared" si="169"/>
        <v>5.0416693975709234E-2</v>
      </c>
      <c r="AF494" s="82">
        <f t="shared" si="169"/>
        <v>0</v>
      </c>
      <c r="AG494" s="82">
        <f t="shared" si="169"/>
        <v>0</v>
      </c>
      <c r="AH494" s="82">
        <f t="shared" si="168"/>
        <v>6.1172255357193873E-2</v>
      </c>
      <c r="AI494" s="82">
        <f t="shared" si="168"/>
        <v>0</v>
      </c>
    </row>
    <row r="495" spans="1:35">
      <c r="A495" s="113">
        <f t="shared" si="159"/>
        <v>41448</v>
      </c>
      <c r="B495" s="117">
        <f t="shared" si="146"/>
        <v>6.0426424397646556</v>
      </c>
      <c r="C495" s="82">
        <f t="shared" si="162"/>
        <v>7.0919482859164329E-2</v>
      </c>
      <c r="D495" s="82">
        <f t="shared" si="169"/>
        <v>0.20037274742412708</v>
      </c>
      <c r="E495" s="82">
        <f t="shared" si="169"/>
        <v>0.20037274742412708</v>
      </c>
      <c r="F495" s="82">
        <f t="shared" si="169"/>
        <v>0.20037274742412708</v>
      </c>
      <c r="G495" s="82">
        <f t="shared" si="169"/>
        <v>0</v>
      </c>
      <c r="H495" s="82">
        <f t="shared" si="169"/>
        <v>0</v>
      </c>
      <c r="I495" s="82">
        <f t="shared" si="169"/>
        <v>0</v>
      </c>
      <c r="J495" s="82">
        <f t="shared" si="169"/>
        <v>4.0837522120324475E-3</v>
      </c>
      <c r="K495" s="82">
        <f t="shared" si="169"/>
        <v>0</v>
      </c>
      <c r="L495" s="82">
        <f t="shared" si="169"/>
        <v>0.99152831485561488</v>
      </c>
      <c r="M495" s="82">
        <f t="shared" si="169"/>
        <v>0.92430605622133599</v>
      </c>
      <c r="N495" s="82">
        <f t="shared" si="169"/>
        <v>1.2940284787098704</v>
      </c>
      <c r="O495" s="82">
        <f t="shared" si="148"/>
        <v>0.91926438682376521</v>
      </c>
      <c r="P495" s="82">
        <f t="shared" si="148"/>
        <v>0</v>
      </c>
      <c r="Q495" s="82">
        <f t="shared" si="169"/>
        <v>0.16805564658569744</v>
      </c>
      <c r="R495" s="82">
        <f t="shared" si="169"/>
        <v>0</v>
      </c>
      <c r="S495" s="82">
        <f t="shared" si="169"/>
        <v>1.0923617028070336E-2</v>
      </c>
      <c r="T495" s="82">
        <f t="shared" si="169"/>
        <v>0</v>
      </c>
      <c r="U495" s="82">
        <f t="shared" si="169"/>
        <v>3.1930572851282518E-3</v>
      </c>
      <c r="V495" s="82">
        <f t="shared" si="169"/>
        <v>0.64197256995736429</v>
      </c>
      <c r="W495" s="82">
        <f t="shared" si="164"/>
        <v>7.0583371565992925E-2</v>
      </c>
      <c r="X495" s="82">
        <f t="shared" si="169"/>
        <v>0.10503477911606091</v>
      </c>
      <c r="Y495" s="82">
        <f t="shared" si="169"/>
        <v>0</v>
      </c>
      <c r="Z495" s="82">
        <f t="shared" si="169"/>
        <v>4.2013911646424359E-2</v>
      </c>
      <c r="AA495" s="82">
        <f t="shared" si="169"/>
        <v>0</v>
      </c>
      <c r="AB495" s="82"/>
      <c r="AC495" s="82">
        <f t="shared" si="169"/>
        <v>0</v>
      </c>
      <c r="AD495" s="82">
        <f t="shared" si="169"/>
        <v>8.4027823292848719E-2</v>
      </c>
      <c r="AE495" s="82">
        <f t="shared" si="169"/>
        <v>5.0416693975709234E-2</v>
      </c>
      <c r="AF495" s="82">
        <f t="shared" si="169"/>
        <v>0</v>
      </c>
      <c r="AG495" s="82">
        <f t="shared" si="168"/>
        <v>0</v>
      </c>
      <c r="AH495" s="82">
        <f t="shared" si="168"/>
        <v>6.1172255357193873E-2</v>
      </c>
      <c r="AI495" s="82">
        <f t="shared" si="168"/>
        <v>0</v>
      </c>
    </row>
    <row r="496" spans="1:35">
      <c r="A496" s="113">
        <f t="shared" si="159"/>
        <v>41449</v>
      </c>
      <c r="B496" s="117">
        <f t="shared" ref="B496:B503" si="170">SUM(C496:AI496)</f>
        <v>6.0426424397646556</v>
      </c>
      <c r="C496" s="82">
        <f t="shared" si="162"/>
        <v>7.0919482859164329E-2</v>
      </c>
      <c r="D496" s="82">
        <f t="shared" si="169"/>
        <v>0.20037274742412708</v>
      </c>
      <c r="E496" s="82">
        <f t="shared" si="169"/>
        <v>0.20037274742412708</v>
      </c>
      <c r="F496" s="82">
        <f t="shared" si="169"/>
        <v>0.20037274742412708</v>
      </c>
      <c r="G496" s="82">
        <f t="shared" si="169"/>
        <v>0</v>
      </c>
      <c r="H496" s="82">
        <f t="shared" si="169"/>
        <v>0</v>
      </c>
      <c r="I496" s="82">
        <f t="shared" si="169"/>
        <v>0</v>
      </c>
      <c r="J496" s="82">
        <f t="shared" si="169"/>
        <v>4.0837522120324475E-3</v>
      </c>
      <c r="K496" s="82">
        <f t="shared" si="169"/>
        <v>0</v>
      </c>
      <c r="L496" s="82">
        <f t="shared" si="169"/>
        <v>0.99152831485561488</v>
      </c>
      <c r="M496" s="82">
        <f t="shared" si="169"/>
        <v>0.92430605622133599</v>
      </c>
      <c r="N496" s="82">
        <f t="shared" si="169"/>
        <v>1.2940284787098704</v>
      </c>
      <c r="O496" s="82">
        <f t="shared" si="148"/>
        <v>0.91926438682376521</v>
      </c>
      <c r="P496" s="82">
        <f t="shared" si="148"/>
        <v>0</v>
      </c>
      <c r="Q496" s="82">
        <f t="shared" si="169"/>
        <v>0.16805564658569744</v>
      </c>
      <c r="R496" s="82">
        <f t="shared" si="169"/>
        <v>0</v>
      </c>
      <c r="S496" s="82">
        <f t="shared" si="169"/>
        <v>1.0923617028070336E-2</v>
      </c>
      <c r="T496" s="82">
        <f t="shared" si="169"/>
        <v>0</v>
      </c>
      <c r="U496" s="82">
        <f t="shared" si="169"/>
        <v>3.1930572851282518E-3</v>
      </c>
      <c r="V496" s="82">
        <f t="shared" si="169"/>
        <v>0.64197256995736429</v>
      </c>
      <c r="W496" s="82">
        <f t="shared" si="164"/>
        <v>7.0583371565992925E-2</v>
      </c>
      <c r="X496" s="82">
        <f t="shared" si="169"/>
        <v>0.10503477911606091</v>
      </c>
      <c r="Y496" s="82">
        <f t="shared" si="169"/>
        <v>0</v>
      </c>
      <c r="Z496" s="82">
        <f t="shared" si="169"/>
        <v>4.2013911646424359E-2</v>
      </c>
      <c r="AA496" s="82">
        <f t="shared" si="169"/>
        <v>0</v>
      </c>
      <c r="AB496" s="82"/>
      <c r="AC496" s="82">
        <f t="shared" si="169"/>
        <v>0</v>
      </c>
      <c r="AD496" s="82">
        <f t="shared" si="169"/>
        <v>8.4027823292848719E-2</v>
      </c>
      <c r="AE496" s="82">
        <f t="shared" si="169"/>
        <v>5.0416693975709234E-2</v>
      </c>
      <c r="AF496" s="82">
        <f t="shared" si="169"/>
        <v>0</v>
      </c>
      <c r="AG496" s="82">
        <f t="shared" si="168"/>
        <v>0</v>
      </c>
      <c r="AH496" s="82">
        <f t="shared" si="168"/>
        <v>6.1172255357193873E-2</v>
      </c>
      <c r="AI496" s="82">
        <f t="shared" si="168"/>
        <v>0</v>
      </c>
    </row>
    <row r="497" spans="1:35">
      <c r="A497" s="113">
        <f t="shared" si="159"/>
        <v>41450</v>
      </c>
      <c r="B497" s="117">
        <f t="shared" si="170"/>
        <v>6.0426424397646556</v>
      </c>
      <c r="C497" s="82">
        <f t="shared" si="162"/>
        <v>7.0919482859164329E-2</v>
      </c>
      <c r="D497" s="82">
        <f t="shared" si="169"/>
        <v>0.20037274742412708</v>
      </c>
      <c r="E497" s="82">
        <f t="shared" si="169"/>
        <v>0.20037274742412708</v>
      </c>
      <c r="F497" s="82">
        <f t="shared" si="169"/>
        <v>0.20037274742412708</v>
      </c>
      <c r="G497" s="82">
        <f t="shared" si="169"/>
        <v>0</v>
      </c>
      <c r="H497" s="82">
        <f t="shared" si="169"/>
        <v>0</v>
      </c>
      <c r="I497" s="82">
        <f t="shared" si="169"/>
        <v>0</v>
      </c>
      <c r="J497" s="82">
        <f t="shared" si="169"/>
        <v>4.0837522120324475E-3</v>
      </c>
      <c r="K497" s="82">
        <f t="shared" si="169"/>
        <v>0</v>
      </c>
      <c r="L497" s="82">
        <f t="shared" si="169"/>
        <v>0.99152831485561488</v>
      </c>
      <c r="M497" s="82">
        <f t="shared" si="169"/>
        <v>0.92430605622133599</v>
      </c>
      <c r="N497" s="82">
        <f t="shared" si="169"/>
        <v>1.2940284787098704</v>
      </c>
      <c r="O497" s="82">
        <f t="shared" si="148"/>
        <v>0.91926438682376521</v>
      </c>
      <c r="P497" s="82">
        <f t="shared" si="148"/>
        <v>0</v>
      </c>
      <c r="Q497" s="82">
        <f t="shared" si="169"/>
        <v>0.16805564658569744</v>
      </c>
      <c r="R497" s="82">
        <f t="shared" si="169"/>
        <v>0</v>
      </c>
      <c r="S497" s="82">
        <f t="shared" si="169"/>
        <v>1.0923617028070336E-2</v>
      </c>
      <c r="T497" s="82">
        <f t="shared" si="169"/>
        <v>0</v>
      </c>
      <c r="U497" s="82">
        <f t="shared" si="169"/>
        <v>3.1930572851282518E-3</v>
      </c>
      <c r="V497" s="82">
        <f t="shared" si="169"/>
        <v>0.64197256995736429</v>
      </c>
      <c r="W497" s="82">
        <f t="shared" si="164"/>
        <v>7.0583371565992925E-2</v>
      </c>
      <c r="X497" s="82">
        <f t="shared" si="169"/>
        <v>0.10503477911606091</v>
      </c>
      <c r="Y497" s="82">
        <f t="shared" si="169"/>
        <v>0</v>
      </c>
      <c r="Z497" s="82">
        <f t="shared" si="169"/>
        <v>4.2013911646424359E-2</v>
      </c>
      <c r="AA497" s="82">
        <f t="shared" si="169"/>
        <v>0</v>
      </c>
      <c r="AB497" s="82"/>
      <c r="AC497" s="82">
        <f t="shared" si="169"/>
        <v>0</v>
      </c>
      <c r="AD497" s="82">
        <f t="shared" si="169"/>
        <v>8.4027823292848719E-2</v>
      </c>
      <c r="AE497" s="82">
        <f t="shared" si="169"/>
        <v>5.0416693975709234E-2</v>
      </c>
      <c r="AF497" s="82">
        <f t="shared" si="169"/>
        <v>0</v>
      </c>
      <c r="AG497" s="82">
        <f t="shared" si="168"/>
        <v>0</v>
      </c>
      <c r="AH497" s="82">
        <f t="shared" si="168"/>
        <v>6.1172255357193873E-2</v>
      </c>
      <c r="AI497" s="82">
        <f t="shared" si="168"/>
        <v>0</v>
      </c>
    </row>
    <row r="498" spans="1:35">
      <c r="A498" s="113">
        <f t="shared" si="159"/>
        <v>41451</v>
      </c>
      <c r="B498" s="117">
        <f t="shared" si="170"/>
        <v>6.0426424397646556</v>
      </c>
      <c r="C498" s="82">
        <f t="shared" si="162"/>
        <v>7.0919482859164329E-2</v>
      </c>
      <c r="D498" s="82">
        <f t="shared" si="169"/>
        <v>0.20037274742412708</v>
      </c>
      <c r="E498" s="82">
        <f t="shared" si="169"/>
        <v>0.20037274742412708</v>
      </c>
      <c r="F498" s="82">
        <f t="shared" si="169"/>
        <v>0.20037274742412708</v>
      </c>
      <c r="G498" s="82">
        <f t="shared" si="169"/>
        <v>0</v>
      </c>
      <c r="H498" s="82">
        <f t="shared" si="169"/>
        <v>0</v>
      </c>
      <c r="I498" s="82">
        <f t="shared" si="169"/>
        <v>0</v>
      </c>
      <c r="J498" s="82">
        <f t="shared" si="169"/>
        <v>4.0837522120324475E-3</v>
      </c>
      <c r="K498" s="82">
        <f t="shared" si="169"/>
        <v>0</v>
      </c>
      <c r="L498" s="82">
        <f t="shared" si="169"/>
        <v>0.99152831485561488</v>
      </c>
      <c r="M498" s="82">
        <f t="shared" si="169"/>
        <v>0.92430605622133599</v>
      </c>
      <c r="N498" s="82">
        <f t="shared" si="169"/>
        <v>1.2940284787098704</v>
      </c>
      <c r="O498" s="82">
        <f t="shared" si="148"/>
        <v>0.91926438682376521</v>
      </c>
      <c r="P498" s="82">
        <f t="shared" si="148"/>
        <v>0</v>
      </c>
      <c r="Q498" s="82">
        <f t="shared" si="169"/>
        <v>0.16805564658569744</v>
      </c>
      <c r="R498" s="82">
        <f t="shared" si="169"/>
        <v>0</v>
      </c>
      <c r="S498" s="82">
        <f t="shared" si="169"/>
        <v>1.0923617028070336E-2</v>
      </c>
      <c r="T498" s="82">
        <f t="shared" si="169"/>
        <v>0</v>
      </c>
      <c r="U498" s="82">
        <f t="shared" si="169"/>
        <v>3.1930572851282518E-3</v>
      </c>
      <c r="V498" s="82">
        <f t="shared" si="169"/>
        <v>0.64197256995736429</v>
      </c>
      <c r="W498" s="82">
        <f t="shared" si="164"/>
        <v>7.0583371565992925E-2</v>
      </c>
      <c r="X498" s="82">
        <f t="shared" si="169"/>
        <v>0.10503477911606091</v>
      </c>
      <c r="Y498" s="82">
        <f t="shared" si="169"/>
        <v>0</v>
      </c>
      <c r="Z498" s="82">
        <f t="shared" si="169"/>
        <v>4.2013911646424359E-2</v>
      </c>
      <c r="AA498" s="82">
        <f t="shared" si="169"/>
        <v>0</v>
      </c>
      <c r="AB498" s="82"/>
      <c r="AC498" s="82">
        <f t="shared" si="169"/>
        <v>0</v>
      </c>
      <c r="AD498" s="82">
        <f t="shared" si="169"/>
        <v>8.4027823292848719E-2</v>
      </c>
      <c r="AE498" s="82">
        <f t="shared" si="169"/>
        <v>5.0416693975709234E-2</v>
      </c>
      <c r="AF498" s="82">
        <f t="shared" si="169"/>
        <v>0</v>
      </c>
      <c r="AG498" s="82">
        <f t="shared" si="168"/>
        <v>0</v>
      </c>
      <c r="AH498" s="82">
        <f t="shared" si="168"/>
        <v>6.1172255357193873E-2</v>
      </c>
      <c r="AI498" s="82">
        <f t="shared" si="168"/>
        <v>0</v>
      </c>
    </row>
    <row r="499" spans="1:35">
      <c r="A499" s="113">
        <f t="shared" si="159"/>
        <v>41452</v>
      </c>
      <c r="B499" s="117">
        <f t="shared" si="170"/>
        <v>6.0426424397646556</v>
      </c>
      <c r="C499" s="82">
        <f t="shared" si="162"/>
        <v>7.0919482859164329E-2</v>
      </c>
      <c r="D499" s="82">
        <f t="shared" si="169"/>
        <v>0.20037274742412708</v>
      </c>
      <c r="E499" s="82">
        <f t="shared" si="169"/>
        <v>0.20037274742412708</v>
      </c>
      <c r="F499" s="82">
        <f t="shared" si="169"/>
        <v>0.20037274742412708</v>
      </c>
      <c r="G499" s="82">
        <f t="shared" si="169"/>
        <v>0</v>
      </c>
      <c r="H499" s="82">
        <f t="shared" si="169"/>
        <v>0</v>
      </c>
      <c r="I499" s="82">
        <f t="shared" si="169"/>
        <v>0</v>
      </c>
      <c r="J499" s="82">
        <f t="shared" si="169"/>
        <v>4.0837522120324475E-3</v>
      </c>
      <c r="K499" s="82">
        <f t="shared" si="169"/>
        <v>0</v>
      </c>
      <c r="L499" s="82">
        <f t="shared" si="169"/>
        <v>0.99152831485561488</v>
      </c>
      <c r="M499" s="82">
        <f t="shared" si="169"/>
        <v>0.92430605622133599</v>
      </c>
      <c r="N499" s="82">
        <f t="shared" si="169"/>
        <v>1.2940284787098704</v>
      </c>
      <c r="O499" s="82">
        <f t="shared" si="148"/>
        <v>0.91926438682376521</v>
      </c>
      <c r="P499" s="82">
        <f t="shared" si="148"/>
        <v>0</v>
      </c>
      <c r="Q499" s="82">
        <f t="shared" si="169"/>
        <v>0.16805564658569744</v>
      </c>
      <c r="R499" s="82">
        <f t="shared" si="169"/>
        <v>0</v>
      </c>
      <c r="S499" s="82">
        <f t="shared" si="169"/>
        <v>1.0923617028070336E-2</v>
      </c>
      <c r="T499" s="82">
        <f t="shared" si="169"/>
        <v>0</v>
      </c>
      <c r="U499" s="82">
        <f t="shared" si="169"/>
        <v>3.1930572851282518E-3</v>
      </c>
      <c r="V499" s="82">
        <f t="shared" si="169"/>
        <v>0.64197256995736429</v>
      </c>
      <c r="W499" s="82">
        <f t="shared" si="164"/>
        <v>7.0583371565992925E-2</v>
      </c>
      <c r="X499" s="82">
        <f t="shared" si="169"/>
        <v>0.10503477911606091</v>
      </c>
      <c r="Y499" s="82">
        <f t="shared" si="169"/>
        <v>0</v>
      </c>
      <c r="Z499" s="82">
        <f t="shared" si="169"/>
        <v>4.2013911646424359E-2</v>
      </c>
      <c r="AA499" s="82">
        <f t="shared" si="169"/>
        <v>0</v>
      </c>
      <c r="AB499" s="82"/>
      <c r="AC499" s="82">
        <f t="shared" si="169"/>
        <v>0</v>
      </c>
      <c r="AD499" s="82">
        <f t="shared" si="169"/>
        <v>8.4027823292848719E-2</v>
      </c>
      <c r="AE499" s="82">
        <f t="shared" si="169"/>
        <v>5.0416693975709234E-2</v>
      </c>
      <c r="AF499" s="82">
        <f t="shared" si="169"/>
        <v>0</v>
      </c>
      <c r="AG499" s="82">
        <f t="shared" si="168"/>
        <v>0</v>
      </c>
      <c r="AH499" s="82">
        <f t="shared" si="168"/>
        <v>6.1172255357193873E-2</v>
      </c>
      <c r="AI499" s="82">
        <f t="shared" si="168"/>
        <v>0</v>
      </c>
    </row>
    <row r="500" spans="1:35">
      <c r="A500" s="113">
        <f t="shared" si="159"/>
        <v>41453</v>
      </c>
      <c r="B500" s="117">
        <f t="shared" si="170"/>
        <v>6.0426424397646556</v>
      </c>
      <c r="C500" s="82">
        <f t="shared" si="162"/>
        <v>7.0919482859164329E-2</v>
      </c>
      <c r="D500" s="82">
        <f t="shared" si="169"/>
        <v>0.20037274742412708</v>
      </c>
      <c r="E500" s="82">
        <f t="shared" si="169"/>
        <v>0.20037274742412708</v>
      </c>
      <c r="F500" s="82">
        <f t="shared" si="169"/>
        <v>0.20037274742412708</v>
      </c>
      <c r="G500" s="82">
        <f t="shared" si="169"/>
        <v>0</v>
      </c>
      <c r="H500" s="82">
        <f t="shared" si="169"/>
        <v>0</v>
      </c>
      <c r="I500" s="82">
        <f t="shared" si="169"/>
        <v>0</v>
      </c>
      <c r="J500" s="82">
        <f t="shared" si="169"/>
        <v>4.0837522120324475E-3</v>
      </c>
      <c r="K500" s="82">
        <f t="shared" si="169"/>
        <v>0</v>
      </c>
      <c r="L500" s="82">
        <f t="shared" si="169"/>
        <v>0.99152831485561488</v>
      </c>
      <c r="M500" s="82">
        <f t="shared" si="169"/>
        <v>0.92430605622133599</v>
      </c>
      <c r="N500" s="82">
        <f t="shared" si="169"/>
        <v>1.2940284787098704</v>
      </c>
      <c r="O500" s="82">
        <f t="shared" ref="O500:P503" si="171">O$24/1.98347/30</f>
        <v>0.91926438682376521</v>
      </c>
      <c r="P500" s="82">
        <f t="shared" si="171"/>
        <v>0</v>
      </c>
      <c r="Q500" s="82">
        <f t="shared" si="169"/>
        <v>0.16805564658569744</v>
      </c>
      <c r="R500" s="82">
        <f t="shared" si="169"/>
        <v>0</v>
      </c>
      <c r="S500" s="82">
        <f t="shared" si="169"/>
        <v>1.0923617028070336E-2</v>
      </c>
      <c r="T500" s="82">
        <f t="shared" si="169"/>
        <v>0</v>
      </c>
      <c r="U500" s="82">
        <f t="shared" si="169"/>
        <v>3.1930572851282518E-3</v>
      </c>
      <c r="V500" s="82">
        <f t="shared" si="169"/>
        <v>0.64197256995736429</v>
      </c>
      <c r="W500" s="82">
        <f t="shared" si="164"/>
        <v>7.0583371565992925E-2</v>
      </c>
      <c r="X500" s="82">
        <f t="shared" si="169"/>
        <v>0.10503477911606091</v>
      </c>
      <c r="Y500" s="82">
        <f t="shared" si="169"/>
        <v>0</v>
      </c>
      <c r="Z500" s="82">
        <f t="shared" si="169"/>
        <v>4.2013911646424359E-2</v>
      </c>
      <c r="AA500" s="82">
        <f t="shared" si="169"/>
        <v>0</v>
      </c>
      <c r="AB500" s="82"/>
      <c r="AC500" s="82">
        <f t="shared" si="169"/>
        <v>0</v>
      </c>
      <c r="AD500" s="82">
        <f t="shared" si="169"/>
        <v>8.4027823292848719E-2</v>
      </c>
      <c r="AE500" s="82">
        <f t="shared" si="169"/>
        <v>5.0416693975709234E-2</v>
      </c>
      <c r="AF500" s="82">
        <f t="shared" si="169"/>
        <v>0</v>
      </c>
      <c r="AG500" s="82">
        <f t="shared" si="168"/>
        <v>0</v>
      </c>
      <c r="AH500" s="82">
        <f t="shared" si="168"/>
        <v>6.1172255357193873E-2</v>
      </c>
      <c r="AI500" s="82">
        <f t="shared" si="168"/>
        <v>0</v>
      </c>
    </row>
    <row r="501" spans="1:35">
      <c r="A501" s="113">
        <f t="shared" si="159"/>
        <v>41454</v>
      </c>
      <c r="B501" s="117">
        <f t="shared" si="170"/>
        <v>6.0426424397646556</v>
      </c>
      <c r="C501" s="82">
        <f t="shared" si="162"/>
        <v>7.0919482859164329E-2</v>
      </c>
      <c r="D501" s="82">
        <f t="shared" si="169"/>
        <v>0.20037274742412708</v>
      </c>
      <c r="E501" s="82">
        <f t="shared" si="169"/>
        <v>0.20037274742412708</v>
      </c>
      <c r="F501" s="82">
        <f t="shared" si="169"/>
        <v>0.20037274742412708</v>
      </c>
      <c r="G501" s="82">
        <f t="shared" si="169"/>
        <v>0</v>
      </c>
      <c r="H501" s="82">
        <f t="shared" si="169"/>
        <v>0</v>
      </c>
      <c r="I501" s="82">
        <f t="shared" si="169"/>
        <v>0</v>
      </c>
      <c r="J501" s="82">
        <f t="shared" si="169"/>
        <v>4.0837522120324475E-3</v>
      </c>
      <c r="K501" s="82">
        <f t="shared" si="169"/>
        <v>0</v>
      </c>
      <c r="L501" s="82">
        <f t="shared" si="169"/>
        <v>0.99152831485561488</v>
      </c>
      <c r="M501" s="82">
        <f t="shared" si="169"/>
        <v>0.92430605622133599</v>
      </c>
      <c r="N501" s="82">
        <f t="shared" si="169"/>
        <v>1.2940284787098704</v>
      </c>
      <c r="O501" s="82">
        <f t="shared" si="171"/>
        <v>0.91926438682376521</v>
      </c>
      <c r="P501" s="82">
        <f t="shared" si="171"/>
        <v>0</v>
      </c>
      <c r="Q501" s="82">
        <f t="shared" si="169"/>
        <v>0.16805564658569744</v>
      </c>
      <c r="R501" s="82">
        <f t="shared" si="169"/>
        <v>0</v>
      </c>
      <c r="S501" s="82">
        <f t="shared" si="169"/>
        <v>1.0923617028070336E-2</v>
      </c>
      <c r="T501" s="82">
        <f t="shared" si="169"/>
        <v>0</v>
      </c>
      <c r="U501" s="82">
        <f t="shared" si="169"/>
        <v>3.1930572851282518E-3</v>
      </c>
      <c r="V501" s="82">
        <f t="shared" si="169"/>
        <v>0.64197256995736429</v>
      </c>
      <c r="W501" s="82">
        <f t="shared" si="164"/>
        <v>7.0583371565992925E-2</v>
      </c>
      <c r="X501" s="82">
        <f t="shared" si="169"/>
        <v>0.10503477911606091</v>
      </c>
      <c r="Y501" s="82">
        <f t="shared" si="169"/>
        <v>0</v>
      </c>
      <c r="Z501" s="82">
        <f t="shared" si="169"/>
        <v>4.2013911646424359E-2</v>
      </c>
      <c r="AA501" s="82">
        <f t="shared" si="169"/>
        <v>0</v>
      </c>
      <c r="AB501" s="82"/>
      <c r="AC501" s="82">
        <f t="shared" si="169"/>
        <v>0</v>
      </c>
      <c r="AD501" s="82">
        <f t="shared" si="169"/>
        <v>8.4027823292848719E-2</v>
      </c>
      <c r="AE501" s="82">
        <f t="shared" si="169"/>
        <v>5.0416693975709234E-2</v>
      </c>
      <c r="AF501" s="82">
        <f t="shared" si="169"/>
        <v>0</v>
      </c>
      <c r="AG501" s="82">
        <f t="shared" si="168"/>
        <v>0</v>
      </c>
      <c r="AH501" s="82">
        <f t="shared" si="168"/>
        <v>6.1172255357193873E-2</v>
      </c>
      <c r="AI501" s="82">
        <f t="shared" si="168"/>
        <v>0</v>
      </c>
    </row>
    <row r="502" spans="1:35">
      <c r="A502" s="113">
        <f t="shared" si="159"/>
        <v>41455</v>
      </c>
      <c r="B502" s="117">
        <f t="shared" si="170"/>
        <v>6.0426424397646556</v>
      </c>
      <c r="C502" s="82">
        <f t="shared" si="162"/>
        <v>7.0919482859164329E-2</v>
      </c>
      <c r="D502" s="82">
        <f t="shared" si="169"/>
        <v>0.20037274742412708</v>
      </c>
      <c r="E502" s="82">
        <f t="shared" si="169"/>
        <v>0.20037274742412708</v>
      </c>
      <c r="F502" s="82">
        <f t="shared" si="169"/>
        <v>0.20037274742412708</v>
      </c>
      <c r="G502" s="82">
        <f t="shared" si="169"/>
        <v>0</v>
      </c>
      <c r="H502" s="82">
        <f t="shared" si="169"/>
        <v>0</v>
      </c>
      <c r="I502" s="82">
        <f t="shared" si="169"/>
        <v>0</v>
      </c>
      <c r="J502" s="82">
        <f t="shared" si="169"/>
        <v>4.0837522120324475E-3</v>
      </c>
      <c r="K502" s="82">
        <f t="shared" si="169"/>
        <v>0</v>
      </c>
      <c r="L502" s="82">
        <f t="shared" si="169"/>
        <v>0.99152831485561488</v>
      </c>
      <c r="M502" s="82">
        <f t="shared" si="169"/>
        <v>0.92430605622133599</v>
      </c>
      <c r="N502" s="82">
        <f t="shared" si="169"/>
        <v>1.2940284787098704</v>
      </c>
      <c r="O502" s="82">
        <f t="shared" si="171"/>
        <v>0.91926438682376521</v>
      </c>
      <c r="P502" s="82">
        <f t="shared" si="171"/>
        <v>0</v>
      </c>
      <c r="Q502" s="82">
        <f t="shared" si="169"/>
        <v>0.16805564658569744</v>
      </c>
      <c r="R502" s="82">
        <f t="shared" si="169"/>
        <v>0</v>
      </c>
      <c r="S502" s="82">
        <f t="shared" si="169"/>
        <v>1.0923617028070336E-2</v>
      </c>
      <c r="T502" s="82">
        <f t="shared" si="169"/>
        <v>0</v>
      </c>
      <c r="U502" s="82">
        <f t="shared" si="169"/>
        <v>3.1930572851282518E-3</v>
      </c>
      <c r="V502" s="82">
        <f t="shared" si="169"/>
        <v>0.64197256995736429</v>
      </c>
      <c r="W502" s="82">
        <f t="shared" si="164"/>
        <v>7.0583371565992925E-2</v>
      </c>
      <c r="X502" s="82">
        <f t="shared" si="169"/>
        <v>0.10503477911606091</v>
      </c>
      <c r="Y502" s="82">
        <f t="shared" si="169"/>
        <v>0</v>
      </c>
      <c r="Z502" s="82">
        <f t="shared" si="169"/>
        <v>4.2013911646424359E-2</v>
      </c>
      <c r="AA502" s="82">
        <f t="shared" si="169"/>
        <v>0</v>
      </c>
      <c r="AB502" s="82"/>
      <c r="AC502" s="82">
        <f t="shared" si="169"/>
        <v>0</v>
      </c>
      <c r="AD502" s="82">
        <f t="shared" si="169"/>
        <v>8.4027823292848719E-2</v>
      </c>
      <c r="AE502" s="82">
        <f t="shared" si="169"/>
        <v>5.0416693975709234E-2</v>
      </c>
      <c r="AF502" s="82">
        <f t="shared" si="169"/>
        <v>0</v>
      </c>
      <c r="AG502" s="82">
        <f t="shared" si="168"/>
        <v>0</v>
      </c>
      <c r="AH502" s="82">
        <f t="shared" si="168"/>
        <v>6.1172255357193873E-2</v>
      </c>
      <c r="AI502" s="82">
        <f t="shared" si="168"/>
        <v>0</v>
      </c>
    </row>
    <row r="503" spans="1:35">
      <c r="A503" s="113">
        <f t="shared" si="159"/>
        <v>41456</v>
      </c>
      <c r="B503" s="117">
        <f t="shared" si="170"/>
        <v>6.0426424397646556</v>
      </c>
      <c r="C503" s="82">
        <f t="shared" si="162"/>
        <v>7.0919482859164329E-2</v>
      </c>
      <c r="D503" s="82">
        <f t="shared" si="169"/>
        <v>0.20037274742412708</v>
      </c>
      <c r="E503" s="82">
        <f t="shared" si="169"/>
        <v>0.20037274742412708</v>
      </c>
      <c r="F503" s="82">
        <f t="shared" si="169"/>
        <v>0.20037274742412708</v>
      </c>
      <c r="G503" s="82">
        <f t="shared" si="169"/>
        <v>0</v>
      </c>
      <c r="H503" s="82">
        <f t="shared" si="169"/>
        <v>0</v>
      </c>
      <c r="I503" s="82">
        <f t="shared" si="169"/>
        <v>0</v>
      </c>
      <c r="J503" s="82">
        <f t="shared" si="169"/>
        <v>4.0837522120324475E-3</v>
      </c>
      <c r="K503" s="82">
        <f t="shared" si="169"/>
        <v>0</v>
      </c>
      <c r="L503" s="82">
        <f t="shared" si="169"/>
        <v>0.99152831485561488</v>
      </c>
      <c r="M503" s="82">
        <f t="shared" si="169"/>
        <v>0.92430605622133599</v>
      </c>
      <c r="N503" s="82">
        <f t="shared" si="169"/>
        <v>1.2940284787098704</v>
      </c>
      <c r="O503" s="82">
        <f t="shared" si="171"/>
        <v>0.91926438682376521</v>
      </c>
      <c r="P503" s="82">
        <f t="shared" si="171"/>
        <v>0</v>
      </c>
      <c r="Q503" s="82">
        <f t="shared" si="169"/>
        <v>0.16805564658569744</v>
      </c>
      <c r="R503" s="82">
        <f t="shared" si="169"/>
        <v>0</v>
      </c>
      <c r="S503" s="82">
        <f t="shared" si="169"/>
        <v>1.0923617028070336E-2</v>
      </c>
      <c r="T503" s="82">
        <f t="shared" si="169"/>
        <v>0</v>
      </c>
      <c r="U503" s="82">
        <f t="shared" si="169"/>
        <v>3.1930572851282518E-3</v>
      </c>
      <c r="V503" s="82">
        <f t="shared" si="169"/>
        <v>0.64197256995736429</v>
      </c>
      <c r="W503" s="82">
        <f t="shared" si="164"/>
        <v>7.0583371565992925E-2</v>
      </c>
      <c r="X503" s="82">
        <f t="shared" si="169"/>
        <v>0.10503477911606091</v>
      </c>
      <c r="Y503" s="82">
        <f t="shared" si="169"/>
        <v>0</v>
      </c>
      <c r="Z503" s="82">
        <f t="shared" si="169"/>
        <v>4.2013911646424359E-2</v>
      </c>
      <c r="AA503" s="82">
        <f t="shared" si="169"/>
        <v>0</v>
      </c>
      <c r="AB503" s="82"/>
      <c r="AC503" s="82">
        <f t="shared" si="169"/>
        <v>0</v>
      </c>
      <c r="AD503" s="82">
        <f t="shared" si="169"/>
        <v>8.4027823292848719E-2</v>
      </c>
      <c r="AE503" s="82">
        <f t="shared" si="169"/>
        <v>5.0416693975709234E-2</v>
      </c>
      <c r="AF503" s="82">
        <f t="shared" si="169"/>
        <v>0</v>
      </c>
      <c r="AG503" s="82">
        <f t="shared" si="168"/>
        <v>0</v>
      </c>
      <c r="AH503" s="82">
        <f t="shared" si="168"/>
        <v>6.1172255357193873E-2</v>
      </c>
      <c r="AI503" s="82">
        <f t="shared" si="168"/>
        <v>0</v>
      </c>
    </row>
    <row r="504" spans="1:35">
      <c r="A504" s="113"/>
    </row>
    <row r="505" spans="1:35">
      <c r="A505" s="113"/>
    </row>
    <row r="506" spans="1:35">
      <c r="A506" s="113"/>
    </row>
    <row r="507" spans="1:35">
      <c r="A507" s="113"/>
    </row>
    <row r="508" spans="1:35">
      <c r="A508" s="113"/>
    </row>
    <row r="509" spans="1:35">
      <c r="A509" s="113"/>
    </row>
    <row r="510" spans="1:35">
      <c r="A510" s="113"/>
    </row>
    <row r="511" spans="1:35">
      <c r="A511" s="113"/>
    </row>
    <row r="512" spans="1:35">
      <c r="A512" s="113"/>
    </row>
  </sheetData>
  <phoneticPr fontId="0" type="noConversion"/>
  <pageMargins left="0.75" right="0.75" top="1" bottom="1" header="0.5" footer="0.5"/>
  <pageSetup orientation="portrait" horizontalDpi="1200" verticalDpi="1200" r:id="rId1"/>
  <headerFooter alignWithMargins="0"/>
</worksheet>
</file>

<file path=xl/worksheets/sheet9.xml><?xml version="1.0" encoding="utf-8"?>
<worksheet xmlns="http://schemas.openxmlformats.org/spreadsheetml/2006/main" xmlns:r="http://schemas.openxmlformats.org/officeDocument/2006/relationships">
  <sheetPr codeName="Sheet9"/>
  <dimension ref="A1:I31"/>
  <sheetViews>
    <sheetView workbookViewId="0">
      <selection activeCell="C3" sqref="C3"/>
    </sheetView>
  </sheetViews>
  <sheetFormatPr defaultRowHeight="12"/>
  <sheetData>
    <row r="1" spans="1:9">
      <c r="C1" t="s">
        <v>284</v>
      </c>
      <c r="D1" t="s">
        <v>285</v>
      </c>
      <c r="E1" t="s">
        <v>265</v>
      </c>
      <c r="F1" t="s">
        <v>284</v>
      </c>
      <c r="G1" t="s">
        <v>287</v>
      </c>
      <c r="H1" t="s">
        <v>265</v>
      </c>
      <c r="I1" t="s">
        <v>284</v>
      </c>
    </row>
    <row r="2" spans="1:9">
      <c r="A2" t="s">
        <v>56</v>
      </c>
      <c r="B2" t="s">
        <v>286</v>
      </c>
      <c r="C2">
        <v>1</v>
      </c>
      <c r="D2">
        <v>49200</v>
      </c>
      <c r="E2">
        <v>2002</v>
      </c>
      <c r="F2">
        <v>1</v>
      </c>
      <c r="G2">
        <v>41400</v>
      </c>
      <c r="H2">
        <v>2002</v>
      </c>
      <c r="I2">
        <v>1</v>
      </c>
    </row>
    <row r="3" spans="1:9">
      <c r="A3" t="s">
        <v>56</v>
      </c>
      <c r="B3" t="s">
        <v>286</v>
      </c>
      <c r="C3">
        <v>2</v>
      </c>
      <c r="D3">
        <v>53500</v>
      </c>
      <c r="E3">
        <v>1977</v>
      </c>
      <c r="F3">
        <v>2</v>
      </c>
      <c r="G3">
        <v>48700</v>
      </c>
      <c r="H3">
        <v>1977</v>
      </c>
      <c r="I3">
        <v>2</v>
      </c>
    </row>
    <row r="4" spans="1:9">
      <c r="A4" t="s">
        <v>56</v>
      </c>
      <c r="B4" t="s">
        <v>286</v>
      </c>
      <c r="C4">
        <v>3</v>
      </c>
      <c r="D4">
        <v>81700</v>
      </c>
      <c r="E4">
        <v>2004</v>
      </c>
      <c r="F4">
        <v>3</v>
      </c>
      <c r="G4">
        <v>73500</v>
      </c>
      <c r="H4">
        <v>2004</v>
      </c>
      <c r="I4">
        <v>3</v>
      </c>
    </row>
    <row r="5" spans="1:9">
      <c r="A5" t="s">
        <v>56</v>
      </c>
      <c r="B5" t="s">
        <v>286</v>
      </c>
      <c r="C5">
        <v>4</v>
      </c>
      <c r="D5">
        <v>87300</v>
      </c>
      <c r="E5">
        <v>1981</v>
      </c>
      <c r="F5">
        <v>4</v>
      </c>
      <c r="G5">
        <v>78100</v>
      </c>
      <c r="H5">
        <v>1989</v>
      </c>
      <c r="I5">
        <v>4</v>
      </c>
    </row>
    <row r="6" spans="1:9">
      <c r="A6" t="s">
        <v>56</v>
      </c>
      <c r="B6" t="s">
        <v>286</v>
      </c>
      <c r="C6">
        <v>5</v>
      </c>
      <c r="D6">
        <v>90500</v>
      </c>
      <c r="E6">
        <v>1989</v>
      </c>
      <c r="F6">
        <v>5</v>
      </c>
      <c r="G6">
        <v>80400</v>
      </c>
      <c r="H6">
        <v>1981</v>
      </c>
      <c r="I6">
        <v>5</v>
      </c>
    </row>
    <row r="7" spans="1:9">
      <c r="A7" t="s">
        <v>56</v>
      </c>
      <c r="B7" t="s">
        <v>286</v>
      </c>
      <c r="C7">
        <v>6</v>
      </c>
      <c r="D7">
        <v>94400</v>
      </c>
      <c r="E7">
        <v>1999</v>
      </c>
      <c r="F7">
        <v>6</v>
      </c>
      <c r="G7">
        <v>88600</v>
      </c>
      <c r="H7">
        <v>1990</v>
      </c>
      <c r="I7">
        <v>6</v>
      </c>
    </row>
    <row r="8" spans="1:9">
      <c r="A8" t="s">
        <v>56</v>
      </c>
      <c r="B8" t="s">
        <v>286</v>
      </c>
      <c r="C8">
        <v>7</v>
      </c>
      <c r="D8">
        <v>95100</v>
      </c>
      <c r="E8">
        <v>1990</v>
      </c>
      <c r="F8">
        <v>7</v>
      </c>
      <c r="G8">
        <v>89300</v>
      </c>
      <c r="H8">
        <v>1999</v>
      </c>
      <c r="I8">
        <v>7</v>
      </c>
    </row>
    <row r="9" spans="1:9">
      <c r="A9" t="s">
        <v>56</v>
      </c>
      <c r="B9" t="s">
        <v>286</v>
      </c>
      <c r="C9">
        <v>8</v>
      </c>
      <c r="D9">
        <v>98300</v>
      </c>
      <c r="E9">
        <v>1988</v>
      </c>
      <c r="F9">
        <v>8</v>
      </c>
      <c r="G9">
        <v>90900</v>
      </c>
      <c r="H9">
        <v>1988</v>
      </c>
      <c r="I9">
        <v>8</v>
      </c>
    </row>
    <row r="10" spans="1:9">
      <c r="A10" t="s">
        <v>56</v>
      </c>
      <c r="B10" t="s">
        <v>286</v>
      </c>
      <c r="C10">
        <v>9</v>
      </c>
      <c r="D10">
        <v>99100</v>
      </c>
      <c r="E10">
        <v>1976</v>
      </c>
      <c r="F10">
        <v>9</v>
      </c>
      <c r="G10">
        <v>93300</v>
      </c>
      <c r="H10">
        <v>1976</v>
      </c>
      <c r="I10">
        <v>9</v>
      </c>
    </row>
    <row r="11" spans="1:9">
      <c r="A11" t="s">
        <v>56</v>
      </c>
      <c r="B11" t="s">
        <v>286</v>
      </c>
      <c r="C11">
        <v>10</v>
      </c>
      <c r="D11">
        <v>102800</v>
      </c>
      <c r="E11">
        <v>2001</v>
      </c>
      <c r="F11">
        <v>10</v>
      </c>
      <c r="G11">
        <v>95500</v>
      </c>
      <c r="H11">
        <v>2001</v>
      </c>
      <c r="I11">
        <v>10</v>
      </c>
    </row>
    <row r="12" spans="1:9">
      <c r="A12" t="s">
        <v>56</v>
      </c>
      <c r="B12" t="s">
        <v>286</v>
      </c>
      <c r="C12">
        <v>11</v>
      </c>
      <c r="D12">
        <v>106200</v>
      </c>
      <c r="E12">
        <v>1992</v>
      </c>
      <c r="F12">
        <v>11</v>
      </c>
      <c r="G12">
        <v>98100</v>
      </c>
      <c r="H12">
        <v>1992</v>
      </c>
      <c r="I12">
        <v>11</v>
      </c>
    </row>
    <row r="13" spans="1:9">
      <c r="A13" t="s">
        <v>56</v>
      </c>
      <c r="B13" t="s">
        <v>286</v>
      </c>
      <c r="C13">
        <v>12</v>
      </c>
      <c r="D13">
        <v>110900</v>
      </c>
      <c r="E13">
        <v>1987</v>
      </c>
      <c r="F13">
        <v>12</v>
      </c>
      <c r="G13">
        <v>100600</v>
      </c>
      <c r="H13">
        <v>1987</v>
      </c>
      <c r="I13">
        <v>12</v>
      </c>
    </row>
    <row r="14" spans="1:9">
      <c r="A14" t="s">
        <v>56</v>
      </c>
      <c r="B14" t="s">
        <v>286</v>
      </c>
      <c r="C14">
        <v>13</v>
      </c>
      <c r="D14">
        <v>111500</v>
      </c>
      <c r="E14">
        <v>1994</v>
      </c>
      <c r="F14">
        <v>13</v>
      </c>
      <c r="G14">
        <v>102800</v>
      </c>
      <c r="H14">
        <v>1994</v>
      </c>
      <c r="I14">
        <v>13</v>
      </c>
    </row>
    <row r="15" spans="1:9">
      <c r="A15" t="s">
        <v>56</v>
      </c>
      <c r="B15" t="s">
        <v>286</v>
      </c>
      <c r="C15">
        <v>14</v>
      </c>
      <c r="D15">
        <v>121200</v>
      </c>
      <c r="E15">
        <v>1991</v>
      </c>
      <c r="F15">
        <v>14</v>
      </c>
      <c r="G15">
        <v>116100</v>
      </c>
      <c r="H15">
        <v>2000</v>
      </c>
      <c r="I15">
        <v>14</v>
      </c>
    </row>
    <row r="16" spans="1:9">
      <c r="A16" t="s">
        <v>56</v>
      </c>
      <c r="B16" t="s">
        <v>286</v>
      </c>
      <c r="C16">
        <v>15</v>
      </c>
      <c r="D16">
        <v>123600</v>
      </c>
      <c r="E16">
        <v>2003</v>
      </c>
      <c r="F16">
        <v>15</v>
      </c>
      <c r="G16">
        <v>116200</v>
      </c>
      <c r="H16">
        <v>1991</v>
      </c>
      <c r="I16">
        <v>15</v>
      </c>
    </row>
    <row r="17" spans="1:9">
      <c r="A17" t="s">
        <v>56</v>
      </c>
      <c r="B17" t="s">
        <v>286</v>
      </c>
      <c r="C17">
        <v>16</v>
      </c>
      <c r="D17">
        <v>126500</v>
      </c>
      <c r="E17">
        <v>2000</v>
      </c>
      <c r="F17">
        <v>16</v>
      </c>
      <c r="G17">
        <v>120800</v>
      </c>
      <c r="H17">
        <v>2003</v>
      </c>
      <c r="I17">
        <v>16</v>
      </c>
    </row>
    <row r="18" spans="1:9">
      <c r="A18" t="s">
        <v>56</v>
      </c>
      <c r="B18" t="s">
        <v>286</v>
      </c>
      <c r="C18">
        <v>17</v>
      </c>
      <c r="D18">
        <v>127900</v>
      </c>
      <c r="E18">
        <v>1980</v>
      </c>
      <c r="F18">
        <v>17</v>
      </c>
      <c r="G18">
        <v>122800</v>
      </c>
      <c r="H18">
        <v>1980</v>
      </c>
      <c r="I18">
        <v>17</v>
      </c>
    </row>
    <row r="19" spans="1:9">
      <c r="A19" t="s">
        <v>56</v>
      </c>
      <c r="B19" t="s">
        <v>286</v>
      </c>
      <c r="C19">
        <v>18</v>
      </c>
      <c r="D19">
        <v>137900</v>
      </c>
      <c r="E19">
        <v>1998</v>
      </c>
      <c r="F19">
        <v>18</v>
      </c>
      <c r="G19">
        <v>132400</v>
      </c>
      <c r="H19">
        <v>1998</v>
      </c>
      <c r="I19">
        <v>18</v>
      </c>
    </row>
    <row r="20" spans="1:9">
      <c r="A20" t="s">
        <v>56</v>
      </c>
      <c r="B20" t="s">
        <v>286</v>
      </c>
      <c r="C20">
        <v>19</v>
      </c>
      <c r="D20">
        <v>141000</v>
      </c>
      <c r="E20">
        <v>1975</v>
      </c>
      <c r="F20">
        <v>19</v>
      </c>
      <c r="G20">
        <v>137100</v>
      </c>
      <c r="H20">
        <v>1975</v>
      </c>
      <c r="I20">
        <v>19</v>
      </c>
    </row>
    <row r="21" spans="1:9">
      <c r="A21" t="s">
        <v>56</v>
      </c>
      <c r="B21" t="s">
        <v>286</v>
      </c>
      <c r="C21">
        <v>20</v>
      </c>
      <c r="D21">
        <v>144800</v>
      </c>
      <c r="E21">
        <v>1982</v>
      </c>
      <c r="F21">
        <v>20</v>
      </c>
      <c r="G21">
        <v>138100</v>
      </c>
      <c r="H21">
        <v>1982</v>
      </c>
      <c r="I21">
        <v>20</v>
      </c>
    </row>
    <row r="22" spans="1:9">
      <c r="A22" t="s">
        <v>56</v>
      </c>
      <c r="B22" t="s">
        <v>286</v>
      </c>
      <c r="C22">
        <v>21</v>
      </c>
      <c r="D22">
        <v>163000</v>
      </c>
      <c r="E22">
        <v>1978</v>
      </c>
      <c r="F22">
        <v>21</v>
      </c>
      <c r="G22">
        <v>154600</v>
      </c>
      <c r="H22">
        <v>1986</v>
      </c>
      <c r="I22">
        <v>21</v>
      </c>
    </row>
    <row r="23" spans="1:9">
      <c r="A23" t="s">
        <v>56</v>
      </c>
      <c r="B23" t="s">
        <v>286</v>
      </c>
      <c r="C23">
        <v>22</v>
      </c>
      <c r="D23">
        <v>167100</v>
      </c>
      <c r="E23">
        <v>1986</v>
      </c>
      <c r="F23">
        <v>22</v>
      </c>
      <c r="G23">
        <v>155500</v>
      </c>
      <c r="H23">
        <v>1978</v>
      </c>
      <c r="I23">
        <v>22</v>
      </c>
    </row>
    <row r="24" spans="1:9">
      <c r="A24" t="s">
        <v>56</v>
      </c>
      <c r="B24" t="s">
        <v>286</v>
      </c>
      <c r="C24">
        <v>23</v>
      </c>
      <c r="D24">
        <v>170600</v>
      </c>
      <c r="E24">
        <v>1996</v>
      </c>
      <c r="F24">
        <v>23</v>
      </c>
      <c r="G24">
        <v>159000</v>
      </c>
      <c r="H24">
        <v>1996</v>
      </c>
      <c r="I24">
        <v>23</v>
      </c>
    </row>
    <row r="25" spans="1:9">
      <c r="A25" t="s">
        <v>56</v>
      </c>
      <c r="B25" t="s">
        <v>286</v>
      </c>
      <c r="C25">
        <v>24</v>
      </c>
      <c r="D25">
        <v>171600</v>
      </c>
      <c r="E25">
        <v>1979</v>
      </c>
      <c r="F25">
        <v>24</v>
      </c>
      <c r="G25">
        <v>160700</v>
      </c>
      <c r="H25">
        <v>1985</v>
      </c>
      <c r="I25">
        <v>24</v>
      </c>
    </row>
    <row r="26" spans="1:9">
      <c r="A26" t="s">
        <v>56</v>
      </c>
      <c r="B26" t="s">
        <v>286</v>
      </c>
      <c r="C26">
        <v>25</v>
      </c>
      <c r="D26">
        <v>172400</v>
      </c>
      <c r="E26">
        <v>1985</v>
      </c>
      <c r="F26">
        <v>25</v>
      </c>
      <c r="G26">
        <v>166800</v>
      </c>
      <c r="H26">
        <v>1979</v>
      </c>
      <c r="I26">
        <v>25</v>
      </c>
    </row>
    <row r="27" spans="1:9">
      <c r="A27" t="s">
        <v>56</v>
      </c>
      <c r="B27" t="s">
        <v>286</v>
      </c>
      <c r="C27">
        <v>26</v>
      </c>
      <c r="D27">
        <v>177800</v>
      </c>
      <c r="E27">
        <v>1997</v>
      </c>
      <c r="F27">
        <v>26</v>
      </c>
      <c r="G27">
        <v>167400</v>
      </c>
      <c r="H27">
        <v>1997</v>
      </c>
      <c r="I27">
        <v>26</v>
      </c>
    </row>
    <row r="28" spans="1:9">
      <c r="A28" t="s">
        <v>56</v>
      </c>
      <c r="B28" t="s">
        <v>286</v>
      </c>
      <c r="C28">
        <v>27</v>
      </c>
      <c r="D28">
        <v>190600</v>
      </c>
      <c r="E28">
        <v>1983</v>
      </c>
      <c r="F28">
        <v>27</v>
      </c>
      <c r="G28">
        <v>187000</v>
      </c>
      <c r="H28">
        <v>1983</v>
      </c>
      <c r="I28">
        <v>27</v>
      </c>
    </row>
    <row r="29" spans="1:9">
      <c r="A29" t="s">
        <v>56</v>
      </c>
      <c r="B29" t="s">
        <v>286</v>
      </c>
      <c r="C29">
        <v>28</v>
      </c>
      <c r="D29">
        <v>193200</v>
      </c>
      <c r="E29">
        <v>1993</v>
      </c>
      <c r="F29">
        <v>28</v>
      </c>
      <c r="G29">
        <v>187300</v>
      </c>
      <c r="H29">
        <v>1993</v>
      </c>
      <c r="I29">
        <v>28</v>
      </c>
    </row>
    <row r="30" spans="1:9">
      <c r="A30" t="s">
        <v>56</v>
      </c>
      <c r="B30" t="s">
        <v>286</v>
      </c>
      <c r="C30">
        <v>29</v>
      </c>
      <c r="D30">
        <v>223400</v>
      </c>
      <c r="E30">
        <v>1995</v>
      </c>
      <c r="F30">
        <v>29</v>
      </c>
      <c r="G30">
        <v>217900</v>
      </c>
      <c r="H30">
        <v>1995</v>
      </c>
      <c r="I30">
        <v>29</v>
      </c>
    </row>
    <row r="31" spans="1:9">
      <c r="A31" t="s">
        <v>56</v>
      </c>
      <c r="B31" t="s">
        <v>286</v>
      </c>
      <c r="C31">
        <v>30</v>
      </c>
      <c r="D31">
        <v>252100</v>
      </c>
      <c r="E31">
        <v>1984</v>
      </c>
      <c r="F31">
        <v>30</v>
      </c>
      <c r="G31">
        <v>246900</v>
      </c>
      <c r="H31">
        <v>1984</v>
      </c>
      <c r="I31">
        <v>30</v>
      </c>
    </row>
  </sheetData>
  <phoneticPr fontId="13"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sheetPr codeName="Sheet10"/>
  <dimension ref="A2:BT469"/>
  <sheetViews>
    <sheetView workbookViewId="0">
      <pane xSplit="3" ySplit="9" topLeftCell="BC289" activePane="bottomRight" state="frozen"/>
      <selection pane="topRight" activeCell="D1" sqref="D1"/>
      <selection pane="bottomLeft" activeCell="A10" sqref="A10"/>
      <selection pane="bottomRight" activeCell="BT366" sqref="BT366"/>
    </sheetView>
  </sheetViews>
  <sheetFormatPr defaultRowHeight="12.75"/>
  <cols>
    <col min="1" max="2" width="8" style="6" customWidth="1"/>
    <col min="3" max="3" width="9.125" style="143" customWidth="1"/>
    <col min="4" max="5" width="16.125" style="82" customWidth="1"/>
    <col min="6" max="17" width="12.5" style="6" customWidth="1"/>
    <col min="18" max="30" width="10.875" style="6" customWidth="1"/>
    <col min="31" max="35" width="10.875" style="82" customWidth="1"/>
    <col min="37" max="68" width="9" style="450"/>
    <col min="69" max="69" width="9" style="549"/>
    <col min="70" max="72" width="9" style="450"/>
  </cols>
  <sheetData>
    <row r="2" spans="1:72">
      <c r="A2" s="133" t="s">
        <v>237</v>
      </c>
    </row>
    <row r="3" spans="1:72">
      <c r="A3" s="133" t="s">
        <v>238</v>
      </c>
    </row>
    <row r="4" spans="1:72">
      <c r="A4" s="137" t="s">
        <v>239</v>
      </c>
    </row>
    <row r="5" spans="1:72">
      <c r="A5" s="137"/>
    </row>
    <row r="6" spans="1:72" ht="13.5" thickBot="1"/>
    <row r="7" spans="1:72">
      <c r="A7" s="25"/>
      <c r="B7" s="25"/>
      <c r="C7" s="350"/>
      <c r="D7" s="351" t="s">
        <v>240</v>
      </c>
      <c r="E7" s="351" t="s">
        <v>240</v>
      </c>
      <c r="F7" s="69" t="s">
        <v>241</v>
      </c>
      <c r="G7" s="31"/>
      <c r="H7" s="25"/>
      <c r="I7" s="25"/>
      <c r="J7" s="25"/>
      <c r="K7" s="25"/>
      <c r="L7" s="25"/>
      <c r="M7" s="25"/>
      <c r="N7" s="25"/>
      <c r="O7" s="25"/>
      <c r="P7" s="25"/>
      <c r="Q7" s="25"/>
      <c r="R7" s="69"/>
      <c r="S7" s="69"/>
      <c r="T7" s="69"/>
      <c r="U7" s="69"/>
      <c r="V7" s="69"/>
      <c r="W7" s="69"/>
      <c r="X7" s="69"/>
      <c r="Y7" s="69"/>
      <c r="Z7" s="69"/>
      <c r="AA7" s="69"/>
      <c r="AB7" s="69"/>
      <c r="AC7" s="69"/>
      <c r="AD7" s="69"/>
      <c r="AE7" s="96"/>
      <c r="AF7" s="96"/>
      <c r="AG7" s="96"/>
      <c r="AH7" s="96"/>
      <c r="AI7" s="96"/>
      <c r="AK7" s="451" t="s">
        <v>241</v>
      </c>
      <c r="AL7" s="452"/>
      <c r="AM7" s="453"/>
      <c r="AN7" s="453"/>
      <c r="AO7" s="453"/>
      <c r="AP7" s="453"/>
      <c r="AQ7" s="453"/>
      <c r="AR7" s="453"/>
      <c r="AS7" s="453"/>
      <c r="AT7" s="453"/>
      <c r="AU7" s="453"/>
      <c r="AV7" s="453"/>
      <c r="AW7" s="451"/>
      <c r="AX7" s="451"/>
      <c r="AY7" s="451"/>
      <c r="AZ7" s="451"/>
      <c r="BA7" s="451"/>
      <c r="BB7" s="451"/>
      <c r="BC7" s="451"/>
      <c r="BD7" s="451"/>
      <c r="BE7" s="451"/>
      <c r="BF7" s="451"/>
      <c r="BG7" s="451"/>
      <c r="BH7" s="451"/>
      <c r="BI7" s="451"/>
      <c r="BJ7" s="451"/>
      <c r="BK7" s="451"/>
      <c r="BL7" s="451"/>
      <c r="BM7" s="451"/>
      <c r="BN7" s="451"/>
      <c r="BO7" s="548"/>
      <c r="BP7" s="548"/>
      <c r="BR7" s="545" t="s">
        <v>444</v>
      </c>
      <c r="BT7" s="571" t="s">
        <v>272</v>
      </c>
    </row>
    <row r="8" spans="1:72" s="144" customFormat="1">
      <c r="A8" s="212"/>
      <c r="B8" s="212"/>
      <c r="C8" s="212"/>
      <c r="D8" s="370" t="s">
        <v>242</v>
      </c>
      <c r="E8" s="370" t="s">
        <v>242</v>
      </c>
      <c r="F8" s="370">
        <v>1975</v>
      </c>
      <c r="G8" s="370">
        <v>1976</v>
      </c>
      <c r="H8" s="370">
        <v>1977</v>
      </c>
      <c r="I8" s="370">
        <v>1978</v>
      </c>
      <c r="J8" s="370">
        <v>1979</v>
      </c>
      <c r="K8" s="370">
        <v>1980</v>
      </c>
      <c r="L8" s="370">
        <v>1981</v>
      </c>
      <c r="M8" s="370">
        <v>1982</v>
      </c>
      <c r="N8" s="370">
        <v>1983</v>
      </c>
      <c r="O8" s="370">
        <v>1984</v>
      </c>
      <c r="P8" s="370">
        <v>1985</v>
      </c>
      <c r="Q8" s="370">
        <v>1986</v>
      </c>
      <c r="R8" s="370">
        <v>1987</v>
      </c>
      <c r="S8" s="370">
        <v>1988</v>
      </c>
      <c r="T8" s="370">
        <v>1989</v>
      </c>
      <c r="U8" s="370">
        <v>1990</v>
      </c>
      <c r="V8" s="370">
        <v>1991</v>
      </c>
      <c r="W8" s="370">
        <v>1992</v>
      </c>
      <c r="X8" s="370">
        <v>1993</v>
      </c>
      <c r="Y8" s="370">
        <v>1994</v>
      </c>
      <c r="Z8" s="370">
        <v>1995</v>
      </c>
      <c r="AA8" s="370">
        <v>1996</v>
      </c>
      <c r="AB8" s="370">
        <v>1997</v>
      </c>
      <c r="AC8" s="370">
        <v>1998</v>
      </c>
      <c r="AD8" s="370">
        <v>1999</v>
      </c>
      <c r="AE8" s="370">
        <v>2000</v>
      </c>
      <c r="AF8" s="370">
        <v>2001</v>
      </c>
      <c r="AG8" s="370">
        <v>2002</v>
      </c>
      <c r="AH8" s="370">
        <v>2003</v>
      </c>
      <c r="AI8" s="370">
        <v>2004</v>
      </c>
      <c r="AK8" s="370">
        <v>1975</v>
      </c>
      <c r="AL8" s="370">
        <v>1976</v>
      </c>
      <c r="AM8" s="370">
        <v>1977</v>
      </c>
      <c r="AN8" s="370">
        <v>1978</v>
      </c>
      <c r="AO8" s="370">
        <v>1979</v>
      </c>
      <c r="AP8" s="370">
        <v>1980</v>
      </c>
      <c r="AQ8" s="370">
        <v>1981</v>
      </c>
      <c r="AR8" s="370">
        <v>1982</v>
      </c>
      <c r="AS8" s="370">
        <v>1983</v>
      </c>
      <c r="AT8" s="370">
        <v>1984</v>
      </c>
      <c r="AU8" s="370">
        <v>1985</v>
      </c>
      <c r="AV8" s="370">
        <v>1986</v>
      </c>
      <c r="AW8" s="370">
        <v>1987</v>
      </c>
      <c r="AX8" s="370">
        <v>1988</v>
      </c>
      <c r="AY8" s="370">
        <v>1989</v>
      </c>
      <c r="AZ8" s="370">
        <v>1990</v>
      </c>
      <c r="BA8" s="370">
        <v>1991</v>
      </c>
      <c r="BB8" s="370">
        <v>1992</v>
      </c>
      <c r="BC8" s="370">
        <v>1993</v>
      </c>
      <c r="BD8" s="370">
        <v>1994</v>
      </c>
      <c r="BE8" s="370">
        <v>1995</v>
      </c>
      <c r="BF8" s="370">
        <v>1996</v>
      </c>
      <c r="BG8" s="370">
        <v>1997</v>
      </c>
      <c r="BH8" s="370">
        <v>1998</v>
      </c>
      <c r="BI8" s="370">
        <v>1999</v>
      </c>
      <c r="BJ8" s="370">
        <v>2000</v>
      </c>
      <c r="BK8" s="370">
        <v>2001</v>
      </c>
      <c r="BL8" s="370">
        <v>2002</v>
      </c>
      <c r="BM8" s="370">
        <v>2003</v>
      </c>
      <c r="BN8" s="370">
        <v>2004</v>
      </c>
      <c r="BO8" s="370"/>
      <c r="BP8" s="370"/>
      <c r="BQ8" s="549"/>
      <c r="BR8" s="546" t="s">
        <v>445</v>
      </c>
      <c r="BT8" s="572" t="s">
        <v>309</v>
      </c>
    </row>
    <row r="9" spans="1:72" ht="13.5" thickBot="1">
      <c r="A9" s="45" t="s">
        <v>243</v>
      </c>
      <c r="B9" s="45" t="s">
        <v>244</v>
      </c>
      <c r="C9" s="352"/>
      <c r="D9" s="90" t="s">
        <v>245</v>
      </c>
      <c r="E9" s="90" t="s">
        <v>52</v>
      </c>
      <c r="F9" s="45" t="s">
        <v>245</v>
      </c>
      <c r="G9" s="45" t="s">
        <v>245</v>
      </c>
      <c r="H9" s="45" t="s">
        <v>245</v>
      </c>
      <c r="I9" s="45" t="s">
        <v>245</v>
      </c>
      <c r="J9" s="45" t="s">
        <v>245</v>
      </c>
      <c r="K9" s="45" t="s">
        <v>245</v>
      </c>
      <c r="L9" s="45" t="s">
        <v>245</v>
      </c>
      <c r="M9" s="45" t="s">
        <v>245</v>
      </c>
      <c r="N9" s="45" t="s">
        <v>245</v>
      </c>
      <c r="O9" s="45" t="s">
        <v>245</v>
      </c>
      <c r="P9" s="45" t="s">
        <v>245</v>
      </c>
      <c r="Q9" s="45" t="s">
        <v>245</v>
      </c>
      <c r="R9" s="45" t="s">
        <v>245</v>
      </c>
      <c r="S9" s="45" t="s">
        <v>245</v>
      </c>
      <c r="T9" s="45" t="s">
        <v>245</v>
      </c>
      <c r="U9" s="45" t="s">
        <v>245</v>
      </c>
      <c r="V9" s="45" t="s">
        <v>245</v>
      </c>
      <c r="W9" s="45" t="s">
        <v>245</v>
      </c>
      <c r="X9" s="45" t="s">
        <v>245</v>
      </c>
      <c r="Y9" s="45" t="s">
        <v>245</v>
      </c>
      <c r="Z9" s="45" t="s">
        <v>245</v>
      </c>
      <c r="AA9" s="45" t="s">
        <v>245</v>
      </c>
      <c r="AB9" s="45" t="s">
        <v>245</v>
      </c>
      <c r="AC9" s="45" t="s">
        <v>245</v>
      </c>
      <c r="AD9" s="45" t="s">
        <v>245</v>
      </c>
      <c r="AE9" s="90" t="s">
        <v>245</v>
      </c>
      <c r="AF9" s="90" t="s">
        <v>245</v>
      </c>
      <c r="AG9" s="90" t="s">
        <v>245</v>
      </c>
      <c r="AH9" s="90" t="s">
        <v>245</v>
      </c>
      <c r="AI9" s="90" t="s">
        <v>245</v>
      </c>
      <c r="AK9" s="454" t="s">
        <v>52</v>
      </c>
      <c r="AL9" s="454" t="s">
        <v>52</v>
      </c>
      <c r="AM9" s="454" t="s">
        <v>52</v>
      </c>
      <c r="AN9" s="454" t="s">
        <v>52</v>
      </c>
      <c r="AO9" s="454" t="s">
        <v>52</v>
      </c>
      <c r="AP9" s="454" t="s">
        <v>52</v>
      </c>
      <c r="AQ9" s="454" t="s">
        <v>52</v>
      </c>
      <c r="AR9" s="454" t="s">
        <v>52</v>
      </c>
      <c r="AS9" s="454" t="s">
        <v>52</v>
      </c>
      <c r="AT9" s="454" t="s">
        <v>52</v>
      </c>
      <c r="AU9" s="454" t="s">
        <v>52</v>
      </c>
      <c r="AV9" s="454" t="s">
        <v>52</v>
      </c>
      <c r="AW9" s="454" t="s">
        <v>52</v>
      </c>
      <c r="AX9" s="454" t="s">
        <v>52</v>
      </c>
      <c r="AY9" s="454" t="s">
        <v>52</v>
      </c>
      <c r="AZ9" s="454" t="s">
        <v>52</v>
      </c>
      <c r="BA9" s="454" t="s">
        <v>52</v>
      </c>
      <c r="BB9" s="454" t="s">
        <v>52</v>
      </c>
      <c r="BC9" s="454" t="s">
        <v>52</v>
      </c>
      <c r="BD9" s="454" t="s">
        <v>52</v>
      </c>
      <c r="BE9" s="454" t="s">
        <v>52</v>
      </c>
      <c r="BF9" s="454" t="s">
        <v>52</v>
      </c>
      <c r="BG9" s="454" t="s">
        <v>52</v>
      </c>
      <c r="BH9" s="454" t="s">
        <v>52</v>
      </c>
      <c r="BI9" s="454" t="s">
        <v>52</v>
      </c>
      <c r="BJ9" s="454" t="s">
        <v>52</v>
      </c>
      <c r="BK9" s="454" t="s">
        <v>52</v>
      </c>
      <c r="BL9" s="454" t="s">
        <v>52</v>
      </c>
      <c r="BM9" s="454" t="s">
        <v>52</v>
      </c>
      <c r="BN9" s="454" t="s">
        <v>52</v>
      </c>
      <c r="BO9" s="548"/>
      <c r="BP9" s="548"/>
      <c r="BR9" s="547" t="s">
        <v>163</v>
      </c>
      <c r="BT9" s="571" t="s">
        <v>163</v>
      </c>
    </row>
    <row r="10" spans="1:72" ht="13.5" thickTop="1">
      <c r="A10" s="38"/>
      <c r="B10" s="38"/>
      <c r="C10" s="353"/>
      <c r="D10" s="354"/>
      <c r="E10" s="354"/>
      <c r="F10" s="38"/>
      <c r="G10" s="38"/>
      <c r="H10" s="38"/>
      <c r="I10" s="38"/>
      <c r="J10" s="38"/>
      <c r="K10" s="38"/>
      <c r="L10" s="38"/>
      <c r="M10" s="38"/>
      <c r="N10" s="38"/>
      <c r="O10" s="38"/>
      <c r="P10" s="38"/>
      <c r="Q10" s="38"/>
    </row>
    <row r="11" spans="1:72">
      <c r="A11" s="6">
        <v>10</v>
      </c>
      <c r="B11" s="6">
        <v>1</v>
      </c>
      <c r="C11" s="143">
        <f>DATE(Input!C1-1,10,1)</f>
        <v>40817</v>
      </c>
      <c r="D11" s="82">
        <f>AVERAGE(F11:AI11)</f>
        <v>142.31186711666663</v>
      </c>
      <c r="E11" s="82">
        <f>D11/1.98347</f>
        <v>71.748938535327795</v>
      </c>
      <c r="F11" s="355">
        <v>67.437979999999996</v>
      </c>
      <c r="G11" s="355">
        <v>119.0082</v>
      </c>
      <c r="H11" s="355">
        <v>134.87595999999999</v>
      </c>
      <c r="I11" s="355">
        <v>79.338800000000006</v>
      </c>
      <c r="J11" s="355">
        <v>77.355330000000009</v>
      </c>
      <c r="K11" s="355">
        <v>89.256150000000005</v>
      </c>
      <c r="L11" s="355">
        <v>69.421450000000007</v>
      </c>
      <c r="M11" s="355">
        <v>122.97514000000001</v>
      </c>
      <c r="N11" s="355">
        <v>271.73539</v>
      </c>
      <c r="O11" s="355">
        <v>87.272680000000008</v>
      </c>
      <c r="P11" s="355">
        <v>178.51230000000001</v>
      </c>
      <c r="Q11" s="355">
        <v>201.40154380000001</v>
      </c>
      <c r="R11" s="82">
        <v>245.69</v>
      </c>
      <c r="S11" s="82">
        <v>69.930000000000007</v>
      </c>
      <c r="T11" s="82">
        <v>105.04</v>
      </c>
      <c r="U11" s="82">
        <v>39.64</v>
      </c>
      <c r="V11" s="82">
        <v>119.31</v>
      </c>
      <c r="W11" s="82">
        <v>97.02</v>
      </c>
      <c r="X11" s="82">
        <v>133.43</v>
      </c>
      <c r="Y11" s="82">
        <v>177.17</v>
      </c>
      <c r="Z11" s="82">
        <v>117.01</v>
      </c>
      <c r="AA11" s="82">
        <v>256.52</v>
      </c>
      <c r="AB11" s="82">
        <v>242.29</v>
      </c>
      <c r="AC11" s="82">
        <v>199.19</v>
      </c>
      <c r="AD11" s="82">
        <v>123.9</v>
      </c>
      <c r="AE11" s="82">
        <v>223.59657310000003</v>
      </c>
      <c r="AF11" s="10">
        <v>207.51063140000002</v>
      </c>
      <c r="AG11" s="355">
        <v>81.342104699999993</v>
      </c>
      <c r="AH11" s="355">
        <v>206.40394779999795</v>
      </c>
      <c r="AI11" s="355">
        <v>125.7718327</v>
      </c>
      <c r="AK11" s="450">
        <f>F11/1.9835</f>
        <v>33.999485757499365</v>
      </c>
      <c r="AL11" s="450">
        <f t="shared" ref="AL11:BN11" si="0">G11/1.9835</f>
        <v>59.999092513234181</v>
      </c>
      <c r="AM11" s="450">
        <f t="shared" si="0"/>
        <v>67.998971514998729</v>
      </c>
      <c r="AN11" s="450">
        <f t="shared" si="0"/>
        <v>39.999395008822788</v>
      </c>
      <c r="AO11" s="450">
        <f t="shared" si="0"/>
        <v>38.999410133602225</v>
      </c>
      <c r="AP11" s="450">
        <f t="shared" si="0"/>
        <v>44.999319384925641</v>
      </c>
      <c r="AQ11" s="450">
        <f t="shared" si="0"/>
        <v>34.999470632719941</v>
      </c>
      <c r="AR11" s="450">
        <f t="shared" si="0"/>
        <v>61.999062263675327</v>
      </c>
      <c r="AS11" s="450">
        <f t="shared" si="0"/>
        <v>136.99792790521803</v>
      </c>
      <c r="AT11" s="450">
        <f t="shared" si="0"/>
        <v>43.999334509705072</v>
      </c>
      <c r="AU11" s="450">
        <f t="shared" si="0"/>
        <v>89.998638769851283</v>
      </c>
      <c r="AV11" s="450">
        <f t="shared" si="0"/>
        <v>101.53846422989665</v>
      </c>
      <c r="AW11" s="450">
        <f t="shared" si="0"/>
        <v>123.86690194101335</v>
      </c>
      <c r="AX11" s="450">
        <f t="shared" si="0"/>
        <v>35.255860852029244</v>
      </c>
      <c r="AY11" s="450">
        <f t="shared" si="0"/>
        <v>52.956894378623645</v>
      </c>
      <c r="AZ11" s="450">
        <f t="shared" si="0"/>
        <v>19.984875220569698</v>
      </c>
      <c r="BA11" s="450">
        <f t="shared" si="0"/>
        <v>60.151247794302996</v>
      </c>
      <c r="BB11" s="450">
        <f t="shared" si="0"/>
        <v>48.913536677590116</v>
      </c>
      <c r="BC11" s="450">
        <f t="shared" si="0"/>
        <v>67.269977312830861</v>
      </c>
      <c r="BD11" s="450">
        <f t="shared" si="0"/>
        <v>89.321905722208214</v>
      </c>
      <c r="BE11" s="450">
        <f t="shared" si="0"/>
        <v>58.991681371313334</v>
      </c>
      <c r="BF11" s="450">
        <f t="shared" si="0"/>
        <v>129.32694731535165</v>
      </c>
      <c r="BG11" s="450">
        <f t="shared" si="0"/>
        <v>122.15276027224603</v>
      </c>
      <c r="BH11" s="450">
        <f t="shared" si="0"/>
        <v>100.42349382404839</v>
      </c>
      <c r="BI11" s="450">
        <f t="shared" si="0"/>
        <v>62.465339047138897</v>
      </c>
      <c r="BJ11" s="450">
        <f t="shared" si="0"/>
        <v>112.72829498361483</v>
      </c>
      <c r="BK11" s="450">
        <f t="shared" si="0"/>
        <v>104.61841764557602</v>
      </c>
      <c r="BL11" s="450">
        <f t="shared" si="0"/>
        <v>41.009379732795558</v>
      </c>
      <c r="BM11" s="450">
        <f t="shared" si="0"/>
        <v>104.06047280060396</v>
      </c>
      <c r="BN11" s="450">
        <f t="shared" si="0"/>
        <v>63.409040937736329</v>
      </c>
      <c r="BQ11" s="549">
        <f>DATE(Input!$C$1,10,1)</f>
        <v>41183</v>
      </c>
      <c r="BR11" s="450">
        <f>AVERAGE(BA11,BI11,BK11,BM11)</f>
        <v>82.823869321905462</v>
      </c>
      <c r="BT11" s="450">
        <f>MEDIAN(AK11:BN11)</f>
        <v>62.232200655407112</v>
      </c>
    </row>
    <row r="12" spans="1:72">
      <c r="A12" s="6">
        <v>10</v>
      </c>
      <c r="B12" s="6">
        <v>2</v>
      </c>
      <c r="C12" s="143">
        <f>C11+1</f>
        <v>40818</v>
      </c>
      <c r="D12" s="82">
        <f t="shared" ref="D12:D75" si="1">AVERAGE(F12:AI12)</f>
        <v>139.98488260333343</v>
      </c>
      <c r="E12" s="82">
        <f t="shared" ref="E12:E75" si="2">D12/1.98347</f>
        <v>70.575749874378445</v>
      </c>
      <c r="F12" s="355">
        <v>57.520630000000004</v>
      </c>
      <c r="G12" s="355">
        <v>101.15697</v>
      </c>
      <c r="H12" s="355">
        <v>122.97514000000001</v>
      </c>
      <c r="I12" s="355">
        <v>81.322270000000003</v>
      </c>
      <c r="J12" s="355">
        <v>79.338800000000006</v>
      </c>
      <c r="K12" s="355">
        <v>59.504100000000001</v>
      </c>
      <c r="L12" s="355">
        <v>79.338800000000006</v>
      </c>
      <c r="M12" s="355">
        <v>85.289209999999997</v>
      </c>
      <c r="N12" s="355">
        <v>251.90069</v>
      </c>
      <c r="O12" s="355">
        <v>186.44618</v>
      </c>
      <c r="P12" s="355">
        <v>146.77678</v>
      </c>
      <c r="Q12" s="355">
        <v>201.40154380000001</v>
      </c>
      <c r="R12" s="82">
        <v>244.46</v>
      </c>
      <c r="S12" s="82">
        <v>60.79</v>
      </c>
      <c r="T12" s="82">
        <v>105.73</v>
      </c>
      <c r="U12" s="82">
        <v>93.78</v>
      </c>
      <c r="V12" s="82">
        <v>175.6</v>
      </c>
      <c r="W12" s="82">
        <v>95.1</v>
      </c>
      <c r="X12" s="82">
        <v>119.1</v>
      </c>
      <c r="Y12" s="82">
        <v>176.86</v>
      </c>
      <c r="Z12" s="82">
        <v>83.57</v>
      </c>
      <c r="AA12" s="82">
        <v>259.08999999999997</v>
      </c>
      <c r="AB12" s="82">
        <v>244.55</v>
      </c>
      <c r="AC12" s="82">
        <v>212.02</v>
      </c>
      <c r="AD12" s="82">
        <v>117.51</v>
      </c>
      <c r="AE12" s="82">
        <v>186.52551880000001</v>
      </c>
      <c r="AF12" s="10">
        <v>147.53049859999999</v>
      </c>
      <c r="AG12" s="355">
        <v>95.3652376</v>
      </c>
      <c r="AH12" s="355">
        <v>167.14295730000205</v>
      </c>
      <c r="AI12" s="355">
        <v>161.85115199999998</v>
      </c>
      <c r="AK12" s="450">
        <f t="shared" ref="AK12:AK75" si="3">F12/1.9835</f>
        <v>28.999561381396521</v>
      </c>
      <c r="AL12" s="450">
        <f t="shared" ref="AL12:AL75" si="4">G12/1.9835</f>
        <v>50.999228636249057</v>
      </c>
      <c r="AM12" s="450">
        <f t="shared" ref="AM12:AM75" si="5">H12/1.9835</f>
        <v>61.999062263675327</v>
      </c>
      <c r="AN12" s="450">
        <f t="shared" ref="AN12:AN75" si="6">I12/1.9835</f>
        <v>40.999379884043357</v>
      </c>
      <c r="AO12" s="450">
        <f t="shared" ref="AO12:AO75" si="7">J12/1.9835</f>
        <v>39.999395008822788</v>
      </c>
      <c r="AP12" s="450">
        <f t="shared" ref="AP12:AP75" si="8">K12/1.9835</f>
        <v>29.999546256617091</v>
      </c>
      <c r="AQ12" s="450">
        <f t="shared" ref="AQ12:AQ75" si="9">L12/1.9835</f>
        <v>39.999395008822788</v>
      </c>
      <c r="AR12" s="450">
        <f t="shared" ref="AR12:AR75" si="10">M12/1.9835</f>
        <v>42.999349634484496</v>
      </c>
      <c r="AS12" s="450">
        <f t="shared" ref="AS12:AS75" si="11">N12/1.9835</f>
        <v>126.99807915301234</v>
      </c>
      <c r="AT12" s="450">
        <f t="shared" ref="AT12:AT75" si="12">O12/1.9835</f>
        <v>93.998578270733546</v>
      </c>
      <c r="AU12" s="450">
        <f t="shared" ref="AU12:AU75" si="13">P12/1.9835</f>
        <v>73.998880766322159</v>
      </c>
      <c r="AV12" s="450">
        <f t="shared" ref="AV12:AV75" si="14">Q12/1.9835</f>
        <v>101.53846422989665</v>
      </c>
      <c r="AW12" s="450">
        <f t="shared" ref="AW12:AW75" si="15">R12/1.9835</f>
        <v>123.24678598437106</v>
      </c>
      <c r="AX12" s="450">
        <f t="shared" ref="AX12:AX75" si="16">S12/1.9835</f>
        <v>30.647844718931182</v>
      </c>
      <c r="AY12" s="450">
        <f t="shared" ref="AY12:AY75" si="17">T12/1.9835</f>
        <v>53.304764305520543</v>
      </c>
      <c r="AZ12" s="450">
        <f t="shared" ref="AZ12:AZ75" si="18">U12/1.9835</f>
        <v>47.280060499117724</v>
      </c>
      <c r="BA12" s="450">
        <f t="shared" ref="BA12:BA75" si="19">V12/1.9835</f>
        <v>88.530375598689176</v>
      </c>
      <c r="BB12" s="450">
        <f t="shared" ref="BB12:BB75" si="20">W12/1.9835</f>
        <v>47.945550794050916</v>
      </c>
      <c r="BC12" s="450">
        <f t="shared" ref="BC12:BC75" si="21">X12/1.9835</f>
        <v>60.045374338290898</v>
      </c>
      <c r="BD12" s="450">
        <f t="shared" ref="BD12:BD75" si="22">Y12/1.9835</f>
        <v>89.165616334761793</v>
      </c>
      <c r="BE12" s="450">
        <f t="shared" ref="BE12:BE75" si="23">Z12/1.9835</f>
        <v>42.132593899672294</v>
      </c>
      <c r="BF12" s="450">
        <f t="shared" ref="BF12:BF75" si="24">AA12/1.9835</f>
        <v>130.62263675321401</v>
      </c>
      <c r="BG12" s="450">
        <f t="shared" ref="BG12:BG75" si="25">AB12/1.9835</f>
        <v>123.29216032266197</v>
      </c>
      <c r="BH12" s="450">
        <f t="shared" ref="BH12:BH75" si="26">AC12/1.9835</f>
        <v>106.89185782707335</v>
      </c>
      <c r="BI12" s="450">
        <f t="shared" ref="BI12:BI75" si="27">AD12/1.9835</f>
        <v>59.243761028485004</v>
      </c>
      <c r="BJ12" s="450">
        <f t="shared" ref="BJ12:BJ75" si="28">AE12/1.9835</f>
        <v>94.03857766574238</v>
      </c>
      <c r="BK12" s="450">
        <f t="shared" ref="BK12:BK75" si="29">AF12/1.9835</f>
        <v>74.378875018905973</v>
      </c>
      <c r="BL12" s="450">
        <f t="shared" ref="BL12:BL75" si="30">AG12/1.9835</f>
        <v>48.07927280060499</v>
      </c>
      <c r="BM12" s="450">
        <f t="shared" ref="BM12:BM75" si="31">AH12/1.9835</f>
        <v>84.266678749685937</v>
      </c>
      <c r="BN12" s="450">
        <f t="shared" ref="BN12:BN75" si="32">AI12/1.9835</f>
        <v>81.598765817998483</v>
      </c>
      <c r="BQ12" s="549">
        <f>BQ11+1</f>
        <v>41184</v>
      </c>
      <c r="BR12" s="450">
        <f t="shared" ref="BR12:BR75" si="33">AVERAGE(BA12,BI12,BK12,BM12)</f>
        <v>76.604922598941528</v>
      </c>
      <c r="BT12" s="450">
        <f t="shared" ref="BT12:BT75" si="34">MEDIAN(AK12:BN12)</f>
        <v>61.022218300983113</v>
      </c>
    </row>
    <row r="13" spans="1:72">
      <c r="A13" s="6">
        <v>10</v>
      </c>
      <c r="B13" s="6">
        <v>3</v>
      </c>
      <c r="C13" s="143">
        <f t="shared" ref="C13:C76" si="35">C12+1</f>
        <v>40819</v>
      </c>
      <c r="D13" s="82">
        <f t="shared" si="1"/>
        <v>146.88392590333348</v>
      </c>
      <c r="E13" s="82">
        <f t="shared" si="2"/>
        <v>74.054019422191146</v>
      </c>
      <c r="F13" s="355">
        <v>67.437979999999996</v>
      </c>
      <c r="G13" s="355">
        <v>119.0082</v>
      </c>
      <c r="H13" s="355">
        <v>117.02473000000001</v>
      </c>
      <c r="I13" s="355">
        <v>99.173500000000004</v>
      </c>
      <c r="J13" s="355">
        <v>73.388390000000001</v>
      </c>
      <c r="K13" s="355">
        <v>87.272680000000008</v>
      </c>
      <c r="L13" s="355">
        <v>71.404920000000004</v>
      </c>
      <c r="M13" s="355">
        <v>115.04126000000001</v>
      </c>
      <c r="N13" s="355">
        <v>241.98334</v>
      </c>
      <c r="O13" s="355">
        <v>164.62801000000002</v>
      </c>
      <c r="P13" s="355">
        <v>150.74372</v>
      </c>
      <c r="Q13" s="355">
        <v>182.63791760000001</v>
      </c>
      <c r="R13" s="82">
        <v>264.73</v>
      </c>
      <c r="S13" s="82">
        <v>60.98</v>
      </c>
      <c r="T13" s="82">
        <v>103.44</v>
      </c>
      <c r="U13" s="82">
        <v>112.56</v>
      </c>
      <c r="V13" s="82">
        <v>210.3</v>
      </c>
      <c r="W13" s="82">
        <v>74</v>
      </c>
      <c r="X13" s="82">
        <v>119.74</v>
      </c>
      <c r="Y13" s="82">
        <v>207.15</v>
      </c>
      <c r="Z13" s="82">
        <v>97.18</v>
      </c>
      <c r="AA13" s="82">
        <v>198.35</v>
      </c>
      <c r="AB13" s="82">
        <v>296.20999999999998</v>
      </c>
      <c r="AC13" s="82">
        <v>286.8</v>
      </c>
      <c r="AD13" s="82">
        <v>120.64</v>
      </c>
      <c r="AE13" s="82">
        <v>209.11724210000003</v>
      </c>
      <c r="AF13" s="10">
        <v>145.0511611</v>
      </c>
      <c r="AG13" s="355">
        <v>84.872681299999996</v>
      </c>
      <c r="AH13" s="355">
        <v>166.43890810000408</v>
      </c>
      <c r="AI13" s="355">
        <v>159.21313689999999</v>
      </c>
      <c r="AK13" s="450">
        <f t="shared" si="3"/>
        <v>33.999485757499365</v>
      </c>
      <c r="AL13" s="450">
        <f t="shared" si="4"/>
        <v>59.999092513234181</v>
      </c>
      <c r="AM13" s="450">
        <f t="shared" si="5"/>
        <v>58.999107638013612</v>
      </c>
      <c r="AN13" s="450">
        <f t="shared" si="6"/>
        <v>49.999243761028488</v>
      </c>
      <c r="AO13" s="450">
        <f t="shared" si="7"/>
        <v>36.99944038316108</v>
      </c>
      <c r="AP13" s="450">
        <f t="shared" si="8"/>
        <v>43.999334509705072</v>
      </c>
      <c r="AQ13" s="450">
        <f t="shared" si="9"/>
        <v>35.99945550794051</v>
      </c>
      <c r="AR13" s="450">
        <f t="shared" si="10"/>
        <v>57.999122762793043</v>
      </c>
      <c r="AS13" s="450">
        <f t="shared" si="11"/>
        <v>121.9981547769095</v>
      </c>
      <c r="AT13" s="450">
        <f t="shared" si="12"/>
        <v>82.99874464330729</v>
      </c>
      <c r="AU13" s="450">
        <f t="shared" si="13"/>
        <v>75.998850516763298</v>
      </c>
      <c r="AV13" s="450">
        <f t="shared" si="14"/>
        <v>92.078607310310062</v>
      </c>
      <c r="AW13" s="450">
        <f t="shared" si="15"/>
        <v>133.46609528611043</v>
      </c>
      <c r="AX13" s="450">
        <f t="shared" si="16"/>
        <v>30.743634988656414</v>
      </c>
      <c r="AY13" s="450">
        <f t="shared" si="17"/>
        <v>52.150239475674312</v>
      </c>
      <c r="AZ13" s="450">
        <f t="shared" si="18"/>
        <v>56.748172422485503</v>
      </c>
      <c r="BA13" s="450">
        <f t="shared" si="19"/>
        <v>106.02470380640283</v>
      </c>
      <c r="BB13" s="450">
        <f t="shared" si="20"/>
        <v>37.307789261406604</v>
      </c>
      <c r="BC13" s="450">
        <f t="shared" si="21"/>
        <v>60.368036299470631</v>
      </c>
      <c r="BD13" s="450">
        <f t="shared" si="22"/>
        <v>104.43660196622133</v>
      </c>
      <c r="BE13" s="450">
        <f t="shared" si="23"/>
        <v>48.994202167885057</v>
      </c>
      <c r="BF13" s="450">
        <f t="shared" si="24"/>
        <v>100</v>
      </c>
      <c r="BG13" s="450">
        <f t="shared" si="25"/>
        <v>149.33703050163851</v>
      </c>
      <c r="BH13" s="450">
        <f t="shared" si="26"/>
        <v>144.59289135366777</v>
      </c>
      <c r="BI13" s="450">
        <f t="shared" si="27"/>
        <v>60.821779682379628</v>
      </c>
      <c r="BJ13" s="450">
        <f t="shared" si="28"/>
        <v>105.42840539450468</v>
      </c>
      <c r="BK13" s="450">
        <f t="shared" si="29"/>
        <v>73.128893924880259</v>
      </c>
      <c r="BL13" s="450">
        <f t="shared" si="30"/>
        <v>42.789352810688172</v>
      </c>
      <c r="BM13" s="450">
        <f t="shared" si="31"/>
        <v>83.911725787750981</v>
      </c>
      <c r="BN13" s="450">
        <f t="shared" si="32"/>
        <v>80.26878593395513</v>
      </c>
      <c r="BQ13" s="549">
        <f t="shared" ref="BQ13:BQ76" si="36">BQ12+1</f>
        <v>41185</v>
      </c>
      <c r="BR13" s="450">
        <f t="shared" si="33"/>
        <v>80.971775800353413</v>
      </c>
      <c r="BT13" s="450">
        <f t="shared" si="34"/>
        <v>60.59490799092513</v>
      </c>
    </row>
    <row r="14" spans="1:72">
      <c r="A14" s="6">
        <v>10</v>
      </c>
      <c r="B14" s="6">
        <v>4</v>
      </c>
      <c r="C14" s="143">
        <f t="shared" si="35"/>
        <v>40820</v>
      </c>
      <c r="D14" s="82">
        <f t="shared" si="1"/>
        <v>152.0824272733332</v>
      </c>
      <c r="E14" s="82">
        <f t="shared" si="2"/>
        <v>76.674931949226959</v>
      </c>
      <c r="F14" s="355">
        <v>67.437979999999996</v>
      </c>
      <c r="G14" s="355">
        <v>109.09085</v>
      </c>
      <c r="H14" s="355">
        <v>142.80984000000001</v>
      </c>
      <c r="I14" s="355">
        <v>105.12391000000001</v>
      </c>
      <c r="J14" s="355">
        <v>53.553690000000003</v>
      </c>
      <c r="K14" s="355">
        <v>67.437979999999996</v>
      </c>
      <c r="L14" s="355">
        <v>79.338800000000006</v>
      </c>
      <c r="M14" s="355">
        <v>190.41311999999999</v>
      </c>
      <c r="N14" s="355">
        <v>204.29741000000001</v>
      </c>
      <c r="O14" s="355">
        <v>174.54536000000002</v>
      </c>
      <c r="P14" s="355">
        <v>243.96681000000001</v>
      </c>
      <c r="Q14" s="355">
        <v>216.27756880000001</v>
      </c>
      <c r="R14" s="82">
        <v>254.66</v>
      </c>
      <c r="S14" s="82">
        <v>61.64</v>
      </c>
      <c r="T14" s="82">
        <v>83.84</v>
      </c>
      <c r="U14" s="82">
        <v>104.2</v>
      </c>
      <c r="V14" s="82">
        <v>175.74</v>
      </c>
      <c r="W14" s="82">
        <v>58.37</v>
      </c>
      <c r="X14" s="82">
        <v>111.86</v>
      </c>
      <c r="Y14" s="82">
        <v>172.29</v>
      </c>
      <c r="Z14" s="82">
        <v>65.77</v>
      </c>
      <c r="AA14" s="82">
        <v>267.24</v>
      </c>
      <c r="AB14" s="82">
        <v>272.82</v>
      </c>
      <c r="AC14" s="82">
        <v>268.37</v>
      </c>
      <c r="AD14" s="82">
        <v>208.86</v>
      </c>
      <c r="AE14" s="82">
        <v>198.5255123</v>
      </c>
      <c r="AF14" s="10">
        <v>179.22634920000002</v>
      </c>
      <c r="AG14" s="355">
        <v>64.799964900000006</v>
      </c>
      <c r="AH14" s="355">
        <v>218.50659259999622</v>
      </c>
      <c r="AI14" s="355">
        <v>141.46108039999999</v>
      </c>
      <c r="AK14" s="450">
        <f t="shared" si="3"/>
        <v>33.999485757499365</v>
      </c>
      <c r="AL14" s="450">
        <f t="shared" si="4"/>
        <v>54.999168137131335</v>
      </c>
      <c r="AM14" s="450">
        <f t="shared" si="5"/>
        <v>71.998911015881021</v>
      </c>
      <c r="AN14" s="450">
        <f t="shared" si="6"/>
        <v>52.999198386690196</v>
      </c>
      <c r="AO14" s="450">
        <f t="shared" si="7"/>
        <v>26.999591630955383</v>
      </c>
      <c r="AP14" s="450">
        <f t="shared" si="8"/>
        <v>33.999485757499365</v>
      </c>
      <c r="AQ14" s="450">
        <f t="shared" si="9"/>
        <v>39.999395008822788</v>
      </c>
      <c r="AR14" s="450">
        <f t="shared" si="10"/>
        <v>95.998548021174685</v>
      </c>
      <c r="AS14" s="450">
        <f t="shared" si="11"/>
        <v>102.99844214771868</v>
      </c>
      <c r="AT14" s="450">
        <f t="shared" si="12"/>
        <v>87.998669019410144</v>
      </c>
      <c r="AU14" s="450">
        <f t="shared" si="13"/>
        <v>122.99813965213008</v>
      </c>
      <c r="AV14" s="450">
        <f t="shared" si="14"/>
        <v>109.03835079405093</v>
      </c>
      <c r="AW14" s="450">
        <f t="shared" si="15"/>
        <v>128.38921099067304</v>
      </c>
      <c r="AX14" s="450">
        <f t="shared" si="16"/>
        <v>31.076380136123014</v>
      </c>
      <c r="AY14" s="450">
        <f t="shared" si="17"/>
        <v>42.268716914544996</v>
      </c>
      <c r="AZ14" s="450">
        <f t="shared" si="18"/>
        <v>52.533400554575245</v>
      </c>
      <c r="BA14" s="450">
        <f t="shared" si="19"/>
        <v>88.60095790269726</v>
      </c>
      <c r="BB14" s="450">
        <f t="shared" si="20"/>
        <v>29.427779178220316</v>
      </c>
      <c r="BC14" s="450">
        <f t="shared" si="21"/>
        <v>56.395260902445173</v>
      </c>
      <c r="BD14" s="450">
        <f t="shared" si="22"/>
        <v>86.861608268212748</v>
      </c>
      <c r="BE14" s="450">
        <f t="shared" si="23"/>
        <v>33.158558104360978</v>
      </c>
      <c r="BF14" s="450">
        <f t="shared" si="24"/>
        <v>134.73153516511218</v>
      </c>
      <c r="BG14" s="450">
        <f t="shared" si="25"/>
        <v>137.54474413914795</v>
      </c>
      <c r="BH14" s="450">
        <f t="shared" si="26"/>
        <v>135.30123519032014</v>
      </c>
      <c r="BI14" s="450">
        <f t="shared" si="27"/>
        <v>105.29871439374843</v>
      </c>
      <c r="BJ14" s="450">
        <f t="shared" si="28"/>
        <v>100.08848616082682</v>
      </c>
      <c r="BK14" s="450">
        <f t="shared" si="29"/>
        <v>90.358633324930679</v>
      </c>
      <c r="BL14" s="450">
        <f t="shared" si="30"/>
        <v>32.669505873456018</v>
      </c>
      <c r="BM14" s="450">
        <f t="shared" si="31"/>
        <v>110.16213390471198</v>
      </c>
      <c r="BN14" s="450">
        <f t="shared" si="32"/>
        <v>71.31892130073102</v>
      </c>
      <c r="BQ14" s="549">
        <f t="shared" si="36"/>
        <v>41186</v>
      </c>
      <c r="BR14" s="450">
        <f t="shared" si="33"/>
        <v>98.605109881522097</v>
      </c>
      <c r="BT14" s="450">
        <f t="shared" si="34"/>
        <v>79.430259642046877</v>
      </c>
    </row>
    <row r="15" spans="1:72">
      <c r="A15" s="6">
        <v>10</v>
      </c>
      <c r="B15" s="6">
        <v>5</v>
      </c>
      <c r="C15" s="143">
        <f t="shared" si="35"/>
        <v>40821</v>
      </c>
      <c r="D15" s="82">
        <f t="shared" si="1"/>
        <v>146.89499749333334</v>
      </c>
      <c r="E15" s="82">
        <f t="shared" si="2"/>
        <v>74.059601351839618</v>
      </c>
      <c r="F15" s="355">
        <v>93.223089999999999</v>
      </c>
      <c r="G15" s="355">
        <v>91.239620000000002</v>
      </c>
      <c r="H15" s="355">
        <v>124.95861000000001</v>
      </c>
      <c r="I15" s="355">
        <v>83.30574</v>
      </c>
      <c r="J15" s="355">
        <v>71.404920000000004</v>
      </c>
      <c r="K15" s="355">
        <v>79.338800000000006</v>
      </c>
      <c r="L15" s="355">
        <v>69.421450000000007</v>
      </c>
      <c r="M15" s="355">
        <v>132.89249000000001</v>
      </c>
      <c r="N15" s="355">
        <v>214.21476000000001</v>
      </c>
      <c r="O15" s="355">
        <v>154.71066000000002</v>
      </c>
      <c r="P15" s="355">
        <v>317.35520000000002</v>
      </c>
      <c r="Q15" s="355">
        <v>197.43460380000002</v>
      </c>
      <c r="R15" s="82">
        <v>264.8</v>
      </c>
      <c r="S15" s="82">
        <v>52.08</v>
      </c>
      <c r="T15" s="82">
        <v>119.84</v>
      </c>
      <c r="U15" s="82">
        <v>95.46</v>
      </c>
      <c r="V15" s="82">
        <v>129.51</v>
      </c>
      <c r="W15" s="82">
        <v>77.44</v>
      </c>
      <c r="X15" s="82">
        <v>108.21</v>
      </c>
      <c r="Y15" s="82">
        <v>161.99</v>
      </c>
      <c r="Z15" s="82">
        <v>124.8</v>
      </c>
      <c r="AA15" s="82">
        <v>244.07</v>
      </c>
      <c r="AB15" s="82">
        <v>264.32</v>
      </c>
      <c r="AC15" s="82">
        <v>220.85</v>
      </c>
      <c r="AD15" s="82">
        <v>128.46</v>
      </c>
      <c r="AE15" s="82">
        <v>200.3106353</v>
      </c>
      <c r="AF15" s="10">
        <v>191.08749980000002</v>
      </c>
      <c r="AG15" s="355">
        <v>75.094174199999998</v>
      </c>
      <c r="AH15" s="355">
        <v>175.28560079999971</v>
      </c>
      <c r="AI15" s="355">
        <v>143.74207090000002</v>
      </c>
      <c r="AK15" s="450">
        <f t="shared" si="3"/>
        <v>46.999289135366773</v>
      </c>
      <c r="AL15" s="450">
        <f t="shared" si="4"/>
        <v>45.999304260146204</v>
      </c>
      <c r="AM15" s="450">
        <f t="shared" si="5"/>
        <v>62.999047138895897</v>
      </c>
      <c r="AN15" s="450">
        <f t="shared" si="6"/>
        <v>41.999364759263926</v>
      </c>
      <c r="AO15" s="450">
        <f t="shared" si="7"/>
        <v>35.99945550794051</v>
      </c>
      <c r="AP15" s="450">
        <f t="shared" si="8"/>
        <v>39.999395008822788</v>
      </c>
      <c r="AQ15" s="450">
        <f t="shared" si="9"/>
        <v>34.999470632719941</v>
      </c>
      <c r="AR15" s="450">
        <f t="shared" si="10"/>
        <v>66.998986639778167</v>
      </c>
      <c r="AS15" s="450">
        <f t="shared" si="11"/>
        <v>107.99836652382153</v>
      </c>
      <c r="AT15" s="450">
        <f t="shared" si="12"/>
        <v>77.998820267204451</v>
      </c>
      <c r="AU15" s="450">
        <f t="shared" si="13"/>
        <v>159.99758003529115</v>
      </c>
      <c r="AV15" s="450">
        <f t="shared" si="14"/>
        <v>99.538494479455522</v>
      </c>
      <c r="AW15" s="450">
        <f t="shared" si="15"/>
        <v>133.50138643811445</v>
      </c>
      <c r="AX15" s="450">
        <f t="shared" si="16"/>
        <v>26.256617091000756</v>
      </c>
      <c r="AY15" s="450">
        <f t="shared" si="17"/>
        <v>60.418452230904968</v>
      </c>
      <c r="AZ15" s="450">
        <f t="shared" si="18"/>
        <v>48.127048147214516</v>
      </c>
      <c r="BA15" s="450">
        <f t="shared" si="19"/>
        <v>65.29367280060498</v>
      </c>
      <c r="BB15" s="450">
        <f t="shared" si="20"/>
        <v>39.042097302747663</v>
      </c>
      <c r="BC15" s="450">
        <f t="shared" si="21"/>
        <v>54.555079405092002</v>
      </c>
      <c r="BD15" s="450">
        <f t="shared" si="22"/>
        <v>81.668767330476427</v>
      </c>
      <c r="BE15" s="450">
        <f t="shared" si="23"/>
        <v>62.919082430047894</v>
      </c>
      <c r="BF15" s="450">
        <f t="shared" si="24"/>
        <v>123.05016385177716</v>
      </c>
      <c r="BG15" s="450">
        <f t="shared" si="25"/>
        <v>133.25938996722965</v>
      </c>
      <c r="BH15" s="450">
        <f t="shared" si="26"/>
        <v>111.34358457272498</v>
      </c>
      <c r="BI15" s="450">
        <f t="shared" si="27"/>
        <v>64.764305520544497</v>
      </c>
      <c r="BJ15" s="450">
        <f t="shared" si="28"/>
        <v>100.98847254852534</v>
      </c>
      <c r="BK15" s="450">
        <f t="shared" si="29"/>
        <v>96.338542878749692</v>
      </c>
      <c r="BL15" s="450">
        <f t="shared" si="30"/>
        <v>37.859427375850764</v>
      </c>
      <c r="BM15" s="450">
        <f t="shared" si="31"/>
        <v>88.371868313586944</v>
      </c>
      <c r="BN15" s="450">
        <f t="shared" si="32"/>
        <v>72.46890390723469</v>
      </c>
      <c r="BQ15" s="549">
        <f t="shared" si="36"/>
        <v>41187</v>
      </c>
      <c r="BR15" s="450">
        <f t="shared" si="33"/>
        <v>78.692097378371528</v>
      </c>
      <c r="BT15" s="450">
        <f t="shared" si="34"/>
        <v>65.028989160574739</v>
      </c>
    </row>
    <row r="16" spans="1:72">
      <c r="A16" s="6">
        <v>10</v>
      </c>
      <c r="B16" s="6">
        <v>6</v>
      </c>
      <c r="C16" s="143">
        <f t="shared" si="35"/>
        <v>40822</v>
      </c>
      <c r="D16" s="82">
        <f t="shared" si="1"/>
        <v>142.67854426333346</v>
      </c>
      <c r="E16" s="82">
        <f t="shared" si="2"/>
        <v>71.933805030241672</v>
      </c>
      <c r="F16" s="355">
        <v>103.14044</v>
      </c>
      <c r="G16" s="355">
        <v>119.0082</v>
      </c>
      <c r="H16" s="355">
        <v>130.90902</v>
      </c>
      <c r="I16" s="355">
        <v>111.07432</v>
      </c>
      <c r="J16" s="355">
        <v>85.289209999999997</v>
      </c>
      <c r="K16" s="355">
        <v>39.669400000000003</v>
      </c>
      <c r="L16" s="355">
        <v>89.256150000000005</v>
      </c>
      <c r="M16" s="355">
        <v>132.89249000000001</v>
      </c>
      <c r="N16" s="355">
        <v>238.0164</v>
      </c>
      <c r="O16" s="355">
        <v>154.71066000000002</v>
      </c>
      <c r="P16" s="355">
        <v>317.35520000000002</v>
      </c>
      <c r="Q16" s="355">
        <v>179.44453090000002</v>
      </c>
      <c r="R16" s="82">
        <v>235.02</v>
      </c>
      <c r="S16" s="82">
        <v>62.02</v>
      </c>
      <c r="T16" s="82">
        <v>101.53</v>
      </c>
      <c r="U16" s="82">
        <v>95.64</v>
      </c>
      <c r="V16" s="356">
        <f>(V15+V17)/2</f>
        <v>152.92500000000001</v>
      </c>
      <c r="W16" s="82">
        <v>95.43</v>
      </c>
      <c r="X16" s="82">
        <v>99.14</v>
      </c>
      <c r="Y16" s="82">
        <v>137.79</v>
      </c>
      <c r="Z16" s="82">
        <v>94.64</v>
      </c>
      <c r="AA16" s="82">
        <v>230.66</v>
      </c>
      <c r="AB16" s="82">
        <v>238.49</v>
      </c>
      <c r="AC16" s="82">
        <v>226.38</v>
      </c>
      <c r="AD16" s="82">
        <v>104.65</v>
      </c>
      <c r="AE16" s="82">
        <v>176.66767289999999</v>
      </c>
      <c r="AF16" s="10">
        <v>139.8743044</v>
      </c>
      <c r="AG16" s="355">
        <v>75.233017099999998</v>
      </c>
      <c r="AH16" s="355">
        <v>162.7565926000035</v>
      </c>
      <c r="AI16" s="355">
        <v>150.74372</v>
      </c>
      <c r="AK16" s="450">
        <f t="shared" si="3"/>
        <v>51.99921351146962</v>
      </c>
      <c r="AL16" s="450">
        <f t="shared" si="4"/>
        <v>59.999092513234181</v>
      </c>
      <c r="AM16" s="450">
        <f t="shared" si="5"/>
        <v>65.999001764557605</v>
      </c>
      <c r="AN16" s="450">
        <f t="shared" si="6"/>
        <v>55.999153012351904</v>
      </c>
      <c r="AO16" s="450">
        <f t="shared" si="7"/>
        <v>42.999349634484496</v>
      </c>
      <c r="AP16" s="450">
        <f t="shared" si="8"/>
        <v>19.999697504411394</v>
      </c>
      <c r="AQ16" s="450">
        <f t="shared" si="9"/>
        <v>44.999319384925641</v>
      </c>
      <c r="AR16" s="450">
        <f t="shared" si="10"/>
        <v>66.998986639778167</v>
      </c>
      <c r="AS16" s="450">
        <f t="shared" si="11"/>
        <v>119.99818502646836</v>
      </c>
      <c r="AT16" s="450">
        <f t="shared" si="12"/>
        <v>77.998820267204451</v>
      </c>
      <c r="AU16" s="450">
        <f t="shared" si="13"/>
        <v>159.99758003529115</v>
      </c>
      <c r="AV16" s="450">
        <f t="shared" si="14"/>
        <v>90.468631661204952</v>
      </c>
      <c r="AW16" s="450">
        <f t="shared" si="15"/>
        <v>118.48752205697001</v>
      </c>
      <c r="AX16" s="450">
        <f t="shared" si="16"/>
        <v>31.267960675573484</v>
      </c>
      <c r="AY16" s="450">
        <f t="shared" si="17"/>
        <v>51.18729518527855</v>
      </c>
      <c r="AZ16" s="450">
        <f t="shared" si="18"/>
        <v>48.21779682379632</v>
      </c>
      <c r="BA16" s="450">
        <f t="shared" si="19"/>
        <v>77.098563145954131</v>
      </c>
      <c r="BB16" s="450">
        <f t="shared" si="20"/>
        <v>48.111923367784222</v>
      </c>
      <c r="BC16" s="450">
        <f t="shared" si="21"/>
        <v>49.982354423997982</v>
      </c>
      <c r="BD16" s="450">
        <f t="shared" si="22"/>
        <v>69.468111923367772</v>
      </c>
      <c r="BE16" s="450">
        <f t="shared" si="23"/>
        <v>47.713637509452987</v>
      </c>
      <c r="BF16" s="450">
        <f t="shared" si="24"/>
        <v>116.28938744643307</v>
      </c>
      <c r="BG16" s="450">
        <f t="shared" si="25"/>
        <v>120.23695487774137</v>
      </c>
      <c r="BH16" s="450">
        <f t="shared" si="26"/>
        <v>114.13158558104361</v>
      </c>
      <c r="BI16" s="450">
        <f t="shared" si="27"/>
        <v>52.76027224602975</v>
      </c>
      <c r="BJ16" s="450">
        <f t="shared" si="28"/>
        <v>89.068652835896131</v>
      </c>
      <c r="BK16" s="450">
        <f t="shared" si="29"/>
        <v>70.518933400554573</v>
      </c>
      <c r="BL16" s="450">
        <f t="shared" si="30"/>
        <v>37.92942631711621</v>
      </c>
      <c r="BM16" s="450">
        <f t="shared" si="31"/>
        <v>82.055252130074862</v>
      </c>
      <c r="BN16" s="450">
        <f t="shared" si="32"/>
        <v>75.998850516763298</v>
      </c>
      <c r="BQ16" s="549">
        <f t="shared" si="36"/>
        <v>41188</v>
      </c>
      <c r="BR16" s="450">
        <f t="shared" si="33"/>
        <v>70.608255230653327</v>
      </c>
      <c r="BT16" s="450">
        <f t="shared" si="34"/>
        <v>66.498994202167893</v>
      </c>
    </row>
    <row r="17" spans="1:72">
      <c r="A17" s="6">
        <v>10</v>
      </c>
      <c r="B17" s="6">
        <v>7</v>
      </c>
      <c r="C17" s="143">
        <f t="shared" si="35"/>
        <v>40823</v>
      </c>
      <c r="D17" s="82">
        <f t="shared" si="1"/>
        <v>155.50237048666654</v>
      </c>
      <c r="E17" s="82">
        <f t="shared" si="2"/>
        <v>78.399154253236262</v>
      </c>
      <c r="F17" s="355">
        <v>122.97514000000001</v>
      </c>
      <c r="G17" s="355">
        <v>91.239620000000002</v>
      </c>
      <c r="H17" s="355">
        <v>117.02473000000001</v>
      </c>
      <c r="I17" s="355">
        <v>111.07432</v>
      </c>
      <c r="J17" s="355">
        <v>75.371859999999998</v>
      </c>
      <c r="K17" s="355">
        <v>101.15697</v>
      </c>
      <c r="L17" s="355">
        <v>61.487570000000005</v>
      </c>
      <c r="M17" s="355">
        <v>113.05779</v>
      </c>
      <c r="N17" s="355">
        <v>200.33047000000002</v>
      </c>
      <c r="O17" s="355">
        <v>146.77678</v>
      </c>
      <c r="P17" s="355">
        <v>297.52050000000003</v>
      </c>
      <c r="Q17" s="355">
        <v>386.20144370000003</v>
      </c>
      <c r="R17" s="82">
        <v>254.78</v>
      </c>
      <c r="S17" s="82">
        <v>62.2</v>
      </c>
      <c r="T17" s="82">
        <v>128.74</v>
      </c>
      <c r="U17" s="82">
        <v>96.21</v>
      </c>
      <c r="V17" s="82">
        <v>176.34</v>
      </c>
      <c r="W17" s="82">
        <v>64.38</v>
      </c>
      <c r="X17" s="82">
        <v>130.03</v>
      </c>
      <c r="Y17" s="82">
        <v>220.16</v>
      </c>
      <c r="Z17" s="82">
        <v>45.92</v>
      </c>
      <c r="AA17" s="82">
        <v>221.36</v>
      </c>
      <c r="AB17" s="82">
        <v>239.29</v>
      </c>
      <c r="AC17" s="82">
        <v>205.32</v>
      </c>
      <c r="AD17" s="82">
        <v>173.09</v>
      </c>
      <c r="AE17" s="82">
        <v>280.20480690000005</v>
      </c>
      <c r="AF17" s="10">
        <v>174.04949250000001</v>
      </c>
      <c r="AG17" s="355">
        <v>76.542107300000012</v>
      </c>
      <c r="AH17" s="355">
        <v>163.47064179999623</v>
      </c>
      <c r="AI17" s="355">
        <v>128.76687240000001</v>
      </c>
      <c r="AK17" s="450">
        <f t="shared" si="3"/>
        <v>61.999062263675327</v>
      </c>
      <c r="AL17" s="450">
        <f t="shared" si="4"/>
        <v>45.999304260146204</v>
      </c>
      <c r="AM17" s="450">
        <f t="shared" si="5"/>
        <v>58.999107638013612</v>
      </c>
      <c r="AN17" s="450">
        <f t="shared" si="6"/>
        <v>55.999153012351904</v>
      </c>
      <c r="AO17" s="450">
        <f t="shared" si="7"/>
        <v>37.999425258381649</v>
      </c>
      <c r="AP17" s="450">
        <f t="shared" si="8"/>
        <v>50.999228636249057</v>
      </c>
      <c r="AQ17" s="450">
        <f t="shared" si="9"/>
        <v>30.999531131837664</v>
      </c>
      <c r="AR17" s="450">
        <f t="shared" si="10"/>
        <v>56.999137887572473</v>
      </c>
      <c r="AS17" s="450">
        <f t="shared" si="11"/>
        <v>100.99847239727755</v>
      </c>
      <c r="AT17" s="450">
        <f t="shared" si="12"/>
        <v>73.998880766322159</v>
      </c>
      <c r="AU17" s="450">
        <f t="shared" si="13"/>
        <v>149.99773128308547</v>
      </c>
      <c r="AV17" s="450">
        <f t="shared" si="14"/>
        <v>194.70705505419713</v>
      </c>
      <c r="AW17" s="450">
        <f t="shared" si="15"/>
        <v>128.44971010839424</v>
      </c>
      <c r="AX17" s="450">
        <f t="shared" si="16"/>
        <v>31.35870935215528</v>
      </c>
      <c r="AY17" s="450">
        <f t="shared" si="17"/>
        <v>64.905470128560623</v>
      </c>
      <c r="AZ17" s="450">
        <f t="shared" si="18"/>
        <v>48.505167632972018</v>
      </c>
      <c r="BA17" s="450">
        <f t="shared" si="19"/>
        <v>88.903453491303253</v>
      </c>
      <c r="BB17" s="450">
        <f t="shared" si="20"/>
        <v>32.457776657423743</v>
      </c>
      <c r="BC17" s="450">
        <f t="shared" si="21"/>
        <v>65.555835644063521</v>
      </c>
      <c r="BD17" s="450">
        <f t="shared" si="22"/>
        <v>110.99571464582807</v>
      </c>
      <c r="BE17" s="450">
        <f t="shared" si="23"/>
        <v>23.150995714645827</v>
      </c>
      <c r="BF17" s="450">
        <f t="shared" si="24"/>
        <v>111.60070582304009</v>
      </c>
      <c r="BG17" s="450">
        <f t="shared" si="25"/>
        <v>120.64028232921602</v>
      </c>
      <c r="BH17" s="450">
        <f t="shared" si="26"/>
        <v>103.51399042097302</v>
      </c>
      <c r="BI17" s="450">
        <f t="shared" si="27"/>
        <v>87.264935719687415</v>
      </c>
      <c r="BJ17" s="450">
        <f t="shared" si="28"/>
        <v>141.26786332240991</v>
      </c>
      <c r="BK17" s="450">
        <f t="shared" si="29"/>
        <v>87.748672800604993</v>
      </c>
      <c r="BL17" s="450">
        <f t="shared" si="30"/>
        <v>38.589416334761793</v>
      </c>
      <c r="BM17" s="450">
        <f t="shared" si="31"/>
        <v>82.415246685150606</v>
      </c>
      <c r="BN17" s="450">
        <f t="shared" si="32"/>
        <v>64.919018099319388</v>
      </c>
      <c r="BQ17" s="549">
        <f t="shared" si="36"/>
        <v>41189</v>
      </c>
      <c r="BR17" s="450">
        <f t="shared" si="33"/>
        <v>86.58307717418657</v>
      </c>
      <c r="BT17" s="450">
        <f t="shared" si="34"/>
        <v>65.237426871691454</v>
      </c>
    </row>
    <row r="18" spans="1:72">
      <c r="A18" s="6">
        <v>10</v>
      </c>
      <c r="B18" s="6">
        <v>8</v>
      </c>
      <c r="C18" s="143">
        <f t="shared" si="35"/>
        <v>40824</v>
      </c>
      <c r="D18" s="82">
        <f t="shared" si="1"/>
        <v>150.28112114666666</v>
      </c>
      <c r="E18" s="82">
        <f t="shared" si="2"/>
        <v>75.766772951779785</v>
      </c>
      <c r="F18" s="355">
        <v>93.223089999999999</v>
      </c>
      <c r="G18" s="355">
        <v>128.92555000000002</v>
      </c>
      <c r="H18" s="355">
        <v>117.02473000000001</v>
      </c>
      <c r="I18" s="355">
        <v>222.14864</v>
      </c>
      <c r="J18" s="355">
        <v>67.437979999999996</v>
      </c>
      <c r="K18" s="355">
        <v>65.454509999999999</v>
      </c>
      <c r="L18" s="355">
        <v>51.570219999999999</v>
      </c>
      <c r="M18" s="355">
        <v>95.206559999999996</v>
      </c>
      <c r="N18" s="355">
        <v>180.49576999999999</v>
      </c>
      <c r="O18" s="355">
        <v>119.0082</v>
      </c>
      <c r="P18" s="355">
        <v>267.76845000000003</v>
      </c>
      <c r="Q18" s="355">
        <v>392.44937420000002</v>
      </c>
      <c r="R18" s="82">
        <v>245.22</v>
      </c>
      <c r="S18" s="82">
        <v>52.22</v>
      </c>
      <c r="T18" s="82">
        <v>129.22999999999999</v>
      </c>
      <c r="U18" s="82">
        <v>106.02</v>
      </c>
      <c r="V18" s="82">
        <v>185.44</v>
      </c>
      <c r="W18" s="82">
        <v>91.68</v>
      </c>
      <c r="X18" s="82">
        <v>112.93</v>
      </c>
      <c r="Y18" s="82">
        <v>183.82</v>
      </c>
      <c r="Z18" s="82">
        <v>87.49</v>
      </c>
      <c r="AA18" s="82">
        <v>241.03</v>
      </c>
      <c r="AB18" s="82">
        <v>218.7</v>
      </c>
      <c r="AC18" s="82">
        <v>215.24</v>
      </c>
      <c r="AD18" s="82">
        <v>72.91</v>
      </c>
      <c r="AE18" s="82">
        <v>243.0345791</v>
      </c>
      <c r="AF18" s="10">
        <v>139.9338085</v>
      </c>
      <c r="AG18" s="355">
        <v>75.808223400000003</v>
      </c>
      <c r="AH18" s="355">
        <v>158.09502160000059</v>
      </c>
      <c r="AI18" s="355">
        <v>148.91892759999999</v>
      </c>
      <c r="AK18" s="450">
        <f t="shared" si="3"/>
        <v>46.999289135366773</v>
      </c>
      <c r="AL18" s="450">
        <f t="shared" si="4"/>
        <v>64.999016889337042</v>
      </c>
      <c r="AM18" s="450">
        <f t="shared" si="5"/>
        <v>58.999107638013612</v>
      </c>
      <c r="AN18" s="450">
        <f t="shared" si="6"/>
        <v>111.99830602470381</v>
      </c>
      <c r="AO18" s="450">
        <f t="shared" si="7"/>
        <v>33.999485757499365</v>
      </c>
      <c r="AP18" s="450">
        <f t="shared" si="8"/>
        <v>32.999500882278802</v>
      </c>
      <c r="AQ18" s="450">
        <f t="shared" si="9"/>
        <v>25.99960675573481</v>
      </c>
      <c r="AR18" s="450">
        <f t="shared" si="10"/>
        <v>47.999274010587342</v>
      </c>
      <c r="AS18" s="450">
        <f t="shared" si="11"/>
        <v>90.998623645071831</v>
      </c>
      <c r="AT18" s="450">
        <f t="shared" si="12"/>
        <v>59.999092513234181</v>
      </c>
      <c r="AU18" s="450">
        <f t="shared" si="13"/>
        <v>134.99795815477691</v>
      </c>
      <c r="AV18" s="450">
        <f t="shared" si="14"/>
        <v>197.85700741114192</v>
      </c>
      <c r="AW18" s="450">
        <f t="shared" si="15"/>
        <v>123.62994706327198</v>
      </c>
      <c r="AX18" s="450">
        <f t="shared" si="16"/>
        <v>26.327199395008822</v>
      </c>
      <c r="AY18" s="450">
        <f t="shared" si="17"/>
        <v>65.152508192588854</v>
      </c>
      <c r="AZ18" s="450">
        <f t="shared" si="18"/>
        <v>53.450970506680108</v>
      </c>
      <c r="BA18" s="450">
        <f t="shared" si="19"/>
        <v>93.491303251827574</v>
      </c>
      <c r="BB18" s="450">
        <f t="shared" si="20"/>
        <v>46.221325938996728</v>
      </c>
      <c r="BC18" s="450">
        <f t="shared" si="21"/>
        <v>56.934711368792541</v>
      </c>
      <c r="BD18" s="450">
        <f t="shared" si="22"/>
        <v>92.674565162591378</v>
      </c>
      <c r="BE18" s="450">
        <f t="shared" si="23"/>
        <v>44.108898411898153</v>
      </c>
      <c r="BF18" s="450">
        <f t="shared" si="24"/>
        <v>121.51751953617342</v>
      </c>
      <c r="BG18" s="450">
        <f t="shared" si="25"/>
        <v>110.25964204688681</v>
      </c>
      <c r="BH18" s="450">
        <f t="shared" si="26"/>
        <v>108.51525081925888</v>
      </c>
      <c r="BI18" s="450">
        <f t="shared" si="27"/>
        <v>36.758255608772373</v>
      </c>
      <c r="BJ18" s="450">
        <f t="shared" si="28"/>
        <v>122.52814676077641</v>
      </c>
      <c r="BK18" s="450">
        <f t="shared" si="29"/>
        <v>70.548932946811192</v>
      </c>
      <c r="BL18" s="450">
        <f t="shared" si="30"/>
        <v>38.219421930930174</v>
      </c>
      <c r="BM18" s="450">
        <f t="shared" si="31"/>
        <v>79.705077690950631</v>
      </c>
      <c r="BN18" s="450">
        <f t="shared" si="32"/>
        <v>75.078864431560362</v>
      </c>
      <c r="BQ18" s="549">
        <f t="shared" si="36"/>
        <v>41190</v>
      </c>
      <c r="BR18" s="450">
        <f t="shared" si="33"/>
        <v>70.12589237459045</v>
      </c>
      <c r="BT18" s="450">
        <f t="shared" si="34"/>
        <v>65.075762540962955</v>
      </c>
    </row>
    <row r="19" spans="1:72">
      <c r="A19" s="6">
        <v>10</v>
      </c>
      <c r="B19" s="6">
        <v>9</v>
      </c>
      <c r="C19" s="143">
        <f t="shared" si="35"/>
        <v>40825</v>
      </c>
      <c r="D19" s="82">
        <f t="shared" si="1"/>
        <v>154.28957487666682</v>
      </c>
      <c r="E19" s="82">
        <f t="shared" si="2"/>
        <v>77.78770280199187</v>
      </c>
      <c r="F19" s="355">
        <v>95.206559999999996</v>
      </c>
      <c r="G19" s="355">
        <v>119.0082</v>
      </c>
      <c r="H19" s="355">
        <v>120.99167</v>
      </c>
      <c r="I19" s="355">
        <v>138.84290000000001</v>
      </c>
      <c r="J19" s="355">
        <v>67.437979999999996</v>
      </c>
      <c r="K19" s="355">
        <v>55.53716</v>
      </c>
      <c r="L19" s="355">
        <v>79.338800000000006</v>
      </c>
      <c r="M19" s="355">
        <v>142.80984000000001</v>
      </c>
      <c r="N19" s="355">
        <v>267.76845000000003</v>
      </c>
      <c r="O19" s="355">
        <v>128.92555000000002</v>
      </c>
      <c r="P19" s="355">
        <v>253.88416000000001</v>
      </c>
      <c r="Q19" s="355">
        <v>298.59157379999999</v>
      </c>
      <c r="R19" s="82">
        <v>235.19</v>
      </c>
      <c r="S19" s="82">
        <v>52.88</v>
      </c>
      <c r="T19" s="82">
        <v>83.87</v>
      </c>
      <c r="U19" s="82">
        <v>106.13</v>
      </c>
      <c r="V19" s="82">
        <v>181.51</v>
      </c>
      <c r="W19" s="82">
        <v>86.11</v>
      </c>
      <c r="X19" s="82">
        <v>140.61000000000001</v>
      </c>
      <c r="Y19" s="82">
        <v>222.27</v>
      </c>
      <c r="Z19" s="82">
        <v>97</v>
      </c>
      <c r="AA19" s="82">
        <v>212.38</v>
      </c>
      <c r="AB19" s="82">
        <v>228.26</v>
      </c>
      <c r="AC19" s="82">
        <v>215.47</v>
      </c>
      <c r="AD19" s="82">
        <v>168.04</v>
      </c>
      <c r="AE19" s="82">
        <v>252.5552351</v>
      </c>
      <c r="AF19" s="10">
        <v>160.16520249999999</v>
      </c>
      <c r="AG19" s="355">
        <v>140.40984130000001</v>
      </c>
      <c r="AH19" s="355">
        <v>143.59006390000349</v>
      </c>
      <c r="AI19" s="355">
        <v>133.9040597</v>
      </c>
      <c r="AK19" s="450">
        <f t="shared" si="3"/>
        <v>47.999274010587342</v>
      </c>
      <c r="AL19" s="450">
        <f t="shared" si="4"/>
        <v>59.999092513234181</v>
      </c>
      <c r="AM19" s="450">
        <f t="shared" si="5"/>
        <v>60.999077388454751</v>
      </c>
      <c r="AN19" s="450">
        <f t="shared" si="6"/>
        <v>69.998941265439882</v>
      </c>
      <c r="AO19" s="450">
        <f t="shared" si="7"/>
        <v>33.999485757499365</v>
      </c>
      <c r="AP19" s="450">
        <f t="shared" si="8"/>
        <v>27.999576506175952</v>
      </c>
      <c r="AQ19" s="450">
        <f t="shared" si="9"/>
        <v>39.999395008822788</v>
      </c>
      <c r="AR19" s="450">
        <f t="shared" si="10"/>
        <v>71.998911015881021</v>
      </c>
      <c r="AS19" s="450">
        <f t="shared" si="11"/>
        <v>134.99795815477691</v>
      </c>
      <c r="AT19" s="450">
        <f t="shared" si="12"/>
        <v>64.999016889337042</v>
      </c>
      <c r="AU19" s="450">
        <f t="shared" si="13"/>
        <v>127.99806402823292</v>
      </c>
      <c r="AV19" s="450">
        <f t="shared" si="14"/>
        <v>150.53772311570455</v>
      </c>
      <c r="AW19" s="450">
        <f t="shared" si="15"/>
        <v>118.57322914040837</v>
      </c>
      <c r="AX19" s="450">
        <f t="shared" si="16"/>
        <v>26.659944542475422</v>
      </c>
      <c r="AY19" s="450">
        <f t="shared" si="17"/>
        <v>42.283841693975297</v>
      </c>
      <c r="AZ19" s="450">
        <f t="shared" si="18"/>
        <v>53.506428031257876</v>
      </c>
      <c r="BA19" s="450">
        <f t="shared" si="19"/>
        <v>91.509957146458277</v>
      </c>
      <c r="BB19" s="450">
        <f t="shared" si="20"/>
        <v>43.413158558104357</v>
      </c>
      <c r="BC19" s="450">
        <f t="shared" si="21"/>
        <v>70.889841189815982</v>
      </c>
      <c r="BD19" s="450">
        <f t="shared" si="22"/>
        <v>112.05949079909252</v>
      </c>
      <c r="BE19" s="450">
        <f t="shared" si="23"/>
        <v>48.903453491303253</v>
      </c>
      <c r="BF19" s="450">
        <f t="shared" si="24"/>
        <v>107.07335518023694</v>
      </c>
      <c r="BG19" s="450">
        <f t="shared" si="25"/>
        <v>115.07940509200907</v>
      </c>
      <c r="BH19" s="450">
        <f t="shared" si="26"/>
        <v>108.63120746155785</v>
      </c>
      <c r="BI19" s="450">
        <f t="shared" si="27"/>
        <v>84.718931182253584</v>
      </c>
      <c r="BJ19" s="450">
        <f t="shared" si="28"/>
        <v>127.32807416183513</v>
      </c>
      <c r="BK19" s="450">
        <f t="shared" si="29"/>
        <v>80.748778674061001</v>
      </c>
      <c r="BL19" s="450">
        <f t="shared" si="30"/>
        <v>70.788929316864127</v>
      </c>
      <c r="BM19" s="450">
        <f t="shared" si="31"/>
        <v>72.392268162341054</v>
      </c>
      <c r="BN19" s="450">
        <f t="shared" si="32"/>
        <v>67.508978926140657</v>
      </c>
      <c r="BQ19" s="549">
        <f t="shared" si="36"/>
        <v>41191</v>
      </c>
      <c r="BR19" s="450">
        <f t="shared" si="33"/>
        <v>82.342483791278482</v>
      </c>
      <c r="BT19" s="450">
        <f t="shared" si="34"/>
        <v>70.839385253340055</v>
      </c>
    </row>
    <row r="20" spans="1:72">
      <c r="A20" s="6">
        <v>10</v>
      </c>
      <c r="B20" s="6">
        <v>10</v>
      </c>
      <c r="C20" s="143">
        <f t="shared" si="35"/>
        <v>40826</v>
      </c>
      <c r="D20" s="82">
        <f t="shared" si="1"/>
        <v>147.25496295999992</v>
      </c>
      <c r="E20" s="82">
        <f t="shared" si="2"/>
        <v>74.241084039587136</v>
      </c>
      <c r="F20" s="355">
        <v>75.371859999999998</v>
      </c>
      <c r="G20" s="355">
        <v>91.239620000000002</v>
      </c>
      <c r="H20" s="355">
        <v>160.66107</v>
      </c>
      <c r="I20" s="355">
        <v>113.05779</v>
      </c>
      <c r="J20" s="355">
        <v>67.437979999999996</v>
      </c>
      <c r="K20" s="355">
        <v>107.10738000000001</v>
      </c>
      <c r="L20" s="355">
        <v>53.553690000000003</v>
      </c>
      <c r="M20" s="355">
        <v>132.89249000000001</v>
      </c>
      <c r="N20" s="355">
        <v>220.16517000000002</v>
      </c>
      <c r="O20" s="355">
        <v>146.77678</v>
      </c>
      <c r="P20" s="355">
        <v>253.88416000000001</v>
      </c>
      <c r="Q20" s="355">
        <v>289.46761179999999</v>
      </c>
      <c r="R20" s="82">
        <v>235.24</v>
      </c>
      <c r="S20" s="82">
        <v>52.62</v>
      </c>
      <c r="T20" s="82">
        <v>84.43</v>
      </c>
      <c r="U20" s="82">
        <v>89.13</v>
      </c>
      <c r="V20" s="82">
        <v>163.02000000000001</v>
      </c>
      <c r="W20" s="82">
        <v>66.73</v>
      </c>
      <c r="X20" s="82">
        <v>132.82</v>
      </c>
      <c r="Y20" s="82">
        <v>222.34</v>
      </c>
      <c r="Z20" s="82">
        <v>96.01</v>
      </c>
      <c r="AA20" s="82">
        <v>209.13</v>
      </c>
      <c r="AB20" s="82">
        <v>197.86</v>
      </c>
      <c r="AC20" s="82">
        <v>253.39</v>
      </c>
      <c r="AD20" s="82">
        <v>155.06</v>
      </c>
      <c r="AE20" s="82">
        <v>206.51889640000002</v>
      </c>
      <c r="AF20" s="10">
        <v>141.4412457</v>
      </c>
      <c r="AG20" s="355">
        <v>118.8693571</v>
      </c>
      <c r="AH20" s="355">
        <v>127.66519339999709</v>
      </c>
      <c r="AI20" s="355">
        <v>153.75859439999999</v>
      </c>
      <c r="AK20" s="450">
        <f t="shared" si="3"/>
        <v>37.999425258381649</v>
      </c>
      <c r="AL20" s="450">
        <f t="shared" si="4"/>
        <v>45.999304260146204</v>
      </c>
      <c r="AM20" s="450">
        <f t="shared" si="5"/>
        <v>80.998774892866138</v>
      </c>
      <c r="AN20" s="450">
        <f t="shared" si="6"/>
        <v>56.999137887572473</v>
      </c>
      <c r="AO20" s="450">
        <f t="shared" si="7"/>
        <v>33.999485757499365</v>
      </c>
      <c r="AP20" s="450">
        <f t="shared" si="8"/>
        <v>53.999183261910765</v>
      </c>
      <c r="AQ20" s="450">
        <f t="shared" si="9"/>
        <v>26.999591630955383</v>
      </c>
      <c r="AR20" s="450">
        <f t="shared" si="10"/>
        <v>66.998986639778167</v>
      </c>
      <c r="AS20" s="450">
        <f t="shared" si="11"/>
        <v>110.99832114948325</v>
      </c>
      <c r="AT20" s="450">
        <f t="shared" si="12"/>
        <v>73.998880766322159</v>
      </c>
      <c r="AU20" s="450">
        <f t="shared" si="13"/>
        <v>127.99806402823292</v>
      </c>
      <c r="AV20" s="450">
        <f t="shared" si="14"/>
        <v>145.93779268968993</v>
      </c>
      <c r="AW20" s="450">
        <f t="shared" si="15"/>
        <v>118.59843710612554</v>
      </c>
      <c r="AX20" s="450">
        <f t="shared" si="16"/>
        <v>26.528863120746156</v>
      </c>
      <c r="AY20" s="450">
        <f t="shared" si="17"/>
        <v>42.566170910007564</v>
      </c>
      <c r="AZ20" s="450">
        <f t="shared" si="18"/>
        <v>44.935719687421219</v>
      </c>
      <c r="BA20" s="450">
        <f t="shared" si="19"/>
        <v>82.188051424250062</v>
      </c>
      <c r="BB20" s="450">
        <f t="shared" si="20"/>
        <v>33.642551046130578</v>
      </c>
      <c r="BC20" s="450">
        <f t="shared" si="21"/>
        <v>66.962440131081422</v>
      </c>
      <c r="BD20" s="450">
        <f t="shared" si="22"/>
        <v>112.09478195109655</v>
      </c>
      <c r="BE20" s="450">
        <f t="shared" si="23"/>
        <v>48.404335770103351</v>
      </c>
      <c r="BF20" s="450">
        <f t="shared" si="24"/>
        <v>105.43483740862112</v>
      </c>
      <c r="BG20" s="450">
        <f t="shared" si="25"/>
        <v>99.752961935971769</v>
      </c>
      <c r="BH20" s="450">
        <f t="shared" si="26"/>
        <v>127.74892866145701</v>
      </c>
      <c r="BI20" s="450">
        <f t="shared" si="27"/>
        <v>78.174943282077137</v>
      </c>
      <c r="BJ20" s="450">
        <f t="shared" si="28"/>
        <v>104.11842520796573</v>
      </c>
      <c r="BK20" s="450">
        <f t="shared" si="29"/>
        <v>71.308921451978819</v>
      </c>
      <c r="BL20" s="450">
        <f t="shared" si="30"/>
        <v>59.929093571968743</v>
      </c>
      <c r="BM20" s="450">
        <f t="shared" si="31"/>
        <v>64.363596370051468</v>
      </c>
      <c r="BN20" s="450">
        <f t="shared" si="32"/>
        <v>77.518827527098551</v>
      </c>
      <c r="BQ20" s="549">
        <f t="shared" si="36"/>
        <v>41192</v>
      </c>
      <c r="BR20" s="450">
        <f t="shared" si="33"/>
        <v>74.008878132089364</v>
      </c>
      <c r="BT20" s="450">
        <f t="shared" si="34"/>
        <v>69.153954045878493</v>
      </c>
    </row>
    <row r="21" spans="1:72">
      <c r="A21" s="6">
        <v>10</v>
      </c>
      <c r="B21" s="6">
        <v>11</v>
      </c>
      <c r="C21" s="143">
        <f t="shared" si="35"/>
        <v>40827</v>
      </c>
      <c r="D21" s="82">
        <f t="shared" si="1"/>
        <v>146.50011081666662</v>
      </c>
      <c r="E21" s="82">
        <f t="shared" si="2"/>
        <v>73.860512544513711</v>
      </c>
      <c r="F21" s="355">
        <v>97.190030000000007</v>
      </c>
      <c r="G21" s="355">
        <v>109.09085</v>
      </c>
      <c r="H21" s="355">
        <v>134.87595999999999</v>
      </c>
      <c r="I21" s="355">
        <v>111.07432</v>
      </c>
      <c r="J21" s="355">
        <v>61.487570000000005</v>
      </c>
      <c r="K21" s="355">
        <v>101.15697</v>
      </c>
      <c r="L21" s="355">
        <v>71.404920000000004</v>
      </c>
      <c r="M21" s="355">
        <v>132.89249000000001</v>
      </c>
      <c r="N21" s="355">
        <v>220.16517000000002</v>
      </c>
      <c r="O21" s="355">
        <v>146.77678</v>
      </c>
      <c r="P21" s="355">
        <v>188.42965000000001</v>
      </c>
      <c r="Q21" s="355">
        <v>309.77834460000003</v>
      </c>
      <c r="R21" s="82">
        <v>304.37</v>
      </c>
      <c r="S21" s="82">
        <v>52.84</v>
      </c>
      <c r="T21" s="82">
        <v>93.7</v>
      </c>
      <c r="U21" s="82">
        <v>80.5</v>
      </c>
      <c r="V21" s="82">
        <v>163.53</v>
      </c>
      <c r="W21" s="82">
        <v>75.34</v>
      </c>
      <c r="X21" s="82">
        <v>133.87</v>
      </c>
      <c r="Y21" s="82">
        <v>203.02</v>
      </c>
      <c r="Z21" s="82">
        <v>76.8</v>
      </c>
      <c r="AA21" s="82">
        <v>224.48</v>
      </c>
      <c r="AB21" s="82">
        <v>181.84</v>
      </c>
      <c r="AC21" s="82">
        <v>253.52</v>
      </c>
      <c r="AD21" s="82">
        <v>156.94999999999999</v>
      </c>
      <c r="AE21" s="82">
        <v>198.34700000000001</v>
      </c>
      <c r="AF21" s="10">
        <v>128.50902130000003</v>
      </c>
      <c r="AG21" s="355">
        <v>98.161930300000009</v>
      </c>
      <c r="AH21" s="355">
        <v>129.57678259999852</v>
      </c>
      <c r="AI21" s="355">
        <v>155.32553570000002</v>
      </c>
      <c r="AK21" s="450">
        <f t="shared" si="3"/>
        <v>48.999258885807919</v>
      </c>
      <c r="AL21" s="450">
        <f t="shared" si="4"/>
        <v>54.999168137131335</v>
      </c>
      <c r="AM21" s="450">
        <f t="shared" si="5"/>
        <v>67.998971514998729</v>
      </c>
      <c r="AN21" s="450">
        <f t="shared" si="6"/>
        <v>55.999153012351904</v>
      </c>
      <c r="AO21" s="450">
        <f t="shared" si="7"/>
        <v>30.999531131837664</v>
      </c>
      <c r="AP21" s="450">
        <f t="shared" si="8"/>
        <v>50.999228636249057</v>
      </c>
      <c r="AQ21" s="450">
        <f t="shared" si="9"/>
        <v>35.99945550794051</v>
      </c>
      <c r="AR21" s="450">
        <f t="shared" si="10"/>
        <v>66.998986639778167</v>
      </c>
      <c r="AS21" s="450">
        <f t="shared" si="11"/>
        <v>110.99832114948325</v>
      </c>
      <c r="AT21" s="450">
        <f t="shared" si="12"/>
        <v>73.998880766322159</v>
      </c>
      <c r="AU21" s="450">
        <f t="shared" si="13"/>
        <v>94.998563145954122</v>
      </c>
      <c r="AV21" s="450">
        <f t="shared" si="14"/>
        <v>156.17763781194859</v>
      </c>
      <c r="AW21" s="450">
        <f t="shared" si="15"/>
        <v>153.45097050668011</v>
      </c>
      <c r="AX21" s="450">
        <f t="shared" si="16"/>
        <v>26.639778169901689</v>
      </c>
      <c r="AY21" s="450">
        <f t="shared" si="17"/>
        <v>47.239727753970257</v>
      </c>
      <c r="AZ21" s="450">
        <f t="shared" si="18"/>
        <v>40.584824804638266</v>
      </c>
      <c r="BA21" s="450">
        <f t="shared" si="19"/>
        <v>82.445172674565157</v>
      </c>
      <c r="BB21" s="450">
        <f t="shared" si="20"/>
        <v>37.983362742626674</v>
      </c>
      <c r="BC21" s="450">
        <f t="shared" si="21"/>
        <v>67.49180741114192</v>
      </c>
      <c r="BD21" s="450">
        <f t="shared" si="22"/>
        <v>102.35442399798336</v>
      </c>
      <c r="BE21" s="450">
        <f t="shared" si="23"/>
        <v>38.71943534156793</v>
      </c>
      <c r="BF21" s="450">
        <f t="shared" si="24"/>
        <v>113.17368288379127</v>
      </c>
      <c r="BG21" s="450">
        <f t="shared" si="25"/>
        <v>91.676329720191575</v>
      </c>
      <c r="BH21" s="450">
        <f t="shared" si="26"/>
        <v>127.81446937232165</v>
      </c>
      <c r="BI21" s="450">
        <f t="shared" si="27"/>
        <v>79.127804386186028</v>
      </c>
      <c r="BJ21" s="450">
        <f t="shared" si="28"/>
        <v>99.998487522056976</v>
      </c>
      <c r="BK21" s="450">
        <f t="shared" si="29"/>
        <v>64.789020065540726</v>
      </c>
      <c r="BL21" s="450">
        <f t="shared" si="30"/>
        <v>49.489251474665998</v>
      </c>
      <c r="BM21" s="450">
        <f t="shared" si="31"/>
        <v>65.327341870430317</v>
      </c>
      <c r="BN21" s="450">
        <f t="shared" si="32"/>
        <v>78.308815578522825</v>
      </c>
      <c r="BQ21" s="549">
        <f t="shared" si="36"/>
        <v>41193</v>
      </c>
      <c r="BR21" s="450">
        <f t="shared" si="33"/>
        <v>72.92233474918055</v>
      </c>
      <c r="BT21" s="450">
        <f t="shared" si="34"/>
        <v>67.245397025460051</v>
      </c>
    </row>
    <row r="22" spans="1:72">
      <c r="A22" s="6">
        <v>10</v>
      </c>
      <c r="B22" s="6">
        <v>12</v>
      </c>
      <c r="C22" s="143">
        <f t="shared" si="35"/>
        <v>40828</v>
      </c>
      <c r="D22" s="82">
        <f t="shared" si="1"/>
        <v>143.09655291666664</v>
      </c>
      <c r="E22" s="82">
        <f t="shared" si="2"/>
        <v>72.144551173784649</v>
      </c>
      <c r="F22" s="355">
        <v>77.355330000000009</v>
      </c>
      <c r="G22" s="355">
        <v>130.90902</v>
      </c>
      <c r="H22" s="355">
        <v>142.80984000000001</v>
      </c>
      <c r="I22" s="355">
        <v>87.272680000000008</v>
      </c>
      <c r="J22" s="355">
        <v>73.388390000000001</v>
      </c>
      <c r="K22" s="355">
        <v>107.10738000000001</v>
      </c>
      <c r="L22" s="355">
        <v>61.487570000000005</v>
      </c>
      <c r="M22" s="355">
        <v>132.89249000000001</v>
      </c>
      <c r="N22" s="355">
        <v>190.41311999999999</v>
      </c>
      <c r="O22" s="355">
        <v>146.77678</v>
      </c>
      <c r="P22" s="355">
        <v>168.59495000000001</v>
      </c>
      <c r="Q22" s="355">
        <v>295.49736059999998</v>
      </c>
      <c r="R22" s="82">
        <v>235.33</v>
      </c>
      <c r="S22" s="82">
        <v>53.5</v>
      </c>
      <c r="T22" s="82">
        <v>102.09</v>
      </c>
      <c r="U22" s="82">
        <v>98.98</v>
      </c>
      <c r="V22" s="82">
        <v>153.66999999999999</v>
      </c>
      <c r="W22" s="82">
        <v>20.92</v>
      </c>
      <c r="X22" s="82">
        <v>134.88999999999999</v>
      </c>
      <c r="Y22" s="82">
        <v>232.4</v>
      </c>
      <c r="Z22" s="82">
        <v>88.6</v>
      </c>
      <c r="AA22" s="82">
        <v>254.96</v>
      </c>
      <c r="AB22" s="82">
        <v>190.56</v>
      </c>
      <c r="AC22" s="82">
        <v>262.83999999999997</v>
      </c>
      <c r="AD22" s="82">
        <v>149.85</v>
      </c>
      <c r="AE22" s="82">
        <v>193.88419250000001</v>
      </c>
      <c r="AF22" s="10">
        <v>123.23299110000001</v>
      </c>
      <c r="AG22" s="355">
        <v>106.69085130000001</v>
      </c>
      <c r="AH22" s="355">
        <v>123.464799</v>
      </c>
      <c r="AI22" s="355">
        <v>152.52884300000002</v>
      </c>
      <c r="AK22" s="450">
        <f t="shared" si="3"/>
        <v>38.999410133602225</v>
      </c>
      <c r="AL22" s="450">
        <f t="shared" si="4"/>
        <v>65.999001764557605</v>
      </c>
      <c r="AM22" s="450">
        <f t="shared" si="5"/>
        <v>71.998911015881021</v>
      </c>
      <c r="AN22" s="450">
        <f t="shared" si="6"/>
        <v>43.999334509705072</v>
      </c>
      <c r="AO22" s="450">
        <f t="shared" si="7"/>
        <v>36.99944038316108</v>
      </c>
      <c r="AP22" s="450">
        <f t="shared" si="8"/>
        <v>53.999183261910765</v>
      </c>
      <c r="AQ22" s="450">
        <f t="shared" si="9"/>
        <v>30.999531131837664</v>
      </c>
      <c r="AR22" s="450">
        <f t="shared" si="10"/>
        <v>66.998986639778167</v>
      </c>
      <c r="AS22" s="450">
        <f t="shared" si="11"/>
        <v>95.998548021174685</v>
      </c>
      <c r="AT22" s="450">
        <f t="shared" si="12"/>
        <v>73.998880766322159</v>
      </c>
      <c r="AU22" s="450">
        <f t="shared" si="13"/>
        <v>84.998714393748429</v>
      </c>
      <c r="AV22" s="450">
        <f t="shared" si="14"/>
        <v>148.97774671036046</v>
      </c>
      <c r="AW22" s="450">
        <f t="shared" si="15"/>
        <v>118.64381144441644</v>
      </c>
      <c r="AX22" s="450">
        <f t="shared" si="16"/>
        <v>26.972523317368289</v>
      </c>
      <c r="AY22" s="450">
        <f t="shared" si="17"/>
        <v>51.469624401310817</v>
      </c>
      <c r="AZ22" s="450">
        <f t="shared" si="18"/>
        <v>49.901688933703049</v>
      </c>
      <c r="BA22" s="450">
        <f t="shared" si="19"/>
        <v>77.474161835139896</v>
      </c>
      <c r="BB22" s="450">
        <f t="shared" si="20"/>
        <v>10.547012856062516</v>
      </c>
      <c r="BC22" s="450">
        <f t="shared" si="21"/>
        <v>68.006049911772109</v>
      </c>
      <c r="BD22" s="450">
        <f t="shared" si="22"/>
        <v>117.16662465339047</v>
      </c>
      <c r="BE22" s="450">
        <f t="shared" si="23"/>
        <v>44.668515250819254</v>
      </c>
      <c r="BF22" s="450">
        <f t="shared" si="24"/>
        <v>128.54045878497607</v>
      </c>
      <c r="BG22" s="450">
        <f t="shared" si="25"/>
        <v>96.07259894126544</v>
      </c>
      <c r="BH22" s="450">
        <f t="shared" si="26"/>
        <v>132.5132341820015</v>
      </c>
      <c r="BI22" s="450">
        <f t="shared" si="27"/>
        <v>75.548273254348373</v>
      </c>
      <c r="BJ22" s="450">
        <f t="shared" si="28"/>
        <v>97.748521552810686</v>
      </c>
      <c r="BK22" s="450">
        <f t="shared" si="29"/>
        <v>62.129060297453996</v>
      </c>
      <c r="BL22" s="450">
        <f t="shared" si="30"/>
        <v>53.789186438114449</v>
      </c>
      <c r="BM22" s="450">
        <f t="shared" si="31"/>
        <v>62.245928409377363</v>
      </c>
      <c r="BN22" s="450">
        <f t="shared" si="32"/>
        <v>76.898836904461817</v>
      </c>
      <c r="BQ22" s="549">
        <f t="shared" si="36"/>
        <v>41194</v>
      </c>
      <c r="BR22" s="450">
        <f t="shared" si="33"/>
        <v>69.349355949079907</v>
      </c>
      <c r="BT22" s="450">
        <f t="shared" si="34"/>
        <v>67.502518275775145</v>
      </c>
    </row>
    <row r="23" spans="1:72">
      <c r="A23" s="6">
        <v>10</v>
      </c>
      <c r="B23" s="6">
        <v>13</v>
      </c>
      <c r="C23" s="143">
        <f t="shared" si="35"/>
        <v>40829</v>
      </c>
      <c r="D23" s="82">
        <f t="shared" si="1"/>
        <v>139.94559248333326</v>
      </c>
      <c r="E23" s="82">
        <f t="shared" si="2"/>
        <v>70.555941094815282</v>
      </c>
      <c r="F23" s="355">
        <v>97.190030000000007</v>
      </c>
      <c r="G23" s="355">
        <v>111.07432</v>
      </c>
      <c r="H23" s="355">
        <v>126.94208</v>
      </c>
      <c r="I23" s="355">
        <v>91.239620000000002</v>
      </c>
      <c r="J23" s="355">
        <v>67.437979999999996</v>
      </c>
      <c r="K23" s="355">
        <v>51.570219999999999</v>
      </c>
      <c r="L23" s="355">
        <v>71.404920000000004</v>
      </c>
      <c r="M23" s="355">
        <v>122.97514000000001</v>
      </c>
      <c r="N23" s="355">
        <v>210.24782000000002</v>
      </c>
      <c r="O23" s="355">
        <v>146.77678</v>
      </c>
      <c r="P23" s="355">
        <v>198.34700000000001</v>
      </c>
      <c r="Q23" s="355">
        <v>323.60313050000002</v>
      </c>
      <c r="R23" s="82">
        <v>215.75</v>
      </c>
      <c r="S23" s="82">
        <v>72.08</v>
      </c>
      <c r="T23" s="82">
        <v>111.73</v>
      </c>
      <c r="U23" s="82">
        <v>100.32</v>
      </c>
      <c r="V23" s="82">
        <v>154.19999999999999</v>
      </c>
      <c r="W23" s="82">
        <v>75.7</v>
      </c>
      <c r="X23" s="82">
        <v>117.02</v>
      </c>
      <c r="Y23" s="82">
        <v>217.6</v>
      </c>
      <c r="Z23" s="82">
        <v>107.55</v>
      </c>
      <c r="AA23" s="82">
        <v>254.63</v>
      </c>
      <c r="AB23" s="82">
        <v>190.4</v>
      </c>
      <c r="AC23" s="82">
        <v>216.24</v>
      </c>
      <c r="AD23" s="82">
        <v>118.26</v>
      </c>
      <c r="AE23" s="82">
        <v>162.50569710000002</v>
      </c>
      <c r="AF23" s="10">
        <v>129.9569544</v>
      </c>
      <c r="AG23" s="355">
        <v>106.6710166</v>
      </c>
      <c r="AH23" s="355">
        <v>110.63108039999824</v>
      </c>
      <c r="AI23" s="355">
        <v>118.3139855</v>
      </c>
      <c r="AK23" s="450">
        <f t="shared" si="3"/>
        <v>48.999258885807919</v>
      </c>
      <c r="AL23" s="450">
        <f t="shared" si="4"/>
        <v>55.999153012351904</v>
      </c>
      <c r="AM23" s="450">
        <f t="shared" si="5"/>
        <v>63.999032014116459</v>
      </c>
      <c r="AN23" s="450">
        <f t="shared" si="6"/>
        <v>45.999304260146204</v>
      </c>
      <c r="AO23" s="450">
        <f t="shared" si="7"/>
        <v>33.999485757499365</v>
      </c>
      <c r="AP23" s="450">
        <f t="shared" si="8"/>
        <v>25.99960675573481</v>
      </c>
      <c r="AQ23" s="450">
        <f t="shared" si="9"/>
        <v>35.99945550794051</v>
      </c>
      <c r="AR23" s="450">
        <f t="shared" si="10"/>
        <v>61.999062263675327</v>
      </c>
      <c r="AS23" s="450">
        <f t="shared" si="11"/>
        <v>105.99839677338039</v>
      </c>
      <c r="AT23" s="450">
        <f t="shared" si="12"/>
        <v>73.998880766322159</v>
      </c>
      <c r="AU23" s="450">
        <f t="shared" si="13"/>
        <v>99.998487522056976</v>
      </c>
      <c r="AV23" s="450">
        <f t="shared" si="14"/>
        <v>163.14753239223595</v>
      </c>
      <c r="AW23" s="450">
        <f t="shared" si="15"/>
        <v>108.77237206957399</v>
      </c>
      <c r="AX23" s="450">
        <f t="shared" si="16"/>
        <v>36.339803377867405</v>
      </c>
      <c r="AY23" s="450">
        <f t="shared" si="17"/>
        <v>56.329720191580542</v>
      </c>
      <c r="AZ23" s="450">
        <f t="shared" si="18"/>
        <v>50.577262414923112</v>
      </c>
      <c r="BA23" s="450">
        <f t="shared" si="19"/>
        <v>77.741366271741867</v>
      </c>
      <c r="BB23" s="450">
        <f t="shared" si="20"/>
        <v>38.164860095790267</v>
      </c>
      <c r="BC23" s="450">
        <f t="shared" si="21"/>
        <v>58.996722964456765</v>
      </c>
      <c r="BD23" s="450">
        <f t="shared" si="22"/>
        <v>109.70506680110914</v>
      </c>
      <c r="BE23" s="450">
        <f t="shared" si="23"/>
        <v>54.222334257625405</v>
      </c>
      <c r="BF23" s="450">
        <f t="shared" si="24"/>
        <v>128.37408621124274</v>
      </c>
      <c r="BG23" s="450">
        <f t="shared" si="25"/>
        <v>95.991933450970507</v>
      </c>
      <c r="BH23" s="450">
        <f t="shared" si="26"/>
        <v>109.01941013360222</v>
      </c>
      <c r="BI23" s="450">
        <f t="shared" si="27"/>
        <v>59.621880514242505</v>
      </c>
      <c r="BJ23" s="450">
        <f t="shared" si="28"/>
        <v>81.928760826821289</v>
      </c>
      <c r="BK23" s="450">
        <f t="shared" si="29"/>
        <v>65.519009024451719</v>
      </c>
      <c r="BL23" s="450">
        <f t="shared" si="30"/>
        <v>53.77918658936224</v>
      </c>
      <c r="BM23" s="450">
        <f t="shared" si="31"/>
        <v>55.775689639525204</v>
      </c>
      <c r="BN23" s="450">
        <f t="shared" si="32"/>
        <v>59.64909780690698</v>
      </c>
      <c r="BQ23" s="549">
        <f t="shared" si="36"/>
        <v>41195</v>
      </c>
      <c r="BR23" s="450">
        <f t="shared" si="33"/>
        <v>64.664486362490322</v>
      </c>
      <c r="BT23" s="450">
        <f t="shared" si="34"/>
        <v>59.635489160574743</v>
      </c>
    </row>
    <row r="24" spans="1:72">
      <c r="A24" s="6">
        <v>10</v>
      </c>
      <c r="B24" s="6">
        <v>14</v>
      </c>
      <c r="C24" s="143">
        <f t="shared" si="35"/>
        <v>40830</v>
      </c>
      <c r="D24" s="82">
        <f t="shared" si="1"/>
        <v>141.55332778666676</v>
      </c>
      <c r="E24" s="82">
        <f t="shared" si="2"/>
        <v>71.366508082636372</v>
      </c>
      <c r="F24" s="355">
        <v>97.190030000000007</v>
      </c>
      <c r="G24" s="355">
        <v>109.09085</v>
      </c>
      <c r="H24" s="355">
        <v>117.02473000000001</v>
      </c>
      <c r="I24" s="355">
        <v>75.371859999999998</v>
      </c>
      <c r="J24" s="355">
        <v>19.834700000000002</v>
      </c>
      <c r="K24" s="355">
        <v>57.520630000000004</v>
      </c>
      <c r="L24" s="355">
        <v>81.322270000000003</v>
      </c>
      <c r="M24" s="355">
        <v>142.80984000000001</v>
      </c>
      <c r="N24" s="355">
        <v>220.16517000000002</v>
      </c>
      <c r="O24" s="355">
        <v>253.88416000000001</v>
      </c>
      <c r="P24" s="355">
        <v>238.0164</v>
      </c>
      <c r="Q24" s="355">
        <v>295.59653409999999</v>
      </c>
      <c r="R24" s="82">
        <v>188.04</v>
      </c>
      <c r="S24" s="82">
        <v>109.85</v>
      </c>
      <c r="T24" s="82">
        <v>93.57</v>
      </c>
      <c r="U24" s="82">
        <v>91.28</v>
      </c>
      <c r="V24" s="82">
        <v>154.27000000000001</v>
      </c>
      <c r="W24" s="82">
        <v>59.07</v>
      </c>
      <c r="X24" s="82">
        <v>112.3</v>
      </c>
      <c r="Y24" s="82">
        <v>203.26</v>
      </c>
      <c r="Z24" s="82">
        <v>134.91</v>
      </c>
      <c r="AA24" s="82">
        <v>235.91</v>
      </c>
      <c r="AB24" s="82">
        <v>174.1</v>
      </c>
      <c r="AC24" s="82">
        <v>291.5</v>
      </c>
      <c r="AD24" s="82">
        <v>145.03</v>
      </c>
      <c r="AE24" s="82">
        <v>126.88257590000001</v>
      </c>
      <c r="AF24" s="10">
        <v>112.7801042</v>
      </c>
      <c r="AG24" s="355">
        <v>82.333839699999999</v>
      </c>
      <c r="AH24" s="355">
        <v>105.31265010000378</v>
      </c>
      <c r="AI24" s="355">
        <v>118.3734896</v>
      </c>
      <c r="AK24" s="450">
        <f t="shared" si="3"/>
        <v>48.999258885807919</v>
      </c>
      <c r="AL24" s="450">
        <f t="shared" si="4"/>
        <v>54.999168137131335</v>
      </c>
      <c r="AM24" s="450">
        <f t="shared" si="5"/>
        <v>58.999107638013612</v>
      </c>
      <c r="AN24" s="450">
        <f t="shared" si="6"/>
        <v>37.999425258381649</v>
      </c>
      <c r="AO24" s="450">
        <f t="shared" si="7"/>
        <v>9.9998487522056969</v>
      </c>
      <c r="AP24" s="450">
        <f t="shared" si="8"/>
        <v>28.999561381396521</v>
      </c>
      <c r="AQ24" s="450">
        <f t="shared" si="9"/>
        <v>40.999379884043357</v>
      </c>
      <c r="AR24" s="450">
        <f t="shared" si="10"/>
        <v>71.998911015881021</v>
      </c>
      <c r="AS24" s="450">
        <f t="shared" si="11"/>
        <v>110.99832114948325</v>
      </c>
      <c r="AT24" s="450">
        <f t="shared" si="12"/>
        <v>127.99806402823292</v>
      </c>
      <c r="AU24" s="450">
        <f t="shared" si="13"/>
        <v>119.99818502646836</v>
      </c>
      <c r="AV24" s="450">
        <f t="shared" si="14"/>
        <v>149.02774595412149</v>
      </c>
      <c r="AW24" s="450">
        <f t="shared" si="15"/>
        <v>94.802117469120233</v>
      </c>
      <c r="AX24" s="450">
        <f t="shared" si="16"/>
        <v>55.381900680615068</v>
      </c>
      <c r="AY24" s="450">
        <f t="shared" si="17"/>
        <v>47.174187043105618</v>
      </c>
      <c r="AZ24" s="450">
        <f t="shared" si="18"/>
        <v>46.019662213259387</v>
      </c>
      <c r="BA24" s="450">
        <f t="shared" si="19"/>
        <v>77.776657423745903</v>
      </c>
      <c r="BB24" s="450">
        <f t="shared" si="20"/>
        <v>29.780690698260649</v>
      </c>
      <c r="BC24" s="450">
        <f t="shared" si="21"/>
        <v>56.61709100075624</v>
      </c>
      <c r="BD24" s="450">
        <f t="shared" si="22"/>
        <v>102.47542223342576</v>
      </c>
      <c r="BE24" s="450">
        <f t="shared" si="23"/>
        <v>68.016133098058987</v>
      </c>
      <c r="BF24" s="450">
        <f t="shared" si="24"/>
        <v>118.93622384673556</v>
      </c>
      <c r="BG24" s="450">
        <f t="shared" si="25"/>
        <v>87.774136627174187</v>
      </c>
      <c r="BH24" s="450">
        <f t="shared" si="26"/>
        <v>146.96244013108142</v>
      </c>
      <c r="BI24" s="450">
        <f t="shared" si="27"/>
        <v>73.118225359213511</v>
      </c>
      <c r="BJ24" s="450">
        <f t="shared" si="28"/>
        <v>63.969032467859847</v>
      </c>
      <c r="BK24" s="450">
        <f t="shared" si="29"/>
        <v>56.859140005041588</v>
      </c>
      <c r="BL24" s="450">
        <f t="shared" si="30"/>
        <v>41.509372170405847</v>
      </c>
      <c r="BM24" s="450">
        <f t="shared" si="31"/>
        <v>53.094353466097189</v>
      </c>
      <c r="BN24" s="450">
        <f t="shared" si="32"/>
        <v>59.679097353163598</v>
      </c>
      <c r="BQ24" s="549">
        <f t="shared" si="36"/>
        <v>41196</v>
      </c>
      <c r="BR24" s="450">
        <f t="shared" si="33"/>
        <v>65.212094063524546</v>
      </c>
      <c r="BT24" s="450">
        <f t="shared" si="34"/>
        <v>59.339102495588605</v>
      </c>
    </row>
    <row r="25" spans="1:72">
      <c r="A25" s="6">
        <v>10</v>
      </c>
      <c r="B25" s="6">
        <v>15</v>
      </c>
      <c r="C25" s="143">
        <f t="shared" si="35"/>
        <v>40831</v>
      </c>
      <c r="D25" s="82">
        <f t="shared" si="1"/>
        <v>143.97616669333328</v>
      </c>
      <c r="E25" s="82">
        <f t="shared" si="2"/>
        <v>72.588023359734848</v>
      </c>
      <c r="F25" s="355">
        <v>79.338800000000006</v>
      </c>
      <c r="G25" s="355">
        <v>99.173500000000004</v>
      </c>
      <c r="H25" s="355">
        <v>126.94208</v>
      </c>
      <c r="I25" s="355">
        <v>146.77678</v>
      </c>
      <c r="J25" s="355">
        <v>57.520630000000004</v>
      </c>
      <c r="K25" s="355">
        <v>47.603279999999998</v>
      </c>
      <c r="L25" s="355">
        <v>136.85943</v>
      </c>
      <c r="M25" s="355">
        <v>113.05779</v>
      </c>
      <c r="N25" s="355">
        <v>210.24782000000002</v>
      </c>
      <c r="O25" s="355">
        <v>158.67760000000001</v>
      </c>
      <c r="P25" s="355">
        <v>168.59495000000001</v>
      </c>
      <c r="Q25" s="355">
        <v>224.6478122</v>
      </c>
      <c r="R25" s="82">
        <v>227.98</v>
      </c>
      <c r="S25" s="82">
        <v>81.98</v>
      </c>
      <c r="T25" s="82">
        <v>102.78</v>
      </c>
      <c r="U25" s="82">
        <v>118.72</v>
      </c>
      <c r="V25" s="82">
        <v>190.81</v>
      </c>
      <c r="W25" s="82">
        <v>63.91</v>
      </c>
      <c r="X25" s="82">
        <v>149.62</v>
      </c>
      <c r="Y25" s="82">
        <v>251.91</v>
      </c>
      <c r="Z25" s="82">
        <v>143.44</v>
      </c>
      <c r="AA25" s="82">
        <v>223.69</v>
      </c>
      <c r="AB25" s="82">
        <v>191.83</v>
      </c>
      <c r="AC25" s="82">
        <v>253.64</v>
      </c>
      <c r="AD25" s="82">
        <v>145.27000000000001</v>
      </c>
      <c r="AE25" s="82">
        <v>129.77844210000001</v>
      </c>
      <c r="AF25" s="10">
        <v>117.9569609</v>
      </c>
      <c r="AG25" s="355">
        <v>115.59663160000001</v>
      </c>
      <c r="AH25" s="355">
        <v>104.82678259999855</v>
      </c>
      <c r="AI25" s="355">
        <v>136.10571140000002</v>
      </c>
      <c r="AK25" s="450">
        <f t="shared" si="3"/>
        <v>39.999395008822788</v>
      </c>
      <c r="AL25" s="450">
        <f t="shared" si="4"/>
        <v>49.999243761028488</v>
      </c>
      <c r="AM25" s="450">
        <f t="shared" si="5"/>
        <v>63.999032014116459</v>
      </c>
      <c r="AN25" s="450">
        <f t="shared" si="6"/>
        <v>73.998880766322159</v>
      </c>
      <c r="AO25" s="450">
        <f t="shared" si="7"/>
        <v>28.999561381396521</v>
      </c>
      <c r="AP25" s="450">
        <f t="shared" si="8"/>
        <v>23.999637005293671</v>
      </c>
      <c r="AQ25" s="450">
        <f t="shared" si="9"/>
        <v>68.998956390219305</v>
      </c>
      <c r="AR25" s="450">
        <f t="shared" si="10"/>
        <v>56.999137887572473</v>
      </c>
      <c r="AS25" s="450">
        <f t="shared" si="11"/>
        <v>105.99839677338039</v>
      </c>
      <c r="AT25" s="450">
        <f t="shared" si="12"/>
        <v>79.998790017645575</v>
      </c>
      <c r="AU25" s="450">
        <f t="shared" si="13"/>
        <v>84.998714393748429</v>
      </c>
      <c r="AV25" s="450">
        <f t="shared" si="14"/>
        <v>113.25828696748172</v>
      </c>
      <c r="AW25" s="450">
        <f t="shared" si="15"/>
        <v>114.93824048399293</v>
      </c>
      <c r="AX25" s="450">
        <f t="shared" si="16"/>
        <v>41.3309805898664</v>
      </c>
      <c r="AY25" s="450">
        <f t="shared" si="17"/>
        <v>51.817494328207715</v>
      </c>
      <c r="AZ25" s="450">
        <f t="shared" si="18"/>
        <v>59.853793798840435</v>
      </c>
      <c r="BA25" s="450">
        <f t="shared" si="19"/>
        <v>96.198638769851271</v>
      </c>
      <c r="BB25" s="450">
        <f t="shared" si="20"/>
        <v>32.220821779682375</v>
      </c>
      <c r="BC25" s="450">
        <f t="shared" si="21"/>
        <v>75.432316612049405</v>
      </c>
      <c r="BD25" s="450">
        <f t="shared" si="22"/>
        <v>127.00277287622889</v>
      </c>
      <c r="BE25" s="450">
        <f t="shared" si="23"/>
        <v>72.31661204940761</v>
      </c>
      <c r="BF25" s="450">
        <f t="shared" si="24"/>
        <v>112.77539702546004</v>
      </c>
      <c r="BG25" s="450">
        <f t="shared" si="25"/>
        <v>96.712881270481475</v>
      </c>
      <c r="BH25" s="450">
        <f t="shared" si="26"/>
        <v>127.87496849004285</v>
      </c>
      <c r="BI25" s="450">
        <f t="shared" si="27"/>
        <v>73.239223594655911</v>
      </c>
      <c r="BJ25" s="450">
        <f t="shared" si="28"/>
        <v>65.429010385681877</v>
      </c>
      <c r="BK25" s="450">
        <f t="shared" si="29"/>
        <v>59.469100529367282</v>
      </c>
      <c r="BL25" s="450">
        <f t="shared" si="30"/>
        <v>58.279118527854806</v>
      </c>
      <c r="BM25" s="450">
        <f t="shared" si="31"/>
        <v>52.849398840432848</v>
      </c>
      <c r="BN25" s="450">
        <f t="shared" si="32"/>
        <v>68.618962137635506</v>
      </c>
      <c r="BQ25" s="549">
        <f t="shared" si="36"/>
        <v>41197</v>
      </c>
      <c r="BR25" s="450">
        <f t="shared" si="33"/>
        <v>70.439090433576823</v>
      </c>
      <c r="BT25" s="450">
        <f t="shared" si="34"/>
        <v>68.808959263927406</v>
      </c>
    </row>
    <row r="26" spans="1:72">
      <c r="A26" s="6">
        <v>10</v>
      </c>
      <c r="B26" s="6">
        <v>16</v>
      </c>
      <c r="C26" s="143">
        <f t="shared" si="35"/>
        <v>40832</v>
      </c>
      <c r="D26" s="82">
        <f t="shared" si="1"/>
        <v>146.29612265666668</v>
      </c>
      <c r="E26" s="82">
        <f t="shared" si="2"/>
        <v>73.757668458139861</v>
      </c>
      <c r="F26" s="355">
        <v>59.504100000000001</v>
      </c>
      <c r="G26" s="355">
        <v>107.10738000000001</v>
      </c>
      <c r="H26" s="355">
        <v>65.454509999999999</v>
      </c>
      <c r="I26" s="355">
        <v>105.12391000000001</v>
      </c>
      <c r="J26" s="355">
        <v>77.355330000000009</v>
      </c>
      <c r="K26" s="355">
        <v>69.421450000000007</v>
      </c>
      <c r="L26" s="355">
        <v>136.85943</v>
      </c>
      <c r="M26" s="355">
        <v>194.38006000000001</v>
      </c>
      <c r="N26" s="355">
        <v>230.08252000000002</v>
      </c>
      <c r="O26" s="355">
        <v>156.69413</v>
      </c>
      <c r="P26" s="355">
        <v>192.39659</v>
      </c>
      <c r="Q26" s="355">
        <v>218.89574920000001</v>
      </c>
      <c r="R26" s="82">
        <v>200.03</v>
      </c>
      <c r="S26" s="82">
        <v>72.97</v>
      </c>
      <c r="T26" s="82">
        <v>102.45</v>
      </c>
      <c r="U26" s="82">
        <v>187.69</v>
      </c>
      <c r="V26" s="82">
        <v>191.29</v>
      </c>
      <c r="W26" s="82">
        <v>64.81</v>
      </c>
      <c r="X26" s="82">
        <v>148.5</v>
      </c>
      <c r="Y26" s="82">
        <v>280.68</v>
      </c>
      <c r="Z26" s="82">
        <v>134.83000000000001</v>
      </c>
      <c r="AA26" s="82">
        <v>214.43</v>
      </c>
      <c r="AB26" s="82">
        <v>231.8</v>
      </c>
      <c r="AC26" s="82">
        <v>245.1</v>
      </c>
      <c r="AD26" s="82">
        <v>155.19</v>
      </c>
      <c r="AE26" s="82">
        <v>129.77844210000001</v>
      </c>
      <c r="AF26" s="10">
        <v>113.67266570000001</v>
      </c>
      <c r="AG26" s="355">
        <v>83.087558299999998</v>
      </c>
      <c r="AH26" s="355">
        <v>94.043723899999989</v>
      </c>
      <c r="AI26" s="355">
        <v>125.2561305</v>
      </c>
      <c r="AK26" s="450">
        <f t="shared" si="3"/>
        <v>29.999546256617091</v>
      </c>
      <c r="AL26" s="450">
        <f t="shared" si="4"/>
        <v>53.999183261910765</v>
      </c>
      <c r="AM26" s="450">
        <f t="shared" si="5"/>
        <v>32.999500882278802</v>
      </c>
      <c r="AN26" s="450">
        <f t="shared" si="6"/>
        <v>52.999198386690196</v>
      </c>
      <c r="AO26" s="450">
        <f t="shared" si="7"/>
        <v>38.999410133602225</v>
      </c>
      <c r="AP26" s="450">
        <f t="shared" si="8"/>
        <v>34.999470632719941</v>
      </c>
      <c r="AQ26" s="450">
        <f t="shared" si="9"/>
        <v>68.998956390219305</v>
      </c>
      <c r="AR26" s="450">
        <f t="shared" si="10"/>
        <v>97.998517771615838</v>
      </c>
      <c r="AS26" s="450">
        <f t="shared" si="11"/>
        <v>115.99824552558609</v>
      </c>
      <c r="AT26" s="450">
        <f t="shared" si="12"/>
        <v>78.998805142424999</v>
      </c>
      <c r="AU26" s="450">
        <f t="shared" si="13"/>
        <v>96.998532896395261</v>
      </c>
      <c r="AV26" s="450">
        <f t="shared" si="14"/>
        <v>110.35833082934208</v>
      </c>
      <c r="AW26" s="450">
        <f t="shared" si="15"/>
        <v>100.8469876480968</v>
      </c>
      <c r="AX26" s="450">
        <f t="shared" si="16"/>
        <v>36.78850516763297</v>
      </c>
      <c r="AY26" s="450">
        <f t="shared" si="17"/>
        <v>51.651121754474417</v>
      </c>
      <c r="AZ26" s="450">
        <f t="shared" si="18"/>
        <v>94.625661709100072</v>
      </c>
      <c r="BA26" s="450">
        <f t="shared" si="19"/>
        <v>96.440635240736071</v>
      </c>
      <c r="BB26" s="450">
        <f t="shared" si="20"/>
        <v>32.674565162591378</v>
      </c>
      <c r="BC26" s="450">
        <f t="shared" si="21"/>
        <v>74.867658179984872</v>
      </c>
      <c r="BD26" s="450">
        <f t="shared" si="22"/>
        <v>141.50743634988658</v>
      </c>
      <c r="BE26" s="450">
        <f t="shared" si="23"/>
        <v>67.97580035291152</v>
      </c>
      <c r="BF26" s="450">
        <f t="shared" si="24"/>
        <v>108.10688177464078</v>
      </c>
      <c r="BG26" s="450">
        <f t="shared" si="25"/>
        <v>116.86412906478448</v>
      </c>
      <c r="BH26" s="450">
        <f t="shared" si="26"/>
        <v>123.56944794555079</v>
      </c>
      <c r="BI26" s="450">
        <f t="shared" si="27"/>
        <v>78.240483992941762</v>
      </c>
      <c r="BJ26" s="450">
        <f t="shared" si="28"/>
        <v>65.429010385681877</v>
      </c>
      <c r="BK26" s="450">
        <f t="shared" si="29"/>
        <v>57.309133198890855</v>
      </c>
      <c r="BL26" s="450">
        <f t="shared" si="30"/>
        <v>41.88936642298966</v>
      </c>
      <c r="BM26" s="450">
        <f t="shared" si="31"/>
        <v>47.413019359717666</v>
      </c>
      <c r="BN26" s="450">
        <f t="shared" si="32"/>
        <v>63.149044870178976</v>
      </c>
      <c r="BQ26" s="549">
        <f t="shared" si="36"/>
        <v>41198</v>
      </c>
      <c r="BR26" s="450">
        <f t="shared" si="33"/>
        <v>69.850817948071594</v>
      </c>
      <c r="BT26" s="450">
        <f t="shared" si="34"/>
        <v>68.487378371565413</v>
      </c>
    </row>
    <row r="27" spans="1:72">
      <c r="A27" s="6">
        <v>10</v>
      </c>
      <c r="B27" s="6">
        <v>17</v>
      </c>
      <c r="C27" s="143">
        <f t="shared" si="35"/>
        <v>40833</v>
      </c>
      <c r="D27" s="82">
        <f t="shared" si="1"/>
        <v>140.36262736333327</v>
      </c>
      <c r="E27" s="82">
        <f t="shared" si="2"/>
        <v>70.766196294036845</v>
      </c>
      <c r="F27" s="355">
        <v>59.504100000000001</v>
      </c>
      <c r="G27" s="355">
        <v>97.190030000000007</v>
      </c>
      <c r="H27" s="355">
        <v>81.322270000000003</v>
      </c>
      <c r="I27" s="355">
        <v>105.12391000000001</v>
      </c>
      <c r="J27" s="355">
        <v>45.619810000000001</v>
      </c>
      <c r="K27" s="355">
        <v>71.404920000000004</v>
      </c>
      <c r="L27" s="355">
        <v>146.77678</v>
      </c>
      <c r="M27" s="355">
        <v>115.04126000000001</v>
      </c>
      <c r="N27" s="355">
        <v>220.16517000000002</v>
      </c>
      <c r="O27" s="355">
        <v>156.69413</v>
      </c>
      <c r="P27" s="355">
        <v>230.08252000000002</v>
      </c>
      <c r="Q27" s="355">
        <v>246.50565160000002</v>
      </c>
      <c r="R27" s="82">
        <v>191.23</v>
      </c>
      <c r="S27" s="82">
        <v>72.680000000000007</v>
      </c>
      <c r="T27" s="82">
        <v>112.07</v>
      </c>
      <c r="U27" s="82">
        <v>130.63</v>
      </c>
      <c r="V27" s="82">
        <v>181.46</v>
      </c>
      <c r="W27" s="82">
        <v>69.22</v>
      </c>
      <c r="X27" s="82">
        <v>142</v>
      </c>
      <c r="Y27" s="82">
        <v>251.48</v>
      </c>
      <c r="Z27" s="82">
        <v>127.45</v>
      </c>
      <c r="AA27" s="82">
        <v>204.03</v>
      </c>
      <c r="AB27" s="82">
        <v>190.24</v>
      </c>
      <c r="AC27" s="82">
        <v>263.52</v>
      </c>
      <c r="AD27" s="82">
        <v>159.9</v>
      </c>
      <c r="AE27" s="82">
        <v>121.92390090000001</v>
      </c>
      <c r="AF27" s="10">
        <v>113.51398809999999</v>
      </c>
      <c r="AG27" s="355">
        <v>99.034657100000004</v>
      </c>
      <c r="AH27" s="355">
        <v>79.234386399998243</v>
      </c>
      <c r="AI27" s="355">
        <v>125.8313368</v>
      </c>
      <c r="AK27" s="450">
        <f t="shared" si="3"/>
        <v>29.999546256617091</v>
      </c>
      <c r="AL27" s="450">
        <f t="shared" si="4"/>
        <v>48.999258885807919</v>
      </c>
      <c r="AM27" s="450">
        <f t="shared" si="5"/>
        <v>40.999379884043357</v>
      </c>
      <c r="AN27" s="450">
        <f t="shared" si="6"/>
        <v>52.999198386690196</v>
      </c>
      <c r="AO27" s="450">
        <f t="shared" si="7"/>
        <v>22.999652130073102</v>
      </c>
      <c r="AP27" s="450">
        <f t="shared" si="8"/>
        <v>35.99945550794051</v>
      </c>
      <c r="AQ27" s="450">
        <f t="shared" si="9"/>
        <v>73.998880766322159</v>
      </c>
      <c r="AR27" s="450">
        <f t="shared" si="10"/>
        <v>57.999122762793043</v>
      </c>
      <c r="AS27" s="450">
        <f t="shared" si="11"/>
        <v>110.99832114948325</v>
      </c>
      <c r="AT27" s="450">
        <f t="shared" si="12"/>
        <v>78.998805142424999</v>
      </c>
      <c r="AU27" s="450">
        <f t="shared" si="13"/>
        <v>115.99824552558609</v>
      </c>
      <c r="AV27" s="450">
        <f t="shared" si="14"/>
        <v>124.27812029241241</v>
      </c>
      <c r="AW27" s="450">
        <f t="shared" si="15"/>
        <v>96.410385681875468</v>
      </c>
      <c r="AX27" s="450">
        <f t="shared" si="16"/>
        <v>36.642298966473412</v>
      </c>
      <c r="AY27" s="450">
        <f t="shared" si="17"/>
        <v>56.501134358457271</v>
      </c>
      <c r="AZ27" s="450">
        <f t="shared" si="18"/>
        <v>65.858331232669514</v>
      </c>
      <c r="BA27" s="450">
        <f t="shared" si="19"/>
        <v>91.484749180741119</v>
      </c>
      <c r="BB27" s="450">
        <f t="shared" si="20"/>
        <v>34.897907738845475</v>
      </c>
      <c r="BC27" s="450">
        <f t="shared" si="21"/>
        <v>71.59062263675321</v>
      </c>
      <c r="BD27" s="450">
        <f t="shared" si="22"/>
        <v>126.78598437106125</v>
      </c>
      <c r="BE27" s="450">
        <f t="shared" si="23"/>
        <v>64.255104613057725</v>
      </c>
      <c r="BF27" s="450">
        <f t="shared" si="24"/>
        <v>102.86362490547013</v>
      </c>
      <c r="BG27" s="450">
        <f t="shared" si="25"/>
        <v>95.911267960675573</v>
      </c>
      <c r="BH27" s="450">
        <f t="shared" si="26"/>
        <v>132.85606251575496</v>
      </c>
      <c r="BI27" s="450">
        <f t="shared" si="27"/>
        <v>80.615074363498863</v>
      </c>
      <c r="BJ27" s="450">
        <f t="shared" si="28"/>
        <v>61.46907027980842</v>
      </c>
      <c r="BK27" s="450">
        <f t="shared" si="29"/>
        <v>57.2291344088732</v>
      </c>
      <c r="BL27" s="450">
        <f t="shared" si="30"/>
        <v>49.929244819763049</v>
      </c>
      <c r="BM27" s="450">
        <f t="shared" si="31"/>
        <v>39.946753919837782</v>
      </c>
      <c r="BN27" s="450">
        <f t="shared" si="32"/>
        <v>63.43904048399294</v>
      </c>
      <c r="BQ27" s="549">
        <f t="shared" si="36"/>
        <v>41199</v>
      </c>
      <c r="BR27" s="450">
        <f t="shared" si="33"/>
        <v>67.318927968237745</v>
      </c>
      <c r="BT27" s="450">
        <f t="shared" si="34"/>
        <v>63.847072548525333</v>
      </c>
    </row>
    <row r="28" spans="1:72">
      <c r="A28" s="6">
        <v>10</v>
      </c>
      <c r="B28" s="6">
        <v>18</v>
      </c>
      <c r="C28" s="143">
        <f t="shared" si="35"/>
        <v>40834</v>
      </c>
      <c r="D28" s="82">
        <f t="shared" si="1"/>
        <v>139.0701263</v>
      </c>
      <c r="E28" s="82">
        <f t="shared" si="2"/>
        <v>70.114559988303327</v>
      </c>
      <c r="F28" s="355">
        <v>69.421450000000007</v>
      </c>
      <c r="G28" s="355">
        <v>99.173500000000004</v>
      </c>
      <c r="H28" s="355">
        <v>109.09085</v>
      </c>
      <c r="I28" s="355">
        <v>99.173500000000004</v>
      </c>
      <c r="J28" s="355">
        <v>83.30574</v>
      </c>
      <c r="K28" s="355">
        <v>53.553690000000003</v>
      </c>
      <c r="L28" s="355">
        <v>146.77678</v>
      </c>
      <c r="M28" s="355">
        <v>134.87595999999999</v>
      </c>
      <c r="N28" s="355">
        <v>200.33047000000002</v>
      </c>
      <c r="O28" s="355">
        <v>158.67760000000001</v>
      </c>
      <c r="P28" s="355">
        <v>152.72719000000001</v>
      </c>
      <c r="Q28" s="355">
        <v>236.6874751</v>
      </c>
      <c r="R28" s="82">
        <v>220.91</v>
      </c>
      <c r="S28" s="82">
        <v>63.7</v>
      </c>
      <c r="T28" s="82">
        <v>155.94999999999999</v>
      </c>
      <c r="U28" s="82">
        <v>111.03</v>
      </c>
      <c r="V28" s="82">
        <v>163.08000000000001</v>
      </c>
      <c r="W28" s="82">
        <v>57.44</v>
      </c>
      <c r="X28" s="82">
        <v>125.29</v>
      </c>
      <c r="Y28" s="82">
        <v>223.26</v>
      </c>
      <c r="Z28" s="82">
        <v>135.56</v>
      </c>
      <c r="AA28" s="82">
        <v>198.27</v>
      </c>
      <c r="AB28" s="82">
        <v>171.29</v>
      </c>
      <c r="AC28" s="82">
        <v>254.52</v>
      </c>
      <c r="AD28" s="82">
        <v>144.76</v>
      </c>
      <c r="AE28" s="82">
        <v>152.05281020000001</v>
      </c>
      <c r="AF28" s="10">
        <v>108.21812320000001</v>
      </c>
      <c r="AG28" s="355">
        <v>92.905734800000005</v>
      </c>
      <c r="AH28" s="355">
        <v>122.57546409999944</v>
      </c>
      <c r="AI28" s="355">
        <v>127.49745160000001</v>
      </c>
      <c r="AK28" s="450">
        <f t="shared" si="3"/>
        <v>34.999470632719941</v>
      </c>
      <c r="AL28" s="450">
        <f t="shared" si="4"/>
        <v>49.999243761028488</v>
      </c>
      <c r="AM28" s="450">
        <f t="shared" si="5"/>
        <v>54.999168137131335</v>
      </c>
      <c r="AN28" s="450">
        <f t="shared" si="6"/>
        <v>49.999243761028488</v>
      </c>
      <c r="AO28" s="450">
        <f t="shared" si="7"/>
        <v>41.999364759263926</v>
      </c>
      <c r="AP28" s="450">
        <f t="shared" si="8"/>
        <v>26.999591630955383</v>
      </c>
      <c r="AQ28" s="450">
        <f t="shared" si="9"/>
        <v>73.998880766322159</v>
      </c>
      <c r="AR28" s="450">
        <f t="shared" si="10"/>
        <v>67.998971514998729</v>
      </c>
      <c r="AS28" s="450">
        <f t="shared" si="11"/>
        <v>100.99847239727755</v>
      </c>
      <c r="AT28" s="450">
        <f t="shared" si="12"/>
        <v>79.998790017645575</v>
      </c>
      <c r="AU28" s="450">
        <f t="shared" si="13"/>
        <v>76.998835391983874</v>
      </c>
      <c r="AV28" s="450">
        <f t="shared" si="14"/>
        <v>119.32819516007058</v>
      </c>
      <c r="AW28" s="450">
        <f t="shared" si="15"/>
        <v>111.37383413158558</v>
      </c>
      <c r="AX28" s="450">
        <f t="shared" si="16"/>
        <v>32.114948323670284</v>
      </c>
      <c r="AY28" s="450">
        <f t="shared" si="17"/>
        <v>78.623645071842688</v>
      </c>
      <c r="AZ28" s="450">
        <f t="shared" si="18"/>
        <v>55.976808671540205</v>
      </c>
      <c r="BA28" s="450">
        <f t="shared" si="19"/>
        <v>82.218300983110666</v>
      </c>
      <c r="BB28" s="450">
        <f t="shared" si="20"/>
        <v>28.958911015881018</v>
      </c>
      <c r="BC28" s="450">
        <f t="shared" si="21"/>
        <v>63.166120494076132</v>
      </c>
      <c r="BD28" s="450">
        <f t="shared" si="22"/>
        <v>112.55860852029241</v>
      </c>
      <c r="BE28" s="450">
        <f t="shared" si="23"/>
        <v>68.343836652382151</v>
      </c>
      <c r="BF28" s="450">
        <f t="shared" si="24"/>
        <v>99.959667254852533</v>
      </c>
      <c r="BG28" s="450">
        <f t="shared" si="25"/>
        <v>86.357448953869422</v>
      </c>
      <c r="BH28" s="450">
        <f t="shared" si="26"/>
        <v>128.31862868666499</v>
      </c>
      <c r="BI28" s="450">
        <f t="shared" si="27"/>
        <v>72.982102344340802</v>
      </c>
      <c r="BJ28" s="450">
        <f t="shared" si="28"/>
        <v>76.658840534408881</v>
      </c>
      <c r="BK28" s="450">
        <f t="shared" si="29"/>
        <v>54.559174792034284</v>
      </c>
      <c r="BL28" s="450">
        <f t="shared" si="30"/>
        <v>46.839291555331485</v>
      </c>
      <c r="BM28" s="450">
        <f t="shared" si="31"/>
        <v>61.79756193597148</v>
      </c>
      <c r="BN28" s="450">
        <f t="shared" si="32"/>
        <v>64.279027779178222</v>
      </c>
      <c r="BQ28" s="549">
        <f t="shared" si="36"/>
        <v>41200</v>
      </c>
      <c r="BR28" s="450">
        <f t="shared" si="33"/>
        <v>67.88928501386431</v>
      </c>
      <c r="BT28" s="450">
        <f t="shared" si="34"/>
        <v>68.171404083690447</v>
      </c>
    </row>
    <row r="29" spans="1:72">
      <c r="A29" s="6">
        <v>10</v>
      </c>
      <c r="B29" s="6">
        <v>19</v>
      </c>
      <c r="C29" s="143">
        <f t="shared" si="35"/>
        <v>40835</v>
      </c>
      <c r="D29" s="82">
        <f t="shared" si="1"/>
        <v>136.72480064333331</v>
      </c>
      <c r="E29" s="82">
        <f t="shared" si="2"/>
        <v>68.932124329247884</v>
      </c>
      <c r="F29" s="355">
        <v>69.421450000000007</v>
      </c>
      <c r="G29" s="355">
        <v>97.190030000000007</v>
      </c>
      <c r="H29" s="355">
        <v>101.15697</v>
      </c>
      <c r="I29" s="355">
        <v>87.272680000000008</v>
      </c>
      <c r="J29" s="355">
        <v>59.504100000000001</v>
      </c>
      <c r="K29" s="355">
        <v>85.289209999999997</v>
      </c>
      <c r="L29" s="355">
        <v>109.09085</v>
      </c>
      <c r="M29" s="355">
        <v>105.12391000000001</v>
      </c>
      <c r="N29" s="355">
        <v>190.41311999999999</v>
      </c>
      <c r="O29" s="355">
        <v>156.69413</v>
      </c>
      <c r="P29" s="355">
        <v>206.28088</v>
      </c>
      <c r="Q29" s="355">
        <v>226.11557999999999</v>
      </c>
      <c r="R29" s="82">
        <v>191.89</v>
      </c>
      <c r="S29" s="82">
        <v>63.9</v>
      </c>
      <c r="T29" s="82">
        <v>41.16</v>
      </c>
      <c r="U29" s="82">
        <v>102</v>
      </c>
      <c r="V29" s="82">
        <v>273.70999999999998</v>
      </c>
      <c r="W29" s="82">
        <v>66.459999999999994</v>
      </c>
      <c r="X29" s="82">
        <v>143.93</v>
      </c>
      <c r="Y29" s="82">
        <v>205.4</v>
      </c>
      <c r="Z29" s="82">
        <v>135.34</v>
      </c>
      <c r="AA29" s="82">
        <v>237.94</v>
      </c>
      <c r="AB29" s="82">
        <v>241.76</v>
      </c>
      <c r="AC29" s="82">
        <v>226.44</v>
      </c>
      <c r="AD29" s="82">
        <v>144.79</v>
      </c>
      <c r="AE29" s="82">
        <v>135.867695</v>
      </c>
      <c r="AF29" s="10">
        <v>108.01977620000001</v>
      </c>
      <c r="AG29" s="355">
        <v>82.730533700000009</v>
      </c>
      <c r="AH29" s="355">
        <v>95.501098599999423</v>
      </c>
      <c r="AI29" s="355">
        <v>111.3520058</v>
      </c>
      <c r="AK29" s="450">
        <f t="shared" si="3"/>
        <v>34.999470632719941</v>
      </c>
      <c r="AL29" s="450">
        <f t="shared" si="4"/>
        <v>48.999258885807919</v>
      </c>
      <c r="AM29" s="450">
        <f t="shared" si="5"/>
        <v>50.999228636249057</v>
      </c>
      <c r="AN29" s="450">
        <f t="shared" si="6"/>
        <v>43.999334509705072</v>
      </c>
      <c r="AO29" s="450">
        <f t="shared" si="7"/>
        <v>29.999546256617091</v>
      </c>
      <c r="AP29" s="450">
        <f t="shared" si="8"/>
        <v>42.999349634484496</v>
      </c>
      <c r="AQ29" s="450">
        <f t="shared" si="9"/>
        <v>54.999168137131335</v>
      </c>
      <c r="AR29" s="450">
        <f t="shared" si="10"/>
        <v>52.999198386690196</v>
      </c>
      <c r="AS29" s="450">
        <f t="shared" si="11"/>
        <v>95.998548021174685</v>
      </c>
      <c r="AT29" s="450">
        <f t="shared" si="12"/>
        <v>78.998805142424999</v>
      </c>
      <c r="AU29" s="450">
        <f t="shared" si="13"/>
        <v>103.99842702293924</v>
      </c>
      <c r="AV29" s="450">
        <f t="shared" si="14"/>
        <v>113.99827577514495</v>
      </c>
      <c r="AW29" s="450">
        <f t="shared" si="15"/>
        <v>96.743130829342064</v>
      </c>
      <c r="AX29" s="450">
        <f t="shared" si="16"/>
        <v>32.215780186538943</v>
      </c>
      <c r="AY29" s="450">
        <f t="shared" si="17"/>
        <v>20.751197378371565</v>
      </c>
      <c r="AZ29" s="450">
        <f t="shared" si="18"/>
        <v>51.424250063019912</v>
      </c>
      <c r="BA29" s="450">
        <f t="shared" si="19"/>
        <v>137.99344592891353</v>
      </c>
      <c r="BB29" s="450">
        <f t="shared" si="20"/>
        <v>33.506428031257876</v>
      </c>
      <c r="BC29" s="450">
        <f t="shared" si="21"/>
        <v>72.563650113435841</v>
      </c>
      <c r="BD29" s="450">
        <f t="shared" si="22"/>
        <v>103.5543231661205</v>
      </c>
      <c r="BE29" s="450">
        <f t="shared" si="23"/>
        <v>68.232921603226615</v>
      </c>
      <c r="BF29" s="450">
        <f t="shared" si="24"/>
        <v>119.95966725485253</v>
      </c>
      <c r="BG29" s="450">
        <f t="shared" si="25"/>
        <v>121.88555583564406</v>
      </c>
      <c r="BH29" s="450">
        <f t="shared" si="26"/>
        <v>114.16183513990421</v>
      </c>
      <c r="BI29" s="450">
        <f t="shared" si="27"/>
        <v>72.997227123771111</v>
      </c>
      <c r="BJ29" s="450">
        <f t="shared" si="28"/>
        <v>68.498963952609017</v>
      </c>
      <c r="BK29" s="450">
        <f t="shared" si="29"/>
        <v>54.459176304512226</v>
      </c>
      <c r="BL29" s="450">
        <f t="shared" si="30"/>
        <v>41.709369145449969</v>
      </c>
      <c r="BM29" s="450">
        <f t="shared" si="31"/>
        <v>48.147768389210697</v>
      </c>
      <c r="BN29" s="450">
        <f t="shared" si="32"/>
        <v>56.139150894882782</v>
      </c>
      <c r="BQ29" s="549">
        <f t="shared" si="36"/>
        <v>41201</v>
      </c>
      <c r="BR29" s="450">
        <f t="shared" si="33"/>
        <v>78.399404436601884</v>
      </c>
      <c r="BT29" s="450">
        <f t="shared" si="34"/>
        <v>55.569159516007062</v>
      </c>
    </row>
    <row r="30" spans="1:72">
      <c r="A30" s="6">
        <v>10</v>
      </c>
      <c r="B30" s="6">
        <v>20</v>
      </c>
      <c r="C30" s="143">
        <f t="shared" si="35"/>
        <v>40836</v>
      </c>
      <c r="D30" s="82">
        <f t="shared" si="1"/>
        <v>130.15176536999999</v>
      </c>
      <c r="E30" s="82">
        <f t="shared" si="2"/>
        <v>65.618217250576009</v>
      </c>
      <c r="F30" s="355">
        <v>69.421450000000007</v>
      </c>
      <c r="G30" s="355">
        <v>105.12391000000001</v>
      </c>
      <c r="H30" s="355">
        <v>99.173500000000004</v>
      </c>
      <c r="I30" s="355">
        <v>93.223089999999999</v>
      </c>
      <c r="J30" s="355">
        <v>99.173500000000004</v>
      </c>
      <c r="K30" s="355">
        <v>105.12391000000001</v>
      </c>
      <c r="L30" s="355">
        <v>101.15697</v>
      </c>
      <c r="M30" s="355">
        <v>87.272680000000008</v>
      </c>
      <c r="N30" s="355">
        <v>190.41311999999999</v>
      </c>
      <c r="O30" s="355">
        <v>128.92555000000002</v>
      </c>
      <c r="P30" s="355">
        <v>166.61148</v>
      </c>
      <c r="Q30" s="355">
        <v>226.11557999999999</v>
      </c>
      <c r="R30" s="82">
        <v>192</v>
      </c>
      <c r="S30" s="82">
        <v>54.5</v>
      </c>
      <c r="T30" s="82">
        <v>94.16</v>
      </c>
      <c r="U30" s="82">
        <v>125.82</v>
      </c>
      <c r="V30" s="82">
        <v>190.99</v>
      </c>
      <c r="W30" s="82">
        <v>58.78</v>
      </c>
      <c r="X30" s="82">
        <v>134.27000000000001</v>
      </c>
      <c r="Y30" s="82">
        <v>195.92</v>
      </c>
      <c r="Z30" s="82">
        <v>119.68</v>
      </c>
      <c r="AA30" s="82">
        <v>123.06</v>
      </c>
      <c r="AB30" s="82">
        <v>224.74</v>
      </c>
      <c r="AC30" s="82">
        <v>227.1</v>
      </c>
      <c r="AD30" s="82">
        <v>154.02000000000001</v>
      </c>
      <c r="AE30" s="82">
        <v>128.09249260000001</v>
      </c>
      <c r="AF30" s="10">
        <v>108.27762730000001</v>
      </c>
      <c r="AG30" s="355">
        <v>82.889211299999999</v>
      </c>
      <c r="AH30" s="355">
        <v>107.86109860000001</v>
      </c>
      <c r="AI30" s="355">
        <v>110.6577913</v>
      </c>
      <c r="AK30" s="450">
        <f t="shared" si="3"/>
        <v>34.999470632719941</v>
      </c>
      <c r="AL30" s="450">
        <f t="shared" si="4"/>
        <v>52.999198386690196</v>
      </c>
      <c r="AM30" s="450">
        <f t="shared" si="5"/>
        <v>49.999243761028488</v>
      </c>
      <c r="AN30" s="450">
        <f t="shared" si="6"/>
        <v>46.999289135366773</v>
      </c>
      <c r="AO30" s="450">
        <f t="shared" si="7"/>
        <v>49.999243761028488</v>
      </c>
      <c r="AP30" s="450">
        <f t="shared" si="8"/>
        <v>52.999198386690196</v>
      </c>
      <c r="AQ30" s="450">
        <f t="shared" si="9"/>
        <v>50.999228636249057</v>
      </c>
      <c r="AR30" s="450">
        <f t="shared" si="10"/>
        <v>43.999334509705072</v>
      </c>
      <c r="AS30" s="450">
        <f t="shared" si="11"/>
        <v>95.998548021174685</v>
      </c>
      <c r="AT30" s="450">
        <f t="shared" si="12"/>
        <v>64.999016889337042</v>
      </c>
      <c r="AU30" s="450">
        <f t="shared" si="13"/>
        <v>83.998729518527853</v>
      </c>
      <c r="AV30" s="450">
        <f t="shared" si="14"/>
        <v>113.99827577514495</v>
      </c>
      <c r="AW30" s="450">
        <f t="shared" si="15"/>
        <v>96.79858835391984</v>
      </c>
      <c r="AX30" s="450">
        <f t="shared" si="16"/>
        <v>27.476682631711622</v>
      </c>
      <c r="AY30" s="450">
        <f t="shared" si="17"/>
        <v>47.471641038568187</v>
      </c>
      <c r="AZ30" s="450">
        <f t="shared" si="18"/>
        <v>63.43332493067809</v>
      </c>
      <c r="BA30" s="450">
        <f t="shared" si="19"/>
        <v>96.289387446433082</v>
      </c>
      <c r="BB30" s="450">
        <f t="shared" si="20"/>
        <v>29.634484497101084</v>
      </c>
      <c r="BC30" s="450">
        <f t="shared" si="21"/>
        <v>67.693471136879253</v>
      </c>
      <c r="BD30" s="450">
        <f t="shared" si="22"/>
        <v>98.774892866145692</v>
      </c>
      <c r="BE30" s="450">
        <f t="shared" si="23"/>
        <v>60.337786740610035</v>
      </c>
      <c r="BF30" s="450">
        <f t="shared" si="24"/>
        <v>62.041845223090498</v>
      </c>
      <c r="BG30" s="450">
        <f t="shared" si="25"/>
        <v>113.30476430552055</v>
      </c>
      <c r="BH30" s="450">
        <f t="shared" si="26"/>
        <v>114.49458028737081</v>
      </c>
      <c r="BI30" s="450">
        <f t="shared" si="27"/>
        <v>77.650617595160071</v>
      </c>
      <c r="BJ30" s="450">
        <f t="shared" si="28"/>
        <v>64.579023241744395</v>
      </c>
      <c r="BK30" s="450">
        <f t="shared" si="29"/>
        <v>54.589174338290903</v>
      </c>
      <c r="BL30" s="450">
        <f t="shared" si="30"/>
        <v>41.78936793546761</v>
      </c>
      <c r="BM30" s="450">
        <f t="shared" si="31"/>
        <v>54.379177514494579</v>
      </c>
      <c r="BN30" s="450">
        <f t="shared" si="32"/>
        <v>55.78915618855558</v>
      </c>
      <c r="BQ30" s="549">
        <f t="shared" si="36"/>
        <v>41202</v>
      </c>
      <c r="BR30" s="450">
        <f t="shared" si="33"/>
        <v>70.72708922359466</v>
      </c>
      <c r="BT30" s="450">
        <f t="shared" si="34"/>
        <v>58.063471464582804</v>
      </c>
    </row>
    <row r="31" spans="1:72">
      <c r="A31" s="6">
        <v>10</v>
      </c>
      <c r="B31" s="6">
        <v>21</v>
      </c>
      <c r="C31" s="143">
        <f t="shared" si="35"/>
        <v>40837</v>
      </c>
      <c r="D31" s="82">
        <f t="shared" si="1"/>
        <v>130.47550839666681</v>
      </c>
      <c r="E31" s="82">
        <f t="shared" si="2"/>
        <v>65.781437781598314</v>
      </c>
      <c r="F31" s="355">
        <v>69.421450000000007</v>
      </c>
      <c r="G31" s="355">
        <v>79.338800000000006</v>
      </c>
      <c r="H31" s="355">
        <v>91.239620000000002</v>
      </c>
      <c r="I31" s="355">
        <v>87.272680000000008</v>
      </c>
      <c r="J31" s="355">
        <v>71.404920000000004</v>
      </c>
      <c r="K31" s="355">
        <v>132.89249000000001</v>
      </c>
      <c r="L31" s="355">
        <v>101.15697</v>
      </c>
      <c r="M31" s="355">
        <v>101.15697</v>
      </c>
      <c r="N31" s="355">
        <v>200.33047000000002</v>
      </c>
      <c r="O31" s="355">
        <v>158.67760000000001</v>
      </c>
      <c r="P31" s="355">
        <v>166.61148</v>
      </c>
      <c r="Q31" s="355">
        <v>216.45608110000001</v>
      </c>
      <c r="R31" s="82">
        <v>270.17</v>
      </c>
      <c r="S31" s="82">
        <v>36.049999999999997</v>
      </c>
      <c r="T31" s="82">
        <v>94.27</v>
      </c>
      <c r="U31" s="82">
        <v>117.64</v>
      </c>
      <c r="V31" s="82">
        <v>163.16999999999999</v>
      </c>
      <c r="W31" s="82">
        <v>68.55</v>
      </c>
      <c r="X31" s="82">
        <v>125.33</v>
      </c>
      <c r="Y31" s="82">
        <v>184.48</v>
      </c>
      <c r="Z31" s="82">
        <v>114</v>
      </c>
      <c r="AA31" s="82">
        <v>171.21</v>
      </c>
      <c r="AB31" s="82">
        <v>181.98</v>
      </c>
      <c r="AC31" s="82">
        <v>217.32</v>
      </c>
      <c r="AD31" s="82">
        <v>154.43</v>
      </c>
      <c r="AE31" s="82">
        <v>148.14537430000001</v>
      </c>
      <c r="AF31" s="10">
        <v>108.892503</v>
      </c>
      <c r="AG31" s="355">
        <v>99.332177599999994</v>
      </c>
      <c r="AH31" s="355">
        <v>70.793578100003216</v>
      </c>
      <c r="AI31" s="355">
        <v>112.5420878</v>
      </c>
      <c r="AK31" s="450">
        <f t="shared" si="3"/>
        <v>34.999470632719941</v>
      </c>
      <c r="AL31" s="450">
        <f t="shared" si="4"/>
        <v>39.999395008822788</v>
      </c>
      <c r="AM31" s="450">
        <f t="shared" si="5"/>
        <v>45.999304260146204</v>
      </c>
      <c r="AN31" s="450">
        <f t="shared" si="6"/>
        <v>43.999334509705072</v>
      </c>
      <c r="AO31" s="450">
        <f t="shared" si="7"/>
        <v>35.99945550794051</v>
      </c>
      <c r="AP31" s="450">
        <f t="shared" si="8"/>
        <v>66.998986639778167</v>
      </c>
      <c r="AQ31" s="450">
        <f t="shared" si="9"/>
        <v>50.999228636249057</v>
      </c>
      <c r="AR31" s="450">
        <f t="shared" si="10"/>
        <v>50.999228636249057</v>
      </c>
      <c r="AS31" s="450">
        <f t="shared" si="11"/>
        <v>100.99847239727755</v>
      </c>
      <c r="AT31" s="450">
        <f t="shared" si="12"/>
        <v>79.998790017645575</v>
      </c>
      <c r="AU31" s="450">
        <f t="shared" si="13"/>
        <v>83.998729518527853</v>
      </c>
      <c r="AV31" s="450">
        <f t="shared" si="14"/>
        <v>109.12834943282077</v>
      </c>
      <c r="AW31" s="450">
        <f t="shared" si="15"/>
        <v>136.20872195613813</v>
      </c>
      <c r="AX31" s="450">
        <f t="shared" si="16"/>
        <v>18.174943282077134</v>
      </c>
      <c r="AY31" s="450">
        <f t="shared" si="17"/>
        <v>47.527098563145948</v>
      </c>
      <c r="AZ31" s="450">
        <f t="shared" si="18"/>
        <v>59.309301739349635</v>
      </c>
      <c r="BA31" s="450">
        <f t="shared" si="19"/>
        <v>82.26367532140155</v>
      </c>
      <c r="BB31" s="450">
        <f t="shared" si="20"/>
        <v>34.56012099823544</v>
      </c>
      <c r="BC31" s="450">
        <f t="shared" si="21"/>
        <v>63.186286866649858</v>
      </c>
      <c r="BD31" s="450">
        <f t="shared" si="22"/>
        <v>93.007310310057974</v>
      </c>
      <c r="BE31" s="450">
        <f t="shared" si="23"/>
        <v>57.474161835139903</v>
      </c>
      <c r="BF31" s="450">
        <f t="shared" si="24"/>
        <v>86.317116208721956</v>
      </c>
      <c r="BG31" s="450">
        <f t="shared" si="25"/>
        <v>91.746912024199645</v>
      </c>
      <c r="BH31" s="450">
        <f t="shared" si="26"/>
        <v>109.56390219309301</v>
      </c>
      <c r="BI31" s="450">
        <f t="shared" si="27"/>
        <v>77.857322914040836</v>
      </c>
      <c r="BJ31" s="450">
        <f t="shared" si="28"/>
        <v>74.688870330224361</v>
      </c>
      <c r="BK31" s="450">
        <f t="shared" si="29"/>
        <v>54.899169649609277</v>
      </c>
      <c r="BL31" s="450">
        <f t="shared" si="30"/>
        <v>50.079242551046129</v>
      </c>
      <c r="BM31" s="450">
        <f t="shared" si="31"/>
        <v>35.691241794808782</v>
      </c>
      <c r="BN31" s="450">
        <f t="shared" si="32"/>
        <v>56.739141820015128</v>
      </c>
      <c r="BQ31" s="549">
        <f t="shared" si="36"/>
        <v>41203</v>
      </c>
      <c r="BR31" s="450">
        <f t="shared" si="33"/>
        <v>62.677852419965106</v>
      </c>
      <c r="BT31" s="450">
        <f t="shared" si="34"/>
        <v>58.391731787244765</v>
      </c>
    </row>
    <row r="32" spans="1:72">
      <c r="A32" s="6">
        <v>10</v>
      </c>
      <c r="B32" s="6">
        <v>22</v>
      </c>
      <c r="C32" s="143">
        <f t="shared" si="35"/>
        <v>40838</v>
      </c>
      <c r="D32" s="82">
        <f t="shared" si="1"/>
        <v>129.42673712666667</v>
      </c>
      <c r="E32" s="82">
        <f t="shared" si="2"/>
        <v>65.252681979897176</v>
      </c>
      <c r="F32" s="355">
        <v>69.421450000000007</v>
      </c>
      <c r="G32" s="355">
        <v>89.256150000000005</v>
      </c>
      <c r="H32" s="355">
        <v>126.94208</v>
      </c>
      <c r="I32" s="355">
        <v>103.14044</v>
      </c>
      <c r="J32" s="355">
        <v>91.239620000000002</v>
      </c>
      <c r="K32" s="355">
        <v>122.97514000000001</v>
      </c>
      <c r="L32" s="355">
        <v>111.07432</v>
      </c>
      <c r="M32" s="355">
        <v>83.30574</v>
      </c>
      <c r="N32" s="355">
        <v>162.64454000000001</v>
      </c>
      <c r="O32" s="355">
        <v>130.90902</v>
      </c>
      <c r="P32" s="355">
        <v>168.59495000000001</v>
      </c>
      <c r="Q32" s="355">
        <v>216.9122792</v>
      </c>
      <c r="R32" s="82">
        <v>201.65</v>
      </c>
      <c r="S32" s="82">
        <v>64.489999999999995</v>
      </c>
      <c r="T32" s="82">
        <v>85.73</v>
      </c>
      <c r="U32" s="82">
        <v>125.87</v>
      </c>
      <c r="V32" s="82">
        <v>153.85</v>
      </c>
      <c r="W32" s="82">
        <v>59.38</v>
      </c>
      <c r="X32" s="82">
        <v>129.91999999999999</v>
      </c>
      <c r="Y32" s="82">
        <v>194.46</v>
      </c>
      <c r="Z32" s="82">
        <v>101.47</v>
      </c>
      <c r="AA32" s="82">
        <v>196.11</v>
      </c>
      <c r="AB32" s="82">
        <v>165.33</v>
      </c>
      <c r="AC32" s="82">
        <v>218</v>
      </c>
      <c r="AD32" s="82">
        <v>138.53</v>
      </c>
      <c r="AE32" s="82">
        <v>149.13710929999999</v>
      </c>
      <c r="AF32" s="10">
        <v>108.71399070000001</v>
      </c>
      <c r="AG32" s="355">
        <v>92.310693799999996</v>
      </c>
      <c r="AH32" s="355">
        <v>107.5635781</v>
      </c>
      <c r="AI32" s="355">
        <v>113.87101269999999</v>
      </c>
      <c r="AK32" s="450">
        <f t="shared" si="3"/>
        <v>34.999470632719941</v>
      </c>
      <c r="AL32" s="450">
        <f t="shared" si="4"/>
        <v>44.999319384925641</v>
      </c>
      <c r="AM32" s="450">
        <f t="shared" si="5"/>
        <v>63.999032014116459</v>
      </c>
      <c r="AN32" s="450">
        <f t="shared" si="6"/>
        <v>51.99921351146962</v>
      </c>
      <c r="AO32" s="450">
        <f t="shared" si="7"/>
        <v>45.999304260146204</v>
      </c>
      <c r="AP32" s="450">
        <f t="shared" si="8"/>
        <v>61.999062263675327</v>
      </c>
      <c r="AQ32" s="450">
        <f t="shared" si="9"/>
        <v>55.999153012351904</v>
      </c>
      <c r="AR32" s="450">
        <f t="shared" si="10"/>
        <v>41.999364759263926</v>
      </c>
      <c r="AS32" s="450">
        <f t="shared" si="11"/>
        <v>81.998759768086714</v>
      </c>
      <c r="AT32" s="450">
        <f t="shared" si="12"/>
        <v>65.999001764557605</v>
      </c>
      <c r="AU32" s="450">
        <f t="shared" si="13"/>
        <v>84.998714393748429</v>
      </c>
      <c r="AV32" s="450">
        <f t="shared" si="14"/>
        <v>109.3583459541215</v>
      </c>
      <c r="AW32" s="450">
        <f t="shared" si="15"/>
        <v>101.663725737333</v>
      </c>
      <c r="AX32" s="450">
        <f t="shared" si="16"/>
        <v>32.513234182001511</v>
      </c>
      <c r="AY32" s="450">
        <f t="shared" si="17"/>
        <v>43.221578018653894</v>
      </c>
      <c r="AZ32" s="450">
        <f t="shared" si="18"/>
        <v>63.458532896395262</v>
      </c>
      <c r="BA32" s="450">
        <f t="shared" si="19"/>
        <v>77.564910511721706</v>
      </c>
      <c r="BB32" s="450">
        <f t="shared" si="20"/>
        <v>29.936980085707084</v>
      </c>
      <c r="BC32" s="450">
        <f t="shared" si="21"/>
        <v>65.500378119485745</v>
      </c>
      <c r="BD32" s="450">
        <f t="shared" si="22"/>
        <v>98.038820267204443</v>
      </c>
      <c r="BE32" s="450">
        <f t="shared" si="23"/>
        <v>51.157045626417947</v>
      </c>
      <c r="BF32" s="450">
        <f t="shared" si="24"/>
        <v>98.870683135870934</v>
      </c>
      <c r="BG32" s="450">
        <f t="shared" si="25"/>
        <v>83.352659440383164</v>
      </c>
      <c r="BH32" s="450">
        <f t="shared" si="26"/>
        <v>109.90673052684649</v>
      </c>
      <c r="BI32" s="450">
        <f t="shared" si="27"/>
        <v>69.841189815981849</v>
      </c>
      <c r="BJ32" s="450">
        <f t="shared" si="28"/>
        <v>75.188862767834635</v>
      </c>
      <c r="BK32" s="450">
        <f t="shared" si="29"/>
        <v>54.809171010839428</v>
      </c>
      <c r="BL32" s="450">
        <f t="shared" si="30"/>
        <v>46.539296092765312</v>
      </c>
      <c r="BM32" s="450">
        <f t="shared" si="31"/>
        <v>54.229179783211492</v>
      </c>
      <c r="BN32" s="450">
        <f t="shared" si="32"/>
        <v>57.409131686412906</v>
      </c>
      <c r="BQ32" s="549">
        <f t="shared" si="36"/>
        <v>41204</v>
      </c>
      <c r="BR32" s="450">
        <f t="shared" si="33"/>
        <v>64.111112780438617</v>
      </c>
      <c r="BT32" s="450">
        <f t="shared" si="34"/>
        <v>62.728797580035291</v>
      </c>
    </row>
    <row r="33" spans="1:72">
      <c r="A33" s="6">
        <v>10</v>
      </c>
      <c r="B33" s="6">
        <v>23</v>
      </c>
      <c r="C33" s="143">
        <f t="shared" si="35"/>
        <v>40839</v>
      </c>
      <c r="D33" s="82">
        <f t="shared" si="1"/>
        <v>122.49339823666675</v>
      </c>
      <c r="E33" s="82">
        <f t="shared" si="2"/>
        <v>61.757121729427091</v>
      </c>
      <c r="F33" s="355">
        <v>79.338800000000006</v>
      </c>
      <c r="G33" s="355">
        <v>97.190030000000007</v>
      </c>
      <c r="H33" s="355">
        <v>126.94208</v>
      </c>
      <c r="I33" s="355">
        <v>83.30574</v>
      </c>
      <c r="J33" s="355">
        <v>166.61148</v>
      </c>
      <c r="K33" s="355">
        <v>45.619810000000001</v>
      </c>
      <c r="L33" s="355">
        <v>81.322270000000003</v>
      </c>
      <c r="M33" s="355">
        <v>25.78511</v>
      </c>
      <c r="N33" s="355">
        <v>190.41311999999999</v>
      </c>
      <c r="O33" s="355">
        <v>140.82637</v>
      </c>
      <c r="P33" s="355">
        <v>178.51230000000001</v>
      </c>
      <c r="Q33" s="355">
        <v>198.04947949999999</v>
      </c>
      <c r="R33" s="82">
        <v>183.37</v>
      </c>
      <c r="S33" s="82">
        <v>73.75</v>
      </c>
      <c r="T33" s="82">
        <v>85.86</v>
      </c>
      <c r="U33" s="82">
        <v>115.18</v>
      </c>
      <c r="V33" s="82">
        <v>172.32</v>
      </c>
      <c r="W33" s="82">
        <v>99.16</v>
      </c>
      <c r="X33" s="82">
        <v>113.91</v>
      </c>
      <c r="Y33" s="82">
        <v>184.72</v>
      </c>
      <c r="Z33" s="82">
        <v>93.65</v>
      </c>
      <c r="AA33" s="82">
        <v>168</v>
      </c>
      <c r="AB33" s="82">
        <v>200.29</v>
      </c>
      <c r="AC33" s="82">
        <v>172.05</v>
      </c>
      <c r="AD33" s="82">
        <v>139.19999999999999</v>
      </c>
      <c r="AE33" s="82">
        <v>133.01149820000001</v>
      </c>
      <c r="AF33" s="10">
        <v>42.406588599999999</v>
      </c>
      <c r="AG33" s="355">
        <v>89.9900339</v>
      </c>
      <c r="AH33" s="355">
        <v>79.987546600002915</v>
      </c>
      <c r="AI33" s="355">
        <v>114.02969030000001</v>
      </c>
      <c r="AK33" s="450">
        <f t="shared" si="3"/>
        <v>39.999395008822788</v>
      </c>
      <c r="AL33" s="450">
        <f t="shared" si="4"/>
        <v>48.999258885807919</v>
      </c>
      <c r="AM33" s="450">
        <f t="shared" si="5"/>
        <v>63.999032014116459</v>
      </c>
      <c r="AN33" s="450">
        <f t="shared" si="6"/>
        <v>41.999364759263926</v>
      </c>
      <c r="AO33" s="450">
        <f t="shared" si="7"/>
        <v>83.998729518527853</v>
      </c>
      <c r="AP33" s="450">
        <f t="shared" si="8"/>
        <v>22.999652130073102</v>
      </c>
      <c r="AQ33" s="450">
        <f t="shared" si="9"/>
        <v>40.999379884043357</v>
      </c>
      <c r="AR33" s="450">
        <f t="shared" si="10"/>
        <v>12.999803377867405</v>
      </c>
      <c r="AS33" s="450">
        <f t="shared" si="11"/>
        <v>95.998548021174685</v>
      </c>
      <c r="AT33" s="450">
        <f t="shared" si="12"/>
        <v>70.998926140660444</v>
      </c>
      <c r="AU33" s="450">
        <f t="shared" si="13"/>
        <v>89.998638769851283</v>
      </c>
      <c r="AV33" s="450">
        <f t="shared" si="14"/>
        <v>99.848489790773883</v>
      </c>
      <c r="AW33" s="450">
        <f t="shared" si="15"/>
        <v>92.447693471136873</v>
      </c>
      <c r="AX33" s="450">
        <f t="shared" si="16"/>
        <v>37.181749432820773</v>
      </c>
      <c r="AY33" s="450">
        <f t="shared" si="17"/>
        <v>43.287118729518525</v>
      </c>
      <c r="AZ33" s="450">
        <f t="shared" si="18"/>
        <v>58.069069826065039</v>
      </c>
      <c r="BA33" s="450">
        <f t="shared" si="19"/>
        <v>86.876733047643043</v>
      </c>
      <c r="BB33" s="450">
        <f t="shared" si="20"/>
        <v>49.992437610284846</v>
      </c>
      <c r="BC33" s="450">
        <f t="shared" si="21"/>
        <v>57.428787496849004</v>
      </c>
      <c r="BD33" s="450">
        <f t="shared" si="22"/>
        <v>93.128308545500374</v>
      </c>
      <c r="BE33" s="450">
        <f t="shared" si="23"/>
        <v>47.214519788253092</v>
      </c>
      <c r="BF33" s="450">
        <f t="shared" si="24"/>
        <v>84.698764809679858</v>
      </c>
      <c r="BG33" s="450">
        <f t="shared" si="25"/>
        <v>100.97806906982606</v>
      </c>
      <c r="BH33" s="450">
        <f t="shared" si="26"/>
        <v>86.740610032770363</v>
      </c>
      <c r="BI33" s="450">
        <f t="shared" si="27"/>
        <v>70.178976556591877</v>
      </c>
      <c r="BJ33" s="450">
        <f t="shared" si="28"/>
        <v>67.058985732291404</v>
      </c>
      <c r="BK33" s="450">
        <f t="shared" si="29"/>
        <v>21.37967663221578</v>
      </c>
      <c r="BL33" s="450">
        <f t="shared" si="30"/>
        <v>45.369313788757246</v>
      </c>
      <c r="BM33" s="450">
        <f t="shared" si="31"/>
        <v>40.326466649862823</v>
      </c>
      <c r="BN33" s="450">
        <f t="shared" si="32"/>
        <v>57.48913047643056</v>
      </c>
      <c r="BQ33" s="549">
        <f t="shared" si="36"/>
        <v>41205</v>
      </c>
      <c r="BR33" s="450">
        <f t="shared" si="33"/>
        <v>54.690463221578383</v>
      </c>
      <c r="BT33" s="450">
        <f t="shared" si="34"/>
        <v>57.779100151247803</v>
      </c>
    </row>
    <row r="34" spans="1:72">
      <c r="A34" s="6">
        <v>10</v>
      </c>
      <c r="B34" s="6">
        <v>24</v>
      </c>
      <c r="C34" s="143">
        <f t="shared" si="35"/>
        <v>40840</v>
      </c>
      <c r="D34" s="82">
        <f t="shared" si="1"/>
        <v>129.73361230333322</v>
      </c>
      <c r="E34" s="82">
        <f t="shared" si="2"/>
        <v>65.407398298604576</v>
      </c>
      <c r="F34" s="355">
        <v>69.421450000000007</v>
      </c>
      <c r="G34" s="355">
        <v>134.87595999999999</v>
      </c>
      <c r="H34" s="355">
        <v>128.92555000000002</v>
      </c>
      <c r="I34" s="355">
        <v>93.223089999999999</v>
      </c>
      <c r="J34" s="355">
        <v>63.471040000000002</v>
      </c>
      <c r="K34" s="355">
        <v>97.190030000000007</v>
      </c>
      <c r="L34" s="355">
        <v>111.07432</v>
      </c>
      <c r="M34" s="355">
        <v>93.223089999999999</v>
      </c>
      <c r="N34" s="355">
        <v>192.39659</v>
      </c>
      <c r="O34" s="355">
        <v>130.90902</v>
      </c>
      <c r="P34" s="355">
        <v>128.92555000000002</v>
      </c>
      <c r="Q34" s="355">
        <v>188.3899806</v>
      </c>
      <c r="R34" s="82">
        <v>202.96</v>
      </c>
      <c r="S34" s="82">
        <v>102.04</v>
      </c>
      <c r="T34" s="82">
        <v>85.97</v>
      </c>
      <c r="U34" s="82">
        <v>116.57</v>
      </c>
      <c r="V34" s="82">
        <v>171.92</v>
      </c>
      <c r="W34" s="82">
        <v>56.6</v>
      </c>
      <c r="X34" s="82">
        <v>140.93</v>
      </c>
      <c r="Y34" s="82">
        <v>180.87</v>
      </c>
      <c r="Z34" s="82">
        <v>93.34</v>
      </c>
      <c r="AA34" s="82">
        <v>158.61000000000001</v>
      </c>
      <c r="AB34" s="82">
        <v>201.31</v>
      </c>
      <c r="AC34" s="82">
        <v>284.37</v>
      </c>
      <c r="AD34" s="82">
        <v>141.31</v>
      </c>
      <c r="AE34" s="82">
        <v>125.6726592</v>
      </c>
      <c r="AF34" s="10">
        <v>109.24952759999999</v>
      </c>
      <c r="AG34" s="355">
        <v>85.428052899999997</v>
      </c>
      <c r="AH34" s="355">
        <v>117.02754659999651</v>
      </c>
      <c r="AI34" s="355">
        <v>85.804912200000004</v>
      </c>
      <c r="AK34" s="450">
        <f t="shared" si="3"/>
        <v>34.999470632719941</v>
      </c>
      <c r="AL34" s="450">
        <f t="shared" si="4"/>
        <v>67.998971514998729</v>
      </c>
      <c r="AM34" s="450">
        <f t="shared" si="5"/>
        <v>64.999016889337042</v>
      </c>
      <c r="AN34" s="450">
        <f t="shared" si="6"/>
        <v>46.999289135366773</v>
      </c>
      <c r="AO34" s="450">
        <f t="shared" si="7"/>
        <v>31.999516007058229</v>
      </c>
      <c r="AP34" s="450">
        <f t="shared" si="8"/>
        <v>48.999258885807919</v>
      </c>
      <c r="AQ34" s="450">
        <f t="shared" si="9"/>
        <v>55.999153012351904</v>
      </c>
      <c r="AR34" s="450">
        <f t="shared" si="10"/>
        <v>46.999289135366773</v>
      </c>
      <c r="AS34" s="450">
        <f t="shared" si="11"/>
        <v>96.998532896395261</v>
      </c>
      <c r="AT34" s="450">
        <f t="shared" si="12"/>
        <v>65.999001764557605</v>
      </c>
      <c r="AU34" s="450">
        <f t="shared" si="13"/>
        <v>64.999016889337042</v>
      </c>
      <c r="AV34" s="450">
        <f t="shared" si="14"/>
        <v>94.978563448449705</v>
      </c>
      <c r="AW34" s="450">
        <f t="shared" si="15"/>
        <v>102.32417443912277</v>
      </c>
      <c r="AX34" s="450">
        <f t="shared" si="16"/>
        <v>51.444416435593652</v>
      </c>
      <c r="AY34" s="450">
        <f t="shared" si="17"/>
        <v>43.342576254096294</v>
      </c>
      <c r="AZ34" s="450">
        <f t="shared" si="18"/>
        <v>58.769851273002267</v>
      </c>
      <c r="BA34" s="450">
        <f t="shared" si="19"/>
        <v>86.67506932190571</v>
      </c>
      <c r="BB34" s="450">
        <f t="shared" si="20"/>
        <v>28.535417191832618</v>
      </c>
      <c r="BC34" s="450">
        <f t="shared" si="21"/>
        <v>71.051172170405849</v>
      </c>
      <c r="BD34" s="450">
        <f t="shared" si="22"/>
        <v>91.187295185278543</v>
      </c>
      <c r="BE34" s="450">
        <f t="shared" si="23"/>
        <v>47.058230400806657</v>
      </c>
      <c r="BF34" s="450">
        <f t="shared" si="24"/>
        <v>79.964708847995965</v>
      </c>
      <c r="BG34" s="450">
        <f t="shared" si="25"/>
        <v>101.49231157045627</v>
      </c>
      <c r="BH34" s="450">
        <f t="shared" si="26"/>
        <v>143.36778421981347</v>
      </c>
      <c r="BI34" s="450">
        <f t="shared" si="27"/>
        <v>71.242752709856319</v>
      </c>
      <c r="BJ34" s="450">
        <f t="shared" si="28"/>
        <v>63.359041693975293</v>
      </c>
      <c r="BK34" s="450">
        <f t="shared" si="29"/>
        <v>55.079166927148975</v>
      </c>
      <c r="BL34" s="450">
        <f t="shared" si="30"/>
        <v>43.069348575749935</v>
      </c>
      <c r="BM34" s="450">
        <f t="shared" si="31"/>
        <v>59.000527653136629</v>
      </c>
      <c r="BN34" s="450">
        <f t="shared" si="32"/>
        <v>43.259345702041848</v>
      </c>
      <c r="BQ34" s="549">
        <f t="shared" si="36"/>
        <v>41206</v>
      </c>
      <c r="BR34" s="450">
        <f t="shared" si="33"/>
        <v>67.999379153011915</v>
      </c>
      <c r="BT34" s="450">
        <f t="shared" si="34"/>
        <v>61.179784673555957</v>
      </c>
    </row>
    <row r="35" spans="1:72">
      <c r="A35" s="6">
        <v>10</v>
      </c>
      <c r="B35" s="6">
        <v>25</v>
      </c>
      <c r="C35" s="143">
        <f t="shared" si="35"/>
        <v>40841</v>
      </c>
      <c r="D35" s="82">
        <f t="shared" si="1"/>
        <v>125.16300867333334</v>
      </c>
      <c r="E35" s="82">
        <f t="shared" si="2"/>
        <v>63.103051053624874</v>
      </c>
      <c r="F35" s="355">
        <v>69.421450000000007</v>
      </c>
      <c r="G35" s="355">
        <v>61.487570000000005</v>
      </c>
      <c r="H35" s="355">
        <v>105.12391000000001</v>
      </c>
      <c r="I35" s="355">
        <v>93.223089999999999</v>
      </c>
      <c r="J35" s="355">
        <v>81.322270000000003</v>
      </c>
      <c r="K35" s="355">
        <v>95.206559999999996</v>
      </c>
      <c r="L35" s="355">
        <v>91.239620000000002</v>
      </c>
      <c r="M35" s="355">
        <v>83.30574</v>
      </c>
      <c r="N35" s="355">
        <v>218.18170000000001</v>
      </c>
      <c r="O35" s="355">
        <v>130.90902</v>
      </c>
      <c r="P35" s="355">
        <v>158.67760000000001</v>
      </c>
      <c r="Q35" s="355">
        <v>196.68088520000001</v>
      </c>
      <c r="R35" s="82">
        <v>193.55</v>
      </c>
      <c r="S35" s="82">
        <v>111.21</v>
      </c>
      <c r="T35" s="82">
        <v>85.67</v>
      </c>
      <c r="U35" s="82">
        <v>98.9</v>
      </c>
      <c r="V35" s="82">
        <v>163</v>
      </c>
      <c r="W35" s="82">
        <v>147.11000000000001</v>
      </c>
      <c r="X35" s="82">
        <v>144.35</v>
      </c>
      <c r="Y35" s="82">
        <v>162.28</v>
      </c>
      <c r="Z35" s="82">
        <v>109.95</v>
      </c>
      <c r="AA35" s="82">
        <v>169.68</v>
      </c>
      <c r="AB35" s="82">
        <v>210.33</v>
      </c>
      <c r="AC35" s="82">
        <v>201.31</v>
      </c>
      <c r="AD35" s="82">
        <v>149.30000000000001</v>
      </c>
      <c r="AE35" s="82">
        <v>118.01646500000001</v>
      </c>
      <c r="AF35" s="10">
        <v>67.973516900000007</v>
      </c>
      <c r="AG35" s="355">
        <v>60.476000299999995</v>
      </c>
      <c r="AH35" s="355">
        <v>104.4693649</v>
      </c>
      <c r="AI35" s="355">
        <v>72.53549790000001</v>
      </c>
      <c r="AK35" s="450">
        <f t="shared" si="3"/>
        <v>34.999470632719941</v>
      </c>
      <c r="AL35" s="450">
        <f t="shared" si="4"/>
        <v>30.999531131837664</v>
      </c>
      <c r="AM35" s="450">
        <f t="shared" si="5"/>
        <v>52.999198386690196</v>
      </c>
      <c r="AN35" s="450">
        <f t="shared" si="6"/>
        <v>46.999289135366773</v>
      </c>
      <c r="AO35" s="450">
        <f t="shared" si="7"/>
        <v>40.999379884043357</v>
      </c>
      <c r="AP35" s="450">
        <f t="shared" si="8"/>
        <v>47.999274010587342</v>
      </c>
      <c r="AQ35" s="450">
        <f t="shared" si="9"/>
        <v>45.999304260146204</v>
      </c>
      <c r="AR35" s="450">
        <f t="shared" si="10"/>
        <v>41.999364759263926</v>
      </c>
      <c r="AS35" s="450">
        <f t="shared" si="11"/>
        <v>109.99833627426267</v>
      </c>
      <c r="AT35" s="450">
        <f t="shared" si="12"/>
        <v>65.999001764557605</v>
      </c>
      <c r="AU35" s="450">
        <f t="shared" si="13"/>
        <v>79.998790017645575</v>
      </c>
      <c r="AV35" s="450">
        <f t="shared" si="14"/>
        <v>99.158500226871695</v>
      </c>
      <c r="AW35" s="450">
        <f t="shared" si="15"/>
        <v>97.580035291152001</v>
      </c>
      <c r="AX35" s="450">
        <f t="shared" si="16"/>
        <v>56.067557348122001</v>
      </c>
      <c r="AY35" s="450">
        <f t="shared" si="17"/>
        <v>43.191328459793297</v>
      </c>
      <c r="AZ35" s="450">
        <f t="shared" si="18"/>
        <v>49.861356188555582</v>
      </c>
      <c r="BA35" s="450">
        <f t="shared" si="19"/>
        <v>82.177968237963199</v>
      </c>
      <c r="BB35" s="450">
        <f t="shared" si="20"/>
        <v>74.166876733047644</v>
      </c>
      <c r="BC35" s="450">
        <f t="shared" si="21"/>
        <v>72.775397025460038</v>
      </c>
      <c r="BD35" s="450">
        <f t="shared" si="22"/>
        <v>81.814973531635999</v>
      </c>
      <c r="BE35" s="450">
        <f t="shared" si="23"/>
        <v>55.432316612049405</v>
      </c>
      <c r="BF35" s="450">
        <f t="shared" si="24"/>
        <v>85.545752457776658</v>
      </c>
      <c r="BG35" s="450">
        <f t="shared" si="25"/>
        <v>106.03982858583312</v>
      </c>
      <c r="BH35" s="450">
        <f t="shared" si="26"/>
        <v>101.49231157045627</v>
      </c>
      <c r="BI35" s="450">
        <f t="shared" si="27"/>
        <v>75.270985631459538</v>
      </c>
      <c r="BJ35" s="450">
        <f t="shared" si="28"/>
        <v>59.4991000756239</v>
      </c>
      <c r="BK35" s="450">
        <f t="shared" si="29"/>
        <v>34.269481673808926</v>
      </c>
      <c r="BL35" s="450">
        <f t="shared" si="30"/>
        <v>30.489538845475167</v>
      </c>
      <c r="BM35" s="450">
        <f t="shared" si="31"/>
        <v>52.669203377867404</v>
      </c>
      <c r="BN35" s="450">
        <f t="shared" si="32"/>
        <v>36.569446886816237</v>
      </c>
      <c r="BQ35" s="549">
        <f t="shared" si="36"/>
        <v>41207</v>
      </c>
      <c r="BR35" s="450">
        <f t="shared" si="33"/>
        <v>61.09690973027476</v>
      </c>
      <c r="BT35" s="450">
        <f t="shared" si="34"/>
        <v>55.749936980085707</v>
      </c>
    </row>
    <row r="36" spans="1:72">
      <c r="A36" s="6">
        <v>10</v>
      </c>
      <c r="B36" s="6">
        <v>26</v>
      </c>
      <c r="C36" s="143">
        <f t="shared" si="35"/>
        <v>40842</v>
      </c>
      <c r="D36" s="82">
        <f t="shared" si="1"/>
        <v>126.78874350333335</v>
      </c>
      <c r="E36" s="82">
        <f t="shared" si="2"/>
        <v>63.922692807722498</v>
      </c>
      <c r="F36" s="355">
        <v>97.190030000000007</v>
      </c>
      <c r="G36" s="355">
        <v>89.256150000000005</v>
      </c>
      <c r="H36" s="355">
        <v>91.239620000000002</v>
      </c>
      <c r="I36" s="355">
        <v>93.223089999999999</v>
      </c>
      <c r="J36" s="355">
        <v>128.92555000000002</v>
      </c>
      <c r="K36" s="355">
        <v>87.272680000000008</v>
      </c>
      <c r="L36" s="355">
        <v>73.388390000000001</v>
      </c>
      <c r="M36" s="355">
        <v>65.454509999999999</v>
      </c>
      <c r="N36" s="355">
        <v>218.18170000000001</v>
      </c>
      <c r="O36" s="355">
        <v>138.84290000000001</v>
      </c>
      <c r="P36" s="355">
        <v>148.76025000000001</v>
      </c>
      <c r="Q36" s="355">
        <v>191.404855</v>
      </c>
      <c r="R36" s="82">
        <v>183.7</v>
      </c>
      <c r="S36" s="82">
        <v>46.56</v>
      </c>
      <c r="T36" s="82">
        <v>86.21</v>
      </c>
      <c r="U36" s="82">
        <v>113.61</v>
      </c>
      <c r="V36" s="82">
        <v>154.11000000000001</v>
      </c>
      <c r="W36" s="82">
        <v>107.94</v>
      </c>
      <c r="X36" s="82">
        <v>145.37</v>
      </c>
      <c r="Y36" s="82">
        <v>181.14</v>
      </c>
      <c r="Z36" s="82">
        <v>93.86</v>
      </c>
      <c r="AA36" s="82">
        <v>160.78</v>
      </c>
      <c r="AB36" s="82">
        <v>193.73</v>
      </c>
      <c r="AC36" s="82">
        <v>201.58</v>
      </c>
      <c r="AD36" s="82">
        <v>141.4</v>
      </c>
      <c r="AE36" s="82">
        <v>114.00985559999999</v>
      </c>
      <c r="AF36" s="10">
        <v>201.63956020000001</v>
      </c>
      <c r="AG36" s="355">
        <v>92.350363200000004</v>
      </c>
      <c r="AH36" s="355">
        <v>98.149364900000293</v>
      </c>
      <c r="AI36" s="355">
        <v>64.383436200000006</v>
      </c>
      <c r="AK36" s="450">
        <f t="shared" si="3"/>
        <v>48.999258885807919</v>
      </c>
      <c r="AL36" s="450">
        <f t="shared" si="4"/>
        <v>44.999319384925641</v>
      </c>
      <c r="AM36" s="450">
        <f t="shared" si="5"/>
        <v>45.999304260146204</v>
      </c>
      <c r="AN36" s="450">
        <f t="shared" si="6"/>
        <v>46.999289135366773</v>
      </c>
      <c r="AO36" s="450">
        <f t="shared" si="7"/>
        <v>64.999016889337042</v>
      </c>
      <c r="AP36" s="450">
        <f t="shared" si="8"/>
        <v>43.999334509705072</v>
      </c>
      <c r="AQ36" s="450">
        <f t="shared" si="9"/>
        <v>36.99944038316108</v>
      </c>
      <c r="AR36" s="450">
        <f t="shared" si="10"/>
        <v>32.999500882278802</v>
      </c>
      <c r="AS36" s="450">
        <f t="shared" si="11"/>
        <v>109.99833627426267</v>
      </c>
      <c r="AT36" s="450">
        <f t="shared" si="12"/>
        <v>69.998941265439882</v>
      </c>
      <c r="AU36" s="450">
        <f t="shared" si="13"/>
        <v>74.998865641542736</v>
      </c>
      <c r="AV36" s="450">
        <f t="shared" si="14"/>
        <v>96.498540458784973</v>
      </c>
      <c r="AW36" s="450">
        <f t="shared" si="15"/>
        <v>92.614066044870171</v>
      </c>
      <c r="AX36" s="450">
        <f t="shared" si="16"/>
        <v>23.47365767582556</v>
      </c>
      <c r="AY36" s="450">
        <f t="shared" si="17"/>
        <v>43.463574489538694</v>
      </c>
      <c r="AZ36" s="450">
        <f t="shared" si="18"/>
        <v>57.277539702546001</v>
      </c>
      <c r="BA36" s="450">
        <f t="shared" si="19"/>
        <v>77.695991933450969</v>
      </c>
      <c r="BB36" s="450">
        <f t="shared" si="20"/>
        <v>54.418956390219307</v>
      </c>
      <c r="BC36" s="450">
        <f t="shared" si="21"/>
        <v>73.289639526090241</v>
      </c>
      <c r="BD36" s="450">
        <f t="shared" si="22"/>
        <v>91.323418200151238</v>
      </c>
      <c r="BE36" s="450">
        <f t="shared" si="23"/>
        <v>47.320393244265183</v>
      </c>
      <c r="BF36" s="450">
        <f t="shared" si="24"/>
        <v>81.058734560120996</v>
      </c>
      <c r="BG36" s="450">
        <f t="shared" si="25"/>
        <v>97.670783967733797</v>
      </c>
      <c r="BH36" s="450">
        <f t="shared" si="26"/>
        <v>101.62843458532898</v>
      </c>
      <c r="BI36" s="450">
        <f t="shared" si="27"/>
        <v>71.288127048147217</v>
      </c>
      <c r="BJ36" s="450">
        <f t="shared" si="28"/>
        <v>57.479130627678344</v>
      </c>
      <c r="BK36" s="450">
        <f t="shared" si="29"/>
        <v>101.65846241492312</v>
      </c>
      <c r="BL36" s="450">
        <f t="shared" si="30"/>
        <v>46.559295790269729</v>
      </c>
      <c r="BM36" s="450">
        <f t="shared" si="31"/>
        <v>49.482916511217688</v>
      </c>
      <c r="BN36" s="450">
        <f t="shared" si="32"/>
        <v>32.459509049659694</v>
      </c>
      <c r="BQ36" s="549">
        <f t="shared" si="36"/>
        <v>41208</v>
      </c>
      <c r="BR36" s="450">
        <f t="shared" si="33"/>
        <v>75.031374476934744</v>
      </c>
      <c r="BT36" s="450">
        <f t="shared" si="34"/>
        <v>57.378335165112176</v>
      </c>
    </row>
    <row r="37" spans="1:72">
      <c r="A37" s="6">
        <v>10</v>
      </c>
      <c r="B37" s="6">
        <v>27</v>
      </c>
      <c r="C37" s="143">
        <f t="shared" si="35"/>
        <v>40843</v>
      </c>
      <c r="D37" s="82">
        <f t="shared" si="1"/>
        <v>124.30450141000009</v>
      </c>
      <c r="E37" s="82">
        <f t="shared" si="2"/>
        <v>62.670220073910912</v>
      </c>
      <c r="F37" s="355">
        <v>79.338800000000006</v>
      </c>
      <c r="G37" s="355">
        <v>115.04126000000001</v>
      </c>
      <c r="H37" s="355">
        <v>93.223089999999999</v>
      </c>
      <c r="I37" s="355">
        <v>101.15697</v>
      </c>
      <c r="J37" s="355">
        <v>53.553690000000003</v>
      </c>
      <c r="K37" s="355">
        <v>93.223089999999999</v>
      </c>
      <c r="L37" s="355">
        <v>83.30574</v>
      </c>
      <c r="M37" s="355">
        <v>105.12391000000001</v>
      </c>
      <c r="N37" s="355">
        <v>277.68580000000003</v>
      </c>
      <c r="O37" s="355">
        <v>128.92555000000002</v>
      </c>
      <c r="P37" s="355">
        <v>208.26435000000001</v>
      </c>
      <c r="Q37" s="355">
        <v>181.74535610000001</v>
      </c>
      <c r="R37" s="82">
        <v>184.3</v>
      </c>
      <c r="S37" s="82">
        <v>46.77</v>
      </c>
      <c r="T37" s="82">
        <v>86.74</v>
      </c>
      <c r="U37" s="82">
        <v>105.01</v>
      </c>
      <c r="V37" s="82">
        <v>163.13999999999999</v>
      </c>
      <c r="W37" s="82">
        <v>104.26</v>
      </c>
      <c r="X37" s="82">
        <v>149.41</v>
      </c>
      <c r="Y37" s="82">
        <v>142.97</v>
      </c>
      <c r="Z37" s="82">
        <v>85.67</v>
      </c>
      <c r="AA37" s="82">
        <v>180.14</v>
      </c>
      <c r="AB37" s="82">
        <v>194.38</v>
      </c>
      <c r="AC37" s="82">
        <v>165.29</v>
      </c>
      <c r="AD37" s="82">
        <v>145.41</v>
      </c>
      <c r="AE37" s="82">
        <v>115.4776234</v>
      </c>
      <c r="AF37" s="10">
        <v>87.173506500000002</v>
      </c>
      <c r="AG37" s="355">
        <v>76.403264400000012</v>
      </c>
      <c r="AH37" s="355">
        <v>98.489034300003198</v>
      </c>
      <c r="AI37" s="355">
        <v>77.514007599999999</v>
      </c>
      <c r="AK37" s="450">
        <f t="shared" si="3"/>
        <v>39.999395008822788</v>
      </c>
      <c r="AL37" s="450">
        <f t="shared" si="4"/>
        <v>57.999122762793043</v>
      </c>
      <c r="AM37" s="450">
        <f t="shared" si="5"/>
        <v>46.999289135366773</v>
      </c>
      <c r="AN37" s="450">
        <f t="shared" si="6"/>
        <v>50.999228636249057</v>
      </c>
      <c r="AO37" s="450">
        <f t="shared" si="7"/>
        <v>26.999591630955383</v>
      </c>
      <c r="AP37" s="450">
        <f t="shared" si="8"/>
        <v>46.999289135366773</v>
      </c>
      <c r="AQ37" s="450">
        <f t="shared" si="9"/>
        <v>41.999364759263926</v>
      </c>
      <c r="AR37" s="450">
        <f t="shared" si="10"/>
        <v>52.999198386690196</v>
      </c>
      <c r="AS37" s="450">
        <f t="shared" si="11"/>
        <v>139.99788253087976</v>
      </c>
      <c r="AT37" s="450">
        <f t="shared" si="12"/>
        <v>64.999016889337042</v>
      </c>
      <c r="AU37" s="450">
        <f t="shared" si="13"/>
        <v>104.99841189815982</v>
      </c>
      <c r="AV37" s="450">
        <f t="shared" si="14"/>
        <v>91.62861411646081</v>
      </c>
      <c r="AW37" s="450">
        <f t="shared" si="15"/>
        <v>92.916561633476178</v>
      </c>
      <c r="AX37" s="450">
        <f t="shared" si="16"/>
        <v>23.579531131837662</v>
      </c>
      <c r="AY37" s="450">
        <f t="shared" si="17"/>
        <v>43.730778926140658</v>
      </c>
      <c r="AZ37" s="450">
        <f t="shared" si="18"/>
        <v>52.94176959919335</v>
      </c>
      <c r="BA37" s="450">
        <f t="shared" si="19"/>
        <v>82.248550541971255</v>
      </c>
      <c r="BB37" s="450">
        <f t="shared" si="20"/>
        <v>52.563650113435848</v>
      </c>
      <c r="BC37" s="450">
        <f t="shared" si="21"/>
        <v>75.3264431560373</v>
      </c>
      <c r="BD37" s="450">
        <f t="shared" si="22"/>
        <v>72.079657171666241</v>
      </c>
      <c r="BE37" s="450">
        <f t="shared" si="23"/>
        <v>43.191328459793297</v>
      </c>
      <c r="BF37" s="450">
        <f t="shared" si="24"/>
        <v>90.819258885807912</v>
      </c>
      <c r="BG37" s="450">
        <f t="shared" si="25"/>
        <v>97.998487522056962</v>
      </c>
      <c r="BH37" s="450">
        <f t="shared" si="26"/>
        <v>83.332493067809423</v>
      </c>
      <c r="BI37" s="450">
        <f t="shared" si="27"/>
        <v>73.309805898663981</v>
      </c>
      <c r="BJ37" s="450">
        <f t="shared" si="28"/>
        <v>58.219119435341568</v>
      </c>
      <c r="BK37" s="450">
        <f t="shared" si="29"/>
        <v>43.949335265944036</v>
      </c>
      <c r="BL37" s="450">
        <f t="shared" si="30"/>
        <v>38.519417393496347</v>
      </c>
      <c r="BM37" s="450">
        <f t="shared" si="31"/>
        <v>49.654164003026565</v>
      </c>
      <c r="BN37" s="450">
        <f t="shared" si="32"/>
        <v>39.079408923619866</v>
      </c>
      <c r="BQ37" s="549">
        <f t="shared" si="36"/>
        <v>41209</v>
      </c>
      <c r="BR37" s="450">
        <f t="shared" si="33"/>
        <v>62.290463927401461</v>
      </c>
      <c r="BT37" s="450">
        <f t="shared" si="34"/>
        <v>52.970483992941773</v>
      </c>
    </row>
    <row r="38" spans="1:72">
      <c r="A38" s="6">
        <v>10</v>
      </c>
      <c r="B38" s="6">
        <v>28</v>
      </c>
      <c r="C38" s="143">
        <f t="shared" si="35"/>
        <v>40844</v>
      </c>
      <c r="D38" s="82">
        <f t="shared" si="1"/>
        <v>127.16964801000005</v>
      </c>
      <c r="E38" s="82">
        <f t="shared" si="2"/>
        <v>64.11473226718833</v>
      </c>
      <c r="F38" s="355">
        <v>87.272680000000008</v>
      </c>
      <c r="G38" s="355">
        <v>115.04126000000001</v>
      </c>
      <c r="H38" s="355">
        <v>85.289209999999997</v>
      </c>
      <c r="I38" s="355">
        <v>83.30574</v>
      </c>
      <c r="J38" s="355">
        <v>101.15697</v>
      </c>
      <c r="K38" s="355">
        <v>81.322270000000003</v>
      </c>
      <c r="L38" s="355">
        <v>136.85943</v>
      </c>
      <c r="M38" s="355">
        <v>91.239620000000002</v>
      </c>
      <c r="N38" s="355">
        <v>192.39659</v>
      </c>
      <c r="O38" s="355">
        <v>120.99167</v>
      </c>
      <c r="P38" s="355">
        <v>178.51230000000001</v>
      </c>
      <c r="Q38" s="355">
        <v>193.38832500000001</v>
      </c>
      <c r="R38" s="82">
        <v>183.95</v>
      </c>
      <c r="S38" s="82">
        <v>65.5</v>
      </c>
      <c r="T38" s="82">
        <v>86.87</v>
      </c>
      <c r="U38" s="82">
        <v>95.98</v>
      </c>
      <c r="V38" s="82">
        <v>154.25</v>
      </c>
      <c r="W38" s="82">
        <v>88.42</v>
      </c>
      <c r="X38" s="82">
        <v>175.31</v>
      </c>
      <c r="Y38" s="82">
        <v>162.30000000000001</v>
      </c>
      <c r="Z38" s="82">
        <v>85.76</v>
      </c>
      <c r="AA38" s="82">
        <v>152.32</v>
      </c>
      <c r="AB38" s="82">
        <v>217.67</v>
      </c>
      <c r="AC38" s="82">
        <v>212.15</v>
      </c>
      <c r="AD38" s="82">
        <v>185.87</v>
      </c>
      <c r="AE38" s="82">
        <v>90.783421900000008</v>
      </c>
      <c r="AF38" s="10">
        <v>103.9139933</v>
      </c>
      <c r="AG38" s="355">
        <v>84.773507800000004</v>
      </c>
      <c r="AH38" s="355">
        <v>104.4693649</v>
      </c>
      <c r="AI38" s="355">
        <v>98.023087400000009</v>
      </c>
      <c r="AK38" s="450">
        <f t="shared" si="3"/>
        <v>43.999334509705072</v>
      </c>
      <c r="AL38" s="450">
        <f t="shared" si="4"/>
        <v>57.999122762793043</v>
      </c>
      <c r="AM38" s="450">
        <f t="shared" si="5"/>
        <v>42.999349634484496</v>
      </c>
      <c r="AN38" s="450">
        <f t="shared" si="6"/>
        <v>41.999364759263926</v>
      </c>
      <c r="AO38" s="450">
        <f t="shared" si="7"/>
        <v>50.999228636249057</v>
      </c>
      <c r="AP38" s="450">
        <f t="shared" si="8"/>
        <v>40.999379884043357</v>
      </c>
      <c r="AQ38" s="450">
        <f t="shared" si="9"/>
        <v>68.998956390219305</v>
      </c>
      <c r="AR38" s="450">
        <f t="shared" si="10"/>
        <v>45.999304260146204</v>
      </c>
      <c r="AS38" s="450">
        <f t="shared" si="11"/>
        <v>96.998532896395261</v>
      </c>
      <c r="AT38" s="450">
        <f t="shared" si="12"/>
        <v>60.999077388454751</v>
      </c>
      <c r="AU38" s="450">
        <f t="shared" si="13"/>
        <v>89.998638769851283</v>
      </c>
      <c r="AV38" s="450">
        <f t="shared" si="14"/>
        <v>97.498525334005549</v>
      </c>
      <c r="AW38" s="450">
        <f t="shared" si="15"/>
        <v>92.740105873456002</v>
      </c>
      <c r="AX38" s="450">
        <f t="shared" si="16"/>
        <v>33.022435089488276</v>
      </c>
      <c r="AY38" s="450">
        <f t="shared" si="17"/>
        <v>43.796319637005297</v>
      </c>
      <c r="AZ38" s="450">
        <f t="shared" si="18"/>
        <v>48.389210990673057</v>
      </c>
      <c r="BA38" s="450">
        <f t="shared" si="19"/>
        <v>77.766574237459039</v>
      </c>
      <c r="BB38" s="450">
        <f t="shared" si="20"/>
        <v>44.577766574237458</v>
      </c>
      <c r="BC38" s="450">
        <f t="shared" si="21"/>
        <v>88.384169397529618</v>
      </c>
      <c r="BD38" s="450">
        <f t="shared" si="22"/>
        <v>81.825056717922863</v>
      </c>
      <c r="BE38" s="450">
        <f t="shared" si="23"/>
        <v>43.236702798084195</v>
      </c>
      <c r="BF38" s="450">
        <f t="shared" si="24"/>
        <v>76.793546760776394</v>
      </c>
      <c r="BG38" s="450">
        <f t="shared" si="25"/>
        <v>109.74035795311318</v>
      </c>
      <c r="BH38" s="450">
        <f t="shared" si="26"/>
        <v>106.95739853793799</v>
      </c>
      <c r="BI38" s="450">
        <f t="shared" si="27"/>
        <v>93.708091756995216</v>
      </c>
      <c r="BJ38" s="450">
        <f t="shared" si="28"/>
        <v>45.769307738845477</v>
      </c>
      <c r="BK38" s="450">
        <f t="shared" si="29"/>
        <v>52.389207612805649</v>
      </c>
      <c r="BL38" s="450">
        <f t="shared" si="30"/>
        <v>42.73935356692715</v>
      </c>
      <c r="BM38" s="450">
        <f t="shared" si="31"/>
        <v>52.669203377867404</v>
      </c>
      <c r="BN38" s="450">
        <f t="shared" si="32"/>
        <v>49.419252533400559</v>
      </c>
      <c r="BQ38" s="549">
        <f t="shared" si="36"/>
        <v>41210</v>
      </c>
      <c r="BR38" s="450">
        <f t="shared" si="33"/>
        <v>69.133269246281827</v>
      </c>
      <c r="BT38" s="450">
        <f t="shared" si="34"/>
        <v>52.529205495336527</v>
      </c>
    </row>
    <row r="39" spans="1:72">
      <c r="A39" s="6">
        <v>10</v>
      </c>
      <c r="B39" s="6">
        <v>29</v>
      </c>
      <c r="C39" s="143">
        <f t="shared" si="35"/>
        <v>40845</v>
      </c>
      <c r="D39" s="82">
        <f t="shared" si="1"/>
        <v>126.71597956333336</v>
      </c>
      <c r="E39" s="82">
        <f t="shared" si="2"/>
        <v>63.886007634768035</v>
      </c>
      <c r="F39" s="355">
        <v>79.338800000000006</v>
      </c>
      <c r="G39" s="355">
        <v>89.256150000000005</v>
      </c>
      <c r="H39" s="355">
        <v>85.289209999999997</v>
      </c>
      <c r="I39" s="355">
        <v>83.30574</v>
      </c>
      <c r="J39" s="355">
        <v>73.388390000000001</v>
      </c>
      <c r="K39" s="355">
        <v>63.471040000000002</v>
      </c>
      <c r="L39" s="355">
        <v>43.636340000000004</v>
      </c>
      <c r="M39" s="355">
        <v>120.99167</v>
      </c>
      <c r="N39" s="355">
        <v>162.64454000000001</v>
      </c>
      <c r="O39" s="355">
        <v>119.0082</v>
      </c>
      <c r="P39" s="355">
        <v>190.41311999999999</v>
      </c>
      <c r="Q39" s="355">
        <v>215.76186660000002</v>
      </c>
      <c r="R39" s="82">
        <v>203.46</v>
      </c>
      <c r="S39" s="82">
        <v>74.7</v>
      </c>
      <c r="T39" s="82">
        <v>86.98</v>
      </c>
      <c r="U39" s="82">
        <v>95.98</v>
      </c>
      <c r="V39" s="82">
        <v>144.93</v>
      </c>
      <c r="W39" s="82">
        <v>113.54</v>
      </c>
      <c r="X39" s="82">
        <v>174.96</v>
      </c>
      <c r="Y39" s="82">
        <v>162.94</v>
      </c>
      <c r="Z39" s="82">
        <v>101.94</v>
      </c>
      <c r="AA39" s="82">
        <v>152.69</v>
      </c>
      <c r="AB39" s="82">
        <v>237.03</v>
      </c>
      <c r="AC39" s="82">
        <v>203.8</v>
      </c>
      <c r="AD39" s="82">
        <v>153.78</v>
      </c>
      <c r="AE39" s="82">
        <v>189.99659130000001</v>
      </c>
      <c r="AF39" s="10">
        <v>120.594976</v>
      </c>
      <c r="AG39" s="355">
        <v>84.912350700000005</v>
      </c>
      <c r="AH39" s="355">
        <v>104.35035670000001</v>
      </c>
      <c r="AI39" s="355">
        <v>68.390045599999993</v>
      </c>
      <c r="AK39" s="450">
        <f t="shared" si="3"/>
        <v>39.999395008822788</v>
      </c>
      <c r="AL39" s="450">
        <f t="shared" si="4"/>
        <v>44.999319384925641</v>
      </c>
      <c r="AM39" s="450">
        <f t="shared" si="5"/>
        <v>42.999349634484496</v>
      </c>
      <c r="AN39" s="450">
        <f t="shared" si="6"/>
        <v>41.999364759263926</v>
      </c>
      <c r="AO39" s="450">
        <f t="shared" si="7"/>
        <v>36.99944038316108</v>
      </c>
      <c r="AP39" s="450">
        <f t="shared" si="8"/>
        <v>31.999516007058229</v>
      </c>
      <c r="AQ39" s="450">
        <f t="shared" si="9"/>
        <v>21.999667254852536</v>
      </c>
      <c r="AR39" s="450">
        <f t="shared" si="10"/>
        <v>60.999077388454751</v>
      </c>
      <c r="AS39" s="450">
        <f t="shared" si="11"/>
        <v>81.998759768086714</v>
      </c>
      <c r="AT39" s="450">
        <f t="shared" si="12"/>
        <v>59.999092513234181</v>
      </c>
      <c r="AU39" s="450">
        <f t="shared" si="13"/>
        <v>95.998548021174685</v>
      </c>
      <c r="AV39" s="450">
        <f t="shared" si="14"/>
        <v>108.77835472649357</v>
      </c>
      <c r="AW39" s="450">
        <f t="shared" si="15"/>
        <v>102.57625409629443</v>
      </c>
      <c r="AX39" s="450">
        <f t="shared" si="16"/>
        <v>37.660700781446941</v>
      </c>
      <c r="AY39" s="450">
        <f t="shared" si="17"/>
        <v>43.851777161583058</v>
      </c>
      <c r="AZ39" s="450">
        <f t="shared" si="18"/>
        <v>48.389210990673057</v>
      </c>
      <c r="BA39" s="450">
        <f t="shared" si="19"/>
        <v>73.067809427779181</v>
      </c>
      <c r="BB39" s="450">
        <f t="shared" si="20"/>
        <v>57.242248550541973</v>
      </c>
      <c r="BC39" s="450">
        <f t="shared" si="21"/>
        <v>88.207713637509457</v>
      </c>
      <c r="BD39" s="450">
        <f t="shared" si="22"/>
        <v>82.147718679102596</v>
      </c>
      <c r="BE39" s="450">
        <f t="shared" si="23"/>
        <v>51.394000504159315</v>
      </c>
      <c r="BF39" s="450">
        <f t="shared" si="24"/>
        <v>76.980085707083433</v>
      </c>
      <c r="BG39" s="450">
        <f t="shared" si="25"/>
        <v>119.50088227880011</v>
      </c>
      <c r="BH39" s="450">
        <f t="shared" si="26"/>
        <v>102.74766826317116</v>
      </c>
      <c r="BI39" s="450">
        <f t="shared" si="27"/>
        <v>77.529619359717671</v>
      </c>
      <c r="BJ39" s="450">
        <f t="shared" si="28"/>
        <v>95.788551197378368</v>
      </c>
      <c r="BK39" s="450">
        <f t="shared" si="29"/>
        <v>60.799080413410636</v>
      </c>
      <c r="BL39" s="450">
        <f t="shared" si="30"/>
        <v>42.809352508192589</v>
      </c>
      <c r="BM39" s="450">
        <f t="shared" si="31"/>
        <v>52.609204285354174</v>
      </c>
      <c r="BN39" s="450">
        <f t="shared" si="32"/>
        <v>34.479478497605243</v>
      </c>
      <c r="BQ39" s="549">
        <f t="shared" si="36"/>
        <v>41211</v>
      </c>
      <c r="BR39" s="450">
        <f t="shared" si="33"/>
        <v>66.00142837156541</v>
      </c>
      <c r="BT39" s="450">
        <f t="shared" si="34"/>
        <v>58.620670531888081</v>
      </c>
    </row>
    <row r="40" spans="1:72">
      <c r="A40" s="6">
        <v>10</v>
      </c>
      <c r="B40" s="6">
        <v>30</v>
      </c>
      <c r="C40" s="143">
        <f t="shared" si="35"/>
        <v>40846</v>
      </c>
      <c r="D40" s="82">
        <f t="shared" si="1"/>
        <v>122.68265811666649</v>
      </c>
      <c r="E40" s="82">
        <f t="shared" si="2"/>
        <v>61.852540303945354</v>
      </c>
      <c r="F40" s="355">
        <v>61.487570000000005</v>
      </c>
      <c r="G40" s="355">
        <v>99.173500000000004</v>
      </c>
      <c r="H40" s="355">
        <v>87.272680000000008</v>
      </c>
      <c r="I40" s="355">
        <v>77.355330000000009</v>
      </c>
      <c r="J40" s="355">
        <v>83.30574</v>
      </c>
      <c r="K40" s="355">
        <v>35.702460000000002</v>
      </c>
      <c r="L40" s="355">
        <v>71.404920000000004</v>
      </c>
      <c r="M40" s="355">
        <v>103.14044</v>
      </c>
      <c r="N40" s="355">
        <v>222.14864</v>
      </c>
      <c r="O40" s="355">
        <v>120.99167</v>
      </c>
      <c r="P40" s="355">
        <v>204.29741000000001</v>
      </c>
      <c r="Q40" s="355">
        <v>191.42468970000002</v>
      </c>
      <c r="R40" s="82">
        <v>165.27</v>
      </c>
      <c r="S40" s="82">
        <v>84.32</v>
      </c>
      <c r="T40" s="82">
        <v>86.68</v>
      </c>
      <c r="U40" s="82">
        <v>81.67</v>
      </c>
      <c r="V40" s="82">
        <v>127.57</v>
      </c>
      <c r="W40" s="82">
        <v>96.89</v>
      </c>
      <c r="X40" s="82">
        <v>249.07</v>
      </c>
      <c r="Y40" s="82">
        <v>115.17</v>
      </c>
      <c r="Z40" s="82">
        <v>98.42</v>
      </c>
      <c r="AA40" s="82">
        <v>162.78</v>
      </c>
      <c r="AB40" s="82">
        <v>229.39</v>
      </c>
      <c r="AC40" s="82">
        <v>195.08</v>
      </c>
      <c r="AD40" s="82">
        <v>153.81</v>
      </c>
      <c r="AE40" s="82">
        <v>103.39829110000001</v>
      </c>
      <c r="AF40" s="10">
        <v>121.03133940000001</v>
      </c>
      <c r="AG40" s="355">
        <v>92.152016200000006</v>
      </c>
      <c r="AH40" s="355">
        <v>91.504489199994183</v>
      </c>
      <c r="AI40" s="355">
        <v>68.568557900000002</v>
      </c>
      <c r="AK40" s="450">
        <f t="shared" si="3"/>
        <v>30.999531131837664</v>
      </c>
      <c r="AL40" s="450">
        <f t="shared" si="4"/>
        <v>49.999243761028488</v>
      </c>
      <c r="AM40" s="450">
        <f t="shared" si="5"/>
        <v>43.999334509705072</v>
      </c>
      <c r="AN40" s="450">
        <f t="shared" si="6"/>
        <v>38.999410133602225</v>
      </c>
      <c r="AO40" s="450">
        <f t="shared" si="7"/>
        <v>41.999364759263926</v>
      </c>
      <c r="AP40" s="450">
        <f t="shared" si="8"/>
        <v>17.999727753970255</v>
      </c>
      <c r="AQ40" s="450">
        <f t="shared" si="9"/>
        <v>35.99945550794051</v>
      </c>
      <c r="AR40" s="450">
        <f t="shared" si="10"/>
        <v>51.99921351146962</v>
      </c>
      <c r="AS40" s="450">
        <f t="shared" si="11"/>
        <v>111.99830602470381</v>
      </c>
      <c r="AT40" s="450">
        <f t="shared" si="12"/>
        <v>60.999077388454751</v>
      </c>
      <c r="AU40" s="450">
        <f t="shared" si="13"/>
        <v>102.99844214771868</v>
      </c>
      <c r="AV40" s="450">
        <f t="shared" si="14"/>
        <v>96.508540307537189</v>
      </c>
      <c r="AW40" s="450">
        <f t="shared" si="15"/>
        <v>83.32240988152256</v>
      </c>
      <c r="AX40" s="450">
        <f t="shared" si="16"/>
        <v>42.510713385429789</v>
      </c>
      <c r="AY40" s="450">
        <f t="shared" si="17"/>
        <v>43.700529367280062</v>
      </c>
      <c r="AZ40" s="450">
        <f t="shared" si="18"/>
        <v>41.174691202419964</v>
      </c>
      <c r="BA40" s="450">
        <f t="shared" si="19"/>
        <v>64.315603730778918</v>
      </c>
      <c r="BB40" s="450">
        <f t="shared" si="20"/>
        <v>48.847995966725485</v>
      </c>
      <c r="BC40" s="450">
        <f t="shared" si="21"/>
        <v>125.57096042349382</v>
      </c>
      <c r="BD40" s="450">
        <f t="shared" si="22"/>
        <v>58.064028232921601</v>
      </c>
      <c r="BE40" s="450">
        <f t="shared" si="23"/>
        <v>49.619359717670783</v>
      </c>
      <c r="BF40" s="450">
        <f t="shared" si="24"/>
        <v>82.067053188807662</v>
      </c>
      <c r="BG40" s="450">
        <f t="shared" si="25"/>
        <v>115.64910511721703</v>
      </c>
      <c r="BH40" s="450">
        <f t="shared" si="26"/>
        <v>98.351399042097313</v>
      </c>
      <c r="BI40" s="450">
        <f t="shared" si="27"/>
        <v>77.544744139147966</v>
      </c>
      <c r="BJ40" s="450">
        <f t="shared" si="28"/>
        <v>52.129211545248303</v>
      </c>
      <c r="BK40" s="450">
        <f t="shared" si="29"/>
        <v>61.019077085959168</v>
      </c>
      <c r="BL40" s="450">
        <f t="shared" si="30"/>
        <v>46.459297302747672</v>
      </c>
      <c r="BM40" s="450">
        <f t="shared" si="31"/>
        <v>46.132840534405936</v>
      </c>
      <c r="BN40" s="450">
        <f t="shared" si="32"/>
        <v>34.569477136375092</v>
      </c>
      <c r="BQ40" s="549">
        <f t="shared" si="36"/>
        <v>41212</v>
      </c>
      <c r="BR40" s="450">
        <f t="shared" si="33"/>
        <v>62.253066372573002</v>
      </c>
      <c r="BT40" s="450">
        <f t="shared" si="34"/>
        <v>50.999228636249057</v>
      </c>
    </row>
    <row r="41" spans="1:72">
      <c r="A41" s="6">
        <v>10</v>
      </c>
      <c r="B41" s="6">
        <v>31</v>
      </c>
      <c r="C41" s="143">
        <f t="shared" si="35"/>
        <v>40847</v>
      </c>
      <c r="D41" s="82">
        <f t="shared" si="1"/>
        <v>134.3119116666667</v>
      </c>
      <c r="E41" s="82">
        <f t="shared" si="2"/>
        <v>67.715625477908262</v>
      </c>
      <c r="F41" s="355">
        <v>105.12391000000001</v>
      </c>
      <c r="G41" s="355">
        <v>89.256150000000005</v>
      </c>
      <c r="H41" s="355">
        <v>85.289209999999997</v>
      </c>
      <c r="I41" s="355">
        <v>101.15697</v>
      </c>
      <c r="J41" s="355">
        <v>71.404920000000004</v>
      </c>
      <c r="K41" s="355">
        <v>109.09085</v>
      </c>
      <c r="L41" s="355">
        <v>79.338800000000006</v>
      </c>
      <c r="M41" s="355">
        <v>85.289209999999997</v>
      </c>
      <c r="N41" s="355">
        <v>212.23129</v>
      </c>
      <c r="O41" s="355">
        <v>119.0082</v>
      </c>
      <c r="P41" s="355">
        <v>204.29741000000001</v>
      </c>
      <c r="Q41" s="355">
        <v>201.06435390000001</v>
      </c>
      <c r="R41" s="82">
        <v>202.96</v>
      </c>
      <c r="S41" s="82">
        <v>84.45</v>
      </c>
      <c r="T41" s="82">
        <v>87.22</v>
      </c>
      <c r="U41" s="82">
        <v>98.91</v>
      </c>
      <c r="V41" s="82">
        <v>136.16999999999999</v>
      </c>
      <c r="W41" s="82">
        <v>109.97</v>
      </c>
      <c r="X41" s="82">
        <v>229.28</v>
      </c>
      <c r="Y41" s="82">
        <v>162.85</v>
      </c>
      <c r="Z41" s="82">
        <v>105.94</v>
      </c>
      <c r="AA41" s="82">
        <v>182.01</v>
      </c>
      <c r="AB41" s="82">
        <v>273.99</v>
      </c>
      <c r="AC41" s="82">
        <v>185.97</v>
      </c>
      <c r="AD41" s="82">
        <v>145.53</v>
      </c>
      <c r="AE41" s="82">
        <v>87.887555700000007</v>
      </c>
      <c r="AF41" s="10">
        <v>170.5585853</v>
      </c>
      <c r="AG41" s="355">
        <v>100.30407790000001</v>
      </c>
      <c r="AH41" s="355">
        <v>135.07035670000116</v>
      </c>
      <c r="AI41" s="355">
        <v>67.735500500000001</v>
      </c>
      <c r="AK41" s="450">
        <f t="shared" si="3"/>
        <v>52.999198386690196</v>
      </c>
      <c r="AL41" s="450">
        <f t="shared" si="4"/>
        <v>44.999319384925641</v>
      </c>
      <c r="AM41" s="450">
        <f t="shared" si="5"/>
        <v>42.999349634484496</v>
      </c>
      <c r="AN41" s="450">
        <f t="shared" si="6"/>
        <v>50.999228636249057</v>
      </c>
      <c r="AO41" s="450">
        <f t="shared" si="7"/>
        <v>35.99945550794051</v>
      </c>
      <c r="AP41" s="450">
        <f t="shared" si="8"/>
        <v>54.999168137131335</v>
      </c>
      <c r="AQ41" s="450">
        <f t="shared" si="9"/>
        <v>39.999395008822788</v>
      </c>
      <c r="AR41" s="450">
        <f t="shared" si="10"/>
        <v>42.999349634484496</v>
      </c>
      <c r="AS41" s="450">
        <f t="shared" si="11"/>
        <v>106.99838164860095</v>
      </c>
      <c r="AT41" s="450">
        <f t="shared" si="12"/>
        <v>59.999092513234181</v>
      </c>
      <c r="AU41" s="450">
        <f t="shared" si="13"/>
        <v>102.99844214771868</v>
      </c>
      <c r="AV41" s="450">
        <f t="shared" si="14"/>
        <v>101.36846680110915</v>
      </c>
      <c r="AW41" s="450">
        <f t="shared" si="15"/>
        <v>102.32417443912277</v>
      </c>
      <c r="AX41" s="450">
        <f t="shared" si="16"/>
        <v>42.576254096294427</v>
      </c>
      <c r="AY41" s="450">
        <f t="shared" si="17"/>
        <v>43.972775397025458</v>
      </c>
      <c r="AZ41" s="450">
        <f t="shared" si="18"/>
        <v>49.866397781699014</v>
      </c>
      <c r="BA41" s="450">
        <f t="shared" si="19"/>
        <v>68.651373834131576</v>
      </c>
      <c r="BB41" s="450">
        <f t="shared" si="20"/>
        <v>55.442399798336275</v>
      </c>
      <c r="BC41" s="450">
        <f t="shared" si="21"/>
        <v>115.59364759263927</v>
      </c>
      <c r="BD41" s="450">
        <f t="shared" si="22"/>
        <v>82.102344340811698</v>
      </c>
      <c r="BE41" s="450">
        <f t="shared" si="23"/>
        <v>53.410637761532641</v>
      </c>
      <c r="BF41" s="450">
        <f t="shared" si="24"/>
        <v>91.76203680362994</v>
      </c>
      <c r="BG41" s="450">
        <f t="shared" si="25"/>
        <v>138.13461053692967</v>
      </c>
      <c r="BH41" s="450">
        <f t="shared" si="26"/>
        <v>93.758507688429546</v>
      </c>
      <c r="BI41" s="450">
        <f t="shared" si="27"/>
        <v>73.370305016385174</v>
      </c>
      <c r="BJ41" s="450">
        <f t="shared" si="28"/>
        <v>44.309329821023447</v>
      </c>
      <c r="BK41" s="450">
        <f t="shared" si="29"/>
        <v>85.98869942021679</v>
      </c>
      <c r="BL41" s="450">
        <f t="shared" si="30"/>
        <v>50.569235139904215</v>
      </c>
      <c r="BM41" s="450">
        <f t="shared" si="31"/>
        <v>68.09697842198193</v>
      </c>
      <c r="BN41" s="450">
        <f t="shared" si="32"/>
        <v>34.149483488782458</v>
      </c>
      <c r="BQ41" s="549">
        <f t="shared" si="36"/>
        <v>41213</v>
      </c>
      <c r="BR41" s="450">
        <f t="shared" si="33"/>
        <v>74.026839173178871</v>
      </c>
      <c r="BT41" s="450">
        <f t="shared" si="34"/>
        <v>55.220783967733809</v>
      </c>
    </row>
    <row r="42" spans="1:72">
      <c r="A42" s="6">
        <v>11</v>
      </c>
      <c r="B42" s="6">
        <v>1</v>
      </c>
      <c r="C42" s="143">
        <f t="shared" si="35"/>
        <v>40848</v>
      </c>
      <c r="D42" s="82">
        <f t="shared" si="1"/>
        <v>129.28173833999992</v>
      </c>
      <c r="E42" s="82">
        <f t="shared" si="2"/>
        <v>65.179578385354915</v>
      </c>
      <c r="F42" s="355">
        <v>71.404920000000004</v>
      </c>
      <c r="G42" s="355">
        <v>144.79330999999999</v>
      </c>
      <c r="H42" s="355">
        <v>105.12391000000001</v>
      </c>
      <c r="I42" s="355">
        <v>93.223089999999999</v>
      </c>
      <c r="J42" s="355">
        <v>91.239620000000002</v>
      </c>
      <c r="K42" s="355">
        <v>27.76858</v>
      </c>
      <c r="L42" s="355">
        <v>97.190030000000007</v>
      </c>
      <c r="M42" s="355">
        <v>93.223089999999999</v>
      </c>
      <c r="N42" s="355">
        <v>192.39659</v>
      </c>
      <c r="O42" s="355">
        <v>140.82637</v>
      </c>
      <c r="P42" s="355">
        <v>186.44618</v>
      </c>
      <c r="Q42" s="355">
        <v>181.7651908</v>
      </c>
      <c r="R42" s="82">
        <v>183.7</v>
      </c>
      <c r="S42" s="82">
        <v>84.58</v>
      </c>
      <c r="T42" s="82">
        <v>78.790000000000006</v>
      </c>
      <c r="U42" s="82">
        <v>99.36</v>
      </c>
      <c r="V42" s="82">
        <v>136.71</v>
      </c>
      <c r="W42" s="82">
        <v>121.49</v>
      </c>
      <c r="X42" s="82">
        <v>184.37</v>
      </c>
      <c r="Y42" s="82">
        <v>172.76</v>
      </c>
      <c r="Z42" s="82">
        <v>68.599999999999994</v>
      </c>
      <c r="AA42" s="82">
        <v>219.95</v>
      </c>
      <c r="AB42" s="82">
        <v>204.1</v>
      </c>
      <c r="AC42" s="82">
        <v>176.9</v>
      </c>
      <c r="AD42" s="82">
        <v>141.62</v>
      </c>
      <c r="AE42" s="82">
        <v>133.50736570000001</v>
      </c>
      <c r="AF42" s="10">
        <v>170.53875060000001</v>
      </c>
      <c r="AG42" s="355">
        <v>80.429708500000004</v>
      </c>
      <c r="AH42" s="355">
        <v>127.43391129999912</v>
      </c>
      <c r="AI42" s="355">
        <v>68.211533299999999</v>
      </c>
      <c r="AK42" s="450">
        <f t="shared" si="3"/>
        <v>35.99945550794051</v>
      </c>
      <c r="AL42" s="450">
        <f t="shared" si="4"/>
        <v>72.998895891101583</v>
      </c>
      <c r="AM42" s="450">
        <f t="shared" si="5"/>
        <v>52.999198386690196</v>
      </c>
      <c r="AN42" s="450">
        <f t="shared" si="6"/>
        <v>46.999289135366773</v>
      </c>
      <c r="AO42" s="450">
        <f t="shared" si="7"/>
        <v>45.999304260146204</v>
      </c>
      <c r="AP42" s="450">
        <f t="shared" si="8"/>
        <v>13.999788253087976</v>
      </c>
      <c r="AQ42" s="450">
        <f t="shared" si="9"/>
        <v>48.999258885807919</v>
      </c>
      <c r="AR42" s="450">
        <f t="shared" si="10"/>
        <v>46.999289135366773</v>
      </c>
      <c r="AS42" s="450">
        <f t="shared" si="11"/>
        <v>96.998532896395261</v>
      </c>
      <c r="AT42" s="450">
        <f t="shared" si="12"/>
        <v>70.998926140660444</v>
      </c>
      <c r="AU42" s="450">
        <f t="shared" si="13"/>
        <v>93.998578270733546</v>
      </c>
      <c r="AV42" s="450">
        <f t="shared" si="14"/>
        <v>91.638613965213011</v>
      </c>
      <c r="AW42" s="450">
        <f t="shared" si="15"/>
        <v>92.614066044870171</v>
      </c>
      <c r="AX42" s="450">
        <f t="shared" si="16"/>
        <v>42.641794807159059</v>
      </c>
      <c r="AY42" s="450">
        <f t="shared" si="17"/>
        <v>39.722712377111172</v>
      </c>
      <c r="AZ42" s="450">
        <f t="shared" si="18"/>
        <v>50.093269473153512</v>
      </c>
      <c r="BA42" s="450">
        <f t="shared" si="19"/>
        <v>68.923619863876993</v>
      </c>
      <c r="BB42" s="450">
        <f t="shared" si="20"/>
        <v>61.250315099571459</v>
      </c>
      <c r="BC42" s="450">
        <f t="shared" si="21"/>
        <v>92.951852785480213</v>
      </c>
      <c r="BD42" s="450">
        <f t="shared" si="22"/>
        <v>87.098563145954117</v>
      </c>
      <c r="BE42" s="450">
        <f t="shared" si="23"/>
        <v>34.585328963952605</v>
      </c>
      <c r="BF42" s="450">
        <f t="shared" si="24"/>
        <v>110.88984118981597</v>
      </c>
      <c r="BG42" s="450">
        <f t="shared" si="25"/>
        <v>102.89891605747415</v>
      </c>
      <c r="BH42" s="450">
        <f t="shared" si="26"/>
        <v>89.18578270733552</v>
      </c>
      <c r="BI42" s="450">
        <f t="shared" si="27"/>
        <v>71.399042097302754</v>
      </c>
      <c r="BJ42" s="450">
        <f t="shared" si="28"/>
        <v>67.308981951096555</v>
      </c>
      <c r="BK42" s="450">
        <f t="shared" si="29"/>
        <v>85.978699571464588</v>
      </c>
      <c r="BL42" s="450">
        <f t="shared" si="30"/>
        <v>40.549386690194105</v>
      </c>
      <c r="BM42" s="450">
        <f t="shared" si="31"/>
        <v>64.246993345096612</v>
      </c>
      <c r="BN42" s="450">
        <f t="shared" si="32"/>
        <v>34.389479858835394</v>
      </c>
      <c r="BQ42" s="549">
        <f t="shared" si="36"/>
        <v>41214</v>
      </c>
      <c r="BR42" s="450">
        <f t="shared" si="33"/>
        <v>72.637088719435226</v>
      </c>
      <c r="BT42" s="450">
        <f t="shared" si="34"/>
        <v>65.777987648096584</v>
      </c>
    </row>
    <row r="43" spans="1:72">
      <c r="A43" s="6">
        <v>11</v>
      </c>
      <c r="B43" s="6">
        <v>2</v>
      </c>
      <c r="C43" s="143">
        <f t="shared" si="35"/>
        <v>40849</v>
      </c>
      <c r="D43" s="82">
        <f t="shared" si="1"/>
        <v>125.11447737000002</v>
      </c>
      <c r="E43" s="82">
        <f t="shared" si="2"/>
        <v>63.078583174940896</v>
      </c>
      <c r="F43" s="355">
        <v>75.371859999999998</v>
      </c>
      <c r="G43" s="355">
        <v>109.09085</v>
      </c>
      <c r="H43" s="355">
        <v>95.206559999999996</v>
      </c>
      <c r="I43" s="355">
        <v>75.371859999999998</v>
      </c>
      <c r="J43" s="355">
        <v>83.30574</v>
      </c>
      <c r="K43" s="355">
        <v>35.702460000000002</v>
      </c>
      <c r="L43" s="355">
        <v>97.190030000000007</v>
      </c>
      <c r="M43" s="355">
        <v>85.289209999999997</v>
      </c>
      <c r="N43" s="355">
        <v>182.47924</v>
      </c>
      <c r="O43" s="355">
        <v>103.14044</v>
      </c>
      <c r="P43" s="355">
        <v>178.51230000000001</v>
      </c>
      <c r="Q43" s="355">
        <v>182.24122359999998</v>
      </c>
      <c r="R43" s="82">
        <v>193.72</v>
      </c>
      <c r="S43" s="82">
        <v>125.02</v>
      </c>
      <c r="T43" s="82">
        <v>78.5</v>
      </c>
      <c r="U43" s="82">
        <v>82.16</v>
      </c>
      <c r="V43" s="82">
        <v>173.32</v>
      </c>
      <c r="W43" s="82">
        <v>102.4</v>
      </c>
      <c r="X43" s="82">
        <v>207.61</v>
      </c>
      <c r="Y43" s="82">
        <v>155.03</v>
      </c>
      <c r="Z43" s="82">
        <v>80.39</v>
      </c>
      <c r="AA43" s="82">
        <v>163.85</v>
      </c>
      <c r="AB43" s="82">
        <v>178.77</v>
      </c>
      <c r="AC43" s="82">
        <v>171.74</v>
      </c>
      <c r="AD43" s="82">
        <v>210.45</v>
      </c>
      <c r="AE43" s="82">
        <v>114.96192120000001</v>
      </c>
      <c r="AF43" s="10">
        <v>117.06439940000001</v>
      </c>
      <c r="AG43" s="355">
        <v>81.123923000000005</v>
      </c>
      <c r="AH43" s="355">
        <v>129.96615130000058</v>
      </c>
      <c r="AI43" s="355">
        <v>84.456152599999996</v>
      </c>
      <c r="AK43" s="450">
        <f t="shared" si="3"/>
        <v>37.999425258381649</v>
      </c>
      <c r="AL43" s="450">
        <f t="shared" si="4"/>
        <v>54.999168137131335</v>
      </c>
      <c r="AM43" s="450">
        <f t="shared" si="5"/>
        <v>47.999274010587342</v>
      </c>
      <c r="AN43" s="450">
        <f t="shared" si="6"/>
        <v>37.999425258381649</v>
      </c>
      <c r="AO43" s="450">
        <f t="shared" si="7"/>
        <v>41.999364759263926</v>
      </c>
      <c r="AP43" s="450">
        <f t="shared" si="8"/>
        <v>17.999727753970255</v>
      </c>
      <c r="AQ43" s="450">
        <f t="shared" si="9"/>
        <v>48.999258885807919</v>
      </c>
      <c r="AR43" s="450">
        <f t="shared" si="10"/>
        <v>42.999349634484496</v>
      </c>
      <c r="AS43" s="450">
        <f t="shared" si="11"/>
        <v>91.998608520292407</v>
      </c>
      <c r="AT43" s="450">
        <f t="shared" si="12"/>
        <v>51.99921351146962</v>
      </c>
      <c r="AU43" s="450">
        <f t="shared" si="13"/>
        <v>89.998638769851283</v>
      </c>
      <c r="AV43" s="450">
        <f t="shared" si="14"/>
        <v>91.878610335265932</v>
      </c>
      <c r="AW43" s="450">
        <f t="shared" si="15"/>
        <v>97.665742374590366</v>
      </c>
      <c r="AX43" s="450">
        <f t="shared" si="16"/>
        <v>63.029997479203423</v>
      </c>
      <c r="AY43" s="450">
        <f t="shared" si="17"/>
        <v>39.5765061759516</v>
      </c>
      <c r="AZ43" s="450">
        <f t="shared" si="18"/>
        <v>41.421729266448196</v>
      </c>
      <c r="BA43" s="450">
        <f t="shared" si="19"/>
        <v>87.380892361986383</v>
      </c>
      <c r="BB43" s="450">
        <f t="shared" si="20"/>
        <v>51.625913788757252</v>
      </c>
      <c r="BC43" s="450">
        <f t="shared" si="21"/>
        <v>104.66851525081927</v>
      </c>
      <c r="BD43" s="450">
        <f t="shared" si="22"/>
        <v>78.159818502646829</v>
      </c>
      <c r="BE43" s="450">
        <f t="shared" si="23"/>
        <v>40.529367280060498</v>
      </c>
      <c r="BF43" s="450">
        <f t="shared" si="24"/>
        <v>82.606503655155024</v>
      </c>
      <c r="BG43" s="450">
        <f t="shared" si="25"/>
        <v>90.128560625157547</v>
      </c>
      <c r="BH43" s="450">
        <f t="shared" si="26"/>
        <v>86.584320645323928</v>
      </c>
      <c r="BI43" s="450">
        <f t="shared" si="27"/>
        <v>106.10032770355431</v>
      </c>
      <c r="BJ43" s="450">
        <f t="shared" si="28"/>
        <v>57.959123367784223</v>
      </c>
      <c r="BK43" s="450">
        <f t="shared" si="29"/>
        <v>59.019107335518029</v>
      </c>
      <c r="BL43" s="450">
        <f t="shared" si="30"/>
        <v>40.899381396521299</v>
      </c>
      <c r="BM43" s="450">
        <f t="shared" si="31"/>
        <v>65.523645727250099</v>
      </c>
      <c r="BN43" s="450">
        <f t="shared" si="32"/>
        <v>42.579355986891855</v>
      </c>
      <c r="BQ43" s="549">
        <f t="shared" si="36"/>
        <v>41215</v>
      </c>
      <c r="BR43" s="450">
        <f t="shared" si="33"/>
        <v>79.505993282077199</v>
      </c>
      <c r="BT43" s="450">
        <f t="shared" si="34"/>
        <v>56.479145752457782</v>
      </c>
    </row>
    <row r="44" spans="1:72">
      <c r="A44" s="6">
        <v>11</v>
      </c>
      <c r="B44" s="6">
        <v>3</v>
      </c>
      <c r="C44" s="143">
        <f t="shared" si="35"/>
        <v>40850</v>
      </c>
      <c r="D44" s="82">
        <f t="shared" si="1"/>
        <v>115.13815891666673</v>
      </c>
      <c r="E44" s="82">
        <f t="shared" si="2"/>
        <v>58.048853230281637</v>
      </c>
      <c r="F44" s="355">
        <v>95.206559999999996</v>
      </c>
      <c r="G44" s="355">
        <v>89.256150000000005</v>
      </c>
      <c r="H44" s="355">
        <v>87.272680000000008</v>
      </c>
      <c r="I44" s="355">
        <v>75.371859999999998</v>
      </c>
      <c r="J44" s="355">
        <v>35.702460000000002</v>
      </c>
      <c r="K44" s="355">
        <v>61.487570000000005</v>
      </c>
      <c r="L44" s="355">
        <v>81.322270000000003</v>
      </c>
      <c r="M44" s="355">
        <v>85.289209999999997</v>
      </c>
      <c r="N44" s="355">
        <v>134.87595999999999</v>
      </c>
      <c r="O44" s="355">
        <v>120.99167</v>
      </c>
      <c r="P44" s="355">
        <v>148.76025000000001</v>
      </c>
      <c r="Q44" s="355">
        <v>200.60815580000002</v>
      </c>
      <c r="R44" s="82">
        <v>174.52</v>
      </c>
      <c r="S44" s="82">
        <v>134.37</v>
      </c>
      <c r="T44" s="82">
        <v>96.15</v>
      </c>
      <c r="U44" s="82">
        <v>90.81</v>
      </c>
      <c r="V44" s="82">
        <v>127.53</v>
      </c>
      <c r="W44" s="82">
        <v>96.22</v>
      </c>
      <c r="X44" s="82">
        <v>147.66</v>
      </c>
      <c r="Y44" s="82">
        <v>146.44</v>
      </c>
      <c r="Z44" s="82">
        <v>96.53</v>
      </c>
      <c r="AA44" s="82">
        <v>117.64</v>
      </c>
      <c r="AB44" s="82">
        <v>204.16</v>
      </c>
      <c r="AC44" s="82">
        <v>144.05000000000001</v>
      </c>
      <c r="AD44" s="82">
        <v>145.62</v>
      </c>
      <c r="AE44" s="82">
        <v>124.2842302</v>
      </c>
      <c r="AF44" s="10">
        <v>100.44292080000001</v>
      </c>
      <c r="AG44" s="355">
        <v>81.282600599999995</v>
      </c>
      <c r="AH44" s="355">
        <v>93.106812500001737</v>
      </c>
      <c r="AI44" s="355">
        <v>117.1834076</v>
      </c>
      <c r="AK44" s="450">
        <f t="shared" si="3"/>
        <v>47.999274010587342</v>
      </c>
      <c r="AL44" s="450">
        <f t="shared" si="4"/>
        <v>44.999319384925641</v>
      </c>
      <c r="AM44" s="450">
        <f t="shared" si="5"/>
        <v>43.999334509705072</v>
      </c>
      <c r="AN44" s="450">
        <f t="shared" si="6"/>
        <v>37.999425258381649</v>
      </c>
      <c r="AO44" s="450">
        <f t="shared" si="7"/>
        <v>17.999727753970255</v>
      </c>
      <c r="AP44" s="450">
        <f t="shared" si="8"/>
        <v>30.999531131837664</v>
      </c>
      <c r="AQ44" s="450">
        <f t="shared" si="9"/>
        <v>40.999379884043357</v>
      </c>
      <c r="AR44" s="450">
        <f t="shared" si="10"/>
        <v>42.999349634484496</v>
      </c>
      <c r="AS44" s="450">
        <f t="shared" si="11"/>
        <v>67.998971514998729</v>
      </c>
      <c r="AT44" s="450">
        <f t="shared" si="12"/>
        <v>60.999077388454751</v>
      </c>
      <c r="AU44" s="450">
        <f t="shared" si="13"/>
        <v>74.998865641542736</v>
      </c>
      <c r="AV44" s="450">
        <f t="shared" si="14"/>
        <v>101.13847027980843</v>
      </c>
      <c r="AW44" s="450">
        <f t="shared" si="15"/>
        <v>87.985883539198383</v>
      </c>
      <c r="AX44" s="450">
        <f t="shared" si="16"/>
        <v>67.743887068313583</v>
      </c>
      <c r="AY44" s="450">
        <f t="shared" si="17"/>
        <v>48.474918074111422</v>
      </c>
      <c r="AZ44" s="450">
        <f t="shared" si="18"/>
        <v>45.782707335518026</v>
      </c>
      <c r="BA44" s="450">
        <f t="shared" si="19"/>
        <v>64.295437358205191</v>
      </c>
      <c r="BB44" s="450">
        <f t="shared" si="20"/>
        <v>48.51020922611545</v>
      </c>
      <c r="BC44" s="450">
        <f t="shared" si="21"/>
        <v>74.444164355936479</v>
      </c>
      <c r="BD44" s="450">
        <f t="shared" si="22"/>
        <v>73.829089992437602</v>
      </c>
      <c r="BE44" s="450">
        <f t="shared" si="23"/>
        <v>48.666498613561885</v>
      </c>
      <c r="BF44" s="450">
        <f t="shared" si="24"/>
        <v>59.309301739349635</v>
      </c>
      <c r="BG44" s="450">
        <f t="shared" si="25"/>
        <v>102.92916561633476</v>
      </c>
      <c r="BH44" s="450">
        <f t="shared" si="26"/>
        <v>72.624149231157048</v>
      </c>
      <c r="BI44" s="450">
        <f t="shared" si="27"/>
        <v>73.415679354676072</v>
      </c>
      <c r="BJ44" s="450">
        <f t="shared" si="28"/>
        <v>62.659052281320896</v>
      </c>
      <c r="BK44" s="450">
        <f t="shared" si="29"/>
        <v>50.639234081169654</v>
      </c>
      <c r="BL44" s="450">
        <f t="shared" si="30"/>
        <v>40.97938018653894</v>
      </c>
      <c r="BM44" s="450">
        <f t="shared" si="31"/>
        <v>46.940666750694092</v>
      </c>
      <c r="BN44" s="450">
        <f t="shared" si="32"/>
        <v>59.079106428031253</v>
      </c>
      <c r="BQ44" s="549">
        <f t="shared" si="36"/>
        <v>41216</v>
      </c>
      <c r="BR44" s="450">
        <f t="shared" si="33"/>
        <v>58.822754386186261</v>
      </c>
      <c r="BT44" s="450">
        <f t="shared" si="34"/>
        <v>54.859170254600457</v>
      </c>
    </row>
    <row r="45" spans="1:72">
      <c r="A45" s="6">
        <v>11</v>
      </c>
      <c r="B45" s="6">
        <v>4</v>
      </c>
      <c r="C45" s="143">
        <f t="shared" si="35"/>
        <v>40851</v>
      </c>
      <c r="D45" s="82">
        <f t="shared" si="1"/>
        <v>121.80124265333328</v>
      </c>
      <c r="E45" s="82">
        <f t="shared" si="2"/>
        <v>61.408159767142067</v>
      </c>
      <c r="F45" s="355">
        <v>57.520630000000004</v>
      </c>
      <c r="G45" s="355">
        <v>89.256150000000005</v>
      </c>
      <c r="H45" s="355">
        <v>113.05779</v>
      </c>
      <c r="I45" s="355">
        <v>93.223089999999999</v>
      </c>
      <c r="J45" s="355">
        <v>83.30574</v>
      </c>
      <c r="K45" s="355">
        <v>57.520630000000004</v>
      </c>
      <c r="L45" s="355">
        <v>97.190030000000007</v>
      </c>
      <c r="M45" s="355">
        <v>103.14044</v>
      </c>
      <c r="N45" s="355">
        <v>172.56189000000001</v>
      </c>
      <c r="O45" s="355">
        <v>120.99167</v>
      </c>
      <c r="P45" s="355">
        <v>178.51230000000001</v>
      </c>
      <c r="Q45" s="355">
        <v>153.77842910000001</v>
      </c>
      <c r="R45" s="82">
        <v>164.78</v>
      </c>
      <c r="S45" s="82">
        <v>133.16999999999999</v>
      </c>
      <c r="T45" s="82">
        <v>70.22</v>
      </c>
      <c r="U45" s="82">
        <v>117.02</v>
      </c>
      <c r="V45" s="82">
        <v>136.97999999999999</v>
      </c>
      <c r="W45" s="82">
        <v>120.97</v>
      </c>
      <c r="X45" s="82">
        <v>169.66</v>
      </c>
      <c r="Y45" s="82">
        <v>159.57</v>
      </c>
      <c r="Z45" s="82">
        <v>104.79</v>
      </c>
      <c r="AA45" s="82">
        <v>127.33</v>
      </c>
      <c r="AB45" s="82">
        <v>212.49</v>
      </c>
      <c r="AC45" s="82">
        <v>171.64</v>
      </c>
      <c r="AD45" s="82">
        <v>153.54</v>
      </c>
      <c r="AE45" s="82">
        <v>119.86109210000001</v>
      </c>
      <c r="AF45" s="10">
        <v>117.0842341</v>
      </c>
      <c r="AG45" s="355">
        <v>89.5735052</v>
      </c>
      <c r="AH45" s="355">
        <v>80.387308399998261</v>
      </c>
      <c r="AI45" s="355">
        <v>84.912350700000005</v>
      </c>
      <c r="AK45" s="450">
        <f t="shared" si="3"/>
        <v>28.999561381396521</v>
      </c>
      <c r="AL45" s="450">
        <f t="shared" si="4"/>
        <v>44.999319384925641</v>
      </c>
      <c r="AM45" s="450">
        <f t="shared" si="5"/>
        <v>56.999137887572473</v>
      </c>
      <c r="AN45" s="450">
        <f t="shared" si="6"/>
        <v>46.999289135366773</v>
      </c>
      <c r="AO45" s="450">
        <f t="shared" si="7"/>
        <v>41.999364759263926</v>
      </c>
      <c r="AP45" s="450">
        <f t="shared" si="8"/>
        <v>28.999561381396521</v>
      </c>
      <c r="AQ45" s="450">
        <f t="shared" si="9"/>
        <v>48.999258885807919</v>
      </c>
      <c r="AR45" s="450">
        <f t="shared" si="10"/>
        <v>51.99921351146962</v>
      </c>
      <c r="AS45" s="450">
        <f t="shared" si="11"/>
        <v>86.998684144189568</v>
      </c>
      <c r="AT45" s="450">
        <f t="shared" si="12"/>
        <v>60.999077388454751</v>
      </c>
      <c r="AU45" s="450">
        <f t="shared" si="13"/>
        <v>89.998638769851283</v>
      </c>
      <c r="AV45" s="450">
        <f t="shared" si="14"/>
        <v>77.528827375850767</v>
      </c>
      <c r="AW45" s="450">
        <f t="shared" si="15"/>
        <v>83.075371817494329</v>
      </c>
      <c r="AX45" s="450">
        <f t="shared" si="16"/>
        <v>67.138895891101583</v>
      </c>
      <c r="AY45" s="450">
        <f t="shared" si="17"/>
        <v>35.402067053188809</v>
      </c>
      <c r="AZ45" s="450">
        <f t="shared" si="18"/>
        <v>58.996722964456765</v>
      </c>
      <c r="BA45" s="450">
        <f t="shared" si="19"/>
        <v>69.059742878749674</v>
      </c>
      <c r="BB45" s="450">
        <f t="shared" si="20"/>
        <v>60.988152256112933</v>
      </c>
      <c r="BC45" s="450">
        <f t="shared" si="21"/>
        <v>85.53566927148978</v>
      </c>
      <c r="BD45" s="450">
        <f t="shared" si="22"/>
        <v>80.448701789765565</v>
      </c>
      <c r="BE45" s="450">
        <f t="shared" si="23"/>
        <v>52.830854550037813</v>
      </c>
      <c r="BF45" s="450">
        <f t="shared" si="24"/>
        <v>64.194605495336518</v>
      </c>
      <c r="BG45" s="450">
        <f t="shared" si="25"/>
        <v>107.12881270481472</v>
      </c>
      <c r="BH45" s="450">
        <f t="shared" si="26"/>
        <v>86.533904713889584</v>
      </c>
      <c r="BI45" s="450">
        <f t="shared" si="27"/>
        <v>77.408621124275271</v>
      </c>
      <c r="BJ45" s="450">
        <f t="shared" si="28"/>
        <v>60.429086009579031</v>
      </c>
      <c r="BK45" s="450">
        <f t="shared" si="29"/>
        <v>59.029107184270231</v>
      </c>
      <c r="BL45" s="450">
        <f t="shared" si="30"/>
        <v>45.159316964960929</v>
      </c>
      <c r="BM45" s="450">
        <f t="shared" si="31"/>
        <v>40.528010284849138</v>
      </c>
      <c r="BN45" s="450">
        <f t="shared" si="32"/>
        <v>42.809352508192589</v>
      </c>
      <c r="BQ45" s="549">
        <f t="shared" si="36"/>
        <v>41217</v>
      </c>
      <c r="BR45" s="450">
        <f t="shared" si="33"/>
        <v>61.506370368036073</v>
      </c>
      <c r="BT45" s="450">
        <f t="shared" si="34"/>
        <v>59.729096596924634</v>
      </c>
    </row>
    <row r="46" spans="1:72">
      <c r="A46" s="6">
        <v>11</v>
      </c>
      <c r="B46" s="6">
        <v>5</v>
      </c>
      <c r="C46" s="143">
        <f t="shared" si="35"/>
        <v>40852</v>
      </c>
      <c r="D46" s="82">
        <f t="shared" si="1"/>
        <v>120.27131953333338</v>
      </c>
      <c r="E46" s="82">
        <f t="shared" si="2"/>
        <v>60.636823109668093</v>
      </c>
      <c r="F46" s="355">
        <v>67.437979999999996</v>
      </c>
      <c r="G46" s="355">
        <v>99.173500000000004</v>
      </c>
      <c r="H46" s="355">
        <v>87.272680000000008</v>
      </c>
      <c r="I46" s="355">
        <v>83.30574</v>
      </c>
      <c r="J46" s="355">
        <v>93.223089999999999</v>
      </c>
      <c r="K46" s="355">
        <v>91.239620000000002</v>
      </c>
      <c r="L46" s="355">
        <v>89.256150000000005</v>
      </c>
      <c r="M46" s="355">
        <v>77.355330000000009</v>
      </c>
      <c r="N46" s="355">
        <v>166.61148</v>
      </c>
      <c r="O46" s="355">
        <v>120.99167</v>
      </c>
      <c r="P46" s="355">
        <v>170.57841999999999</v>
      </c>
      <c r="Q46" s="355">
        <v>201.06435390000001</v>
      </c>
      <c r="R46" s="82">
        <v>140.56</v>
      </c>
      <c r="S46" s="82">
        <v>114.34</v>
      </c>
      <c r="T46" s="82">
        <v>78.91</v>
      </c>
      <c r="U46" s="82">
        <v>117.47</v>
      </c>
      <c r="V46" s="82">
        <v>200.61</v>
      </c>
      <c r="W46" s="82">
        <v>144.63</v>
      </c>
      <c r="X46" s="82">
        <v>155.59</v>
      </c>
      <c r="Y46" s="82">
        <v>130.97</v>
      </c>
      <c r="Z46" s="82">
        <v>80.62</v>
      </c>
      <c r="AA46" s="82">
        <v>118.32</v>
      </c>
      <c r="AB46" s="82">
        <v>212.92</v>
      </c>
      <c r="AC46" s="82">
        <v>163.09</v>
      </c>
      <c r="AD46" s="82">
        <v>105.42</v>
      </c>
      <c r="AE46" s="82">
        <v>122.83629710000001</v>
      </c>
      <c r="AF46" s="10">
        <v>117.06439940000001</v>
      </c>
      <c r="AG46" s="355">
        <v>73.824753400000006</v>
      </c>
      <c r="AH46" s="355">
        <v>99.077308400000589</v>
      </c>
      <c r="AI46" s="355">
        <v>84.376813800000008</v>
      </c>
      <c r="AK46" s="450">
        <f t="shared" si="3"/>
        <v>33.999485757499365</v>
      </c>
      <c r="AL46" s="450">
        <f t="shared" si="4"/>
        <v>49.999243761028488</v>
      </c>
      <c r="AM46" s="450">
        <f t="shared" si="5"/>
        <v>43.999334509705072</v>
      </c>
      <c r="AN46" s="450">
        <f t="shared" si="6"/>
        <v>41.999364759263926</v>
      </c>
      <c r="AO46" s="450">
        <f t="shared" si="7"/>
        <v>46.999289135366773</v>
      </c>
      <c r="AP46" s="450">
        <f t="shared" si="8"/>
        <v>45.999304260146204</v>
      </c>
      <c r="AQ46" s="450">
        <f t="shared" si="9"/>
        <v>44.999319384925641</v>
      </c>
      <c r="AR46" s="450">
        <f t="shared" si="10"/>
        <v>38.999410133602225</v>
      </c>
      <c r="AS46" s="450">
        <f t="shared" si="11"/>
        <v>83.998729518527853</v>
      </c>
      <c r="AT46" s="450">
        <f t="shared" si="12"/>
        <v>60.999077388454751</v>
      </c>
      <c r="AU46" s="450">
        <f t="shared" si="13"/>
        <v>85.998699268968991</v>
      </c>
      <c r="AV46" s="450">
        <f t="shared" si="14"/>
        <v>101.36846680110915</v>
      </c>
      <c r="AW46" s="450">
        <f t="shared" si="15"/>
        <v>70.86463322409881</v>
      </c>
      <c r="AX46" s="450">
        <f t="shared" si="16"/>
        <v>57.645576002016639</v>
      </c>
      <c r="AY46" s="450">
        <f t="shared" si="17"/>
        <v>39.783211494832365</v>
      </c>
      <c r="AZ46" s="450">
        <f t="shared" si="18"/>
        <v>59.223594655911263</v>
      </c>
      <c r="BA46" s="450">
        <f t="shared" si="19"/>
        <v>101.13940005041593</v>
      </c>
      <c r="BB46" s="450">
        <f t="shared" si="20"/>
        <v>72.916561633476178</v>
      </c>
      <c r="BC46" s="450">
        <f t="shared" si="21"/>
        <v>78.442147718679109</v>
      </c>
      <c r="BD46" s="450">
        <f t="shared" si="22"/>
        <v>66.029745399546258</v>
      </c>
      <c r="BE46" s="450">
        <f t="shared" si="23"/>
        <v>40.645323922359466</v>
      </c>
      <c r="BF46" s="450">
        <f t="shared" si="24"/>
        <v>59.652130073103095</v>
      </c>
      <c r="BG46" s="450">
        <f t="shared" si="25"/>
        <v>107.34560120998235</v>
      </c>
      <c r="BH46" s="450">
        <f t="shared" si="26"/>
        <v>82.223342576254097</v>
      </c>
      <c r="BI46" s="450">
        <f t="shared" si="27"/>
        <v>53.148474918074115</v>
      </c>
      <c r="BJ46" s="450">
        <f t="shared" si="28"/>
        <v>61.929063322409888</v>
      </c>
      <c r="BK46" s="450">
        <f t="shared" si="29"/>
        <v>59.019107335518029</v>
      </c>
      <c r="BL46" s="450">
        <f t="shared" si="30"/>
        <v>37.219437055709605</v>
      </c>
      <c r="BM46" s="450">
        <f t="shared" si="31"/>
        <v>49.950747869927191</v>
      </c>
      <c r="BN46" s="450">
        <f t="shared" si="32"/>
        <v>42.539356591883035</v>
      </c>
      <c r="BQ46" s="549">
        <f t="shared" si="36"/>
        <v>41218</v>
      </c>
      <c r="BR46" s="450">
        <f t="shared" si="33"/>
        <v>65.814432543483804</v>
      </c>
      <c r="BT46" s="450">
        <f t="shared" si="34"/>
        <v>58.332341668767334</v>
      </c>
    </row>
    <row r="47" spans="1:72">
      <c r="A47" s="6">
        <v>11</v>
      </c>
      <c r="B47" s="6">
        <v>6</v>
      </c>
      <c r="C47" s="143">
        <f t="shared" si="35"/>
        <v>40853</v>
      </c>
      <c r="D47" s="82">
        <f t="shared" si="1"/>
        <v>112.51255645666667</v>
      </c>
      <c r="E47" s="82">
        <f t="shared" si="2"/>
        <v>56.725111273004721</v>
      </c>
      <c r="F47" s="355">
        <v>67.437979999999996</v>
      </c>
      <c r="G47" s="355">
        <v>81.322270000000003</v>
      </c>
      <c r="H47" s="355">
        <v>105.12391000000001</v>
      </c>
      <c r="I47" s="355">
        <v>83.30574</v>
      </c>
      <c r="J47" s="355">
        <v>83.30574</v>
      </c>
      <c r="K47" s="355">
        <v>83.30574</v>
      </c>
      <c r="L47" s="355">
        <v>79.338800000000006</v>
      </c>
      <c r="M47" s="355">
        <v>95.206559999999996</v>
      </c>
      <c r="N47" s="355">
        <v>146.77678</v>
      </c>
      <c r="O47" s="355">
        <v>120.99167</v>
      </c>
      <c r="P47" s="355">
        <v>168.59495000000001</v>
      </c>
      <c r="Q47" s="355">
        <v>181.80486020000001</v>
      </c>
      <c r="R47" s="82">
        <v>150.16999999999999</v>
      </c>
      <c r="S47" s="82">
        <v>151.22</v>
      </c>
      <c r="T47" s="82">
        <v>79.47</v>
      </c>
      <c r="U47" s="82">
        <v>117.48</v>
      </c>
      <c r="V47" s="82">
        <v>182.42</v>
      </c>
      <c r="W47" s="82">
        <v>156.99</v>
      </c>
      <c r="X47" s="82">
        <v>131.1</v>
      </c>
      <c r="Y47" s="82">
        <v>131.1</v>
      </c>
      <c r="Z47" s="82">
        <v>88.9</v>
      </c>
      <c r="AA47" s="82">
        <v>147.84</v>
      </c>
      <c r="AB47" s="82">
        <v>187.2</v>
      </c>
      <c r="AC47" s="82">
        <v>162.87</v>
      </c>
      <c r="AD47" s="82">
        <v>161.91999999999999</v>
      </c>
      <c r="AE47" s="82">
        <v>-137.93050380000003</v>
      </c>
      <c r="AF47" s="10">
        <v>108.55531309999999</v>
      </c>
      <c r="AG47" s="355">
        <v>89.633009299999998</v>
      </c>
      <c r="AH47" s="355">
        <v>85.884250999999992</v>
      </c>
      <c r="AI47" s="355">
        <v>84.039623899999995</v>
      </c>
      <c r="AK47" s="450">
        <f t="shared" si="3"/>
        <v>33.999485757499365</v>
      </c>
      <c r="AL47" s="450">
        <f t="shared" si="4"/>
        <v>40.999379884043357</v>
      </c>
      <c r="AM47" s="450">
        <f t="shared" si="5"/>
        <v>52.999198386690196</v>
      </c>
      <c r="AN47" s="450">
        <f t="shared" si="6"/>
        <v>41.999364759263926</v>
      </c>
      <c r="AO47" s="450">
        <f t="shared" si="7"/>
        <v>41.999364759263926</v>
      </c>
      <c r="AP47" s="450">
        <f t="shared" si="8"/>
        <v>41.999364759263926</v>
      </c>
      <c r="AQ47" s="450">
        <f t="shared" si="9"/>
        <v>39.999395008822788</v>
      </c>
      <c r="AR47" s="450">
        <f t="shared" si="10"/>
        <v>47.999274010587342</v>
      </c>
      <c r="AS47" s="450">
        <f t="shared" si="11"/>
        <v>73.998880766322159</v>
      </c>
      <c r="AT47" s="450">
        <f t="shared" si="12"/>
        <v>60.999077388454751</v>
      </c>
      <c r="AU47" s="450">
        <f t="shared" si="13"/>
        <v>84.998714393748429</v>
      </c>
      <c r="AV47" s="450">
        <f t="shared" si="14"/>
        <v>91.658613662717414</v>
      </c>
      <c r="AW47" s="450">
        <f t="shared" si="15"/>
        <v>75.709604234938226</v>
      </c>
      <c r="AX47" s="450">
        <f t="shared" si="16"/>
        <v>76.238971514998738</v>
      </c>
      <c r="AY47" s="450">
        <f t="shared" si="17"/>
        <v>40.065540710864632</v>
      </c>
      <c r="AZ47" s="450">
        <f t="shared" si="18"/>
        <v>59.228636249054702</v>
      </c>
      <c r="BA47" s="450">
        <f t="shared" si="19"/>
        <v>91.968742122510704</v>
      </c>
      <c r="BB47" s="450">
        <f t="shared" si="20"/>
        <v>79.147970758759769</v>
      </c>
      <c r="BC47" s="450">
        <f t="shared" si="21"/>
        <v>66.095286110410882</v>
      </c>
      <c r="BD47" s="450">
        <f t="shared" si="22"/>
        <v>66.095286110410882</v>
      </c>
      <c r="BE47" s="450">
        <f t="shared" si="23"/>
        <v>44.819763045122258</v>
      </c>
      <c r="BF47" s="450">
        <f t="shared" si="24"/>
        <v>74.534913032518276</v>
      </c>
      <c r="BG47" s="450">
        <f t="shared" si="25"/>
        <v>94.378623645071841</v>
      </c>
      <c r="BH47" s="450">
        <f t="shared" si="26"/>
        <v>82.112427527098561</v>
      </c>
      <c r="BI47" s="450">
        <f t="shared" si="27"/>
        <v>81.633476178472392</v>
      </c>
      <c r="BJ47" s="450">
        <f t="shared" si="28"/>
        <v>-69.538948222838428</v>
      </c>
      <c r="BK47" s="450">
        <f t="shared" si="29"/>
        <v>54.729172220821773</v>
      </c>
      <c r="BL47" s="450">
        <f t="shared" si="30"/>
        <v>45.189316511217541</v>
      </c>
      <c r="BM47" s="450">
        <f t="shared" si="31"/>
        <v>43.299345097050661</v>
      </c>
      <c r="BN47" s="450">
        <f t="shared" si="32"/>
        <v>42.369359163095538</v>
      </c>
      <c r="BQ47" s="549">
        <f t="shared" si="36"/>
        <v>41219</v>
      </c>
      <c r="BR47" s="450">
        <f t="shared" si="33"/>
        <v>67.907683904713878</v>
      </c>
      <c r="BT47" s="450">
        <f t="shared" si="34"/>
        <v>56.978904234938241</v>
      </c>
    </row>
    <row r="48" spans="1:72">
      <c r="A48" s="6">
        <v>11</v>
      </c>
      <c r="B48" s="6">
        <v>7</v>
      </c>
      <c r="C48" s="143">
        <f t="shared" si="35"/>
        <v>40854</v>
      </c>
      <c r="D48" s="82">
        <f t="shared" si="1"/>
        <v>102.25009793000009</v>
      </c>
      <c r="E48" s="82">
        <f t="shared" si="2"/>
        <v>51.551118963231154</v>
      </c>
      <c r="F48" s="355">
        <v>41.65287</v>
      </c>
      <c r="G48" s="355">
        <v>99.173500000000004</v>
      </c>
      <c r="H48" s="355">
        <v>75.371859999999998</v>
      </c>
      <c r="I48" s="355">
        <v>77.355330000000009</v>
      </c>
      <c r="J48" s="355">
        <v>55.53716</v>
      </c>
      <c r="K48" s="355">
        <v>55.53716</v>
      </c>
      <c r="L48" s="355">
        <v>79.338800000000006</v>
      </c>
      <c r="M48" s="355">
        <v>105.12391000000001</v>
      </c>
      <c r="N48" s="355">
        <v>146.77678</v>
      </c>
      <c r="O48" s="355">
        <v>103.14044</v>
      </c>
      <c r="P48" s="355">
        <v>170.57841999999999</v>
      </c>
      <c r="Q48" s="355">
        <v>152.74702470000003</v>
      </c>
      <c r="R48" s="82">
        <v>63.58</v>
      </c>
      <c r="S48" s="82">
        <v>160.27000000000001</v>
      </c>
      <c r="T48" s="82">
        <v>96.62</v>
      </c>
      <c r="U48" s="82">
        <v>98.11</v>
      </c>
      <c r="V48" s="356">
        <f>(V47+V49)/2</f>
        <v>143.815</v>
      </c>
      <c r="W48" s="82">
        <v>156.61000000000001</v>
      </c>
      <c r="X48" s="82">
        <v>139.44</v>
      </c>
      <c r="Y48" s="82">
        <v>131.22</v>
      </c>
      <c r="Z48" s="82">
        <v>88.59</v>
      </c>
      <c r="AA48" s="82">
        <v>167.3</v>
      </c>
      <c r="AB48" s="82">
        <v>161.94</v>
      </c>
      <c r="AC48" s="82">
        <v>143.99</v>
      </c>
      <c r="AD48" s="82">
        <v>137.88999999999999</v>
      </c>
      <c r="AE48" s="82">
        <v>-139.437941</v>
      </c>
      <c r="AF48" s="10">
        <v>67.656161699999998</v>
      </c>
      <c r="AG48" s="355">
        <v>105.32225700000001</v>
      </c>
      <c r="AH48" s="355">
        <v>98.254251000002611</v>
      </c>
      <c r="AI48" s="355">
        <v>83.999954500000001</v>
      </c>
      <c r="AK48" s="450">
        <f t="shared" si="3"/>
        <v>20.999682379631963</v>
      </c>
      <c r="AL48" s="450">
        <f t="shared" si="4"/>
        <v>49.999243761028488</v>
      </c>
      <c r="AM48" s="450">
        <f t="shared" si="5"/>
        <v>37.999425258381649</v>
      </c>
      <c r="AN48" s="450">
        <f t="shared" si="6"/>
        <v>38.999410133602225</v>
      </c>
      <c r="AO48" s="450">
        <f t="shared" si="7"/>
        <v>27.999576506175952</v>
      </c>
      <c r="AP48" s="450">
        <f t="shared" si="8"/>
        <v>27.999576506175952</v>
      </c>
      <c r="AQ48" s="450">
        <f t="shared" si="9"/>
        <v>39.999395008822788</v>
      </c>
      <c r="AR48" s="450">
        <f t="shared" si="10"/>
        <v>52.999198386690196</v>
      </c>
      <c r="AS48" s="450">
        <f t="shared" si="11"/>
        <v>73.998880766322159</v>
      </c>
      <c r="AT48" s="450">
        <f t="shared" si="12"/>
        <v>51.99921351146962</v>
      </c>
      <c r="AU48" s="450">
        <f t="shared" si="13"/>
        <v>85.998699268968991</v>
      </c>
      <c r="AV48" s="450">
        <f t="shared" si="14"/>
        <v>77.00883524073609</v>
      </c>
      <c r="AW48" s="450">
        <f t="shared" si="15"/>
        <v>32.054449205949076</v>
      </c>
      <c r="AX48" s="450">
        <f t="shared" si="16"/>
        <v>80.801613309805902</v>
      </c>
      <c r="AY48" s="450">
        <f t="shared" si="17"/>
        <v>48.71187295185279</v>
      </c>
      <c r="AZ48" s="450">
        <f t="shared" si="18"/>
        <v>49.463070330224348</v>
      </c>
      <c r="BA48" s="450">
        <f t="shared" si="19"/>
        <v>72.505671792286364</v>
      </c>
      <c r="BB48" s="450">
        <f t="shared" si="20"/>
        <v>78.956390219309313</v>
      </c>
      <c r="BC48" s="450">
        <f t="shared" si="21"/>
        <v>70.299974792034277</v>
      </c>
      <c r="BD48" s="450">
        <f t="shared" si="22"/>
        <v>66.155785228132089</v>
      </c>
      <c r="BE48" s="450">
        <f t="shared" si="23"/>
        <v>44.663473657675823</v>
      </c>
      <c r="BF48" s="450">
        <f t="shared" si="24"/>
        <v>84.345853289639535</v>
      </c>
      <c r="BG48" s="450">
        <f t="shared" si="25"/>
        <v>81.643559364759255</v>
      </c>
      <c r="BH48" s="450">
        <f t="shared" si="26"/>
        <v>72.593899672296445</v>
      </c>
      <c r="BI48" s="450">
        <f t="shared" si="27"/>
        <v>69.518527854802116</v>
      </c>
      <c r="BJ48" s="450">
        <f t="shared" si="28"/>
        <v>-70.298936728006041</v>
      </c>
      <c r="BK48" s="450">
        <f t="shared" si="29"/>
        <v>34.109484093773631</v>
      </c>
      <c r="BL48" s="450">
        <f t="shared" si="30"/>
        <v>53.099196874212254</v>
      </c>
      <c r="BM48" s="450">
        <f t="shared" si="31"/>
        <v>49.535795815479005</v>
      </c>
      <c r="BN48" s="450">
        <f t="shared" si="32"/>
        <v>42.349359465591128</v>
      </c>
      <c r="BQ48" s="549">
        <f t="shared" si="36"/>
        <v>41220</v>
      </c>
      <c r="BR48" s="450">
        <f t="shared" si="33"/>
        <v>56.417369889085279</v>
      </c>
      <c r="BT48" s="450">
        <f t="shared" si="34"/>
        <v>50.999228636249057</v>
      </c>
    </row>
    <row r="49" spans="1:72">
      <c r="A49" s="6">
        <v>11</v>
      </c>
      <c r="B49" s="6">
        <v>8</v>
      </c>
      <c r="C49" s="143">
        <f t="shared" si="35"/>
        <v>40855</v>
      </c>
      <c r="D49" s="82">
        <f t="shared" si="1"/>
        <v>127.06446505333339</v>
      </c>
      <c r="E49" s="82">
        <f t="shared" si="2"/>
        <v>64.061702497811098</v>
      </c>
      <c r="F49" s="355">
        <v>59.504100000000001</v>
      </c>
      <c r="G49" s="355">
        <v>91.239620000000002</v>
      </c>
      <c r="H49" s="355">
        <v>101.15697</v>
      </c>
      <c r="I49" s="355">
        <v>75.371859999999998</v>
      </c>
      <c r="J49" s="355">
        <v>73.388390000000001</v>
      </c>
      <c r="K49" s="355">
        <v>91.239620000000002</v>
      </c>
      <c r="L49" s="355">
        <v>107.10738000000001</v>
      </c>
      <c r="M49" s="355">
        <v>95.206559999999996</v>
      </c>
      <c r="N49" s="355">
        <v>180.49576999999999</v>
      </c>
      <c r="O49" s="355">
        <v>216.19823</v>
      </c>
      <c r="P49" s="355">
        <v>184.46271000000002</v>
      </c>
      <c r="Q49" s="355">
        <v>217.90401420000001</v>
      </c>
      <c r="R49" s="82">
        <v>188.94</v>
      </c>
      <c r="S49" s="82">
        <v>133.09</v>
      </c>
      <c r="T49" s="82">
        <v>131.59</v>
      </c>
      <c r="U49" s="82">
        <v>96.96</v>
      </c>
      <c r="V49" s="82">
        <v>105.21</v>
      </c>
      <c r="W49" s="82">
        <v>141.33000000000001</v>
      </c>
      <c r="X49" s="82">
        <v>122.47</v>
      </c>
      <c r="Y49" s="82">
        <v>131.81</v>
      </c>
      <c r="Z49" s="82">
        <v>97.23</v>
      </c>
      <c r="AA49" s="82">
        <v>149.13999999999999</v>
      </c>
      <c r="AB49" s="82">
        <v>178.59</v>
      </c>
      <c r="AC49" s="82">
        <v>161.88</v>
      </c>
      <c r="AD49" s="82">
        <v>155.57</v>
      </c>
      <c r="AE49" s="82">
        <v>100.5420943</v>
      </c>
      <c r="AF49" s="10">
        <v>100.48259019999999</v>
      </c>
      <c r="AG49" s="355">
        <v>146.36025130000002</v>
      </c>
      <c r="AH49" s="355">
        <v>92.670449100001747</v>
      </c>
      <c r="AI49" s="355">
        <v>84.793342500000008</v>
      </c>
      <c r="AK49" s="450">
        <f t="shared" si="3"/>
        <v>29.999546256617091</v>
      </c>
      <c r="AL49" s="450">
        <f t="shared" si="4"/>
        <v>45.999304260146204</v>
      </c>
      <c r="AM49" s="450">
        <f t="shared" si="5"/>
        <v>50.999228636249057</v>
      </c>
      <c r="AN49" s="450">
        <f t="shared" si="6"/>
        <v>37.999425258381649</v>
      </c>
      <c r="AO49" s="450">
        <f t="shared" si="7"/>
        <v>36.99944038316108</v>
      </c>
      <c r="AP49" s="450">
        <f t="shared" si="8"/>
        <v>45.999304260146204</v>
      </c>
      <c r="AQ49" s="450">
        <f t="shared" si="9"/>
        <v>53.999183261910765</v>
      </c>
      <c r="AR49" s="450">
        <f t="shared" si="10"/>
        <v>47.999274010587342</v>
      </c>
      <c r="AS49" s="450">
        <f t="shared" si="11"/>
        <v>90.998623645071831</v>
      </c>
      <c r="AT49" s="450">
        <f t="shared" si="12"/>
        <v>108.99835139904209</v>
      </c>
      <c r="AU49" s="450">
        <f t="shared" si="13"/>
        <v>92.998593395512984</v>
      </c>
      <c r="AV49" s="450">
        <f t="shared" si="14"/>
        <v>109.85833839173179</v>
      </c>
      <c r="AW49" s="450">
        <f t="shared" si="15"/>
        <v>95.255860852029244</v>
      </c>
      <c r="AX49" s="450">
        <f t="shared" si="16"/>
        <v>67.098563145954117</v>
      </c>
      <c r="AY49" s="450">
        <f t="shared" si="17"/>
        <v>66.342324174439128</v>
      </c>
      <c r="AZ49" s="450">
        <f t="shared" si="18"/>
        <v>48.883287118729513</v>
      </c>
      <c r="BA49" s="450">
        <f t="shared" si="19"/>
        <v>53.042601462062009</v>
      </c>
      <c r="BB49" s="450">
        <f t="shared" si="20"/>
        <v>71.252835896143182</v>
      </c>
      <c r="BC49" s="450">
        <f t="shared" si="21"/>
        <v>61.744391227627929</v>
      </c>
      <c r="BD49" s="450">
        <f t="shared" si="22"/>
        <v>66.45323922359465</v>
      </c>
      <c r="BE49" s="450">
        <f t="shared" si="23"/>
        <v>49.019410133602221</v>
      </c>
      <c r="BF49" s="450">
        <f t="shared" si="24"/>
        <v>75.190320141164605</v>
      </c>
      <c r="BG49" s="450">
        <f t="shared" si="25"/>
        <v>90.037811948575751</v>
      </c>
      <c r="BH49" s="450">
        <f t="shared" si="26"/>
        <v>81.613309805898666</v>
      </c>
      <c r="BI49" s="450">
        <f t="shared" si="27"/>
        <v>78.432064532392232</v>
      </c>
      <c r="BJ49" s="450">
        <f t="shared" si="28"/>
        <v>50.689233324930676</v>
      </c>
      <c r="BK49" s="450">
        <f t="shared" si="29"/>
        <v>50.659233778674057</v>
      </c>
      <c r="BL49" s="450">
        <f t="shared" si="30"/>
        <v>73.788883942525842</v>
      </c>
      <c r="BM49" s="450">
        <f t="shared" si="31"/>
        <v>46.720670078145574</v>
      </c>
      <c r="BN49" s="450">
        <f t="shared" si="32"/>
        <v>42.749353415679359</v>
      </c>
      <c r="BQ49" s="549">
        <f t="shared" si="36"/>
        <v>41221</v>
      </c>
      <c r="BR49" s="450">
        <f t="shared" si="33"/>
        <v>57.21364246281847</v>
      </c>
      <c r="BT49" s="450">
        <f t="shared" si="34"/>
        <v>57.871787244769351</v>
      </c>
    </row>
    <row r="50" spans="1:72">
      <c r="A50" s="6">
        <v>11</v>
      </c>
      <c r="B50" s="6">
        <v>9</v>
      </c>
      <c r="C50" s="143">
        <f t="shared" si="35"/>
        <v>40856</v>
      </c>
      <c r="D50" s="82">
        <f t="shared" si="1"/>
        <v>120.63389331000005</v>
      </c>
      <c r="E50" s="82">
        <f t="shared" si="2"/>
        <v>60.819620821086303</v>
      </c>
      <c r="F50" s="355">
        <v>49.586750000000002</v>
      </c>
      <c r="G50" s="355">
        <v>146.77678</v>
      </c>
      <c r="H50" s="355">
        <v>83.30574</v>
      </c>
      <c r="I50" s="355">
        <v>49.586750000000002</v>
      </c>
      <c r="J50" s="355">
        <v>63.471040000000002</v>
      </c>
      <c r="K50" s="355">
        <v>83.30574</v>
      </c>
      <c r="L50" s="355">
        <v>107.10738000000001</v>
      </c>
      <c r="M50" s="355">
        <v>67.437979999999996</v>
      </c>
      <c r="N50" s="355">
        <v>162.64454000000001</v>
      </c>
      <c r="O50" s="355">
        <v>85.289209999999997</v>
      </c>
      <c r="P50" s="355">
        <v>200.33047000000002</v>
      </c>
      <c r="Q50" s="355">
        <v>227.06764560000002</v>
      </c>
      <c r="R50" s="82">
        <v>109.31</v>
      </c>
      <c r="S50" s="82">
        <v>96.62</v>
      </c>
      <c r="T50" s="82">
        <v>105.73</v>
      </c>
      <c r="U50" s="82">
        <v>114.13</v>
      </c>
      <c r="V50" s="82">
        <v>95.95</v>
      </c>
      <c r="W50" s="82">
        <v>135.56</v>
      </c>
      <c r="X50" s="82">
        <v>190.48</v>
      </c>
      <c r="Y50" s="82">
        <v>131.47</v>
      </c>
      <c r="Z50" s="82">
        <v>96.9</v>
      </c>
      <c r="AA50" s="82">
        <v>122.8</v>
      </c>
      <c r="AB50" s="82">
        <v>196.03</v>
      </c>
      <c r="AC50" s="82">
        <v>179.48</v>
      </c>
      <c r="AD50" s="82">
        <v>150.05000000000001</v>
      </c>
      <c r="AE50" s="82">
        <v>116.7470442</v>
      </c>
      <c r="AF50" s="10">
        <v>108.5949825</v>
      </c>
      <c r="AG50" s="355">
        <v>82.095823300000006</v>
      </c>
      <c r="AH50" s="355">
        <v>192.37218410000088</v>
      </c>
      <c r="AI50" s="355">
        <v>68.786739600000004</v>
      </c>
      <c r="AK50" s="450">
        <f t="shared" si="3"/>
        <v>24.999621880514244</v>
      </c>
      <c r="AL50" s="450">
        <f t="shared" si="4"/>
        <v>73.998880766322159</v>
      </c>
      <c r="AM50" s="450">
        <f t="shared" si="5"/>
        <v>41.999364759263926</v>
      </c>
      <c r="AN50" s="450">
        <f t="shared" si="6"/>
        <v>24.999621880514244</v>
      </c>
      <c r="AO50" s="450">
        <f t="shared" si="7"/>
        <v>31.999516007058229</v>
      </c>
      <c r="AP50" s="450">
        <f t="shared" si="8"/>
        <v>41.999364759263926</v>
      </c>
      <c r="AQ50" s="450">
        <f t="shared" si="9"/>
        <v>53.999183261910765</v>
      </c>
      <c r="AR50" s="450">
        <f t="shared" si="10"/>
        <v>33.999485757499365</v>
      </c>
      <c r="AS50" s="450">
        <f t="shared" si="11"/>
        <v>81.998759768086714</v>
      </c>
      <c r="AT50" s="450">
        <f t="shared" si="12"/>
        <v>42.999349634484496</v>
      </c>
      <c r="AU50" s="450">
        <f t="shared" si="13"/>
        <v>100.99847239727755</v>
      </c>
      <c r="AV50" s="450">
        <f t="shared" si="14"/>
        <v>114.47826851525083</v>
      </c>
      <c r="AW50" s="450">
        <f t="shared" si="15"/>
        <v>55.109654650869672</v>
      </c>
      <c r="AX50" s="450">
        <f t="shared" si="16"/>
        <v>48.71187295185279</v>
      </c>
      <c r="AY50" s="450">
        <f t="shared" si="17"/>
        <v>53.304764305520543</v>
      </c>
      <c r="AZ50" s="450">
        <f t="shared" si="18"/>
        <v>57.539702546004534</v>
      </c>
      <c r="BA50" s="450">
        <f t="shared" si="19"/>
        <v>48.374086211242755</v>
      </c>
      <c r="BB50" s="450">
        <f t="shared" si="20"/>
        <v>68.343836652382151</v>
      </c>
      <c r="BC50" s="450">
        <f t="shared" si="21"/>
        <v>96.032266196117959</v>
      </c>
      <c r="BD50" s="450">
        <f t="shared" si="22"/>
        <v>66.281825056717921</v>
      </c>
      <c r="BE50" s="450">
        <f t="shared" si="23"/>
        <v>48.853037559868923</v>
      </c>
      <c r="BF50" s="450">
        <f t="shared" si="24"/>
        <v>61.910763801361227</v>
      </c>
      <c r="BG50" s="450">
        <f t="shared" si="25"/>
        <v>98.830350390723467</v>
      </c>
      <c r="BH50" s="450">
        <f t="shared" si="26"/>
        <v>90.486513738341316</v>
      </c>
      <c r="BI50" s="450">
        <f t="shared" si="27"/>
        <v>75.649105117217047</v>
      </c>
      <c r="BJ50" s="450">
        <f t="shared" si="28"/>
        <v>58.859109755482734</v>
      </c>
      <c r="BK50" s="450">
        <f t="shared" si="29"/>
        <v>54.749171918326191</v>
      </c>
      <c r="BL50" s="450">
        <f t="shared" si="30"/>
        <v>41.389373985379379</v>
      </c>
      <c r="BM50" s="450">
        <f t="shared" si="31"/>
        <v>96.986228434585769</v>
      </c>
      <c r="BN50" s="450">
        <f t="shared" si="32"/>
        <v>34.679475472649358</v>
      </c>
      <c r="BQ50" s="549">
        <f t="shared" si="36"/>
        <v>41222</v>
      </c>
      <c r="BR50" s="450">
        <f t="shared" si="33"/>
        <v>68.939647920342935</v>
      </c>
      <c r="BT50" s="450">
        <f t="shared" si="34"/>
        <v>54.929413284597928</v>
      </c>
    </row>
    <row r="51" spans="1:72">
      <c r="A51" s="6">
        <v>11</v>
      </c>
      <c r="B51" s="6">
        <v>10</v>
      </c>
      <c r="C51" s="143">
        <f t="shared" si="35"/>
        <v>40857</v>
      </c>
      <c r="D51" s="82">
        <f t="shared" si="1"/>
        <v>109.86246031666647</v>
      </c>
      <c r="E51" s="82">
        <f t="shared" si="2"/>
        <v>55.389020412038732</v>
      </c>
      <c r="F51" s="355">
        <v>87.272680000000008</v>
      </c>
      <c r="G51" s="355">
        <v>91.239620000000002</v>
      </c>
      <c r="H51" s="355">
        <v>65.454509999999999</v>
      </c>
      <c r="I51" s="355">
        <v>57.520630000000004</v>
      </c>
      <c r="J51" s="355">
        <v>55.53716</v>
      </c>
      <c r="K51" s="355">
        <v>83.30574</v>
      </c>
      <c r="L51" s="355">
        <v>71.404920000000004</v>
      </c>
      <c r="M51" s="355">
        <v>69.421450000000007</v>
      </c>
      <c r="N51" s="355">
        <v>210.24782000000002</v>
      </c>
      <c r="O51" s="355">
        <v>111.07432</v>
      </c>
      <c r="P51" s="355">
        <v>142.80984000000001</v>
      </c>
      <c r="Q51" s="355">
        <v>189.46105439999999</v>
      </c>
      <c r="R51" s="82">
        <v>138.03</v>
      </c>
      <c r="S51" s="82">
        <v>114.68</v>
      </c>
      <c r="T51" s="82">
        <v>105.83</v>
      </c>
      <c r="U51" s="82">
        <v>114.57</v>
      </c>
      <c r="V51" s="82">
        <v>87.15</v>
      </c>
      <c r="W51" s="82">
        <v>135.16</v>
      </c>
      <c r="X51" s="82">
        <v>199.18</v>
      </c>
      <c r="Y51" s="82">
        <v>131.6</v>
      </c>
      <c r="Z51" s="82">
        <v>104.74</v>
      </c>
      <c r="AA51" s="82">
        <v>54.32</v>
      </c>
      <c r="AB51" s="82">
        <v>179.09</v>
      </c>
      <c r="AC51" s="82">
        <v>121.09</v>
      </c>
      <c r="AD51" s="82">
        <v>109.45</v>
      </c>
      <c r="AE51" s="82">
        <v>73.943761600000002</v>
      </c>
      <c r="AF51" s="10">
        <v>92.409867300000016</v>
      </c>
      <c r="AG51" s="355">
        <v>58.710712000000008</v>
      </c>
      <c r="AH51" s="355">
        <v>123.82763899999418</v>
      </c>
      <c r="AI51" s="355">
        <v>117.3420852</v>
      </c>
      <c r="AK51" s="450">
        <f t="shared" si="3"/>
        <v>43.999334509705072</v>
      </c>
      <c r="AL51" s="450">
        <f t="shared" si="4"/>
        <v>45.999304260146204</v>
      </c>
      <c r="AM51" s="450">
        <f t="shared" si="5"/>
        <v>32.999500882278802</v>
      </c>
      <c r="AN51" s="450">
        <f t="shared" si="6"/>
        <v>28.999561381396521</v>
      </c>
      <c r="AO51" s="450">
        <f t="shared" si="7"/>
        <v>27.999576506175952</v>
      </c>
      <c r="AP51" s="450">
        <f t="shared" si="8"/>
        <v>41.999364759263926</v>
      </c>
      <c r="AQ51" s="450">
        <f t="shared" si="9"/>
        <v>35.99945550794051</v>
      </c>
      <c r="AR51" s="450">
        <f t="shared" si="10"/>
        <v>34.999470632719941</v>
      </c>
      <c r="AS51" s="450">
        <f t="shared" si="11"/>
        <v>105.99839677338039</v>
      </c>
      <c r="AT51" s="450">
        <f t="shared" si="12"/>
        <v>55.999153012351904</v>
      </c>
      <c r="AU51" s="450">
        <f t="shared" si="13"/>
        <v>71.998911015881021</v>
      </c>
      <c r="AV51" s="450">
        <f t="shared" si="14"/>
        <v>95.518555281068814</v>
      </c>
      <c r="AW51" s="450">
        <f t="shared" si="15"/>
        <v>69.589110158810186</v>
      </c>
      <c r="AX51" s="450">
        <f t="shared" si="16"/>
        <v>57.816990168893369</v>
      </c>
      <c r="AY51" s="450">
        <f t="shared" si="17"/>
        <v>53.355180236954872</v>
      </c>
      <c r="AZ51" s="450">
        <f t="shared" si="18"/>
        <v>57.761532644315601</v>
      </c>
      <c r="BA51" s="450">
        <f t="shared" si="19"/>
        <v>43.93748424502143</v>
      </c>
      <c r="BB51" s="450">
        <f t="shared" si="20"/>
        <v>68.142172926644818</v>
      </c>
      <c r="BC51" s="450">
        <f t="shared" si="21"/>
        <v>100.41845223090496</v>
      </c>
      <c r="BD51" s="450">
        <f t="shared" si="22"/>
        <v>66.347365767582545</v>
      </c>
      <c r="BE51" s="450">
        <f t="shared" si="23"/>
        <v>52.805646584320641</v>
      </c>
      <c r="BF51" s="450">
        <f t="shared" si="24"/>
        <v>27.385933955129822</v>
      </c>
      <c r="BG51" s="450">
        <f t="shared" si="25"/>
        <v>90.289891605747414</v>
      </c>
      <c r="BH51" s="450">
        <f t="shared" si="26"/>
        <v>61.048651373834133</v>
      </c>
      <c r="BI51" s="450">
        <f t="shared" si="27"/>
        <v>55.180236954877742</v>
      </c>
      <c r="BJ51" s="450">
        <f t="shared" si="28"/>
        <v>37.279436148222835</v>
      </c>
      <c r="BK51" s="450">
        <f t="shared" si="29"/>
        <v>46.589295336526348</v>
      </c>
      <c r="BL51" s="450">
        <f t="shared" si="30"/>
        <v>29.599552306528867</v>
      </c>
      <c r="BM51" s="450">
        <f t="shared" si="31"/>
        <v>62.428857574990765</v>
      </c>
      <c r="BN51" s="450">
        <f t="shared" si="32"/>
        <v>59.1591052180489</v>
      </c>
      <c r="BQ51" s="549">
        <f t="shared" si="36"/>
        <v>41223</v>
      </c>
      <c r="BR51" s="450">
        <f t="shared" si="33"/>
        <v>52.033968527854064</v>
      </c>
      <c r="BT51" s="450">
        <f t="shared" si="34"/>
        <v>54.267708595916304</v>
      </c>
    </row>
    <row r="52" spans="1:72">
      <c r="A52" s="6">
        <v>11</v>
      </c>
      <c r="B52" s="6">
        <v>11</v>
      </c>
      <c r="C52" s="143">
        <f t="shared" si="35"/>
        <v>40858</v>
      </c>
      <c r="D52" s="82">
        <f t="shared" si="1"/>
        <v>114.22565902666673</v>
      </c>
      <c r="E52" s="82">
        <f t="shared" si="2"/>
        <v>57.58880095321166</v>
      </c>
      <c r="F52" s="355">
        <v>77.355330000000009</v>
      </c>
      <c r="G52" s="355">
        <v>63.471040000000002</v>
      </c>
      <c r="H52" s="355">
        <v>83.30574</v>
      </c>
      <c r="I52" s="355">
        <v>77.355330000000009</v>
      </c>
      <c r="J52" s="355">
        <v>75.371859999999998</v>
      </c>
      <c r="K52" s="355">
        <v>73.388390000000001</v>
      </c>
      <c r="L52" s="355">
        <v>89.256150000000005</v>
      </c>
      <c r="M52" s="355">
        <v>69.421450000000007</v>
      </c>
      <c r="N52" s="355">
        <v>210.24782000000002</v>
      </c>
      <c r="O52" s="355">
        <v>126.94208</v>
      </c>
      <c r="P52" s="355">
        <v>182.47924</v>
      </c>
      <c r="Q52" s="355">
        <v>198.62468580000001</v>
      </c>
      <c r="R52" s="82">
        <v>119.07</v>
      </c>
      <c r="S52" s="82">
        <v>124.64</v>
      </c>
      <c r="T52" s="82">
        <v>114.41</v>
      </c>
      <c r="U52" s="82">
        <v>97.03</v>
      </c>
      <c r="V52" s="82">
        <v>87.23</v>
      </c>
      <c r="W52" s="82">
        <v>135.16999999999999</v>
      </c>
      <c r="X52" s="82">
        <v>139.54</v>
      </c>
      <c r="Y52" s="82">
        <v>151.04</v>
      </c>
      <c r="Z52" s="82">
        <v>89.24</v>
      </c>
      <c r="AA52" s="82">
        <v>146.52000000000001</v>
      </c>
      <c r="AB52" s="82">
        <v>138.61000000000001</v>
      </c>
      <c r="AC52" s="82">
        <v>159.66999999999999</v>
      </c>
      <c r="AD52" s="82">
        <v>109.85</v>
      </c>
      <c r="AE52" s="82">
        <v>99.966887999999997</v>
      </c>
      <c r="AF52" s="10">
        <v>108.5949825</v>
      </c>
      <c r="AG52" s="355">
        <v>89.791686900000016</v>
      </c>
      <c r="AH52" s="355">
        <v>104.10606930000233</v>
      </c>
      <c r="AI52" s="355">
        <v>85.071028300000009</v>
      </c>
      <c r="AK52" s="450">
        <f t="shared" si="3"/>
        <v>38.999410133602225</v>
      </c>
      <c r="AL52" s="450">
        <f t="shared" si="4"/>
        <v>31.999516007058229</v>
      </c>
      <c r="AM52" s="450">
        <f t="shared" si="5"/>
        <v>41.999364759263926</v>
      </c>
      <c r="AN52" s="450">
        <f t="shared" si="6"/>
        <v>38.999410133602225</v>
      </c>
      <c r="AO52" s="450">
        <f t="shared" si="7"/>
        <v>37.999425258381649</v>
      </c>
      <c r="AP52" s="450">
        <f t="shared" si="8"/>
        <v>36.99944038316108</v>
      </c>
      <c r="AQ52" s="450">
        <f t="shared" si="9"/>
        <v>44.999319384925641</v>
      </c>
      <c r="AR52" s="450">
        <f t="shared" si="10"/>
        <v>34.999470632719941</v>
      </c>
      <c r="AS52" s="450">
        <f t="shared" si="11"/>
        <v>105.99839677338039</v>
      </c>
      <c r="AT52" s="450">
        <f t="shared" si="12"/>
        <v>63.999032014116459</v>
      </c>
      <c r="AU52" s="450">
        <f t="shared" si="13"/>
        <v>91.998608520292407</v>
      </c>
      <c r="AV52" s="450">
        <f t="shared" si="14"/>
        <v>100.13848540458785</v>
      </c>
      <c r="AW52" s="450">
        <f t="shared" si="15"/>
        <v>60.030249558860596</v>
      </c>
      <c r="AX52" s="450">
        <f t="shared" si="16"/>
        <v>62.83841693975296</v>
      </c>
      <c r="AY52" s="450">
        <f t="shared" si="17"/>
        <v>57.680867154020667</v>
      </c>
      <c r="AZ52" s="450">
        <f t="shared" si="18"/>
        <v>48.918578270733555</v>
      </c>
      <c r="BA52" s="450">
        <f t="shared" si="19"/>
        <v>43.977816990168897</v>
      </c>
      <c r="BB52" s="450">
        <f t="shared" si="20"/>
        <v>68.14721451978825</v>
      </c>
      <c r="BC52" s="450">
        <f t="shared" si="21"/>
        <v>70.350390723468607</v>
      </c>
      <c r="BD52" s="450">
        <f t="shared" si="22"/>
        <v>76.148222838416928</v>
      </c>
      <c r="BE52" s="450">
        <f t="shared" si="23"/>
        <v>44.991177211998988</v>
      </c>
      <c r="BF52" s="450">
        <f t="shared" si="24"/>
        <v>73.869422737585083</v>
      </c>
      <c r="BG52" s="450">
        <f t="shared" si="25"/>
        <v>69.881522561129316</v>
      </c>
      <c r="BH52" s="450">
        <f t="shared" si="26"/>
        <v>80.499117721199895</v>
      </c>
      <c r="BI52" s="450">
        <f t="shared" si="27"/>
        <v>55.381900680615068</v>
      </c>
      <c r="BJ52" s="450">
        <f t="shared" si="28"/>
        <v>50.399237711116712</v>
      </c>
      <c r="BK52" s="450">
        <f t="shared" si="29"/>
        <v>54.749171918326191</v>
      </c>
      <c r="BL52" s="450">
        <f t="shared" si="30"/>
        <v>45.269315301235196</v>
      </c>
      <c r="BM52" s="450">
        <f t="shared" si="31"/>
        <v>52.486044517268631</v>
      </c>
      <c r="BN52" s="450">
        <f t="shared" si="32"/>
        <v>42.889351298210237</v>
      </c>
      <c r="BQ52" s="549">
        <f t="shared" si="36"/>
        <v>41224</v>
      </c>
      <c r="BR52" s="450">
        <f t="shared" si="33"/>
        <v>51.648733526594697</v>
      </c>
      <c r="BT52" s="450">
        <f t="shared" si="34"/>
        <v>53.617608217797411</v>
      </c>
    </row>
    <row r="53" spans="1:72">
      <c r="A53" s="6">
        <v>11</v>
      </c>
      <c r="B53" s="6">
        <v>12</v>
      </c>
      <c r="C53" s="143">
        <f t="shared" si="35"/>
        <v>40859</v>
      </c>
      <c r="D53" s="82">
        <f t="shared" si="1"/>
        <v>111.11117965333321</v>
      </c>
      <c r="E53" s="82">
        <f t="shared" si="2"/>
        <v>56.01858341862151</v>
      </c>
      <c r="F53" s="355">
        <v>69.421450000000007</v>
      </c>
      <c r="G53" s="355">
        <v>81.322270000000003</v>
      </c>
      <c r="H53" s="355">
        <v>67.437979999999996</v>
      </c>
      <c r="I53" s="355">
        <v>77.355330000000009</v>
      </c>
      <c r="J53" s="355">
        <v>75.371859999999998</v>
      </c>
      <c r="K53" s="355">
        <v>91.239620000000002</v>
      </c>
      <c r="L53" s="355">
        <v>69.421450000000007</v>
      </c>
      <c r="M53" s="355">
        <v>49.586750000000002</v>
      </c>
      <c r="N53" s="355">
        <v>162.64454000000001</v>
      </c>
      <c r="O53" s="355">
        <v>117.02473000000001</v>
      </c>
      <c r="P53" s="355">
        <v>162.64454000000001</v>
      </c>
      <c r="Q53" s="355">
        <v>189.91725250000002</v>
      </c>
      <c r="R53" s="82">
        <v>148.37</v>
      </c>
      <c r="S53" s="82">
        <v>115.44</v>
      </c>
      <c r="T53" s="82">
        <v>89.07</v>
      </c>
      <c r="U53" s="82">
        <v>105.61</v>
      </c>
      <c r="V53" s="82">
        <v>86.85</v>
      </c>
      <c r="W53" s="82">
        <v>117.12</v>
      </c>
      <c r="X53" s="82">
        <v>113.52</v>
      </c>
      <c r="Y53" s="82">
        <v>188.38</v>
      </c>
      <c r="Z53" s="82">
        <v>105.24</v>
      </c>
      <c r="AA53" s="82">
        <v>156.46</v>
      </c>
      <c r="AB53" s="82">
        <v>144.77000000000001</v>
      </c>
      <c r="AC53" s="82">
        <v>184.52</v>
      </c>
      <c r="AD53" s="82">
        <v>126</v>
      </c>
      <c r="AE53" s="82">
        <v>111.8875427</v>
      </c>
      <c r="AF53" s="10">
        <v>84.337144400000014</v>
      </c>
      <c r="AG53" s="355">
        <v>82.1354927</v>
      </c>
      <c r="AH53" s="355">
        <v>91.331689499996514</v>
      </c>
      <c r="AI53" s="355">
        <v>68.9057478</v>
      </c>
      <c r="AK53" s="450">
        <f t="shared" si="3"/>
        <v>34.999470632719941</v>
      </c>
      <c r="AL53" s="450">
        <f t="shared" si="4"/>
        <v>40.999379884043357</v>
      </c>
      <c r="AM53" s="450">
        <f t="shared" si="5"/>
        <v>33.999485757499365</v>
      </c>
      <c r="AN53" s="450">
        <f t="shared" si="6"/>
        <v>38.999410133602225</v>
      </c>
      <c r="AO53" s="450">
        <f t="shared" si="7"/>
        <v>37.999425258381649</v>
      </c>
      <c r="AP53" s="450">
        <f t="shared" si="8"/>
        <v>45.999304260146204</v>
      </c>
      <c r="AQ53" s="450">
        <f t="shared" si="9"/>
        <v>34.999470632719941</v>
      </c>
      <c r="AR53" s="450">
        <f t="shared" si="10"/>
        <v>24.999621880514244</v>
      </c>
      <c r="AS53" s="450">
        <f t="shared" si="11"/>
        <v>81.998759768086714</v>
      </c>
      <c r="AT53" s="450">
        <f t="shared" si="12"/>
        <v>58.999107638013612</v>
      </c>
      <c r="AU53" s="450">
        <f t="shared" si="13"/>
        <v>81.998759768086714</v>
      </c>
      <c r="AV53" s="450">
        <f t="shared" si="14"/>
        <v>95.748551802369562</v>
      </c>
      <c r="AW53" s="450">
        <f t="shared" si="15"/>
        <v>74.802117469120248</v>
      </c>
      <c r="AX53" s="450">
        <f t="shared" si="16"/>
        <v>58.200151247794302</v>
      </c>
      <c r="AY53" s="450">
        <f t="shared" si="17"/>
        <v>44.905470128560623</v>
      </c>
      <c r="AZ53" s="450">
        <f t="shared" si="18"/>
        <v>53.244265187799343</v>
      </c>
      <c r="BA53" s="450">
        <f t="shared" si="19"/>
        <v>43.786236450718427</v>
      </c>
      <c r="BB53" s="450">
        <f t="shared" si="20"/>
        <v>59.047138895891102</v>
      </c>
      <c r="BC53" s="450">
        <f t="shared" si="21"/>
        <v>57.232165364255103</v>
      </c>
      <c r="BD53" s="450">
        <f t="shared" si="22"/>
        <v>94.973531635996977</v>
      </c>
      <c r="BE53" s="450">
        <f t="shared" si="23"/>
        <v>53.057726241492311</v>
      </c>
      <c r="BF53" s="450">
        <f t="shared" si="24"/>
        <v>78.880766322157811</v>
      </c>
      <c r="BG53" s="450">
        <f t="shared" si="25"/>
        <v>72.987143937484248</v>
      </c>
      <c r="BH53" s="450">
        <f t="shared" si="26"/>
        <v>93.027476682631715</v>
      </c>
      <c r="BI53" s="450">
        <f t="shared" si="27"/>
        <v>63.524073607259893</v>
      </c>
      <c r="BJ53" s="450">
        <f t="shared" si="28"/>
        <v>56.409146811192336</v>
      </c>
      <c r="BK53" s="450">
        <f t="shared" si="29"/>
        <v>42.519356894378632</v>
      </c>
      <c r="BL53" s="450">
        <f t="shared" si="30"/>
        <v>41.409373682883789</v>
      </c>
      <c r="BM53" s="450">
        <f t="shared" si="31"/>
        <v>46.045721956136383</v>
      </c>
      <c r="BN53" s="450">
        <f t="shared" si="32"/>
        <v>34.739474565162588</v>
      </c>
      <c r="BQ53" s="549">
        <f t="shared" si="36"/>
        <v>41225</v>
      </c>
      <c r="BR53" s="450">
        <f t="shared" si="33"/>
        <v>48.968847227123334</v>
      </c>
      <c r="BT53" s="450">
        <f t="shared" si="34"/>
        <v>53.150995714645831</v>
      </c>
    </row>
    <row r="54" spans="1:72">
      <c r="A54" s="6">
        <v>11</v>
      </c>
      <c r="B54" s="6">
        <v>13</v>
      </c>
      <c r="C54" s="143">
        <f t="shared" si="35"/>
        <v>40860</v>
      </c>
      <c r="D54" s="82">
        <f t="shared" si="1"/>
        <v>106.61433215333345</v>
      </c>
      <c r="E54" s="82">
        <f t="shared" si="2"/>
        <v>53.751421575992296</v>
      </c>
      <c r="F54" s="355">
        <v>59.504100000000001</v>
      </c>
      <c r="G54" s="355">
        <v>71.404920000000004</v>
      </c>
      <c r="H54" s="355">
        <v>65.454509999999999</v>
      </c>
      <c r="I54" s="355">
        <v>85.289209999999997</v>
      </c>
      <c r="J54" s="355">
        <v>75.371859999999998</v>
      </c>
      <c r="K54" s="355">
        <v>75.371859999999998</v>
      </c>
      <c r="L54" s="355">
        <v>69.421450000000007</v>
      </c>
      <c r="M54" s="355">
        <v>69.421450000000007</v>
      </c>
      <c r="N54" s="355">
        <v>142.80984000000001</v>
      </c>
      <c r="O54" s="355">
        <v>162.64454000000001</v>
      </c>
      <c r="P54" s="355">
        <v>144.79330999999999</v>
      </c>
      <c r="Q54" s="355">
        <v>142.25446840000001</v>
      </c>
      <c r="R54" s="82">
        <v>138.30000000000001</v>
      </c>
      <c r="S54" s="82">
        <v>115.74</v>
      </c>
      <c r="T54" s="82">
        <v>106.11</v>
      </c>
      <c r="U54" s="82">
        <v>105.63</v>
      </c>
      <c r="V54" s="82">
        <v>80.709999999999994</v>
      </c>
      <c r="W54" s="82">
        <v>125.12</v>
      </c>
      <c r="X54" s="82">
        <v>113.6</v>
      </c>
      <c r="Y54" s="82">
        <v>131.9</v>
      </c>
      <c r="Z54" s="82">
        <v>97.14</v>
      </c>
      <c r="AA54" s="82">
        <v>152.22</v>
      </c>
      <c r="AB54" s="82">
        <v>142.22999999999999</v>
      </c>
      <c r="AC54" s="82">
        <v>147.93</v>
      </c>
      <c r="AD54" s="82">
        <v>125.61</v>
      </c>
      <c r="AE54" s="82">
        <v>91.894165099999995</v>
      </c>
      <c r="AF54" s="10">
        <v>68.211533299999999</v>
      </c>
      <c r="AG54" s="355">
        <v>81.044584200000003</v>
      </c>
      <c r="AH54" s="355">
        <v>110.06185480000377</v>
      </c>
      <c r="AI54" s="355">
        <v>101.2363088</v>
      </c>
      <c r="AK54" s="450">
        <f t="shared" si="3"/>
        <v>29.999546256617091</v>
      </c>
      <c r="AL54" s="450">
        <f t="shared" si="4"/>
        <v>35.99945550794051</v>
      </c>
      <c r="AM54" s="450">
        <f t="shared" si="5"/>
        <v>32.999500882278802</v>
      </c>
      <c r="AN54" s="450">
        <f t="shared" si="6"/>
        <v>42.999349634484496</v>
      </c>
      <c r="AO54" s="450">
        <f t="shared" si="7"/>
        <v>37.999425258381649</v>
      </c>
      <c r="AP54" s="450">
        <f t="shared" si="8"/>
        <v>37.999425258381649</v>
      </c>
      <c r="AQ54" s="450">
        <f t="shared" si="9"/>
        <v>34.999470632719941</v>
      </c>
      <c r="AR54" s="450">
        <f t="shared" si="10"/>
        <v>34.999470632719941</v>
      </c>
      <c r="AS54" s="450">
        <f t="shared" si="11"/>
        <v>71.998911015881021</v>
      </c>
      <c r="AT54" s="450">
        <f t="shared" si="12"/>
        <v>81.998759768086714</v>
      </c>
      <c r="AU54" s="450">
        <f t="shared" si="13"/>
        <v>72.998895891101583</v>
      </c>
      <c r="AV54" s="450">
        <f t="shared" si="14"/>
        <v>71.718915250819265</v>
      </c>
      <c r="AW54" s="450">
        <f t="shared" si="15"/>
        <v>69.725233173682895</v>
      </c>
      <c r="AX54" s="450">
        <f t="shared" si="16"/>
        <v>58.351399042097299</v>
      </c>
      <c r="AY54" s="450">
        <f t="shared" si="17"/>
        <v>53.496344844971013</v>
      </c>
      <c r="AZ54" s="450">
        <f t="shared" si="18"/>
        <v>53.254348374086206</v>
      </c>
      <c r="BA54" s="450">
        <f t="shared" si="19"/>
        <v>40.690698260650365</v>
      </c>
      <c r="BB54" s="450">
        <f t="shared" si="20"/>
        <v>63.08041341063776</v>
      </c>
      <c r="BC54" s="450">
        <f t="shared" si="21"/>
        <v>57.272498109402569</v>
      </c>
      <c r="BD54" s="450">
        <f t="shared" si="22"/>
        <v>66.498613561885563</v>
      </c>
      <c r="BE54" s="450">
        <f t="shared" si="23"/>
        <v>48.974035795311316</v>
      </c>
      <c r="BF54" s="450">
        <f t="shared" si="24"/>
        <v>76.743130829342064</v>
      </c>
      <c r="BG54" s="450">
        <f t="shared" si="25"/>
        <v>71.706579279052178</v>
      </c>
      <c r="BH54" s="450">
        <f t="shared" si="26"/>
        <v>74.580287370809174</v>
      </c>
      <c r="BI54" s="450">
        <f t="shared" si="27"/>
        <v>63.327451474665992</v>
      </c>
      <c r="BJ54" s="450">
        <f t="shared" si="28"/>
        <v>46.329299268968988</v>
      </c>
      <c r="BK54" s="450">
        <f t="shared" si="29"/>
        <v>34.389479858835394</v>
      </c>
      <c r="BL54" s="450">
        <f t="shared" si="30"/>
        <v>40.859382001512479</v>
      </c>
      <c r="BM54" s="450">
        <f t="shared" si="31"/>
        <v>55.488709251325318</v>
      </c>
      <c r="BN54" s="450">
        <f t="shared" si="32"/>
        <v>51.039228031257878</v>
      </c>
      <c r="BQ54" s="549">
        <f t="shared" si="36"/>
        <v>41226</v>
      </c>
      <c r="BR54" s="450">
        <f t="shared" si="33"/>
        <v>48.474084711369272</v>
      </c>
      <c r="BT54" s="450">
        <f t="shared" si="34"/>
        <v>53.375346609528606</v>
      </c>
    </row>
    <row r="55" spans="1:72">
      <c r="A55" s="6">
        <v>11</v>
      </c>
      <c r="B55" s="6">
        <v>14</v>
      </c>
      <c r="C55" s="143">
        <f t="shared" si="35"/>
        <v>40861</v>
      </c>
      <c r="D55" s="82">
        <f t="shared" si="1"/>
        <v>105.48932538333331</v>
      </c>
      <c r="E55" s="82">
        <f t="shared" si="2"/>
        <v>53.184230355555314</v>
      </c>
      <c r="F55" s="355">
        <v>87.272680000000008</v>
      </c>
      <c r="G55" s="355">
        <v>85.289209999999997</v>
      </c>
      <c r="H55" s="355">
        <v>75.371859999999998</v>
      </c>
      <c r="I55" s="355">
        <v>83.30574</v>
      </c>
      <c r="J55" s="355">
        <v>65.454509999999999</v>
      </c>
      <c r="K55" s="355">
        <v>39.669400000000003</v>
      </c>
      <c r="L55" s="355">
        <v>160.66107</v>
      </c>
      <c r="M55" s="355">
        <v>79.338800000000006</v>
      </c>
      <c r="N55" s="355">
        <v>134.87595999999999</v>
      </c>
      <c r="O55" s="355">
        <v>109.09085</v>
      </c>
      <c r="P55" s="355">
        <v>202.31394</v>
      </c>
      <c r="Q55" s="355">
        <v>41.553696500000001</v>
      </c>
      <c r="R55" s="82">
        <v>128.05000000000001</v>
      </c>
      <c r="S55" s="82">
        <v>116.71</v>
      </c>
      <c r="T55" s="82">
        <v>132.86000000000001</v>
      </c>
      <c r="U55" s="82">
        <v>70.56</v>
      </c>
      <c r="V55" s="82">
        <v>97.71</v>
      </c>
      <c r="W55" s="82">
        <v>116.39</v>
      </c>
      <c r="X55" s="82">
        <v>139.66</v>
      </c>
      <c r="Y55" s="82">
        <v>160.49</v>
      </c>
      <c r="Z55" s="82">
        <v>49.5</v>
      </c>
      <c r="AA55" s="82">
        <v>139.44</v>
      </c>
      <c r="AB55" s="82">
        <v>183.44</v>
      </c>
      <c r="AC55" s="82">
        <v>185.66</v>
      </c>
      <c r="AD55" s="82">
        <v>117.74</v>
      </c>
      <c r="AE55" s="82">
        <v>91.993338600000001</v>
      </c>
      <c r="AF55" s="10">
        <v>76.323925599999995</v>
      </c>
      <c r="AG55" s="355">
        <v>-25.705771200000001</v>
      </c>
      <c r="AH55" s="355">
        <v>103.11185479999942</v>
      </c>
      <c r="AI55" s="355">
        <v>116.54869720000001</v>
      </c>
      <c r="AK55" s="450">
        <f t="shared" si="3"/>
        <v>43.999334509705072</v>
      </c>
      <c r="AL55" s="450">
        <f t="shared" si="4"/>
        <v>42.999349634484496</v>
      </c>
      <c r="AM55" s="450">
        <f t="shared" si="5"/>
        <v>37.999425258381649</v>
      </c>
      <c r="AN55" s="450">
        <f t="shared" si="6"/>
        <v>41.999364759263926</v>
      </c>
      <c r="AO55" s="450">
        <f t="shared" si="7"/>
        <v>32.999500882278802</v>
      </c>
      <c r="AP55" s="450">
        <f t="shared" si="8"/>
        <v>19.999697504411394</v>
      </c>
      <c r="AQ55" s="450">
        <f t="shared" si="9"/>
        <v>80.998774892866138</v>
      </c>
      <c r="AR55" s="450">
        <f t="shared" si="10"/>
        <v>39.999395008822788</v>
      </c>
      <c r="AS55" s="450">
        <f t="shared" si="11"/>
        <v>67.998971514998729</v>
      </c>
      <c r="AT55" s="450">
        <f t="shared" si="12"/>
        <v>54.999168137131335</v>
      </c>
      <c r="AU55" s="450">
        <f t="shared" si="13"/>
        <v>101.99845727249811</v>
      </c>
      <c r="AV55" s="450">
        <f t="shared" si="14"/>
        <v>20.949683135870934</v>
      </c>
      <c r="AW55" s="450">
        <f t="shared" si="15"/>
        <v>64.557600201663732</v>
      </c>
      <c r="AX55" s="450">
        <f t="shared" si="16"/>
        <v>58.84043357701033</v>
      </c>
      <c r="AY55" s="450">
        <f t="shared" si="17"/>
        <v>66.982606503655163</v>
      </c>
      <c r="AZ55" s="450">
        <f t="shared" si="18"/>
        <v>35.573481220065538</v>
      </c>
      <c r="BA55" s="450">
        <f t="shared" si="19"/>
        <v>49.261406604487014</v>
      </c>
      <c r="BB55" s="450">
        <f t="shared" si="20"/>
        <v>58.679102596420471</v>
      </c>
      <c r="BC55" s="450">
        <f t="shared" si="21"/>
        <v>70.410889841189814</v>
      </c>
      <c r="BD55" s="450">
        <f t="shared" si="22"/>
        <v>80.912528358961438</v>
      </c>
      <c r="BE55" s="450">
        <f t="shared" si="23"/>
        <v>24.955886059994956</v>
      </c>
      <c r="BF55" s="450">
        <f t="shared" si="24"/>
        <v>70.299974792034277</v>
      </c>
      <c r="BG55" s="450">
        <f t="shared" si="25"/>
        <v>92.482984623140908</v>
      </c>
      <c r="BH55" s="450">
        <f t="shared" si="26"/>
        <v>93.602218300983111</v>
      </c>
      <c r="BI55" s="450">
        <f t="shared" si="27"/>
        <v>59.359717670783965</v>
      </c>
      <c r="BJ55" s="450">
        <f t="shared" si="28"/>
        <v>46.379298512730024</v>
      </c>
      <c r="BK55" s="450">
        <f t="shared" si="29"/>
        <v>38.47941799848752</v>
      </c>
      <c r="BL55" s="450">
        <f t="shared" si="30"/>
        <v>-12.959803982858583</v>
      </c>
      <c r="BM55" s="450">
        <f t="shared" si="31"/>
        <v>51.984802016636962</v>
      </c>
      <c r="BN55" s="450">
        <f t="shared" si="32"/>
        <v>58.759111267960677</v>
      </c>
      <c r="BQ55" s="549">
        <f t="shared" si="36"/>
        <v>41227</v>
      </c>
      <c r="BR55" s="450">
        <f t="shared" si="33"/>
        <v>49.771336072598864</v>
      </c>
      <c r="BT55" s="450">
        <f t="shared" si="34"/>
        <v>53.491985076884148</v>
      </c>
    </row>
    <row r="56" spans="1:72">
      <c r="A56" s="6">
        <v>11</v>
      </c>
      <c r="B56" s="6">
        <v>15</v>
      </c>
      <c r="C56" s="143">
        <f t="shared" si="35"/>
        <v>40862</v>
      </c>
      <c r="D56" s="82">
        <f t="shared" si="1"/>
        <v>102.84617605000001</v>
      </c>
      <c r="E56" s="82">
        <f t="shared" si="2"/>
        <v>51.85164184484767</v>
      </c>
      <c r="F56" s="355">
        <v>59.504100000000001</v>
      </c>
      <c r="G56" s="355">
        <v>69.421450000000007</v>
      </c>
      <c r="H56" s="355">
        <v>101.15697</v>
      </c>
      <c r="I56" s="355">
        <v>69.421450000000007</v>
      </c>
      <c r="J56" s="355">
        <v>37.685929999999999</v>
      </c>
      <c r="K56" s="355">
        <v>39.669400000000003</v>
      </c>
      <c r="L56" s="355">
        <v>95.206559999999996</v>
      </c>
      <c r="M56" s="355">
        <v>71.404920000000004</v>
      </c>
      <c r="N56" s="355">
        <v>97.190030000000007</v>
      </c>
      <c r="O56" s="355">
        <v>109.09085</v>
      </c>
      <c r="P56" s="355">
        <v>154.71066000000002</v>
      </c>
      <c r="Q56" s="355">
        <v>156.69413</v>
      </c>
      <c r="R56" s="82">
        <v>118.5</v>
      </c>
      <c r="S56" s="82">
        <v>116.89</v>
      </c>
      <c r="T56" s="82">
        <v>115.17</v>
      </c>
      <c r="U56" s="82">
        <v>88.17</v>
      </c>
      <c r="V56" s="82">
        <v>93.38</v>
      </c>
      <c r="W56" s="82">
        <v>133.49</v>
      </c>
      <c r="X56" s="82">
        <v>114.1</v>
      </c>
      <c r="Y56" s="82">
        <v>96.47</v>
      </c>
      <c r="Z56" s="82">
        <v>57.45</v>
      </c>
      <c r="AA56" s="82">
        <v>159.72</v>
      </c>
      <c r="AB56" s="82">
        <v>200.43</v>
      </c>
      <c r="AC56" s="82">
        <v>115.07</v>
      </c>
      <c r="AD56" s="82">
        <v>117.73</v>
      </c>
      <c r="AE56" s="82">
        <v>92.072677400000003</v>
      </c>
      <c r="AF56" s="10">
        <v>109.884238</v>
      </c>
      <c r="AG56" s="355">
        <v>69.064425400000005</v>
      </c>
      <c r="AH56" s="355">
        <v>103.80119359999999</v>
      </c>
      <c r="AI56" s="355">
        <v>122.83629710000001</v>
      </c>
      <c r="AK56" s="450">
        <f t="shared" si="3"/>
        <v>29.999546256617091</v>
      </c>
      <c r="AL56" s="450">
        <f t="shared" si="4"/>
        <v>34.999470632719941</v>
      </c>
      <c r="AM56" s="450">
        <f t="shared" si="5"/>
        <v>50.999228636249057</v>
      </c>
      <c r="AN56" s="450">
        <f t="shared" si="6"/>
        <v>34.999470632719941</v>
      </c>
      <c r="AO56" s="450">
        <f t="shared" si="7"/>
        <v>18.999712629190824</v>
      </c>
      <c r="AP56" s="450">
        <f t="shared" si="8"/>
        <v>19.999697504411394</v>
      </c>
      <c r="AQ56" s="450">
        <f t="shared" si="9"/>
        <v>47.999274010587342</v>
      </c>
      <c r="AR56" s="450">
        <f t="shared" si="10"/>
        <v>35.99945550794051</v>
      </c>
      <c r="AS56" s="450">
        <f t="shared" si="11"/>
        <v>48.999258885807919</v>
      </c>
      <c r="AT56" s="450">
        <f t="shared" si="12"/>
        <v>54.999168137131335</v>
      </c>
      <c r="AU56" s="450">
        <f t="shared" si="13"/>
        <v>77.998820267204451</v>
      </c>
      <c r="AV56" s="450">
        <f t="shared" si="14"/>
        <v>78.998805142424999</v>
      </c>
      <c r="AW56" s="450">
        <f t="shared" si="15"/>
        <v>59.742878749684898</v>
      </c>
      <c r="AX56" s="450">
        <f t="shared" si="16"/>
        <v>58.931182253592134</v>
      </c>
      <c r="AY56" s="450">
        <f t="shared" si="17"/>
        <v>58.064028232921601</v>
      </c>
      <c r="AZ56" s="450">
        <f t="shared" si="18"/>
        <v>44.451726745651627</v>
      </c>
      <c r="BA56" s="450">
        <f t="shared" si="19"/>
        <v>47.078396773380383</v>
      </c>
      <c r="BB56" s="450">
        <f t="shared" si="20"/>
        <v>67.300226871691464</v>
      </c>
      <c r="BC56" s="450">
        <f t="shared" si="21"/>
        <v>57.524577766574232</v>
      </c>
      <c r="BD56" s="450">
        <f t="shared" si="22"/>
        <v>48.636249054701281</v>
      </c>
      <c r="BE56" s="450">
        <f t="shared" si="23"/>
        <v>28.963952609024453</v>
      </c>
      <c r="BF56" s="450">
        <f t="shared" si="24"/>
        <v>80.524325686917066</v>
      </c>
      <c r="BG56" s="450">
        <f t="shared" si="25"/>
        <v>101.04865137383413</v>
      </c>
      <c r="BH56" s="450">
        <f t="shared" si="26"/>
        <v>58.013612301487264</v>
      </c>
      <c r="BI56" s="450">
        <f t="shared" si="27"/>
        <v>59.354676077640534</v>
      </c>
      <c r="BJ56" s="450">
        <f t="shared" si="28"/>
        <v>46.419297907738844</v>
      </c>
      <c r="BK56" s="450">
        <f t="shared" si="29"/>
        <v>55.399162087219558</v>
      </c>
      <c r="BL56" s="450">
        <f t="shared" si="30"/>
        <v>34.819473355180236</v>
      </c>
      <c r="BM56" s="450">
        <f t="shared" si="31"/>
        <v>52.332338593395505</v>
      </c>
      <c r="BN56" s="450">
        <f t="shared" si="32"/>
        <v>61.929063322409888</v>
      </c>
      <c r="BQ56" s="549">
        <f t="shared" si="36"/>
        <v>41228</v>
      </c>
      <c r="BR56" s="450">
        <f t="shared" si="33"/>
        <v>53.541143382908999</v>
      </c>
      <c r="BT56" s="450">
        <f t="shared" si="34"/>
        <v>51.665783614822281</v>
      </c>
    </row>
    <row r="57" spans="1:72">
      <c r="A57" s="6">
        <v>11</v>
      </c>
      <c r="B57" s="6">
        <v>16</v>
      </c>
      <c r="C57" s="143">
        <f t="shared" si="35"/>
        <v>40863</v>
      </c>
      <c r="D57" s="82">
        <f t="shared" si="1"/>
        <v>98.436366296666662</v>
      </c>
      <c r="E57" s="82">
        <f t="shared" si="2"/>
        <v>49.62836155659862</v>
      </c>
      <c r="F57" s="355">
        <v>67.437979999999996</v>
      </c>
      <c r="G57" s="355">
        <v>95.206559999999996</v>
      </c>
      <c r="H57" s="355">
        <v>75.371859999999998</v>
      </c>
      <c r="I57" s="355">
        <v>59.504100000000001</v>
      </c>
      <c r="J57" s="355">
        <v>29.752050000000001</v>
      </c>
      <c r="K57" s="355">
        <v>55.53716</v>
      </c>
      <c r="L57" s="355">
        <v>55.53716</v>
      </c>
      <c r="M57" s="355">
        <v>71.404920000000004</v>
      </c>
      <c r="N57" s="355">
        <v>134.87595999999999</v>
      </c>
      <c r="O57" s="355">
        <v>97.190030000000007</v>
      </c>
      <c r="P57" s="355">
        <v>184.46271000000002</v>
      </c>
      <c r="Q57" s="355">
        <v>127.65612920000001</v>
      </c>
      <c r="R57" s="82">
        <v>128.01</v>
      </c>
      <c r="S57" s="82">
        <v>98.9</v>
      </c>
      <c r="T57" s="82">
        <v>86.61</v>
      </c>
      <c r="U57" s="82">
        <v>71.09</v>
      </c>
      <c r="V57" s="82">
        <v>95.01</v>
      </c>
      <c r="W57" s="82">
        <v>116.47</v>
      </c>
      <c r="X57" s="82">
        <v>123.26</v>
      </c>
      <c r="Y57" s="82">
        <v>92.27</v>
      </c>
      <c r="Z57" s="82">
        <v>60.39</v>
      </c>
      <c r="AA57" s="82">
        <v>133.97999999999999</v>
      </c>
      <c r="AB57" s="82">
        <v>183.5</v>
      </c>
      <c r="AC57" s="82">
        <v>114.87</v>
      </c>
      <c r="AD57" s="82">
        <v>117.75</v>
      </c>
      <c r="AE57" s="82">
        <v>118.07596910000001</v>
      </c>
      <c r="AF57" s="10">
        <v>82.86937660000001</v>
      </c>
      <c r="AG57" s="355">
        <v>67.894178099999991</v>
      </c>
      <c r="AH57" s="355">
        <v>84.971854800000003</v>
      </c>
      <c r="AI57" s="355">
        <v>123.23299110000001</v>
      </c>
      <c r="AK57" s="450">
        <f t="shared" si="3"/>
        <v>33.999485757499365</v>
      </c>
      <c r="AL57" s="450">
        <f t="shared" si="4"/>
        <v>47.999274010587342</v>
      </c>
      <c r="AM57" s="450">
        <f t="shared" si="5"/>
        <v>37.999425258381649</v>
      </c>
      <c r="AN57" s="450">
        <f t="shared" si="6"/>
        <v>29.999546256617091</v>
      </c>
      <c r="AO57" s="450">
        <f t="shared" si="7"/>
        <v>14.999773128308545</v>
      </c>
      <c r="AP57" s="450">
        <f t="shared" si="8"/>
        <v>27.999576506175952</v>
      </c>
      <c r="AQ57" s="450">
        <f t="shared" si="9"/>
        <v>27.999576506175952</v>
      </c>
      <c r="AR57" s="450">
        <f t="shared" si="10"/>
        <v>35.99945550794051</v>
      </c>
      <c r="AS57" s="450">
        <f t="shared" si="11"/>
        <v>67.998971514998729</v>
      </c>
      <c r="AT57" s="450">
        <f t="shared" si="12"/>
        <v>48.999258885807919</v>
      </c>
      <c r="AU57" s="450">
        <f t="shared" si="13"/>
        <v>92.998593395512984</v>
      </c>
      <c r="AV57" s="450">
        <f t="shared" si="14"/>
        <v>64.359026569195876</v>
      </c>
      <c r="AW57" s="450">
        <f t="shared" si="15"/>
        <v>64.537433829089991</v>
      </c>
      <c r="AX57" s="450">
        <f t="shared" si="16"/>
        <v>49.861356188555582</v>
      </c>
      <c r="AY57" s="450">
        <f t="shared" si="17"/>
        <v>43.665238215276027</v>
      </c>
      <c r="AZ57" s="450">
        <f t="shared" si="18"/>
        <v>35.84068565666751</v>
      </c>
      <c r="BA57" s="450">
        <f t="shared" si="19"/>
        <v>47.900176455760018</v>
      </c>
      <c r="BB57" s="450">
        <f t="shared" si="20"/>
        <v>58.71943534156793</v>
      </c>
      <c r="BC57" s="450">
        <f t="shared" si="21"/>
        <v>62.142677085959164</v>
      </c>
      <c r="BD57" s="450">
        <f t="shared" si="22"/>
        <v>46.518779934459289</v>
      </c>
      <c r="BE57" s="450">
        <f t="shared" si="23"/>
        <v>30.446180993193849</v>
      </c>
      <c r="BF57" s="450">
        <f t="shared" si="24"/>
        <v>67.547264935719681</v>
      </c>
      <c r="BG57" s="450">
        <f t="shared" si="25"/>
        <v>92.513234182001511</v>
      </c>
      <c r="BH57" s="450">
        <f t="shared" si="26"/>
        <v>57.912780438618604</v>
      </c>
      <c r="BI57" s="450">
        <f t="shared" si="27"/>
        <v>59.364759263927397</v>
      </c>
      <c r="BJ57" s="450">
        <f t="shared" si="28"/>
        <v>59.529099621880519</v>
      </c>
      <c r="BK57" s="450">
        <f t="shared" si="29"/>
        <v>41.779368086715408</v>
      </c>
      <c r="BL57" s="450">
        <f t="shared" si="30"/>
        <v>34.229482278800099</v>
      </c>
      <c r="BM57" s="450">
        <f t="shared" si="31"/>
        <v>42.839352054449208</v>
      </c>
      <c r="BN57" s="450">
        <f t="shared" si="32"/>
        <v>62.129060297453996</v>
      </c>
      <c r="BQ57" s="549">
        <f t="shared" si="36"/>
        <v>41229</v>
      </c>
      <c r="BR57" s="450">
        <f t="shared" si="33"/>
        <v>47.970913965213001</v>
      </c>
      <c r="BT57" s="450">
        <f t="shared" si="34"/>
        <v>47.94972523317368</v>
      </c>
    </row>
    <row r="58" spans="1:72">
      <c r="A58" s="6">
        <v>11</v>
      </c>
      <c r="B58" s="6">
        <v>17</v>
      </c>
      <c r="C58" s="143">
        <f t="shared" si="35"/>
        <v>40864</v>
      </c>
      <c r="D58" s="82">
        <f t="shared" si="1"/>
        <v>105.09929149999991</v>
      </c>
      <c r="E58" s="82">
        <f t="shared" si="2"/>
        <v>52.98758816619354</v>
      </c>
      <c r="F58" s="355">
        <v>51.570219999999999</v>
      </c>
      <c r="G58" s="355">
        <v>87.272680000000008</v>
      </c>
      <c r="H58" s="355">
        <v>79.338800000000006</v>
      </c>
      <c r="I58" s="355">
        <v>57.520630000000004</v>
      </c>
      <c r="J58" s="355">
        <v>29.752050000000001</v>
      </c>
      <c r="K58" s="355">
        <v>67.437979999999996</v>
      </c>
      <c r="L58" s="355">
        <v>47.603279999999998</v>
      </c>
      <c r="M58" s="355">
        <v>83.30574</v>
      </c>
      <c r="N58" s="355">
        <v>176.52883</v>
      </c>
      <c r="O58" s="355">
        <v>119.0082</v>
      </c>
      <c r="P58" s="355">
        <v>176.52883</v>
      </c>
      <c r="Q58" s="355">
        <v>109.5470481</v>
      </c>
      <c r="R58" s="82">
        <v>138.94999999999999</v>
      </c>
      <c r="S58" s="82">
        <v>107.97</v>
      </c>
      <c r="T58" s="82">
        <v>90.93</v>
      </c>
      <c r="U58" s="82">
        <v>105.74</v>
      </c>
      <c r="V58" s="82">
        <v>86.26</v>
      </c>
      <c r="W58" s="82">
        <v>113.52</v>
      </c>
      <c r="X58" s="82">
        <v>139.79</v>
      </c>
      <c r="Y58" s="82">
        <v>92.73</v>
      </c>
      <c r="Z58" s="82">
        <v>101.97</v>
      </c>
      <c r="AA58" s="82">
        <v>158.41</v>
      </c>
      <c r="AB58" s="82">
        <v>175.28</v>
      </c>
      <c r="AC58" s="82">
        <v>169.33</v>
      </c>
      <c r="AD58" s="82">
        <v>111.99</v>
      </c>
      <c r="AE58" s="82">
        <v>110.5387831</v>
      </c>
      <c r="AF58" s="10">
        <v>66.327236799999994</v>
      </c>
      <c r="AG58" s="355">
        <v>84.118962699999997</v>
      </c>
      <c r="AH58" s="355">
        <v>91.031854799997674</v>
      </c>
      <c r="AI58" s="355">
        <v>122.67761950000001</v>
      </c>
      <c r="AK58" s="450">
        <f t="shared" si="3"/>
        <v>25.99960675573481</v>
      </c>
      <c r="AL58" s="450">
        <f t="shared" si="4"/>
        <v>43.999334509705072</v>
      </c>
      <c r="AM58" s="450">
        <f t="shared" si="5"/>
        <v>39.999395008822788</v>
      </c>
      <c r="AN58" s="450">
        <f t="shared" si="6"/>
        <v>28.999561381396521</v>
      </c>
      <c r="AO58" s="450">
        <f t="shared" si="7"/>
        <v>14.999773128308545</v>
      </c>
      <c r="AP58" s="450">
        <f t="shared" si="8"/>
        <v>33.999485757499365</v>
      </c>
      <c r="AQ58" s="450">
        <f t="shared" si="9"/>
        <v>23.999637005293671</v>
      </c>
      <c r="AR58" s="450">
        <f t="shared" si="10"/>
        <v>41.999364759263926</v>
      </c>
      <c r="AS58" s="450">
        <f t="shared" si="11"/>
        <v>88.998653894630706</v>
      </c>
      <c r="AT58" s="450">
        <f t="shared" si="12"/>
        <v>59.999092513234181</v>
      </c>
      <c r="AU58" s="450">
        <f t="shared" si="13"/>
        <v>88.998653894630706</v>
      </c>
      <c r="AV58" s="450">
        <f t="shared" si="14"/>
        <v>55.229164658432062</v>
      </c>
      <c r="AW58" s="450">
        <f t="shared" si="15"/>
        <v>70.052936728006046</v>
      </c>
      <c r="AX58" s="450">
        <f t="shared" si="16"/>
        <v>54.434081169649609</v>
      </c>
      <c r="AY58" s="450">
        <f t="shared" si="17"/>
        <v>45.843206453239226</v>
      </c>
      <c r="AZ58" s="450">
        <f t="shared" si="18"/>
        <v>53.309805898663974</v>
      </c>
      <c r="BA58" s="450">
        <f t="shared" si="19"/>
        <v>43.488782455255866</v>
      </c>
      <c r="BB58" s="450">
        <f t="shared" si="20"/>
        <v>57.232165364255103</v>
      </c>
      <c r="BC58" s="450">
        <f t="shared" si="21"/>
        <v>70.476430552054438</v>
      </c>
      <c r="BD58" s="450">
        <f t="shared" si="22"/>
        <v>46.750693219057226</v>
      </c>
      <c r="BE58" s="450">
        <f t="shared" si="23"/>
        <v>51.40912528358961</v>
      </c>
      <c r="BF58" s="450">
        <f t="shared" si="24"/>
        <v>79.863876985127291</v>
      </c>
      <c r="BG58" s="450">
        <f t="shared" si="25"/>
        <v>88.369044618099323</v>
      </c>
      <c r="BH58" s="450">
        <f t="shared" si="26"/>
        <v>85.369296697756496</v>
      </c>
      <c r="BI58" s="450">
        <f t="shared" si="27"/>
        <v>56.460801613309805</v>
      </c>
      <c r="BJ58" s="450">
        <f t="shared" si="28"/>
        <v>55.72915709604235</v>
      </c>
      <c r="BK58" s="450">
        <f t="shared" si="29"/>
        <v>33.439494227375846</v>
      </c>
      <c r="BL58" s="450">
        <f t="shared" si="30"/>
        <v>42.409358558104358</v>
      </c>
      <c r="BM58" s="450">
        <f t="shared" si="31"/>
        <v>45.894557499368631</v>
      </c>
      <c r="BN58" s="450">
        <f t="shared" si="32"/>
        <v>61.849064532392241</v>
      </c>
      <c r="BQ58" s="549">
        <f t="shared" si="36"/>
        <v>41230</v>
      </c>
      <c r="BR58" s="450">
        <f t="shared" si="33"/>
        <v>44.820908948827537</v>
      </c>
      <c r="BT58" s="450">
        <f t="shared" si="34"/>
        <v>52.359465591126792</v>
      </c>
    </row>
    <row r="59" spans="1:72">
      <c r="A59" s="6">
        <v>11</v>
      </c>
      <c r="B59" s="6">
        <v>18</v>
      </c>
      <c r="C59" s="143">
        <f t="shared" si="35"/>
        <v>40865</v>
      </c>
      <c r="D59" s="82">
        <f t="shared" si="1"/>
        <v>108.89711570333351</v>
      </c>
      <c r="E59" s="82">
        <f t="shared" si="2"/>
        <v>54.902325572523665</v>
      </c>
      <c r="F59" s="355">
        <v>51.570219999999999</v>
      </c>
      <c r="G59" s="355">
        <v>97.190030000000007</v>
      </c>
      <c r="H59" s="355">
        <v>69.421450000000007</v>
      </c>
      <c r="I59" s="355">
        <v>73.388390000000001</v>
      </c>
      <c r="J59" s="355">
        <v>29.752050000000001</v>
      </c>
      <c r="K59" s="355">
        <v>67.437979999999996</v>
      </c>
      <c r="L59" s="355">
        <v>57.520630000000004</v>
      </c>
      <c r="M59" s="355">
        <v>109.09085</v>
      </c>
      <c r="N59" s="355">
        <v>144.79330999999999</v>
      </c>
      <c r="O59" s="355">
        <v>182.47924</v>
      </c>
      <c r="P59" s="355">
        <v>166.61148</v>
      </c>
      <c r="Q59" s="355">
        <v>193.26931680000001</v>
      </c>
      <c r="R59" s="82">
        <v>139.13</v>
      </c>
      <c r="S59" s="82">
        <v>81.209999999999994</v>
      </c>
      <c r="T59" s="82">
        <v>82.62</v>
      </c>
      <c r="U59" s="82">
        <v>88.66</v>
      </c>
      <c r="V59" s="82">
        <v>95.19</v>
      </c>
      <c r="W59" s="82">
        <v>147.62</v>
      </c>
      <c r="X59" s="82">
        <v>156.74</v>
      </c>
      <c r="Y59" s="82">
        <v>126.94</v>
      </c>
      <c r="Z59" s="82">
        <v>78.069999999999993</v>
      </c>
      <c r="AA59" s="82">
        <v>132.82</v>
      </c>
      <c r="AB59" s="82">
        <v>183.58</v>
      </c>
      <c r="AC59" s="82">
        <v>151.83000000000001</v>
      </c>
      <c r="AD59" s="82">
        <v>105.78</v>
      </c>
      <c r="AE59" s="82">
        <v>85.150367099999997</v>
      </c>
      <c r="AF59" s="10">
        <v>66.366906200000003</v>
      </c>
      <c r="AG59" s="355">
        <v>76.284256200000002</v>
      </c>
      <c r="AH59" s="355">
        <v>103.42185480000437</v>
      </c>
      <c r="AI59" s="355">
        <v>122.97514000000001</v>
      </c>
      <c r="AK59" s="450">
        <f t="shared" si="3"/>
        <v>25.99960675573481</v>
      </c>
      <c r="AL59" s="450">
        <f t="shared" si="4"/>
        <v>48.999258885807919</v>
      </c>
      <c r="AM59" s="450">
        <f t="shared" si="5"/>
        <v>34.999470632719941</v>
      </c>
      <c r="AN59" s="450">
        <f t="shared" si="6"/>
        <v>36.99944038316108</v>
      </c>
      <c r="AO59" s="450">
        <f t="shared" si="7"/>
        <v>14.999773128308545</v>
      </c>
      <c r="AP59" s="450">
        <f t="shared" si="8"/>
        <v>33.999485757499365</v>
      </c>
      <c r="AQ59" s="450">
        <f t="shared" si="9"/>
        <v>28.999561381396521</v>
      </c>
      <c r="AR59" s="450">
        <f t="shared" si="10"/>
        <v>54.999168137131335</v>
      </c>
      <c r="AS59" s="450">
        <f t="shared" si="11"/>
        <v>72.998895891101583</v>
      </c>
      <c r="AT59" s="450">
        <f t="shared" si="12"/>
        <v>91.998608520292407</v>
      </c>
      <c r="AU59" s="450">
        <f t="shared" si="13"/>
        <v>83.998729518527853</v>
      </c>
      <c r="AV59" s="450">
        <f t="shared" si="14"/>
        <v>97.438526241492312</v>
      </c>
      <c r="AW59" s="450">
        <f t="shared" si="15"/>
        <v>70.143685404587842</v>
      </c>
      <c r="AX59" s="450">
        <f t="shared" si="16"/>
        <v>40.942777917822028</v>
      </c>
      <c r="AY59" s="450">
        <f t="shared" si="17"/>
        <v>41.653642551046133</v>
      </c>
      <c r="AZ59" s="450">
        <f t="shared" si="18"/>
        <v>44.698764809679858</v>
      </c>
      <c r="BA59" s="450">
        <f t="shared" si="19"/>
        <v>47.990925132341815</v>
      </c>
      <c r="BB59" s="450">
        <f t="shared" si="20"/>
        <v>74.423997983362739</v>
      </c>
      <c r="BC59" s="450">
        <f t="shared" si="21"/>
        <v>79.021930930173937</v>
      </c>
      <c r="BD59" s="450">
        <f t="shared" si="22"/>
        <v>63.997983362742623</v>
      </c>
      <c r="BE59" s="450">
        <f t="shared" si="23"/>
        <v>39.359717670783965</v>
      </c>
      <c r="BF59" s="450">
        <f t="shared" si="24"/>
        <v>66.962440131081422</v>
      </c>
      <c r="BG59" s="450">
        <f t="shared" si="25"/>
        <v>92.553566927148978</v>
      </c>
      <c r="BH59" s="450">
        <f t="shared" si="26"/>
        <v>76.546508696748177</v>
      </c>
      <c r="BI59" s="450">
        <f t="shared" si="27"/>
        <v>53.329972271237708</v>
      </c>
      <c r="BJ59" s="450">
        <f t="shared" si="28"/>
        <v>42.929350693219057</v>
      </c>
      <c r="BK59" s="450">
        <f t="shared" si="29"/>
        <v>33.459493924880263</v>
      </c>
      <c r="BL59" s="450">
        <f t="shared" si="30"/>
        <v>38.45941830098311</v>
      </c>
      <c r="BM59" s="450">
        <f t="shared" si="31"/>
        <v>52.141091404085891</v>
      </c>
      <c r="BN59" s="450">
        <f t="shared" si="32"/>
        <v>61.999062263675327</v>
      </c>
      <c r="BQ59" s="549">
        <f t="shared" si="36"/>
        <v>41231</v>
      </c>
      <c r="BR59" s="450">
        <f t="shared" si="33"/>
        <v>46.730370683136421</v>
      </c>
      <c r="BT59" s="450">
        <f t="shared" si="34"/>
        <v>50.570175144946901</v>
      </c>
    </row>
    <row r="60" spans="1:72">
      <c r="A60" s="6">
        <v>11</v>
      </c>
      <c r="B60" s="6">
        <v>19</v>
      </c>
      <c r="C60" s="143">
        <f t="shared" si="35"/>
        <v>40866</v>
      </c>
      <c r="D60" s="82">
        <f t="shared" si="1"/>
        <v>107.91351337666664</v>
      </c>
      <c r="E60" s="82">
        <f t="shared" si="2"/>
        <v>54.406425797550071</v>
      </c>
      <c r="F60" s="355">
        <v>59.504100000000001</v>
      </c>
      <c r="G60" s="355">
        <v>69.421450000000007</v>
      </c>
      <c r="H60" s="355">
        <v>79.338800000000006</v>
      </c>
      <c r="I60" s="355">
        <v>81.322270000000003</v>
      </c>
      <c r="J60" s="355">
        <v>57.520630000000004</v>
      </c>
      <c r="K60" s="355">
        <v>111.07432</v>
      </c>
      <c r="L60" s="355">
        <v>47.603279999999998</v>
      </c>
      <c r="M60" s="355">
        <v>99.173500000000004</v>
      </c>
      <c r="N60" s="355">
        <v>182.47924</v>
      </c>
      <c r="O60" s="355">
        <v>109.09085</v>
      </c>
      <c r="P60" s="355">
        <v>148.76025000000001</v>
      </c>
      <c r="Q60" s="355">
        <v>128.92555000000002</v>
      </c>
      <c r="R60" s="82">
        <v>195.72</v>
      </c>
      <c r="S60" s="82">
        <v>81.47</v>
      </c>
      <c r="T60" s="82">
        <v>65.510000000000005</v>
      </c>
      <c r="U60" s="82">
        <v>97.23</v>
      </c>
      <c r="V60" s="82">
        <v>77.23</v>
      </c>
      <c r="W60" s="82">
        <v>125.27</v>
      </c>
      <c r="X60" s="82">
        <v>122.98</v>
      </c>
      <c r="Y60" s="82">
        <v>136.56</v>
      </c>
      <c r="Z60" s="82">
        <v>86.26</v>
      </c>
      <c r="AA60" s="82">
        <v>142.74</v>
      </c>
      <c r="AB60" s="82">
        <v>183.62</v>
      </c>
      <c r="AC60" s="82">
        <v>178.38</v>
      </c>
      <c r="AD60" s="82">
        <v>114.04</v>
      </c>
      <c r="AE60" s="82">
        <v>68.152029200000001</v>
      </c>
      <c r="AF60" s="10">
        <v>99.451185800000005</v>
      </c>
      <c r="AG60" s="355">
        <v>76.085909200000003</v>
      </c>
      <c r="AH60" s="355">
        <v>91.321854799998533</v>
      </c>
      <c r="AI60" s="355">
        <v>121.17018230000001</v>
      </c>
      <c r="AK60" s="450">
        <f t="shared" si="3"/>
        <v>29.999546256617091</v>
      </c>
      <c r="AL60" s="450">
        <f t="shared" si="4"/>
        <v>34.999470632719941</v>
      </c>
      <c r="AM60" s="450">
        <f t="shared" si="5"/>
        <v>39.999395008822788</v>
      </c>
      <c r="AN60" s="450">
        <f t="shared" si="6"/>
        <v>40.999379884043357</v>
      </c>
      <c r="AO60" s="450">
        <f t="shared" si="7"/>
        <v>28.999561381396521</v>
      </c>
      <c r="AP60" s="450">
        <f t="shared" si="8"/>
        <v>55.999153012351904</v>
      </c>
      <c r="AQ60" s="450">
        <f t="shared" si="9"/>
        <v>23.999637005293671</v>
      </c>
      <c r="AR60" s="450">
        <f t="shared" si="10"/>
        <v>49.999243761028488</v>
      </c>
      <c r="AS60" s="450">
        <f t="shared" si="11"/>
        <v>91.998608520292407</v>
      </c>
      <c r="AT60" s="450">
        <f t="shared" si="12"/>
        <v>54.999168137131335</v>
      </c>
      <c r="AU60" s="450">
        <f t="shared" si="13"/>
        <v>74.998865641542736</v>
      </c>
      <c r="AV60" s="450">
        <f t="shared" si="14"/>
        <v>64.999016889337042</v>
      </c>
      <c r="AW60" s="450">
        <f t="shared" si="15"/>
        <v>98.674061003277032</v>
      </c>
      <c r="AX60" s="450">
        <f t="shared" si="16"/>
        <v>41.073859339551298</v>
      </c>
      <c r="AY60" s="450">
        <f t="shared" si="17"/>
        <v>33.027476682631715</v>
      </c>
      <c r="AZ60" s="450">
        <f t="shared" si="18"/>
        <v>49.019410133602221</v>
      </c>
      <c r="BA60" s="450">
        <f t="shared" si="19"/>
        <v>38.936223846735572</v>
      </c>
      <c r="BB60" s="450">
        <f t="shared" si="20"/>
        <v>63.156037307789255</v>
      </c>
      <c r="BC60" s="450">
        <f t="shared" si="21"/>
        <v>62.001512477943031</v>
      </c>
      <c r="BD60" s="450">
        <f t="shared" si="22"/>
        <v>68.847995966725492</v>
      </c>
      <c r="BE60" s="450">
        <f t="shared" si="23"/>
        <v>43.488782455255866</v>
      </c>
      <c r="BF60" s="450">
        <f t="shared" si="24"/>
        <v>71.963700529367287</v>
      </c>
      <c r="BG60" s="450">
        <f t="shared" si="25"/>
        <v>92.573733299722718</v>
      </c>
      <c r="BH60" s="450">
        <f t="shared" si="26"/>
        <v>89.931938492563646</v>
      </c>
      <c r="BI60" s="450">
        <f t="shared" si="27"/>
        <v>57.494328207713636</v>
      </c>
      <c r="BJ60" s="450">
        <f t="shared" si="28"/>
        <v>34.359480312578775</v>
      </c>
      <c r="BK60" s="450">
        <f t="shared" si="29"/>
        <v>50.139241643559366</v>
      </c>
      <c r="BL60" s="450">
        <f t="shared" si="30"/>
        <v>38.359419813461052</v>
      </c>
      <c r="BM60" s="450">
        <f t="shared" si="31"/>
        <v>46.040763700528629</v>
      </c>
      <c r="BN60" s="450">
        <f t="shared" si="32"/>
        <v>61.089076027224607</v>
      </c>
      <c r="BQ60" s="549">
        <f t="shared" si="36"/>
        <v>41232</v>
      </c>
      <c r="BR60" s="450">
        <f t="shared" si="33"/>
        <v>48.152639349634299</v>
      </c>
      <c r="BT60" s="450">
        <f t="shared" si="34"/>
        <v>50.069242702293927</v>
      </c>
    </row>
    <row r="61" spans="1:72">
      <c r="A61" s="6">
        <v>11</v>
      </c>
      <c r="B61" s="6">
        <v>20</v>
      </c>
      <c r="C61" s="143">
        <f t="shared" si="35"/>
        <v>40867</v>
      </c>
      <c r="D61" s="82">
        <f t="shared" si="1"/>
        <v>97.493447860000018</v>
      </c>
      <c r="E61" s="82">
        <f t="shared" si="2"/>
        <v>49.152973253943856</v>
      </c>
      <c r="F61" s="355">
        <v>51.570219999999999</v>
      </c>
      <c r="G61" s="355">
        <v>77.355330000000009</v>
      </c>
      <c r="H61" s="355">
        <v>79.338800000000006</v>
      </c>
      <c r="I61" s="355">
        <v>109.09085</v>
      </c>
      <c r="J61" s="355">
        <v>57.520630000000004</v>
      </c>
      <c r="K61" s="355">
        <v>39.669400000000003</v>
      </c>
      <c r="L61" s="355">
        <v>57.520630000000004</v>
      </c>
      <c r="M61" s="355">
        <v>45.619810000000001</v>
      </c>
      <c r="N61" s="355">
        <v>144.79330999999999</v>
      </c>
      <c r="O61" s="355">
        <v>119.0082</v>
      </c>
      <c r="P61" s="355">
        <v>120.99167</v>
      </c>
      <c r="Q61" s="355">
        <v>129.36191339999999</v>
      </c>
      <c r="R61" s="82">
        <v>111.26</v>
      </c>
      <c r="S61" s="82">
        <v>128.58000000000001</v>
      </c>
      <c r="T61" s="82">
        <v>74.08</v>
      </c>
      <c r="U61" s="82">
        <v>80.39</v>
      </c>
      <c r="V61" s="82">
        <v>76.760000000000005</v>
      </c>
      <c r="W61" s="82">
        <v>90.61</v>
      </c>
      <c r="X61" s="82">
        <v>123.04</v>
      </c>
      <c r="Y61" s="82">
        <v>127.45</v>
      </c>
      <c r="Z61" s="82">
        <v>78.25</v>
      </c>
      <c r="AA61" s="82">
        <v>133.81</v>
      </c>
      <c r="AB61" s="82">
        <v>192.32</v>
      </c>
      <c r="AC61" s="82">
        <v>188.16</v>
      </c>
      <c r="AD61" s="82">
        <v>81.8</v>
      </c>
      <c r="AE61" s="82">
        <v>85.368548799999999</v>
      </c>
      <c r="AF61" s="10">
        <v>74.895827199999999</v>
      </c>
      <c r="AG61" s="355">
        <v>38.618160899999999</v>
      </c>
      <c r="AH61" s="355">
        <v>84.971854800000003</v>
      </c>
      <c r="AI61" s="355">
        <v>122.5982807</v>
      </c>
      <c r="AK61" s="450">
        <f t="shared" si="3"/>
        <v>25.99960675573481</v>
      </c>
      <c r="AL61" s="450">
        <f t="shared" si="4"/>
        <v>38.999410133602225</v>
      </c>
      <c r="AM61" s="450">
        <f t="shared" si="5"/>
        <v>39.999395008822788</v>
      </c>
      <c r="AN61" s="450">
        <f t="shared" si="6"/>
        <v>54.999168137131335</v>
      </c>
      <c r="AO61" s="450">
        <f t="shared" si="7"/>
        <v>28.999561381396521</v>
      </c>
      <c r="AP61" s="450">
        <f t="shared" si="8"/>
        <v>19.999697504411394</v>
      </c>
      <c r="AQ61" s="450">
        <f t="shared" si="9"/>
        <v>28.999561381396521</v>
      </c>
      <c r="AR61" s="450">
        <f t="shared" si="10"/>
        <v>22.999652130073102</v>
      </c>
      <c r="AS61" s="450">
        <f t="shared" si="11"/>
        <v>72.998895891101583</v>
      </c>
      <c r="AT61" s="450">
        <f t="shared" si="12"/>
        <v>59.999092513234181</v>
      </c>
      <c r="AU61" s="450">
        <f t="shared" si="13"/>
        <v>60.999077388454751</v>
      </c>
      <c r="AV61" s="450">
        <f t="shared" si="14"/>
        <v>65.219013561885546</v>
      </c>
      <c r="AW61" s="450">
        <f t="shared" si="15"/>
        <v>56.092765313839173</v>
      </c>
      <c r="AX61" s="450">
        <f t="shared" si="16"/>
        <v>64.824804638265704</v>
      </c>
      <c r="AY61" s="450">
        <f t="shared" si="17"/>
        <v>37.348122006554071</v>
      </c>
      <c r="AZ61" s="450">
        <f t="shared" si="18"/>
        <v>40.529367280060498</v>
      </c>
      <c r="BA61" s="450">
        <f t="shared" si="19"/>
        <v>38.699268968994204</v>
      </c>
      <c r="BB61" s="450">
        <f t="shared" si="20"/>
        <v>45.681875472649359</v>
      </c>
      <c r="BC61" s="450">
        <f t="shared" si="21"/>
        <v>62.031762036803634</v>
      </c>
      <c r="BD61" s="450">
        <f t="shared" si="22"/>
        <v>64.255104613057725</v>
      </c>
      <c r="BE61" s="450">
        <f t="shared" si="23"/>
        <v>39.450466347365769</v>
      </c>
      <c r="BF61" s="450">
        <f t="shared" si="24"/>
        <v>67.461557852281317</v>
      </c>
      <c r="BG61" s="450">
        <f t="shared" si="25"/>
        <v>96.959919334509706</v>
      </c>
      <c r="BH61" s="450">
        <f t="shared" si="26"/>
        <v>94.86261658684144</v>
      </c>
      <c r="BI61" s="450">
        <f t="shared" si="27"/>
        <v>41.240231913284596</v>
      </c>
      <c r="BJ61" s="450">
        <f t="shared" si="28"/>
        <v>43.039349029493316</v>
      </c>
      <c r="BK61" s="450">
        <f t="shared" si="29"/>
        <v>37.759428888328713</v>
      </c>
      <c r="BL61" s="450">
        <f t="shared" si="30"/>
        <v>19.46970552054449</v>
      </c>
      <c r="BM61" s="450">
        <f t="shared" si="31"/>
        <v>42.839352054449208</v>
      </c>
      <c r="BN61" s="450">
        <f t="shared" si="32"/>
        <v>61.809065137383413</v>
      </c>
      <c r="BQ61" s="549">
        <f t="shared" si="36"/>
        <v>41233</v>
      </c>
      <c r="BR61" s="450">
        <f t="shared" si="33"/>
        <v>40.134570456264179</v>
      </c>
      <c r="BT61" s="450">
        <f t="shared" si="34"/>
        <v>42.939350541971265</v>
      </c>
    </row>
    <row r="62" spans="1:72">
      <c r="A62" s="6">
        <v>11</v>
      </c>
      <c r="B62" s="6">
        <v>21</v>
      </c>
      <c r="C62" s="143">
        <f t="shared" si="35"/>
        <v>40868</v>
      </c>
      <c r="D62" s="82">
        <f t="shared" si="1"/>
        <v>101.81948678000012</v>
      </c>
      <c r="E62" s="82">
        <f t="shared" si="2"/>
        <v>51.334019057510382</v>
      </c>
      <c r="F62" s="355">
        <v>43.636340000000004</v>
      </c>
      <c r="G62" s="355">
        <v>61.487570000000005</v>
      </c>
      <c r="H62" s="355">
        <v>79.338800000000006</v>
      </c>
      <c r="I62" s="355">
        <v>47.603279999999998</v>
      </c>
      <c r="J62" s="355">
        <v>75.371859999999998</v>
      </c>
      <c r="K62" s="355">
        <v>69.421450000000007</v>
      </c>
      <c r="L62" s="355">
        <v>57.520630000000004</v>
      </c>
      <c r="M62" s="355">
        <v>83.30574</v>
      </c>
      <c r="N62" s="355">
        <v>164.62801000000002</v>
      </c>
      <c r="O62" s="355">
        <v>146.77678</v>
      </c>
      <c r="P62" s="355">
        <v>158.67760000000001</v>
      </c>
      <c r="Q62" s="355">
        <v>129.7982768</v>
      </c>
      <c r="R62" s="82">
        <v>112.32</v>
      </c>
      <c r="S62" s="82">
        <v>119.06</v>
      </c>
      <c r="T62" s="82">
        <v>57.04</v>
      </c>
      <c r="U62" s="82">
        <v>88.96</v>
      </c>
      <c r="V62" s="82">
        <v>78.55</v>
      </c>
      <c r="W62" s="82">
        <v>121.95</v>
      </c>
      <c r="X62" s="82">
        <v>106.64</v>
      </c>
      <c r="Y62" s="82">
        <v>155.96</v>
      </c>
      <c r="Z62" s="82">
        <v>86.41</v>
      </c>
      <c r="AA62" s="82">
        <v>125.38</v>
      </c>
      <c r="AB62" s="82">
        <v>166.8</v>
      </c>
      <c r="AC62" s="82">
        <v>160.57</v>
      </c>
      <c r="AD62" s="82">
        <v>97.55</v>
      </c>
      <c r="AE62" s="82">
        <v>110.83630360000001</v>
      </c>
      <c r="AF62" s="10">
        <v>74.915661900000003</v>
      </c>
      <c r="AG62" s="355">
        <v>60.694182000000005</v>
      </c>
      <c r="AH62" s="355">
        <v>91.021854800002913</v>
      </c>
      <c r="AI62" s="355">
        <v>122.3602643</v>
      </c>
      <c r="AK62" s="450">
        <f t="shared" si="3"/>
        <v>21.999667254852536</v>
      </c>
      <c r="AL62" s="450">
        <f t="shared" si="4"/>
        <v>30.999531131837664</v>
      </c>
      <c r="AM62" s="450">
        <f t="shared" si="5"/>
        <v>39.999395008822788</v>
      </c>
      <c r="AN62" s="450">
        <f t="shared" si="6"/>
        <v>23.999637005293671</v>
      </c>
      <c r="AO62" s="450">
        <f t="shared" si="7"/>
        <v>37.999425258381649</v>
      </c>
      <c r="AP62" s="450">
        <f t="shared" si="8"/>
        <v>34.999470632719941</v>
      </c>
      <c r="AQ62" s="450">
        <f t="shared" si="9"/>
        <v>28.999561381396521</v>
      </c>
      <c r="AR62" s="450">
        <f t="shared" si="10"/>
        <v>41.999364759263926</v>
      </c>
      <c r="AS62" s="450">
        <f t="shared" si="11"/>
        <v>82.99874464330729</v>
      </c>
      <c r="AT62" s="450">
        <f t="shared" si="12"/>
        <v>73.998880766322159</v>
      </c>
      <c r="AU62" s="450">
        <f t="shared" si="13"/>
        <v>79.998790017645575</v>
      </c>
      <c r="AV62" s="450">
        <f t="shared" si="14"/>
        <v>65.439010234434079</v>
      </c>
      <c r="AW62" s="450">
        <f t="shared" si="15"/>
        <v>56.627174187043103</v>
      </c>
      <c r="AX62" s="450">
        <f t="shared" si="16"/>
        <v>60.025207965717165</v>
      </c>
      <c r="AY62" s="450">
        <f t="shared" si="17"/>
        <v>28.757247290143685</v>
      </c>
      <c r="AZ62" s="450">
        <f t="shared" si="18"/>
        <v>44.850012603982854</v>
      </c>
      <c r="BA62" s="450">
        <f t="shared" si="19"/>
        <v>39.601714141668765</v>
      </c>
      <c r="BB62" s="450">
        <f t="shared" si="20"/>
        <v>61.482228384169396</v>
      </c>
      <c r="BC62" s="450">
        <f t="shared" si="21"/>
        <v>53.763549281572978</v>
      </c>
      <c r="BD62" s="450">
        <f t="shared" si="22"/>
        <v>78.628686664986134</v>
      </c>
      <c r="BE62" s="450">
        <f t="shared" si="23"/>
        <v>43.56440635240736</v>
      </c>
      <c r="BF62" s="450">
        <f t="shared" si="24"/>
        <v>63.211494832367023</v>
      </c>
      <c r="BG62" s="450">
        <f t="shared" si="25"/>
        <v>84.093773632467858</v>
      </c>
      <c r="BH62" s="450">
        <f t="shared" si="26"/>
        <v>80.952861104108891</v>
      </c>
      <c r="BI62" s="450">
        <f t="shared" si="27"/>
        <v>49.180741114192081</v>
      </c>
      <c r="BJ62" s="450">
        <f t="shared" si="28"/>
        <v>55.879154827325436</v>
      </c>
      <c r="BK62" s="450">
        <f t="shared" si="29"/>
        <v>37.769428737080922</v>
      </c>
      <c r="BL62" s="450">
        <f t="shared" si="30"/>
        <v>30.599537181749433</v>
      </c>
      <c r="BM62" s="450">
        <f t="shared" si="31"/>
        <v>45.889515906227835</v>
      </c>
      <c r="BN62" s="450">
        <f t="shared" si="32"/>
        <v>61.689066952356939</v>
      </c>
      <c r="BQ62" s="549">
        <f t="shared" si="36"/>
        <v>41234</v>
      </c>
      <c r="BR62" s="450">
        <f t="shared" si="33"/>
        <v>43.110349974792399</v>
      </c>
      <c r="BT62" s="450">
        <f t="shared" si="34"/>
        <v>47.535128510209958</v>
      </c>
    </row>
    <row r="63" spans="1:72">
      <c r="A63" s="6">
        <v>11</v>
      </c>
      <c r="B63" s="6">
        <v>22</v>
      </c>
      <c r="C63" s="143">
        <f t="shared" si="35"/>
        <v>40869</v>
      </c>
      <c r="D63" s="82">
        <f t="shared" si="1"/>
        <v>104.60729696666655</v>
      </c>
      <c r="E63" s="82">
        <f t="shared" si="2"/>
        <v>52.739540787945643</v>
      </c>
      <c r="F63" s="355">
        <v>45.619810000000001</v>
      </c>
      <c r="G63" s="355">
        <v>61.487570000000005</v>
      </c>
      <c r="H63" s="355">
        <v>63.471040000000002</v>
      </c>
      <c r="I63" s="355">
        <v>65.454509999999999</v>
      </c>
      <c r="J63" s="355">
        <v>49.586750000000002</v>
      </c>
      <c r="K63" s="355">
        <v>51.570219999999999</v>
      </c>
      <c r="L63" s="355">
        <v>39.669400000000003</v>
      </c>
      <c r="M63" s="355">
        <v>83.30574</v>
      </c>
      <c r="N63" s="355">
        <v>154.71066000000002</v>
      </c>
      <c r="O63" s="355">
        <v>101.15697</v>
      </c>
      <c r="P63" s="355">
        <v>166.61148</v>
      </c>
      <c r="Q63" s="355">
        <v>139.67595740000002</v>
      </c>
      <c r="R63" s="82">
        <v>150.81</v>
      </c>
      <c r="S63" s="82">
        <v>119.66</v>
      </c>
      <c r="T63" s="82">
        <v>74.83</v>
      </c>
      <c r="U63" s="82">
        <v>80.47</v>
      </c>
      <c r="V63" s="82">
        <v>70.760000000000005</v>
      </c>
      <c r="W63" s="82">
        <v>113.7</v>
      </c>
      <c r="X63" s="82">
        <v>89.45</v>
      </c>
      <c r="Y63" s="82">
        <v>174.35</v>
      </c>
      <c r="Z63" s="82">
        <v>86.49</v>
      </c>
      <c r="AA63" s="82">
        <v>151.09</v>
      </c>
      <c r="AB63" s="82">
        <v>192.4</v>
      </c>
      <c r="AC63" s="82">
        <v>161.13</v>
      </c>
      <c r="AD63" s="82">
        <v>104.24</v>
      </c>
      <c r="AE63" s="82">
        <v>119.2263817</v>
      </c>
      <c r="AF63" s="10">
        <v>99.510689900000003</v>
      </c>
      <c r="AG63" s="355">
        <v>109.26936230000001</v>
      </c>
      <c r="AH63" s="355">
        <v>97.381854799996205</v>
      </c>
      <c r="AI63" s="355">
        <v>121.1305129</v>
      </c>
      <c r="AK63" s="450">
        <f t="shared" si="3"/>
        <v>22.999652130073102</v>
      </c>
      <c r="AL63" s="450">
        <f t="shared" si="4"/>
        <v>30.999531131837664</v>
      </c>
      <c r="AM63" s="450">
        <f t="shared" si="5"/>
        <v>31.999516007058229</v>
      </c>
      <c r="AN63" s="450">
        <f t="shared" si="6"/>
        <v>32.999500882278802</v>
      </c>
      <c r="AO63" s="450">
        <f t="shared" si="7"/>
        <v>24.999621880514244</v>
      </c>
      <c r="AP63" s="450">
        <f t="shared" si="8"/>
        <v>25.99960675573481</v>
      </c>
      <c r="AQ63" s="450">
        <f t="shared" si="9"/>
        <v>19.999697504411394</v>
      </c>
      <c r="AR63" s="450">
        <f t="shared" si="10"/>
        <v>41.999364759263926</v>
      </c>
      <c r="AS63" s="450">
        <f t="shared" si="11"/>
        <v>77.998820267204451</v>
      </c>
      <c r="AT63" s="450">
        <f t="shared" si="12"/>
        <v>50.999228636249057</v>
      </c>
      <c r="AU63" s="450">
        <f t="shared" si="13"/>
        <v>83.998729518527853</v>
      </c>
      <c r="AV63" s="450">
        <f t="shared" si="14"/>
        <v>70.41893491303253</v>
      </c>
      <c r="AW63" s="450">
        <f t="shared" si="15"/>
        <v>76.032266196117973</v>
      </c>
      <c r="AX63" s="450">
        <f t="shared" si="16"/>
        <v>60.327703554323165</v>
      </c>
      <c r="AY63" s="450">
        <f t="shared" si="17"/>
        <v>37.726241492311566</v>
      </c>
      <c r="AZ63" s="450">
        <f t="shared" si="18"/>
        <v>40.569700025207965</v>
      </c>
      <c r="BA63" s="450">
        <f t="shared" si="19"/>
        <v>35.674313082934212</v>
      </c>
      <c r="BB63" s="450">
        <f t="shared" si="20"/>
        <v>57.322914040836906</v>
      </c>
      <c r="BC63" s="450">
        <f t="shared" si="21"/>
        <v>45.097050668011093</v>
      </c>
      <c r="BD63" s="450">
        <f t="shared" si="22"/>
        <v>87.900176455760018</v>
      </c>
      <c r="BE63" s="450">
        <f t="shared" si="23"/>
        <v>43.604739097554827</v>
      </c>
      <c r="BF63" s="450">
        <f t="shared" si="24"/>
        <v>76.1734308041341</v>
      </c>
      <c r="BG63" s="450">
        <f t="shared" si="25"/>
        <v>97.000252079657173</v>
      </c>
      <c r="BH63" s="450">
        <f t="shared" si="26"/>
        <v>81.235190320141157</v>
      </c>
      <c r="BI63" s="450">
        <f t="shared" si="27"/>
        <v>52.553566927148978</v>
      </c>
      <c r="BJ63" s="450">
        <f t="shared" si="28"/>
        <v>60.109090849508448</v>
      </c>
      <c r="BK63" s="450">
        <f t="shared" si="29"/>
        <v>50.169241189815985</v>
      </c>
      <c r="BL63" s="450">
        <f t="shared" si="30"/>
        <v>55.089166775901191</v>
      </c>
      <c r="BM63" s="450">
        <f t="shared" si="31"/>
        <v>49.095969145448045</v>
      </c>
      <c r="BN63" s="450">
        <f t="shared" si="32"/>
        <v>61.06907632972019</v>
      </c>
      <c r="BQ63" s="549">
        <f t="shared" si="36"/>
        <v>41235</v>
      </c>
      <c r="BR63" s="450">
        <f t="shared" si="33"/>
        <v>46.873272586336803</v>
      </c>
      <c r="BT63" s="450">
        <f t="shared" si="34"/>
        <v>50.584234913032518</v>
      </c>
    </row>
    <row r="64" spans="1:72">
      <c r="A64" s="6">
        <v>11</v>
      </c>
      <c r="B64" s="6">
        <v>23</v>
      </c>
      <c r="C64" s="143">
        <f t="shared" si="35"/>
        <v>40870</v>
      </c>
      <c r="D64" s="82">
        <f t="shared" si="1"/>
        <v>99.018701796666804</v>
      </c>
      <c r="E64" s="82">
        <f t="shared" si="2"/>
        <v>49.921955863545605</v>
      </c>
      <c r="F64" s="355">
        <v>43.636340000000004</v>
      </c>
      <c r="G64" s="355">
        <v>33.718989999999998</v>
      </c>
      <c r="H64" s="355">
        <v>45.619810000000001</v>
      </c>
      <c r="I64" s="355">
        <v>91.239620000000002</v>
      </c>
      <c r="J64" s="355">
        <v>67.437979999999996</v>
      </c>
      <c r="K64" s="355">
        <v>59.504100000000001</v>
      </c>
      <c r="L64" s="355">
        <v>57.520630000000004</v>
      </c>
      <c r="M64" s="355">
        <v>89.256150000000005</v>
      </c>
      <c r="N64" s="355">
        <v>134.87595999999999</v>
      </c>
      <c r="O64" s="355">
        <v>55.53716</v>
      </c>
      <c r="P64" s="355">
        <v>148.76025000000001</v>
      </c>
      <c r="Q64" s="355">
        <v>149.03793580000001</v>
      </c>
      <c r="R64" s="82">
        <v>93.92</v>
      </c>
      <c r="S64" s="82">
        <v>111.06</v>
      </c>
      <c r="T64" s="82">
        <v>100.12</v>
      </c>
      <c r="U64" s="82">
        <v>89.03</v>
      </c>
      <c r="V64" s="82">
        <v>62.96</v>
      </c>
      <c r="W64" s="82">
        <v>97.46</v>
      </c>
      <c r="X64" s="82">
        <v>140.08000000000001</v>
      </c>
      <c r="Y64" s="82">
        <v>165.75</v>
      </c>
      <c r="Z64" s="82">
        <v>62.71</v>
      </c>
      <c r="AA64" s="82">
        <v>159</v>
      </c>
      <c r="AB64" s="82">
        <v>217.53</v>
      </c>
      <c r="AC64" s="82">
        <v>143.31</v>
      </c>
      <c r="AD64" s="82">
        <v>104.24</v>
      </c>
      <c r="AE64" s="82">
        <v>77.712354599999998</v>
      </c>
      <c r="AF64" s="10">
        <v>66.505749100000003</v>
      </c>
      <c r="AG64" s="355">
        <v>85.110697700000003</v>
      </c>
      <c r="AH64" s="355">
        <v>97.381854800003495</v>
      </c>
      <c r="AI64" s="355">
        <v>120.5354719</v>
      </c>
      <c r="AK64" s="450">
        <f t="shared" si="3"/>
        <v>21.999667254852536</v>
      </c>
      <c r="AL64" s="450">
        <f t="shared" si="4"/>
        <v>16.999742878749682</v>
      </c>
      <c r="AM64" s="450">
        <f t="shared" si="5"/>
        <v>22.999652130073102</v>
      </c>
      <c r="AN64" s="450">
        <f t="shared" si="6"/>
        <v>45.999304260146204</v>
      </c>
      <c r="AO64" s="450">
        <f t="shared" si="7"/>
        <v>33.999485757499365</v>
      </c>
      <c r="AP64" s="450">
        <f t="shared" si="8"/>
        <v>29.999546256617091</v>
      </c>
      <c r="AQ64" s="450">
        <f t="shared" si="9"/>
        <v>28.999561381396521</v>
      </c>
      <c r="AR64" s="450">
        <f t="shared" si="10"/>
        <v>44.999319384925641</v>
      </c>
      <c r="AS64" s="450">
        <f t="shared" si="11"/>
        <v>67.998971514998729</v>
      </c>
      <c r="AT64" s="450">
        <f t="shared" si="12"/>
        <v>27.999576506175952</v>
      </c>
      <c r="AU64" s="450">
        <f t="shared" si="13"/>
        <v>74.998865641542736</v>
      </c>
      <c r="AV64" s="450">
        <f t="shared" si="14"/>
        <v>75.138863524073614</v>
      </c>
      <c r="AW64" s="450">
        <f t="shared" si="15"/>
        <v>47.350642803125787</v>
      </c>
      <c r="AX64" s="450">
        <f t="shared" si="16"/>
        <v>55.991933450970507</v>
      </c>
      <c r="AY64" s="450">
        <f t="shared" si="17"/>
        <v>50.476430552054453</v>
      </c>
      <c r="AZ64" s="450">
        <f t="shared" si="18"/>
        <v>44.885303755986889</v>
      </c>
      <c r="BA64" s="450">
        <f t="shared" si="19"/>
        <v>31.741870431056213</v>
      </c>
      <c r="BB64" s="450">
        <f t="shared" si="20"/>
        <v>49.135366775901183</v>
      </c>
      <c r="BC64" s="450">
        <f t="shared" si="21"/>
        <v>70.622636753214024</v>
      </c>
      <c r="BD64" s="450">
        <f t="shared" si="22"/>
        <v>83.56440635240736</v>
      </c>
      <c r="BE64" s="450">
        <f t="shared" si="23"/>
        <v>31.615830602470382</v>
      </c>
      <c r="BF64" s="450">
        <f t="shared" si="24"/>
        <v>80.161330980589867</v>
      </c>
      <c r="BG64" s="450">
        <f t="shared" si="25"/>
        <v>109.66977564910512</v>
      </c>
      <c r="BH64" s="450">
        <f t="shared" si="26"/>
        <v>72.251071338542985</v>
      </c>
      <c r="BI64" s="450">
        <f t="shared" si="27"/>
        <v>52.553566927148978</v>
      </c>
      <c r="BJ64" s="450">
        <f t="shared" si="28"/>
        <v>39.179407411141916</v>
      </c>
      <c r="BK64" s="450">
        <f t="shared" si="29"/>
        <v>33.529492866145702</v>
      </c>
      <c r="BL64" s="450">
        <f t="shared" si="30"/>
        <v>42.909350995714647</v>
      </c>
      <c r="BM64" s="450">
        <f t="shared" si="31"/>
        <v>49.095969145451726</v>
      </c>
      <c r="BN64" s="450">
        <f t="shared" si="32"/>
        <v>60.769080867154024</v>
      </c>
      <c r="BQ64" s="549">
        <f t="shared" si="36"/>
        <v>41236</v>
      </c>
      <c r="BR64" s="450">
        <f t="shared" si="33"/>
        <v>41.730224842450653</v>
      </c>
      <c r="BT64" s="450">
        <f t="shared" si="34"/>
        <v>46.674973531635999</v>
      </c>
    </row>
    <row r="65" spans="1:72">
      <c r="A65" s="6">
        <v>11</v>
      </c>
      <c r="B65" s="6">
        <v>24</v>
      </c>
      <c r="C65" s="143">
        <f t="shared" si="35"/>
        <v>40871</v>
      </c>
      <c r="D65" s="82">
        <f t="shared" si="1"/>
        <v>101.92435727333321</v>
      </c>
      <c r="E65" s="82">
        <f t="shared" si="2"/>
        <v>51.386891293204947</v>
      </c>
      <c r="F65" s="355">
        <v>81.322270000000003</v>
      </c>
      <c r="G65" s="355">
        <v>43.636340000000004</v>
      </c>
      <c r="H65" s="355">
        <v>63.471040000000002</v>
      </c>
      <c r="I65" s="355">
        <v>91.239620000000002</v>
      </c>
      <c r="J65" s="355">
        <v>57.520630000000004</v>
      </c>
      <c r="K65" s="355">
        <v>61.487570000000005</v>
      </c>
      <c r="L65" s="355">
        <v>85.289209999999997</v>
      </c>
      <c r="M65" s="355">
        <v>109.09085</v>
      </c>
      <c r="N65" s="355">
        <v>117.02473000000001</v>
      </c>
      <c r="O65" s="355">
        <v>120.99167</v>
      </c>
      <c r="P65" s="355">
        <v>158.67760000000001</v>
      </c>
      <c r="Q65" s="355">
        <v>158.38007949999999</v>
      </c>
      <c r="R65" s="82">
        <v>113.06</v>
      </c>
      <c r="S65" s="82">
        <v>119.59</v>
      </c>
      <c r="T65" s="82">
        <v>100.64</v>
      </c>
      <c r="U65" s="82">
        <v>89.07</v>
      </c>
      <c r="V65" s="82">
        <v>71.849999999999994</v>
      </c>
      <c r="W65" s="82">
        <v>113.78</v>
      </c>
      <c r="X65" s="82">
        <v>89.25</v>
      </c>
      <c r="Y65" s="82">
        <v>165.39</v>
      </c>
      <c r="Z65" s="82">
        <v>70.89</v>
      </c>
      <c r="AA65" s="82">
        <v>150.46</v>
      </c>
      <c r="AB65" s="82">
        <v>175.16</v>
      </c>
      <c r="AC65" s="82">
        <v>116.58</v>
      </c>
      <c r="AD65" s="82">
        <v>96.59</v>
      </c>
      <c r="AE65" s="82">
        <v>52.105756900000003</v>
      </c>
      <c r="AF65" s="10">
        <v>83.047888900000004</v>
      </c>
      <c r="AG65" s="355">
        <v>84.218136200000004</v>
      </c>
      <c r="AH65" s="355">
        <v>97.381854799996205</v>
      </c>
      <c r="AI65" s="355">
        <v>120.5354719</v>
      </c>
      <c r="AK65" s="450">
        <f t="shared" si="3"/>
        <v>40.999379884043357</v>
      </c>
      <c r="AL65" s="450">
        <f t="shared" si="4"/>
        <v>21.999667254852536</v>
      </c>
      <c r="AM65" s="450">
        <f t="shared" si="5"/>
        <v>31.999516007058229</v>
      </c>
      <c r="AN65" s="450">
        <f t="shared" si="6"/>
        <v>45.999304260146204</v>
      </c>
      <c r="AO65" s="450">
        <f t="shared" si="7"/>
        <v>28.999561381396521</v>
      </c>
      <c r="AP65" s="450">
        <f t="shared" si="8"/>
        <v>30.999531131837664</v>
      </c>
      <c r="AQ65" s="450">
        <f t="shared" si="9"/>
        <v>42.999349634484496</v>
      </c>
      <c r="AR65" s="450">
        <f t="shared" si="10"/>
        <v>54.999168137131335</v>
      </c>
      <c r="AS65" s="450">
        <f t="shared" si="11"/>
        <v>58.999107638013612</v>
      </c>
      <c r="AT65" s="450">
        <f t="shared" si="12"/>
        <v>60.999077388454751</v>
      </c>
      <c r="AU65" s="450">
        <f t="shared" si="13"/>
        <v>79.998790017645575</v>
      </c>
      <c r="AV65" s="450">
        <f t="shared" si="14"/>
        <v>79.848792286362482</v>
      </c>
      <c r="AW65" s="450">
        <f t="shared" si="15"/>
        <v>57.000252079657173</v>
      </c>
      <c r="AX65" s="450">
        <f t="shared" si="16"/>
        <v>60.292412402319137</v>
      </c>
      <c r="AY65" s="450">
        <f t="shared" si="17"/>
        <v>50.738593395512979</v>
      </c>
      <c r="AZ65" s="450">
        <f t="shared" si="18"/>
        <v>44.905470128560623</v>
      </c>
      <c r="BA65" s="450">
        <f t="shared" si="19"/>
        <v>36.223846735568436</v>
      </c>
      <c r="BB65" s="450">
        <f t="shared" si="20"/>
        <v>57.363246785984373</v>
      </c>
      <c r="BC65" s="450">
        <f t="shared" si="21"/>
        <v>44.996218805142426</v>
      </c>
      <c r="BD65" s="450">
        <f t="shared" si="22"/>
        <v>83.382908999243753</v>
      </c>
      <c r="BE65" s="450">
        <f t="shared" si="23"/>
        <v>35.739853793798837</v>
      </c>
      <c r="BF65" s="450">
        <f t="shared" si="24"/>
        <v>75.855810436097812</v>
      </c>
      <c r="BG65" s="450">
        <f t="shared" si="25"/>
        <v>88.308545500378116</v>
      </c>
      <c r="BH65" s="450">
        <f t="shared" si="26"/>
        <v>58.774892866145699</v>
      </c>
      <c r="BI65" s="450">
        <f t="shared" si="27"/>
        <v>48.696748172422488</v>
      </c>
      <c r="BJ65" s="450">
        <f t="shared" si="28"/>
        <v>26.269602672044368</v>
      </c>
      <c r="BK65" s="450">
        <f t="shared" si="29"/>
        <v>41.869366725485257</v>
      </c>
      <c r="BL65" s="450">
        <f t="shared" si="30"/>
        <v>42.459357801865387</v>
      </c>
      <c r="BM65" s="450">
        <f t="shared" si="31"/>
        <v>49.095969145448045</v>
      </c>
      <c r="BN65" s="450">
        <f t="shared" si="32"/>
        <v>60.769080867154024</v>
      </c>
      <c r="BQ65" s="549">
        <f t="shared" si="36"/>
        <v>41237</v>
      </c>
      <c r="BR65" s="450">
        <f t="shared" si="33"/>
        <v>43.971482694731058</v>
      </c>
      <c r="BT65" s="450">
        <f t="shared" si="34"/>
        <v>48.89635865893527</v>
      </c>
    </row>
    <row r="66" spans="1:72">
      <c r="A66" s="6">
        <v>11</v>
      </c>
      <c r="B66" s="6">
        <v>25</v>
      </c>
      <c r="C66" s="143">
        <f t="shared" si="35"/>
        <v>40872</v>
      </c>
      <c r="D66" s="82">
        <f t="shared" si="1"/>
        <v>105.59571694333339</v>
      </c>
      <c r="E66" s="82">
        <f t="shared" si="2"/>
        <v>53.237869462776537</v>
      </c>
      <c r="F66" s="355">
        <v>53.553690000000003</v>
      </c>
      <c r="G66" s="355">
        <v>61.487570000000005</v>
      </c>
      <c r="H66" s="355">
        <v>71.404920000000004</v>
      </c>
      <c r="I66" s="355">
        <v>91.239620000000002</v>
      </c>
      <c r="J66" s="355">
        <v>45.619810000000001</v>
      </c>
      <c r="K66" s="355">
        <v>61.487570000000005</v>
      </c>
      <c r="L66" s="355">
        <v>67.437979999999996</v>
      </c>
      <c r="M66" s="355">
        <v>73.388390000000001</v>
      </c>
      <c r="N66" s="355">
        <v>154.71066000000002</v>
      </c>
      <c r="O66" s="355">
        <v>174.54536000000002</v>
      </c>
      <c r="P66" s="355">
        <v>150.74372</v>
      </c>
      <c r="Q66" s="355">
        <v>168.09908250000001</v>
      </c>
      <c r="R66" s="82">
        <v>113.77</v>
      </c>
      <c r="S66" s="82">
        <v>87.84</v>
      </c>
      <c r="T66" s="82">
        <v>91.96</v>
      </c>
      <c r="U66" s="82">
        <v>106.55</v>
      </c>
      <c r="V66" s="82">
        <v>71.540000000000006</v>
      </c>
      <c r="W66" s="82">
        <v>142.02000000000001</v>
      </c>
      <c r="X66" s="82">
        <v>97.95</v>
      </c>
      <c r="Y66" s="82">
        <v>128.1</v>
      </c>
      <c r="Z66" s="82">
        <v>86.35</v>
      </c>
      <c r="AA66" s="82">
        <v>160.59</v>
      </c>
      <c r="AB66" s="82">
        <v>167.39</v>
      </c>
      <c r="AC66" s="82">
        <v>152.65</v>
      </c>
      <c r="AD66" s="82">
        <v>96.22</v>
      </c>
      <c r="AE66" s="82">
        <v>94.532180199999999</v>
      </c>
      <c r="AF66" s="10">
        <v>66.585087900000005</v>
      </c>
      <c r="AG66" s="355">
        <v>100.08589620000001</v>
      </c>
      <c r="AH66" s="355">
        <v>109.80185480000173</v>
      </c>
      <c r="AI66" s="355">
        <v>120.2181167</v>
      </c>
      <c r="AK66" s="450">
        <f t="shared" si="3"/>
        <v>26.999591630955383</v>
      </c>
      <c r="AL66" s="450">
        <f t="shared" si="4"/>
        <v>30.999531131837664</v>
      </c>
      <c r="AM66" s="450">
        <f t="shared" si="5"/>
        <v>35.99945550794051</v>
      </c>
      <c r="AN66" s="450">
        <f t="shared" si="6"/>
        <v>45.999304260146204</v>
      </c>
      <c r="AO66" s="450">
        <f t="shared" si="7"/>
        <v>22.999652130073102</v>
      </c>
      <c r="AP66" s="450">
        <f t="shared" si="8"/>
        <v>30.999531131837664</v>
      </c>
      <c r="AQ66" s="450">
        <f t="shared" si="9"/>
        <v>33.999485757499365</v>
      </c>
      <c r="AR66" s="450">
        <f t="shared" si="10"/>
        <v>36.99944038316108</v>
      </c>
      <c r="AS66" s="450">
        <f t="shared" si="11"/>
        <v>77.998820267204451</v>
      </c>
      <c r="AT66" s="450">
        <f t="shared" si="12"/>
        <v>87.998669019410144</v>
      </c>
      <c r="AU66" s="450">
        <f t="shared" si="13"/>
        <v>75.998850516763298</v>
      </c>
      <c r="AV66" s="450">
        <f t="shared" si="14"/>
        <v>84.748718174943278</v>
      </c>
      <c r="AW66" s="450">
        <f t="shared" si="15"/>
        <v>57.358205192840934</v>
      </c>
      <c r="AX66" s="450">
        <f t="shared" si="16"/>
        <v>44.285354171918328</v>
      </c>
      <c r="AY66" s="450">
        <f t="shared" si="17"/>
        <v>46.362490547012854</v>
      </c>
      <c r="AZ66" s="450">
        <f t="shared" si="18"/>
        <v>53.718174943282072</v>
      </c>
      <c r="BA66" s="450">
        <f t="shared" si="19"/>
        <v>36.067557348122008</v>
      </c>
      <c r="BB66" s="450">
        <f t="shared" si="20"/>
        <v>71.600705823040087</v>
      </c>
      <c r="BC66" s="450">
        <f t="shared" si="21"/>
        <v>49.382404839929421</v>
      </c>
      <c r="BD66" s="450">
        <f t="shared" si="22"/>
        <v>64.58280816738089</v>
      </c>
      <c r="BE66" s="450">
        <f t="shared" si="23"/>
        <v>43.534156793546757</v>
      </c>
      <c r="BF66" s="450">
        <f t="shared" si="24"/>
        <v>80.962944290395768</v>
      </c>
      <c r="BG66" s="450">
        <f t="shared" si="25"/>
        <v>84.391227627930419</v>
      </c>
      <c r="BH66" s="450">
        <f t="shared" si="26"/>
        <v>76.959919334509706</v>
      </c>
      <c r="BI66" s="450">
        <f t="shared" si="27"/>
        <v>48.51020922611545</v>
      </c>
      <c r="BJ66" s="450">
        <f t="shared" si="28"/>
        <v>47.659279153012349</v>
      </c>
      <c r="BK66" s="450">
        <f t="shared" si="29"/>
        <v>33.569492261154529</v>
      </c>
      <c r="BL66" s="450">
        <f t="shared" si="30"/>
        <v>50.459236803629949</v>
      </c>
      <c r="BM66" s="450">
        <f t="shared" si="31"/>
        <v>55.357627829595025</v>
      </c>
      <c r="BN66" s="450">
        <f t="shared" si="32"/>
        <v>60.609083287118729</v>
      </c>
      <c r="BQ66" s="549">
        <f t="shared" si="36"/>
        <v>41238</v>
      </c>
      <c r="BR66" s="450">
        <f t="shared" si="33"/>
        <v>43.376221666246757</v>
      </c>
      <c r="BT66" s="450">
        <f t="shared" si="34"/>
        <v>48.946307033022435</v>
      </c>
    </row>
    <row r="67" spans="1:72">
      <c r="A67" s="6">
        <v>11</v>
      </c>
      <c r="B67" s="6">
        <v>26</v>
      </c>
      <c r="C67" s="143">
        <f t="shared" si="35"/>
        <v>40873</v>
      </c>
      <c r="D67" s="82">
        <f t="shared" si="1"/>
        <v>106.80023149999991</v>
      </c>
      <c r="E67" s="82">
        <f t="shared" si="2"/>
        <v>53.845145880703974</v>
      </c>
      <c r="F67" s="355">
        <v>27.76858</v>
      </c>
      <c r="G67" s="355">
        <v>117.02473000000001</v>
      </c>
      <c r="H67" s="355">
        <v>47.603279999999998</v>
      </c>
      <c r="I67" s="355">
        <v>83.30574</v>
      </c>
      <c r="J67" s="355">
        <v>67.437979999999996</v>
      </c>
      <c r="K67" s="355">
        <v>122.97514000000001</v>
      </c>
      <c r="L67" s="355">
        <v>85.289209999999997</v>
      </c>
      <c r="M67" s="355">
        <v>71.404920000000004</v>
      </c>
      <c r="N67" s="355">
        <v>126.94208</v>
      </c>
      <c r="O67" s="355">
        <v>138.84290000000001</v>
      </c>
      <c r="P67" s="355">
        <v>140.82637</v>
      </c>
      <c r="Q67" s="355">
        <v>158.49908769999999</v>
      </c>
      <c r="R67" s="82">
        <v>132.36000000000001</v>
      </c>
      <c r="S67" s="82">
        <v>105.54</v>
      </c>
      <c r="T67" s="82">
        <v>83.73</v>
      </c>
      <c r="U67" s="82">
        <v>132.93</v>
      </c>
      <c r="V67" s="82">
        <v>72.099999999999994</v>
      </c>
      <c r="W67" s="82">
        <v>117.24</v>
      </c>
      <c r="X67" s="82">
        <v>81.260000000000005</v>
      </c>
      <c r="Y67" s="82">
        <v>128.72</v>
      </c>
      <c r="Z67" s="82">
        <v>71.08</v>
      </c>
      <c r="AA67" s="82">
        <v>179.03</v>
      </c>
      <c r="AB67" s="82">
        <v>167.04</v>
      </c>
      <c r="AC67" s="82">
        <v>167.46</v>
      </c>
      <c r="AD67" s="82">
        <v>104.87</v>
      </c>
      <c r="AE67" s="82">
        <v>111.60985690000001</v>
      </c>
      <c r="AF67" s="10">
        <v>83.087558299999998</v>
      </c>
      <c r="AG67" s="355">
        <v>84.833011900000002</v>
      </c>
      <c r="AH67" s="355">
        <v>72.502350699996498</v>
      </c>
      <c r="AI67" s="355">
        <v>120.69414950000001</v>
      </c>
      <c r="AK67" s="450">
        <f t="shared" si="3"/>
        <v>13.999788253087976</v>
      </c>
      <c r="AL67" s="450">
        <f t="shared" si="4"/>
        <v>58.999107638013612</v>
      </c>
      <c r="AM67" s="450">
        <f t="shared" si="5"/>
        <v>23.999637005293671</v>
      </c>
      <c r="AN67" s="450">
        <f t="shared" si="6"/>
        <v>41.999364759263926</v>
      </c>
      <c r="AO67" s="450">
        <f t="shared" si="7"/>
        <v>33.999485757499365</v>
      </c>
      <c r="AP67" s="450">
        <f t="shared" si="8"/>
        <v>61.999062263675327</v>
      </c>
      <c r="AQ67" s="450">
        <f t="shared" si="9"/>
        <v>42.999349634484496</v>
      </c>
      <c r="AR67" s="450">
        <f t="shared" si="10"/>
        <v>35.99945550794051</v>
      </c>
      <c r="AS67" s="450">
        <f t="shared" si="11"/>
        <v>63.999032014116459</v>
      </c>
      <c r="AT67" s="450">
        <f t="shared" si="12"/>
        <v>69.998941265439882</v>
      </c>
      <c r="AU67" s="450">
        <f t="shared" si="13"/>
        <v>70.998926140660444</v>
      </c>
      <c r="AV67" s="450">
        <f t="shared" si="14"/>
        <v>79.908791378875719</v>
      </c>
      <c r="AW67" s="450">
        <f t="shared" si="15"/>
        <v>66.7305268464835</v>
      </c>
      <c r="AX67" s="450">
        <f t="shared" si="16"/>
        <v>53.208974035795315</v>
      </c>
      <c r="AY67" s="450">
        <f t="shared" si="17"/>
        <v>42.213259389967227</v>
      </c>
      <c r="AZ67" s="450">
        <f t="shared" si="18"/>
        <v>67.017897655659183</v>
      </c>
      <c r="BA67" s="450">
        <f t="shared" si="19"/>
        <v>36.349886564154268</v>
      </c>
      <c r="BB67" s="450">
        <f t="shared" si="20"/>
        <v>59.107638013612295</v>
      </c>
      <c r="BC67" s="450">
        <f t="shared" si="21"/>
        <v>40.9679858835392</v>
      </c>
      <c r="BD67" s="450">
        <f t="shared" si="22"/>
        <v>64.89538694227376</v>
      </c>
      <c r="BE67" s="450">
        <f t="shared" si="23"/>
        <v>35.835644063524072</v>
      </c>
      <c r="BF67" s="450">
        <f t="shared" si="24"/>
        <v>90.25964204688681</v>
      </c>
      <c r="BG67" s="450">
        <f t="shared" si="25"/>
        <v>84.214771867910258</v>
      </c>
      <c r="BH67" s="450">
        <f t="shared" si="26"/>
        <v>84.426518779934455</v>
      </c>
      <c r="BI67" s="450">
        <f t="shared" si="27"/>
        <v>52.87118729518528</v>
      </c>
      <c r="BJ67" s="450">
        <f t="shared" si="28"/>
        <v>56.269148928661458</v>
      </c>
      <c r="BK67" s="450">
        <f t="shared" si="29"/>
        <v>41.88936642298966</v>
      </c>
      <c r="BL67" s="450">
        <f t="shared" si="30"/>
        <v>42.769353113183769</v>
      </c>
      <c r="BM67" s="450">
        <f t="shared" si="31"/>
        <v>36.552735417190064</v>
      </c>
      <c r="BN67" s="450">
        <f t="shared" si="32"/>
        <v>60.849079657171671</v>
      </c>
      <c r="BQ67" s="549">
        <f t="shared" si="36"/>
        <v>41239</v>
      </c>
      <c r="BR67" s="450">
        <f t="shared" si="33"/>
        <v>41.915793924879821</v>
      </c>
      <c r="BT67" s="450">
        <f t="shared" si="34"/>
        <v>54.739061482228387</v>
      </c>
    </row>
    <row r="68" spans="1:72">
      <c r="A68" s="6">
        <v>11</v>
      </c>
      <c r="B68" s="6">
        <v>27</v>
      </c>
      <c r="C68" s="143">
        <f t="shared" si="35"/>
        <v>40874</v>
      </c>
      <c r="D68" s="82">
        <f t="shared" si="1"/>
        <v>98.219091273333376</v>
      </c>
      <c r="E68" s="82">
        <f t="shared" si="2"/>
        <v>49.518818672999025</v>
      </c>
      <c r="F68" s="355">
        <v>37.685929999999999</v>
      </c>
      <c r="G68" s="355">
        <v>55.53716</v>
      </c>
      <c r="H68" s="355">
        <v>71.404920000000004</v>
      </c>
      <c r="I68" s="355">
        <v>75.371859999999998</v>
      </c>
      <c r="J68" s="355">
        <v>65.454509999999999</v>
      </c>
      <c r="K68" s="355">
        <v>105.12391000000001</v>
      </c>
      <c r="L68" s="355">
        <v>65.454509999999999</v>
      </c>
      <c r="M68" s="355">
        <v>35.702460000000002</v>
      </c>
      <c r="N68" s="355">
        <v>136.85943</v>
      </c>
      <c r="O68" s="355">
        <v>138.84290000000001</v>
      </c>
      <c r="P68" s="355">
        <v>142.80984000000001</v>
      </c>
      <c r="Q68" s="355">
        <v>118.88919180000001</v>
      </c>
      <c r="R68" s="82">
        <v>95.5</v>
      </c>
      <c r="S68" s="82">
        <v>88.25</v>
      </c>
      <c r="T68" s="82">
        <v>66.75</v>
      </c>
      <c r="U68" s="82">
        <v>97.88</v>
      </c>
      <c r="V68" s="82">
        <v>98.85</v>
      </c>
      <c r="W68" s="82">
        <v>108.17</v>
      </c>
      <c r="X68" s="82">
        <v>89.57</v>
      </c>
      <c r="Y68" s="82">
        <v>128.41999999999999</v>
      </c>
      <c r="Z68" s="82">
        <v>63.14</v>
      </c>
      <c r="AA68" s="82">
        <v>188.99</v>
      </c>
      <c r="AB68" s="82">
        <v>154.91999999999999</v>
      </c>
      <c r="AC68" s="82">
        <v>176.74</v>
      </c>
      <c r="AD68" s="82">
        <v>96.24</v>
      </c>
      <c r="AE68" s="82">
        <v>128.64786420000001</v>
      </c>
      <c r="AF68" s="10">
        <v>69.024755999999996</v>
      </c>
      <c r="AG68" s="355">
        <v>53.652863500000002</v>
      </c>
      <c r="AH68" s="355">
        <v>72.512185400001755</v>
      </c>
      <c r="AI68" s="355">
        <v>120.17844730000002</v>
      </c>
      <c r="AK68" s="450">
        <f t="shared" si="3"/>
        <v>18.999712629190824</v>
      </c>
      <c r="AL68" s="450">
        <f t="shared" si="4"/>
        <v>27.999576506175952</v>
      </c>
      <c r="AM68" s="450">
        <f t="shared" si="5"/>
        <v>35.99945550794051</v>
      </c>
      <c r="AN68" s="450">
        <f t="shared" si="6"/>
        <v>37.999425258381649</v>
      </c>
      <c r="AO68" s="450">
        <f t="shared" si="7"/>
        <v>32.999500882278802</v>
      </c>
      <c r="AP68" s="450">
        <f t="shared" si="8"/>
        <v>52.999198386690196</v>
      </c>
      <c r="AQ68" s="450">
        <f t="shared" si="9"/>
        <v>32.999500882278802</v>
      </c>
      <c r="AR68" s="450">
        <f t="shared" si="10"/>
        <v>17.999727753970255</v>
      </c>
      <c r="AS68" s="450">
        <f t="shared" si="11"/>
        <v>68.998956390219305</v>
      </c>
      <c r="AT68" s="450">
        <f t="shared" si="12"/>
        <v>69.998941265439882</v>
      </c>
      <c r="AU68" s="450">
        <f t="shared" si="13"/>
        <v>71.998911015881021</v>
      </c>
      <c r="AV68" s="450">
        <f t="shared" si="14"/>
        <v>59.939093420720951</v>
      </c>
      <c r="AW68" s="450">
        <f t="shared" si="15"/>
        <v>48.14721451978825</v>
      </c>
      <c r="AX68" s="450">
        <f t="shared" si="16"/>
        <v>44.492059490799093</v>
      </c>
      <c r="AY68" s="450">
        <f t="shared" si="17"/>
        <v>33.652634232417441</v>
      </c>
      <c r="AZ68" s="450">
        <f t="shared" si="18"/>
        <v>49.347113687925379</v>
      </c>
      <c r="BA68" s="450">
        <f t="shared" si="19"/>
        <v>49.836148222838411</v>
      </c>
      <c r="BB68" s="450">
        <f t="shared" si="20"/>
        <v>54.534913032518276</v>
      </c>
      <c r="BC68" s="450">
        <f t="shared" si="21"/>
        <v>45.157549785732286</v>
      </c>
      <c r="BD68" s="450">
        <f t="shared" si="22"/>
        <v>64.744139147970756</v>
      </c>
      <c r="BE68" s="450">
        <f t="shared" si="23"/>
        <v>31.832619107638013</v>
      </c>
      <c r="BF68" s="450">
        <f t="shared" si="24"/>
        <v>95.281068817746416</v>
      </c>
      <c r="BG68" s="450">
        <f t="shared" si="25"/>
        <v>78.104360978069067</v>
      </c>
      <c r="BH68" s="450">
        <f t="shared" si="26"/>
        <v>89.105117217040586</v>
      </c>
      <c r="BI68" s="450">
        <f t="shared" si="27"/>
        <v>48.520292412402313</v>
      </c>
      <c r="BJ68" s="450">
        <f t="shared" si="28"/>
        <v>64.85901900680615</v>
      </c>
      <c r="BK68" s="450">
        <f t="shared" si="29"/>
        <v>34.799473657675826</v>
      </c>
      <c r="BL68" s="450">
        <f t="shared" si="30"/>
        <v>27.049590874716412</v>
      </c>
      <c r="BM68" s="450">
        <f t="shared" si="31"/>
        <v>36.557693672801491</v>
      </c>
      <c r="BN68" s="450">
        <f t="shared" si="32"/>
        <v>60.589083589614326</v>
      </c>
      <c r="BQ68" s="549">
        <f t="shared" si="36"/>
        <v>41240</v>
      </c>
      <c r="BR68" s="450">
        <f t="shared" si="33"/>
        <v>42.42840199142951</v>
      </c>
      <c r="BT68" s="450">
        <f t="shared" si="34"/>
        <v>48.333753466095281</v>
      </c>
    </row>
    <row r="69" spans="1:72">
      <c r="A69" s="6">
        <v>11</v>
      </c>
      <c r="B69" s="6">
        <v>28</v>
      </c>
      <c r="C69" s="143">
        <f t="shared" si="35"/>
        <v>40875</v>
      </c>
      <c r="D69" s="82">
        <f t="shared" si="1"/>
        <v>97.996448860000015</v>
      </c>
      <c r="E69" s="82">
        <f t="shared" si="2"/>
        <v>49.406569728808606</v>
      </c>
      <c r="F69" s="355">
        <v>29.752050000000001</v>
      </c>
      <c r="G69" s="355">
        <v>109.09085</v>
      </c>
      <c r="H69" s="355">
        <v>29.752050000000001</v>
      </c>
      <c r="I69" s="355">
        <v>73.388390000000001</v>
      </c>
      <c r="J69" s="355">
        <v>57.520630000000004</v>
      </c>
      <c r="K69" s="355">
        <v>71.404920000000004</v>
      </c>
      <c r="L69" s="355">
        <v>67.437979999999996</v>
      </c>
      <c r="M69" s="355">
        <v>83.30574</v>
      </c>
      <c r="N69" s="355">
        <v>126.94208</v>
      </c>
      <c r="O69" s="355">
        <v>101.15697</v>
      </c>
      <c r="P69" s="355">
        <v>162.64454000000001</v>
      </c>
      <c r="Q69" s="355">
        <v>156.2577666</v>
      </c>
      <c r="R69" s="82">
        <v>106.85</v>
      </c>
      <c r="S69" s="82">
        <v>88.03</v>
      </c>
      <c r="T69" s="82">
        <v>84.01</v>
      </c>
      <c r="U69" s="82">
        <v>71.55</v>
      </c>
      <c r="V69" s="82">
        <v>99.36</v>
      </c>
      <c r="W69" s="82">
        <v>113.92</v>
      </c>
      <c r="X69" s="82">
        <v>89.67</v>
      </c>
      <c r="Y69" s="82">
        <v>149.21</v>
      </c>
      <c r="Z69" s="82">
        <v>86.99</v>
      </c>
      <c r="AA69" s="82">
        <v>144.78</v>
      </c>
      <c r="AB69" s="82">
        <v>125.98</v>
      </c>
      <c r="AC69" s="82">
        <v>141.04</v>
      </c>
      <c r="AD69" s="82">
        <v>96.66</v>
      </c>
      <c r="AE69" s="82">
        <v>111.7090304</v>
      </c>
      <c r="AF69" s="10">
        <v>102.3073826</v>
      </c>
      <c r="AG69" s="355">
        <v>47.2660901</v>
      </c>
      <c r="AH69" s="355">
        <v>91.312020100000581</v>
      </c>
      <c r="AI69" s="355">
        <v>120.594976</v>
      </c>
      <c r="AK69" s="450">
        <f t="shared" si="3"/>
        <v>14.999773128308545</v>
      </c>
      <c r="AL69" s="450">
        <f t="shared" si="4"/>
        <v>54.999168137131335</v>
      </c>
      <c r="AM69" s="450">
        <f t="shared" si="5"/>
        <v>14.999773128308545</v>
      </c>
      <c r="AN69" s="450">
        <f t="shared" si="6"/>
        <v>36.99944038316108</v>
      </c>
      <c r="AO69" s="450">
        <f t="shared" si="7"/>
        <v>28.999561381396521</v>
      </c>
      <c r="AP69" s="450">
        <f t="shared" si="8"/>
        <v>35.99945550794051</v>
      </c>
      <c r="AQ69" s="450">
        <f t="shared" si="9"/>
        <v>33.999485757499365</v>
      </c>
      <c r="AR69" s="450">
        <f t="shared" si="10"/>
        <v>41.999364759263926</v>
      </c>
      <c r="AS69" s="450">
        <f t="shared" si="11"/>
        <v>63.999032014116459</v>
      </c>
      <c r="AT69" s="450">
        <f t="shared" si="12"/>
        <v>50.999228636249057</v>
      </c>
      <c r="AU69" s="450">
        <f t="shared" si="13"/>
        <v>81.998759768086714</v>
      </c>
      <c r="AV69" s="450">
        <f t="shared" si="14"/>
        <v>78.778808469876481</v>
      </c>
      <c r="AW69" s="450">
        <f t="shared" si="15"/>
        <v>53.869422737585076</v>
      </c>
      <c r="AX69" s="450">
        <f t="shared" si="16"/>
        <v>44.381144441643556</v>
      </c>
      <c r="AY69" s="450">
        <f t="shared" si="17"/>
        <v>42.354423997983368</v>
      </c>
      <c r="AZ69" s="450">
        <f t="shared" si="18"/>
        <v>36.07259894126544</v>
      </c>
      <c r="BA69" s="450">
        <f t="shared" si="19"/>
        <v>50.093269473153512</v>
      </c>
      <c r="BB69" s="450">
        <f t="shared" si="20"/>
        <v>57.433829089992436</v>
      </c>
      <c r="BC69" s="450">
        <f t="shared" si="21"/>
        <v>45.207965717166623</v>
      </c>
      <c r="BD69" s="450">
        <f t="shared" si="22"/>
        <v>75.22561129316864</v>
      </c>
      <c r="BE69" s="450">
        <f t="shared" si="23"/>
        <v>43.85681875472649</v>
      </c>
      <c r="BF69" s="450">
        <f t="shared" si="24"/>
        <v>72.99218553062768</v>
      </c>
      <c r="BG69" s="450">
        <f t="shared" si="25"/>
        <v>63.51399042097303</v>
      </c>
      <c r="BH69" s="450">
        <f t="shared" si="26"/>
        <v>71.10662969498361</v>
      </c>
      <c r="BI69" s="450">
        <f t="shared" si="27"/>
        <v>48.732039324426516</v>
      </c>
      <c r="BJ69" s="450">
        <f t="shared" si="28"/>
        <v>56.319148172422487</v>
      </c>
      <c r="BK69" s="450">
        <f t="shared" si="29"/>
        <v>51.579219863876979</v>
      </c>
      <c r="BL69" s="450">
        <f t="shared" si="30"/>
        <v>23.829639576506175</v>
      </c>
      <c r="BM69" s="450">
        <f t="shared" si="31"/>
        <v>46.035805444920889</v>
      </c>
      <c r="BN69" s="450">
        <f t="shared" si="32"/>
        <v>60.799080413410636</v>
      </c>
      <c r="BQ69" s="549">
        <f t="shared" si="36"/>
        <v>41241</v>
      </c>
      <c r="BR69" s="450">
        <f t="shared" si="33"/>
        <v>49.110083526594472</v>
      </c>
      <c r="BT69" s="450">
        <f t="shared" si="34"/>
        <v>49.412654398790011</v>
      </c>
    </row>
    <row r="70" spans="1:72">
      <c r="A70" s="6">
        <v>11</v>
      </c>
      <c r="B70" s="6">
        <v>29</v>
      </c>
      <c r="C70" s="143">
        <f t="shared" si="35"/>
        <v>40876</v>
      </c>
      <c r="D70" s="82">
        <f t="shared" si="1"/>
        <v>99.901474673333269</v>
      </c>
      <c r="E70" s="82">
        <f t="shared" si="2"/>
        <v>50.3670207632751</v>
      </c>
      <c r="F70" s="355">
        <v>29.752050000000001</v>
      </c>
      <c r="G70" s="355">
        <v>99.173500000000004</v>
      </c>
      <c r="H70" s="355">
        <v>21.818170000000002</v>
      </c>
      <c r="I70" s="355">
        <v>91.239620000000002</v>
      </c>
      <c r="J70" s="355">
        <v>39.669400000000003</v>
      </c>
      <c r="K70" s="355">
        <v>63.471040000000002</v>
      </c>
      <c r="L70" s="355">
        <v>59.504100000000001</v>
      </c>
      <c r="M70" s="355">
        <v>73.388390000000001</v>
      </c>
      <c r="N70" s="355">
        <v>134.87595999999999</v>
      </c>
      <c r="O70" s="355">
        <v>119.0082</v>
      </c>
      <c r="P70" s="355">
        <v>162.64454000000001</v>
      </c>
      <c r="Q70" s="355">
        <v>165.5007368</v>
      </c>
      <c r="R70" s="82">
        <v>104.79</v>
      </c>
      <c r="S70" s="82">
        <v>88.25</v>
      </c>
      <c r="T70" s="82">
        <v>84.15</v>
      </c>
      <c r="U70" s="82">
        <v>89.02</v>
      </c>
      <c r="V70" s="82">
        <v>63.26</v>
      </c>
      <c r="W70" s="82">
        <v>117.34</v>
      </c>
      <c r="X70" s="82">
        <v>123.68</v>
      </c>
      <c r="Y70" s="82">
        <v>149.33000000000001</v>
      </c>
      <c r="Z70" s="82">
        <v>79.03</v>
      </c>
      <c r="AA70" s="82">
        <v>182.46</v>
      </c>
      <c r="AB70" s="82">
        <v>159.69</v>
      </c>
      <c r="AC70" s="82">
        <v>158.63999999999999</v>
      </c>
      <c r="AD70" s="82">
        <v>112.35</v>
      </c>
      <c r="AE70" s="82">
        <v>95.246229400000004</v>
      </c>
      <c r="AF70" s="10">
        <v>69.381780599999999</v>
      </c>
      <c r="AG70" s="355">
        <v>48.733857900000004</v>
      </c>
      <c r="AH70" s="355">
        <v>91.031854799997674</v>
      </c>
      <c r="AI70" s="355">
        <v>120.61481070000001</v>
      </c>
      <c r="AK70" s="450">
        <f t="shared" si="3"/>
        <v>14.999773128308545</v>
      </c>
      <c r="AL70" s="450">
        <f t="shared" si="4"/>
        <v>49.999243761028488</v>
      </c>
      <c r="AM70" s="450">
        <f t="shared" si="5"/>
        <v>10.999833627426268</v>
      </c>
      <c r="AN70" s="450">
        <f t="shared" si="6"/>
        <v>45.999304260146204</v>
      </c>
      <c r="AO70" s="450">
        <f t="shared" si="7"/>
        <v>19.999697504411394</v>
      </c>
      <c r="AP70" s="450">
        <f t="shared" si="8"/>
        <v>31.999516007058229</v>
      </c>
      <c r="AQ70" s="450">
        <f t="shared" si="9"/>
        <v>29.999546256617091</v>
      </c>
      <c r="AR70" s="450">
        <f t="shared" si="10"/>
        <v>36.99944038316108</v>
      </c>
      <c r="AS70" s="450">
        <f t="shared" si="11"/>
        <v>67.998971514998729</v>
      </c>
      <c r="AT70" s="450">
        <f t="shared" si="12"/>
        <v>59.999092513234181</v>
      </c>
      <c r="AU70" s="450">
        <f t="shared" si="13"/>
        <v>81.998759768086714</v>
      </c>
      <c r="AV70" s="450">
        <f t="shared" si="14"/>
        <v>83.438737988404327</v>
      </c>
      <c r="AW70" s="450">
        <f t="shared" si="15"/>
        <v>52.830854550037813</v>
      </c>
      <c r="AX70" s="450">
        <f t="shared" si="16"/>
        <v>44.492059490799093</v>
      </c>
      <c r="AY70" s="450">
        <f t="shared" si="17"/>
        <v>42.425006301991431</v>
      </c>
      <c r="AZ70" s="450">
        <f t="shared" si="18"/>
        <v>44.880262162843458</v>
      </c>
      <c r="BA70" s="450">
        <f t="shared" si="19"/>
        <v>31.893118225359213</v>
      </c>
      <c r="BB70" s="450">
        <f t="shared" si="20"/>
        <v>59.158053945046632</v>
      </c>
      <c r="BC70" s="450">
        <f t="shared" si="21"/>
        <v>62.354423997983368</v>
      </c>
      <c r="BD70" s="450">
        <f t="shared" si="22"/>
        <v>75.286110410889847</v>
      </c>
      <c r="BE70" s="450">
        <f t="shared" si="23"/>
        <v>39.843710612553565</v>
      </c>
      <c r="BF70" s="450">
        <f t="shared" si="24"/>
        <v>91.988908495084445</v>
      </c>
      <c r="BG70" s="450">
        <f t="shared" si="25"/>
        <v>80.509200907486758</v>
      </c>
      <c r="BH70" s="450">
        <f t="shared" si="26"/>
        <v>79.97983362742626</v>
      </c>
      <c r="BI70" s="450">
        <f t="shared" si="27"/>
        <v>56.642298966473405</v>
      </c>
      <c r="BJ70" s="450">
        <f t="shared" si="28"/>
        <v>48.01927370809176</v>
      </c>
      <c r="BK70" s="450">
        <f t="shared" si="29"/>
        <v>34.979470935215524</v>
      </c>
      <c r="BL70" s="450">
        <f t="shared" si="30"/>
        <v>24.569628384169398</v>
      </c>
      <c r="BM70" s="450">
        <f t="shared" si="31"/>
        <v>45.894557499368631</v>
      </c>
      <c r="BN70" s="450">
        <f t="shared" si="32"/>
        <v>60.809080262162844</v>
      </c>
      <c r="BQ70" s="549">
        <f t="shared" si="36"/>
        <v>41242</v>
      </c>
      <c r="BR70" s="450">
        <f t="shared" si="33"/>
        <v>42.352361406604196</v>
      </c>
      <c r="BT70" s="450">
        <f t="shared" si="34"/>
        <v>47.009288984118982</v>
      </c>
    </row>
    <row r="71" spans="1:72">
      <c r="A71" s="6">
        <v>11</v>
      </c>
      <c r="B71" s="6">
        <v>30</v>
      </c>
      <c r="C71" s="143">
        <f t="shared" si="35"/>
        <v>40877</v>
      </c>
      <c r="D71" s="82">
        <f t="shared" si="1"/>
        <v>99.810338010000024</v>
      </c>
      <c r="E71" s="82">
        <f t="shared" si="2"/>
        <v>50.321072670622705</v>
      </c>
      <c r="F71" s="355">
        <v>11.90082</v>
      </c>
      <c r="G71" s="355">
        <v>81.322270000000003</v>
      </c>
      <c r="H71" s="355">
        <v>77.355330000000009</v>
      </c>
      <c r="I71" s="355">
        <v>81.322270000000003</v>
      </c>
      <c r="J71" s="355">
        <v>103.14044</v>
      </c>
      <c r="K71" s="355">
        <v>53.553690000000003</v>
      </c>
      <c r="L71" s="355">
        <v>41.65287</v>
      </c>
      <c r="M71" s="355">
        <v>75.371859999999998</v>
      </c>
      <c r="N71" s="355">
        <v>128.92555000000002</v>
      </c>
      <c r="O71" s="355">
        <v>105.12391000000001</v>
      </c>
      <c r="P71" s="355">
        <v>142.80984000000001</v>
      </c>
      <c r="Q71" s="355">
        <v>165.81809200000001</v>
      </c>
      <c r="R71" s="82">
        <v>140.61000000000001</v>
      </c>
      <c r="S71" s="82">
        <v>97.6</v>
      </c>
      <c r="T71" s="82">
        <v>92.6</v>
      </c>
      <c r="U71" s="82">
        <v>80.58</v>
      </c>
      <c r="V71" s="82">
        <v>63.4</v>
      </c>
      <c r="W71" s="82">
        <v>108.3</v>
      </c>
      <c r="X71" s="82">
        <v>89.86</v>
      </c>
      <c r="Y71" s="82">
        <v>149.91</v>
      </c>
      <c r="Z71" s="82">
        <v>87.14</v>
      </c>
      <c r="AA71" s="82">
        <v>147.63</v>
      </c>
      <c r="AB71" s="82">
        <v>151.57</v>
      </c>
      <c r="AC71" s="82">
        <v>132.63</v>
      </c>
      <c r="AD71" s="82">
        <v>80.599999999999994</v>
      </c>
      <c r="AE71" s="82">
        <v>111.8478733</v>
      </c>
      <c r="AF71" s="10">
        <v>85.864416300000002</v>
      </c>
      <c r="AG71" s="355">
        <v>100.78011070000001</v>
      </c>
      <c r="AH71" s="355">
        <v>84.971854800000003</v>
      </c>
      <c r="AI71" s="355">
        <v>120.1189432</v>
      </c>
      <c r="AK71" s="450">
        <f t="shared" si="3"/>
        <v>5.9999092513234178</v>
      </c>
      <c r="AL71" s="450">
        <f t="shared" si="4"/>
        <v>40.999379884043357</v>
      </c>
      <c r="AM71" s="450">
        <f t="shared" si="5"/>
        <v>38.999410133602225</v>
      </c>
      <c r="AN71" s="450">
        <f t="shared" si="6"/>
        <v>40.999379884043357</v>
      </c>
      <c r="AO71" s="450">
        <f t="shared" si="7"/>
        <v>51.99921351146962</v>
      </c>
      <c r="AP71" s="450">
        <f t="shared" si="8"/>
        <v>26.999591630955383</v>
      </c>
      <c r="AQ71" s="450">
        <f t="shared" si="9"/>
        <v>20.999682379631963</v>
      </c>
      <c r="AR71" s="450">
        <f t="shared" si="10"/>
        <v>37.999425258381649</v>
      </c>
      <c r="AS71" s="450">
        <f t="shared" si="11"/>
        <v>64.999016889337042</v>
      </c>
      <c r="AT71" s="450">
        <f t="shared" si="12"/>
        <v>52.999198386690196</v>
      </c>
      <c r="AU71" s="450">
        <f t="shared" si="13"/>
        <v>71.998911015881021</v>
      </c>
      <c r="AV71" s="450">
        <f t="shared" si="14"/>
        <v>83.598735568439622</v>
      </c>
      <c r="AW71" s="450">
        <f t="shared" si="15"/>
        <v>70.889841189815982</v>
      </c>
      <c r="AX71" s="450">
        <f t="shared" si="16"/>
        <v>49.205949079909246</v>
      </c>
      <c r="AY71" s="450">
        <f t="shared" si="17"/>
        <v>46.685152508192587</v>
      </c>
      <c r="AZ71" s="450">
        <f t="shared" si="18"/>
        <v>40.625157549785733</v>
      </c>
      <c r="BA71" s="450">
        <f t="shared" si="19"/>
        <v>31.96370052936728</v>
      </c>
      <c r="BB71" s="450">
        <f t="shared" si="20"/>
        <v>54.600453743382907</v>
      </c>
      <c r="BC71" s="450">
        <f t="shared" si="21"/>
        <v>45.303755986891858</v>
      </c>
      <c r="BD71" s="450">
        <f t="shared" si="22"/>
        <v>75.578522813208977</v>
      </c>
      <c r="BE71" s="450">
        <f t="shared" si="23"/>
        <v>43.932442651877992</v>
      </c>
      <c r="BF71" s="450">
        <f t="shared" si="24"/>
        <v>74.42903957650617</v>
      </c>
      <c r="BG71" s="450">
        <f t="shared" si="25"/>
        <v>76.415427275018899</v>
      </c>
      <c r="BH71" s="450">
        <f t="shared" si="26"/>
        <v>66.86664986135618</v>
      </c>
      <c r="BI71" s="450">
        <f t="shared" si="27"/>
        <v>40.635240736072596</v>
      </c>
      <c r="BJ71" s="450">
        <f t="shared" si="28"/>
        <v>56.389147113687926</v>
      </c>
      <c r="BK71" s="450">
        <f t="shared" si="29"/>
        <v>43.28934524829846</v>
      </c>
      <c r="BL71" s="450">
        <f t="shared" si="30"/>
        <v>50.809231509957151</v>
      </c>
      <c r="BM71" s="450">
        <f t="shared" si="31"/>
        <v>42.839352054449208</v>
      </c>
      <c r="BN71" s="450">
        <f t="shared" si="32"/>
        <v>60.5590840433577</v>
      </c>
      <c r="BQ71" s="549">
        <f t="shared" si="36"/>
        <v>41243</v>
      </c>
      <c r="BR71" s="450">
        <f t="shared" si="33"/>
        <v>39.68190964204689</v>
      </c>
      <c r="BT71" s="450">
        <f t="shared" si="34"/>
        <v>47.945550794050916</v>
      </c>
    </row>
    <row r="72" spans="1:72">
      <c r="A72" s="6">
        <v>12</v>
      </c>
      <c r="B72" s="6">
        <v>1</v>
      </c>
      <c r="C72" s="143">
        <f t="shared" si="35"/>
        <v>40878</v>
      </c>
      <c r="D72" s="82">
        <f t="shared" si="1"/>
        <v>94.224695291409006</v>
      </c>
      <c r="E72" s="82">
        <f t="shared" si="2"/>
        <v>47.504976274614187</v>
      </c>
      <c r="F72" s="355">
        <v>9.9173500000000008</v>
      </c>
      <c r="G72" s="355">
        <v>63.471040000000002</v>
      </c>
      <c r="H72" s="355">
        <v>53.553690000000003</v>
      </c>
      <c r="I72" s="355">
        <v>65.454509999999999</v>
      </c>
      <c r="J72" s="355">
        <v>93.223089999999999</v>
      </c>
      <c r="K72" s="355">
        <v>63.471040000000002</v>
      </c>
      <c r="L72" s="355">
        <v>67.437979999999996</v>
      </c>
      <c r="M72" s="355">
        <v>47.603279999999998</v>
      </c>
      <c r="N72" s="355">
        <v>148.76025000000001</v>
      </c>
      <c r="O72" s="355">
        <v>113.05779</v>
      </c>
      <c r="P72" s="355">
        <v>140.82637</v>
      </c>
      <c r="Q72" s="355">
        <v>111.68919570000001</v>
      </c>
      <c r="R72" s="82">
        <v>94.38</v>
      </c>
      <c r="S72" s="82">
        <v>89.11</v>
      </c>
      <c r="T72" s="82">
        <v>75.680000000000007</v>
      </c>
      <c r="U72" s="82">
        <v>80.2</v>
      </c>
      <c r="V72" s="82">
        <v>63.96</v>
      </c>
      <c r="W72" s="82">
        <v>97.14</v>
      </c>
      <c r="X72" s="82">
        <v>103.75</v>
      </c>
      <c r="Y72" s="82">
        <v>149.58000000000001</v>
      </c>
      <c r="Z72" s="82">
        <v>63.55</v>
      </c>
      <c r="AA72" s="82">
        <v>246.25</v>
      </c>
      <c r="AB72" s="82">
        <v>143.03</v>
      </c>
      <c r="AC72" s="82">
        <v>96.71</v>
      </c>
      <c r="AD72" s="82">
        <v>112.76</v>
      </c>
      <c r="AE72" s="82">
        <v>86.737143099999997</v>
      </c>
      <c r="AF72" s="10">
        <v>69.441284699999997</v>
      </c>
      <c r="AG72" s="355">
        <v>70.730540199999993</v>
      </c>
      <c r="AH72" s="355">
        <v>84.971854800000003</v>
      </c>
      <c r="AI72" s="355">
        <v>120.29445024226972</v>
      </c>
      <c r="AK72" s="450">
        <f t="shared" si="3"/>
        <v>4.9999243761028485</v>
      </c>
      <c r="AL72" s="450">
        <f t="shared" si="4"/>
        <v>31.999516007058229</v>
      </c>
      <c r="AM72" s="450">
        <f t="shared" si="5"/>
        <v>26.999591630955383</v>
      </c>
      <c r="AN72" s="450">
        <f t="shared" si="6"/>
        <v>32.999500882278802</v>
      </c>
      <c r="AO72" s="450">
        <f t="shared" si="7"/>
        <v>46.999289135366773</v>
      </c>
      <c r="AP72" s="450">
        <f t="shared" si="8"/>
        <v>31.999516007058229</v>
      </c>
      <c r="AQ72" s="450">
        <f t="shared" si="9"/>
        <v>33.999485757499365</v>
      </c>
      <c r="AR72" s="450">
        <f t="shared" si="10"/>
        <v>23.999637005293671</v>
      </c>
      <c r="AS72" s="450">
        <f t="shared" si="11"/>
        <v>74.998865641542736</v>
      </c>
      <c r="AT72" s="450">
        <f t="shared" si="12"/>
        <v>56.999137887572473</v>
      </c>
      <c r="AU72" s="450">
        <f t="shared" si="13"/>
        <v>70.998926140660444</v>
      </c>
      <c r="AV72" s="450">
        <f t="shared" si="14"/>
        <v>56.309148323670286</v>
      </c>
      <c r="AW72" s="450">
        <f t="shared" si="15"/>
        <v>47.582556087723717</v>
      </c>
      <c r="AX72" s="450">
        <f t="shared" si="16"/>
        <v>44.925636501134356</v>
      </c>
      <c r="AY72" s="450">
        <f t="shared" si="17"/>
        <v>38.154776909503404</v>
      </c>
      <c r="AZ72" s="450">
        <f t="shared" si="18"/>
        <v>40.43357701033527</v>
      </c>
      <c r="BA72" s="450">
        <f t="shared" si="19"/>
        <v>32.246029745399547</v>
      </c>
      <c r="BB72" s="450">
        <f t="shared" si="20"/>
        <v>48.974035795311316</v>
      </c>
      <c r="BC72" s="450">
        <f t="shared" si="21"/>
        <v>52.306528863120747</v>
      </c>
      <c r="BD72" s="450">
        <f t="shared" si="22"/>
        <v>75.412150239475679</v>
      </c>
      <c r="BE72" s="450">
        <f t="shared" si="23"/>
        <v>32.039324426518775</v>
      </c>
      <c r="BF72" s="450">
        <f t="shared" si="24"/>
        <v>124.14923115704562</v>
      </c>
      <c r="BG72" s="450">
        <f t="shared" si="25"/>
        <v>72.109906730526845</v>
      </c>
      <c r="BH72" s="450">
        <f t="shared" si="26"/>
        <v>48.757247290143681</v>
      </c>
      <c r="BI72" s="450">
        <f t="shared" si="27"/>
        <v>56.849004285354177</v>
      </c>
      <c r="BJ72" s="450">
        <f t="shared" si="28"/>
        <v>43.729338593395511</v>
      </c>
      <c r="BK72" s="450">
        <f t="shared" si="29"/>
        <v>35.009470481472142</v>
      </c>
      <c r="BL72" s="450">
        <f t="shared" si="30"/>
        <v>35.65946065036551</v>
      </c>
      <c r="BM72" s="450">
        <f t="shared" si="31"/>
        <v>42.839352054449208</v>
      </c>
      <c r="BN72" s="450">
        <f t="shared" si="32"/>
        <v>60.647567553450827</v>
      </c>
      <c r="BQ72" s="549">
        <f t="shared" si="36"/>
        <v>41244</v>
      </c>
      <c r="BR72" s="450">
        <f t="shared" si="33"/>
        <v>41.735964141668774</v>
      </c>
      <c r="BT72" s="450">
        <f t="shared" si="34"/>
        <v>44.327487547264937</v>
      </c>
    </row>
    <row r="73" spans="1:72">
      <c r="A73" s="6">
        <v>12</v>
      </c>
      <c r="B73" s="6">
        <v>2</v>
      </c>
      <c r="C73" s="143">
        <f t="shared" si="35"/>
        <v>40879</v>
      </c>
      <c r="D73" s="82">
        <f t="shared" si="1"/>
        <v>95.964062468076264</v>
      </c>
      <c r="E73" s="82">
        <f t="shared" si="2"/>
        <v>48.381907701188453</v>
      </c>
      <c r="F73" s="355">
        <v>29.752050000000001</v>
      </c>
      <c r="G73" s="355">
        <v>31.735520000000001</v>
      </c>
      <c r="H73" s="355">
        <v>65.454509999999999</v>
      </c>
      <c r="I73" s="355">
        <v>47.603279999999998</v>
      </c>
      <c r="J73" s="355">
        <v>111.07432</v>
      </c>
      <c r="K73" s="355">
        <v>63.471040000000002</v>
      </c>
      <c r="L73" s="355">
        <v>49.586750000000002</v>
      </c>
      <c r="M73" s="355">
        <v>93.223089999999999</v>
      </c>
      <c r="N73" s="355">
        <v>128.92555000000002</v>
      </c>
      <c r="O73" s="355">
        <v>120.99167</v>
      </c>
      <c r="P73" s="355">
        <v>140.82637</v>
      </c>
      <c r="Q73" s="355">
        <v>148.42306010000001</v>
      </c>
      <c r="R73" s="82">
        <v>94.23</v>
      </c>
      <c r="S73" s="82">
        <v>98</v>
      </c>
      <c r="T73" s="82">
        <v>76.25</v>
      </c>
      <c r="U73" s="82">
        <v>80.66</v>
      </c>
      <c r="V73" s="82">
        <v>45.86</v>
      </c>
      <c r="W73" s="82">
        <v>114.52</v>
      </c>
      <c r="X73" s="82">
        <v>98.68</v>
      </c>
      <c r="Y73" s="82">
        <v>131.15</v>
      </c>
      <c r="Z73" s="82">
        <v>79.680000000000007</v>
      </c>
      <c r="AA73" s="82">
        <v>76.95</v>
      </c>
      <c r="AB73" s="82">
        <v>168.48</v>
      </c>
      <c r="AC73" s="82">
        <v>186.03</v>
      </c>
      <c r="AD73" s="82">
        <v>96.31</v>
      </c>
      <c r="AE73" s="82">
        <v>111.9867162</v>
      </c>
      <c r="AF73" s="10">
        <v>69.480954100000005</v>
      </c>
      <c r="AG73" s="355">
        <v>101.91068860000001</v>
      </c>
      <c r="AH73" s="355">
        <v>97.381854800003495</v>
      </c>
      <c r="AI73" s="355">
        <v>120.2944502422843</v>
      </c>
      <c r="AK73" s="450">
        <f t="shared" si="3"/>
        <v>14.999773128308545</v>
      </c>
      <c r="AL73" s="450">
        <f t="shared" si="4"/>
        <v>15.999758003529115</v>
      </c>
      <c r="AM73" s="450">
        <f t="shared" si="5"/>
        <v>32.999500882278802</v>
      </c>
      <c r="AN73" s="450">
        <f t="shared" si="6"/>
        <v>23.999637005293671</v>
      </c>
      <c r="AO73" s="450">
        <f t="shared" si="7"/>
        <v>55.999153012351904</v>
      </c>
      <c r="AP73" s="450">
        <f t="shared" si="8"/>
        <v>31.999516007058229</v>
      </c>
      <c r="AQ73" s="450">
        <f t="shared" si="9"/>
        <v>24.999621880514244</v>
      </c>
      <c r="AR73" s="450">
        <f t="shared" si="10"/>
        <v>46.999289135366773</v>
      </c>
      <c r="AS73" s="450">
        <f t="shared" si="11"/>
        <v>64.999016889337042</v>
      </c>
      <c r="AT73" s="450">
        <f t="shared" si="12"/>
        <v>60.999077388454751</v>
      </c>
      <c r="AU73" s="450">
        <f t="shared" si="13"/>
        <v>70.998926140660444</v>
      </c>
      <c r="AV73" s="450">
        <f t="shared" si="14"/>
        <v>74.828868212755239</v>
      </c>
      <c r="AW73" s="450">
        <f t="shared" si="15"/>
        <v>47.506932190572222</v>
      </c>
      <c r="AX73" s="450">
        <f t="shared" si="16"/>
        <v>49.407612805646586</v>
      </c>
      <c r="AY73" s="450">
        <f t="shared" si="17"/>
        <v>38.442147718679102</v>
      </c>
      <c r="AZ73" s="450">
        <f t="shared" si="18"/>
        <v>40.6654902949332</v>
      </c>
      <c r="BA73" s="450">
        <f t="shared" si="19"/>
        <v>23.120746155785227</v>
      </c>
      <c r="BB73" s="450">
        <f t="shared" si="20"/>
        <v>57.736324678598436</v>
      </c>
      <c r="BC73" s="450">
        <f t="shared" si="21"/>
        <v>49.750441139400053</v>
      </c>
      <c r="BD73" s="450">
        <f t="shared" si="22"/>
        <v>66.120494076128054</v>
      </c>
      <c r="BE73" s="450">
        <f t="shared" si="23"/>
        <v>40.171414166876737</v>
      </c>
      <c r="BF73" s="450">
        <f t="shared" si="24"/>
        <v>38.795059238719439</v>
      </c>
      <c r="BG73" s="450">
        <f t="shared" si="25"/>
        <v>84.940761280564658</v>
      </c>
      <c r="BH73" s="450">
        <f t="shared" si="26"/>
        <v>93.788757247290135</v>
      </c>
      <c r="BI73" s="450">
        <f t="shared" si="27"/>
        <v>48.555583564406355</v>
      </c>
      <c r="BJ73" s="450">
        <f t="shared" si="28"/>
        <v>56.459146054953365</v>
      </c>
      <c r="BK73" s="450">
        <f t="shared" si="29"/>
        <v>35.02947017897656</v>
      </c>
      <c r="BL73" s="450">
        <f t="shared" si="30"/>
        <v>51.379222888832878</v>
      </c>
      <c r="BM73" s="450">
        <f t="shared" si="31"/>
        <v>49.095969145451726</v>
      </c>
      <c r="BN73" s="450">
        <f t="shared" si="32"/>
        <v>60.647567553458181</v>
      </c>
      <c r="BQ73" s="549">
        <f t="shared" si="36"/>
        <v>41245</v>
      </c>
      <c r="BR73" s="450">
        <f t="shared" si="33"/>
        <v>38.950442261154969</v>
      </c>
      <c r="BT73" s="450">
        <f t="shared" si="34"/>
        <v>48.82577635492904</v>
      </c>
    </row>
    <row r="74" spans="1:72">
      <c r="A74" s="6">
        <v>12</v>
      </c>
      <c r="B74" s="6">
        <v>3</v>
      </c>
      <c r="C74" s="143">
        <f t="shared" si="35"/>
        <v>40880</v>
      </c>
      <c r="D74" s="82">
        <f t="shared" si="1"/>
        <v>94.627458234766635</v>
      </c>
      <c r="E74" s="82">
        <f t="shared" si="2"/>
        <v>47.708036035214363</v>
      </c>
      <c r="F74" s="355">
        <v>61.487570000000005</v>
      </c>
      <c r="G74" s="355">
        <v>65.454509999999999</v>
      </c>
      <c r="H74" s="355">
        <v>49.586750000000002</v>
      </c>
      <c r="I74" s="355">
        <v>134.87595999999999</v>
      </c>
      <c r="J74" s="355">
        <v>111.07432</v>
      </c>
      <c r="K74" s="355">
        <v>73.388390000000001</v>
      </c>
      <c r="L74" s="355">
        <v>95.206559999999996</v>
      </c>
      <c r="M74" s="355">
        <v>87.272680000000008</v>
      </c>
      <c r="N74" s="355">
        <v>128.92555000000002</v>
      </c>
      <c r="O74" s="355">
        <v>85.289209999999997</v>
      </c>
      <c r="P74" s="355">
        <v>77.355330000000009</v>
      </c>
      <c r="Q74" s="355">
        <v>142.35364189999999</v>
      </c>
      <c r="R74" s="82">
        <v>122.67</v>
      </c>
      <c r="S74" s="82">
        <v>89.09</v>
      </c>
      <c r="T74" s="82">
        <v>67.28</v>
      </c>
      <c r="U74" s="82">
        <v>71.83</v>
      </c>
      <c r="V74" s="82">
        <v>28.24</v>
      </c>
      <c r="W74" s="82">
        <v>97.25</v>
      </c>
      <c r="X74" s="82">
        <v>93.62</v>
      </c>
      <c r="Y74" s="82">
        <v>131.74</v>
      </c>
      <c r="Z74" s="82">
        <v>63.77</v>
      </c>
      <c r="AA74" s="82">
        <v>140.65</v>
      </c>
      <c r="AB74" s="82">
        <v>133.01</v>
      </c>
      <c r="AC74" s="82">
        <v>140.09</v>
      </c>
      <c r="AD74" s="82">
        <v>88.5</v>
      </c>
      <c r="AE74" s="82">
        <v>95.166890600000002</v>
      </c>
      <c r="AF74" s="10">
        <v>69.520623499999999</v>
      </c>
      <c r="AG74" s="355">
        <v>85.90408570000001</v>
      </c>
      <c r="AH74" s="355">
        <v>84.971854800000003</v>
      </c>
      <c r="AI74" s="355">
        <v>123.24982054299862</v>
      </c>
      <c r="AK74" s="450">
        <f t="shared" si="3"/>
        <v>30.999531131837664</v>
      </c>
      <c r="AL74" s="450">
        <f t="shared" si="4"/>
        <v>32.999500882278802</v>
      </c>
      <c r="AM74" s="450">
        <f t="shared" si="5"/>
        <v>24.999621880514244</v>
      </c>
      <c r="AN74" s="450">
        <f t="shared" si="6"/>
        <v>67.998971514998729</v>
      </c>
      <c r="AO74" s="450">
        <f t="shared" si="7"/>
        <v>55.999153012351904</v>
      </c>
      <c r="AP74" s="450">
        <f t="shared" si="8"/>
        <v>36.99944038316108</v>
      </c>
      <c r="AQ74" s="450">
        <f t="shared" si="9"/>
        <v>47.999274010587342</v>
      </c>
      <c r="AR74" s="450">
        <f t="shared" si="10"/>
        <v>43.999334509705072</v>
      </c>
      <c r="AS74" s="450">
        <f t="shared" si="11"/>
        <v>64.999016889337042</v>
      </c>
      <c r="AT74" s="450">
        <f t="shared" si="12"/>
        <v>42.999349634484496</v>
      </c>
      <c r="AU74" s="450">
        <f t="shared" si="13"/>
        <v>38.999410133602225</v>
      </c>
      <c r="AV74" s="450">
        <f t="shared" si="14"/>
        <v>71.768914494580272</v>
      </c>
      <c r="AW74" s="450">
        <f t="shared" si="15"/>
        <v>61.845223090496596</v>
      </c>
      <c r="AX74" s="450">
        <f t="shared" si="16"/>
        <v>44.915553314847493</v>
      </c>
      <c r="AY74" s="450">
        <f t="shared" si="17"/>
        <v>33.919838669019413</v>
      </c>
      <c r="AZ74" s="450">
        <f t="shared" si="18"/>
        <v>36.213763549281573</v>
      </c>
      <c r="BA74" s="450">
        <f t="shared" si="19"/>
        <v>14.237459037055709</v>
      </c>
      <c r="BB74" s="450">
        <f t="shared" si="20"/>
        <v>49.029493319889085</v>
      </c>
      <c r="BC74" s="450">
        <f t="shared" si="21"/>
        <v>47.19939500882279</v>
      </c>
      <c r="BD74" s="450">
        <f t="shared" si="22"/>
        <v>66.417948071590629</v>
      </c>
      <c r="BE74" s="450">
        <f t="shared" si="23"/>
        <v>32.150239475674312</v>
      </c>
      <c r="BF74" s="450">
        <f t="shared" si="24"/>
        <v>70.910007562389723</v>
      </c>
      <c r="BG74" s="450">
        <f t="shared" si="25"/>
        <v>67.05823040080665</v>
      </c>
      <c r="BH74" s="450">
        <f t="shared" si="26"/>
        <v>70.627678346357456</v>
      </c>
      <c r="BI74" s="450">
        <f t="shared" si="27"/>
        <v>44.618099319384925</v>
      </c>
      <c r="BJ74" s="450">
        <f t="shared" si="28"/>
        <v>47.979274313082932</v>
      </c>
      <c r="BK74" s="450">
        <f t="shared" si="29"/>
        <v>35.04946987648097</v>
      </c>
      <c r="BL74" s="450">
        <f t="shared" si="30"/>
        <v>43.309344945802877</v>
      </c>
      <c r="BM74" s="450">
        <f t="shared" si="31"/>
        <v>42.839352054449208</v>
      </c>
      <c r="BN74" s="450">
        <f t="shared" si="32"/>
        <v>62.137545017896961</v>
      </c>
      <c r="BQ74" s="549">
        <f t="shared" si="36"/>
        <v>41246</v>
      </c>
      <c r="BR74" s="450">
        <f t="shared" si="33"/>
        <v>34.186095071842701</v>
      </c>
      <c r="BT74" s="450">
        <f t="shared" si="34"/>
        <v>44.766826317116212</v>
      </c>
    </row>
    <row r="75" spans="1:72">
      <c r="A75" s="6">
        <v>12</v>
      </c>
      <c r="B75" s="6">
        <v>4</v>
      </c>
      <c r="C75" s="143">
        <f t="shared" si="35"/>
        <v>40881</v>
      </c>
      <c r="D75" s="82">
        <f t="shared" si="1"/>
        <v>91.16630503807616</v>
      </c>
      <c r="E75" s="82">
        <f t="shared" si="2"/>
        <v>45.96303702000845</v>
      </c>
      <c r="F75" s="355">
        <v>31.735520000000001</v>
      </c>
      <c r="G75" s="355">
        <v>83.30574</v>
      </c>
      <c r="H75" s="355">
        <v>67.437979999999996</v>
      </c>
      <c r="I75" s="355">
        <v>91.239620000000002</v>
      </c>
      <c r="J75" s="355">
        <v>57.520630000000004</v>
      </c>
      <c r="K75" s="355">
        <v>63.471040000000002</v>
      </c>
      <c r="L75" s="355">
        <v>49.586750000000002</v>
      </c>
      <c r="M75" s="355">
        <v>57.520630000000004</v>
      </c>
      <c r="N75" s="355">
        <v>120.99167</v>
      </c>
      <c r="O75" s="355">
        <v>130.90902</v>
      </c>
      <c r="P75" s="355">
        <v>122.97514000000001</v>
      </c>
      <c r="Q75" s="355">
        <v>137.27595869999999</v>
      </c>
      <c r="R75" s="82">
        <v>95.27</v>
      </c>
      <c r="S75" s="82">
        <v>98.84</v>
      </c>
      <c r="T75" s="82">
        <v>67.88</v>
      </c>
      <c r="U75" s="82">
        <v>100.94</v>
      </c>
      <c r="V75" s="82">
        <v>46.66</v>
      </c>
      <c r="W75" s="82">
        <v>97.31</v>
      </c>
      <c r="X75" s="82">
        <v>93.29</v>
      </c>
      <c r="Y75" s="82">
        <v>131.44999999999999</v>
      </c>
      <c r="Z75" s="82">
        <v>63.89</v>
      </c>
      <c r="AA75" s="82">
        <v>141.44</v>
      </c>
      <c r="AB75" s="82">
        <v>122.71</v>
      </c>
      <c r="AC75" s="82">
        <v>103.09</v>
      </c>
      <c r="AD75" s="82">
        <v>60.58</v>
      </c>
      <c r="AE75" s="82">
        <v>87.014828899999998</v>
      </c>
      <c r="AF75" s="10">
        <v>69.956986900000004</v>
      </c>
      <c r="AG75" s="355">
        <v>134.04290259999999</v>
      </c>
      <c r="AH75" s="355">
        <v>84.971854800000003</v>
      </c>
      <c r="AI75" s="355">
        <v>121.6828792422843</v>
      </c>
      <c r="AK75" s="450">
        <f t="shared" si="3"/>
        <v>15.999758003529115</v>
      </c>
      <c r="AL75" s="450">
        <f t="shared" si="4"/>
        <v>41.999364759263926</v>
      </c>
      <c r="AM75" s="450">
        <f t="shared" si="5"/>
        <v>33.999485757499365</v>
      </c>
      <c r="AN75" s="450">
        <f t="shared" si="6"/>
        <v>45.999304260146204</v>
      </c>
      <c r="AO75" s="450">
        <f t="shared" si="7"/>
        <v>28.999561381396521</v>
      </c>
      <c r="AP75" s="450">
        <f t="shared" si="8"/>
        <v>31.999516007058229</v>
      </c>
      <c r="AQ75" s="450">
        <f t="shared" si="9"/>
        <v>24.999621880514244</v>
      </c>
      <c r="AR75" s="450">
        <f t="shared" si="10"/>
        <v>28.999561381396521</v>
      </c>
      <c r="AS75" s="450">
        <f t="shared" si="11"/>
        <v>60.999077388454751</v>
      </c>
      <c r="AT75" s="450">
        <f t="shared" si="12"/>
        <v>65.999001764557605</v>
      </c>
      <c r="AU75" s="450">
        <f t="shared" si="13"/>
        <v>61.999062263675327</v>
      </c>
      <c r="AV75" s="450">
        <f t="shared" si="14"/>
        <v>69.208953214015622</v>
      </c>
      <c r="AW75" s="450">
        <f t="shared" si="15"/>
        <v>48.031257877489281</v>
      </c>
      <c r="AX75" s="450">
        <f t="shared" si="16"/>
        <v>49.831106629694986</v>
      </c>
      <c r="AY75" s="450">
        <f t="shared" si="17"/>
        <v>34.222334257625405</v>
      </c>
      <c r="AZ75" s="450">
        <f t="shared" si="18"/>
        <v>50.889841189815982</v>
      </c>
      <c r="BA75" s="450">
        <f t="shared" si="19"/>
        <v>23.524073607259893</v>
      </c>
      <c r="BB75" s="450">
        <f t="shared" si="20"/>
        <v>49.059742878749688</v>
      </c>
      <c r="BC75" s="450">
        <f t="shared" si="21"/>
        <v>47.033022435089492</v>
      </c>
      <c r="BD75" s="450">
        <f t="shared" si="22"/>
        <v>66.271741870431043</v>
      </c>
      <c r="BE75" s="450">
        <f t="shared" si="23"/>
        <v>32.210738593395511</v>
      </c>
      <c r="BF75" s="450">
        <f t="shared" si="24"/>
        <v>71.308293420720943</v>
      </c>
      <c r="BG75" s="450">
        <f t="shared" si="25"/>
        <v>61.865389463070329</v>
      </c>
      <c r="BH75" s="450">
        <f t="shared" si="26"/>
        <v>51.97378371565415</v>
      </c>
      <c r="BI75" s="450">
        <f t="shared" si="27"/>
        <v>30.54197126291908</v>
      </c>
      <c r="BJ75" s="450">
        <f t="shared" si="28"/>
        <v>43.869336475926389</v>
      </c>
      <c r="BK75" s="450">
        <f t="shared" si="29"/>
        <v>35.269466549029495</v>
      </c>
      <c r="BL75" s="450">
        <f t="shared" si="30"/>
        <v>67.578977867406095</v>
      </c>
      <c r="BM75" s="450">
        <f t="shared" si="31"/>
        <v>42.839352054449208</v>
      </c>
      <c r="BN75" s="450">
        <f t="shared" si="32"/>
        <v>61.347556966112577</v>
      </c>
      <c r="BQ75" s="549">
        <f t="shared" si="36"/>
        <v>41247</v>
      </c>
      <c r="BR75" s="450">
        <f t="shared" si="33"/>
        <v>33.043715868414424</v>
      </c>
      <c r="BT75" s="450">
        <f t="shared" si="34"/>
        <v>46.516163347617848</v>
      </c>
    </row>
    <row r="76" spans="1:72">
      <c r="A76" s="6">
        <v>12</v>
      </c>
      <c r="B76" s="6">
        <v>5</v>
      </c>
      <c r="C76" s="143">
        <f t="shared" si="35"/>
        <v>40882</v>
      </c>
      <c r="D76" s="82">
        <f t="shared" ref="D76:D139" si="37">AVERAGE(F76:AI76)</f>
        <v>97.190383608076147</v>
      </c>
      <c r="E76" s="82">
        <f t="shared" ref="E76:E139" si="38">D76/1.98347</f>
        <v>49.000178277501625</v>
      </c>
      <c r="F76" s="355">
        <v>31.735520000000001</v>
      </c>
      <c r="G76" s="355">
        <v>47.603279999999998</v>
      </c>
      <c r="H76" s="355">
        <v>67.437979999999996</v>
      </c>
      <c r="I76" s="355">
        <v>99.173500000000004</v>
      </c>
      <c r="J76" s="355">
        <v>67.437979999999996</v>
      </c>
      <c r="K76" s="355">
        <v>73.388390000000001</v>
      </c>
      <c r="L76" s="355">
        <v>85.289209999999997</v>
      </c>
      <c r="M76" s="355">
        <v>75.371859999999998</v>
      </c>
      <c r="N76" s="355">
        <v>148.76025000000001</v>
      </c>
      <c r="O76" s="355">
        <v>85.289209999999997</v>
      </c>
      <c r="P76" s="355">
        <v>115.04126000000001</v>
      </c>
      <c r="Q76" s="355">
        <v>110.3801055</v>
      </c>
      <c r="R76" s="82">
        <v>95.1</v>
      </c>
      <c r="S76" s="82">
        <v>107.68</v>
      </c>
      <c r="T76" s="82">
        <v>76.73</v>
      </c>
      <c r="U76" s="82">
        <v>95.22</v>
      </c>
      <c r="V76" s="82">
        <v>64.16</v>
      </c>
      <c r="W76" s="82">
        <v>106.01</v>
      </c>
      <c r="X76" s="82">
        <v>93.37</v>
      </c>
      <c r="Y76" s="82">
        <v>150.1</v>
      </c>
      <c r="Z76" s="82">
        <v>95.18</v>
      </c>
      <c r="AA76" s="82">
        <v>203.4</v>
      </c>
      <c r="AB76" s="82">
        <v>197.93</v>
      </c>
      <c r="AC76" s="82">
        <v>129.85</v>
      </c>
      <c r="AD76" s="82">
        <v>68.819999999999993</v>
      </c>
      <c r="AE76" s="82">
        <v>87.114002400000004</v>
      </c>
      <c r="AF76" s="10">
        <v>69.580127599999997</v>
      </c>
      <c r="AG76" s="355">
        <v>62.538809100000002</v>
      </c>
      <c r="AH76" s="355">
        <v>84.971854800000003</v>
      </c>
      <c r="AI76" s="355">
        <v>121.04816884228431</v>
      </c>
      <c r="AK76" s="450">
        <f t="shared" ref="AK76:AK139" si="39">F76/1.9835</f>
        <v>15.999758003529115</v>
      </c>
      <c r="AL76" s="450">
        <f t="shared" ref="AL76:AL139" si="40">G76/1.9835</f>
        <v>23.999637005293671</v>
      </c>
      <c r="AM76" s="450">
        <f t="shared" ref="AM76:AM139" si="41">H76/1.9835</f>
        <v>33.999485757499365</v>
      </c>
      <c r="AN76" s="450">
        <f t="shared" ref="AN76:AN139" si="42">I76/1.9835</f>
        <v>49.999243761028488</v>
      </c>
      <c r="AO76" s="450">
        <f t="shared" ref="AO76:AO139" si="43">J76/1.9835</f>
        <v>33.999485757499365</v>
      </c>
      <c r="AP76" s="450">
        <f t="shared" ref="AP76:AP139" si="44">K76/1.9835</f>
        <v>36.99944038316108</v>
      </c>
      <c r="AQ76" s="450">
        <f t="shared" ref="AQ76:AQ139" si="45">L76/1.9835</f>
        <v>42.999349634484496</v>
      </c>
      <c r="AR76" s="450">
        <f t="shared" ref="AR76:AR139" si="46">M76/1.9835</f>
        <v>37.999425258381649</v>
      </c>
      <c r="AS76" s="450">
        <f t="shared" ref="AS76:AS139" si="47">N76/1.9835</f>
        <v>74.998865641542736</v>
      </c>
      <c r="AT76" s="450">
        <f t="shared" ref="AT76:AT139" si="48">O76/1.9835</f>
        <v>42.999349634484496</v>
      </c>
      <c r="AU76" s="450">
        <f t="shared" ref="AU76:AU139" si="49">P76/1.9835</f>
        <v>57.999122762793043</v>
      </c>
      <c r="AV76" s="450">
        <f t="shared" ref="AV76:AV139" si="50">Q76/1.9835</f>
        <v>55.649158306024702</v>
      </c>
      <c r="AW76" s="450">
        <f t="shared" ref="AW76:AW139" si="51">R76/1.9835</f>
        <v>47.945550794050916</v>
      </c>
      <c r="AX76" s="450">
        <f t="shared" ref="AX76:AX139" si="52">S76/1.9835</f>
        <v>54.287874968490044</v>
      </c>
      <c r="AY76" s="450">
        <f t="shared" ref="AY76:AY139" si="53">T76/1.9835</f>
        <v>38.684144189563902</v>
      </c>
      <c r="AZ76" s="450">
        <f t="shared" ref="AZ76:AZ139" si="54">U76/1.9835</f>
        <v>48.006049911772116</v>
      </c>
      <c r="BA76" s="450">
        <f t="shared" ref="BA76:BA139" si="55">V76/1.9835</f>
        <v>32.346861608268213</v>
      </c>
      <c r="BB76" s="450">
        <f t="shared" ref="BB76:BB139" si="56">W76/1.9835</f>
        <v>53.445928913536676</v>
      </c>
      <c r="BC76" s="450">
        <f t="shared" ref="BC76:BC139" si="57">X76/1.9835</f>
        <v>47.073355180236959</v>
      </c>
      <c r="BD76" s="450">
        <f t="shared" ref="BD76:BD139" si="58">Y76/1.9835</f>
        <v>75.674313082934205</v>
      </c>
      <c r="BE76" s="450">
        <f t="shared" ref="BE76:BE139" si="59">Z76/1.9835</f>
        <v>47.98588353919839</v>
      </c>
      <c r="BF76" s="450">
        <f t="shared" ref="BF76:BF139" si="60">AA76/1.9835</f>
        <v>102.54600453743383</v>
      </c>
      <c r="BG76" s="450">
        <f t="shared" ref="BG76:BG139" si="61">AB76/1.9835</f>
        <v>99.788253087975804</v>
      </c>
      <c r="BH76" s="450">
        <f t="shared" ref="BH76:BH139" si="62">AC76/1.9835</f>
        <v>65.465086967481724</v>
      </c>
      <c r="BI76" s="450">
        <f t="shared" ref="BI76:BI139" si="63">AD76/1.9835</f>
        <v>34.696244013108135</v>
      </c>
      <c r="BJ76" s="450">
        <f t="shared" ref="BJ76:BJ139" si="64">AE76/1.9835</f>
        <v>43.919335719687425</v>
      </c>
      <c r="BK76" s="450">
        <f t="shared" ref="BK76:BK139" si="65">AF76/1.9835</f>
        <v>35.079469422737581</v>
      </c>
      <c r="BL76" s="450">
        <f t="shared" ref="BL76:BL139" si="66">AG76/1.9835</f>
        <v>31.529523115704563</v>
      </c>
      <c r="BM76" s="450">
        <f t="shared" ref="BM76:BM139" si="67">AH76/1.9835</f>
        <v>42.839352054449208</v>
      </c>
      <c r="BN76" s="450">
        <f t="shared" ref="BN76:BN139" si="68">AI76/1.9835</f>
        <v>61.027561806042002</v>
      </c>
      <c r="BQ76" s="549">
        <f t="shared" si="36"/>
        <v>41248</v>
      </c>
      <c r="BR76" s="450">
        <f t="shared" ref="BR76:BR139" si="69">AVERAGE(BA76,BI76,BK76,BM76)</f>
        <v>36.240481774640784</v>
      </c>
      <c r="BT76" s="450">
        <f t="shared" ref="BT76:BT139" si="70">MEDIAN(AK76:BN76)</f>
        <v>45.496345449962192</v>
      </c>
    </row>
    <row r="77" spans="1:72">
      <c r="A77" s="6">
        <v>12</v>
      </c>
      <c r="B77" s="6">
        <v>6</v>
      </c>
      <c r="C77" s="143">
        <f t="shared" ref="C77:C140" si="71">C76+1</f>
        <v>40883</v>
      </c>
      <c r="D77" s="82">
        <f t="shared" si="37"/>
        <v>85.915061798146098</v>
      </c>
      <c r="E77" s="82">
        <f t="shared" si="38"/>
        <v>43.315533785812789</v>
      </c>
      <c r="F77" s="355">
        <v>41.65287</v>
      </c>
      <c r="G77" s="355">
        <v>47.603279999999998</v>
      </c>
      <c r="H77" s="355">
        <v>67.437979999999996</v>
      </c>
      <c r="I77" s="355">
        <v>91.239620000000002</v>
      </c>
      <c r="J77" s="355">
        <v>111.07432</v>
      </c>
      <c r="K77" s="355">
        <v>55.53716</v>
      </c>
      <c r="L77" s="355">
        <v>95.206559999999996</v>
      </c>
      <c r="M77" s="355">
        <v>77.355330000000009</v>
      </c>
      <c r="N77" s="355">
        <v>85.289209999999997</v>
      </c>
      <c r="O77" s="355">
        <v>75.371859999999998</v>
      </c>
      <c r="P77" s="355">
        <v>105.12391000000001</v>
      </c>
      <c r="Q77" s="355">
        <v>75.3123559</v>
      </c>
      <c r="R77" s="82">
        <v>104.89</v>
      </c>
      <c r="S77" s="82">
        <v>99.22</v>
      </c>
      <c r="T77" s="82">
        <v>76.47</v>
      </c>
      <c r="U77" s="82">
        <v>86.81</v>
      </c>
      <c r="V77" s="82">
        <v>64.3</v>
      </c>
      <c r="W77" s="82">
        <v>105.65</v>
      </c>
      <c r="X77" s="82">
        <v>93.45</v>
      </c>
      <c r="Y77" s="82">
        <v>132.19</v>
      </c>
      <c r="Z77" s="82">
        <v>95.63</v>
      </c>
      <c r="AA77" s="82">
        <v>142.44</v>
      </c>
      <c r="AB77" s="82">
        <v>197.71</v>
      </c>
      <c r="AC77" s="82">
        <v>112.42</v>
      </c>
      <c r="AD77" s="82">
        <v>60.84</v>
      </c>
      <c r="AE77" s="82">
        <v>78.565246700000003</v>
      </c>
      <c r="AF77" s="10">
        <v>67.953682200000003</v>
      </c>
      <c r="AG77" s="355">
        <v>-59.523934700000005</v>
      </c>
      <c r="AH77" s="355">
        <v>84.971854800000003</v>
      </c>
      <c r="AI77" s="355">
        <v>105.26054904438266</v>
      </c>
      <c r="AK77" s="450">
        <f t="shared" si="39"/>
        <v>20.999682379631963</v>
      </c>
      <c r="AL77" s="450">
        <f t="shared" si="40"/>
        <v>23.999637005293671</v>
      </c>
      <c r="AM77" s="450">
        <f t="shared" si="41"/>
        <v>33.999485757499365</v>
      </c>
      <c r="AN77" s="450">
        <f t="shared" si="42"/>
        <v>45.999304260146204</v>
      </c>
      <c r="AO77" s="450">
        <f t="shared" si="43"/>
        <v>55.999153012351904</v>
      </c>
      <c r="AP77" s="450">
        <f t="shared" si="44"/>
        <v>27.999576506175952</v>
      </c>
      <c r="AQ77" s="450">
        <f t="shared" si="45"/>
        <v>47.999274010587342</v>
      </c>
      <c r="AR77" s="450">
        <f t="shared" si="46"/>
        <v>38.999410133602225</v>
      </c>
      <c r="AS77" s="450">
        <f t="shared" si="47"/>
        <v>42.999349634484496</v>
      </c>
      <c r="AT77" s="450">
        <f t="shared" si="48"/>
        <v>37.999425258381649</v>
      </c>
      <c r="AU77" s="450">
        <f t="shared" si="49"/>
        <v>52.999198386690196</v>
      </c>
      <c r="AV77" s="450">
        <f t="shared" si="50"/>
        <v>37.96942571212503</v>
      </c>
      <c r="AW77" s="450">
        <f t="shared" si="51"/>
        <v>52.881270481472143</v>
      </c>
      <c r="AX77" s="450">
        <f t="shared" si="52"/>
        <v>50.022687169145449</v>
      </c>
      <c r="AY77" s="450">
        <f t="shared" si="53"/>
        <v>38.553062767834632</v>
      </c>
      <c r="AZ77" s="450">
        <f t="shared" si="54"/>
        <v>43.766070078144693</v>
      </c>
      <c r="BA77" s="450">
        <f t="shared" si="55"/>
        <v>32.417443912276276</v>
      </c>
      <c r="BB77" s="450">
        <f t="shared" si="56"/>
        <v>53.264431560373083</v>
      </c>
      <c r="BC77" s="450">
        <f t="shared" si="57"/>
        <v>47.113687925384419</v>
      </c>
      <c r="BD77" s="450">
        <f t="shared" si="58"/>
        <v>66.64481976304512</v>
      </c>
      <c r="BE77" s="450">
        <f t="shared" si="59"/>
        <v>48.212755230652881</v>
      </c>
      <c r="BF77" s="450">
        <f t="shared" si="60"/>
        <v>71.812452735064284</v>
      </c>
      <c r="BG77" s="450">
        <f t="shared" si="61"/>
        <v>99.677338038820267</v>
      </c>
      <c r="BH77" s="450">
        <f t="shared" si="62"/>
        <v>56.67759011847744</v>
      </c>
      <c r="BI77" s="450">
        <f t="shared" si="63"/>
        <v>30.673052684648351</v>
      </c>
      <c r="BJ77" s="450">
        <f t="shared" si="64"/>
        <v>39.609400907486766</v>
      </c>
      <c r="BK77" s="450">
        <f t="shared" si="65"/>
        <v>34.259481825056717</v>
      </c>
      <c r="BL77" s="450">
        <f t="shared" si="66"/>
        <v>-30.009546105369299</v>
      </c>
      <c r="BM77" s="450">
        <f t="shared" si="67"/>
        <v>42.839352054449208</v>
      </c>
      <c r="BN77" s="450">
        <f t="shared" si="68"/>
        <v>53.068086233618679</v>
      </c>
      <c r="BQ77" s="549">
        <f t="shared" ref="BQ77:BQ140" si="72">BQ76+1</f>
        <v>41249</v>
      </c>
      <c r="BR77" s="450">
        <f t="shared" si="69"/>
        <v>35.047332619107635</v>
      </c>
      <c r="BT77" s="450">
        <f t="shared" si="70"/>
        <v>43.382709856314591</v>
      </c>
    </row>
    <row r="78" spans="1:72">
      <c r="A78" s="6">
        <v>12</v>
      </c>
      <c r="B78" s="6">
        <v>7</v>
      </c>
      <c r="C78" s="143">
        <f t="shared" si="71"/>
        <v>40884</v>
      </c>
      <c r="D78" s="82">
        <f t="shared" si="37"/>
        <v>91.998742119191803</v>
      </c>
      <c r="E78" s="82">
        <f t="shared" si="38"/>
        <v>46.382724275734851</v>
      </c>
      <c r="F78" s="355">
        <v>31.735520000000001</v>
      </c>
      <c r="G78" s="355">
        <v>47.603279999999998</v>
      </c>
      <c r="H78" s="355">
        <v>67.437979999999996</v>
      </c>
      <c r="I78" s="355">
        <v>39.669400000000003</v>
      </c>
      <c r="J78" s="355">
        <v>69.421450000000007</v>
      </c>
      <c r="K78" s="355">
        <v>67.437979999999996</v>
      </c>
      <c r="L78" s="355">
        <v>105.12391000000001</v>
      </c>
      <c r="M78" s="355">
        <v>87.272680000000008</v>
      </c>
      <c r="N78" s="355">
        <v>120.99167</v>
      </c>
      <c r="O78" s="355">
        <v>77.355330000000009</v>
      </c>
      <c r="P78" s="355">
        <v>132.89249000000001</v>
      </c>
      <c r="Q78" s="355">
        <v>183.21312390000003</v>
      </c>
      <c r="R78" s="82">
        <v>105.16</v>
      </c>
      <c r="S78" s="82">
        <v>117.13</v>
      </c>
      <c r="T78" s="82">
        <v>76.62</v>
      </c>
      <c r="U78" s="82">
        <v>86.42</v>
      </c>
      <c r="V78" s="82">
        <v>47.15</v>
      </c>
      <c r="W78" s="82">
        <v>106.1</v>
      </c>
      <c r="X78" s="82">
        <v>77.290000000000006</v>
      </c>
      <c r="Y78" s="82">
        <v>113.44</v>
      </c>
      <c r="Z78" s="82">
        <v>80.150000000000006</v>
      </c>
      <c r="AA78" s="82">
        <v>196.69</v>
      </c>
      <c r="AB78" s="82">
        <v>164.32</v>
      </c>
      <c r="AC78" s="82">
        <v>148.13999999999999</v>
      </c>
      <c r="AD78" s="82">
        <v>42.89</v>
      </c>
      <c r="AE78" s="82">
        <v>53.672698199999999</v>
      </c>
      <c r="AF78" s="10">
        <v>84.396648499999998</v>
      </c>
      <c r="AG78" s="355">
        <v>92.449536699999996</v>
      </c>
      <c r="AH78" s="355">
        <v>72.561854799996496</v>
      </c>
      <c r="AI78" s="355">
        <v>65.226711475757583</v>
      </c>
      <c r="AK78" s="450">
        <f t="shared" si="39"/>
        <v>15.999758003529115</v>
      </c>
      <c r="AL78" s="450">
        <f t="shared" si="40"/>
        <v>23.999637005293671</v>
      </c>
      <c r="AM78" s="450">
        <f t="shared" si="41"/>
        <v>33.999485757499365</v>
      </c>
      <c r="AN78" s="450">
        <f t="shared" si="42"/>
        <v>19.999697504411394</v>
      </c>
      <c r="AO78" s="450">
        <f t="shared" si="43"/>
        <v>34.999470632719941</v>
      </c>
      <c r="AP78" s="450">
        <f t="shared" si="44"/>
        <v>33.999485757499365</v>
      </c>
      <c r="AQ78" s="450">
        <f t="shared" si="45"/>
        <v>52.999198386690196</v>
      </c>
      <c r="AR78" s="450">
        <f t="shared" si="46"/>
        <v>43.999334509705072</v>
      </c>
      <c r="AS78" s="450">
        <f t="shared" si="47"/>
        <v>60.999077388454751</v>
      </c>
      <c r="AT78" s="450">
        <f t="shared" si="48"/>
        <v>38.999410133602225</v>
      </c>
      <c r="AU78" s="450">
        <f t="shared" si="49"/>
        <v>66.998986639778167</v>
      </c>
      <c r="AV78" s="450">
        <f t="shared" si="50"/>
        <v>92.368602924124033</v>
      </c>
      <c r="AW78" s="450">
        <f t="shared" si="51"/>
        <v>53.017393496344845</v>
      </c>
      <c r="AX78" s="450">
        <f t="shared" si="52"/>
        <v>59.052180489034534</v>
      </c>
      <c r="AY78" s="450">
        <f t="shared" si="53"/>
        <v>38.628686664986134</v>
      </c>
      <c r="AZ78" s="450">
        <f t="shared" si="54"/>
        <v>43.569447945550792</v>
      </c>
      <c r="BA78" s="450">
        <f t="shared" si="55"/>
        <v>23.771111671288125</v>
      </c>
      <c r="BB78" s="450">
        <f t="shared" si="56"/>
        <v>53.491303251827574</v>
      </c>
      <c r="BC78" s="450">
        <f t="shared" si="57"/>
        <v>38.966473405596169</v>
      </c>
      <c r="BD78" s="450">
        <f t="shared" si="58"/>
        <v>57.191832619107636</v>
      </c>
      <c r="BE78" s="450">
        <f t="shared" si="59"/>
        <v>40.408369044618098</v>
      </c>
      <c r="BF78" s="450">
        <f t="shared" si="60"/>
        <v>99.163095538190063</v>
      </c>
      <c r="BG78" s="450">
        <f t="shared" si="61"/>
        <v>82.843458532896392</v>
      </c>
      <c r="BH78" s="450">
        <f t="shared" si="62"/>
        <v>74.686160826821265</v>
      </c>
      <c r="BI78" s="450">
        <f t="shared" si="63"/>
        <v>21.623392992185529</v>
      </c>
      <c r="BJ78" s="450">
        <f t="shared" si="64"/>
        <v>27.059590723468617</v>
      </c>
      <c r="BK78" s="450">
        <f t="shared" si="65"/>
        <v>42.549356440635236</v>
      </c>
      <c r="BL78" s="450">
        <f t="shared" si="66"/>
        <v>46.609295034030751</v>
      </c>
      <c r="BM78" s="450">
        <f t="shared" si="67"/>
        <v>36.582734963446683</v>
      </c>
      <c r="BN78" s="450">
        <f t="shared" si="68"/>
        <v>32.884654134488322</v>
      </c>
      <c r="BQ78" s="549">
        <f t="shared" si="72"/>
        <v>41250</v>
      </c>
      <c r="BR78" s="450">
        <f t="shared" si="69"/>
        <v>31.131649016888893</v>
      </c>
      <c r="BT78" s="450">
        <f t="shared" si="70"/>
        <v>41.478862742626667</v>
      </c>
    </row>
    <row r="79" spans="1:72">
      <c r="A79" s="6">
        <v>12</v>
      </c>
      <c r="B79" s="6">
        <v>8</v>
      </c>
      <c r="C79" s="143">
        <f t="shared" si="71"/>
        <v>40885</v>
      </c>
      <c r="D79" s="82">
        <f t="shared" si="37"/>
        <v>89.336972662794608</v>
      </c>
      <c r="E79" s="82">
        <f t="shared" si="38"/>
        <v>45.040748114564174</v>
      </c>
      <c r="F79" s="355">
        <v>23.801639999999999</v>
      </c>
      <c r="G79" s="355">
        <v>49.586750000000002</v>
      </c>
      <c r="H79" s="355">
        <v>59.504100000000001</v>
      </c>
      <c r="I79" s="355">
        <v>73.388390000000001</v>
      </c>
      <c r="J79" s="355">
        <v>69.421450000000007</v>
      </c>
      <c r="K79" s="355">
        <v>65.454509999999999</v>
      </c>
      <c r="L79" s="355">
        <v>67.437979999999996</v>
      </c>
      <c r="M79" s="355">
        <v>79.338800000000006</v>
      </c>
      <c r="N79" s="355">
        <v>113.05779</v>
      </c>
      <c r="O79" s="355">
        <v>95.206559999999996</v>
      </c>
      <c r="P79" s="355">
        <v>152.72719000000001</v>
      </c>
      <c r="Q79" s="355">
        <v>67.080955400000008</v>
      </c>
      <c r="R79" s="82">
        <v>99.56</v>
      </c>
      <c r="S79" s="82">
        <v>99.59</v>
      </c>
      <c r="T79" s="82">
        <v>76.78</v>
      </c>
      <c r="U79" s="82">
        <v>104.22</v>
      </c>
      <c r="V79" s="82">
        <v>64.58</v>
      </c>
      <c r="W79" s="82">
        <v>97.53</v>
      </c>
      <c r="X79" s="82">
        <v>143.5</v>
      </c>
      <c r="Y79" s="82">
        <v>168.95</v>
      </c>
      <c r="Z79" s="82">
        <v>41.56</v>
      </c>
      <c r="AA79" s="82">
        <v>161.94999999999999</v>
      </c>
      <c r="AB79" s="82">
        <v>172.52</v>
      </c>
      <c r="AC79" s="82">
        <v>148.38999999999999</v>
      </c>
      <c r="AD79" s="82">
        <v>27.34</v>
      </c>
      <c r="AE79" s="82">
        <v>78.823097800000014</v>
      </c>
      <c r="AF79" s="10">
        <v>64.066080999999997</v>
      </c>
      <c r="AG79" s="355">
        <v>31.239652500000002</v>
      </c>
      <c r="AH79" s="355">
        <v>84.971854800000003</v>
      </c>
      <c r="AI79" s="355">
        <v>98.532378383838378</v>
      </c>
      <c r="AK79" s="450">
        <f t="shared" si="39"/>
        <v>11.999818502646836</v>
      </c>
      <c r="AL79" s="450">
        <f t="shared" si="40"/>
        <v>24.999621880514244</v>
      </c>
      <c r="AM79" s="450">
        <f t="shared" si="41"/>
        <v>29.999546256617091</v>
      </c>
      <c r="AN79" s="450">
        <f t="shared" si="42"/>
        <v>36.99944038316108</v>
      </c>
      <c r="AO79" s="450">
        <f t="shared" si="43"/>
        <v>34.999470632719941</v>
      </c>
      <c r="AP79" s="450">
        <f t="shared" si="44"/>
        <v>32.999500882278802</v>
      </c>
      <c r="AQ79" s="450">
        <f t="shared" si="45"/>
        <v>33.999485757499365</v>
      </c>
      <c r="AR79" s="450">
        <f t="shared" si="46"/>
        <v>39.999395008822788</v>
      </c>
      <c r="AS79" s="450">
        <f t="shared" si="47"/>
        <v>56.999137887572473</v>
      </c>
      <c r="AT79" s="450">
        <f t="shared" si="48"/>
        <v>47.999274010587342</v>
      </c>
      <c r="AU79" s="450">
        <f t="shared" si="49"/>
        <v>76.998835391983874</v>
      </c>
      <c r="AV79" s="450">
        <f t="shared" si="50"/>
        <v>33.819488479959674</v>
      </c>
      <c r="AW79" s="450">
        <f t="shared" si="51"/>
        <v>50.194101336022186</v>
      </c>
      <c r="AX79" s="450">
        <f t="shared" si="52"/>
        <v>50.209226115452481</v>
      </c>
      <c r="AY79" s="450">
        <f t="shared" si="53"/>
        <v>38.709352155281067</v>
      </c>
      <c r="AZ79" s="450">
        <f t="shared" si="54"/>
        <v>52.543483740862108</v>
      </c>
      <c r="BA79" s="450">
        <f t="shared" si="55"/>
        <v>32.55860852029241</v>
      </c>
      <c r="BB79" s="450">
        <f t="shared" si="56"/>
        <v>49.170657927905218</v>
      </c>
      <c r="BC79" s="450">
        <f t="shared" si="57"/>
        <v>72.346861608268213</v>
      </c>
      <c r="BD79" s="450">
        <f t="shared" si="58"/>
        <v>85.177716158306012</v>
      </c>
      <c r="BE79" s="450">
        <f t="shared" si="59"/>
        <v>20.952861104108898</v>
      </c>
      <c r="BF79" s="450">
        <f t="shared" si="60"/>
        <v>81.648600957902687</v>
      </c>
      <c r="BG79" s="450">
        <f t="shared" si="61"/>
        <v>86.977564910511731</v>
      </c>
      <c r="BH79" s="450">
        <f t="shared" si="62"/>
        <v>74.812200655407096</v>
      </c>
      <c r="BI79" s="450">
        <f t="shared" si="63"/>
        <v>13.783715654146709</v>
      </c>
      <c r="BJ79" s="450">
        <f t="shared" si="64"/>
        <v>39.739398941265449</v>
      </c>
      <c r="BK79" s="450">
        <f t="shared" si="65"/>
        <v>32.299511469624399</v>
      </c>
      <c r="BL79" s="450">
        <f t="shared" si="66"/>
        <v>15.749761784723974</v>
      </c>
      <c r="BM79" s="450">
        <f t="shared" si="67"/>
        <v>42.839352054449208</v>
      </c>
      <c r="BN79" s="450">
        <f t="shared" si="68"/>
        <v>49.676016326613748</v>
      </c>
      <c r="BQ79" s="549">
        <f t="shared" si="72"/>
        <v>41251</v>
      </c>
      <c r="BR79" s="450">
        <f t="shared" si="69"/>
        <v>30.370296924628182</v>
      </c>
      <c r="BT79" s="450">
        <f t="shared" si="70"/>
        <v>39.869396975044118</v>
      </c>
    </row>
    <row r="80" spans="1:72">
      <c r="A80" s="6">
        <v>12</v>
      </c>
      <c r="B80" s="6">
        <v>9</v>
      </c>
      <c r="C80" s="143">
        <f t="shared" si="71"/>
        <v>40886</v>
      </c>
      <c r="D80" s="82">
        <f t="shared" si="37"/>
        <v>80.326557879057418</v>
      </c>
      <c r="E80" s="82">
        <f t="shared" si="38"/>
        <v>40.497994867105334</v>
      </c>
      <c r="F80" s="355">
        <v>33.718989999999998</v>
      </c>
      <c r="G80" s="355">
        <v>59.504100000000001</v>
      </c>
      <c r="H80" s="355">
        <v>75.371859999999998</v>
      </c>
      <c r="I80" s="355">
        <v>65.454509999999999</v>
      </c>
      <c r="J80" s="355">
        <v>33.718989999999998</v>
      </c>
      <c r="K80" s="355">
        <v>57.520630000000004</v>
      </c>
      <c r="L80" s="355">
        <v>23.801639999999999</v>
      </c>
      <c r="M80" s="355">
        <v>59.504100000000001</v>
      </c>
      <c r="N80" s="355">
        <v>120.99167</v>
      </c>
      <c r="O80" s="355">
        <v>87.272680000000008</v>
      </c>
      <c r="P80" s="355">
        <v>152.72719000000001</v>
      </c>
      <c r="Q80" s="355">
        <v>86.003259200000002</v>
      </c>
      <c r="R80" s="82">
        <v>81.27</v>
      </c>
      <c r="S80" s="82">
        <v>90.72</v>
      </c>
      <c r="T80" s="82">
        <v>68.7</v>
      </c>
      <c r="U80" s="82">
        <v>95.38</v>
      </c>
      <c r="V80" s="82">
        <v>64.739999999999995</v>
      </c>
      <c r="W80" s="82">
        <v>106.2</v>
      </c>
      <c r="X80" s="82">
        <v>43.83</v>
      </c>
      <c r="Y80" s="82">
        <v>132.63999999999999</v>
      </c>
      <c r="Z80" s="82">
        <v>87.93</v>
      </c>
      <c r="AA80" s="82">
        <v>162.22</v>
      </c>
      <c r="AB80" s="82">
        <v>105.83</v>
      </c>
      <c r="AC80" s="82">
        <v>148.6</v>
      </c>
      <c r="AD80" s="82">
        <v>66.81</v>
      </c>
      <c r="AE80" s="82">
        <v>70.750374900000011</v>
      </c>
      <c r="AF80" s="10">
        <v>80.469377899999998</v>
      </c>
      <c r="AG80" s="355">
        <v>38.7570038</v>
      </c>
      <c r="AH80" s="355">
        <v>59.64598730000553</v>
      </c>
      <c r="AI80" s="355">
        <v>49.714373271717157</v>
      </c>
      <c r="AK80" s="450">
        <f t="shared" si="39"/>
        <v>16.999742878749682</v>
      </c>
      <c r="AL80" s="450">
        <f t="shared" si="40"/>
        <v>29.999546256617091</v>
      </c>
      <c r="AM80" s="450">
        <f t="shared" si="41"/>
        <v>37.999425258381649</v>
      </c>
      <c r="AN80" s="450">
        <f t="shared" si="42"/>
        <v>32.999500882278802</v>
      </c>
      <c r="AO80" s="450">
        <f t="shared" si="43"/>
        <v>16.999742878749682</v>
      </c>
      <c r="AP80" s="450">
        <f t="shared" si="44"/>
        <v>28.999561381396521</v>
      </c>
      <c r="AQ80" s="450">
        <f t="shared" si="45"/>
        <v>11.999818502646836</v>
      </c>
      <c r="AR80" s="450">
        <f t="shared" si="46"/>
        <v>29.999546256617091</v>
      </c>
      <c r="AS80" s="450">
        <f t="shared" si="47"/>
        <v>60.999077388454751</v>
      </c>
      <c r="AT80" s="450">
        <f t="shared" si="48"/>
        <v>43.999334509705072</v>
      </c>
      <c r="AU80" s="450">
        <f t="shared" si="49"/>
        <v>76.998835391983874</v>
      </c>
      <c r="AV80" s="450">
        <f t="shared" si="50"/>
        <v>43.359344189563899</v>
      </c>
      <c r="AW80" s="450">
        <f t="shared" si="51"/>
        <v>40.973027476682631</v>
      </c>
      <c r="AX80" s="450">
        <f t="shared" si="52"/>
        <v>45.737332997227121</v>
      </c>
      <c r="AY80" s="450">
        <f t="shared" si="53"/>
        <v>34.635744895386942</v>
      </c>
      <c r="AZ80" s="450">
        <f t="shared" si="54"/>
        <v>48.08671540206705</v>
      </c>
      <c r="BA80" s="450">
        <f t="shared" si="55"/>
        <v>32.639274010587343</v>
      </c>
      <c r="BB80" s="450">
        <f t="shared" si="56"/>
        <v>53.541719183261911</v>
      </c>
      <c r="BC80" s="450">
        <f t="shared" si="57"/>
        <v>22.097302747668262</v>
      </c>
      <c r="BD80" s="450">
        <f t="shared" si="58"/>
        <v>66.871691454499611</v>
      </c>
      <c r="BE80" s="450">
        <f t="shared" si="59"/>
        <v>44.330728510209227</v>
      </c>
      <c r="BF80" s="450">
        <f t="shared" si="60"/>
        <v>81.784723972775396</v>
      </c>
      <c r="BG80" s="450">
        <f t="shared" si="61"/>
        <v>53.355180236954872</v>
      </c>
      <c r="BH80" s="450">
        <f t="shared" si="62"/>
        <v>74.918074111419202</v>
      </c>
      <c r="BI80" s="450">
        <f t="shared" si="63"/>
        <v>33.682883791278044</v>
      </c>
      <c r="BJ80" s="450">
        <f t="shared" si="64"/>
        <v>35.669460499117726</v>
      </c>
      <c r="BK80" s="450">
        <f t="shared" si="65"/>
        <v>40.569386387698508</v>
      </c>
      <c r="BL80" s="450">
        <f t="shared" si="66"/>
        <v>19.539704461809933</v>
      </c>
      <c r="BM80" s="450">
        <f t="shared" si="67"/>
        <v>30.071080060501906</v>
      </c>
      <c r="BN80" s="450">
        <f t="shared" si="68"/>
        <v>25.063964341677416</v>
      </c>
      <c r="BQ80" s="549">
        <f t="shared" si="72"/>
        <v>41252</v>
      </c>
      <c r="BR80" s="450">
        <f t="shared" si="69"/>
        <v>34.24065606251645</v>
      </c>
      <c r="BT80" s="450">
        <f t="shared" si="70"/>
        <v>36.834442878749684</v>
      </c>
    </row>
    <row r="81" spans="1:72">
      <c r="A81" s="6">
        <v>12</v>
      </c>
      <c r="B81" s="6">
        <v>10</v>
      </c>
      <c r="C81" s="143">
        <f t="shared" si="71"/>
        <v>40887</v>
      </c>
      <c r="D81" s="82">
        <f t="shared" si="37"/>
        <v>89.967435573366998</v>
      </c>
      <c r="E81" s="82">
        <f t="shared" si="38"/>
        <v>45.358606670817807</v>
      </c>
      <c r="F81" s="355">
        <v>25.78511</v>
      </c>
      <c r="G81" s="355">
        <v>73.388390000000001</v>
      </c>
      <c r="H81" s="355">
        <v>61.487570000000005</v>
      </c>
      <c r="I81" s="355">
        <v>81.322270000000003</v>
      </c>
      <c r="J81" s="355">
        <v>69.421450000000007</v>
      </c>
      <c r="K81" s="355">
        <v>75.371859999999998</v>
      </c>
      <c r="L81" s="355">
        <v>41.65287</v>
      </c>
      <c r="M81" s="355">
        <v>59.504100000000001</v>
      </c>
      <c r="N81" s="355">
        <v>122.97514000000001</v>
      </c>
      <c r="O81" s="355">
        <v>95.206559999999996</v>
      </c>
      <c r="P81" s="355">
        <v>152.72719000000001</v>
      </c>
      <c r="Q81" s="355">
        <v>103.93382800000001</v>
      </c>
      <c r="R81" s="82">
        <v>32.11</v>
      </c>
      <c r="S81" s="82">
        <v>100</v>
      </c>
      <c r="T81" s="82">
        <v>77.5</v>
      </c>
      <c r="U81" s="82">
        <v>95.43</v>
      </c>
      <c r="V81" s="82">
        <v>73.91</v>
      </c>
      <c r="W81" s="82">
        <v>95.46</v>
      </c>
      <c r="X81" s="82">
        <v>176.79</v>
      </c>
      <c r="Y81" s="82">
        <v>122.91</v>
      </c>
      <c r="Z81" s="82">
        <v>57.37</v>
      </c>
      <c r="AA81" s="82">
        <v>145.78</v>
      </c>
      <c r="AB81" s="82">
        <v>197.9</v>
      </c>
      <c r="AC81" s="82">
        <v>139.83000000000001</v>
      </c>
      <c r="AD81" s="82">
        <v>51.24</v>
      </c>
      <c r="AE81" s="82">
        <v>87.649539300000001</v>
      </c>
      <c r="AF81" s="10">
        <v>80.469377899999998</v>
      </c>
      <c r="AG81" s="355">
        <v>54.069392200000003</v>
      </c>
      <c r="AH81" s="355">
        <v>84.475987300000014</v>
      </c>
      <c r="AI81" s="355">
        <v>63.352432501010107</v>
      </c>
      <c r="AK81" s="450">
        <f t="shared" si="39"/>
        <v>12.999803377867405</v>
      </c>
      <c r="AL81" s="450">
        <f t="shared" si="40"/>
        <v>36.99944038316108</v>
      </c>
      <c r="AM81" s="450">
        <f t="shared" si="41"/>
        <v>30.999531131837664</v>
      </c>
      <c r="AN81" s="450">
        <f t="shared" si="42"/>
        <v>40.999379884043357</v>
      </c>
      <c r="AO81" s="450">
        <f t="shared" si="43"/>
        <v>34.999470632719941</v>
      </c>
      <c r="AP81" s="450">
        <f t="shared" si="44"/>
        <v>37.999425258381649</v>
      </c>
      <c r="AQ81" s="450">
        <f t="shared" si="45"/>
        <v>20.999682379631963</v>
      </c>
      <c r="AR81" s="450">
        <f t="shared" si="46"/>
        <v>29.999546256617091</v>
      </c>
      <c r="AS81" s="450">
        <f t="shared" si="47"/>
        <v>61.999062263675327</v>
      </c>
      <c r="AT81" s="450">
        <f t="shared" si="48"/>
        <v>47.999274010587342</v>
      </c>
      <c r="AU81" s="450">
        <f t="shared" si="49"/>
        <v>76.998835391983874</v>
      </c>
      <c r="AV81" s="450">
        <f t="shared" si="50"/>
        <v>52.399207461557857</v>
      </c>
      <c r="AW81" s="450">
        <f t="shared" si="51"/>
        <v>16.188555583564405</v>
      </c>
      <c r="AX81" s="450">
        <f t="shared" si="52"/>
        <v>50.415931434333245</v>
      </c>
      <c r="AY81" s="450">
        <f t="shared" si="53"/>
        <v>39.072346861608267</v>
      </c>
      <c r="AZ81" s="450">
        <f t="shared" si="54"/>
        <v>48.111923367784222</v>
      </c>
      <c r="BA81" s="450">
        <f t="shared" si="55"/>
        <v>37.262414923115699</v>
      </c>
      <c r="BB81" s="450">
        <f t="shared" si="56"/>
        <v>48.127048147214516</v>
      </c>
      <c r="BC81" s="450">
        <f t="shared" si="57"/>
        <v>89.130325182757744</v>
      </c>
      <c r="BD81" s="450">
        <f t="shared" si="58"/>
        <v>61.966221325938996</v>
      </c>
      <c r="BE81" s="450">
        <f t="shared" si="59"/>
        <v>28.923619863876983</v>
      </c>
      <c r="BF81" s="450">
        <f t="shared" si="60"/>
        <v>73.496344844971006</v>
      </c>
      <c r="BG81" s="450">
        <f t="shared" si="61"/>
        <v>99.773128308545495</v>
      </c>
      <c r="BH81" s="450">
        <f t="shared" si="62"/>
        <v>70.496596924628193</v>
      </c>
      <c r="BI81" s="450">
        <f t="shared" si="63"/>
        <v>25.833123266952356</v>
      </c>
      <c r="BJ81" s="450">
        <f t="shared" si="64"/>
        <v>44.189331635996972</v>
      </c>
      <c r="BK81" s="450">
        <f t="shared" si="65"/>
        <v>40.569386387698508</v>
      </c>
      <c r="BL81" s="450">
        <f t="shared" si="66"/>
        <v>27.259587698512732</v>
      </c>
      <c r="BM81" s="450">
        <f t="shared" si="67"/>
        <v>42.589355835644071</v>
      </c>
      <c r="BN81" s="450">
        <f t="shared" si="68"/>
        <v>31.939718931691509</v>
      </c>
      <c r="BQ81" s="549">
        <f t="shared" si="72"/>
        <v>41253</v>
      </c>
      <c r="BR81" s="450">
        <f t="shared" si="69"/>
        <v>36.56357010335266</v>
      </c>
      <c r="BT81" s="450">
        <f t="shared" si="70"/>
        <v>40.784383135870932</v>
      </c>
    </row>
    <row r="82" spans="1:72">
      <c r="A82" s="6">
        <v>12</v>
      </c>
      <c r="B82" s="6">
        <v>11</v>
      </c>
      <c r="C82" s="143">
        <f t="shared" si="71"/>
        <v>40888</v>
      </c>
      <c r="D82" s="82">
        <f t="shared" si="37"/>
        <v>86.420364185858588</v>
      </c>
      <c r="E82" s="82">
        <f t="shared" si="38"/>
        <v>43.570290544277746</v>
      </c>
      <c r="F82" s="355">
        <v>27.76858</v>
      </c>
      <c r="G82" s="355">
        <v>47.603279999999998</v>
      </c>
      <c r="H82" s="355">
        <v>65.454509999999999</v>
      </c>
      <c r="I82" s="355">
        <v>65.454509999999999</v>
      </c>
      <c r="J82" s="355">
        <v>69.421450000000007</v>
      </c>
      <c r="K82" s="355">
        <v>57.520630000000004</v>
      </c>
      <c r="L82" s="355">
        <v>59.504100000000001</v>
      </c>
      <c r="M82" s="355">
        <v>79.338800000000006</v>
      </c>
      <c r="N82" s="355">
        <v>122.97514000000001</v>
      </c>
      <c r="O82" s="355">
        <v>87.272680000000008</v>
      </c>
      <c r="P82" s="355">
        <v>216.19823</v>
      </c>
      <c r="Q82" s="355">
        <v>163.61644029999999</v>
      </c>
      <c r="R82" s="82">
        <v>107.62</v>
      </c>
      <c r="S82" s="82">
        <v>93.24</v>
      </c>
      <c r="T82" s="82">
        <v>68.62</v>
      </c>
      <c r="U82" s="82">
        <v>69.73</v>
      </c>
      <c r="V82" s="82">
        <v>74.040000000000006</v>
      </c>
      <c r="W82" s="82">
        <v>104.12</v>
      </c>
      <c r="X82" s="82">
        <v>11.27</v>
      </c>
      <c r="Y82" s="82">
        <v>123.53</v>
      </c>
      <c r="Z82" s="82">
        <v>65.06</v>
      </c>
      <c r="AA82" s="82">
        <v>155.12</v>
      </c>
      <c r="AB82" s="82">
        <v>164.59</v>
      </c>
      <c r="AC82" s="82">
        <v>105.32</v>
      </c>
      <c r="AD82" s="82">
        <v>35.340000000000003</v>
      </c>
      <c r="AE82" s="82">
        <v>95.940443899999991</v>
      </c>
      <c r="AF82" s="10">
        <v>84.475987300000014</v>
      </c>
      <c r="AG82" s="355">
        <v>46.671049100000005</v>
      </c>
      <c r="AH82" s="355">
        <v>59.338632100000289</v>
      </c>
      <c r="AI82" s="355">
        <v>66.456462875757566</v>
      </c>
      <c r="AK82" s="450">
        <f t="shared" si="39"/>
        <v>13.999788253087976</v>
      </c>
      <c r="AL82" s="450">
        <f t="shared" si="40"/>
        <v>23.999637005293671</v>
      </c>
      <c r="AM82" s="450">
        <f t="shared" si="41"/>
        <v>32.999500882278802</v>
      </c>
      <c r="AN82" s="450">
        <f t="shared" si="42"/>
        <v>32.999500882278802</v>
      </c>
      <c r="AO82" s="450">
        <f t="shared" si="43"/>
        <v>34.999470632719941</v>
      </c>
      <c r="AP82" s="450">
        <f t="shared" si="44"/>
        <v>28.999561381396521</v>
      </c>
      <c r="AQ82" s="450">
        <f t="shared" si="45"/>
        <v>29.999546256617091</v>
      </c>
      <c r="AR82" s="450">
        <f t="shared" si="46"/>
        <v>39.999395008822788</v>
      </c>
      <c r="AS82" s="450">
        <f t="shared" si="47"/>
        <v>61.999062263675327</v>
      </c>
      <c r="AT82" s="450">
        <f t="shared" si="48"/>
        <v>43.999334509705072</v>
      </c>
      <c r="AU82" s="450">
        <f t="shared" si="49"/>
        <v>108.99835139904209</v>
      </c>
      <c r="AV82" s="450">
        <f t="shared" si="50"/>
        <v>82.488752356944786</v>
      </c>
      <c r="AW82" s="450">
        <f t="shared" si="51"/>
        <v>54.257625409629441</v>
      </c>
      <c r="AX82" s="450">
        <f t="shared" si="52"/>
        <v>47.00781446937232</v>
      </c>
      <c r="AY82" s="450">
        <f t="shared" si="53"/>
        <v>34.595412150239476</v>
      </c>
      <c r="AZ82" s="450">
        <f t="shared" si="54"/>
        <v>35.155028989160577</v>
      </c>
      <c r="BA82" s="450">
        <f t="shared" si="55"/>
        <v>37.327955633980338</v>
      </c>
      <c r="BB82" s="450">
        <f t="shared" si="56"/>
        <v>52.493067809427778</v>
      </c>
      <c r="BC82" s="450">
        <f t="shared" si="57"/>
        <v>5.6818754726493568</v>
      </c>
      <c r="BD82" s="450">
        <f t="shared" si="58"/>
        <v>62.278800100831859</v>
      </c>
      <c r="BE82" s="450">
        <f t="shared" si="59"/>
        <v>32.80060499117721</v>
      </c>
      <c r="BF82" s="450">
        <f t="shared" si="60"/>
        <v>78.205192840937741</v>
      </c>
      <c r="BG82" s="450">
        <f t="shared" si="61"/>
        <v>82.979581547769101</v>
      </c>
      <c r="BH82" s="450">
        <f t="shared" si="62"/>
        <v>53.098058986639771</v>
      </c>
      <c r="BI82" s="450">
        <f t="shared" si="63"/>
        <v>17.816990168893373</v>
      </c>
      <c r="BJ82" s="450">
        <f t="shared" si="64"/>
        <v>48.369268414418954</v>
      </c>
      <c r="BK82" s="450">
        <f t="shared" si="65"/>
        <v>42.589355835644071</v>
      </c>
      <c r="BL82" s="450">
        <f t="shared" si="66"/>
        <v>23.529644113940005</v>
      </c>
      <c r="BM82" s="450">
        <f t="shared" si="67"/>
        <v>29.916124073607406</v>
      </c>
      <c r="BN82" s="450">
        <f t="shared" si="68"/>
        <v>33.504644757125064</v>
      </c>
      <c r="BQ82" s="549">
        <f t="shared" si="72"/>
        <v>41254</v>
      </c>
      <c r="BR82" s="450">
        <f t="shared" si="69"/>
        <v>31.912606428031296</v>
      </c>
      <c r="BT82" s="450">
        <f t="shared" si="70"/>
        <v>36.241492311570454</v>
      </c>
    </row>
    <row r="83" spans="1:72">
      <c r="A83" s="6">
        <v>12</v>
      </c>
      <c r="B83" s="6">
        <v>12</v>
      </c>
      <c r="C83" s="143">
        <f t="shared" si="71"/>
        <v>40889</v>
      </c>
      <c r="D83" s="82">
        <f t="shared" si="37"/>
        <v>85.74747440336688</v>
      </c>
      <c r="E83" s="82">
        <f t="shared" si="38"/>
        <v>43.231041761845091</v>
      </c>
      <c r="F83" s="355">
        <v>19.834700000000002</v>
      </c>
      <c r="G83" s="355">
        <v>47.603279999999998</v>
      </c>
      <c r="H83" s="355">
        <v>75.371859999999998</v>
      </c>
      <c r="I83" s="355">
        <v>65.454509999999999</v>
      </c>
      <c r="J83" s="355">
        <v>43.636340000000004</v>
      </c>
      <c r="K83" s="355">
        <v>75.371859999999998</v>
      </c>
      <c r="L83" s="355">
        <v>59.504100000000001</v>
      </c>
      <c r="M83" s="355">
        <v>79.338800000000006</v>
      </c>
      <c r="N83" s="355">
        <v>105.12391000000001</v>
      </c>
      <c r="O83" s="355">
        <v>79.338800000000006</v>
      </c>
      <c r="P83" s="355">
        <v>180.49576999999999</v>
      </c>
      <c r="Q83" s="355">
        <v>115.5569622</v>
      </c>
      <c r="R83" s="82">
        <v>11.22</v>
      </c>
      <c r="S83" s="82">
        <v>87.35</v>
      </c>
      <c r="T83" s="82">
        <v>75.28</v>
      </c>
      <c r="U83" s="82">
        <v>95.52</v>
      </c>
      <c r="V83" s="82">
        <v>82.76</v>
      </c>
      <c r="W83" s="82">
        <v>103.76</v>
      </c>
      <c r="X83" s="82">
        <v>110.52</v>
      </c>
      <c r="Y83" s="82">
        <v>169.41</v>
      </c>
      <c r="Z83" s="82">
        <v>65.56</v>
      </c>
      <c r="AA83" s="82">
        <v>157.07</v>
      </c>
      <c r="AB83" s="82">
        <v>156.13</v>
      </c>
      <c r="AC83" s="82">
        <v>105.26</v>
      </c>
      <c r="AD83" s="82">
        <v>59.13</v>
      </c>
      <c r="AE83" s="82">
        <v>79.259461200000004</v>
      </c>
      <c r="AF83" s="10">
        <v>84.892516000000001</v>
      </c>
      <c r="AG83" s="355">
        <v>54.168565700000002</v>
      </c>
      <c r="AH83" s="355">
        <v>59.914003699997096</v>
      </c>
      <c r="AI83" s="355">
        <v>68.588793301010114</v>
      </c>
      <c r="AK83" s="450">
        <f t="shared" si="39"/>
        <v>9.9998487522056969</v>
      </c>
      <c r="AL83" s="450">
        <f t="shared" si="40"/>
        <v>23.999637005293671</v>
      </c>
      <c r="AM83" s="450">
        <f t="shared" si="41"/>
        <v>37.999425258381649</v>
      </c>
      <c r="AN83" s="450">
        <f t="shared" si="42"/>
        <v>32.999500882278802</v>
      </c>
      <c r="AO83" s="450">
        <f t="shared" si="43"/>
        <v>21.999667254852536</v>
      </c>
      <c r="AP83" s="450">
        <f t="shared" si="44"/>
        <v>37.999425258381649</v>
      </c>
      <c r="AQ83" s="450">
        <f t="shared" si="45"/>
        <v>29.999546256617091</v>
      </c>
      <c r="AR83" s="450">
        <f t="shared" si="46"/>
        <v>39.999395008822788</v>
      </c>
      <c r="AS83" s="450">
        <f t="shared" si="47"/>
        <v>52.999198386690196</v>
      </c>
      <c r="AT83" s="450">
        <f t="shared" si="48"/>
        <v>39.999395008822788</v>
      </c>
      <c r="AU83" s="450">
        <f t="shared" si="49"/>
        <v>90.998623645071831</v>
      </c>
      <c r="AV83" s="450">
        <f t="shared" si="50"/>
        <v>58.259118830350388</v>
      </c>
      <c r="AW83" s="450">
        <f t="shared" si="51"/>
        <v>5.656667506932191</v>
      </c>
      <c r="AX83" s="450">
        <f t="shared" si="52"/>
        <v>44.03831610789009</v>
      </c>
      <c r="AY83" s="450">
        <f t="shared" si="53"/>
        <v>37.953113183766071</v>
      </c>
      <c r="AZ83" s="450">
        <f t="shared" si="54"/>
        <v>48.15729770607512</v>
      </c>
      <c r="BA83" s="450">
        <f t="shared" si="55"/>
        <v>41.724224855054196</v>
      </c>
      <c r="BB83" s="450">
        <f t="shared" si="56"/>
        <v>52.311570456264178</v>
      </c>
      <c r="BC83" s="450">
        <f t="shared" si="57"/>
        <v>55.719687421225103</v>
      </c>
      <c r="BD83" s="450">
        <f t="shared" si="58"/>
        <v>85.409629442903949</v>
      </c>
      <c r="BE83" s="450">
        <f t="shared" si="59"/>
        <v>33.05268464834888</v>
      </c>
      <c r="BF83" s="450">
        <f t="shared" si="60"/>
        <v>79.188303503907235</v>
      </c>
      <c r="BG83" s="450">
        <f t="shared" si="61"/>
        <v>78.714393748424499</v>
      </c>
      <c r="BH83" s="450">
        <f t="shared" si="62"/>
        <v>53.067809427779181</v>
      </c>
      <c r="BI83" s="450">
        <f t="shared" si="63"/>
        <v>29.810940257121253</v>
      </c>
      <c r="BJ83" s="450">
        <f t="shared" si="64"/>
        <v>39.959395613813967</v>
      </c>
      <c r="BK83" s="450">
        <f t="shared" si="65"/>
        <v>42.79935265944038</v>
      </c>
      <c r="BL83" s="450">
        <f t="shared" si="66"/>
        <v>27.309586942273761</v>
      </c>
      <c r="BM83" s="450">
        <f t="shared" si="67"/>
        <v>30.206203024954423</v>
      </c>
      <c r="BN83" s="450">
        <f t="shared" si="68"/>
        <v>34.579679002273814</v>
      </c>
      <c r="BQ83" s="549">
        <f t="shared" si="72"/>
        <v>41255</v>
      </c>
      <c r="BR83" s="450">
        <f t="shared" si="69"/>
        <v>36.13518019914256</v>
      </c>
      <c r="BT83" s="450">
        <f t="shared" si="70"/>
        <v>39.979395311318378</v>
      </c>
    </row>
    <row r="84" spans="1:72">
      <c r="A84" s="6">
        <v>12</v>
      </c>
      <c r="B84" s="6">
        <v>13</v>
      </c>
      <c r="C84" s="143">
        <f t="shared" si="71"/>
        <v>40890</v>
      </c>
      <c r="D84" s="82">
        <f t="shared" si="37"/>
        <v>95.793190442659935</v>
      </c>
      <c r="E84" s="82">
        <f t="shared" si="38"/>
        <v>48.295759675044209</v>
      </c>
      <c r="F84" s="355">
        <v>45.619810000000001</v>
      </c>
      <c r="G84" s="355">
        <v>37.685929999999999</v>
      </c>
      <c r="H84" s="355">
        <v>73.388390000000001</v>
      </c>
      <c r="I84" s="355">
        <v>75.371859999999998</v>
      </c>
      <c r="J84" s="355">
        <v>61.487570000000005</v>
      </c>
      <c r="K84" s="355">
        <v>51.570219999999999</v>
      </c>
      <c r="L84" s="355">
        <v>61.487570000000005</v>
      </c>
      <c r="M84" s="355">
        <v>79.338800000000006</v>
      </c>
      <c r="N84" s="355">
        <v>122.97514000000001</v>
      </c>
      <c r="O84" s="355">
        <v>124.95861000000001</v>
      </c>
      <c r="P84" s="355">
        <v>126.94208</v>
      </c>
      <c r="Q84" s="355">
        <v>134.32058839999999</v>
      </c>
      <c r="R84" s="82">
        <v>233.97</v>
      </c>
      <c r="S84" s="82">
        <v>87.58</v>
      </c>
      <c r="T84" s="82">
        <v>83.66</v>
      </c>
      <c r="U84" s="82">
        <v>95.54</v>
      </c>
      <c r="V84" s="82">
        <v>83.31</v>
      </c>
      <c r="W84" s="82">
        <v>96.02</v>
      </c>
      <c r="X84" s="82">
        <v>77.459999999999994</v>
      </c>
      <c r="Y84" s="82">
        <v>123.82</v>
      </c>
      <c r="Z84" s="82">
        <v>119.23</v>
      </c>
      <c r="AA84" s="82">
        <v>192.27</v>
      </c>
      <c r="AB84" s="82">
        <v>148.1</v>
      </c>
      <c r="AC84" s="82">
        <v>123.59</v>
      </c>
      <c r="AD84" s="82">
        <v>51.39</v>
      </c>
      <c r="AE84" s="82">
        <v>79.358634699999996</v>
      </c>
      <c r="AF84" s="10">
        <v>84.515656700000008</v>
      </c>
      <c r="AG84" s="355">
        <v>31.180148400000004</v>
      </c>
      <c r="AH84" s="355">
        <v>84.158632100000005</v>
      </c>
      <c r="AI84" s="355">
        <v>83.496072979797987</v>
      </c>
      <c r="AK84" s="450">
        <f t="shared" si="39"/>
        <v>22.999652130073102</v>
      </c>
      <c r="AL84" s="450">
        <f t="shared" si="40"/>
        <v>18.999712629190824</v>
      </c>
      <c r="AM84" s="450">
        <f t="shared" si="41"/>
        <v>36.99944038316108</v>
      </c>
      <c r="AN84" s="450">
        <f t="shared" si="42"/>
        <v>37.999425258381649</v>
      </c>
      <c r="AO84" s="450">
        <f t="shared" si="43"/>
        <v>30.999531131837664</v>
      </c>
      <c r="AP84" s="450">
        <f t="shared" si="44"/>
        <v>25.99960675573481</v>
      </c>
      <c r="AQ84" s="450">
        <f t="shared" si="45"/>
        <v>30.999531131837664</v>
      </c>
      <c r="AR84" s="450">
        <f t="shared" si="46"/>
        <v>39.999395008822788</v>
      </c>
      <c r="AS84" s="450">
        <f t="shared" si="47"/>
        <v>61.999062263675327</v>
      </c>
      <c r="AT84" s="450">
        <f t="shared" si="48"/>
        <v>62.999047138895897</v>
      </c>
      <c r="AU84" s="450">
        <f t="shared" si="49"/>
        <v>63.999032014116459</v>
      </c>
      <c r="AV84" s="450">
        <f t="shared" si="50"/>
        <v>67.718975749936973</v>
      </c>
      <c r="AW84" s="450">
        <f t="shared" si="51"/>
        <v>117.9581547769095</v>
      </c>
      <c r="AX84" s="450">
        <f t="shared" si="52"/>
        <v>44.154272750189058</v>
      </c>
      <c r="AY84" s="450">
        <f t="shared" si="53"/>
        <v>42.177968237963192</v>
      </c>
      <c r="AZ84" s="450">
        <f t="shared" si="54"/>
        <v>48.16738089236199</v>
      </c>
      <c r="BA84" s="450">
        <f t="shared" si="55"/>
        <v>42.001512477943031</v>
      </c>
      <c r="BB84" s="450">
        <f t="shared" si="56"/>
        <v>48.409377363246783</v>
      </c>
      <c r="BC84" s="450">
        <f t="shared" si="57"/>
        <v>39.052180489034534</v>
      </c>
      <c r="BD84" s="450">
        <f t="shared" si="58"/>
        <v>62.425006301991424</v>
      </c>
      <c r="BE84" s="450">
        <f t="shared" si="59"/>
        <v>60.110915049155537</v>
      </c>
      <c r="BF84" s="450">
        <f t="shared" si="60"/>
        <v>96.934711368792549</v>
      </c>
      <c r="BG84" s="450">
        <f t="shared" si="61"/>
        <v>74.665994454247539</v>
      </c>
      <c r="BH84" s="450">
        <f t="shared" si="62"/>
        <v>62.309049659692462</v>
      </c>
      <c r="BI84" s="450">
        <f t="shared" si="63"/>
        <v>25.908747164103858</v>
      </c>
      <c r="BJ84" s="450">
        <f t="shared" si="64"/>
        <v>40.009394857574989</v>
      </c>
      <c r="BK84" s="450">
        <f t="shared" si="65"/>
        <v>42.609355533148481</v>
      </c>
      <c r="BL84" s="450">
        <f t="shared" si="66"/>
        <v>15.719762238467357</v>
      </c>
      <c r="BM84" s="450">
        <f t="shared" si="67"/>
        <v>42.429358255608776</v>
      </c>
      <c r="BN84" s="450">
        <f t="shared" si="68"/>
        <v>42.095322903855802</v>
      </c>
      <c r="BQ84" s="549">
        <f t="shared" si="72"/>
        <v>41256</v>
      </c>
      <c r="BR84" s="450">
        <f t="shared" si="69"/>
        <v>38.23724335770104</v>
      </c>
      <c r="BT84" s="450">
        <f t="shared" si="70"/>
        <v>42.303663246785987</v>
      </c>
    </row>
    <row r="85" spans="1:72">
      <c r="A85" s="6">
        <v>12</v>
      </c>
      <c r="B85" s="6">
        <v>14</v>
      </c>
      <c r="C85" s="143">
        <f t="shared" si="71"/>
        <v>40891</v>
      </c>
      <c r="D85" s="82">
        <f t="shared" si="37"/>
        <v>90.674812966835006</v>
      </c>
      <c r="E85" s="82">
        <f t="shared" si="38"/>
        <v>45.715242966535918</v>
      </c>
      <c r="F85" s="355">
        <v>29.752050000000001</v>
      </c>
      <c r="G85" s="355">
        <v>57.520630000000004</v>
      </c>
      <c r="H85" s="355">
        <v>91.239620000000002</v>
      </c>
      <c r="I85" s="355">
        <v>73.388390000000001</v>
      </c>
      <c r="J85" s="355">
        <v>83.30574</v>
      </c>
      <c r="K85" s="355">
        <v>49.586750000000002</v>
      </c>
      <c r="L85" s="355">
        <v>61.487570000000005</v>
      </c>
      <c r="M85" s="355">
        <v>97.190030000000007</v>
      </c>
      <c r="N85" s="355">
        <v>122.97514000000001</v>
      </c>
      <c r="O85" s="355">
        <v>158.67760000000001</v>
      </c>
      <c r="P85" s="355">
        <v>144.79330999999999</v>
      </c>
      <c r="Q85" s="355">
        <v>134.3602578</v>
      </c>
      <c r="R85" s="82">
        <v>67.72</v>
      </c>
      <c r="S85" s="82">
        <v>79.260000000000005</v>
      </c>
      <c r="T85" s="82">
        <v>100.18</v>
      </c>
      <c r="U85" s="82">
        <v>87.17</v>
      </c>
      <c r="V85" s="82">
        <v>65.37</v>
      </c>
      <c r="W85" s="82">
        <v>87.08</v>
      </c>
      <c r="X85" s="82">
        <v>77.569999999999993</v>
      </c>
      <c r="Y85" s="82">
        <v>124</v>
      </c>
      <c r="Z85" s="82">
        <v>42.38</v>
      </c>
      <c r="AA85" s="82">
        <v>132.18</v>
      </c>
      <c r="AB85" s="82">
        <v>164.42</v>
      </c>
      <c r="AC85" s="82">
        <v>123.48</v>
      </c>
      <c r="AD85" s="82">
        <v>35.130000000000003</v>
      </c>
      <c r="AE85" s="82">
        <v>104.76688540000001</v>
      </c>
      <c r="AF85" s="10">
        <v>84.535491399999998</v>
      </c>
      <c r="AG85" s="355">
        <v>85.031358900000001</v>
      </c>
      <c r="AH85" s="355">
        <v>71.195739999999418</v>
      </c>
      <c r="AI85" s="355">
        <v>84.497825505050514</v>
      </c>
      <c r="AK85" s="450">
        <f t="shared" si="39"/>
        <v>14.999773128308545</v>
      </c>
      <c r="AL85" s="450">
        <f t="shared" si="40"/>
        <v>28.999561381396521</v>
      </c>
      <c r="AM85" s="450">
        <f t="shared" si="41"/>
        <v>45.999304260146204</v>
      </c>
      <c r="AN85" s="450">
        <f t="shared" si="42"/>
        <v>36.99944038316108</v>
      </c>
      <c r="AO85" s="450">
        <f t="shared" si="43"/>
        <v>41.999364759263926</v>
      </c>
      <c r="AP85" s="450">
        <f t="shared" si="44"/>
        <v>24.999621880514244</v>
      </c>
      <c r="AQ85" s="450">
        <f t="shared" si="45"/>
        <v>30.999531131837664</v>
      </c>
      <c r="AR85" s="450">
        <f t="shared" si="46"/>
        <v>48.999258885807919</v>
      </c>
      <c r="AS85" s="450">
        <f t="shared" si="47"/>
        <v>61.999062263675327</v>
      </c>
      <c r="AT85" s="450">
        <f t="shared" si="48"/>
        <v>79.998790017645575</v>
      </c>
      <c r="AU85" s="450">
        <f t="shared" si="49"/>
        <v>72.998895891101583</v>
      </c>
      <c r="AV85" s="450">
        <f t="shared" si="50"/>
        <v>67.738975447441391</v>
      </c>
      <c r="AW85" s="450">
        <f t="shared" si="51"/>
        <v>34.141668767330472</v>
      </c>
      <c r="AX85" s="450">
        <f t="shared" si="52"/>
        <v>39.959667254852533</v>
      </c>
      <c r="AY85" s="450">
        <f t="shared" si="53"/>
        <v>50.506680110915049</v>
      </c>
      <c r="AZ85" s="450">
        <f t="shared" si="54"/>
        <v>43.947567431308293</v>
      </c>
      <c r="BA85" s="450">
        <f t="shared" si="55"/>
        <v>32.956894378623645</v>
      </c>
      <c r="BB85" s="450">
        <f t="shared" si="56"/>
        <v>43.902193093017395</v>
      </c>
      <c r="BC85" s="450">
        <f t="shared" si="57"/>
        <v>39.107638013612295</v>
      </c>
      <c r="BD85" s="450">
        <f t="shared" si="58"/>
        <v>62.515754978573227</v>
      </c>
      <c r="BE85" s="450">
        <f t="shared" si="59"/>
        <v>21.366271741870431</v>
      </c>
      <c r="BF85" s="450">
        <f t="shared" si="60"/>
        <v>66.639778169901689</v>
      </c>
      <c r="BG85" s="450">
        <f t="shared" si="61"/>
        <v>82.893874464330722</v>
      </c>
      <c r="BH85" s="450">
        <f t="shared" si="62"/>
        <v>62.253592135114694</v>
      </c>
      <c r="BI85" s="450">
        <f t="shared" si="63"/>
        <v>17.711116712881271</v>
      </c>
      <c r="BJ85" s="450">
        <f t="shared" si="64"/>
        <v>52.819201109150491</v>
      </c>
      <c r="BK85" s="450">
        <f t="shared" si="65"/>
        <v>42.619355381900675</v>
      </c>
      <c r="BL85" s="450">
        <f t="shared" si="66"/>
        <v>42.869351600705819</v>
      </c>
      <c r="BM85" s="450">
        <f t="shared" si="67"/>
        <v>35.893995462565876</v>
      </c>
      <c r="BN85" s="450">
        <f t="shared" si="68"/>
        <v>42.600365770128818</v>
      </c>
      <c r="BQ85" s="549">
        <f t="shared" si="72"/>
        <v>41257</v>
      </c>
      <c r="BR85" s="450">
        <f t="shared" si="69"/>
        <v>32.295340483992867</v>
      </c>
      <c r="BT85" s="450">
        <f t="shared" si="70"/>
        <v>42.744353491303244</v>
      </c>
    </row>
    <row r="86" spans="1:72">
      <c r="A86" s="6">
        <v>12</v>
      </c>
      <c r="B86" s="6">
        <v>15</v>
      </c>
      <c r="C86" s="143">
        <f t="shared" si="71"/>
        <v>40892</v>
      </c>
      <c r="D86" s="82">
        <f t="shared" si="37"/>
        <v>87.45998189074075</v>
      </c>
      <c r="E86" s="82">
        <f t="shared" si="38"/>
        <v>44.09443142106548</v>
      </c>
      <c r="F86" s="355">
        <v>29.752050000000001</v>
      </c>
      <c r="G86" s="355">
        <v>57.520630000000004</v>
      </c>
      <c r="H86" s="355">
        <v>53.553690000000003</v>
      </c>
      <c r="I86" s="355">
        <v>91.239620000000002</v>
      </c>
      <c r="J86" s="355">
        <v>65.454509999999999</v>
      </c>
      <c r="K86" s="355">
        <v>45.619810000000001</v>
      </c>
      <c r="L86" s="355">
        <v>61.487570000000005</v>
      </c>
      <c r="M86" s="355">
        <v>71.404920000000004</v>
      </c>
      <c r="N86" s="355">
        <v>105.12391000000001</v>
      </c>
      <c r="O86" s="355">
        <v>176.52883</v>
      </c>
      <c r="P86" s="355">
        <v>154.71066000000002</v>
      </c>
      <c r="Q86" s="355">
        <v>135.27265400000002</v>
      </c>
      <c r="R86" s="82">
        <v>132.21</v>
      </c>
      <c r="S86" s="82">
        <v>88.07</v>
      </c>
      <c r="T86" s="82">
        <v>83.97</v>
      </c>
      <c r="U86" s="82">
        <v>104.47</v>
      </c>
      <c r="V86" s="82">
        <v>65.5</v>
      </c>
      <c r="W86" s="82">
        <v>96.14</v>
      </c>
      <c r="X86" s="82">
        <v>94.6</v>
      </c>
      <c r="Y86" s="82">
        <v>133.1</v>
      </c>
      <c r="Z86" s="82">
        <v>57.99</v>
      </c>
      <c r="AA86" s="82">
        <v>72.209999999999994</v>
      </c>
      <c r="AB86" s="82">
        <v>123.56</v>
      </c>
      <c r="AC86" s="82">
        <v>115.26</v>
      </c>
      <c r="AD86" s="82">
        <v>59.27</v>
      </c>
      <c r="AE86" s="82">
        <v>62.856164300000003</v>
      </c>
      <c r="AF86" s="10">
        <v>100.8792842</v>
      </c>
      <c r="AG86" s="355">
        <v>61.685917000000003</v>
      </c>
      <c r="AH86" s="355">
        <v>70.915740000000596</v>
      </c>
      <c r="AI86" s="355">
        <v>53.44349722222222</v>
      </c>
      <c r="AK86" s="450">
        <f t="shared" si="39"/>
        <v>14.999773128308545</v>
      </c>
      <c r="AL86" s="450">
        <f t="shared" si="40"/>
        <v>28.999561381396521</v>
      </c>
      <c r="AM86" s="450">
        <f t="shared" si="41"/>
        <v>26.999591630955383</v>
      </c>
      <c r="AN86" s="450">
        <f t="shared" si="42"/>
        <v>45.999304260146204</v>
      </c>
      <c r="AO86" s="450">
        <f t="shared" si="43"/>
        <v>32.999500882278802</v>
      </c>
      <c r="AP86" s="450">
        <f t="shared" si="44"/>
        <v>22.999652130073102</v>
      </c>
      <c r="AQ86" s="450">
        <f t="shared" si="45"/>
        <v>30.999531131837664</v>
      </c>
      <c r="AR86" s="450">
        <f t="shared" si="46"/>
        <v>35.99945550794051</v>
      </c>
      <c r="AS86" s="450">
        <f t="shared" si="47"/>
        <v>52.999198386690196</v>
      </c>
      <c r="AT86" s="450">
        <f t="shared" si="48"/>
        <v>88.998653894630706</v>
      </c>
      <c r="AU86" s="450">
        <f t="shared" si="49"/>
        <v>77.998820267204451</v>
      </c>
      <c r="AV86" s="450">
        <f t="shared" si="50"/>
        <v>68.198968490042859</v>
      </c>
      <c r="AW86" s="450">
        <f t="shared" si="51"/>
        <v>66.654902949331998</v>
      </c>
      <c r="AX86" s="450">
        <f t="shared" si="52"/>
        <v>44.40131081421729</v>
      </c>
      <c r="AY86" s="450">
        <f t="shared" si="53"/>
        <v>42.334257625409627</v>
      </c>
      <c r="AZ86" s="450">
        <f t="shared" si="54"/>
        <v>52.669523569447946</v>
      </c>
      <c r="BA86" s="450">
        <f t="shared" si="55"/>
        <v>33.022435089488276</v>
      </c>
      <c r="BB86" s="450">
        <f t="shared" si="56"/>
        <v>48.469876480967983</v>
      </c>
      <c r="BC86" s="450">
        <f t="shared" si="57"/>
        <v>47.693471136879253</v>
      </c>
      <c r="BD86" s="450">
        <f t="shared" si="58"/>
        <v>67.103604739097548</v>
      </c>
      <c r="BE86" s="450">
        <f t="shared" si="59"/>
        <v>29.236198638769853</v>
      </c>
      <c r="BF86" s="450">
        <f t="shared" si="60"/>
        <v>36.405344088732036</v>
      </c>
      <c r="BG86" s="450">
        <f t="shared" si="61"/>
        <v>62.293924880262161</v>
      </c>
      <c r="BH86" s="450">
        <f t="shared" si="62"/>
        <v>58.109402571212506</v>
      </c>
      <c r="BI86" s="450">
        <f t="shared" si="63"/>
        <v>29.881522561129319</v>
      </c>
      <c r="BJ86" s="450">
        <f t="shared" si="64"/>
        <v>31.689520695739855</v>
      </c>
      <c r="BK86" s="450">
        <f t="shared" si="65"/>
        <v>50.859230753718172</v>
      </c>
      <c r="BL86" s="450">
        <f t="shared" si="66"/>
        <v>31.099529619359718</v>
      </c>
      <c r="BM86" s="450">
        <f t="shared" si="67"/>
        <v>35.752830854550339</v>
      </c>
      <c r="BN86" s="450">
        <f t="shared" si="68"/>
        <v>26.94403691566535</v>
      </c>
      <c r="BQ86" s="549">
        <f t="shared" si="72"/>
        <v>41258</v>
      </c>
      <c r="BR86" s="450">
        <f t="shared" si="69"/>
        <v>37.379004814721526</v>
      </c>
      <c r="BT86" s="450">
        <f t="shared" si="70"/>
        <v>39.369800857070828</v>
      </c>
    </row>
    <row r="87" spans="1:72">
      <c r="A87" s="6">
        <v>12</v>
      </c>
      <c r="B87" s="6">
        <v>16</v>
      </c>
      <c r="C87" s="143">
        <f t="shared" si="71"/>
        <v>40893</v>
      </c>
      <c r="D87" s="82">
        <f t="shared" si="37"/>
        <v>91.495223162390545</v>
      </c>
      <c r="E87" s="82">
        <f t="shared" si="38"/>
        <v>46.128866664174673</v>
      </c>
      <c r="F87" s="355">
        <v>65.454509999999999</v>
      </c>
      <c r="G87" s="355">
        <v>31.735520000000001</v>
      </c>
      <c r="H87" s="355">
        <v>47.603279999999998</v>
      </c>
      <c r="I87" s="355">
        <v>83.30574</v>
      </c>
      <c r="J87" s="355">
        <v>65.454509999999999</v>
      </c>
      <c r="K87" s="355">
        <v>53.553690000000003</v>
      </c>
      <c r="L87" s="355">
        <v>69.421450000000007</v>
      </c>
      <c r="M87" s="355">
        <v>79.338800000000006</v>
      </c>
      <c r="N87" s="355">
        <v>126.94208</v>
      </c>
      <c r="O87" s="355">
        <v>166.61148</v>
      </c>
      <c r="P87" s="355">
        <v>144.79330999999999</v>
      </c>
      <c r="Q87" s="355">
        <v>135.7486868</v>
      </c>
      <c r="R87" s="82">
        <v>106.57</v>
      </c>
      <c r="S87" s="82">
        <v>88.3</v>
      </c>
      <c r="T87" s="82">
        <v>84.12</v>
      </c>
      <c r="U87" s="82">
        <v>112.9</v>
      </c>
      <c r="V87" s="82">
        <v>66.08</v>
      </c>
      <c r="W87" s="82">
        <v>95.8</v>
      </c>
      <c r="X87" s="82">
        <v>85.83</v>
      </c>
      <c r="Y87" s="82">
        <v>133.69999999999999</v>
      </c>
      <c r="Z87" s="82">
        <v>73.53</v>
      </c>
      <c r="AA87" s="82">
        <v>151.56</v>
      </c>
      <c r="AB87" s="82">
        <v>173.08</v>
      </c>
      <c r="AC87" s="82">
        <v>133.06</v>
      </c>
      <c r="AD87" s="82">
        <v>43.78</v>
      </c>
      <c r="AE87" s="82">
        <v>88.24458030000001</v>
      </c>
      <c r="AF87" s="10">
        <v>68.231368000000003</v>
      </c>
      <c r="AG87" s="355">
        <v>46.909065499999997</v>
      </c>
      <c r="AH87" s="355">
        <v>70.786731799998549</v>
      </c>
      <c r="AI87" s="355">
        <v>52.411892471717159</v>
      </c>
      <c r="AK87" s="450">
        <f t="shared" si="39"/>
        <v>32.999500882278802</v>
      </c>
      <c r="AL87" s="450">
        <f t="shared" si="40"/>
        <v>15.999758003529115</v>
      </c>
      <c r="AM87" s="450">
        <f t="shared" si="41"/>
        <v>23.999637005293671</v>
      </c>
      <c r="AN87" s="450">
        <f t="shared" si="42"/>
        <v>41.999364759263926</v>
      </c>
      <c r="AO87" s="450">
        <f t="shared" si="43"/>
        <v>32.999500882278802</v>
      </c>
      <c r="AP87" s="450">
        <f t="shared" si="44"/>
        <v>26.999591630955383</v>
      </c>
      <c r="AQ87" s="450">
        <f t="shared" si="45"/>
        <v>34.999470632719941</v>
      </c>
      <c r="AR87" s="450">
        <f t="shared" si="46"/>
        <v>39.999395008822788</v>
      </c>
      <c r="AS87" s="450">
        <f t="shared" si="47"/>
        <v>63.999032014116459</v>
      </c>
      <c r="AT87" s="450">
        <f t="shared" si="48"/>
        <v>83.998729518527853</v>
      </c>
      <c r="AU87" s="450">
        <f t="shared" si="49"/>
        <v>72.998895891101583</v>
      </c>
      <c r="AV87" s="450">
        <f t="shared" si="50"/>
        <v>68.438964860095794</v>
      </c>
      <c r="AW87" s="450">
        <f t="shared" si="51"/>
        <v>53.728258129568943</v>
      </c>
      <c r="AX87" s="450">
        <f t="shared" si="52"/>
        <v>44.517267456516258</v>
      </c>
      <c r="AY87" s="450">
        <f t="shared" si="53"/>
        <v>42.409881522561129</v>
      </c>
      <c r="AZ87" s="450">
        <f t="shared" si="54"/>
        <v>56.91958658936224</v>
      </c>
      <c r="BA87" s="450">
        <f t="shared" si="55"/>
        <v>33.314847491807413</v>
      </c>
      <c r="BB87" s="450">
        <f t="shared" si="56"/>
        <v>48.298462314091253</v>
      </c>
      <c r="BC87" s="450">
        <f t="shared" si="57"/>
        <v>43.271993950088223</v>
      </c>
      <c r="BD87" s="450">
        <f t="shared" si="58"/>
        <v>67.406100327703541</v>
      </c>
      <c r="BE87" s="450">
        <f t="shared" si="59"/>
        <v>37.070834383665236</v>
      </c>
      <c r="BF87" s="450">
        <f t="shared" si="60"/>
        <v>76.410385681875468</v>
      </c>
      <c r="BG87" s="450">
        <f t="shared" si="61"/>
        <v>87.259894126543998</v>
      </c>
      <c r="BH87" s="450">
        <f t="shared" si="62"/>
        <v>67.083438366523822</v>
      </c>
      <c r="BI87" s="450">
        <f t="shared" si="63"/>
        <v>22.072094781951098</v>
      </c>
      <c r="BJ87" s="450">
        <f t="shared" si="64"/>
        <v>44.489327098563152</v>
      </c>
      <c r="BK87" s="450">
        <f t="shared" si="65"/>
        <v>34.399479707587602</v>
      </c>
      <c r="BL87" s="450">
        <f t="shared" si="66"/>
        <v>23.649642298966473</v>
      </c>
      <c r="BM87" s="450">
        <f t="shared" si="67"/>
        <v>35.68779016889264</v>
      </c>
      <c r="BN87" s="450">
        <f t="shared" si="68"/>
        <v>26.423943771977392</v>
      </c>
      <c r="BQ87" s="549">
        <f t="shared" si="72"/>
        <v>41259</v>
      </c>
      <c r="BR87" s="450">
        <f t="shared" si="69"/>
        <v>31.368553037559685</v>
      </c>
      <c r="BT87" s="450">
        <f t="shared" si="70"/>
        <v>42.204623140912531</v>
      </c>
    </row>
    <row r="88" spans="1:72">
      <c r="A88" s="6">
        <v>12</v>
      </c>
      <c r="B88" s="6">
        <v>17</v>
      </c>
      <c r="C88" s="143">
        <f t="shared" si="71"/>
        <v>40894</v>
      </c>
      <c r="D88" s="82">
        <f t="shared" si="37"/>
        <v>81.974547229898974</v>
      </c>
      <c r="E88" s="82">
        <f t="shared" si="38"/>
        <v>41.328856614871398</v>
      </c>
      <c r="F88" s="355">
        <v>23.801639999999999</v>
      </c>
      <c r="G88" s="355">
        <v>49.586750000000002</v>
      </c>
      <c r="H88" s="355">
        <v>55.53716</v>
      </c>
      <c r="I88" s="355">
        <v>59.504100000000001</v>
      </c>
      <c r="J88" s="355">
        <v>75.371859999999998</v>
      </c>
      <c r="K88" s="355">
        <v>57.520630000000004</v>
      </c>
      <c r="L88" s="355">
        <v>69.421450000000007</v>
      </c>
      <c r="M88" s="355">
        <v>63.471040000000002</v>
      </c>
      <c r="N88" s="355">
        <v>115.04126000000001</v>
      </c>
      <c r="O88" s="355">
        <v>200.33047000000002</v>
      </c>
      <c r="P88" s="355">
        <v>136.85943</v>
      </c>
      <c r="Q88" s="355">
        <v>135.8081909</v>
      </c>
      <c r="R88" s="82">
        <v>115.9</v>
      </c>
      <c r="S88" s="82">
        <v>-95.18</v>
      </c>
      <c r="T88" s="82">
        <v>84.28</v>
      </c>
      <c r="U88" s="82">
        <v>104.1</v>
      </c>
      <c r="V88" s="82">
        <v>39.24</v>
      </c>
      <c r="W88" s="82">
        <v>95.84</v>
      </c>
      <c r="X88" s="82">
        <v>86.42</v>
      </c>
      <c r="Y88" s="82">
        <v>133.41999999999999</v>
      </c>
      <c r="Z88" s="82">
        <v>65.760000000000005</v>
      </c>
      <c r="AA88" s="82">
        <v>178.1</v>
      </c>
      <c r="AB88" s="82">
        <v>131.88999999999999</v>
      </c>
      <c r="AC88" s="82">
        <v>115.9</v>
      </c>
      <c r="AD88" s="82">
        <v>59.37</v>
      </c>
      <c r="AE88" s="82">
        <v>96.456146100000012</v>
      </c>
      <c r="AF88" s="10">
        <v>68.271037400000012</v>
      </c>
      <c r="AG88" s="355">
        <v>1.4876024999999999</v>
      </c>
      <c r="AH88" s="355">
        <v>83.563591100000011</v>
      </c>
      <c r="AI88" s="355">
        <v>52.164058896969692</v>
      </c>
      <c r="AK88" s="450">
        <f t="shared" si="39"/>
        <v>11.999818502646836</v>
      </c>
      <c r="AL88" s="450">
        <f t="shared" si="40"/>
        <v>24.999621880514244</v>
      </c>
      <c r="AM88" s="450">
        <f t="shared" si="41"/>
        <v>27.999576506175952</v>
      </c>
      <c r="AN88" s="450">
        <f t="shared" si="42"/>
        <v>29.999546256617091</v>
      </c>
      <c r="AO88" s="450">
        <f t="shared" si="43"/>
        <v>37.999425258381649</v>
      </c>
      <c r="AP88" s="450">
        <f t="shared" si="44"/>
        <v>28.999561381396521</v>
      </c>
      <c r="AQ88" s="450">
        <f t="shared" si="45"/>
        <v>34.999470632719941</v>
      </c>
      <c r="AR88" s="450">
        <f t="shared" si="46"/>
        <v>31.999516007058229</v>
      </c>
      <c r="AS88" s="450">
        <f t="shared" si="47"/>
        <v>57.999122762793043</v>
      </c>
      <c r="AT88" s="450">
        <f t="shared" si="48"/>
        <v>100.99847239727755</v>
      </c>
      <c r="AU88" s="450">
        <f t="shared" si="49"/>
        <v>68.998956390219305</v>
      </c>
      <c r="AV88" s="450">
        <f t="shared" si="50"/>
        <v>68.468964406352413</v>
      </c>
      <c r="AW88" s="450">
        <f t="shared" si="51"/>
        <v>58.432064532392239</v>
      </c>
      <c r="AX88" s="450">
        <f t="shared" si="52"/>
        <v>-47.98588353919839</v>
      </c>
      <c r="AY88" s="450">
        <f t="shared" si="53"/>
        <v>42.490547012856062</v>
      </c>
      <c r="AZ88" s="450">
        <f t="shared" si="54"/>
        <v>52.482984623140908</v>
      </c>
      <c r="BA88" s="450">
        <f t="shared" si="55"/>
        <v>19.783211494832369</v>
      </c>
      <c r="BB88" s="450">
        <f t="shared" si="56"/>
        <v>48.318628686664987</v>
      </c>
      <c r="BC88" s="450">
        <f t="shared" si="57"/>
        <v>43.569447945550792</v>
      </c>
      <c r="BD88" s="450">
        <f t="shared" si="58"/>
        <v>67.264935719687415</v>
      </c>
      <c r="BE88" s="450">
        <f t="shared" si="59"/>
        <v>33.153516511217546</v>
      </c>
      <c r="BF88" s="450">
        <f t="shared" si="60"/>
        <v>89.790773884547519</v>
      </c>
      <c r="BG88" s="450">
        <f t="shared" si="61"/>
        <v>66.493571968742117</v>
      </c>
      <c r="BH88" s="450">
        <f t="shared" si="62"/>
        <v>58.432064532392239</v>
      </c>
      <c r="BI88" s="450">
        <f t="shared" si="63"/>
        <v>29.931938492563649</v>
      </c>
      <c r="BJ88" s="450">
        <f t="shared" si="64"/>
        <v>48.629264481976307</v>
      </c>
      <c r="BK88" s="450">
        <f t="shared" si="65"/>
        <v>34.419479405092012</v>
      </c>
      <c r="BL88" s="450">
        <f t="shared" si="66"/>
        <v>0.74998865641542722</v>
      </c>
      <c r="BM88" s="450">
        <f t="shared" si="67"/>
        <v>42.129362793042603</v>
      </c>
      <c r="BN88" s="450">
        <f t="shared" si="68"/>
        <v>26.298996166861453</v>
      </c>
      <c r="BQ88" s="549">
        <f t="shared" si="72"/>
        <v>41260</v>
      </c>
      <c r="BR88" s="450">
        <f t="shared" si="69"/>
        <v>31.565998046382656</v>
      </c>
      <c r="BT88" s="450">
        <f t="shared" si="70"/>
        <v>40.064394025712126</v>
      </c>
    </row>
    <row r="89" spans="1:72">
      <c r="A89" s="6">
        <v>12</v>
      </c>
      <c r="B89" s="6">
        <v>18</v>
      </c>
      <c r="C89" s="143">
        <f t="shared" si="71"/>
        <v>40895</v>
      </c>
      <c r="D89" s="82">
        <f t="shared" si="37"/>
        <v>93.690141047542085</v>
      </c>
      <c r="E89" s="82">
        <f t="shared" si="38"/>
        <v>47.235471697349638</v>
      </c>
      <c r="F89" s="355">
        <v>33.718989999999998</v>
      </c>
      <c r="G89" s="355">
        <v>51.570219999999999</v>
      </c>
      <c r="H89" s="355">
        <v>65.454509999999999</v>
      </c>
      <c r="I89" s="355">
        <v>73.388390000000001</v>
      </c>
      <c r="J89" s="355">
        <v>75.371859999999998</v>
      </c>
      <c r="K89" s="355">
        <v>65.454509999999999</v>
      </c>
      <c r="L89" s="355">
        <v>61.487570000000005</v>
      </c>
      <c r="M89" s="355">
        <v>55.53716</v>
      </c>
      <c r="N89" s="355">
        <v>107.10738000000001</v>
      </c>
      <c r="O89" s="355">
        <v>174.54536000000002</v>
      </c>
      <c r="P89" s="355">
        <v>119.0082</v>
      </c>
      <c r="Q89" s="355">
        <v>113.8313433</v>
      </c>
      <c r="R89" s="82">
        <v>116.83</v>
      </c>
      <c r="S89" s="82">
        <v>272.10000000000002</v>
      </c>
      <c r="T89" s="82">
        <v>92.6</v>
      </c>
      <c r="U89" s="82">
        <v>104.75</v>
      </c>
      <c r="V89" s="82">
        <v>83.91</v>
      </c>
      <c r="W89" s="82">
        <v>84.78</v>
      </c>
      <c r="X89" s="82">
        <v>94.56</v>
      </c>
      <c r="Y89" s="82">
        <v>115.31</v>
      </c>
      <c r="Z89" s="82">
        <v>73.75</v>
      </c>
      <c r="AA89" s="82">
        <v>137.01</v>
      </c>
      <c r="AB89" s="82">
        <v>131.61000000000001</v>
      </c>
      <c r="AC89" s="82">
        <v>116.26</v>
      </c>
      <c r="AD89" s="82">
        <v>35.369999999999997</v>
      </c>
      <c r="AE89" s="82">
        <v>80.290865599999989</v>
      </c>
      <c r="AF89" s="10">
        <v>68.310706799999991</v>
      </c>
      <c r="AG89" s="355">
        <v>54.426416800000005</v>
      </c>
      <c r="AH89" s="355">
        <v>83.1668971</v>
      </c>
      <c r="AI89" s="355">
        <v>69.19385182626263</v>
      </c>
      <c r="AK89" s="450">
        <f t="shared" si="39"/>
        <v>16.999742878749682</v>
      </c>
      <c r="AL89" s="450">
        <f t="shared" si="40"/>
        <v>25.99960675573481</v>
      </c>
      <c r="AM89" s="450">
        <f t="shared" si="41"/>
        <v>32.999500882278802</v>
      </c>
      <c r="AN89" s="450">
        <f t="shared" si="42"/>
        <v>36.99944038316108</v>
      </c>
      <c r="AO89" s="450">
        <f t="shared" si="43"/>
        <v>37.999425258381649</v>
      </c>
      <c r="AP89" s="450">
        <f t="shared" si="44"/>
        <v>32.999500882278802</v>
      </c>
      <c r="AQ89" s="450">
        <f t="shared" si="45"/>
        <v>30.999531131837664</v>
      </c>
      <c r="AR89" s="450">
        <f t="shared" si="46"/>
        <v>27.999576506175952</v>
      </c>
      <c r="AS89" s="450">
        <f t="shared" si="47"/>
        <v>53.999183261910765</v>
      </c>
      <c r="AT89" s="450">
        <f t="shared" si="48"/>
        <v>87.998669019410144</v>
      </c>
      <c r="AU89" s="450">
        <f t="shared" si="49"/>
        <v>59.999092513234181</v>
      </c>
      <c r="AV89" s="450">
        <f t="shared" si="50"/>
        <v>57.389131988908495</v>
      </c>
      <c r="AW89" s="450">
        <f t="shared" si="51"/>
        <v>58.90093269473153</v>
      </c>
      <c r="AX89" s="450">
        <f t="shared" si="52"/>
        <v>137.18174943282077</v>
      </c>
      <c r="AY89" s="450">
        <f t="shared" si="53"/>
        <v>46.685152508192587</v>
      </c>
      <c r="AZ89" s="450">
        <f t="shared" si="54"/>
        <v>52.81068817746408</v>
      </c>
      <c r="BA89" s="450">
        <f t="shared" si="55"/>
        <v>42.304008066549024</v>
      </c>
      <c r="BB89" s="450">
        <f t="shared" si="56"/>
        <v>42.742626670027725</v>
      </c>
      <c r="BC89" s="450">
        <f t="shared" si="57"/>
        <v>47.67330476430552</v>
      </c>
      <c r="BD89" s="450">
        <f t="shared" si="58"/>
        <v>58.134610536929671</v>
      </c>
      <c r="BE89" s="450">
        <f t="shared" si="59"/>
        <v>37.181749432820773</v>
      </c>
      <c r="BF89" s="450">
        <f t="shared" si="60"/>
        <v>69.074867658179983</v>
      </c>
      <c r="BG89" s="450">
        <f t="shared" si="61"/>
        <v>66.352407360725991</v>
      </c>
      <c r="BH89" s="450">
        <f t="shared" si="62"/>
        <v>58.613561885555839</v>
      </c>
      <c r="BI89" s="450">
        <f t="shared" si="63"/>
        <v>17.832114948323667</v>
      </c>
      <c r="BJ89" s="450">
        <f t="shared" si="64"/>
        <v>40.479387748928659</v>
      </c>
      <c r="BK89" s="450">
        <f t="shared" si="65"/>
        <v>34.439479102596415</v>
      </c>
      <c r="BL89" s="450">
        <f t="shared" si="66"/>
        <v>27.439584976052434</v>
      </c>
      <c r="BM89" s="450">
        <f t="shared" si="67"/>
        <v>41.929365817998487</v>
      </c>
      <c r="BN89" s="450">
        <f t="shared" si="68"/>
        <v>34.884724893502714</v>
      </c>
      <c r="BQ89" s="549">
        <f t="shared" si="72"/>
        <v>41261</v>
      </c>
      <c r="BR89" s="450">
        <f t="shared" si="69"/>
        <v>34.126241983866905</v>
      </c>
      <c r="BT89" s="450">
        <f t="shared" si="70"/>
        <v>42.116686942273759</v>
      </c>
    </row>
    <row r="90" spans="1:72">
      <c r="A90" s="6">
        <v>12</v>
      </c>
      <c r="B90" s="6">
        <v>19</v>
      </c>
      <c r="C90" s="143">
        <f t="shared" si="71"/>
        <v>40896</v>
      </c>
      <c r="D90" s="82">
        <f t="shared" si="37"/>
        <v>94.603973239898991</v>
      </c>
      <c r="E90" s="82">
        <f t="shared" si="38"/>
        <v>47.696195677221731</v>
      </c>
      <c r="F90" s="355">
        <v>49.586750000000002</v>
      </c>
      <c r="G90" s="355">
        <v>29.752050000000001</v>
      </c>
      <c r="H90" s="355">
        <v>65.454509999999999</v>
      </c>
      <c r="I90" s="355">
        <v>91.239620000000002</v>
      </c>
      <c r="J90" s="355">
        <v>128.92555000000002</v>
      </c>
      <c r="K90" s="355">
        <v>55.53716</v>
      </c>
      <c r="L90" s="355">
        <v>61.487570000000005</v>
      </c>
      <c r="M90" s="355">
        <v>81.322270000000003</v>
      </c>
      <c r="N90" s="355">
        <v>117.02473000000001</v>
      </c>
      <c r="O90" s="355">
        <v>210.24782000000002</v>
      </c>
      <c r="P90" s="355">
        <v>158.67760000000001</v>
      </c>
      <c r="Q90" s="355">
        <v>123.3321646</v>
      </c>
      <c r="R90" s="82">
        <v>145.91999999999999</v>
      </c>
      <c r="S90" s="82">
        <v>115.4</v>
      </c>
      <c r="T90" s="82">
        <v>101.29</v>
      </c>
      <c r="U90" s="82">
        <v>95.96</v>
      </c>
      <c r="V90" s="82">
        <v>84.78</v>
      </c>
      <c r="W90" s="82">
        <v>84.43</v>
      </c>
      <c r="X90" s="82">
        <v>95.04</v>
      </c>
      <c r="Y90" s="82">
        <v>134.18</v>
      </c>
      <c r="Z90" s="82">
        <v>43.15</v>
      </c>
      <c r="AA90" s="82">
        <v>102.27</v>
      </c>
      <c r="AB90" s="82">
        <v>132.13</v>
      </c>
      <c r="AC90" s="82">
        <v>108.16</v>
      </c>
      <c r="AD90" s="82">
        <v>43.96</v>
      </c>
      <c r="AE90" s="82">
        <v>96.634658400000006</v>
      </c>
      <c r="AF90" s="10">
        <v>85.051193600000005</v>
      </c>
      <c r="AG90" s="355">
        <v>61.844594600000001</v>
      </c>
      <c r="AH90" s="355">
        <v>83.1668971</v>
      </c>
      <c r="AI90" s="355">
        <v>52.164058896969692</v>
      </c>
      <c r="AK90" s="450">
        <f t="shared" si="39"/>
        <v>24.999621880514244</v>
      </c>
      <c r="AL90" s="450">
        <f t="shared" si="40"/>
        <v>14.999773128308545</v>
      </c>
      <c r="AM90" s="450">
        <f t="shared" si="41"/>
        <v>32.999500882278802</v>
      </c>
      <c r="AN90" s="450">
        <f t="shared" si="42"/>
        <v>45.999304260146204</v>
      </c>
      <c r="AO90" s="450">
        <f t="shared" si="43"/>
        <v>64.999016889337042</v>
      </c>
      <c r="AP90" s="450">
        <f t="shared" si="44"/>
        <v>27.999576506175952</v>
      </c>
      <c r="AQ90" s="450">
        <f t="shared" si="45"/>
        <v>30.999531131837664</v>
      </c>
      <c r="AR90" s="450">
        <f t="shared" si="46"/>
        <v>40.999379884043357</v>
      </c>
      <c r="AS90" s="450">
        <f t="shared" si="47"/>
        <v>58.999107638013612</v>
      </c>
      <c r="AT90" s="450">
        <f t="shared" si="48"/>
        <v>105.99839677338039</v>
      </c>
      <c r="AU90" s="450">
        <f t="shared" si="49"/>
        <v>79.998790017645575</v>
      </c>
      <c r="AV90" s="450">
        <f t="shared" si="50"/>
        <v>62.179059541215025</v>
      </c>
      <c r="AW90" s="450">
        <f t="shared" si="51"/>
        <v>73.566927148979076</v>
      </c>
      <c r="AX90" s="450">
        <f t="shared" si="52"/>
        <v>58.179984875220569</v>
      </c>
      <c r="AY90" s="450">
        <f t="shared" si="53"/>
        <v>51.066296949836151</v>
      </c>
      <c r="AZ90" s="450">
        <f t="shared" si="54"/>
        <v>48.379127804386179</v>
      </c>
      <c r="BA90" s="450">
        <f t="shared" si="55"/>
        <v>42.742626670027725</v>
      </c>
      <c r="BB90" s="450">
        <f t="shared" si="56"/>
        <v>42.566170910007564</v>
      </c>
      <c r="BC90" s="450">
        <f t="shared" si="57"/>
        <v>47.91530123519032</v>
      </c>
      <c r="BD90" s="450">
        <f t="shared" si="58"/>
        <v>67.648096798588355</v>
      </c>
      <c r="BE90" s="450">
        <f t="shared" si="59"/>
        <v>21.754474413914796</v>
      </c>
      <c r="BF90" s="450">
        <f t="shared" si="60"/>
        <v>51.560373077892613</v>
      </c>
      <c r="BG90" s="450">
        <f t="shared" si="61"/>
        <v>66.614570204184517</v>
      </c>
      <c r="BH90" s="450">
        <f t="shared" si="62"/>
        <v>54.529871439374837</v>
      </c>
      <c r="BI90" s="450">
        <f t="shared" si="63"/>
        <v>22.162843458532898</v>
      </c>
      <c r="BJ90" s="450">
        <f t="shared" si="64"/>
        <v>48.719263120746156</v>
      </c>
      <c r="BK90" s="450">
        <f t="shared" si="65"/>
        <v>42.879351449458028</v>
      </c>
      <c r="BL90" s="450">
        <f t="shared" si="66"/>
        <v>31.179528409377362</v>
      </c>
      <c r="BM90" s="450">
        <f t="shared" si="67"/>
        <v>41.929365817998487</v>
      </c>
      <c r="BN90" s="450">
        <f t="shared" si="68"/>
        <v>26.298996166861453</v>
      </c>
      <c r="BQ90" s="549">
        <f t="shared" si="72"/>
        <v>41262</v>
      </c>
      <c r="BR90" s="450">
        <f t="shared" si="69"/>
        <v>37.428546849004285</v>
      </c>
      <c r="BT90" s="450">
        <f t="shared" si="70"/>
        <v>46.957302747668265</v>
      </c>
    </row>
    <row r="91" spans="1:72">
      <c r="A91" s="6">
        <v>12</v>
      </c>
      <c r="B91" s="6">
        <v>20</v>
      </c>
      <c r="C91" s="143">
        <f t="shared" si="71"/>
        <v>40897</v>
      </c>
      <c r="D91" s="82">
        <f t="shared" si="37"/>
        <v>91.268998787542245</v>
      </c>
      <c r="E91" s="82">
        <f t="shared" si="38"/>
        <v>46.014811813408947</v>
      </c>
      <c r="F91" s="355">
        <v>57.520630000000004</v>
      </c>
      <c r="G91" s="355">
        <v>29.752050000000001</v>
      </c>
      <c r="H91" s="355">
        <v>65.454509999999999</v>
      </c>
      <c r="I91" s="355">
        <v>73.388390000000001</v>
      </c>
      <c r="J91" s="355">
        <v>119.0082</v>
      </c>
      <c r="K91" s="355">
        <v>39.669400000000003</v>
      </c>
      <c r="L91" s="355">
        <v>69.421450000000007</v>
      </c>
      <c r="M91" s="355">
        <v>91.239620000000002</v>
      </c>
      <c r="N91" s="355">
        <v>107.10738000000001</v>
      </c>
      <c r="O91" s="355">
        <v>158.67760000000001</v>
      </c>
      <c r="P91" s="355">
        <v>176.52883</v>
      </c>
      <c r="Q91" s="355">
        <v>120.49580250000001</v>
      </c>
      <c r="R91" s="82">
        <v>119.05</v>
      </c>
      <c r="S91" s="82">
        <v>71.81</v>
      </c>
      <c r="T91" s="82">
        <v>101.41</v>
      </c>
      <c r="U91" s="82">
        <v>95.99</v>
      </c>
      <c r="V91" s="82">
        <v>84.48</v>
      </c>
      <c r="W91" s="82">
        <v>93.45</v>
      </c>
      <c r="X91" s="82">
        <v>78.260000000000005</v>
      </c>
      <c r="Y91" s="82">
        <v>133.88999999999999</v>
      </c>
      <c r="Z91" s="82">
        <v>66.14</v>
      </c>
      <c r="AA91" s="82">
        <v>111.77</v>
      </c>
      <c r="AB91" s="82">
        <v>148.79</v>
      </c>
      <c r="AC91" s="82">
        <v>117.03</v>
      </c>
      <c r="AD91" s="82">
        <v>91.23</v>
      </c>
      <c r="AE91" s="82">
        <v>88.601604900000012</v>
      </c>
      <c r="AF91" s="10">
        <v>68.370210900000004</v>
      </c>
      <c r="AG91" s="355">
        <v>31.973536400000004</v>
      </c>
      <c r="AH91" s="355">
        <v>58.366897100004365</v>
      </c>
      <c r="AI91" s="355">
        <v>69.19385182626263</v>
      </c>
      <c r="AK91" s="450">
        <f t="shared" si="39"/>
        <v>28.999561381396521</v>
      </c>
      <c r="AL91" s="450">
        <f t="shared" si="40"/>
        <v>14.999773128308545</v>
      </c>
      <c r="AM91" s="450">
        <f t="shared" si="41"/>
        <v>32.999500882278802</v>
      </c>
      <c r="AN91" s="450">
        <f t="shared" si="42"/>
        <v>36.99944038316108</v>
      </c>
      <c r="AO91" s="450">
        <f t="shared" si="43"/>
        <v>59.999092513234181</v>
      </c>
      <c r="AP91" s="450">
        <f t="shared" si="44"/>
        <v>19.999697504411394</v>
      </c>
      <c r="AQ91" s="450">
        <f t="shared" si="45"/>
        <v>34.999470632719941</v>
      </c>
      <c r="AR91" s="450">
        <f t="shared" si="46"/>
        <v>45.999304260146204</v>
      </c>
      <c r="AS91" s="450">
        <f t="shared" si="47"/>
        <v>53.999183261910765</v>
      </c>
      <c r="AT91" s="450">
        <f t="shared" si="48"/>
        <v>79.998790017645575</v>
      </c>
      <c r="AU91" s="450">
        <f t="shared" si="49"/>
        <v>88.998653894630706</v>
      </c>
      <c r="AV91" s="450">
        <f t="shared" si="50"/>
        <v>60.749081169649614</v>
      </c>
      <c r="AW91" s="450">
        <f t="shared" si="51"/>
        <v>60.020166372573733</v>
      </c>
      <c r="AX91" s="450">
        <f t="shared" si="52"/>
        <v>36.20368036299471</v>
      </c>
      <c r="AY91" s="450">
        <f t="shared" si="53"/>
        <v>51.126796067557343</v>
      </c>
      <c r="AZ91" s="450">
        <f t="shared" si="54"/>
        <v>48.394252583816481</v>
      </c>
      <c r="BA91" s="450">
        <f t="shared" si="55"/>
        <v>42.591378875724729</v>
      </c>
      <c r="BB91" s="450">
        <f t="shared" si="56"/>
        <v>47.113687925384419</v>
      </c>
      <c r="BC91" s="450">
        <f t="shared" si="57"/>
        <v>39.4555079405092</v>
      </c>
      <c r="BD91" s="450">
        <f t="shared" si="58"/>
        <v>67.501890597428783</v>
      </c>
      <c r="BE91" s="450">
        <f t="shared" si="59"/>
        <v>33.345097050668009</v>
      </c>
      <c r="BF91" s="450">
        <f t="shared" si="60"/>
        <v>56.349886564154268</v>
      </c>
      <c r="BG91" s="450">
        <f t="shared" si="61"/>
        <v>75.01386438114443</v>
      </c>
      <c r="BH91" s="450">
        <f t="shared" si="62"/>
        <v>59.001764557600204</v>
      </c>
      <c r="BI91" s="450">
        <f t="shared" si="63"/>
        <v>45.994454247542222</v>
      </c>
      <c r="BJ91" s="450">
        <f t="shared" si="64"/>
        <v>44.669324376102857</v>
      </c>
      <c r="BK91" s="450">
        <f t="shared" si="65"/>
        <v>34.469478648853041</v>
      </c>
      <c r="BL91" s="450">
        <f t="shared" si="66"/>
        <v>16.119756188555584</v>
      </c>
      <c r="BM91" s="450">
        <f t="shared" si="67"/>
        <v>29.426214822286042</v>
      </c>
      <c r="BN91" s="450">
        <f t="shared" si="68"/>
        <v>34.884724893502714</v>
      </c>
      <c r="BQ91" s="549">
        <f t="shared" si="72"/>
        <v>41263</v>
      </c>
      <c r="BR91" s="450">
        <f t="shared" si="69"/>
        <v>38.120381648601509</v>
      </c>
      <c r="BT91" s="450">
        <f t="shared" si="70"/>
        <v>45.331889311822536</v>
      </c>
    </row>
    <row r="92" spans="1:72">
      <c r="A92" s="6">
        <v>12</v>
      </c>
      <c r="B92" s="6">
        <v>21</v>
      </c>
      <c r="C92" s="143">
        <f t="shared" si="71"/>
        <v>40898</v>
      </c>
      <c r="D92" s="82">
        <f t="shared" si="37"/>
        <v>92.463379696700329</v>
      </c>
      <c r="E92" s="82">
        <f t="shared" si="38"/>
        <v>46.616979181283469</v>
      </c>
      <c r="F92" s="355">
        <v>41.65287</v>
      </c>
      <c r="G92" s="355">
        <v>43.636340000000004</v>
      </c>
      <c r="H92" s="355">
        <v>55.53716</v>
      </c>
      <c r="I92" s="355">
        <v>91.239620000000002</v>
      </c>
      <c r="J92" s="355">
        <v>63.471040000000002</v>
      </c>
      <c r="K92" s="355">
        <v>57.520630000000004</v>
      </c>
      <c r="L92" s="355">
        <v>51.570219999999999</v>
      </c>
      <c r="M92" s="355">
        <v>117.02473000000001</v>
      </c>
      <c r="N92" s="355">
        <v>126.94208</v>
      </c>
      <c r="O92" s="355">
        <v>122.97514000000001</v>
      </c>
      <c r="P92" s="355">
        <v>257.85110000000003</v>
      </c>
      <c r="Q92" s="355">
        <v>103.4379605</v>
      </c>
      <c r="R92" s="82">
        <v>119.96</v>
      </c>
      <c r="S92" s="82">
        <v>98</v>
      </c>
      <c r="T92" s="82">
        <v>93</v>
      </c>
      <c r="U92" s="82">
        <v>79.27</v>
      </c>
      <c r="V92" s="82">
        <v>49.22</v>
      </c>
      <c r="W92" s="82">
        <v>93.11</v>
      </c>
      <c r="X92" s="82">
        <v>90.93</v>
      </c>
      <c r="Y92" s="82">
        <v>115.85</v>
      </c>
      <c r="Z92" s="82">
        <v>58.79</v>
      </c>
      <c r="AA92" s="82">
        <v>130.33000000000001</v>
      </c>
      <c r="AB92" s="82">
        <v>156.94</v>
      </c>
      <c r="AC92" s="82">
        <v>108.53</v>
      </c>
      <c r="AD92" s="82">
        <v>51.39</v>
      </c>
      <c r="AE92" s="82">
        <v>96.813170700000015</v>
      </c>
      <c r="AF92" s="10">
        <v>92.647883700000008</v>
      </c>
      <c r="AG92" s="355">
        <v>54.466086200000007</v>
      </c>
      <c r="AH92" s="355">
        <v>83.1668971</v>
      </c>
      <c r="AI92" s="355">
        <v>68.628462701010108</v>
      </c>
      <c r="AK92" s="450">
        <f t="shared" si="39"/>
        <v>20.999682379631963</v>
      </c>
      <c r="AL92" s="450">
        <f t="shared" si="40"/>
        <v>21.999667254852536</v>
      </c>
      <c r="AM92" s="450">
        <f t="shared" si="41"/>
        <v>27.999576506175952</v>
      </c>
      <c r="AN92" s="450">
        <f t="shared" si="42"/>
        <v>45.999304260146204</v>
      </c>
      <c r="AO92" s="450">
        <f t="shared" si="43"/>
        <v>31.999516007058229</v>
      </c>
      <c r="AP92" s="450">
        <f t="shared" si="44"/>
        <v>28.999561381396521</v>
      </c>
      <c r="AQ92" s="450">
        <f t="shared" si="45"/>
        <v>25.99960675573481</v>
      </c>
      <c r="AR92" s="450">
        <f t="shared" si="46"/>
        <v>58.999107638013612</v>
      </c>
      <c r="AS92" s="450">
        <f t="shared" si="47"/>
        <v>63.999032014116459</v>
      </c>
      <c r="AT92" s="450">
        <f t="shared" si="48"/>
        <v>61.999062263675327</v>
      </c>
      <c r="AU92" s="450">
        <f t="shared" si="49"/>
        <v>129.99803377867408</v>
      </c>
      <c r="AV92" s="450">
        <f t="shared" si="50"/>
        <v>52.149211242752713</v>
      </c>
      <c r="AW92" s="450">
        <f t="shared" si="51"/>
        <v>60.478951348626161</v>
      </c>
      <c r="AX92" s="450">
        <f t="shared" si="52"/>
        <v>49.407612805646586</v>
      </c>
      <c r="AY92" s="450">
        <f t="shared" si="53"/>
        <v>46.88681623392992</v>
      </c>
      <c r="AZ92" s="450">
        <f t="shared" si="54"/>
        <v>39.964708847995965</v>
      </c>
      <c r="BA92" s="450">
        <f t="shared" si="55"/>
        <v>24.814721451978823</v>
      </c>
      <c r="BB92" s="450">
        <f t="shared" si="56"/>
        <v>46.942273758507689</v>
      </c>
      <c r="BC92" s="450">
        <f t="shared" si="57"/>
        <v>45.843206453239226</v>
      </c>
      <c r="BD92" s="450">
        <f t="shared" si="58"/>
        <v>58.406856566675067</v>
      </c>
      <c r="BE92" s="450">
        <f t="shared" si="59"/>
        <v>29.639526090244516</v>
      </c>
      <c r="BF92" s="450">
        <f t="shared" si="60"/>
        <v>65.707083438366524</v>
      </c>
      <c r="BG92" s="450">
        <f t="shared" si="61"/>
        <v>79.122762793042597</v>
      </c>
      <c r="BH92" s="450">
        <f t="shared" si="62"/>
        <v>54.716410385681876</v>
      </c>
      <c r="BI92" s="450">
        <f t="shared" si="63"/>
        <v>25.908747164103858</v>
      </c>
      <c r="BJ92" s="450">
        <f t="shared" si="64"/>
        <v>48.809261759516012</v>
      </c>
      <c r="BK92" s="450">
        <f t="shared" si="65"/>
        <v>46.709293521552816</v>
      </c>
      <c r="BL92" s="450">
        <f t="shared" si="66"/>
        <v>27.459584673556847</v>
      </c>
      <c r="BM92" s="450">
        <f t="shared" si="67"/>
        <v>41.929365817998487</v>
      </c>
      <c r="BN92" s="450">
        <f t="shared" si="68"/>
        <v>34.599678699778224</v>
      </c>
      <c r="BQ92" s="549">
        <f t="shared" si="72"/>
        <v>41264</v>
      </c>
      <c r="BR92" s="450">
        <f t="shared" si="69"/>
        <v>34.840531988908495</v>
      </c>
      <c r="BT92" s="450">
        <f t="shared" si="70"/>
        <v>46.354298890849506</v>
      </c>
    </row>
    <row r="93" spans="1:72">
      <c r="A93" s="6">
        <v>12</v>
      </c>
      <c r="B93" s="6">
        <v>22</v>
      </c>
      <c r="C93" s="143">
        <f t="shared" si="71"/>
        <v>40899</v>
      </c>
      <c r="D93" s="82">
        <f t="shared" si="37"/>
        <v>86.720306174208517</v>
      </c>
      <c r="E93" s="82">
        <f t="shared" si="38"/>
        <v>43.721511378648792</v>
      </c>
      <c r="F93" s="355">
        <v>41.65287</v>
      </c>
      <c r="G93" s="355">
        <v>43.636340000000004</v>
      </c>
      <c r="H93" s="355">
        <v>57.520630000000004</v>
      </c>
      <c r="I93" s="355">
        <v>55.53716</v>
      </c>
      <c r="J93" s="355">
        <v>83.30574</v>
      </c>
      <c r="K93" s="355">
        <v>19.834700000000002</v>
      </c>
      <c r="L93" s="355">
        <v>49.586750000000002</v>
      </c>
      <c r="M93" s="355">
        <v>81.322270000000003</v>
      </c>
      <c r="N93" s="355">
        <v>107.10738000000001</v>
      </c>
      <c r="O93" s="355">
        <v>158.67760000000001</v>
      </c>
      <c r="P93" s="355">
        <v>178.51230000000001</v>
      </c>
      <c r="Q93" s="355">
        <v>95.444576400000003</v>
      </c>
      <c r="R93" s="82">
        <v>84.51</v>
      </c>
      <c r="S93" s="82">
        <v>124.52</v>
      </c>
      <c r="T93" s="82">
        <v>101.68</v>
      </c>
      <c r="U93" s="82">
        <v>96.08</v>
      </c>
      <c r="V93" s="82">
        <v>58.39</v>
      </c>
      <c r="W93" s="82">
        <v>93.16</v>
      </c>
      <c r="X93" s="82">
        <v>79.989999999999995</v>
      </c>
      <c r="Y93" s="82">
        <v>116.49</v>
      </c>
      <c r="Z93" s="82">
        <v>64.33</v>
      </c>
      <c r="AA93" s="82">
        <v>114.75</v>
      </c>
      <c r="AB93" s="82">
        <v>165.47</v>
      </c>
      <c r="AC93" s="82">
        <v>117.78</v>
      </c>
      <c r="AD93" s="82">
        <v>35.979999999999997</v>
      </c>
      <c r="AE93" s="82">
        <v>88.799951900000011</v>
      </c>
      <c r="AF93" s="10">
        <v>76.760289000000014</v>
      </c>
      <c r="AG93" s="355">
        <v>69.619797000000005</v>
      </c>
      <c r="AH93" s="355">
        <v>70.776897099993306</v>
      </c>
      <c r="AI93" s="355">
        <v>70.38393382626262</v>
      </c>
      <c r="AK93" s="450">
        <f t="shared" si="39"/>
        <v>20.999682379631963</v>
      </c>
      <c r="AL93" s="450">
        <f t="shared" si="40"/>
        <v>21.999667254852536</v>
      </c>
      <c r="AM93" s="450">
        <f t="shared" si="41"/>
        <v>28.999561381396521</v>
      </c>
      <c r="AN93" s="450">
        <f t="shared" si="42"/>
        <v>27.999576506175952</v>
      </c>
      <c r="AO93" s="450">
        <f t="shared" si="43"/>
        <v>41.999364759263926</v>
      </c>
      <c r="AP93" s="450">
        <f t="shared" si="44"/>
        <v>9.9998487522056969</v>
      </c>
      <c r="AQ93" s="450">
        <f t="shared" si="45"/>
        <v>24.999621880514244</v>
      </c>
      <c r="AR93" s="450">
        <f t="shared" si="46"/>
        <v>40.999379884043357</v>
      </c>
      <c r="AS93" s="450">
        <f t="shared" si="47"/>
        <v>53.999183261910765</v>
      </c>
      <c r="AT93" s="450">
        <f t="shared" si="48"/>
        <v>79.998790017645575</v>
      </c>
      <c r="AU93" s="450">
        <f t="shared" si="49"/>
        <v>89.998638769851283</v>
      </c>
      <c r="AV93" s="450">
        <f t="shared" si="50"/>
        <v>48.119272195613817</v>
      </c>
      <c r="AW93" s="450">
        <f t="shared" si="51"/>
        <v>42.606503655155031</v>
      </c>
      <c r="AX93" s="450">
        <f t="shared" si="52"/>
        <v>62.77791782203176</v>
      </c>
      <c r="AY93" s="450">
        <f t="shared" si="53"/>
        <v>51.262919082430052</v>
      </c>
      <c r="AZ93" s="450">
        <f t="shared" si="54"/>
        <v>48.439626922107387</v>
      </c>
      <c r="BA93" s="450">
        <f t="shared" si="55"/>
        <v>29.437862364507183</v>
      </c>
      <c r="BB93" s="450">
        <f t="shared" si="56"/>
        <v>46.967481724224854</v>
      </c>
      <c r="BC93" s="450">
        <f t="shared" si="57"/>
        <v>40.327703554323165</v>
      </c>
      <c r="BD93" s="450">
        <f t="shared" si="58"/>
        <v>58.7295185278548</v>
      </c>
      <c r="BE93" s="450">
        <f t="shared" si="59"/>
        <v>32.432568691706578</v>
      </c>
      <c r="BF93" s="450">
        <f t="shared" si="60"/>
        <v>57.852281320897404</v>
      </c>
      <c r="BG93" s="450">
        <f t="shared" si="61"/>
        <v>83.42324174439122</v>
      </c>
      <c r="BH93" s="450">
        <f t="shared" si="62"/>
        <v>59.379884043357698</v>
      </c>
      <c r="BI93" s="450">
        <f t="shared" si="63"/>
        <v>18.139652130073102</v>
      </c>
      <c r="BJ93" s="450">
        <f t="shared" si="64"/>
        <v>44.769322863624907</v>
      </c>
      <c r="BK93" s="450">
        <f t="shared" si="65"/>
        <v>38.699414671036052</v>
      </c>
      <c r="BL93" s="450">
        <f t="shared" si="66"/>
        <v>35.099469120241999</v>
      </c>
      <c r="BM93" s="450">
        <f t="shared" si="67"/>
        <v>35.68283191328122</v>
      </c>
      <c r="BN93" s="450">
        <f t="shared" si="68"/>
        <v>35.484715818635046</v>
      </c>
      <c r="BQ93" s="549">
        <f t="shared" si="72"/>
        <v>41265</v>
      </c>
      <c r="BR93" s="450">
        <f t="shared" si="69"/>
        <v>30.489940269724389</v>
      </c>
      <c r="BT93" s="450">
        <f t="shared" si="70"/>
        <v>41.499372321653638</v>
      </c>
    </row>
    <row r="94" spans="1:72">
      <c r="A94" s="6">
        <v>12</v>
      </c>
      <c r="B94" s="6">
        <v>23</v>
      </c>
      <c r="C94" s="143">
        <f t="shared" si="71"/>
        <v>40900</v>
      </c>
      <c r="D94" s="82">
        <f t="shared" si="37"/>
        <v>87.750943624074125</v>
      </c>
      <c r="E94" s="82">
        <f t="shared" si="38"/>
        <v>44.241124707746586</v>
      </c>
      <c r="F94" s="355">
        <v>51.570219999999999</v>
      </c>
      <c r="G94" s="355">
        <v>37.685929999999999</v>
      </c>
      <c r="H94" s="355">
        <v>59.504100000000001</v>
      </c>
      <c r="I94" s="355">
        <v>75.371859999999998</v>
      </c>
      <c r="J94" s="355">
        <v>67.437979999999996</v>
      </c>
      <c r="K94" s="355">
        <v>77.355330000000009</v>
      </c>
      <c r="L94" s="355">
        <v>89.256150000000005</v>
      </c>
      <c r="M94" s="355">
        <v>53.553690000000003</v>
      </c>
      <c r="N94" s="355">
        <v>107.10738000000001</v>
      </c>
      <c r="O94" s="355">
        <v>202.31394</v>
      </c>
      <c r="P94" s="355">
        <v>178.51230000000001</v>
      </c>
      <c r="Q94" s="355">
        <v>75.570207000000011</v>
      </c>
      <c r="R94" s="82">
        <v>111.72</v>
      </c>
      <c r="S94" s="82">
        <v>115.8</v>
      </c>
      <c r="T94" s="82">
        <v>93.28</v>
      </c>
      <c r="U94" s="82">
        <v>96.13</v>
      </c>
      <c r="V94" s="82">
        <v>67.09</v>
      </c>
      <c r="W94" s="82">
        <v>85.09</v>
      </c>
      <c r="X94" s="82">
        <v>72.5</v>
      </c>
      <c r="Y94" s="82">
        <v>116.24</v>
      </c>
      <c r="Z94" s="82">
        <v>63.25</v>
      </c>
      <c r="AA94" s="82">
        <v>132.4</v>
      </c>
      <c r="AB94" s="82">
        <v>157.1</v>
      </c>
      <c r="AC94" s="82">
        <v>109.75</v>
      </c>
      <c r="AD94" s="82">
        <v>43.78</v>
      </c>
      <c r="AE94" s="82">
        <v>80.39003910000001</v>
      </c>
      <c r="AF94" s="10">
        <v>60.535504400000001</v>
      </c>
      <c r="AG94" s="355">
        <v>39.014854900000003</v>
      </c>
      <c r="AH94" s="355">
        <v>58.386897100001164</v>
      </c>
      <c r="AI94" s="355">
        <v>54.831926222222229</v>
      </c>
      <c r="AK94" s="450">
        <f t="shared" si="39"/>
        <v>25.99960675573481</v>
      </c>
      <c r="AL94" s="450">
        <f t="shared" si="40"/>
        <v>18.999712629190824</v>
      </c>
      <c r="AM94" s="450">
        <f t="shared" si="41"/>
        <v>29.999546256617091</v>
      </c>
      <c r="AN94" s="450">
        <f t="shared" si="42"/>
        <v>37.999425258381649</v>
      </c>
      <c r="AO94" s="450">
        <f t="shared" si="43"/>
        <v>33.999485757499365</v>
      </c>
      <c r="AP94" s="450">
        <f t="shared" si="44"/>
        <v>38.999410133602225</v>
      </c>
      <c r="AQ94" s="450">
        <f t="shared" si="45"/>
        <v>44.999319384925641</v>
      </c>
      <c r="AR94" s="450">
        <f t="shared" si="46"/>
        <v>26.999591630955383</v>
      </c>
      <c r="AS94" s="450">
        <f t="shared" si="47"/>
        <v>53.999183261910765</v>
      </c>
      <c r="AT94" s="450">
        <f t="shared" si="48"/>
        <v>101.99845727249811</v>
      </c>
      <c r="AU94" s="450">
        <f t="shared" si="49"/>
        <v>89.998638769851283</v>
      </c>
      <c r="AV94" s="450">
        <f t="shared" si="50"/>
        <v>38.099423745903707</v>
      </c>
      <c r="AW94" s="450">
        <f t="shared" si="51"/>
        <v>56.324678598437103</v>
      </c>
      <c r="AX94" s="450">
        <f t="shared" si="52"/>
        <v>58.381648600957902</v>
      </c>
      <c r="AY94" s="450">
        <f t="shared" si="53"/>
        <v>47.027980841946054</v>
      </c>
      <c r="AZ94" s="450">
        <f t="shared" si="54"/>
        <v>48.464834887824551</v>
      </c>
      <c r="BA94" s="450">
        <f t="shared" si="55"/>
        <v>33.824048399294178</v>
      </c>
      <c r="BB94" s="450">
        <f t="shared" si="56"/>
        <v>42.89891605747416</v>
      </c>
      <c r="BC94" s="450">
        <f t="shared" si="57"/>
        <v>36.551550289891608</v>
      </c>
      <c r="BD94" s="450">
        <f t="shared" si="58"/>
        <v>58.603478699268962</v>
      </c>
      <c r="BE94" s="450">
        <f t="shared" si="59"/>
        <v>31.888076632215778</v>
      </c>
      <c r="BF94" s="450">
        <f t="shared" si="60"/>
        <v>66.750693219057226</v>
      </c>
      <c r="BG94" s="450">
        <f t="shared" si="61"/>
        <v>79.20342828333753</v>
      </c>
      <c r="BH94" s="450">
        <f t="shared" si="62"/>
        <v>55.331484749180738</v>
      </c>
      <c r="BI94" s="450">
        <f t="shared" si="63"/>
        <v>22.072094781951098</v>
      </c>
      <c r="BJ94" s="450">
        <f t="shared" si="64"/>
        <v>40.529386992689695</v>
      </c>
      <c r="BK94" s="450">
        <f t="shared" si="65"/>
        <v>30.519538391731786</v>
      </c>
      <c r="BL94" s="450">
        <f t="shared" si="66"/>
        <v>19.669702495588606</v>
      </c>
      <c r="BM94" s="450">
        <f t="shared" si="67"/>
        <v>29.436298008571296</v>
      </c>
      <c r="BN94" s="450">
        <f t="shared" si="68"/>
        <v>27.64402632831975</v>
      </c>
      <c r="BQ94" s="549">
        <f t="shared" si="72"/>
        <v>41266</v>
      </c>
      <c r="BR94" s="450">
        <f t="shared" si="69"/>
        <v>28.962994895387091</v>
      </c>
      <c r="BT94" s="450">
        <f t="shared" si="70"/>
        <v>38.549416939752966</v>
      </c>
    </row>
    <row r="95" spans="1:72">
      <c r="A95" s="6">
        <v>12</v>
      </c>
      <c r="B95" s="6">
        <v>24</v>
      </c>
      <c r="C95" s="143">
        <f t="shared" si="71"/>
        <v>40901</v>
      </c>
      <c r="D95" s="82">
        <f t="shared" si="37"/>
        <v>89.121323770740815</v>
      </c>
      <c r="E95" s="82">
        <f t="shared" si="38"/>
        <v>44.932025072595408</v>
      </c>
      <c r="F95" s="355">
        <v>51.570219999999999</v>
      </c>
      <c r="G95" s="355">
        <v>53.553690000000003</v>
      </c>
      <c r="H95" s="355">
        <v>25.78511</v>
      </c>
      <c r="I95" s="355">
        <v>81.322270000000003</v>
      </c>
      <c r="J95" s="355">
        <v>67.437979999999996</v>
      </c>
      <c r="K95" s="355">
        <v>77.355330000000009</v>
      </c>
      <c r="L95" s="355">
        <v>97.190030000000007</v>
      </c>
      <c r="M95" s="355">
        <v>57.520630000000004</v>
      </c>
      <c r="N95" s="355">
        <v>117.02473000000001</v>
      </c>
      <c r="O95" s="355">
        <v>220.16517000000002</v>
      </c>
      <c r="P95" s="355">
        <v>170.57841999999999</v>
      </c>
      <c r="Q95" s="355">
        <v>58.869389599999998</v>
      </c>
      <c r="R95" s="82">
        <v>94.3</v>
      </c>
      <c r="S95" s="82">
        <v>99.09</v>
      </c>
      <c r="T95" s="82">
        <v>110.44</v>
      </c>
      <c r="U95" s="82">
        <v>96.16</v>
      </c>
      <c r="V95" s="82">
        <v>102.53</v>
      </c>
      <c r="W95" s="82">
        <v>84.76</v>
      </c>
      <c r="X95" s="82">
        <v>88.63</v>
      </c>
      <c r="Y95" s="82">
        <v>116.88</v>
      </c>
      <c r="Z95" s="82">
        <v>70.75</v>
      </c>
      <c r="AA95" s="82">
        <v>125.16</v>
      </c>
      <c r="AB95" s="82">
        <v>149.13999999999999</v>
      </c>
      <c r="AC95" s="82">
        <v>109.74</v>
      </c>
      <c r="AD95" s="82">
        <v>44.23</v>
      </c>
      <c r="AE95" s="82">
        <v>80.489212600000002</v>
      </c>
      <c r="AF95" s="10">
        <v>60.178479800000005</v>
      </c>
      <c r="AG95" s="355">
        <v>38.856177299999999</v>
      </c>
      <c r="AH95" s="355">
        <v>70.786897100002619</v>
      </c>
      <c r="AI95" s="355">
        <v>53.145976722222208</v>
      </c>
      <c r="AK95" s="450">
        <f t="shared" si="39"/>
        <v>25.99960675573481</v>
      </c>
      <c r="AL95" s="450">
        <f t="shared" si="40"/>
        <v>26.999591630955383</v>
      </c>
      <c r="AM95" s="450">
        <f t="shared" si="41"/>
        <v>12.999803377867405</v>
      </c>
      <c r="AN95" s="450">
        <f t="shared" si="42"/>
        <v>40.999379884043357</v>
      </c>
      <c r="AO95" s="450">
        <f t="shared" si="43"/>
        <v>33.999485757499365</v>
      </c>
      <c r="AP95" s="450">
        <f t="shared" si="44"/>
        <v>38.999410133602225</v>
      </c>
      <c r="AQ95" s="450">
        <f t="shared" si="45"/>
        <v>48.999258885807919</v>
      </c>
      <c r="AR95" s="450">
        <f t="shared" si="46"/>
        <v>28.999561381396521</v>
      </c>
      <c r="AS95" s="450">
        <f t="shared" si="47"/>
        <v>58.999107638013612</v>
      </c>
      <c r="AT95" s="450">
        <f t="shared" si="48"/>
        <v>110.99832114948325</v>
      </c>
      <c r="AU95" s="450">
        <f t="shared" si="49"/>
        <v>85.998699268968991</v>
      </c>
      <c r="AV95" s="450">
        <f t="shared" si="50"/>
        <v>29.679551096546508</v>
      </c>
      <c r="AW95" s="450">
        <f t="shared" si="51"/>
        <v>47.54222334257625</v>
      </c>
      <c r="AX95" s="450">
        <f t="shared" si="52"/>
        <v>49.957146458280818</v>
      </c>
      <c r="AY95" s="450">
        <f t="shared" si="53"/>
        <v>55.679354676077637</v>
      </c>
      <c r="AZ95" s="450">
        <f t="shared" si="54"/>
        <v>48.479959667254853</v>
      </c>
      <c r="BA95" s="450">
        <f t="shared" si="55"/>
        <v>51.691454499621877</v>
      </c>
      <c r="BB95" s="450">
        <f t="shared" si="56"/>
        <v>42.732543483740862</v>
      </c>
      <c r="BC95" s="450">
        <f t="shared" si="57"/>
        <v>44.683640030249556</v>
      </c>
      <c r="BD95" s="450">
        <f t="shared" si="58"/>
        <v>58.926140660448695</v>
      </c>
      <c r="BE95" s="450">
        <f t="shared" si="59"/>
        <v>35.669271489790773</v>
      </c>
      <c r="BF95" s="450">
        <f t="shared" si="60"/>
        <v>63.100579783211494</v>
      </c>
      <c r="BG95" s="450">
        <f t="shared" si="61"/>
        <v>75.190320141164605</v>
      </c>
      <c r="BH95" s="450">
        <f t="shared" si="62"/>
        <v>55.326443156037307</v>
      </c>
      <c r="BI95" s="450">
        <f t="shared" si="63"/>
        <v>22.298966473405596</v>
      </c>
      <c r="BJ95" s="450">
        <f t="shared" si="64"/>
        <v>40.579386236450716</v>
      </c>
      <c r="BK95" s="450">
        <f t="shared" si="65"/>
        <v>30.339541114192087</v>
      </c>
      <c r="BL95" s="450">
        <f t="shared" si="66"/>
        <v>19.589703705570958</v>
      </c>
      <c r="BM95" s="450">
        <f t="shared" si="67"/>
        <v>35.687873506429348</v>
      </c>
      <c r="BN95" s="450">
        <f t="shared" si="68"/>
        <v>26.794039184382257</v>
      </c>
      <c r="BQ95" s="549">
        <f t="shared" si="72"/>
        <v>41267</v>
      </c>
      <c r="BR95" s="450">
        <f t="shared" si="69"/>
        <v>35.004458898412224</v>
      </c>
      <c r="BT95" s="450">
        <f t="shared" si="70"/>
        <v>41.86596168389211</v>
      </c>
    </row>
    <row r="96" spans="1:72">
      <c r="A96" s="6">
        <v>12</v>
      </c>
      <c r="B96" s="6">
        <v>25</v>
      </c>
      <c r="C96" s="143">
        <f t="shared" si="71"/>
        <v>40902</v>
      </c>
      <c r="D96" s="82">
        <f t="shared" si="37"/>
        <v>88.826235436700344</v>
      </c>
      <c r="E96" s="82">
        <f t="shared" si="38"/>
        <v>44.783251290264204</v>
      </c>
      <c r="F96" s="355">
        <v>35.702460000000002</v>
      </c>
      <c r="G96" s="355">
        <v>45.619810000000001</v>
      </c>
      <c r="H96" s="355">
        <v>57.520630000000004</v>
      </c>
      <c r="I96" s="355">
        <v>81.322270000000003</v>
      </c>
      <c r="J96" s="355">
        <v>75.371859999999998</v>
      </c>
      <c r="K96" s="355">
        <v>49.586750000000002</v>
      </c>
      <c r="L96" s="355">
        <v>35.702460000000002</v>
      </c>
      <c r="M96" s="355">
        <v>91.239620000000002</v>
      </c>
      <c r="N96" s="355">
        <v>97.190030000000007</v>
      </c>
      <c r="O96" s="355">
        <v>214.21476000000001</v>
      </c>
      <c r="P96" s="355">
        <v>188.42965000000001</v>
      </c>
      <c r="Q96" s="355">
        <v>120.63464540000001</v>
      </c>
      <c r="R96" s="82">
        <v>103.52</v>
      </c>
      <c r="S96" s="82">
        <v>81.599999999999994</v>
      </c>
      <c r="T96" s="82">
        <v>118.23</v>
      </c>
      <c r="U96" s="82">
        <v>87.83</v>
      </c>
      <c r="V96" s="82">
        <v>93.74</v>
      </c>
      <c r="W96" s="82">
        <v>77.12</v>
      </c>
      <c r="X96" s="82">
        <v>80.77</v>
      </c>
      <c r="Y96" s="82">
        <v>125.45</v>
      </c>
      <c r="Z96" s="82">
        <v>55.53</v>
      </c>
      <c r="AA96" s="82">
        <v>126.22</v>
      </c>
      <c r="AB96" s="82">
        <v>140.80000000000001</v>
      </c>
      <c r="AC96" s="82">
        <v>110.56</v>
      </c>
      <c r="AD96" s="82">
        <v>43.9</v>
      </c>
      <c r="AE96" s="82">
        <v>80.608220799999998</v>
      </c>
      <c r="AF96" s="10">
        <v>68.548723200000012</v>
      </c>
      <c r="AG96" s="355">
        <v>38.876012000000003</v>
      </c>
      <c r="AH96" s="355">
        <v>70.776897100000596</v>
      </c>
      <c r="AI96" s="355">
        <v>68.172264601010099</v>
      </c>
      <c r="AK96" s="450">
        <f t="shared" si="39"/>
        <v>17.999727753970255</v>
      </c>
      <c r="AL96" s="450">
        <f t="shared" si="40"/>
        <v>22.999652130073102</v>
      </c>
      <c r="AM96" s="450">
        <f t="shared" si="41"/>
        <v>28.999561381396521</v>
      </c>
      <c r="AN96" s="450">
        <f t="shared" si="42"/>
        <v>40.999379884043357</v>
      </c>
      <c r="AO96" s="450">
        <f t="shared" si="43"/>
        <v>37.999425258381649</v>
      </c>
      <c r="AP96" s="450">
        <f t="shared" si="44"/>
        <v>24.999621880514244</v>
      </c>
      <c r="AQ96" s="450">
        <f t="shared" si="45"/>
        <v>17.999727753970255</v>
      </c>
      <c r="AR96" s="450">
        <f t="shared" si="46"/>
        <v>45.999304260146204</v>
      </c>
      <c r="AS96" s="450">
        <f t="shared" si="47"/>
        <v>48.999258885807919</v>
      </c>
      <c r="AT96" s="450">
        <f t="shared" si="48"/>
        <v>107.99836652382153</v>
      </c>
      <c r="AU96" s="450">
        <f t="shared" si="49"/>
        <v>94.998563145954122</v>
      </c>
      <c r="AV96" s="450">
        <f t="shared" si="50"/>
        <v>60.819080110915053</v>
      </c>
      <c r="AW96" s="450">
        <f t="shared" si="51"/>
        <v>52.190572220821778</v>
      </c>
      <c r="AX96" s="450">
        <f t="shared" si="52"/>
        <v>41.139400050415929</v>
      </c>
      <c r="AY96" s="450">
        <f t="shared" si="53"/>
        <v>59.606755734812204</v>
      </c>
      <c r="AZ96" s="450">
        <f t="shared" si="54"/>
        <v>44.28031257877489</v>
      </c>
      <c r="BA96" s="450">
        <f t="shared" si="55"/>
        <v>47.259894126543983</v>
      </c>
      <c r="BB96" s="450">
        <f t="shared" si="56"/>
        <v>38.880766322157804</v>
      </c>
      <c r="BC96" s="450">
        <f t="shared" si="57"/>
        <v>40.720947819510961</v>
      </c>
      <c r="BD96" s="450">
        <f t="shared" si="58"/>
        <v>63.246785984371058</v>
      </c>
      <c r="BE96" s="450">
        <f t="shared" si="59"/>
        <v>27.995966725485253</v>
      </c>
      <c r="BF96" s="450">
        <f t="shared" si="60"/>
        <v>63.634988656415423</v>
      </c>
      <c r="BG96" s="450">
        <f t="shared" si="61"/>
        <v>70.985631459541224</v>
      </c>
      <c r="BH96" s="450">
        <f t="shared" si="62"/>
        <v>55.739853793798844</v>
      </c>
      <c r="BI96" s="450">
        <f t="shared" si="63"/>
        <v>22.132593899672294</v>
      </c>
      <c r="BJ96" s="450">
        <f t="shared" si="64"/>
        <v>40.639385328963954</v>
      </c>
      <c r="BK96" s="450">
        <f t="shared" si="65"/>
        <v>34.559477287622897</v>
      </c>
      <c r="BL96" s="450">
        <f t="shared" si="66"/>
        <v>19.599703554323167</v>
      </c>
      <c r="BM96" s="450">
        <f t="shared" si="67"/>
        <v>35.6828319132849</v>
      </c>
      <c r="BN96" s="450">
        <f t="shared" si="68"/>
        <v>34.36968217847749</v>
      </c>
      <c r="BQ96" s="549">
        <f t="shared" si="72"/>
        <v>41268</v>
      </c>
      <c r="BR96" s="450">
        <f t="shared" si="69"/>
        <v>34.908699306781017</v>
      </c>
      <c r="BT96" s="450">
        <f t="shared" si="70"/>
        <v>40.860163851777159</v>
      </c>
    </row>
    <row r="97" spans="1:72">
      <c r="A97" s="6">
        <v>12</v>
      </c>
      <c r="B97" s="6">
        <v>26</v>
      </c>
      <c r="C97" s="143">
        <f t="shared" si="71"/>
        <v>40903</v>
      </c>
      <c r="D97" s="82">
        <f t="shared" si="37"/>
        <v>88.041329560875511</v>
      </c>
      <c r="E97" s="82">
        <f t="shared" si="38"/>
        <v>44.387527696852239</v>
      </c>
      <c r="F97" s="355">
        <v>35.702460000000002</v>
      </c>
      <c r="G97" s="355">
        <v>45.619810000000001</v>
      </c>
      <c r="H97" s="355">
        <v>49.586750000000002</v>
      </c>
      <c r="I97" s="355">
        <v>83.30574</v>
      </c>
      <c r="J97" s="355">
        <v>67.437979999999996</v>
      </c>
      <c r="K97" s="355">
        <v>67.437979999999996</v>
      </c>
      <c r="L97" s="355">
        <v>61.487570000000005</v>
      </c>
      <c r="M97" s="355">
        <v>101.15697</v>
      </c>
      <c r="N97" s="355">
        <v>91.239620000000002</v>
      </c>
      <c r="O97" s="355">
        <v>194.38006000000001</v>
      </c>
      <c r="P97" s="355">
        <v>188.42965000000001</v>
      </c>
      <c r="Q97" s="355">
        <v>94.988378300000008</v>
      </c>
      <c r="R97" s="82">
        <v>113.13</v>
      </c>
      <c r="S97" s="82">
        <v>90.72</v>
      </c>
      <c r="T97" s="82">
        <v>102.16</v>
      </c>
      <c r="U97" s="82">
        <v>79.11</v>
      </c>
      <c r="V97" s="82">
        <v>50.2</v>
      </c>
      <c r="W97" s="82">
        <v>84.9</v>
      </c>
      <c r="X97" s="82">
        <v>80.88</v>
      </c>
      <c r="Y97" s="82">
        <v>126.08</v>
      </c>
      <c r="Z97" s="82">
        <v>48.14</v>
      </c>
      <c r="AA97" s="82">
        <v>144.06</v>
      </c>
      <c r="AB97" s="82">
        <v>149.34</v>
      </c>
      <c r="AC97" s="82">
        <v>102.17</v>
      </c>
      <c r="AD97" s="82">
        <v>43.95</v>
      </c>
      <c r="AE97" s="82">
        <v>97.666062800000006</v>
      </c>
      <c r="AF97" s="10">
        <v>60.674347300000001</v>
      </c>
      <c r="AG97" s="355">
        <v>47.325594199999998</v>
      </c>
      <c r="AH97" s="355">
        <v>70.786897100002619</v>
      </c>
      <c r="AI97" s="355">
        <v>69.174017126262612</v>
      </c>
      <c r="AK97" s="450">
        <f t="shared" si="39"/>
        <v>17.999727753970255</v>
      </c>
      <c r="AL97" s="450">
        <f t="shared" si="40"/>
        <v>22.999652130073102</v>
      </c>
      <c r="AM97" s="450">
        <f t="shared" si="41"/>
        <v>24.999621880514244</v>
      </c>
      <c r="AN97" s="450">
        <f t="shared" si="42"/>
        <v>41.999364759263926</v>
      </c>
      <c r="AO97" s="450">
        <f t="shared" si="43"/>
        <v>33.999485757499365</v>
      </c>
      <c r="AP97" s="450">
        <f t="shared" si="44"/>
        <v>33.999485757499365</v>
      </c>
      <c r="AQ97" s="450">
        <f t="shared" si="45"/>
        <v>30.999531131837664</v>
      </c>
      <c r="AR97" s="450">
        <f t="shared" si="46"/>
        <v>50.999228636249057</v>
      </c>
      <c r="AS97" s="450">
        <f t="shared" si="47"/>
        <v>45.999304260146204</v>
      </c>
      <c r="AT97" s="450">
        <f t="shared" si="48"/>
        <v>97.998517771615838</v>
      </c>
      <c r="AU97" s="450">
        <f t="shared" si="49"/>
        <v>94.998563145954122</v>
      </c>
      <c r="AV97" s="450">
        <f t="shared" si="50"/>
        <v>47.889275674313083</v>
      </c>
      <c r="AW97" s="450">
        <f t="shared" si="51"/>
        <v>57.035543231661201</v>
      </c>
      <c r="AX97" s="450">
        <f t="shared" si="52"/>
        <v>45.737332997227121</v>
      </c>
      <c r="AY97" s="450">
        <f t="shared" si="53"/>
        <v>51.504915553314845</v>
      </c>
      <c r="AZ97" s="450">
        <f t="shared" si="54"/>
        <v>39.884043357701032</v>
      </c>
      <c r="BA97" s="450">
        <f t="shared" si="55"/>
        <v>25.308797580035293</v>
      </c>
      <c r="BB97" s="450">
        <f t="shared" si="56"/>
        <v>42.803125787748932</v>
      </c>
      <c r="BC97" s="450">
        <f t="shared" si="57"/>
        <v>40.77640534408873</v>
      </c>
      <c r="BD97" s="450">
        <f t="shared" si="58"/>
        <v>63.56440635240736</v>
      </c>
      <c r="BE97" s="450">
        <f t="shared" si="59"/>
        <v>24.270229392488027</v>
      </c>
      <c r="BF97" s="450">
        <f t="shared" si="60"/>
        <v>72.62919082430048</v>
      </c>
      <c r="BG97" s="450">
        <f t="shared" si="61"/>
        <v>75.291152004033279</v>
      </c>
      <c r="BH97" s="450">
        <f t="shared" si="62"/>
        <v>51.509957146458284</v>
      </c>
      <c r="BI97" s="450">
        <f t="shared" si="63"/>
        <v>22.157801865389462</v>
      </c>
      <c r="BJ97" s="450">
        <f t="shared" si="64"/>
        <v>49.239255255860854</v>
      </c>
      <c r="BK97" s="450">
        <f t="shared" si="65"/>
        <v>30.589537332997228</v>
      </c>
      <c r="BL97" s="450">
        <f t="shared" si="66"/>
        <v>23.85963912276279</v>
      </c>
      <c r="BM97" s="450">
        <f t="shared" si="67"/>
        <v>35.687873506429348</v>
      </c>
      <c r="BN97" s="450">
        <f t="shared" si="68"/>
        <v>34.874725044750498</v>
      </c>
      <c r="BQ97" s="549">
        <f t="shared" si="72"/>
        <v>41269</v>
      </c>
      <c r="BR97" s="450">
        <f t="shared" si="69"/>
        <v>28.436002571212832</v>
      </c>
      <c r="BT97" s="450">
        <f t="shared" si="70"/>
        <v>41.387885051676328</v>
      </c>
    </row>
    <row r="98" spans="1:72">
      <c r="A98" s="6">
        <v>12</v>
      </c>
      <c r="B98" s="6">
        <v>27</v>
      </c>
      <c r="C98" s="143">
        <f t="shared" si="71"/>
        <v>40904</v>
      </c>
      <c r="D98" s="82">
        <f t="shared" si="37"/>
        <v>86.843983757407244</v>
      </c>
      <c r="E98" s="82">
        <f t="shared" si="38"/>
        <v>43.783865527286643</v>
      </c>
      <c r="F98" s="355">
        <v>33.718989999999998</v>
      </c>
      <c r="G98" s="355">
        <v>47.603279999999998</v>
      </c>
      <c r="H98" s="355">
        <v>65.454509999999999</v>
      </c>
      <c r="I98" s="355">
        <v>59.504100000000001</v>
      </c>
      <c r="J98" s="355">
        <v>59.504100000000001</v>
      </c>
      <c r="K98" s="355">
        <v>35.702460000000002</v>
      </c>
      <c r="L98" s="355">
        <v>71.404920000000004</v>
      </c>
      <c r="M98" s="355">
        <v>134.87595999999999</v>
      </c>
      <c r="N98" s="355">
        <v>99.173500000000004</v>
      </c>
      <c r="O98" s="355">
        <v>194.38006000000001</v>
      </c>
      <c r="P98" s="355">
        <v>218.18170000000001</v>
      </c>
      <c r="Q98" s="355">
        <v>121.78505800000001</v>
      </c>
      <c r="R98" s="82">
        <v>87.12</v>
      </c>
      <c r="S98" s="82">
        <v>108.24</v>
      </c>
      <c r="T98" s="82">
        <v>77.650000000000006</v>
      </c>
      <c r="U98" s="82">
        <v>87.94</v>
      </c>
      <c r="V98" s="82">
        <v>59.33</v>
      </c>
      <c r="W98" s="82">
        <v>68.77</v>
      </c>
      <c r="X98" s="82">
        <v>76.64</v>
      </c>
      <c r="Y98" s="82">
        <v>126.26</v>
      </c>
      <c r="Z98" s="82">
        <v>55.65</v>
      </c>
      <c r="AA98" s="82">
        <v>102.87</v>
      </c>
      <c r="AB98" s="82">
        <v>165.87</v>
      </c>
      <c r="AC98" s="82">
        <v>102.62</v>
      </c>
      <c r="AD98" s="82">
        <v>52.1</v>
      </c>
      <c r="AE98" s="82">
        <v>80.80656780000001</v>
      </c>
      <c r="AF98" s="10">
        <v>60.714016700000002</v>
      </c>
      <c r="AG98" s="355">
        <v>39.748738799999998</v>
      </c>
      <c r="AH98" s="355">
        <v>58.396897099995925</v>
      </c>
      <c r="AI98" s="355">
        <v>53.304654322222234</v>
      </c>
      <c r="AK98" s="450">
        <f t="shared" si="39"/>
        <v>16.999742878749682</v>
      </c>
      <c r="AL98" s="450">
        <f t="shared" si="40"/>
        <v>23.999637005293671</v>
      </c>
      <c r="AM98" s="450">
        <f t="shared" si="41"/>
        <v>32.999500882278802</v>
      </c>
      <c r="AN98" s="450">
        <f t="shared" si="42"/>
        <v>29.999546256617091</v>
      </c>
      <c r="AO98" s="450">
        <f t="shared" si="43"/>
        <v>29.999546256617091</v>
      </c>
      <c r="AP98" s="450">
        <f t="shared" si="44"/>
        <v>17.999727753970255</v>
      </c>
      <c r="AQ98" s="450">
        <f t="shared" si="45"/>
        <v>35.99945550794051</v>
      </c>
      <c r="AR98" s="450">
        <f t="shared" si="46"/>
        <v>67.998971514998729</v>
      </c>
      <c r="AS98" s="450">
        <f t="shared" si="47"/>
        <v>49.999243761028488</v>
      </c>
      <c r="AT98" s="450">
        <f t="shared" si="48"/>
        <v>97.998517771615838</v>
      </c>
      <c r="AU98" s="450">
        <f t="shared" si="49"/>
        <v>109.99833627426267</v>
      </c>
      <c r="AV98" s="450">
        <f t="shared" si="50"/>
        <v>61.399071338542981</v>
      </c>
      <c r="AW98" s="450">
        <f t="shared" si="51"/>
        <v>43.922359465591128</v>
      </c>
      <c r="AX98" s="450">
        <f t="shared" si="52"/>
        <v>54.570204184522304</v>
      </c>
      <c r="AY98" s="450">
        <f t="shared" si="53"/>
        <v>39.147970758759769</v>
      </c>
      <c r="AZ98" s="450">
        <f t="shared" si="54"/>
        <v>44.335770103352658</v>
      </c>
      <c r="BA98" s="450">
        <f t="shared" si="55"/>
        <v>29.911772119989916</v>
      </c>
      <c r="BB98" s="450">
        <f t="shared" si="56"/>
        <v>34.67103604739097</v>
      </c>
      <c r="BC98" s="450">
        <f t="shared" si="57"/>
        <v>38.638769851273004</v>
      </c>
      <c r="BD98" s="450">
        <f t="shared" si="58"/>
        <v>63.655155028989164</v>
      </c>
      <c r="BE98" s="450">
        <f t="shared" si="59"/>
        <v>28.056465843206453</v>
      </c>
      <c r="BF98" s="450">
        <f t="shared" si="60"/>
        <v>51.862868666498613</v>
      </c>
      <c r="BG98" s="450">
        <f t="shared" si="61"/>
        <v>83.624905470128567</v>
      </c>
      <c r="BH98" s="450">
        <f t="shared" si="62"/>
        <v>51.736828837912782</v>
      </c>
      <c r="BI98" s="450">
        <f t="shared" si="63"/>
        <v>26.266700277287622</v>
      </c>
      <c r="BJ98" s="450">
        <f t="shared" si="64"/>
        <v>40.739383816486011</v>
      </c>
      <c r="BK98" s="450">
        <f t="shared" si="65"/>
        <v>30.609537030501638</v>
      </c>
      <c r="BL98" s="450">
        <f t="shared" si="66"/>
        <v>20.039696899420214</v>
      </c>
      <c r="BM98" s="450">
        <f t="shared" si="67"/>
        <v>29.441339601712087</v>
      </c>
      <c r="BN98" s="450">
        <f t="shared" si="68"/>
        <v>26.874037974399915</v>
      </c>
      <c r="BQ98" s="549">
        <f t="shared" si="72"/>
        <v>41270</v>
      </c>
      <c r="BR98" s="450">
        <f t="shared" si="69"/>
        <v>29.057337257372815</v>
      </c>
      <c r="BT98" s="450">
        <f t="shared" si="70"/>
        <v>37.319112679606761</v>
      </c>
    </row>
    <row r="99" spans="1:72">
      <c r="A99" s="6">
        <v>12</v>
      </c>
      <c r="B99" s="6">
        <v>28</v>
      </c>
      <c r="C99" s="143">
        <f t="shared" si="71"/>
        <v>40905</v>
      </c>
      <c r="D99" s="82">
        <f t="shared" si="37"/>
        <v>84.77820985824907</v>
      </c>
      <c r="E99" s="82">
        <f t="shared" si="38"/>
        <v>42.742370622317992</v>
      </c>
      <c r="F99" s="355">
        <v>31.735520000000001</v>
      </c>
      <c r="G99" s="355">
        <v>47.603279999999998</v>
      </c>
      <c r="H99" s="355">
        <v>41.65287</v>
      </c>
      <c r="I99" s="355">
        <v>73.388390000000001</v>
      </c>
      <c r="J99" s="355">
        <v>59.504100000000001</v>
      </c>
      <c r="K99" s="355">
        <v>55.53716</v>
      </c>
      <c r="L99" s="355">
        <v>61.487570000000005</v>
      </c>
      <c r="M99" s="355">
        <v>57.520630000000004</v>
      </c>
      <c r="N99" s="355">
        <v>99.173500000000004</v>
      </c>
      <c r="O99" s="355">
        <v>186.44618</v>
      </c>
      <c r="P99" s="355">
        <v>174.54536000000002</v>
      </c>
      <c r="Q99" s="355">
        <v>104.6478772</v>
      </c>
      <c r="R99" s="82">
        <v>105.43</v>
      </c>
      <c r="S99" s="82">
        <v>108.45</v>
      </c>
      <c r="T99" s="82">
        <v>68.97</v>
      </c>
      <c r="U99" s="82">
        <v>96.33</v>
      </c>
      <c r="V99" s="82">
        <v>59.55</v>
      </c>
      <c r="W99" s="82">
        <v>76.95</v>
      </c>
      <c r="X99" s="82">
        <v>77.069999999999993</v>
      </c>
      <c r="Y99" s="82">
        <v>135.22999999999999</v>
      </c>
      <c r="Z99" s="82">
        <v>63.52</v>
      </c>
      <c r="AA99" s="82">
        <v>129.27000000000001</v>
      </c>
      <c r="AB99" s="82">
        <v>149.11000000000001</v>
      </c>
      <c r="AC99" s="82">
        <v>106.63</v>
      </c>
      <c r="AD99" s="82">
        <v>51.77</v>
      </c>
      <c r="AE99" s="82">
        <v>80.925575999999992</v>
      </c>
      <c r="AF99" s="10">
        <v>68.687566100000012</v>
      </c>
      <c r="AG99" s="355">
        <v>47.2660901</v>
      </c>
      <c r="AH99" s="355">
        <v>70.796897099997395</v>
      </c>
      <c r="AI99" s="355">
        <v>54.147729247474736</v>
      </c>
      <c r="AK99" s="450">
        <f t="shared" si="39"/>
        <v>15.999758003529115</v>
      </c>
      <c r="AL99" s="450">
        <f t="shared" si="40"/>
        <v>23.999637005293671</v>
      </c>
      <c r="AM99" s="450">
        <f t="shared" si="41"/>
        <v>20.999682379631963</v>
      </c>
      <c r="AN99" s="450">
        <f t="shared" si="42"/>
        <v>36.99944038316108</v>
      </c>
      <c r="AO99" s="450">
        <f t="shared" si="43"/>
        <v>29.999546256617091</v>
      </c>
      <c r="AP99" s="450">
        <f t="shared" si="44"/>
        <v>27.999576506175952</v>
      </c>
      <c r="AQ99" s="450">
        <f t="shared" si="45"/>
        <v>30.999531131837664</v>
      </c>
      <c r="AR99" s="450">
        <f t="shared" si="46"/>
        <v>28.999561381396521</v>
      </c>
      <c r="AS99" s="450">
        <f t="shared" si="47"/>
        <v>49.999243761028488</v>
      </c>
      <c r="AT99" s="450">
        <f t="shared" si="48"/>
        <v>93.998578270733546</v>
      </c>
      <c r="AU99" s="450">
        <f t="shared" si="49"/>
        <v>87.998669019410144</v>
      </c>
      <c r="AV99" s="450">
        <f t="shared" si="50"/>
        <v>52.759202016637254</v>
      </c>
      <c r="AW99" s="450">
        <f t="shared" si="51"/>
        <v>53.153516511217546</v>
      </c>
      <c r="AX99" s="450">
        <f t="shared" si="52"/>
        <v>54.676077640534409</v>
      </c>
      <c r="AY99" s="450">
        <f t="shared" si="53"/>
        <v>34.771867910259644</v>
      </c>
      <c r="AZ99" s="450">
        <f t="shared" si="54"/>
        <v>48.565666750693218</v>
      </c>
      <c r="BA99" s="450">
        <f t="shared" si="55"/>
        <v>30.022687169145449</v>
      </c>
      <c r="BB99" s="450">
        <f t="shared" si="56"/>
        <v>38.795059238719439</v>
      </c>
      <c r="BC99" s="450">
        <f t="shared" si="57"/>
        <v>38.855558356440632</v>
      </c>
      <c r="BD99" s="450">
        <f t="shared" si="58"/>
        <v>68.177464078648853</v>
      </c>
      <c r="BE99" s="450">
        <f t="shared" si="59"/>
        <v>32.02419964708848</v>
      </c>
      <c r="BF99" s="450">
        <f t="shared" si="60"/>
        <v>65.172674565162595</v>
      </c>
      <c r="BG99" s="450">
        <f t="shared" si="61"/>
        <v>75.17519536173431</v>
      </c>
      <c r="BH99" s="450">
        <f t="shared" si="62"/>
        <v>53.758507688429539</v>
      </c>
      <c r="BI99" s="450">
        <f t="shared" si="63"/>
        <v>26.100327703554324</v>
      </c>
      <c r="BJ99" s="450">
        <f t="shared" si="64"/>
        <v>40.799382908999242</v>
      </c>
      <c r="BK99" s="450">
        <f t="shared" si="65"/>
        <v>34.629476228888336</v>
      </c>
      <c r="BL99" s="450">
        <f t="shared" si="66"/>
        <v>23.829639576506175</v>
      </c>
      <c r="BM99" s="450">
        <f t="shared" si="67"/>
        <v>35.692915099570151</v>
      </c>
      <c r="BN99" s="450">
        <f t="shared" si="68"/>
        <v>27.299082050655272</v>
      </c>
      <c r="BQ99" s="549">
        <f t="shared" si="72"/>
        <v>41271</v>
      </c>
      <c r="BR99" s="450">
        <f t="shared" si="69"/>
        <v>31.611351550289562</v>
      </c>
      <c r="BT99" s="450">
        <f t="shared" si="70"/>
        <v>36.346177741365615</v>
      </c>
    </row>
    <row r="100" spans="1:72">
      <c r="A100" s="6">
        <v>12</v>
      </c>
      <c r="B100" s="6">
        <v>29</v>
      </c>
      <c r="C100" s="143">
        <f t="shared" si="71"/>
        <v>40906</v>
      </c>
      <c r="D100" s="82">
        <f t="shared" si="37"/>
        <v>84.112738328316496</v>
      </c>
      <c r="E100" s="82">
        <f t="shared" si="38"/>
        <v>42.406861877576418</v>
      </c>
      <c r="F100" s="355">
        <v>33.718989999999998</v>
      </c>
      <c r="G100" s="355">
        <v>39.669400000000003</v>
      </c>
      <c r="H100" s="355">
        <v>65.454509999999999</v>
      </c>
      <c r="I100" s="355">
        <v>73.388390000000001</v>
      </c>
      <c r="J100" s="355">
        <v>67.437979999999996</v>
      </c>
      <c r="K100" s="355">
        <v>47.603279999999998</v>
      </c>
      <c r="L100" s="355">
        <v>53.553690000000003</v>
      </c>
      <c r="M100" s="355">
        <v>67.437979999999996</v>
      </c>
      <c r="N100" s="355">
        <v>99.173500000000004</v>
      </c>
      <c r="O100" s="355">
        <v>134.87595999999999</v>
      </c>
      <c r="P100" s="355">
        <v>182.47924</v>
      </c>
      <c r="Q100" s="355">
        <v>122.8759665</v>
      </c>
      <c r="R100" s="82">
        <v>115.15</v>
      </c>
      <c r="S100" s="82">
        <v>57.05</v>
      </c>
      <c r="T100" s="82">
        <v>90.97</v>
      </c>
      <c r="U100" s="82">
        <v>79.27</v>
      </c>
      <c r="V100" s="82">
        <v>68.209999999999994</v>
      </c>
      <c r="W100" s="82">
        <v>94.02</v>
      </c>
      <c r="X100" s="82">
        <v>137.26</v>
      </c>
      <c r="Y100" s="82">
        <v>117.79</v>
      </c>
      <c r="Z100" s="82">
        <v>59.22</v>
      </c>
      <c r="AA100" s="82">
        <v>130.24</v>
      </c>
      <c r="AB100" s="82">
        <v>141.61000000000001</v>
      </c>
      <c r="AC100" s="82">
        <v>98.71</v>
      </c>
      <c r="AD100" s="82">
        <v>52.2</v>
      </c>
      <c r="AE100" s="82">
        <v>64.938807800000006</v>
      </c>
      <c r="AF100" s="10">
        <v>68.727235500000006</v>
      </c>
      <c r="AG100" s="355">
        <v>39.748738799999998</v>
      </c>
      <c r="AH100" s="355">
        <v>58.436731800000004</v>
      </c>
      <c r="AI100" s="355">
        <v>62.161749449494941</v>
      </c>
      <c r="AK100" s="450">
        <f t="shared" si="39"/>
        <v>16.999742878749682</v>
      </c>
      <c r="AL100" s="450">
        <f t="shared" si="40"/>
        <v>19.999697504411394</v>
      </c>
      <c r="AM100" s="450">
        <f t="shared" si="41"/>
        <v>32.999500882278802</v>
      </c>
      <c r="AN100" s="450">
        <f t="shared" si="42"/>
        <v>36.99944038316108</v>
      </c>
      <c r="AO100" s="450">
        <f t="shared" si="43"/>
        <v>33.999485757499365</v>
      </c>
      <c r="AP100" s="450">
        <f t="shared" si="44"/>
        <v>23.999637005293671</v>
      </c>
      <c r="AQ100" s="450">
        <f t="shared" si="45"/>
        <v>26.999591630955383</v>
      </c>
      <c r="AR100" s="450">
        <f t="shared" si="46"/>
        <v>33.999485757499365</v>
      </c>
      <c r="AS100" s="450">
        <f t="shared" si="47"/>
        <v>49.999243761028488</v>
      </c>
      <c r="AT100" s="450">
        <f t="shared" si="48"/>
        <v>67.998971514998729</v>
      </c>
      <c r="AU100" s="450">
        <f t="shared" si="49"/>
        <v>91.998608520292407</v>
      </c>
      <c r="AV100" s="450">
        <f t="shared" si="50"/>
        <v>61.949063019914291</v>
      </c>
      <c r="AW100" s="450">
        <f t="shared" si="51"/>
        <v>58.053945046634738</v>
      </c>
      <c r="AX100" s="450">
        <f t="shared" si="52"/>
        <v>28.762288883287116</v>
      </c>
      <c r="AY100" s="450">
        <f t="shared" si="53"/>
        <v>45.863372825812952</v>
      </c>
      <c r="AZ100" s="450">
        <f t="shared" si="54"/>
        <v>39.964708847995965</v>
      </c>
      <c r="BA100" s="450">
        <f t="shared" si="55"/>
        <v>34.388706831358704</v>
      </c>
      <c r="BB100" s="450">
        <f t="shared" si="56"/>
        <v>47.401058734560117</v>
      </c>
      <c r="BC100" s="450">
        <f t="shared" si="57"/>
        <v>69.200907486765814</v>
      </c>
      <c r="BD100" s="450">
        <f t="shared" si="58"/>
        <v>59.384925636501137</v>
      </c>
      <c r="BE100" s="450">
        <f t="shared" si="59"/>
        <v>29.856314595412147</v>
      </c>
      <c r="BF100" s="450">
        <f t="shared" si="60"/>
        <v>65.661709100075626</v>
      </c>
      <c r="BG100" s="450">
        <f t="shared" si="61"/>
        <v>71.394000504159322</v>
      </c>
      <c r="BH100" s="450">
        <f t="shared" si="62"/>
        <v>49.765565918830347</v>
      </c>
      <c r="BI100" s="450">
        <f t="shared" si="63"/>
        <v>26.317116208721956</v>
      </c>
      <c r="BJ100" s="450">
        <f t="shared" si="64"/>
        <v>32.739504814721457</v>
      </c>
      <c r="BK100" s="450">
        <f t="shared" si="65"/>
        <v>34.649475926392739</v>
      </c>
      <c r="BL100" s="450">
        <f t="shared" si="66"/>
        <v>20.039696899420214</v>
      </c>
      <c r="BM100" s="450">
        <f t="shared" si="67"/>
        <v>29.461422636753216</v>
      </c>
      <c r="BN100" s="450">
        <f t="shared" si="68"/>
        <v>31.339424980839397</v>
      </c>
      <c r="BQ100" s="549">
        <f t="shared" si="72"/>
        <v>41272</v>
      </c>
      <c r="BR100" s="450">
        <f t="shared" si="69"/>
        <v>31.204180400806653</v>
      </c>
      <c r="BT100" s="450">
        <f t="shared" si="70"/>
        <v>34.519091378875721</v>
      </c>
    </row>
    <row r="101" spans="1:72">
      <c r="A101" s="6">
        <v>12</v>
      </c>
      <c r="B101" s="6">
        <v>30</v>
      </c>
      <c r="C101" s="143">
        <f t="shared" si="71"/>
        <v>40907</v>
      </c>
      <c r="D101" s="82">
        <f t="shared" si="37"/>
        <v>89.756717200942845</v>
      </c>
      <c r="E101" s="82">
        <f t="shared" si="38"/>
        <v>45.252369433842127</v>
      </c>
      <c r="F101" s="355">
        <v>39.669400000000003</v>
      </c>
      <c r="G101" s="355">
        <v>39.669400000000003</v>
      </c>
      <c r="H101" s="355">
        <v>67.437979999999996</v>
      </c>
      <c r="I101" s="355">
        <v>83.30574</v>
      </c>
      <c r="J101" s="355">
        <v>59.504100000000001</v>
      </c>
      <c r="K101" s="355">
        <v>47.603279999999998</v>
      </c>
      <c r="L101" s="355">
        <v>61.487570000000005</v>
      </c>
      <c r="M101" s="355">
        <v>144.79330999999999</v>
      </c>
      <c r="N101" s="355">
        <v>65.454509999999999</v>
      </c>
      <c r="O101" s="355">
        <v>152.72719000000001</v>
      </c>
      <c r="P101" s="355">
        <v>174.54536000000002</v>
      </c>
      <c r="Q101" s="355">
        <v>166.15528190000001</v>
      </c>
      <c r="R101" s="82">
        <v>106.54</v>
      </c>
      <c r="S101" s="82">
        <v>91.77</v>
      </c>
      <c r="T101" s="82">
        <v>82.66</v>
      </c>
      <c r="U101" s="82">
        <v>79.33</v>
      </c>
      <c r="V101" s="82">
        <v>68.39</v>
      </c>
      <c r="W101" s="82">
        <v>93.67</v>
      </c>
      <c r="X101" s="82">
        <v>88.79</v>
      </c>
      <c r="Y101" s="82">
        <v>126.78</v>
      </c>
      <c r="Z101" s="82">
        <v>67.08</v>
      </c>
      <c r="AA101" s="82">
        <v>147.44999999999999</v>
      </c>
      <c r="AB101" s="82">
        <v>141.31</v>
      </c>
      <c r="AC101" s="82">
        <v>130.85</v>
      </c>
      <c r="AD101" s="82">
        <v>44.18</v>
      </c>
      <c r="AE101" s="82">
        <v>81.163592400000013</v>
      </c>
      <c r="AF101" s="10">
        <v>52.542120300000001</v>
      </c>
      <c r="AG101" s="355">
        <v>39.867747000000001</v>
      </c>
      <c r="AH101" s="355">
        <v>70.786897100002619</v>
      </c>
      <c r="AI101" s="355">
        <v>77.188037328282817</v>
      </c>
      <c r="AK101" s="450">
        <f t="shared" si="39"/>
        <v>19.999697504411394</v>
      </c>
      <c r="AL101" s="450">
        <f t="shared" si="40"/>
        <v>19.999697504411394</v>
      </c>
      <c r="AM101" s="450">
        <f t="shared" si="41"/>
        <v>33.999485757499365</v>
      </c>
      <c r="AN101" s="450">
        <f t="shared" si="42"/>
        <v>41.999364759263926</v>
      </c>
      <c r="AO101" s="450">
        <f t="shared" si="43"/>
        <v>29.999546256617091</v>
      </c>
      <c r="AP101" s="450">
        <f t="shared" si="44"/>
        <v>23.999637005293671</v>
      </c>
      <c r="AQ101" s="450">
        <f t="shared" si="45"/>
        <v>30.999531131837664</v>
      </c>
      <c r="AR101" s="450">
        <f t="shared" si="46"/>
        <v>72.998895891101583</v>
      </c>
      <c r="AS101" s="450">
        <f t="shared" si="47"/>
        <v>32.999500882278802</v>
      </c>
      <c r="AT101" s="450">
        <f t="shared" si="48"/>
        <v>76.998835391983874</v>
      </c>
      <c r="AU101" s="450">
        <f t="shared" si="49"/>
        <v>87.998669019410144</v>
      </c>
      <c r="AV101" s="450">
        <f t="shared" si="50"/>
        <v>83.768732997227119</v>
      </c>
      <c r="AW101" s="450">
        <f t="shared" si="51"/>
        <v>53.713133350138648</v>
      </c>
      <c r="AX101" s="450">
        <f t="shared" si="52"/>
        <v>46.266700277287619</v>
      </c>
      <c r="AY101" s="450">
        <f t="shared" si="53"/>
        <v>41.673808923619859</v>
      </c>
      <c r="AZ101" s="450">
        <f t="shared" si="54"/>
        <v>39.994958406856568</v>
      </c>
      <c r="BA101" s="450">
        <f t="shared" si="55"/>
        <v>34.479455507940507</v>
      </c>
      <c r="BB101" s="450">
        <f t="shared" si="56"/>
        <v>47.224602974539955</v>
      </c>
      <c r="BC101" s="450">
        <f t="shared" si="57"/>
        <v>44.764305520544497</v>
      </c>
      <c r="BD101" s="450">
        <f t="shared" si="58"/>
        <v>63.91731787244769</v>
      </c>
      <c r="BE101" s="450">
        <f t="shared" si="59"/>
        <v>33.819006806150739</v>
      </c>
      <c r="BF101" s="450">
        <f t="shared" si="60"/>
        <v>74.338290899924374</v>
      </c>
      <c r="BG101" s="450">
        <f t="shared" si="61"/>
        <v>71.242752709856319</v>
      </c>
      <c r="BH101" s="450">
        <f t="shared" si="62"/>
        <v>65.96924628182505</v>
      </c>
      <c r="BI101" s="450">
        <f t="shared" si="63"/>
        <v>22.273758507688427</v>
      </c>
      <c r="BJ101" s="450">
        <f t="shared" si="64"/>
        <v>40.919381094025717</v>
      </c>
      <c r="BK101" s="450">
        <f t="shared" si="65"/>
        <v>26.489599344592889</v>
      </c>
      <c r="BL101" s="450">
        <f t="shared" si="66"/>
        <v>20.099695991933451</v>
      </c>
      <c r="BM101" s="450">
        <f t="shared" si="67"/>
        <v>35.687873506429348</v>
      </c>
      <c r="BN101" s="450">
        <f t="shared" si="68"/>
        <v>38.915067974934615</v>
      </c>
      <c r="BQ101" s="549">
        <f t="shared" si="72"/>
        <v>41273</v>
      </c>
      <c r="BR101" s="450">
        <f t="shared" si="69"/>
        <v>29.732671716662793</v>
      </c>
      <c r="BT101" s="450">
        <f t="shared" si="70"/>
        <v>40.457169750441139</v>
      </c>
    </row>
    <row r="102" spans="1:72">
      <c r="A102" s="6">
        <v>12</v>
      </c>
      <c r="B102" s="6">
        <v>31</v>
      </c>
      <c r="C102" s="143">
        <f t="shared" si="71"/>
        <v>40908</v>
      </c>
      <c r="D102" s="82">
        <f t="shared" si="37"/>
        <v>85.710905747407338</v>
      </c>
      <c r="E102" s="82">
        <f t="shared" si="38"/>
        <v>43.212605054478935</v>
      </c>
      <c r="F102" s="355">
        <v>33.718989999999998</v>
      </c>
      <c r="G102" s="355">
        <v>37.685929999999999</v>
      </c>
      <c r="H102" s="355">
        <v>51.570219999999999</v>
      </c>
      <c r="I102" s="355">
        <v>73.388390000000001</v>
      </c>
      <c r="J102" s="355">
        <v>69.421450000000007</v>
      </c>
      <c r="K102" s="355">
        <v>49.586750000000002</v>
      </c>
      <c r="L102" s="355">
        <v>55.53716</v>
      </c>
      <c r="M102" s="355">
        <v>83.30574</v>
      </c>
      <c r="N102" s="355">
        <v>91.239620000000002</v>
      </c>
      <c r="O102" s="355">
        <v>174.54536000000002</v>
      </c>
      <c r="P102" s="355">
        <v>184.46271000000002</v>
      </c>
      <c r="Q102" s="355">
        <v>100.91895360000001</v>
      </c>
      <c r="R102" s="82">
        <v>89.8</v>
      </c>
      <c r="S102" s="82">
        <v>100.41</v>
      </c>
      <c r="T102" s="82">
        <v>90.86</v>
      </c>
      <c r="U102" s="82">
        <v>96.46</v>
      </c>
      <c r="V102" s="82">
        <v>60.18</v>
      </c>
      <c r="W102" s="82">
        <v>69.09</v>
      </c>
      <c r="X102" s="82">
        <v>63.87</v>
      </c>
      <c r="Y102" s="82">
        <v>117.74</v>
      </c>
      <c r="Z102" s="82">
        <v>44.5</v>
      </c>
      <c r="AA102" s="82">
        <v>173.81</v>
      </c>
      <c r="AB102" s="82">
        <v>183.74</v>
      </c>
      <c r="AC102" s="82">
        <v>86.02</v>
      </c>
      <c r="AD102" s="82">
        <v>52.3</v>
      </c>
      <c r="AE102" s="82">
        <v>73.249547100000001</v>
      </c>
      <c r="AF102" s="10">
        <v>84.991689500000007</v>
      </c>
      <c r="AG102" s="355">
        <v>54.942118999999998</v>
      </c>
      <c r="AH102" s="355">
        <v>70.836566499997375</v>
      </c>
      <c r="AI102" s="355">
        <v>53.145976722222208</v>
      </c>
      <c r="AK102" s="450">
        <f t="shared" si="39"/>
        <v>16.999742878749682</v>
      </c>
      <c r="AL102" s="450">
        <f t="shared" si="40"/>
        <v>18.999712629190824</v>
      </c>
      <c r="AM102" s="450">
        <f t="shared" si="41"/>
        <v>25.99960675573481</v>
      </c>
      <c r="AN102" s="450">
        <f t="shared" si="42"/>
        <v>36.99944038316108</v>
      </c>
      <c r="AO102" s="450">
        <f t="shared" si="43"/>
        <v>34.999470632719941</v>
      </c>
      <c r="AP102" s="450">
        <f t="shared" si="44"/>
        <v>24.999621880514244</v>
      </c>
      <c r="AQ102" s="450">
        <f t="shared" si="45"/>
        <v>27.999576506175952</v>
      </c>
      <c r="AR102" s="450">
        <f t="shared" si="46"/>
        <v>41.999364759263926</v>
      </c>
      <c r="AS102" s="450">
        <f t="shared" si="47"/>
        <v>45.999304260146204</v>
      </c>
      <c r="AT102" s="450">
        <f t="shared" si="48"/>
        <v>87.998669019410144</v>
      </c>
      <c r="AU102" s="450">
        <f t="shared" si="49"/>
        <v>92.998593395512984</v>
      </c>
      <c r="AV102" s="450">
        <f t="shared" si="50"/>
        <v>50.87923045122259</v>
      </c>
      <c r="AW102" s="450">
        <f t="shared" si="51"/>
        <v>45.273506428031254</v>
      </c>
      <c r="AX102" s="450">
        <f t="shared" si="52"/>
        <v>50.62263675321401</v>
      </c>
      <c r="AY102" s="450">
        <f t="shared" si="53"/>
        <v>45.807915301235191</v>
      </c>
      <c r="AZ102" s="450">
        <f t="shared" si="54"/>
        <v>48.63120746155785</v>
      </c>
      <c r="BA102" s="450">
        <f t="shared" si="55"/>
        <v>30.340307537181747</v>
      </c>
      <c r="BB102" s="450">
        <f t="shared" si="56"/>
        <v>34.832367027980844</v>
      </c>
      <c r="BC102" s="450">
        <f t="shared" si="57"/>
        <v>32.200655407108641</v>
      </c>
      <c r="BD102" s="450">
        <f t="shared" si="58"/>
        <v>59.359717670783965</v>
      </c>
      <c r="BE102" s="450">
        <f t="shared" si="59"/>
        <v>22.435089488278294</v>
      </c>
      <c r="BF102" s="450">
        <f t="shared" si="60"/>
        <v>87.627930426014615</v>
      </c>
      <c r="BG102" s="450">
        <f t="shared" si="61"/>
        <v>92.634232417443911</v>
      </c>
      <c r="BH102" s="450">
        <f t="shared" si="62"/>
        <v>43.367784219813458</v>
      </c>
      <c r="BI102" s="450">
        <f t="shared" si="63"/>
        <v>26.367532140156289</v>
      </c>
      <c r="BJ102" s="450">
        <f t="shared" si="64"/>
        <v>36.929441441895641</v>
      </c>
      <c r="BK102" s="450">
        <f t="shared" si="65"/>
        <v>42.849351903201416</v>
      </c>
      <c r="BL102" s="450">
        <f t="shared" si="66"/>
        <v>27.699581043609779</v>
      </c>
      <c r="BM102" s="450">
        <f t="shared" si="67"/>
        <v>35.712914797074554</v>
      </c>
      <c r="BN102" s="450">
        <f t="shared" si="68"/>
        <v>26.794039184382257</v>
      </c>
      <c r="BQ102" s="549">
        <f t="shared" si="72"/>
        <v>41274</v>
      </c>
      <c r="BR102" s="450">
        <f t="shared" si="69"/>
        <v>33.817526594403503</v>
      </c>
      <c r="BT102" s="450">
        <f t="shared" si="70"/>
        <v>36.96444091252836</v>
      </c>
    </row>
    <row r="103" spans="1:72">
      <c r="A103" s="6">
        <v>1</v>
      </c>
      <c r="B103" s="6">
        <v>1</v>
      </c>
      <c r="C103" s="143">
        <f t="shared" si="71"/>
        <v>40909</v>
      </c>
      <c r="D103" s="82">
        <f t="shared" si="37"/>
        <v>83.325061238384009</v>
      </c>
      <c r="E103" s="82">
        <f t="shared" si="38"/>
        <v>42.009741129628381</v>
      </c>
      <c r="F103" s="355">
        <v>27.76858</v>
      </c>
      <c r="G103" s="355">
        <v>37.685929999999999</v>
      </c>
      <c r="H103" s="355">
        <v>67.437979999999996</v>
      </c>
      <c r="I103" s="355">
        <v>65.454509999999999</v>
      </c>
      <c r="J103" s="355">
        <v>67.437979999999996</v>
      </c>
      <c r="K103" s="355">
        <v>51.570219999999999</v>
      </c>
      <c r="L103" s="355">
        <v>47.603279999999998</v>
      </c>
      <c r="M103" s="355">
        <v>136.85943</v>
      </c>
      <c r="N103" s="355">
        <v>109.09085</v>
      </c>
      <c r="O103" s="355">
        <v>160.66107</v>
      </c>
      <c r="P103" s="355">
        <v>166.61148</v>
      </c>
      <c r="Q103" s="355">
        <v>113.31564110000001</v>
      </c>
      <c r="R103" s="82">
        <v>90.36</v>
      </c>
      <c r="S103" s="82">
        <v>83.94</v>
      </c>
      <c r="T103" s="82">
        <v>74.55</v>
      </c>
      <c r="U103" s="82">
        <v>88.18</v>
      </c>
      <c r="V103" s="82">
        <v>69.22</v>
      </c>
      <c r="W103" s="82">
        <v>93.8</v>
      </c>
      <c r="X103" s="82">
        <v>72.77</v>
      </c>
      <c r="Y103" s="82">
        <v>117.92</v>
      </c>
      <c r="Z103" s="82">
        <v>51.97</v>
      </c>
      <c r="AA103" s="82">
        <v>149.16999999999999</v>
      </c>
      <c r="AB103" s="82">
        <v>93.62</v>
      </c>
      <c r="AC103" s="82">
        <v>86.83</v>
      </c>
      <c r="AD103" s="82">
        <v>60.03</v>
      </c>
      <c r="AE103" s="82">
        <v>89.414827599999995</v>
      </c>
      <c r="AF103" s="10">
        <v>53.0578225</v>
      </c>
      <c r="AG103" s="355">
        <v>32.310726299999999</v>
      </c>
      <c r="AH103" s="355">
        <v>70.816731800004661</v>
      </c>
      <c r="AI103" s="355">
        <v>70.29477785151515</v>
      </c>
      <c r="AK103" s="450">
        <f t="shared" si="39"/>
        <v>13.999788253087976</v>
      </c>
      <c r="AL103" s="450">
        <f t="shared" si="40"/>
        <v>18.999712629190824</v>
      </c>
      <c r="AM103" s="450">
        <f t="shared" si="41"/>
        <v>33.999485757499365</v>
      </c>
      <c r="AN103" s="450">
        <f t="shared" si="42"/>
        <v>32.999500882278802</v>
      </c>
      <c r="AO103" s="450">
        <f t="shared" si="43"/>
        <v>33.999485757499365</v>
      </c>
      <c r="AP103" s="450">
        <f t="shared" si="44"/>
        <v>25.99960675573481</v>
      </c>
      <c r="AQ103" s="450">
        <f t="shared" si="45"/>
        <v>23.999637005293671</v>
      </c>
      <c r="AR103" s="450">
        <f t="shared" si="46"/>
        <v>68.998956390219305</v>
      </c>
      <c r="AS103" s="450">
        <f t="shared" si="47"/>
        <v>54.999168137131335</v>
      </c>
      <c r="AT103" s="450">
        <f t="shared" si="48"/>
        <v>80.998774892866138</v>
      </c>
      <c r="AU103" s="450">
        <f t="shared" si="49"/>
        <v>83.998729518527853</v>
      </c>
      <c r="AV103" s="450">
        <f t="shared" si="50"/>
        <v>57.12913592135115</v>
      </c>
      <c r="AW103" s="450">
        <f t="shared" si="51"/>
        <v>45.555835644063521</v>
      </c>
      <c r="AX103" s="450">
        <f t="shared" si="52"/>
        <v>42.319132845979325</v>
      </c>
      <c r="AY103" s="450">
        <f t="shared" si="53"/>
        <v>37.585076884295432</v>
      </c>
      <c r="AZ103" s="450">
        <f t="shared" si="54"/>
        <v>44.456768338795065</v>
      </c>
      <c r="BA103" s="450">
        <f t="shared" si="55"/>
        <v>34.897907738845475</v>
      </c>
      <c r="BB103" s="450">
        <f t="shared" si="56"/>
        <v>47.290143685404587</v>
      </c>
      <c r="BC103" s="450">
        <f t="shared" si="57"/>
        <v>36.687673304764303</v>
      </c>
      <c r="BD103" s="450">
        <f t="shared" si="58"/>
        <v>59.450466347365769</v>
      </c>
      <c r="BE103" s="450">
        <f t="shared" si="59"/>
        <v>26.201159566422987</v>
      </c>
      <c r="BF103" s="450">
        <f t="shared" si="60"/>
        <v>75.2054449205949</v>
      </c>
      <c r="BG103" s="450">
        <f t="shared" si="61"/>
        <v>47.19939500882279</v>
      </c>
      <c r="BH103" s="450">
        <f t="shared" si="62"/>
        <v>43.776153264431557</v>
      </c>
      <c r="BI103" s="450">
        <f t="shared" si="63"/>
        <v>30.264683640030249</v>
      </c>
      <c r="BJ103" s="450">
        <f t="shared" si="64"/>
        <v>45.079318174943282</v>
      </c>
      <c r="BK103" s="450">
        <f t="shared" si="65"/>
        <v>26.749595412150239</v>
      </c>
      <c r="BL103" s="450">
        <f t="shared" si="66"/>
        <v>16.289753617343081</v>
      </c>
      <c r="BM103" s="450">
        <f t="shared" si="67"/>
        <v>35.702914948326018</v>
      </c>
      <c r="BN103" s="450">
        <f t="shared" si="68"/>
        <v>35.439767003536751</v>
      </c>
      <c r="BQ103" s="549">
        <f t="shared" si="72"/>
        <v>41275</v>
      </c>
      <c r="BR103" s="450">
        <f t="shared" si="69"/>
        <v>31.903775434837996</v>
      </c>
      <c r="BT103" s="450">
        <f t="shared" si="70"/>
        <v>37.136375094529868</v>
      </c>
    </row>
    <row r="104" spans="1:72">
      <c r="A104" s="6">
        <v>1</v>
      </c>
      <c r="B104" s="6">
        <v>2</v>
      </c>
      <c r="C104" s="143">
        <f t="shared" si="71"/>
        <v>40910</v>
      </c>
      <c r="D104" s="82">
        <f t="shared" si="37"/>
        <v>83.833315867676731</v>
      </c>
      <c r="E104" s="82">
        <f t="shared" si="38"/>
        <v>42.26598631069627</v>
      </c>
      <c r="F104" s="355">
        <v>27.76858</v>
      </c>
      <c r="G104" s="355">
        <v>47.603279999999998</v>
      </c>
      <c r="H104" s="355">
        <v>59.504100000000001</v>
      </c>
      <c r="I104" s="355">
        <v>73.388390000000001</v>
      </c>
      <c r="J104" s="355">
        <v>43.636340000000004</v>
      </c>
      <c r="K104" s="355">
        <v>49.586750000000002</v>
      </c>
      <c r="L104" s="355">
        <v>73.388390000000001</v>
      </c>
      <c r="M104" s="355">
        <v>111.07432</v>
      </c>
      <c r="N104" s="355">
        <v>101.15697</v>
      </c>
      <c r="O104" s="355">
        <v>144.79330999999999</v>
      </c>
      <c r="P104" s="355">
        <v>140.82637</v>
      </c>
      <c r="Q104" s="355">
        <v>105.18341410000001</v>
      </c>
      <c r="R104" s="82">
        <v>138.46</v>
      </c>
      <c r="S104" s="82">
        <v>83.8</v>
      </c>
      <c r="T104" s="82">
        <v>66.72</v>
      </c>
      <c r="U104" s="82">
        <v>96.56</v>
      </c>
      <c r="V104" s="82">
        <v>68.989999999999995</v>
      </c>
      <c r="W104" s="82">
        <v>77.319999999999993</v>
      </c>
      <c r="X104" s="82">
        <v>80.84</v>
      </c>
      <c r="Y104" s="82">
        <v>136.49</v>
      </c>
      <c r="Z104" s="82">
        <v>37.24</v>
      </c>
      <c r="AA104" s="82">
        <v>133.99</v>
      </c>
      <c r="AB104" s="82">
        <v>142.84</v>
      </c>
      <c r="AC104" s="82">
        <v>69.89</v>
      </c>
      <c r="AD104" s="82">
        <v>52.39</v>
      </c>
      <c r="AE104" s="82">
        <v>81.897476300000008</v>
      </c>
      <c r="AF104" s="10">
        <v>68.885913099999996</v>
      </c>
      <c r="AG104" s="355">
        <v>45.3024548</v>
      </c>
      <c r="AH104" s="355">
        <v>70.806897099999418</v>
      </c>
      <c r="AI104" s="355">
        <v>84.66652063030304</v>
      </c>
      <c r="AK104" s="450">
        <f t="shared" si="39"/>
        <v>13.999788253087976</v>
      </c>
      <c r="AL104" s="450">
        <f t="shared" si="40"/>
        <v>23.999637005293671</v>
      </c>
      <c r="AM104" s="450">
        <f t="shared" si="41"/>
        <v>29.999546256617091</v>
      </c>
      <c r="AN104" s="450">
        <f t="shared" si="42"/>
        <v>36.99944038316108</v>
      </c>
      <c r="AO104" s="450">
        <f t="shared" si="43"/>
        <v>21.999667254852536</v>
      </c>
      <c r="AP104" s="450">
        <f t="shared" si="44"/>
        <v>24.999621880514244</v>
      </c>
      <c r="AQ104" s="450">
        <f t="shared" si="45"/>
        <v>36.99944038316108</v>
      </c>
      <c r="AR104" s="450">
        <f t="shared" si="46"/>
        <v>55.999153012351904</v>
      </c>
      <c r="AS104" s="450">
        <f t="shared" si="47"/>
        <v>50.999228636249057</v>
      </c>
      <c r="AT104" s="450">
        <f t="shared" si="48"/>
        <v>72.998895891101583</v>
      </c>
      <c r="AU104" s="450">
        <f t="shared" si="49"/>
        <v>70.998926140660444</v>
      </c>
      <c r="AV104" s="450">
        <f t="shared" si="50"/>
        <v>53.029197932946815</v>
      </c>
      <c r="AW104" s="450">
        <f t="shared" si="51"/>
        <v>69.805898663977814</v>
      </c>
      <c r="AX104" s="450">
        <f t="shared" si="52"/>
        <v>42.248550541971262</v>
      </c>
      <c r="AY104" s="450">
        <f t="shared" si="53"/>
        <v>33.637509452987146</v>
      </c>
      <c r="AZ104" s="450">
        <f t="shared" si="54"/>
        <v>48.681623392992186</v>
      </c>
      <c r="BA104" s="450">
        <f t="shared" si="55"/>
        <v>34.781951096546507</v>
      </c>
      <c r="BB104" s="450">
        <f t="shared" si="56"/>
        <v>38.981598185026463</v>
      </c>
      <c r="BC104" s="450">
        <f t="shared" si="57"/>
        <v>40.756238971514996</v>
      </c>
      <c r="BD104" s="450">
        <f t="shared" si="58"/>
        <v>68.812704814721457</v>
      </c>
      <c r="BE104" s="450">
        <f t="shared" si="59"/>
        <v>18.774892866145702</v>
      </c>
      <c r="BF104" s="450">
        <f t="shared" si="60"/>
        <v>67.552306528863127</v>
      </c>
      <c r="BG104" s="450">
        <f t="shared" si="61"/>
        <v>72.014116460801617</v>
      </c>
      <c r="BH104" s="450">
        <f t="shared" si="62"/>
        <v>35.23569447945551</v>
      </c>
      <c r="BI104" s="450">
        <f t="shared" si="63"/>
        <v>26.412906478447191</v>
      </c>
      <c r="BJ104" s="450">
        <f t="shared" si="64"/>
        <v>41.289375497857328</v>
      </c>
      <c r="BK104" s="450">
        <f t="shared" si="65"/>
        <v>34.72947471641038</v>
      </c>
      <c r="BL104" s="450">
        <f t="shared" si="66"/>
        <v>22.83965455003781</v>
      </c>
      <c r="BM104" s="450">
        <f t="shared" si="67"/>
        <v>35.697956692714605</v>
      </c>
      <c r="BN104" s="450">
        <f t="shared" si="68"/>
        <v>42.685414988809192</v>
      </c>
      <c r="BQ104" s="549">
        <f t="shared" si="72"/>
        <v>41276</v>
      </c>
      <c r="BR104" s="450">
        <f t="shared" si="69"/>
        <v>32.905572246029671</v>
      </c>
      <c r="BT104" s="450">
        <f t="shared" si="70"/>
        <v>37.990519284093772</v>
      </c>
    </row>
    <row r="105" spans="1:72">
      <c r="A105" s="6">
        <v>1</v>
      </c>
      <c r="B105" s="6">
        <v>3</v>
      </c>
      <c r="C105" s="143">
        <f t="shared" si="71"/>
        <v>40911</v>
      </c>
      <c r="D105" s="82">
        <f t="shared" si="37"/>
        <v>85.268843977811372</v>
      </c>
      <c r="E105" s="82">
        <f t="shared" si="38"/>
        <v>42.989732124918135</v>
      </c>
      <c r="F105" s="355">
        <v>37.685929999999999</v>
      </c>
      <c r="G105" s="355">
        <v>23.801639999999999</v>
      </c>
      <c r="H105" s="355">
        <v>61.487570000000005</v>
      </c>
      <c r="I105" s="355">
        <v>65.454509999999999</v>
      </c>
      <c r="J105" s="355">
        <v>59.504100000000001</v>
      </c>
      <c r="K105" s="355">
        <v>51.570219999999999</v>
      </c>
      <c r="L105" s="355">
        <v>57.520630000000004</v>
      </c>
      <c r="M105" s="355">
        <v>67.437979999999996</v>
      </c>
      <c r="N105" s="355">
        <v>101.15697</v>
      </c>
      <c r="O105" s="355">
        <v>117.02473000000001</v>
      </c>
      <c r="P105" s="355">
        <v>158.67760000000001</v>
      </c>
      <c r="Q105" s="355">
        <v>142.86934410000001</v>
      </c>
      <c r="R105" s="82">
        <v>103.77</v>
      </c>
      <c r="S105" s="82">
        <v>84.52</v>
      </c>
      <c r="T105" s="82">
        <v>83.33</v>
      </c>
      <c r="U105" s="82">
        <v>79.53</v>
      </c>
      <c r="V105" s="82">
        <v>69.19</v>
      </c>
      <c r="W105" s="82">
        <v>85.87</v>
      </c>
      <c r="X105" s="82">
        <v>96.81</v>
      </c>
      <c r="Y105" s="82">
        <v>118.26</v>
      </c>
      <c r="Z105" s="82">
        <v>52.12</v>
      </c>
      <c r="AA105" s="82">
        <v>145.46</v>
      </c>
      <c r="AB105" s="82">
        <v>192.15</v>
      </c>
      <c r="AC105" s="82">
        <v>112.83</v>
      </c>
      <c r="AD105" s="82">
        <v>52.07</v>
      </c>
      <c r="AE105" s="82">
        <v>73.586736999999999</v>
      </c>
      <c r="AF105" s="10">
        <v>60.6346779</v>
      </c>
      <c r="AG105" s="355">
        <v>37.328905400000004</v>
      </c>
      <c r="AH105" s="355">
        <v>70.796897099997395</v>
      </c>
      <c r="AI105" s="355">
        <v>95.616877834343427</v>
      </c>
      <c r="AK105" s="450">
        <f t="shared" si="39"/>
        <v>18.999712629190824</v>
      </c>
      <c r="AL105" s="450">
        <f t="shared" si="40"/>
        <v>11.999818502646836</v>
      </c>
      <c r="AM105" s="450">
        <f t="shared" si="41"/>
        <v>30.999531131837664</v>
      </c>
      <c r="AN105" s="450">
        <f t="shared" si="42"/>
        <v>32.999500882278802</v>
      </c>
      <c r="AO105" s="450">
        <f t="shared" si="43"/>
        <v>29.999546256617091</v>
      </c>
      <c r="AP105" s="450">
        <f t="shared" si="44"/>
        <v>25.99960675573481</v>
      </c>
      <c r="AQ105" s="450">
        <f t="shared" si="45"/>
        <v>28.999561381396521</v>
      </c>
      <c r="AR105" s="450">
        <f t="shared" si="46"/>
        <v>33.999485757499365</v>
      </c>
      <c r="AS105" s="450">
        <f t="shared" si="47"/>
        <v>50.999228636249057</v>
      </c>
      <c r="AT105" s="450">
        <f t="shared" si="48"/>
        <v>58.999107638013612</v>
      </c>
      <c r="AU105" s="450">
        <f t="shared" si="49"/>
        <v>79.998790017645575</v>
      </c>
      <c r="AV105" s="450">
        <f t="shared" si="50"/>
        <v>72.028910562137639</v>
      </c>
      <c r="AW105" s="450">
        <f t="shared" si="51"/>
        <v>52.31661204940761</v>
      </c>
      <c r="AX105" s="450">
        <f t="shared" si="52"/>
        <v>42.611545248298462</v>
      </c>
      <c r="AY105" s="450">
        <f t="shared" si="53"/>
        <v>42.011595664229894</v>
      </c>
      <c r="AZ105" s="450">
        <f t="shared" si="54"/>
        <v>40.095790269725235</v>
      </c>
      <c r="BA105" s="450">
        <f t="shared" si="55"/>
        <v>34.882782959415174</v>
      </c>
      <c r="BB105" s="450">
        <f t="shared" si="56"/>
        <v>43.292160322661964</v>
      </c>
      <c r="BC105" s="450">
        <f t="shared" si="57"/>
        <v>48.807663221578018</v>
      </c>
      <c r="BD105" s="450">
        <f t="shared" si="58"/>
        <v>59.621880514242505</v>
      </c>
      <c r="BE105" s="450">
        <f t="shared" si="59"/>
        <v>26.276783463574489</v>
      </c>
      <c r="BF105" s="450">
        <f t="shared" si="60"/>
        <v>73.335013864381153</v>
      </c>
      <c r="BG105" s="450">
        <f t="shared" si="61"/>
        <v>96.874212251071341</v>
      </c>
      <c r="BH105" s="450">
        <f t="shared" si="62"/>
        <v>56.884295437358205</v>
      </c>
      <c r="BI105" s="450">
        <f t="shared" si="63"/>
        <v>26.251575497857324</v>
      </c>
      <c r="BJ105" s="450">
        <f t="shared" si="64"/>
        <v>37.099438870683137</v>
      </c>
      <c r="BK105" s="450">
        <f t="shared" si="65"/>
        <v>30.569537635492814</v>
      </c>
      <c r="BL105" s="450">
        <f t="shared" si="66"/>
        <v>18.819715351651123</v>
      </c>
      <c r="BM105" s="450">
        <f t="shared" si="67"/>
        <v>35.692915099570151</v>
      </c>
      <c r="BN105" s="450">
        <f t="shared" si="68"/>
        <v>48.20613956861277</v>
      </c>
      <c r="BQ105" s="549">
        <f t="shared" si="72"/>
        <v>41277</v>
      </c>
      <c r="BR105" s="450">
        <f t="shared" si="69"/>
        <v>31.849202798083866</v>
      </c>
      <c r="BT105" s="450">
        <f t="shared" si="70"/>
        <v>38.597614570204186</v>
      </c>
    </row>
    <row r="106" spans="1:72">
      <c r="A106" s="6">
        <v>1</v>
      </c>
      <c r="B106" s="6">
        <v>4</v>
      </c>
      <c r="C106" s="143">
        <f t="shared" si="71"/>
        <v>40912</v>
      </c>
      <c r="D106" s="82">
        <f t="shared" si="37"/>
        <v>81.343205388249118</v>
      </c>
      <c r="E106" s="82">
        <f t="shared" si="38"/>
        <v>41.010554930626185</v>
      </c>
      <c r="F106" s="355">
        <v>45.619810000000001</v>
      </c>
      <c r="G106" s="355">
        <v>31.735520000000001</v>
      </c>
      <c r="H106" s="355">
        <v>51.570219999999999</v>
      </c>
      <c r="I106" s="355">
        <v>65.454509999999999</v>
      </c>
      <c r="J106" s="355">
        <v>113.05779</v>
      </c>
      <c r="K106" s="355">
        <v>75.371859999999998</v>
      </c>
      <c r="L106" s="355">
        <v>55.53716</v>
      </c>
      <c r="M106" s="355">
        <v>59.504100000000001</v>
      </c>
      <c r="N106" s="355">
        <v>93.223089999999999</v>
      </c>
      <c r="O106" s="355">
        <v>128.92555000000002</v>
      </c>
      <c r="P106" s="355">
        <v>120.99167</v>
      </c>
      <c r="Q106" s="355">
        <v>121.0710088</v>
      </c>
      <c r="R106" s="82">
        <v>103.81</v>
      </c>
      <c r="S106" s="82">
        <v>101.44</v>
      </c>
      <c r="T106" s="82">
        <v>75.09</v>
      </c>
      <c r="U106" s="82">
        <v>80.02</v>
      </c>
      <c r="V106" s="82">
        <v>78.19</v>
      </c>
      <c r="W106" s="82">
        <v>93.98</v>
      </c>
      <c r="X106" s="82">
        <v>57.63</v>
      </c>
      <c r="Y106" s="82">
        <v>136.33000000000001</v>
      </c>
      <c r="Z106" s="82">
        <v>52.18</v>
      </c>
      <c r="AA106" s="82">
        <v>137.97</v>
      </c>
      <c r="AB106" s="82">
        <v>144.56</v>
      </c>
      <c r="AC106" s="82">
        <v>73.430000000000007</v>
      </c>
      <c r="AD106" s="82">
        <v>60.53</v>
      </c>
      <c r="AE106" s="82">
        <v>73.309051199999999</v>
      </c>
      <c r="AF106" s="10">
        <v>69.342111200000005</v>
      </c>
      <c r="AG106" s="355">
        <v>35.682625299999998</v>
      </c>
      <c r="AH106" s="355">
        <v>58.466731799998833</v>
      </c>
      <c r="AI106" s="355">
        <v>46.273353347474739</v>
      </c>
      <c r="AK106" s="450">
        <f t="shared" si="39"/>
        <v>22.999652130073102</v>
      </c>
      <c r="AL106" s="450">
        <f t="shared" si="40"/>
        <v>15.999758003529115</v>
      </c>
      <c r="AM106" s="450">
        <f t="shared" si="41"/>
        <v>25.99960675573481</v>
      </c>
      <c r="AN106" s="450">
        <f t="shared" si="42"/>
        <v>32.999500882278802</v>
      </c>
      <c r="AO106" s="450">
        <f t="shared" si="43"/>
        <v>56.999137887572473</v>
      </c>
      <c r="AP106" s="450">
        <f t="shared" si="44"/>
        <v>37.999425258381649</v>
      </c>
      <c r="AQ106" s="450">
        <f t="shared" si="45"/>
        <v>27.999576506175952</v>
      </c>
      <c r="AR106" s="450">
        <f t="shared" si="46"/>
        <v>29.999546256617091</v>
      </c>
      <c r="AS106" s="450">
        <f t="shared" si="47"/>
        <v>46.999289135366773</v>
      </c>
      <c r="AT106" s="450">
        <f t="shared" si="48"/>
        <v>64.999016889337042</v>
      </c>
      <c r="AU106" s="450">
        <f t="shared" si="49"/>
        <v>60.999077388454751</v>
      </c>
      <c r="AV106" s="450">
        <f t="shared" si="50"/>
        <v>61.039076783463571</v>
      </c>
      <c r="AW106" s="450">
        <f t="shared" si="51"/>
        <v>52.336778421981343</v>
      </c>
      <c r="AX106" s="450">
        <f t="shared" si="52"/>
        <v>51.141920846987645</v>
      </c>
      <c r="AY106" s="450">
        <f t="shared" si="53"/>
        <v>37.857322914040836</v>
      </c>
      <c r="AZ106" s="450">
        <f t="shared" si="54"/>
        <v>40.342828333753467</v>
      </c>
      <c r="BA106" s="450">
        <f t="shared" si="55"/>
        <v>39.420216788505165</v>
      </c>
      <c r="BB106" s="450">
        <f t="shared" si="56"/>
        <v>47.38089236198639</v>
      </c>
      <c r="BC106" s="450">
        <f t="shared" si="57"/>
        <v>29.054701285606253</v>
      </c>
      <c r="BD106" s="450">
        <f t="shared" si="58"/>
        <v>68.732039324426523</v>
      </c>
      <c r="BE106" s="450">
        <f t="shared" si="59"/>
        <v>26.307033022435089</v>
      </c>
      <c r="BF106" s="450">
        <f t="shared" si="60"/>
        <v>69.558860599949583</v>
      </c>
      <c r="BG106" s="450">
        <f t="shared" si="61"/>
        <v>72.881270481472143</v>
      </c>
      <c r="BH106" s="450">
        <f t="shared" si="62"/>
        <v>37.020418452230906</v>
      </c>
      <c r="BI106" s="450">
        <f t="shared" si="63"/>
        <v>30.516763297201916</v>
      </c>
      <c r="BJ106" s="450">
        <f t="shared" si="64"/>
        <v>36.959440988152252</v>
      </c>
      <c r="BK106" s="450">
        <f t="shared" si="65"/>
        <v>34.959471237711121</v>
      </c>
      <c r="BL106" s="450">
        <f t="shared" si="66"/>
        <v>17.989727905218047</v>
      </c>
      <c r="BM106" s="450">
        <f t="shared" si="67"/>
        <v>29.476547416182925</v>
      </c>
      <c r="BN106" s="450">
        <f t="shared" si="68"/>
        <v>23.329142096029614</v>
      </c>
      <c r="BQ106" s="549">
        <f t="shared" si="72"/>
        <v>41278</v>
      </c>
      <c r="BR106" s="450">
        <f t="shared" si="69"/>
        <v>33.593249684900286</v>
      </c>
      <c r="BT106" s="450">
        <f t="shared" si="70"/>
        <v>37.438870683135875</v>
      </c>
    </row>
    <row r="107" spans="1:72">
      <c r="A107" s="6">
        <v>1</v>
      </c>
      <c r="B107" s="6">
        <v>5</v>
      </c>
      <c r="C107" s="143">
        <f t="shared" si="71"/>
        <v>40913</v>
      </c>
      <c r="D107" s="82">
        <f t="shared" si="37"/>
        <v>84.457085841447778</v>
      </c>
      <c r="E107" s="82">
        <f t="shared" si="38"/>
        <v>42.580470509484776</v>
      </c>
      <c r="F107" s="355">
        <v>29.752050000000001</v>
      </c>
      <c r="G107" s="355">
        <v>31.735520000000001</v>
      </c>
      <c r="H107" s="355">
        <v>75.371859999999998</v>
      </c>
      <c r="I107" s="355">
        <v>85.289209999999997</v>
      </c>
      <c r="J107" s="355">
        <v>79.338800000000006</v>
      </c>
      <c r="K107" s="355">
        <v>75.371859999999998</v>
      </c>
      <c r="L107" s="355">
        <v>57.520630000000004</v>
      </c>
      <c r="M107" s="355">
        <v>113.05779</v>
      </c>
      <c r="N107" s="355">
        <v>103.14044</v>
      </c>
      <c r="O107" s="355">
        <v>138.84290000000001</v>
      </c>
      <c r="P107" s="355">
        <v>85.289209999999997</v>
      </c>
      <c r="Q107" s="355">
        <v>104.330522</v>
      </c>
      <c r="R107" s="82">
        <v>122.23</v>
      </c>
      <c r="S107" s="82">
        <v>110.4</v>
      </c>
      <c r="T107" s="82">
        <v>75.680000000000007</v>
      </c>
      <c r="U107" s="82">
        <v>79.650000000000006</v>
      </c>
      <c r="V107" s="82">
        <v>69.989999999999995</v>
      </c>
      <c r="W107" s="82">
        <v>85.98</v>
      </c>
      <c r="X107" s="82">
        <v>91.81</v>
      </c>
      <c r="Y107" s="82">
        <v>136.91999999999999</v>
      </c>
      <c r="Z107" s="82">
        <v>60</v>
      </c>
      <c r="AA107" s="82">
        <v>155.65</v>
      </c>
      <c r="AB107" s="82">
        <v>136.76</v>
      </c>
      <c r="AC107" s="82">
        <v>90.72</v>
      </c>
      <c r="AD107" s="82">
        <v>60.19</v>
      </c>
      <c r="AE107" s="82">
        <v>82.234666200000007</v>
      </c>
      <c r="AF107" s="10">
        <v>60.733851400000006</v>
      </c>
      <c r="AG107" s="355">
        <v>36.198327499999998</v>
      </c>
      <c r="AH107" s="355">
        <v>70.806897099999418</v>
      </c>
      <c r="AI107" s="355">
        <v>28.718041043434337</v>
      </c>
      <c r="AK107" s="450">
        <f t="shared" si="39"/>
        <v>14.999773128308545</v>
      </c>
      <c r="AL107" s="450">
        <f t="shared" si="40"/>
        <v>15.999758003529115</v>
      </c>
      <c r="AM107" s="450">
        <f t="shared" si="41"/>
        <v>37.999425258381649</v>
      </c>
      <c r="AN107" s="450">
        <f t="shared" si="42"/>
        <v>42.999349634484496</v>
      </c>
      <c r="AO107" s="450">
        <f t="shared" si="43"/>
        <v>39.999395008822788</v>
      </c>
      <c r="AP107" s="450">
        <f t="shared" si="44"/>
        <v>37.999425258381649</v>
      </c>
      <c r="AQ107" s="450">
        <f t="shared" si="45"/>
        <v>28.999561381396521</v>
      </c>
      <c r="AR107" s="450">
        <f t="shared" si="46"/>
        <v>56.999137887572473</v>
      </c>
      <c r="AS107" s="450">
        <f t="shared" si="47"/>
        <v>51.99921351146962</v>
      </c>
      <c r="AT107" s="450">
        <f t="shared" si="48"/>
        <v>69.998941265439882</v>
      </c>
      <c r="AU107" s="450">
        <f t="shared" si="49"/>
        <v>42.999349634484496</v>
      </c>
      <c r="AV107" s="450">
        <f t="shared" si="50"/>
        <v>52.599204436601966</v>
      </c>
      <c r="AW107" s="450">
        <f t="shared" si="51"/>
        <v>61.623392992185529</v>
      </c>
      <c r="AX107" s="450">
        <f t="shared" si="52"/>
        <v>55.65918830350391</v>
      </c>
      <c r="AY107" s="450">
        <f t="shared" si="53"/>
        <v>38.154776909503404</v>
      </c>
      <c r="AZ107" s="450">
        <f t="shared" si="54"/>
        <v>40.156289387446435</v>
      </c>
      <c r="BA107" s="450">
        <f t="shared" si="55"/>
        <v>35.28611041088984</v>
      </c>
      <c r="BB107" s="450">
        <f t="shared" si="56"/>
        <v>43.347617847239732</v>
      </c>
      <c r="BC107" s="450">
        <f t="shared" si="57"/>
        <v>46.286866649861359</v>
      </c>
      <c r="BD107" s="450">
        <f t="shared" si="58"/>
        <v>69.02949331988907</v>
      </c>
      <c r="BE107" s="450">
        <f t="shared" si="59"/>
        <v>30.249558860599947</v>
      </c>
      <c r="BF107" s="450">
        <f t="shared" si="60"/>
        <v>78.472397277539699</v>
      </c>
      <c r="BG107" s="450">
        <f t="shared" si="61"/>
        <v>68.948827829594151</v>
      </c>
      <c r="BH107" s="450">
        <f t="shared" si="62"/>
        <v>45.737332997227121</v>
      </c>
      <c r="BI107" s="450">
        <f t="shared" si="63"/>
        <v>30.345349130325182</v>
      </c>
      <c r="BJ107" s="450">
        <f t="shared" si="64"/>
        <v>41.459372926644825</v>
      </c>
      <c r="BK107" s="450">
        <f t="shared" si="65"/>
        <v>30.619536879253847</v>
      </c>
      <c r="BL107" s="450">
        <f t="shared" si="66"/>
        <v>18.249723972775396</v>
      </c>
      <c r="BM107" s="450">
        <f t="shared" si="67"/>
        <v>35.697956692714605</v>
      </c>
      <c r="BN107" s="450">
        <f t="shared" si="68"/>
        <v>14.478467881741535</v>
      </c>
      <c r="BQ107" s="549">
        <f t="shared" si="72"/>
        <v>41279</v>
      </c>
      <c r="BR107" s="450">
        <f t="shared" si="69"/>
        <v>32.98723827829587</v>
      </c>
      <c r="BT107" s="450">
        <f t="shared" si="70"/>
        <v>40.807831157045626</v>
      </c>
    </row>
    <row r="108" spans="1:72">
      <c r="A108" s="6">
        <v>1</v>
      </c>
      <c r="B108" s="6">
        <v>6</v>
      </c>
      <c r="C108" s="143">
        <f t="shared" si="71"/>
        <v>40914</v>
      </c>
      <c r="D108" s="82">
        <f t="shared" si="37"/>
        <v>83.504993079798197</v>
      </c>
      <c r="E108" s="82">
        <f t="shared" si="38"/>
        <v>42.100456815479035</v>
      </c>
      <c r="F108" s="355">
        <v>29.752050000000001</v>
      </c>
      <c r="G108" s="355">
        <v>57.520630000000004</v>
      </c>
      <c r="H108" s="355">
        <v>51.570219999999999</v>
      </c>
      <c r="I108" s="355">
        <v>91.239620000000002</v>
      </c>
      <c r="J108" s="355">
        <v>87.272680000000008</v>
      </c>
      <c r="K108" s="355">
        <v>59.504100000000001</v>
      </c>
      <c r="L108" s="355">
        <v>55.53716</v>
      </c>
      <c r="M108" s="355">
        <v>87.272680000000008</v>
      </c>
      <c r="N108" s="355">
        <v>101.15697</v>
      </c>
      <c r="O108" s="355">
        <v>115.04126000000001</v>
      </c>
      <c r="P108" s="355">
        <v>85.289209999999997</v>
      </c>
      <c r="Q108" s="355">
        <v>147.49082920000001</v>
      </c>
      <c r="R108" s="82">
        <v>87.72</v>
      </c>
      <c r="S108" s="82">
        <v>113.94</v>
      </c>
      <c r="T108" s="82">
        <v>124.54</v>
      </c>
      <c r="U108" s="82">
        <v>79.72</v>
      </c>
      <c r="V108" s="82">
        <v>69.760000000000005</v>
      </c>
      <c r="W108" s="82">
        <v>85.66</v>
      </c>
      <c r="X108" s="82">
        <v>99.77</v>
      </c>
      <c r="Y108" s="82">
        <v>118.74</v>
      </c>
      <c r="Z108" s="82">
        <v>82.55</v>
      </c>
      <c r="AA108" s="82">
        <v>139.80000000000001</v>
      </c>
      <c r="AB108" s="82">
        <v>145.26</v>
      </c>
      <c r="AC108" s="82">
        <v>40.65</v>
      </c>
      <c r="AD108" s="82">
        <v>44.55</v>
      </c>
      <c r="AE108" s="82">
        <v>89.910695099999998</v>
      </c>
      <c r="AF108" s="10">
        <v>69.044590700000001</v>
      </c>
      <c r="AG108" s="355">
        <v>43.517331800000001</v>
      </c>
      <c r="AH108" s="355">
        <v>70.806897100006694</v>
      </c>
      <c r="AI108" s="355">
        <v>30.562868493939391</v>
      </c>
      <c r="AK108" s="450">
        <f t="shared" si="39"/>
        <v>14.999773128308545</v>
      </c>
      <c r="AL108" s="450">
        <f t="shared" si="40"/>
        <v>28.999561381396521</v>
      </c>
      <c r="AM108" s="450">
        <f t="shared" si="41"/>
        <v>25.99960675573481</v>
      </c>
      <c r="AN108" s="450">
        <f t="shared" si="42"/>
        <v>45.999304260146204</v>
      </c>
      <c r="AO108" s="450">
        <f t="shared" si="43"/>
        <v>43.999334509705072</v>
      </c>
      <c r="AP108" s="450">
        <f t="shared" si="44"/>
        <v>29.999546256617091</v>
      </c>
      <c r="AQ108" s="450">
        <f t="shared" si="45"/>
        <v>27.999576506175952</v>
      </c>
      <c r="AR108" s="450">
        <f t="shared" si="46"/>
        <v>43.999334509705072</v>
      </c>
      <c r="AS108" s="450">
        <f t="shared" si="47"/>
        <v>50.999228636249057</v>
      </c>
      <c r="AT108" s="450">
        <f t="shared" si="48"/>
        <v>57.999122762793043</v>
      </c>
      <c r="AU108" s="450">
        <f t="shared" si="49"/>
        <v>42.999349634484496</v>
      </c>
      <c r="AV108" s="450">
        <f t="shared" si="50"/>
        <v>74.35887532140157</v>
      </c>
      <c r="AW108" s="450">
        <f t="shared" si="51"/>
        <v>44.224855054197121</v>
      </c>
      <c r="AX108" s="450">
        <f t="shared" si="52"/>
        <v>57.443912276279299</v>
      </c>
      <c r="AY108" s="450">
        <f t="shared" si="53"/>
        <v>62.788001008318631</v>
      </c>
      <c r="AZ108" s="450">
        <f t="shared" si="54"/>
        <v>40.191580539450463</v>
      </c>
      <c r="BA108" s="450">
        <f t="shared" si="55"/>
        <v>35.170153768590879</v>
      </c>
      <c r="BB108" s="450">
        <f t="shared" si="56"/>
        <v>43.186286866649858</v>
      </c>
      <c r="BC108" s="450">
        <f t="shared" si="57"/>
        <v>50.299974792034277</v>
      </c>
      <c r="BD108" s="450">
        <f t="shared" si="58"/>
        <v>59.863876985127298</v>
      </c>
      <c r="BE108" s="450">
        <f t="shared" si="59"/>
        <v>41.618351399042098</v>
      </c>
      <c r="BF108" s="450">
        <f t="shared" si="60"/>
        <v>70.481472145197884</v>
      </c>
      <c r="BG108" s="450">
        <f t="shared" si="61"/>
        <v>73.234182001512465</v>
      </c>
      <c r="BH108" s="450">
        <f t="shared" si="62"/>
        <v>20.494076128056463</v>
      </c>
      <c r="BI108" s="450">
        <f t="shared" si="63"/>
        <v>22.460297453995462</v>
      </c>
      <c r="BJ108" s="450">
        <f t="shared" si="64"/>
        <v>45.329314393748426</v>
      </c>
      <c r="BK108" s="450">
        <f t="shared" si="65"/>
        <v>34.809473506428034</v>
      </c>
      <c r="BL108" s="450">
        <f t="shared" si="66"/>
        <v>21.939668162339299</v>
      </c>
      <c r="BM108" s="450">
        <f t="shared" si="67"/>
        <v>35.697956692718272</v>
      </c>
      <c r="BN108" s="450">
        <f t="shared" si="68"/>
        <v>15.408554824269922</v>
      </c>
      <c r="BQ108" s="549">
        <f t="shared" si="72"/>
        <v>41280</v>
      </c>
      <c r="BR108" s="450">
        <f t="shared" si="69"/>
        <v>32.034470355433164</v>
      </c>
      <c r="BT108" s="450">
        <f t="shared" si="70"/>
        <v>43.092818250567177</v>
      </c>
    </row>
    <row r="109" spans="1:72">
      <c r="A109" s="6">
        <v>1</v>
      </c>
      <c r="B109" s="6">
        <v>7</v>
      </c>
      <c r="C109" s="143">
        <f t="shared" si="71"/>
        <v>40915</v>
      </c>
      <c r="D109" s="82">
        <f t="shared" si="37"/>
        <v>81.903981143636244</v>
      </c>
      <c r="E109" s="82">
        <f t="shared" si="38"/>
        <v>41.293279527109682</v>
      </c>
      <c r="F109" s="355">
        <v>55.53716</v>
      </c>
      <c r="G109" s="355">
        <v>65.454509999999999</v>
      </c>
      <c r="H109" s="355">
        <v>69.421450000000007</v>
      </c>
      <c r="I109" s="355">
        <v>85.289209999999997</v>
      </c>
      <c r="J109" s="355">
        <v>87.272680000000008</v>
      </c>
      <c r="K109" s="355">
        <v>53.553690000000003</v>
      </c>
      <c r="L109" s="355">
        <v>103.14044</v>
      </c>
      <c r="M109" s="355">
        <v>51.570219999999999</v>
      </c>
      <c r="N109" s="355">
        <v>111.07432</v>
      </c>
      <c r="O109" s="355">
        <v>122.97514000000001</v>
      </c>
      <c r="P109" s="355">
        <v>61.487570000000005</v>
      </c>
      <c r="Q109" s="355">
        <v>97.388377000000006</v>
      </c>
      <c r="R109" s="82">
        <v>96.78</v>
      </c>
      <c r="S109" s="82">
        <v>107.52</v>
      </c>
      <c r="T109" s="82">
        <v>75.58</v>
      </c>
      <c r="U109" s="82">
        <v>79.78</v>
      </c>
      <c r="V109" s="82">
        <v>61.61</v>
      </c>
      <c r="W109" s="82">
        <v>119.07</v>
      </c>
      <c r="X109" s="82">
        <v>124.09</v>
      </c>
      <c r="Y109" s="82">
        <v>89.83</v>
      </c>
      <c r="Z109" s="82">
        <v>67.44</v>
      </c>
      <c r="AA109" s="82">
        <v>140.75</v>
      </c>
      <c r="AB109" s="82">
        <v>120.43</v>
      </c>
      <c r="AC109" s="82">
        <v>83.33</v>
      </c>
      <c r="AD109" s="82">
        <v>21.3</v>
      </c>
      <c r="AE109" s="82">
        <v>74.062769800000012</v>
      </c>
      <c r="AF109" s="10">
        <v>53.375177700000002</v>
      </c>
      <c r="AG109" s="355">
        <v>28.581802700000001</v>
      </c>
      <c r="AH109" s="355">
        <v>58.756897099996515</v>
      </c>
      <c r="AI109" s="355">
        <v>90.66802000909091</v>
      </c>
      <c r="AK109" s="450">
        <f t="shared" si="39"/>
        <v>27.999576506175952</v>
      </c>
      <c r="AL109" s="450">
        <f t="shared" si="40"/>
        <v>32.999500882278802</v>
      </c>
      <c r="AM109" s="450">
        <f t="shared" si="41"/>
        <v>34.999470632719941</v>
      </c>
      <c r="AN109" s="450">
        <f t="shared" si="42"/>
        <v>42.999349634484496</v>
      </c>
      <c r="AO109" s="450">
        <f t="shared" si="43"/>
        <v>43.999334509705072</v>
      </c>
      <c r="AP109" s="450">
        <f t="shared" si="44"/>
        <v>26.999591630955383</v>
      </c>
      <c r="AQ109" s="450">
        <f t="shared" si="45"/>
        <v>51.99921351146962</v>
      </c>
      <c r="AR109" s="450">
        <f t="shared" si="46"/>
        <v>25.99960675573481</v>
      </c>
      <c r="AS109" s="450">
        <f t="shared" si="47"/>
        <v>55.999153012351904</v>
      </c>
      <c r="AT109" s="450">
        <f t="shared" si="48"/>
        <v>61.999062263675327</v>
      </c>
      <c r="AU109" s="450">
        <f t="shared" si="49"/>
        <v>30.999531131837664</v>
      </c>
      <c r="AV109" s="450">
        <f t="shared" si="50"/>
        <v>49.099257373329976</v>
      </c>
      <c r="AW109" s="450">
        <f t="shared" si="51"/>
        <v>48.792538442147716</v>
      </c>
      <c r="AX109" s="450">
        <f t="shared" si="52"/>
        <v>54.207209478195104</v>
      </c>
      <c r="AY109" s="450">
        <f t="shared" si="53"/>
        <v>38.104360978069067</v>
      </c>
      <c r="AZ109" s="450">
        <f t="shared" si="54"/>
        <v>40.221830098311067</v>
      </c>
      <c r="BA109" s="450">
        <f t="shared" si="55"/>
        <v>31.061255356692715</v>
      </c>
      <c r="BB109" s="450">
        <f t="shared" si="56"/>
        <v>60.030249558860596</v>
      </c>
      <c r="BC109" s="450">
        <f t="shared" si="57"/>
        <v>62.561129316864132</v>
      </c>
      <c r="BD109" s="450">
        <f t="shared" si="58"/>
        <v>45.288631207461556</v>
      </c>
      <c r="BE109" s="450">
        <f t="shared" si="59"/>
        <v>34.000504159314339</v>
      </c>
      <c r="BF109" s="450">
        <f t="shared" si="60"/>
        <v>70.960423493824052</v>
      </c>
      <c r="BG109" s="450">
        <f t="shared" si="61"/>
        <v>60.715906226367537</v>
      </c>
      <c r="BH109" s="450">
        <f t="shared" si="62"/>
        <v>42.011595664229894</v>
      </c>
      <c r="BI109" s="450">
        <f t="shared" si="63"/>
        <v>10.738593395512982</v>
      </c>
      <c r="BJ109" s="450">
        <f t="shared" si="64"/>
        <v>37.33943524073608</v>
      </c>
      <c r="BK109" s="450">
        <f t="shared" si="65"/>
        <v>26.90959299218553</v>
      </c>
      <c r="BL109" s="450">
        <f t="shared" si="66"/>
        <v>14.40978205192841</v>
      </c>
      <c r="BM109" s="450">
        <f t="shared" si="67"/>
        <v>29.622836954875982</v>
      </c>
      <c r="BN109" s="450">
        <f t="shared" si="68"/>
        <v>45.711126800650824</v>
      </c>
      <c r="BQ109" s="549">
        <f t="shared" si="72"/>
        <v>41281</v>
      </c>
      <c r="BR109" s="450">
        <f t="shared" si="69"/>
        <v>24.583069674816802</v>
      </c>
      <c r="BT109" s="450">
        <f t="shared" si="70"/>
        <v>41.11671288127048</v>
      </c>
    </row>
    <row r="110" spans="1:72">
      <c r="A110" s="6">
        <v>1</v>
      </c>
      <c r="B110" s="6">
        <v>8</v>
      </c>
      <c r="C110" s="143">
        <f t="shared" si="71"/>
        <v>40916</v>
      </c>
      <c r="D110" s="82">
        <f t="shared" si="37"/>
        <v>84.551048545892357</v>
      </c>
      <c r="E110" s="82">
        <f t="shared" si="38"/>
        <v>42.627843398635903</v>
      </c>
      <c r="F110" s="355">
        <v>55.53716</v>
      </c>
      <c r="G110" s="355">
        <v>35.702460000000002</v>
      </c>
      <c r="H110" s="355">
        <v>45.619810000000001</v>
      </c>
      <c r="I110" s="355">
        <v>77.355330000000009</v>
      </c>
      <c r="J110" s="355">
        <v>69.421450000000007</v>
      </c>
      <c r="K110" s="355">
        <v>79.338800000000006</v>
      </c>
      <c r="L110" s="355">
        <v>55.53716</v>
      </c>
      <c r="M110" s="355">
        <v>95.206559999999996</v>
      </c>
      <c r="N110" s="355">
        <v>103.14044</v>
      </c>
      <c r="O110" s="355">
        <v>132.89249000000001</v>
      </c>
      <c r="P110" s="355">
        <v>130.90902</v>
      </c>
      <c r="Q110" s="355">
        <v>123.57018100000001</v>
      </c>
      <c r="R110" s="82">
        <v>105.82</v>
      </c>
      <c r="S110" s="82">
        <v>119.32</v>
      </c>
      <c r="T110" s="82">
        <v>76.150000000000006</v>
      </c>
      <c r="U110" s="82">
        <v>105.52</v>
      </c>
      <c r="V110" s="82">
        <v>70.17</v>
      </c>
      <c r="W110" s="82">
        <v>94.2</v>
      </c>
      <c r="X110" s="82">
        <v>100.27</v>
      </c>
      <c r="Y110" s="82">
        <v>88.57</v>
      </c>
      <c r="Z110" s="82">
        <v>52.38</v>
      </c>
      <c r="AA110" s="82">
        <v>125.93</v>
      </c>
      <c r="AB110" s="82">
        <v>127.72</v>
      </c>
      <c r="AC110" s="82">
        <v>66.97</v>
      </c>
      <c r="AD110" s="82">
        <v>75.989999999999995</v>
      </c>
      <c r="AE110" s="82">
        <v>90.525570800000011</v>
      </c>
      <c r="AF110" s="10">
        <v>69.123929500000003</v>
      </c>
      <c r="AG110" s="82">
        <v>43.517331800000001</v>
      </c>
      <c r="AH110" s="82">
        <v>58.46689710000291</v>
      </c>
      <c r="AI110" s="82">
        <v>61.656866176767679</v>
      </c>
      <c r="AK110" s="450">
        <f t="shared" si="39"/>
        <v>27.999576506175952</v>
      </c>
      <c r="AL110" s="450">
        <f t="shared" si="40"/>
        <v>17.999727753970255</v>
      </c>
      <c r="AM110" s="450">
        <f t="shared" si="41"/>
        <v>22.999652130073102</v>
      </c>
      <c r="AN110" s="450">
        <f t="shared" si="42"/>
        <v>38.999410133602225</v>
      </c>
      <c r="AO110" s="450">
        <f t="shared" si="43"/>
        <v>34.999470632719941</v>
      </c>
      <c r="AP110" s="450">
        <f t="shared" si="44"/>
        <v>39.999395008822788</v>
      </c>
      <c r="AQ110" s="450">
        <f t="shared" si="45"/>
        <v>27.999576506175952</v>
      </c>
      <c r="AR110" s="450">
        <f t="shared" si="46"/>
        <v>47.999274010587342</v>
      </c>
      <c r="AS110" s="450">
        <f t="shared" si="47"/>
        <v>51.99921351146962</v>
      </c>
      <c r="AT110" s="450">
        <f t="shared" si="48"/>
        <v>66.998986639778167</v>
      </c>
      <c r="AU110" s="450">
        <f t="shared" si="49"/>
        <v>65.999001764557605</v>
      </c>
      <c r="AV110" s="450">
        <f t="shared" si="50"/>
        <v>62.299057726241493</v>
      </c>
      <c r="AW110" s="450">
        <f t="shared" si="51"/>
        <v>53.350138643811441</v>
      </c>
      <c r="AX110" s="450">
        <f t="shared" si="52"/>
        <v>60.156289387446428</v>
      </c>
      <c r="AY110" s="450">
        <f t="shared" si="53"/>
        <v>38.391731787244773</v>
      </c>
      <c r="AZ110" s="450">
        <f t="shared" si="54"/>
        <v>53.198890849508444</v>
      </c>
      <c r="BA110" s="450">
        <f t="shared" si="55"/>
        <v>35.376859087471644</v>
      </c>
      <c r="BB110" s="450">
        <f t="shared" si="56"/>
        <v>47.49180741114192</v>
      </c>
      <c r="BC110" s="450">
        <f t="shared" si="57"/>
        <v>50.552054449205947</v>
      </c>
      <c r="BD110" s="450">
        <f t="shared" si="58"/>
        <v>44.653390471388953</v>
      </c>
      <c r="BE110" s="450">
        <f t="shared" si="59"/>
        <v>26.407864885303756</v>
      </c>
      <c r="BF110" s="450">
        <f t="shared" si="60"/>
        <v>63.488782455255866</v>
      </c>
      <c r="BG110" s="450">
        <f t="shared" si="61"/>
        <v>64.391227627930419</v>
      </c>
      <c r="BH110" s="450">
        <f t="shared" si="62"/>
        <v>33.763549281572978</v>
      </c>
      <c r="BI110" s="450">
        <f t="shared" si="63"/>
        <v>38.311066296949832</v>
      </c>
      <c r="BJ110" s="450">
        <f t="shared" si="64"/>
        <v>45.639309705066808</v>
      </c>
      <c r="BK110" s="450">
        <f t="shared" si="65"/>
        <v>34.849472901436854</v>
      </c>
      <c r="BL110" s="450">
        <f t="shared" si="66"/>
        <v>21.939668162339299</v>
      </c>
      <c r="BM110" s="450">
        <f t="shared" si="67"/>
        <v>29.476630753719643</v>
      </c>
      <c r="BN110" s="450">
        <f t="shared" si="68"/>
        <v>31.084883376237801</v>
      </c>
      <c r="BQ110" s="549">
        <f t="shared" si="72"/>
        <v>41282</v>
      </c>
      <c r="BR110" s="450">
        <f t="shared" si="69"/>
        <v>34.503507259894491</v>
      </c>
      <c r="BT110" s="450">
        <f t="shared" si="70"/>
        <v>39.499402571212507</v>
      </c>
    </row>
    <row r="111" spans="1:72">
      <c r="A111" s="6">
        <v>1</v>
      </c>
      <c r="B111" s="6">
        <v>9</v>
      </c>
      <c r="C111" s="143">
        <f t="shared" si="71"/>
        <v>40917</v>
      </c>
      <c r="D111" s="82">
        <f t="shared" si="37"/>
        <v>79.471839578383836</v>
      </c>
      <c r="E111" s="82">
        <f t="shared" si="38"/>
        <v>40.06707415710035</v>
      </c>
      <c r="F111" s="355">
        <v>55.53716</v>
      </c>
      <c r="G111" s="355">
        <v>41.65287</v>
      </c>
      <c r="H111" s="355">
        <v>69.421450000000007</v>
      </c>
      <c r="I111" s="355">
        <v>69.421450000000007</v>
      </c>
      <c r="J111" s="355">
        <v>51.570219999999999</v>
      </c>
      <c r="K111" s="355">
        <v>69.421450000000007</v>
      </c>
      <c r="L111" s="355">
        <v>67.437979999999996</v>
      </c>
      <c r="M111" s="355">
        <v>79.338800000000006</v>
      </c>
      <c r="N111" s="355">
        <v>103.14044</v>
      </c>
      <c r="O111" s="355">
        <v>132.89249000000001</v>
      </c>
      <c r="P111" s="355">
        <v>97.190030000000007</v>
      </c>
      <c r="Q111" s="355">
        <v>124.14538730000001</v>
      </c>
      <c r="R111" s="82">
        <v>89.43</v>
      </c>
      <c r="S111" s="82">
        <v>111.26</v>
      </c>
      <c r="T111" s="82">
        <v>75.94</v>
      </c>
      <c r="U111" s="82">
        <v>88.59</v>
      </c>
      <c r="V111" s="82">
        <v>62.03</v>
      </c>
      <c r="W111" s="82">
        <v>86.23</v>
      </c>
      <c r="X111" s="82">
        <v>84.19</v>
      </c>
      <c r="Y111" s="82">
        <v>88.71</v>
      </c>
      <c r="Z111" s="82">
        <v>52.45</v>
      </c>
      <c r="AA111" s="82">
        <v>126.65</v>
      </c>
      <c r="AB111" s="82">
        <v>127.87</v>
      </c>
      <c r="AC111" s="82">
        <v>66.989999999999995</v>
      </c>
      <c r="AD111" s="82">
        <v>44.73</v>
      </c>
      <c r="AE111" s="82">
        <v>82.274335600000001</v>
      </c>
      <c r="AF111" s="10">
        <v>53.077657200000004</v>
      </c>
      <c r="AG111" s="82">
        <v>58.730546699999998</v>
      </c>
      <c r="AH111" s="82">
        <v>64.486897099999709</v>
      </c>
      <c r="AI111" s="82">
        <v>59.346023451515158</v>
      </c>
      <c r="AK111" s="450">
        <f t="shared" si="39"/>
        <v>27.999576506175952</v>
      </c>
      <c r="AL111" s="450">
        <f t="shared" si="40"/>
        <v>20.999682379631963</v>
      </c>
      <c r="AM111" s="450">
        <f t="shared" si="41"/>
        <v>34.999470632719941</v>
      </c>
      <c r="AN111" s="450">
        <f t="shared" si="42"/>
        <v>34.999470632719941</v>
      </c>
      <c r="AO111" s="450">
        <f t="shared" si="43"/>
        <v>25.99960675573481</v>
      </c>
      <c r="AP111" s="450">
        <f t="shared" si="44"/>
        <v>34.999470632719941</v>
      </c>
      <c r="AQ111" s="450">
        <f t="shared" si="45"/>
        <v>33.999485757499365</v>
      </c>
      <c r="AR111" s="450">
        <f t="shared" si="46"/>
        <v>39.999395008822788</v>
      </c>
      <c r="AS111" s="450">
        <f t="shared" si="47"/>
        <v>51.99921351146962</v>
      </c>
      <c r="AT111" s="450">
        <f t="shared" si="48"/>
        <v>66.998986639778167</v>
      </c>
      <c r="AU111" s="450">
        <f t="shared" si="49"/>
        <v>48.999258885807919</v>
      </c>
      <c r="AV111" s="450">
        <f t="shared" si="50"/>
        <v>62.589053340055465</v>
      </c>
      <c r="AW111" s="450">
        <f t="shared" si="51"/>
        <v>45.08696748172423</v>
      </c>
      <c r="AX111" s="450">
        <f t="shared" si="52"/>
        <v>56.092765313839173</v>
      </c>
      <c r="AY111" s="450">
        <f t="shared" si="53"/>
        <v>38.285858331232667</v>
      </c>
      <c r="AZ111" s="450">
        <f t="shared" si="54"/>
        <v>44.663473657675823</v>
      </c>
      <c r="BA111" s="450">
        <f t="shared" si="55"/>
        <v>31.273002268716915</v>
      </c>
      <c r="BB111" s="450">
        <f t="shared" si="56"/>
        <v>43.473657675825564</v>
      </c>
      <c r="BC111" s="450">
        <f t="shared" si="57"/>
        <v>42.445172674565164</v>
      </c>
      <c r="BD111" s="450">
        <f t="shared" si="58"/>
        <v>44.723972775397023</v>
      </c>
      <c r="BE111" s="450">
        <f t="shared" si="59"/>
        <v>26.443156037307791</v>
      </c>
      <c r="BF111" s="450">
        <f t="shared" si="60"/>
        <v>63.851777161583058</v>
      </c>
      <c r="BG111" s="450">
        <f t="shared" si="61"/>
        <v>64.466851525081921</v>
      </c>
      <c r="BH111" s="450">
        <f t="shared" si="62"/>
        <v>33.773632467859841</v>
      </c>
      <c r="BI111" s="450">
        <f t="shared" si="63"/>
        <v>22.551046130577259</v>
      </c>
      <c r="BJ111" s="450">
        <f t="shared" si="64"/>
        <v>41.479372624149228</v>
      </c>
      <c r="BK111" s="450">
        <f t="shared" si="65"/>
        <v>26.759595260902447</v>
      </c>
      <c r="BL111" s="450">
        <f t="shared" si="66"/>
        <v>29.609552155281069</v>
      </c>
      <c r="BM111" s="450">
        <f t="shared" si="67"/>
        <v>32.511669826064889</v>
      </c>
      <c r="BN111" s="450">
        <f t="shared" si="68"/>
        <v>29.919850492319213</v>
      </c>
      <c r="BQ111" s="549">
        <f t="shared" si="72"/>
        <v>41283</v>
      </c>
      <c r="BR111" s="450">
        <f t="shared" si="69"/>
        <v>28.273828371565376</v>
      </c>
      <c r="BT111" s="450">
        <f t="shared" si="70"/>
        <v>36.642664481976304</v>
      </c>
    </row>
    <row r="112" spans="1:72">
      <c r="A112" s="6">
        <v>1</v>
      </c>
      <c r="B112" s="6">
        <v>10</v>
      </c>
      <c r="C112" s="143">
        <f t="shared" si="71"/>
        <v>40918</v>
      </c>
      <c r="D112" s="82">
        <f t="shared" si="37"/>
        <v>76.410424918249007</v>
      </c>
      <c r="E112" s="82">
        <f t="shared" si="38"/>
        <v>38.523610096572675</v>
      </c>
      <c r="F112" s="355">
        <v>41.65287</v>
      </c>
      <c r="G112" s="355">
        <v>65.454509999999999</v>
      </c>
      <c r="H112" s="355">
        <v>77.355330000000009</v>
      </c>
      <c r="I112" s="355">
        <v>51.570219999999999</v>
      </c>
      <c r="J112" s="355">
        <v>53.553690000000003</v>
      </c>
      <c r="K112" s="355">
        <v>53.553690000000003</v>
      </c>
      <c r="L112" s="355">
        <v>31.735520000000001</v>
      </c>
      <c r="M112" s="355">
        <v>79.338800000000006</v>
      </c>
      <c r="N112" s="355">
        <v>67.437979999999996</v>
      </c>
      <c r="O112" s="355">
        <v>117.02473000000001</v>
      </c>
      <c r="P112" s="355">
        <v>97.190030000000007</v>
      </c>
      <c r="Q112" s="355">
        <v>107.5635781</v>
      </c>
      <c r="R112" s="82">
        <v>81.86</v>
      </c>
      <c r="S112" s="82">
        <v>94.55</v>
      </c>
      <c r="T112" s="82">
        <v>84.46</v>
      </c>
      <c r="U112" s="82">
        <v>79.92</v>
      </c>
      <c r="V112" s="82">
        <v>62.24</v>
      </c>
      <c r="W112" s="82">
        <v>78.48</v>
      </c>
      <c r="X112" s="82">
        <v>52.41</v>
      </c>
      <c r="Y112" s="82">
        <v>79.77</v>
      </c>
      <c r="Z112" s="82">
        <v>60.22</v>
      </c>
      <c r="AA112" s="82">
        <v>168.22</v>
      </c>
      <c r="AB112" s="82">
        <v>160.38999999999999</v>
      </c>
      <c r="AC112" s="82">
        <v>92.68</v>
      </c>
      <c r="AD112" s="82">
        <v>44.78</v>
      </c>
      <c r="AE112" s="82">
        <v>82.373509100000007</v>
      </c>
      <c r="AF112" s="10">
        <v>69.223102999999995</v>
      </c>
      <c r="AG112" s="82">
        <v>43.537166499999998</v>
      </c>
      <c r="AH112" s="82">
        <v>70.826897099996216</v>
      </c>
      <c r="AI112" s="82">
        <v>42.941123747474755</v>
      </c>
      <c r="AK112" s="450">
        <f t="shared" si="39"/>
        <v>20.999682379631963</v>
      </c>
      <c r="AL112" s="450">
        <f t="shared" si="40"/>
        <v>32.999500882278802</v>
      </c>
      <c r="AM112" s="450">
        <f t="shared" si="41"/>
        <v>38.999410133602225</v>
      </c>
      <c r="AN112" s="450">
        <f t="shared" si="42"/>
        <v>25.99960675573481</v>
      </c>
      <c r="AO112" s="450">
        <f t="shared" si="43"/>
        <v>26.999591630955383</v>
      </c>
      <c r="AP112" s="450">
        <f t="shared" si="44"/>
        <v>26.999591630955383</v>
      </c>
      <c r="AQ112" s="450">
        <f t="shared" si="45"/>
        <v>15.999758003529115</v>
      </c>
      <c r="AR112" s="450">
        <f t="shared" si="46"/>
        <v>39.999395008822788</v>
      </c>
      <c r="AS112" s="450">
        <f t="shared" si="47"/>
        <v>33.999485757499365</v>
      </c>
      <c r="AT112" s="450">
        <f t="shared" si="48"/>
        <v>58.999107638013612</v>
      </c>
      <c r="AU112" s="450">
        <f t="shared" si="49"/>
        <v>48.999258885807919</v>
      </c>
      <c r="AV112" s="450">
        <f t="shared" si="50"/>
        <v>54.229179783211492</v>
      </c>
      <c r="AW112" s="450">
        <f t="shared" si="51"/>
        <v>41.2704814721452</v>
      </c>
      <c r="AX112" s="450">
        <f t="shared" si="52"/>
        <v>47.668263171162081</v>
      </c>
      <c r="AY112" s="450">
        <f t="shared" si="53"/>
        <v>42.581295689437859</v>
      </c>
      <c r="AZ112" s="450">
        <f t="shared" si="54"/>
        <v>40.29241240231913</v>
      </c>
      <c r="BA112" s="450">
        <f t="shared" si="55"/>
        <v>31.378875724729014</v>
      </c>
      <c r="BB112" s="450">
        <f t="shared" si="56"/>
        <v>39.566422989664737</v>
      </c>
      <c r="BC112" s="450">
        <f t="shared" si="57"/>
        <v>26.422989664734054</v>
      </c>
      <c r="BD112" s="450">
        <f t="shared" si="58"/>
        <v>40.216788505167628</v>
      </c>
      <c r="BE112" s="450">
        <f t="shared" si="59"/>
        <v>30.360473909755481</v>
      </c>
      <c r="BF112" s="450">
        <f t="shared" si="60"/>
        <v>84.809679858835395</v>
      </c>
      <c r="BG112" s="450">
        <f t="shared" si="61"/>
        <v>80.862112427527094</v>
      </c>
      <c r="BH112" s="450">
        <f t="shared" si="62"/>
        <v>46.725485253340061</v>
      </c>
      <c r="BI112" s="450">
        <f t="shared" si="63"/>
        <v>22.576254096294431</v>
      </c>
      <c r="BJ112" s="450">
        <f t="shared" si="64"/>
        <v>41.529371867910264</v>
      </c>
      <c r="BK112" s="450">
        <f t="shared" si="65"/>
        <v>34.899472145197876</v>
      </c>
      <c r="BL112" s="450">
        <f t="shared" si="66"/>
        <v>21.949668011091504</v>
      </c>
      <c r="BM112" s="450">
        <f t="shared" si="67"/>
        <v>35.708039878999855</v>
      </c>
      <c r="BN112" s="450">
        <f t="shared" si="68"/>
        <v>21.649167505659065</v>
      </c>
      <c r="BQ112" s="549">
        <f t="shared" si="72"/>
        <v>41284</v>
      </c>
      <c r="BR112" s="450">
        <f t="shared" si="69"/>
        <v>31.140660461305295</v>
      </c>
      <c r="BT112" s="450">
        <f t="shared" si="70"/>
        <v>37.35372500630104</v>
      </c>
    </row>
    <row r="113" spans="1:72">
      <c r="A113" s="6">
        <v>1</v>
      </c>
      <c r="B113" s="6">
        <v>11</v>
      </c>
      <c r="C113" s="143">
        <f t="shared" si="71"/>
        <v>40919</v>
      </c>
      <c r="D113" s="82">
        <f t="shared" si="37"/>
        <v>79.10441111993282</v>
      </c>
      <c r="E113" s="82">
        <f t="shared" si="38"/>
        <v>39.881828875623434</v>
      </c>
      <c r="F113" s="355">
        <v>49.586750000000002</v>
      </c>
      <c r="G113" s="355">
        <v>45.619810000000001</v>
      </c>
      <c r="H113" s="355">
        <v>37.685929999999999</v>
      </c>
      <c r="I113" s="355">
        <v>49.586750000000002</v>
      </c>
      <c r="J113" s="355">
        <v>79.338800000000006</v>
      </c>
      <c r="K113" s="355">
        <v>95.206559999999996</v>
      </c>
      <c r="L113" s="355">
        <v>49.586750000000002</v>
      </c>
      <c r="M113" s="355">
        <v>69.421450000000007</v>
      </c>
      <c r="N113" s="355">
        <v>148.76025000000001</v>
      </c>
      <c r="O113" s="355">
        <v>124.95861000000001</v>
      </c>
      <c r="P113" s="355">
        <v>63.471040000000002</v>
      </c>
      <c r="Q113" s="355">
        <v>125.3354693</v>
      </c>
      <c r="R113" s="82">
        <v>91.35</v>
      </c>
      <c r="S113" s="82">
        <v>111.73</v>
      </c>
      <c r="T113" s="82">
        <v>84.63</v>
      </c>
      <c r="U113" s="82">
        <v>79.989999999999995</v>
      </c>
      <c r="V113" s="82">
        <v>62.46</v>
      </c>
      <c r="W113" s="82">
        <v>78.56</v>
      </c>
      <c r="X113" s="82">
        <v>116.62</v>
      </c>
      <c r="Y113" s="82">
        <v>73.849999999999994</v>
      </c>
      <c r="Z113" s="82">
        <v>67.64</v>
      </c>
      <c r="AA113" s="82">
        <v>128.74</v>
      </c>
      <c r="AB113" s="82">
        <v>135.97999999999999</v>
      </c>
      <c r="AC113" s="82">
        <v>76.36</v>
      </c>
      <c r="AD113" s="82">
        <v>52.85</v>
      </c>
      <c r="AE113" s="82">
        <v>74.518967900000007</v>
      </c>
      <c r="AF113" s="10">
        <v>53.196665400000001</v>
      </c>
      <c r="AG113" s="82">
        <v>36.337170400000005</v>
      </c>
      <c r="AH113" s="82">
        <v>64.816731800004661</v>
      </c>
      <c r="AI113" s="82">
        <v>44.944628797979803</v>
      </c>
      <c r="AK113" s="450">
        <f t="shared" si="39"/>
        <v>24.999621880514244</v>
      </c>
      <c r="AL113" s="450">
        <f t="shared" si="40"/>
        <v>22.999652130073102</v>
      </c>
      <c r="AM113" s="450">
        <f t="shared" si="41"/>
        <v>18.999712629190824</v>
      </c>
      <c r="AN113" s="450">
        <f t="shared" si="42"/>
        <v>24.999621880514244</v>
      </c>
      <c r="AO113" s="450">
        <f t="shared" si="43"/>
        <v>39.999395008822788</v>
      </c>
      <c r="AP113" s="450">
        <f t="shared" si="44"/>
        <v>47.999274010587342</v>
      </c>
      <c r="AQ113" s="450">
        <f t="shared" si="45"/>
        <v>24.999621880514244</v>
      </c>
      <c r="AR113" s="450">
        <f t="shared" si="46"/>
        <v>34.999470632719941</v>
      </c>
      <c r="AS113" s="450">
        <f t="shared" si="47"/>
        <v>74.998865641542736</v>
      </c>
      <c r="AT113" s="450">
        <f t="shared" si="48"/>
        <v>62.999047138895897</v>
      </c>
      <c r="AU113" s="450">
        <f t="shared" si="49"/>
        <v>31.999516007058229</v>
      </c>
      <c r="AV113" s="450">
        <f t="shared" si="50"/>
        <v>63.189044265187796</v>
      </c>
      <c r="AW113" s="450">
        <f t="shared" si="51"/>
        <v>46.054953365263422</v>
      </c>
      <c r="AX113" s="450">
        <f t="shared" si="52"/>
        <v>56.329720191580542</v>
      </c>
      <c r="AY113" s="450">
        <f t="shared" si="53"/>
        <v>42.667002772876224</v>
      </c>
      <c r="AZ113" s="450">
        <f t="shared" si="54"/>
        <v>40.327703554323165</v>
      </c>
      <c r="BA113" s="450">
        <f t="shared" si="55"/>
        <v>31.489790773884547</v>
      </c>
      <c r="BB113" s="450">
        <f t="shared" si="56"/>
        <v>39.606755734812204</v>
      </c>
      <c r="BC113" s="450">
        <f t="shared" si="57"/>
        <v>58.795059238719439</v>
      </c>
      <c r="BD113" s="450">
        <f t="shared" si="58"/>
        <v>37.232165364255103</v>
      </c>
      <c r="BE113" s="450">
        <f t="shared" si="59"/>
        <v>34.101336022183013</v>
      </c>
      <c r="BF113" s="450">
        <f t="shared" si="60"/>
        <v>64.905470128560623</v>
      </c>
      <c r="BG113" s="450">
        <f t="shared" si="61"/>
        <v>68.555583564406348</v>
      </c>
      <c r="BH113" s="450">
        <f t="shared" si="62"/>
        <v>38.497605243256871</v>
      </c>
      <c r="BI113" s="450">
        <f t="shared" si="63"/>
        <v>26.644819763045124</v>
      </c>
      <c r="BJ113" s="450">
        <f t="shared" si="64"/>
        <v>37.569431762036807</v>
      </c>
      <c r="BK113" s="450">
        <f t="shared" si="65"/>
        <v>26.819594353415678</v>
      </c>
      <c r="BL113" s="450">
        <f t="shared" si="66"/>
        <v>18.319722914040838</v>
      </c>
      <c r="BM113" s="450">
        <f t="shared" si="67"/>
        <v>32.677959062266027</v>
      </c>
      <c r="BN113" s="450">
        <f t="shared" si="68"/>
        <v>22.659253238205093</v>
      </c>
      <c r="BQ113" s="549">
        <f t="shared" si="72"/>
        <v>41285</v>
      </c>
      <c r="BR113" s="450">
        <f t="shared" si="69"/>
        <v>29.408040988152845</v>
      </c>
      <c r="BT113" s="450">
        <f t="shared" si="70"/>
        <v>37.400798563145955</v>
      </c>
    </row>
    <row r="114" spans="1:72">
      <c r="A114" s="6">
        <v>1</v>
      </c>
      <c r="B114" s="6">
        <v>12</v>
      </c>
      <c r="C114" s="143">
        <f t="shared" si="71"/>
        <v>40920</v>
      </c>
      <c r="D114" s="82">
        <f t="shared" si="37"/>
        <v>81.909371891649712</v>
      </c>
      <c r="E114" s="82">
        <f t="shared" si="38"/>
        <v>41.295997364038634</v>
      </c>
      <c r="F114" s="355">
        <v>43.636340000000004</v>
      </c>
      <c r="G114" s="355">
        <v>37.685929999999999</v>
      </c>
      <c r="H114" s="355">
        <v>61.487570000000005</v>
      </c>
      <c r="I114" s="355">
        <v>87.272680000000008</v>
      </c>
      <c r="J114" s="355">
        <v>105.12391000000001</v>
      </c>
      <c r="K114" s="355">
        <v>61.487570000000005</v>
      </c>
      <c r="L114" s="355">
        <v>65.454509999999999</v>
      </c>
      <c r="M114" s="355">
        <v>85.289209999999997</v>
      </c>
      <c r="N114" s="355">
        <v>140.82637</v>
      </c>
      <c r="O114" s="355">
        <v>134.87595999999999</v>
      </c>
      <c r="P114" s="355">
        <v>37.685929999999999</v>
      </c>
      <c r="Q114" s="355">
        <v>117.3619199</v>
      </c>
      <c r="R114" s="82">
        <v>91.55</v>
      </c>
      <c r="S114" s="82">
        <v>95.06</v>
      </c>
      <c r="T114" s="82">
        <v>76.48</v>
      </c>
      <c r="U114" s="82">
        <v>88.74</v>
      </c>
      <c r="V114" s="82">
        <v>62.69</v>
      </c>
      <c r="W114" s="82">
        <v>79.03</v>
      </c>
      <c r="X114" s="82">
        <v>84.84</v>
      </c>
      <c r="Y114" s="82">
        <v>82.68</v>
      </c>
      <c r="Z114" s="82">
        <v>52.61</v>
      </c>
      <c r="AA114" s="82">
        <v>138.05000000000001</v>
      </c>
      <c r="AB114" s="82">
        <v>168.43</v>
      </c>
      <c r="AC114" s="82">
        <v>101.92</v>
      </c>
      <c r="AD114" s="82">
        <v>44.91</v>
      </c>
      <c r="AE114" s="82">
        <v>90.942099500000012</v>
      </c>
      <c r="AF114" s="10">
        <v>69.401615300000003</v>
      </c>
      <c r="AG114" s="82">
        <v>36.297501000000004</v>
      </c>
      <c r="AH114" s="82">
        <v>64.506897099996507</v>
      </c>
      <c r="AI114" s="82">
        <v>50.955143949494953</v>
      </c>
      <c r="AK114" s="450">
        <f t="shared" si="39"/>
        <v>21.999667254852536</v>
      </c>
      <c r="AL114" s="450">
        <f t="shared" si="40"/>
        <v>18.999712629190824</v>
      </c>
      <c r="AM114" s="450">
        <f t="shared" si="41"/>
        <v>30.999531131837664</v>
      </c>
      <c r="AN114" s="450">
        <f t="shared" si="42"/>
        <v>43.999334509705072</v>
      </c>
      <c r="AO114" s="450">
        <f t="shared" si="43"/>
        <v>52.999198386690196</v>
      </c>
      <c r="AP114" s="450">
        <f t="shared" si="44"/>
        <v>30.999531131837664</v>
      </c>
      <c r="AQ114" s="450">
        <f t="shared" si="45"/>
        <v>32.999500882278802</v>
      </c>
      <c r="AR114" s="450">
        <f t="shared" si="46"/>
        <v>42.999349634484496</v>
      </c>
      <c r="AS114" s="450">
        <f t="shared" si="47"/>
        <v>70.998926140660444</v>
      </c>
      <c r="AT114" s="450">
        <f t="shared" si="48"/>
        <v>67.998971514998729</v>
      </c>
      <c r="AU114" s="450">
        <f t="shared" si="49"/>
        <v>18.999712629190824</v>
      </c>
      <c r="AV114" s="450">
        <f t="shared" si="50"/>
        <v>59.169105066801109</v>
      </c>
      <c r="AW114" s="450">
        <f t="shared" si="51"/>
        <v>46.155785228132089</v>
      </c>
      <c r="AX114" s="450">
        <f t="shared" si="52"/>
        <v>47.92538442147719</v>
      </c>
      <c r="AY114" s="450">
        <f t="shared" si="53"/>
        <v>38.558104360978071</v>
      </c>
      <c r="AZ114" s="450">
        <f t="shared" si="54"/>
        <v>44.739097554827325</v>
      </c>
      <c r="BA114" s="450">
        <f t="shared" si="55"/>
        <v>31.605747416183512</v>
      </c>
      <c r="BB114" s="450">
        <f t="shared" si="56"/>
        <v>39.843710612553565</v>
      </c>
      <c r="BC114" s="450">
        <f t="shared" si="57"/>
        <v>42.772876228888329</v>
      </c>
      <c r="BD114" s="450">
        <f t="shared" si="58"/>
        <v>41.683892109906736</v>
      </c>
      <c r="BE114" s="450">
        <f t="shared" si="59"/>
        <v>26.52382152760272</v>
      </c>
      <c r="BF114" s="450">
        <f t="shared" si="60"/>
        <v>69.599193345097049</v>
      </c>
      <c r="BG114" s="450">
        <f t="shared" si="61"/>
        <v>84.9155533148475</v>
      </c>
      <c r="BH114" s="450">
        <f t="shared" si="62"/>
        <v>51.383917317872445</v>
      </c>
      <c r="BI114" s="450">
        <f t="shared" si="63"/>
        <v>22.641794807159059</v>
      </c>
      <c r="BJ114" s="450">
        <f t="shared" si="64"/>
        <v>45.849306528863124</v>
      </c>
      <c r="BK114" s="450">
        <f t="shared" si="65"/>
        <v>34.989470783967732</v>
      </c>
      <c r="BL114" s="450">
        <f t="shared" si="66"/>
        <v>18.299723216536428</v>
      </c>
      <c r="BM114" s="450">
        <f t="shared" si="67"/>
        <v>32.521753012350139</v>
      </c>
      <c r="BN114" s="450">
        <f t="shared" si="68"/>
        <v>25.689510435843182</v>
      </c>
      <c r="BQ114" s="549">
        <f t="shared" si="72"/>
        <v>41286</v>
      </c>
      <c r="BR114" s="450">
        <f t="shared" si="69"/>
        <v>30.43969150491511</v>
      </c>
      <c r="BT114" s="450">
        <f t="shared" si="70"/>
        <v>40.763801361230151</v>
      </c>
    </row>
    <row r="115" spans="1:72">
      <c r="A115" s="6">
        <v>1</v>
      </c>
      <c r="B115" s="6">
        <v>13</v>
      </c>
      <c r="C115" s="143">
        <f t="shared" si="71"/>
        <v>40921</v>
      </c>
      <c r="D115" s="82">
        <f t="shared" si="37"/>
        <v>81.648067919090892</v>
      </c>
      <c r="E115" s="82">
        <f t="shared" si="38"/>
        <v>41.16425653984728</v>
      </c>
      <c r="F115" s="355">
        <v>19.834700000000002</v>
      </c>
      <c r="G115" s="355">
        <v>67.437979999999996</v>
      </c>
      <c r="H115" s="355">
        <v>55.53716</v>
      </c>
      <c r="I115" s="355">
        <v>77.355330000000009</v>
      </c>
      <c r="J115" s="355">
        <v>95.206559999999996</v>
      </c>
      <c r="K115" s="355">
        <v>109.09085</v>
      </c>
      <c r="L115" s="355">
        <v>41.65287</v>
      </c>
      <c r="M115" s="355">
        <v>77.355330000000009</v>
      </c>
      <c r="N115" s="355">
        <v>69.421450000000007</v>
      </c>
      <c r="O115" s="355">
        <v>126.94208</v>
      </c>
      <c r="P115" s="355">
        <v>89.256150000000005</v>
      </c>
      <c r="Q115" s="355">
        <v>134.61810890000001</v>
      </c>
      <c r="R115" s="82">
        <v>92.59</v>
      </c>
      <c r="S115" s="82">
        <v>103.55</v>
      </c>
      <c r="T115" s="82">
        <v>84.98</v>
      </c>
      <c r="U115" s="82">
        <v>88.37</v>
      </c>
      <c r="V115" s="82">
        <v>62.89</v>
      </c>
      <c r="W115" s="82">
        <v>78.72</v>
      </c>
      <c r="X115" s="82">
        <v>101.02</v>
      </c>
      <c r="Y115" s="82">
        <v>82.37</v>
      </c>
      <c r="Z115" s="82">
        <v>68.09</v>
      </c>
      <c r="AA115" s="82">
        <v>139.1</v>
      </c>
      <c r="AB115" s="82">
        <v>147.86000000000001</v>
      </c>
      <c r="AC115" s="82">
        <v>93.74</v>
      </c>
      <c r="AD115" s="82">
        <v>37.36</v>
      </c>
      <c r="AE115" s="82">
        <v>74.776819000000003</v>
      </c>
      <c r="AF115" s="10">
        <v>85.507391699999999</v>
      </c>
      <c r="AG115" s="82">
        <v>35.999980499999999</v>
      </c>
      <c r="AH115" s="82">
        <v>64.806897099999418</v>
      </c>
      <c r="AI115" s="82">
        <v>44.002380372727281</v>
      </c>
      <c r="AK115" s="450">
        <f t="shared" si="39"/>
        <v>9.9998487522056969</v>
      </c>
      <c r="AL115" s="450">
        <f t="shared" si="40"/>
        <v>33.999485757499365</v>
      </c>
      <c r="AM115" s="450">
        <f t="shared" si="41"/>
        <v>27.999576506175952</v>
      </c>
      <c r="AN115" s="450">
        <f t="shared" si="42"/>
        <v>38.999410133602225</v>
      </c>
      <c r="AO115" s="450">
        <f t="shared" si="43"/>
        <v>47.999274010587342</v>
      </c>
      <c r="AP115" s="450">
        <f t="shared" si="44"/>
        <v>54.999168137131335</v>
      </c>
      <c r="AQ115" s="450">
        <f t="shared" si="45"/>
        <v>20.999682379631963</v>
      </c>
      <c r="AR115" s="450">
        <f t="shared" si="46"/>
        <v>38.999410133602225</v>
      </c>
      <c r="AS115" s="450">
        <f t="shared" si="47"/>
        <v>34.999470632719941</v>
      </c>
      <c r="AT115" s="450">
        <f t="shared" si="48"/>
        <v>63.999032014116459</v>
      </c>
      <c r="AU115" s="450">
        <f t="shared" si="49"/>
        <v>44.999319384925641</v>
      </c>
      <c r="AV115" s="450">
        <f t="shared" si="50"/>
        <v>67.868973481220067</v>
      </c>
      <c r="AW115" s="450">
        <f t="shared" si="51"/>
        <v>46.680110915049156</v>
      </c>
      <c r="AX115" s="450">
        <f t="shared" si="52"/>
        <v>52.20569700025208</v>
      </c>
      <c r="AY115" s="450">
        <f t="shared" si="53"/>
        <v>42.843458532896399</v>
      </c>
      <c r="AZ115" s="450">
        <f t="shared" si="54"/>
        <v>44.552558608520293</v>
      </c>
      <c r="BA115" s="450">
        <f t="shared" si="55"/>
        <v>31.706579279052182</v>
      </c>
      <c r="BB115" s="450">
        <f t="shared" si="56"/>
        <v>39.68742122510713</v>
      </c>
      <c r="BC115" s="450">
        <f t="shared" si="57"/>
        <v>50.930173934963449</v>
      </c>
      <c r="BD115" s="450">
        <f t="shared" si="58"/>
        <v>41.527602722460301</v>
      </c>
      <c r="BE115" s="450">
        <f t="shared" si="59"/>
        <v>34.328207713637511</v>
      </c>
      <c r="BF115" s="450">
        <f t="shared" si="60"/>
        <v>70.128560625157547</v>
      </c>
      <c r="BG115" s="450">
        <f t="shared" si="61"/>
        <v>74.544996218805153</v>
      </c>
      <c r="BH115" s="450">
        <f t="shared" si="62"/>
        <v>47.259894126543983</v>
      </c>
      <c r="BI115" s="450">
        <f t="shared" si="63"/>
        <v>18.835391983866902</v>
      </c>
      <c r="BJ115" s="450">
        <f t="shared" si="64"/>
        <v>37.699429795815476</v>
      </c>
      <c r="BK115" s="450">
        <f t="shared" si="65"/>
        <v>43.109347970758762</v>
      </c>
      <c r="BL115" s="450">
        <f t="shared" si="66"/>
        <v>18.149725485253338</v>
      </c>
      <c r="BM115" s="450">
        <f t="shared" si="67"/>
        <v>32.673000806654606</v>
      </c>
      <c r="BN115" s="450">
        <f t="shared" si="68"/>
        <v>22.184209918188696</v>
      </c>
      <c r="BQ115" s="549">
        <f t="shared" si="72"/>
        <v>41287</v>
      </c>
      <c r="BR115" s="450">
        <f t="shared" si="69"/>
        <v>31.581080010083113</v>
      </c>
      <c r="BT115" s="450">
        <f t="shared" si="70"/>
        <v>40.607511973783716</v>
      </c>
    </row>
    <row r="116" spans="1:72">
      <c r="A116" s="6">
        <v>1</v>
      </c>
      <c r="B116" s="6">
        <v>14</v>
      </c>
      <c r="C116" s="143">
        <f t="shared" si="71"/>
        <v>40922</v>
      </c>
      <c r="D116" s="82">
        <f t="shared" si="37"/>
        <v>80.919252026599267</v>
      </c>
      <c r="E116" s="82">
        <f t="shared" si="38"/>
        <v>40.796811661683449</v>
      </c>
      <c r="F116" s="355">
        <v>61.487570000000005</v>
      </c>
      <c r="G116" s="355">
        <v>47.603279999999998</v>
      </c>
      <c r="H116" s="355">
        <v>61.487570000000005</v>
      </c>
      <c r="I116" s="355">
        <v>53.553690000000003</v>
      </c>
      <c r="J116" s="355">
        <v>79.338800000000006</v>
      </c>
      <c r="K116" s="355">
        <v>87.272680000000008</v>
      </c>
      <c r="L116" s="355">
        <v>59.504100000000001</v>
      </c>
      <c r="M116" s="355">
        <v>61.487570000000005</v>
      </c>
      <c r="N116" s="355">
        <v>95.206559999999996</v>
      </c>
      <c r="O116" s="355">
        <v>160.66107</v>
      </c>
      <c r="P116" s="355">
        <v>132.89249000000001</v>
      </c>
      <c r="Q116" s="355">
        <v>127.06108820000001</v>
      </c>
      <c r="R116" s="82">
        <v>84.41</v>
      </c>
      <c r="S116" s="82">
        <v>86.96</v>
      </c>
      <c r="T116" s="82">
        <v>76.86</v>
      </c>
      <c r="U116" s="82">
        <v>88.83</v>
      </c>
      <c r="V116" s="82">
        <v>71.38</v>
      </c>
      <c r="W116" s="82">
        <v>78.8</v>
      </c>
      <c r="X116" s="82">
        <v>85</v>
      </c>
      <c r="Y116" s="82">
        <v>82.97</v>
      </c>
      <c r="Z116" s="82">
        <v>45.01</v>
      </c>
      <c r="AA116" s="82">
        <v>132.02000000000001</v>
      </c>
      <c r="AB116" s="82">
        <v>155.9</v>
      </c>
      <c r="AC116" s="82">
        <v>69.03</v>
      </c>
      <c r="AD116" s="82">
        <v>37.43</v>
      </c>
      <c r="AE116" s="82">
        <v>74.915661900000003</v>
      </c>
      <c r="AF116" s="10">
        <v>85.150367099999997</v>
      </c>
      <c r="AG116" s="82">
        <v>28.641306799999999</v>
      </c>
      <c r="AH116" s="82">
        <v>71.431938099998249</v>
      </c>
      <c r="AI116" s="82">
        <v>45.281818697979809</v>
      </c>
      <c r="AK116" s="450">
        <f t="shared" si="39"/>
        <v>30.999531131837664</v>
      </c>
      <c r="AL116" s="450">
        <f t="shared" si="40"/>
        <v>23.999637005293671</v>
      </c>
      <c r="AM116" s="450">
        <f t="shared" si="41"/>
        <v>30.999531131837664</v>
      </c>
      <c r="AN116" s="450">
        <f t="shared" si="42"/>
        <v>26.999591630955383</v>
      </c>
      <c r="AO116" s="450">
        <f t="shared" si="43"/>
        <v>39.999395008822788</v>
      </c>
      <c r="AP116" s="450">
        <f t="shared" si="44"/>
        <v>43.999334509705072</v>
      </c>
      <c r="AQ116" s="450">
        <f t="shared" si="45"/>
        <v>29.999546256617091</v>
      </c>
      <c r="AR116" s="450">
        <f t="shared" si="46"/>
        <v>30.999531131837664</v>
      </c>
      <c r="AS116" s="450">
        <f t="shared" si="47"/>
        <v>47.999274010587342</v>
      </c>
      <c r="AT116" s="450">
        <f t="shared" si="48"/>
        <v>80.998774892866138</v>
      </c>
      <c r="AU116" s="450">
        <f t="shared" si="49"/>
        <v>66.998986639778167</v>
      </c>
      <c r="AV116" s="450">
        <f t="shared" si="50"/>
        <v>64.059031106629703</v>
      </c>
      <c r="AW116" s="450">
        <f t="shared" si="51"/>
        <v>42.556087723720694</v>
      </c>
      <c r="AX116" s="450">
        <f t="shared" si="52"/>
        <v>43.841693975296188</v>
      </c>
      <c r="AY116" s="450">
        <f t="shared" si="53"/>
        <v>38.749684900428534</v>
      </c>
      <c r="AZ116" s="450">
        <f t="shared" si="54"/>
        <v>44.784471893118223</v>
      </c>
      <c r="BA116" s="450">
        <f t="shared" si="55"/>
        <v>35.986891857827068</v>
      </c>
      <c r="BB116" s="450">
        <f t="shared" si="56"/>
        <v>39.727753970254597</v>
      </c>
      <c r="BC116" s="450">
        <f t="shared" si="57"/>
        <v>42.853541719183262</v>
      </c>
      <c r="BD116" s="450">
        <f t="shared" si="58"/>
        <v>41.830098311066294</v>
      </c>
      <c r="BE116" s="450">
        <f t="shared" si="59"/>
        <v>22.692210738593396</v>
      </c>
      <c r="BF116" s="450">
        <f t="shared" si="60"/>
        <v>66.559112679606756</v>
      </c>
      <c r="BG116" s="450">
        <f t="shared" si="61"/>
        <v>78.59843710612553</v>
      </c>
      <c r="BH116" s="450">
        <f t="shared" si="62"/>
        <v>34.80211746912024</v>
      </c>
      <c r="BI116" s="450">
        <f t="shared" si="63"/>
        <v>18.870683135870934</v>
      </c>
      <c r="BJ116" s="450">
        <f t="shared" si="64"/>
        <v>37.769428737080922</v>
      </c>
      <c r="BK116" s="450">
        <f t="shared" si="65"/>
        <v>42.929350693219057</v>
      </c>
      <c r="BL116" s="450">
        <f t="shared" si="66"/>
        <v>14.439781598185025</v>
      </c>
      <c r="BM116" s="450">
        <f t="shared" si="67"/>
        <v>36.013076934710483</v>
      </c>
      <c r="BN116" s="450">
        <f t="shared" si="68"/>
        <v>22.829250666992593</v>
      </c>
      <c r="BQ116" s="549">
        <f t="shared" si="72"/>
        <v>41288</v>
      </c>
      <c r="BR116" s="450">
        <f t="shared" si="69"/>
        <v>33.450000655406882</v>
      </c>
      <c r="BT116" s="450">
        <f t="shared" si="70"/>
        <v>39.238719435341565</v>
      </c>
    </row>
    <row r="117" spans="1:72">
      <c r="A117" s="6">
        <v>1</v>
      </c>
      <c r="B117" s="6">
        <v>15</v>
      </c>
      <c r="C117" s="143">
        <f t="shared" si="71"/>
        <v>40923</v>
      </c>
      <c r="D117" s="82">
        <f t="shared" si="37"/>
        <v>79.333867029158355</v>
      </c>
      <c r="E117" s="82">
        <f t="shared" si="38"/>
        <v>39.997512959186857</v>
      </c>
      <c r="F117" s="355">
        <v>29.752050000000001</v>
      </c>
      <c r="G117" s="355">
        <v>37.685929999999999</v>
      </c>
      <c r="H117" s="355">
        <v>53.553690000000003</v>
      </c>
      <c r="I117" s="355">
        <v>77.355330000000009</v>
      </c>
      <c r="J117" s="355">
        <v>87.272680000000008</v>
      </c>
      <c r="K117" s="355">
        <v>111.07432</v>
      </c>
      <c r="L117" s="355">
        <v>49.586750000000002</v>
      </c>
      <c r="M117" s="355">
        <v>77.355330000000009</v>
      </c>
      <c r="N117" s="355">
        <v>105.12391000000001</v>
      </c>
      <c r="O117" s="355">
        <v>111.07432</v>
      </c>
      <c r="P117" s="355">
        <v>107.10738000000001</v>
      </c>
      <c r="Q117" s="355">
        <v>80.588386100000008</v>
      </c>
      <c r="R117" s="82">
        <v>85.07</v>
      </c>
      <c r="S117" s="82">
        <v>95.83</v>
      </c>
      <c r="T117" s="82">
        <v>85.34</v>
      </c>
      <c r="U117" s="82">
        <v>88.88</v>
      </c>
      <c r="V117" s="82">
        <v>71.59</v>
      </c>
      <c r="W117" s="82">
        <v>87.26</v>
      </c>
      <c r="X117" s="82">
        <v>85.28</v>
      </c>
      <c r="Y117" s="82">
        <v>82.7</v>
      </c>
      <c r="Z117" s="82">
        <v>53.13</v>
      </c>
      <c r="AA117" s="82">
        <v>117.67</v>
      </c>
      <c r="AB117" s="82">
        <v>164.31</v>
      </c>
      <c r="AC117" s="82">
        <v>69.86</v>
      </c>
      <c r="AD117" s="82">
        <v>76.25</v>
      </c>
      <c r="AE117" s="82">
        <v>74.657810800000007</v>
      </c>
      <c r="AF117" s="10">
        <v>69.520623499999999</v>
      </c>
      <c r="AG117" s="82">
        <v>21.3619719</v>
      </c>
      <c r="AH117" s="82">
        <v>71.818632100003484</v>
      </c>
      <c r="AI117" s="82">
        <v>51.956896474747481</v>
      </c>
      <c r="AK117" s="450">
        <f t="shared" si="39"/>
        <v>14.999773128308545</v>
      </c>
      <c r="AL117" s="450">
        <f t="shared" si="40"/>
        <v>18.999712629190824</v>
      </c>
      <c r="AM117" s="450">
        <f t="shared" si="41"/>
        <v>26.999591630955383</v>
      </c>
      <c r="AN117" s="450">
        <f t="shared" si="42"/>
        <v>38.999410133602225</v>
      </c>
      <c r="AO117" s="450">
        <f t="shared" si="43"/>
        <v>43.999334509705072</v>
      </c>
      <c r="AP117" s="450">
        <f t="shared" si="44"/>
        <v>55.999153012351904</v>
      </c>
      <c r="AQ117" s="450">
        <f t="shared" si="45"/>
        <v>24.999621880514244</v>
      </c>
      <c r="AR117" s="450">
        <f t="shared" si="46"/>
        <v>38.999410133602225</v>
      </c>
      <c r="AS117" s="450">
        <f t="shared" si="47"/>
        <v>52.999198386690196</v>
      </c>
      <c r="AT117" s="450">
        <f t="shared" si="48"/>
        <v>55.999153012351904</v>
      </c>
      <c r="AU117" s="450">
        <f t="shared" si="49"/>
        <v>53.999183261910765</v>
      </c>
      <c r="AV117" s="450">
        <f t="shared" si="50"/>
        <v>40.629385480211752</v>
      </c>
      <c r="AW117" s="450">
        <f t="shared" si="51"/>
        <v>42.88883287118729</v>
      </c>
      <c r="AX117" s="450">
        <f t="shared" si="52"/>
        <v>48.313587093521548</v>
      </c>
      <c r="AY117" s="450">
        <f t="shared" si="53"/>
        <v>43.024955886059999</v>
      </c>
      <c r="AZ117" s="450">
        <f t="shared" si="54"/>
        <v>44.809679858835388</v>
      </c>
      <c r="BA117" s="450">
        <f t="shared" si="55"/>
        <v>36.092765313839173</v>
      </c>
      <c r="BB117" s="450">
        <f t="shared" si="56"/>
        <v>43.992941769599192</v>
      </c>
      <c r="BC117" s="450">
        <f t="shared" si="57"/>
        <v>42.994706327199395</v>
      </c>
      <c r="BD117" s="450">
        <f t="shared" si="58"/>
        <v>41.693975296193599</v>
      </c>
      <c r="BE117" s="450">
        <f t="shared" si="59"/>
        <v>26.785984371061257</v>
      </c>
      <c r="BF117" s="450">
        <f t="shared" si="60"/>
        <v>59.324426518779937</v>
      </c>
      <c r="BG117" s="450">
        <f t="shared" si="61"/>
        <v>82.83841693975296</v>
      </c>
      <c r="BH117" s="450">
        <f t="shared" si="62"/>
        <v>35.220569700025209</v>
      </c>
      <c r="BI117" s="450">
        <f t="shared" si="63"/>
        <v>38.442147718679102</v>
      </c>
      <c r="BJ117" s="450">
        <f t="shared" si="64"/>
        <v>37.639430703302246</v>
      </c>
      <c r="BK117" s="450">
        <f t="shared" si="65"/>
        <v>35.04946987648097</v>
      </c>
      <c r="BL117" s="450">
        <f t="shared" si="66"/>
        <v>10.769837106125536</v>
      </c>
      <c r="BM117" s="450">
        <f t="shared" si="67"/>
        <v>36.208032316613803</v>
      </c>
      <c r="BN117" s="450">
        <f t="shared" si="68"/>
        <v>26.194553302116198</v>
      </c>
      <c r="BQ117" s="549">
        <f t="shared" si="72"/>
        <v>41289</v>
      </c>
      <c r="BR117" s="450">
        <f t="shared" si="69"/>
        <v>36.44810380640326</v>
      </c>
      <c r="BT117" s="450">
        <f t="shared" si="70"/>
        <v>39.814397806906989</v>
      </c>
    </row>
    <row r="118" spans="1:72">
      <c r="A118" s="6">
        <v>1</v>
      </c>
      <c r="B118" s="6">
        <v>16</v>
      </c>
      <c r="C118" s="143">
        <f t="shared" si="71"/>
        <v>40924</v>
      </c>
      <c r="D118" s="82">
        <f t="shared" si="37"/>
        <v>79.012307439158178</v>
      </c>
      <c r="E118" s="82">
        <f t="shared" si="38"/>
        <v>39.835393244746918</v>
      </c>
      <c r="F118" s="355">
        <v>37.685929999999999</v>
      </c>
      <c r="G118" s="355">
        <v>47.603279999999998</v>
      </c>
      <c r="H118" s="355">
        <v>53.553690000000003</v>
      </c>
      <c r="I118" s="355">
        <v>87.272680000000008</v>
      </c>
      <c r="J118" s="355">
        <v>87.272680000000008</v>
      </c>
      <c r="K118" s="355">
        <v>87.272680000000008</v>
      </c>
      <c r="L118" s="355">
        <v>57.520630000000004</v>
      </c>
      <c r="M118" s="355">
        <v>77.355330000000009</v>
      </c>
      <c r="N118" s="355">
        <v>95.206559999999996</v>
      </c>
      <c r="O118" s="355">
        <v>111.07432</v>
      </c>
      <c r="P118" s="355">
        <v>83.30574</v>
      </c>
      <c r="Q118" s="355">
        <v>100.1057309</v>
      </c>
      <c r="R118" s="82">
        <v>86.03</v>
      </c>
      <c r="S118" s="82">
        <v>87.9</v>
      </c>
      <c r="T118" s="82">
        <v>77.239999999999995</v>
      </c>
      <c r="U118" s="82">
        <v>88.52</v>
      </c>
      <c r="V118" s="82">
        <v>72.19</v>
      </c>
      <c r="W118" s="82">
        <v>78.95</v>
      </c>
      <c r="X118" s="82">
        <v>84.58</v>
      </c>
      <c r="Y118" s="82">
        <v>83.32</v>
      </c>
      <c r="Z118" s="82">
        <v>67.83</v>
      </c>
      <c r="AA118" s="82">
        <v>110.79</v>
      </c>
      <c r="AB118" s="82">
        <v>140.49</v>
      </c>
      <c r="AC118" s="82">
        <v>102.93</v>
      </c>
      <c r="AD118" s="82">
        <v>52.73</v>
      </c>
      <c r="AE118" s="82">
        <v>83.484252300000009</v>
      </c>
      <c r="AF118" s="10">
        <v>61.368561800000002</v>
      </c>
      <c r="AG118" s="82">
        <v>43.656174700000001</v>
      </c>
      <c r="AH118" s="82">
        <v>71.174086999998266</v>
      </c>
      <c r="AI118" s="82">
        <v>51.956896474747481</v>
      </c>
      <c r="AK118" s="450">
        <f t="shared" si="39"/>
        <v>18.999712629190824</v>
      </c>
      <c r="AL118" s="450">
        <f t="shared" si="40"/>
        <v>23.999637005293671</v>
      </c>
      <c r="AM118" s="450">
        <f t="shared" si="41"/>
        <v>26.999591630955383</v>
      </c>
      <c r="AN118" s="450">
        <f t="shared" si="42"/>
        <v>43.999334509705072</v>
      </c>
      <c r="AO118" s="450">
        <f t="shared" si="43"/>
        <v>43.999334509705072</v>
      </c>
      <c r="AP118" s="450">
        <f t="shared" si="44"/>
        <v>43.999334509705072</v>
      </c>
      <c r="AQ118" s="450">
        <f t="shared" si="45"/>
        <v>28.999561381396521</v>
      </c>
      <c r="AR118" s="450">
        <f t="shared" si="46"/>
        <v>38.999410133602225</v>
      </c>
      <c r="AS118" s="450">
        <f t="shared" si="47"/>
        <v>47.999274010587342</v>
      </c>
      <c r="AT118" s="450">
        <f t="shared" si="48"/>
        <v>55.999153012351904</v>
      </c>
      <c r="AU118" s="450">
        <f t="shared" si="49"/>
        <v>41.999364759263926</v>
      </c>
      <c r="AV118" s="450">
        <f t="shared" si="50"/>
        <v>50.469236652382151</v>
      </c>
      <c r="AW118" s="450">
        <f t="shared" si="51"/>
        <v>43.372825812956897</v>
      </c>
      <c r="AX118" s="450">
        <f t="shared" si="52"/>
        <v>44.315603730778925</v>
      </c>
      <c r="AY118" s="450">
        <f t="shared" si="53"/>
        <v>38.941265439878997</v>
      </c>
      <c r="AZ118" s="450">
        <f t="shared" si="54"/>
        <v>44.628182505671788</v>
      </c>
      <c r="BA118" s="450">
        <f t="shared" si="55"/>
        <v>36.395260902445173</v>
      </c>
      <c r="BB118" s="450">
        <f t="shared" si="56"/>
        <v>39.803377867406098</v>
      </c>
      <c r="BC118" s="450">
        <f t="shared" si="57"/>
        <v>42.641794807159059</v>
      </c>
      <c r="BD118" s="450">
        <f t="shared" si="58"/>
        <v>42.006554071086462</v>
      </c>
      <c r="BE118" s="450">
        <f t="shared" si="59"/>
        <v>34.197126291908241</v>
      </c>
      <c r="BF118" s="450">
        <f t="shared" si="60"/>
        <v>55.855810436097812</v>
      </c>
      <c r="BG118" s="450">
        <f t="shared" si="61"/>
        <v>70.829342072094789</v>
      </c>
      <c r="BH118" s="450">
        <f t="shared" si="62"/>
        <v>51.893118225359217</v>
      </c>
      <c r="BI118" s="450">
        <f t="shared" si="63"/>
        <v>26.58432064532392</v>
      </c>
      <c r="BJ118" s="450">
        <f t="shared" si="64"/>
        <v>42.089363398033782</v>
      </c>
      <c r="BK118" s="450">
        <f t="shared" si="65"/>
        <v>30.939532039324426</v>
      </c>
      <c r="BL118" s="450">
        <f t="shared" si="66"/>
        <v>22.009667103604738</v>
      </c>
      <c r="BM118" s="450">
        <f t="shared" si="67"/>
        <v>35.883078900931821</v>
      </c>
      <c r="BN118" s="450">
        <f t="shared" si="68"/>
        <v>26.194553302116198</v>
      </c>
      <c r="BQ118" s="549">
        <f t="shared" si="72"/>
        <v>41290</v>
      </c>
      <c r="BR118" s="450">
        <f t="shared" si="69"/>
        <v>32.450548122006339</v>
      </c>
      <c r="BT118" s="450">
        <f t="shared" si="70"/>
        <v>42.002959415175198</v>
      </c>
    </row>
    <row r="119" spans="1:72">
      <c r="A119" s="6">
        <v>1</v>
      </c>
      <c r="B119" s="6">
        <v>17</v>
      </c>
      <c r="C119" s="143">
        <f t="shared" si="71"/>
        <v>40925</v>
      </c>
      <c r="D119" s="82">
        <f t="shared" si="37"/>
        <v>82.258627415795942</v>
      </c>
      <c r="E119" s="82">
        <f t="shared" si="38"/>
        <v>41.4720804528407</v>
      </c>
      <c r="F119" s="355">
        <v>45.619810000000001</v>
      </c>
      <c r="G119" s="355">
        <v>47.603279999999998</v>
      </c>
      <c r="H119" s="355">
        <v>61.487570000000005</v>
      </c>
      <c r="I119" s="355">
        <v>83.30574</v>
      </c>
      <c r="J119" s="355">
        <v>107.10738000000001</v>
      </c>
      <c r="K119" s="355">
        <v>79.338800000000006</v>
      </c>
      <c r="L119" s="355">
        <v>41.65287</v>
      </c>
      <c r="M119" s="355">
        <v>69.421450000000007</v>
      </c>
      <c r="N119" s="355">
        <v>122.97514000000001</v>
      </c>
      <c r="O119" s="355">
        <v>113.05779</v>
      </c>
      <c r="P119" s="355">
        <v>83.30574</v>
      </c>
      <c r="Q119" s="355">
        <v>84.575160800000006</v>
      </c>
      <c r="R119" s="82">
        <v>78.38</v>
      </c>
      <c r="S119" s="82">
        <v>96.34</v>
      </c>
      <c r="T119" s="82">
        <v>61.68</v>
      </c>
      <c r="U119" s="82">
        <v>88.97</v>
      </c>
      <c r="V119" s="82">
        <v>63.72</v>
      </c>
      <c r="W119" s="82">
        <v>79.040000000000006</v>
      </c>
      <c r="X119" s="82">
        <v>100.7</v>
      </c>
      <c r="Y119" s="82">
        <v>81</v>
      </c>
      <c r="Z119" s="82">
        <v>66.08</v>
      </c>
      <c r="AA119" s="82">
        <v>182.71</v>
      </c>
      <c r="AB119" s="82">
        <v>148.13999999999999</v>
      </c>
      <c r="AC119" s="82">
        <v>120.15</v>
      </c>
      <c r="AD119" s="82">
        <v>76.31</v>
      </c>
      <c r="AE119" s="82">
        <v>75.3123559</v>
      </c>
      <c r="AF119" s="10">
        <v>61.4280659</v>
      </c>
      <c r="AG119" s="82">
        <v>51.252864800000005</v>
      </c>
      <c r="AH119" s="82">
        <v>59.062268700003791</v>
      </c>
      <c r="AI119" s="82">
        <v>38.032536373874407</v>
      </c>
      <c r="AK119" s="450">
        <f t="shared" si="39"/>
        <v>22.999652130073102</v>
      </c>
      <c r="AL119" s="450">
        <f t="shared" si="40"/>
        <v>23.999637005293671</v>
      </c>
      <c r="AM119" s="450">
        <f t="shared" si="41"/>
        <v>30.999531131837664</v>
      </c>
      <c r="AN119" s="450">
        <f t="shared" si="42"/>
        <v>41.999364759263926</v>
      </c>
      <c r="AO119" s="450">
        <f t="shared" si="43"/>
        <v>53.999183261910765</v>
      </c>
      <c r="AP119" s="450">
        <f t="shared" si="44"/>
        <v>39.999395008822788</v>
      </c>
      <c r="AQ119" s="450">
        <f t="shared" si="45"/>
        <v>20.999682379631963</v>
      </c>
      <c r="AR119" s="450">
        <f t="shared" si="46"/>
        <v>34.999470632719941</v>
      </c>
      <c r="AS119" s="450">
        <f t="shared" si="47"/>
        <v>61.999062263675327</v>
      </c>
      <c r="AT119" s="450">
        <f t="shared" si="48"/>
        <v>56.999137887572473</v>
      </c>
      <c r="AU119" s="450">
        <f t="shared" si="49"/>
        <v>41.999364759263926</v>
      </c>
      <c r="AV119" s="450">
        <f t="shared" si="50"/>
        <v>42.639355079405092</v>
      </c>
      <c r="AW119" s="450">
        <f t="shared" si="51"/>
        <v>39.5160070582304</v>
      </c>
      <c r="AX119" s="450">
        <f t="shared" si="52"/>
        <v>48.57070834383665</v>
      </c>
      <c r="AY119" s="450">
        <f t="shared" si="53"/>
        <v>31.096546508696747</v>
      </c>
      <c r="AZ119" s="450">
        <f t="shared" si="54"/>
        <v>44.855054197126293</v>
      </c>
      <c r="BA119" s="450">
        <f t="shared" si="55"/>
        <v>32.125031509957147</v>
      </c>
      <c r="BB119" s="450">
        <f t="shared" si="56"/>
        <v>39.848752205697004</v>
      </c>
      <c r="BC119" s="450">
        <f t="shared" si="57"/>
        <v>50.768842954373582</v>
      </c>
      <c r="BD119" s="450">
        <f t="shared" si="58"/>
        <v>40.83690446180993</v>
      </c>
      <c r="BE119" s="450">
        <f t="shared" si="59"/>
        <v>33.314847491807413</v>
      </c>
      <c r="BF119" s="450">
        <f t="shared" si="60"/>
        <v>92.114948323670276</v>
      </c>
      <c r="BG119" s="450">
        <f t="shared" si="61"/>
        <v>74.686160826821265</v>
      </c>
      <c r="BH119" s="450">
        <f t="shared" si="62"/>
        <v>60.574741618351403</v>
      </c>
      <c r="BI119" s="450">
        <f t="shared" si="63"/>
        <v>38.472397277539706</v>
      </c>
      <c r="BJ119" s="450">
        <f t="shared" si="64"/>
        <v>37.96942571212503</v>
      </c>
      <c r="BK119" s="450">
        <f t="shared" si="65"/>
        <v>30.969531585581041</v>
      </c>
      <c r="BL119" s="450">
        <f t="shared" si="66"/>
        <v>25.839609175699522</v>
      </c>
      <c r="BM119" s="450">
        <f t="shared" si="67"/>
        <v>29.77679289135558</v>
      </c>
      <c r="BN119" s="450">
        <f t="shared" si="68"/>
        <v>19.174457460990375</v>
      </c>
      <c r="BQ119" s="549">
        <f t="shared" si="72"/>
        <v>41291</v>
      </c>
      <c r="BR119" s="450">
        <f t="shared" si="69"/>
        <v>32.835938316108368</v>
      </c>
      <c r="BT119" s="450">
        <f t="shared" si="70"/>
        <v>39.682379631963698</v>
      </c>
    </row>
    <row r="120" spans="1:72">
      <c r="A120" s="6">
        <v>1</v>
      </c>
      <c r="B120" s="6">
        <v>18</v>
      </c>
      <c r="C120" s="143">
        <f t="shared" si="71"/>
        <v>40926</v>
      </c>
      <c r="D120" s="82">
        <f t="shared" si="37"/>
        <v>72.584764448042534</v>
      </c>
      <c r="E120" s="82">
        <f t="shared" si="38"/>
        <v>36.594838564759002</v>
      </c>
      <c r="F120" s="355">
        <v>33.718989999999998</v>
      </c>
      <c r="G120" s="355">
        <v>49.586750000000002</v>
      </c>
      <c r="H120" s="355">
        <v>55.53716</v>
      </c>
      <c r="I120" s="355">
        <v>65.454509999999999</v>
      </c>
      <c r="J120" s="355">
        <v>61.487570000000005</v>
      </c>
      <c r="K120" s="355">
        <v>55.53716</v>
      </c>
      <c r="L120" s="355">
        <v>59.504100000000001</v>
      </c>
      <c r="M120" s="355">
        <v>61.487570000000005</v>
      </c>
      <c r="N120" s="355">
        <v>71.404920000000004</v>
      </c>
      <c r="O120" s="355">
        <v>105.12391000000001</v>
      </c>
      <c r="P120" s="355">
        <v>83.30574</v>
      </c>
      <c r="Q120" s="355">
        <v>93.242924700000003</v>
      </c>
      <c r="R120" s="82">
        <v>87.36</v>
      </c>
      <c r="S120" s="82">
        <v>88.01</v>
      </c>
      <c r="T120" s="82">
        <v>77.650000000000006</v>
      </c>
      <c r="U120" s="82">
        <v>80.38</v>
      </c>
      <c r="V120" s="82">
        <v>72.17</v>
      </c>
      <c r="W120" s="82">
        <v>79.5</v>
      </c>
      <c r="X120" s="82">
        <v>68.72</v>
      </c>
      <c r="Y120" s="82">
        <v>81.17</v>
      </c>
      <c r="Z120" s="82">
        <v>51.11</v>
      </c>
      <c r="AA120" s="82">
        <v>122.4</v>
      </c>
      <c r="AB120" s="82">
        <v>148.69999999999999</v>
      </c>
      <c r="AC120" s="82">
        <v>79.06</v>
      </c>
      <c r="AD120" s="82">
        <v>53.2</v>
      </c>
      <c r="AE120" s="82">
        <v>107.38506580000001</v>
      </c>
      <c r="AF120" s="10">
        <v>61.884264000000002</v>
      </c>
      <c r="AG120" s="82">
        <v>35.960311099999998</v>
      </c>
      <c r="AH120" s="82">
        <v>58.675574699998542</v>
      </c>
      <c r="AI120" s="82">
        <v>28.816413141277124</v>
      </c>
      <c r="AK120" s="450">
        <f t="shared" si="39"/>
        <v>16.999742878749682</v>
      </c>
      <c r="AL120" s="450">
        <f t="shared" si="40"/>
        <v>24.999621880514244</v>
      </c>
      <c r="AM120" s="450">
        <f t="shared" si="41"/>
        <v>27.999576506175952</v>
      </c>
      <c r="AN120" s="450">
        <f t="shared" si="42"/>
        <v>32.999500882278802</v>
      </c>
      <c r="AO120" s="450">
        <f t="shared" si="43"/>
        <v>30.999531131837664</v>
      </c>
      <c r="AP120" s="450">
        <f t="shared" si="44"/>
        <v>27.999576506175952</v>
      </c>
      <c r="AQ120" s="450">
        <f t="shared" si="45"/>
        <v>29.999546256617091</v>
      </c>
      <c r="AR120" s="450">
        <f t="shared" si="46"/>
        <v>30.999531131837664</v>
      </c>
      <c r="AS120" s="450">
        <f t="shared" si="47"/>
        <v>35.99945550794051</v>
      </c>
      <c r="AT120" s="450">
        <f t="shared" si="48"/>
        <v>52.999198386690196</v>
      </c>
      <c r="AU120" s="450">
        <f t="shared" si="49"/>
        <v>41.999364759263926</v>
      </c>
      <c r="AV120" s="450">
        <f t="shared" si="50"/>
        <v>47.009288984118982</v>
      </c>
      <c r="AW120" s="450">
        <f t="shared" si="51"/>
        <v>44.043357701033528</v>
      </c>
      <c r="AX120" s="450">
        <f t="shared" si="52"/>
        <v>44.371061255356693</v>
      </c>
      <c r="AY120" s="450">
        <f t="shared" si="53"/>
        <v>39.147970758759769</v>
      </c>
      <c r="AZ120" s="450">
        <f t="shared" si="54"/>
        <v>40.524325686917059</v>
      </c>
      <c r="BA120" s="450">
        <f t="shared" si="55"/>
        <v>36.385177716158303</v>
      </c>
      <c r="BB120" s="450">
        <f t="shared" si="56"/>
        <v>40.080665490294933</v>
      </c>
      <c r="BC120" s="450">
        <f t="shared" si="57"/>
        <v>34.645828081673805</v>
      </c>
      <c r="BD120" s="450">
        <f t="shared" si="58"/>
        <v>40.922611545248301</v>
      </c>
      <c r="BE120" s="450">
        <f t="shared" si="59"/>
        <v>25.767582556087724</v>
      </c>
      <c r="BF120" s="450">
        <f t="shared" si="60"/>
        <v>61.709100075623901</v>
      </c>
      <c r="BG120" s="450">
        <f t="shared" si="61"/>
        <v>74.968490042853531</v>
      </c>
      <c r="BH120" s="450">
        <f t="shared" si="62"/>
        <v>39.858835391983867</v>
      </c>
      <c r="BI120" s="450">
        <f t="shared" si="63"/>
        <v>26.821275523065289</v>
      </c>
      <c r="BJ120" s="450">
        <f t="shared" si="64"/>
        <v>54.139181144441643</v>
      </c>
      <c r="BK120" s="450">
        <f t="shared" si="65"/>
        <v>31.199528106881775</v>
      </c>
      <c r="BL120" s="450">
        <f t="shared" si="66"/>
        <v>18.129725787748928</v>
      </c>
      <c r="BM120" s="450">
        <f t="shared" si="67"/>
        <v>29.581837509452253</v>
      </c>
      <c r="BN120" s="450">
        <f t="shared" si="68"/>
        <v>14.528063091140471</v>
      </c>
      <c r="BQ120" s="549">
        <f t="shared" si="72"/>
        <v>41292</v>
      </c>
      <c r="BR120" s="450">
        <f t="shared" si="69"/>
        <v>30.996954713889405</v>
      </c>
      <c r="BT120" s="450">
        <f t="shared" si="70"/>
        <v>35.322641794807154</v>
      </c>
    </row>
    <row r="121" spans="1:72">
      <c r="A121" s="6">
        <v>1</v>
      </c>
      <c r="B121" s="6">
        <v>19</v>
      </c>
      <c r="C121" s="143">
        <f t="shared" si="71"/>
        <v>40927</v>
      </c>
      <c r="D121" s="82">
        <f t="shared" si="37"/>
        <v>78.711305023838392</v>
      </c>
      <c r="E121" s="82">
        <f t="shared" si="38"/>
        <v>39.683637778155649</v>
      </c>
      <c r="F121" s="355">
        <v>33.718989999999998</v>
      </c>
      <c r="G121" s="355">
        <v>39.669400000000003</v>
      </c>
      <c r="H121" s="355">
        <v>55.53716</v>
      </c>
      <c r="I121" s="355">
        <v>57.520630000000004</v>
      </c>
      <c r="J121" s="355">
        <v>97.190030000000007</v>
      </c>
      <c r="K121" s="355">
        <v>65.454509999999999</v>
      </c>
      <c r="L121" s="355">
        <v>41.65287</v>
      </c>
      <c r="M121" s="355">
        <v>79.338800000000006</v>
      </c>
      <c r="N121" s="355">
        <v>97.190030000000007</v>
      </c>
      <c r="O121" s="355">
        <v>130.90902</v>
      </c>
      <c r="P121" s="355">
        <v>101.15697</v>
      </c>
      <c r="Q121" s="355">
        <v>93.857800400000002</v>
      </c>
      <c r="R121" s="82">
        <v>88.02</v>
      </c>
      <c r="S121" s="82">
        <v>88.71</v>
      </c>
      <c r="T121" s="82">
        <v>78.23</v>
      </c>
      <c r="U121" s="82">
        <v>80.44</v>
      </c>
      <c r="V121" s="82">
        <v>72.37</v>
      </c>
      <c r="W121" s="82">
        <v>79.2</v>
      </c>
      <c r="X121" s="82">
        <v>93.04</v>
      </c>
      <c r="Y121" s="82">
        <v>81.78</v>
      </c>
      <c r="Z121" s="82">
        <v>51.14</v>
      </c>
      <c r="AA121" s="82">
        <v>138.36000000000001</v>
      </c>
      <c r="AB121" s="82">
        <v>148.87</v>
      </c>
      <c r="AC121" s="82">
        <v>95.9</v>
      </c>
      <c r="AD121" s="82">
        <v>68.77</v>
      </c>
      <c r="AE121" s="82">
        <v>140.17182490000002</v>
      </c>
      <c r="AF121" s="10">
        <v>61.547074100000003</v>
      </c>
      <c r="AG121" s="82">
        <v>28.740480300000002</v>
      </c>
      <c r="AH121" s="82">
        <v>58.963260500000587</v>
      </c>
      <c r="AI121" s="82">
        <v>13.890300515151511</v>
      </c>
      <c r="AK121" s="450">
        <f t="shared" si="39"/>
        <v>16.999742878749682</v>
      </c>
      <c r="AL121" s="450">
        <f t="shared" si="40"/>
        <v>19.999697504411394</v>
      </c>
      <c r="AM121" s="450">
        <f t="shared" si="41"/>
        <v>27.999576506175952</v>
      </c>
      <c r="AN121" s="450">
        <f t="shared" si="42"/>
        <v>28.999561381396521</v>
      </c>
      <c r="AO121" s="450">
        <f t="shared" si="43"/>
        <v>48.999258885807919</v>
      </c>
      <c r="AP121" s="450">
        <f t="shared" si="44"/>
        <v>32.999500882278802</v>
      </c>
      <c r="AQ121" s="450">
        <f t="shared" si="45"/>
        <v>20.999682379631963</v>
      </c>
      <c r="AR121" s="450">
        <f t="shared" si="46"/>
        <v>39.999395008822788</v>
      </c>
      <c r="AS121" s="450">
        <f t="shared" si="47"/>
        <v>48.999258885807919</v>
      </c>
      <c r="AT121" s="450">
        <f t="shared" si="48"/>
        <v>65.999001764557605</v>
      </c>
      <c r="AU121" s="450">
        <f t="shared" si="49"/>
        <v>50.999228636249057</v>
      </c>
      <c r="AV121" s="450">
        <f t="shared" si="50"/>
        <v>47.319284295437356</v>
      </c>
      <c r="AW121" s="450">
        <f t="shared" si="51"/>
        <v>44.376102848500125</v>
      </c>
      <c r="AX121" s="450">
        <f t="shared" si="52"/>
        <v>44.723972775397023</v>
      </c>
      <c r="AY121" s="450">
        <f t="shared" si="53"/>
        <v>39.440383161078906</v>
      </c>
      <c r="AZ121" s="450">
        <f t="shared" si="54"/>
        <v>40.554575245777663</v>
      </c>
      <c r="BA121" s="450">
        <f t="shared" si="55"/>
        <v>36.486009579026977</v>
      </c>
      <c r="BB121" s="450">
        <f t="shared" si="56"/>
        <v>39.929417695991937</v>
      </c>
      <c r="BC121" s="450">
        <f t="shared" si="57"/>
        <v>46.906982606503661</v>
      </c>
      <c r="BD121" s="450">
        <f t="shared" si="58"/>
        <v>41.230148726997733</v>
      </c>
      <c r="BE121" s="450">
        <f t="shared" si="59"/>
        <v>25.782707335518023</v>
      </c>
      <c r="BF121" s="450">
        <f t="shared" si="60"/>
        <v>69.755482732543484</v>
      </c>
      <c r="BG121" s="450">
        <f t="shared" si="61"/>
        <v>75.054197126291911</v>
      </c>
      <c r="BH121" s="450">
        <f t="shared" si="62"/>
        <v>48.34887824552559</v>
      </c>
      <c r="BI121" s="450">
        <f t="shared" si="63"/>
        <v>34.67103604739097</v>
      </c>
      <c r="BJ121" s="450">
        <f t="shared" si="64"/>
        <v>70.668931131837667</v>
      </c>
      <c r="BK121" s="450">
        <f t="shared" si="65"/>
        <v>31.029530678094279</v>
      </c>
      <c r="BL121" s="450">
        <f t="shared" si="66"/>
        <v>14.489780841946056</v>
      </c>
      <c r="BM121" s="450">
        <f t="shared" si="67"/>
        <v>29.726876985127596</v>
      </c>
      <c r="BN121" s="450">
        <f t="shared" si="68"/>
        <v>7.0029243837416235</v>
      </c>
      <c r="BQ121" s="549">
        <f t="shared" si="72"/>
        <v>41293</v>
      </c>
      <c r="BR121" s="450">
        <f t="shared" si="69"/>
        <v>32.978363322409955</v>
      </c>
      <c r="BT121" s="450">
        <f t="shared" si="70"/>
        <v>39.964406352407366</v>
      </c>
    </row>
    <row r="122" spans="1:72">
      <c r="A122" s="6">
        <v>1</v>
      </c>
      <c r="B122" s="6">
        <v>20</v>
      </c>
      <c r="C122" s="143">
        <f t="shared" si="71"/>
        <v>40928</v>
      </c>
      <c r="D122" s="82">
        <f t="shared" si="37"/>
        <v>72.526950201279391</v>
      </c>
      <c r="E122" s="82">
        <f t="shared" si="38"/>
        <v>36.565690532894067</v>
      </c>
      <c r="F122" s="355">
        <v>41.65287</v>
      </c>
      <c r="G122" s="355">
        <v>25.78511</v>
      </c>
      <c r="H122" s="355">
        <v>63.471040000000002</v>
      </c>
      <c r="I122" s="355">
        <v>57.520630000000004</v>
      </c>
      <c r="J122" s="355">
        <v>63.471040000000002</v>
      </c>
      <c r="K122" s="355">
        <v>63.471040000000002</v>
      </c>
      <c r="L122" s="355">
        <v>59.504100000000001</v>
      </c>
      <c r="M122" s="355">
        <v>71.404920000000004</v>
      </c>
      <c r="N122" s="355">
        <v>79.338800000000006</v>
      </c>
      <c r="O122" s="355">
        <v>138.84290000000001</v>
      </c>
      <c r="P122" s="355">
        <v>85.289209999999997</v>
      </c>
      <c r="Q122" s="355">
        <v>110.8561383</v>
      </c>
      <c r="R122" s="82">
        <v>80.42</v>
      </c>
      <c r="S122" s="82">
        <v>80.02</v>
      </c>
      <c r="T122" s="82">
        <v>61.97</v>
      </c>
      <c r="U122" s="82">
        <v>80.91</v>
      </c>
      <c r="V122" s="82">
        <v>64.349999999999994</v>
      </c>
      <c r="W122" s="82">
        <v>79.27</v>
      </c>
      <c r="X122" s="82">
        <v>77.11</v>
      </c>
      <c r="Y122" s="82">
        <v>63.93</v>
      </c>
      <c r="Z122" s="82">
        <v>43.89</v>
      </c>
      <c r="AA122" s="82">
        <v>147.78</v>
      </c>
      <c r="AB122" s="82">
        <v>149.05000000000001</v>
      </c>
      <c r="AC122" s="82">
        <v>87.83</v>
      </c>
      <c r="AD122" s="82">
        <v>60.86</v>
      </c>
      <c r="AE122" s="82">
        <v>51.193360699999999</v>
      </c>
      <c r="AF122" s="10">
        <v>77.573511699999997</v>
      </c>
      <c r="AG122" s="82">
        <v>36.813203199999997</v>
      </c>
      <c r="AH122" s="82">
        <v>65.352599299998246</v>
      </c>
      <c r="AI122" s="82">
        <v>6.8780328383838309</v>
      </c>
      <c r="AK122" s="450">
        <f t="shared" si="39"/>
        <v>20.999682379631963</v>
      </c>
      <c r="AL122" s="450">
        <f t="shared" si="40"/>
        <v>12.999803377867405</v>
      </c>
      <c r="AM122" s="450">
        <f t="shared" si="41"/>
        <v>31.999516007058229</v>
      </c>
      <c r="AN122" s="450">
        <f t="shared" si="42"/>
        <v>28.999561381396521</v>
      </c>
      <c r="AO122" s="450">
        <f t="shared" si="43"/>
        <v>31.999516007058229</v>
      </c>
      <c r="AP122" s="450">
        <f t="shared" si="44"/>
        <v>31.999516007058229</v>
      </c>
      <c r="AQ122" s="450">
        <f t="shared" si="45"/>
        <v>29.999546256617091</v>
      </c>
      <c r="AR122" s="450">
        <f t="shared" si="46"/>
        <v>35.99945550794051</v>
      </c>
      <c r="AS122" s="450">
        <f t="shared" si="47"/>
        <v>39.999395008822788</v>
      </c>
      <c r="AT122" s="450">
        <f t="shared" si="48"/>
        <v>69.998941265439882</v>
      </c>
      <c r="AU122" s="450">
        <f t="shared" si="49"/>
        <v>42.999349634484496</v>
      </c>
      <c r="AV122" s="450">
        <f t="shared" si="50"/>
        <v>55.889154676077638</v>
      </c>
      <c r="AW122" s="450">
        <f t="shared" si="51"/>
        <v>40.5444920594908</v>
      </c>
      <c r="AX122" s="450">
        <f t="shared" si="52"/>
        <v>40.342828333753467</v>
      </c>
      <c r="AY122" s="450">
        <f t="shared" si="53"/>
        <v>31.242752709856312</v>
      </c>
      <c r="AZ122" s="450">
        <f t="shared" si="54"/>
        <v>40.791530123519031</v>
      </c>
      <c r="BA122" s="450">
        <f t="shared" si="55"/>
        <v>32.442651877993441</v>
      </c>
      <c r="BB122" s="450">
        <f t="shared" si="56"/>
        <v>39.964708847995965</v>
      </c>
      <c r="BC122" s="450">
        <f t="shared" si="57"/>
        <v>38.875724729014365</v>
      </c>
      <c r="BD122" s="450">
        <f t="shared" si="58"/>
        <v>32.230904965969245</v>
      </c>
      <c r="BE122" s="450">
        <f t="shared" si="59"/>
        <v>22.127552306528862</v>
      </c>
      <c r="BF122" s="450">
        <f t="shared" si="60"/>
        <v>74.504663473657672</v>
      </c>
      <c r="BG122" s="450">
        <f t="shared" si="61"/>
        <v>75.144945802873707</v>
      </c>
      <c r="BH122" s="450">
        <f t="shared" si="62"/>
        <v>44.28031257877489</v>
      </c>
      <c r="BI122" s="450">
        <f t="shared" si="63"/>
        <v>30.683135870935214</v>
      </c>
      <c r="BJ122" s="450">
        <f t="shared" si="64"/>
        <v>25.809609629442903</v>
      </c>
      <c r="BK122" s="450">
        <f t="shared" si="65"/>
        <v>39.109408469876477</v>
      </c>
      <c r="BL122" s="450">
        <f t="shared" si="66"/>
        <v>18.55971928409377</v>
      </c>
      <c r="BM122" s="450">
        <f t="shared" si="67"/>
        <v>32.948121653641664</v>
      </c>
      <c r="BN122" s="450">
        <f t="shared" si="68"/>
        <v>3.467624319830517</v>
      </c>
      <c r="BQ122" s="549">
        <f t="shared" si="72"/>
        <v>41294</v>
      </c>
      <c r="BR122" s="450">
        <f t="shared" si="69"/>
        <v>33.795829468111698</v>
      </c>
      <c r="BT122" s="450">
        <f t="shared" si="70"/>
        <v>32.695386765817553</v>
      </c>
    </row>
    <row r="123" spans="1:72">
      <c r="A123" s="6">
        <v>1</v>
      </c>
      <c r="B123" s="6">
        <v>21</v>
      </c>
      <c r="C123" s="143">
        <f t="shared" si="71"/>
        <v>40929</v>
      </c>
      <c r="D123" s="82">
        <f t="shared" si="37"/>
        <v>72.06211532794606</v>
      </c>
      <c r="E123" s="82">
        <f t="shared" si="38"/>
        <v>36.331336157313224</v>
      </c>
      <c r="F123" s="355">
        <v>43.636340000000004</v>
      </c>
      <c r="G123" s="355">
        <v>33.718989999999998</v>
      </c>
      <c r="H123" s="355">
        <v>55.53716</v>
      </c>
      <c r="I123" s="355">
        <v>57.520630000000004</v>
      </c>
      <c r="J123" s="355">
        <v>71.404920000000004</v>
      </c>
      <c r="K123" s="355">
        <v>65.454509999999999</v>
      </c>
      <c r="L123" s="355">
        <v>41.65287</v>
      </c>
      <c r="M123" s="355">
        <v>45.619810000000001</v>
      </c>
      <c r="N123" s="355">
        <v>71.404920000000004</v>
      </c>
      <c r="O123" s="355">
        <v>122.97514000000001</v>
      </c>
      <c r="P123" s="355">
        <v>126.94208</v>
      </c>
      <c r="Q123" s="355">
        <v>95.464411100000007</v>
      </c>
      <c r="R123" s="82">
        <v>72.459999999999994</v>
      </c>
      <c r="S123" s="82">
        <v>89.26</v>
      </c>
      <c r="T123" s="82">
        <v>70.430000000000007</v>
      </c>
      <c r="U123" s="82">
        <v>88.78</v>
      </c>
      <c r="V123" s="82">
        <v>64.56</v>
      </c>
      <c r="W123" s="82">
        <v>79.349999999999994</v>
      </c>
      <c r="X123" s="82">
        <v>85.02</v>
      </c>
      <c r="Y123" s="82">
        <v>73.14</v>
      </c>
      <c r="Z123" s="82">
        <v>43.95</v>
      </c>
      <c r="AA123" s="82">
        <v>110.17</v>
      </c>
      <c r="AB123" s="82">
        <v>149.22</v>
      </c>
      <c r="AC123" s="82">
        <v>88.62</v>
      </c>
      <c r="AD123" s="82">
        <v>76.41</v>
      </c>
      <c r="AE123" s="82">
        <v>108.01977620000001</v>
      </c>
      <c r="AF123" s="10">
        <v>61.646247599999995</v>
      </c>
      <c r="AG123" s="82">
        <v>37.071054300000007</v>
      </c>
      <c r="AH123" s="82">
        <v>25.546567799997955</v>
      </c>
      <c r="AI123" s="82">
        <v>6.8780328383838309</v>
      </c>
      <c r="AK123" s="450">
        <f t="shared" si="39"/>
        <v>21.999667254852536</v>
      </c>
      <c r="AL123" s="450">
        <f t="shared" si="40"/>
        <v>16.999742878749682</v>
      </c>
      <c r="AM123" s="450">
        <f t="shared" si="41"/>
        <v>27.999576506175952</v>
      </c>
      <c r="AN123" s="450">
        <f t="shared" si="42"/>
        <v>28.999561381396521</v>
      </c>
      <c r="AO123" s="450">
        <f t="shared" si="43"/>
        <v>35.99945550794051</v>
      </c>
      <c r="AP123" s="450">
        <f t="shared" si="44"/>
        <v>32.999500882278802</v>
      </c>
      <c r="AQ123" s="450">
        <f t="shared" si="45"/>
        <v>20.999682379631963</v>
      </c>
      <c r="AR123" s="450">
        <f t="shared" si="46"/>
        <v>22.999652130073102</v>
      </c>
      <c r="AS123" s="450">
        <f t="shared" si="47"/>
        <v>35.99945550794051</v>
      </c>
      <c r="AT123" s="450">
        <f t="shared" si="48"/>
        <v>61.999062263675327</v>
      </c>
      <c r="AU123" s="450">
        <f t="shared" si="49"/>
        <v>63.999032014116459</v>
      </c>
      <c r="AV123" s="450">
        <f t="shared" si="50"/>
        <v>48.129272044366019</v>
      </c>
      <c r="AW123" s="450">
        <f t="shared" si="51"/>
        <v>36.531383917317868</v>
      </c>
      <c r="AX123" s="450">
        <f t="shared" si="52"/>
        <v>45.001260398285858</v>
      </c>
      <c r="AY123" s="450">
        <f t="shared" si="53"/>
        <v>35.507940509200907</v>
      </c>
      <c r="AZ123" s="450">
        <f t="shared" si="54"/>
        <v>44.759263927401058</v>
      </c>
      <c r="BA123" s="450">
        <f t="shared" si="55"/>
        <v>32.548525334005546</v>
      </c>
      <c r="BB123" s="450">
        <f t="shared" si="56"/>
        <v>40.005041593143432</v>
      </c>
      <c r="BC123" s="450">
        <f t="shared" si="57"/>
        <v>42.863624905470125</v>
      </c>
      <c r="BD123" s="450">
        <f t="shared" si="58"/>
        <v>36.874212251071341</v>
      </c>
      <c r="BE123" s="450">
        <f t="shared" si="59"/>
        <v>22.157801865389462</v>
      </c>
      <c r="BF123" s="450">
        <f t="shared" si="60"/>
        <v>55.543231661204942</v>
      </c>
      <c r="BG123" s="450">
        <f t="shared" si="61"/>
        <v>75.230652886312072</v>
      </c>
      <c r="BH123" s="450">
        <f t="shared" si="62"/>
        <v>44.678598437106125</v>
      </c>
      <c r="BI123" s="450">
        <f t="shared" si="63"/>
        <v>38.522813208974036</v>
      </c>
      <c r="BJ123" s="450">
        <f t="shared" si="64"/>
        <v>54.459176304512226</v>
      </c>
      <c r="BK123" s="450">
        <f t="shared" si="65"/>
        <v>31.079529921855304</v>
      </c>
      <c r="BL123" s="450">
        <f t="shared" si="66"/>
        <v>18.68971731787245</v>
      </c>
      <c r="BM123" s="450">
        <f t="shared" si="67"/>
        <v>12.879540105872424</v>
      </c>
      <c r="BN123" s="450">
        <f t="shared" si="68"/>
        <v>3.467624319830517</v>
      </c>
      <c r="BQ123" s="549">
        <f t="shared" si="72"/>
        <v>41295</v>
      </c>
      <c r="BR123" s="450">
        <f t="shared" si="69"/>
        <v>28.757602142676831</v>
      </c>
      <c r="BT123" s="450">
        <f t="shared" si="70"/>
        <v>35.99945550794051</v>
      </c>
    </row>
    <row r="124" spans="1:72">
      <c r="A124" s="6">
        <v>1</v>
      </c>
      <c r="B124" s="6">
        <v>22</v>
      </c>
      <c r="C124" s="143">
        <f t="shared" si="71"/>
        <v>40930</v>
      </c>
      <c r="D124" s="82">
        <f t="shared" si="37"/>
        <v>74.450171891346955</v>
      </c>
      <c r="E124" s="82">
        <f t="shared" si="38"/>
        <v>37.53531532684989</v>
      </c>
      <c r="F124" s="355">
        <v>37.685929999999999</v>
      </c>
      <c r="G124" s="355">
        <v>49.586750000000002</v>
      </c>
      <c r="H124" s="355">
        <v>71.404920000000004</v>
      </c>
      <c r="I124" s="355">
        <v>73.388390000000001</v>
      </c>
      <c r="J124" s="355">
        <v>71.404920000000004</v>
      </c>
      <c r="K124" s="355">
        <v>59.504100000000001</v>
      </c>
      <c r="L124" s="355">
        <v>59.504100000000001</v>
      </c>
      <c r="M124" s="355">
        <v>71.404920000000004</v>
      </c>
      <c r="N124" s="355">
        <v>75.371859999999998</v>
      </c>
      <c r="O124" s="355">
        <v>99.173500000000004</v>
      </c>
      <c r="P124" s="355">
        <v>119.0082</v>
      </c>
      <c r="Q124" s="355">
        <v>79.259461200000004</v>
      </c>
      <c r="R124" s="82">
        <v>90.45</v>
      </c>
      <c r="S124" s="82">
        <v>64.400000000000006</v>
      </c>
      <c r="T124" s="82">
        <v>70.650000000000006</v>
      </c>
      <c r="U124" s="82">
        <v>73.47</v>
      </c>
      <c r="V124" s="82">
        <v>56.17</v>
      </c>
      <c r="W124" s="82">
        <v>79.84</v>
      </c>
      <c r="X124" s="82">
        <v>85.09</v>
      </c>
      <c r="Y124" s="82">
        <v>73.34</v>
      </c>
      <c r="Z124" s="82">
        <v>51.31</v>
      </c>
      <c r="AA124" s="82">
        <v>144.33000000000001</v>
      </c>
      <c r="AB124" s="82">
        <v>153.22</v>
      </c>
      <c r="AC124" s="82">
        <v>80.63</v>
      </c>
      <c r="AD124" s="82">
        <v>84.38</v>
      </c>
      <c r="AE124" s="82">
        <v>83.722268700000001</v>
      </c>
      <c r="AF124" s="10">
        <v>61.725586400000005</v>
      </c>
      <c r="AG124" s="82">
        <v>45.004934300000002</v>
      </c>
      <c r="AH124" s="82">
        <v>54.183263100004652</v>
      </c>
      <c r="AI124" s="82">
        <v>14.892053040404036</v>
      </c>
      <c r="AK124" s="450">
        <f t="shared" si="39"/>
        <v>18.999712629190824</v>
      </c>
      <c r="AL124" s="450">
        <f t="shared" si="40"/>
        <v>24.999621880514244</v>
      </c>
      <c r="AM124" s="450">
        <f t="shared" si="41"/>
        <v>35.99945550794051</v>
      </c>
      <c r="AN124" s="450">
        <f t="shared" si="42"/>
        <v>36.99944038316108</v>
      </c>
      <c r="AO124" s="450">
        <f t="shared" si="43"/>
        <v>35.99945550794051</v>
      </c>
      <c r="AP124" s="450">
        <f t="shared" si="44"/>
        <v>29.999546256617091</v>
      </c>
      <c r="AQ124" s="450">
        <f t="shared" si="45"/>
        <v>29.999546256617091</v>
      </c>
      <c r="AR124" s="450">
        <f t="shared" si="46"/>
        <v>35.99945550794051</v>
      </c>
      <c r="AS124" s="450">
        <f t="shared" si="47"/>
        <v>37.999425258381649</v>
      </c>
      <c r="AT124" s="450">
        <f t="shared" si="48"/>
        <v>49.999243761028488</v>
      </c>
      <c r="AU124" s="450">
        <f t="shared" si="49"/>
        <v>59.999092513234181</v>
      </c>
      <c r="AV124" s="450">
        <f t="shared" si="50"/>
        <v>39.959395613813967</v>
      </c>
      <c r="AW124" s="450">
        <f t="shared" si="51"/>
        <v>45.601209982354426</v>
      </c>
      <c r="AX124" s="450">
        <f t="shared" si="52"/>
        <v>32.467859843710613</v>
      </c>
      <c r="AY124" s="450">
        <f t="shared" si="53"/>
        <v>35.618855558356444</v>
      </c>
      <c r="AZ124" s="450">
        <f t="shared" si="54"/>
        <v>37.04058482480464</v>
      </c>
      <c r="BA124" s="450">
        <f t="shared" si="55"/>
        <v>28.318628686664987</v>
      </c>
      <c r="BB124" s="450">
        <f t="shared" si="56"/>
        <v>40.25207965717167</v>
      </c>
      <c r="BC124" s="450">
        <f t="shared" si="57"/>
        <v>42.89891605747416</v>
      </c>
      <c r="BD124" s="450">
        <f t="shared" si="58"/>
        <v>36.975044113940008</v>
      </c>
      <c r="BE124" s="450">
        <f t="shared" si="59"/>
        <v>25.868414418956391</v>
      </c>
      <c r="BF124" s="450">
        <f t="shared" si="60"/>
        <v>72.765313839173189</v>
      </c>
      <c r="BG124" s="450">
        <f t="shared" si="61"/>
        <v>77.247290143685404</v>
      </c>
      <c r="BH124" s="450">
        <f t="shared" si="62"/>
        <v>40.650365515502898</v>
      </c>
      <c r="BI124" s="450">
        <f t="shared" si="63"/>
        <v>42.540962944290392</v>
      </c>
      <c r="BJ124" s="450">
        <f t="shared" si="64"/>
        <v>42.209361583060243</v>
      </c>
      <c r="BK124" s="450">
        <f t="shared" si="65"/>
        <v>31.119529316864131</v>
      </c>
      <c r="BL124" s="450">
        <f t="shared" si="66"/>
        <v>22.689656818754727</v>
      </c>
      <c r="BM124" s="450">
        <f t="shared" si="67"/>
        <v>27.316996773382733</v>
      </c>
      <c r="BN124" s="450">
        <f t="shared" si="68"/>
        <v>7.507967250014639</v>
      </c>
      <c r="BQ124" s="549">
        <f t="shared" si="72"/>
        <v>41296</v>
      </c>
      <c r="BR124" s="450">
        <f t="shared" si="69"/>
        <v>32.324029430300563</v>
      </c>
      <c r="BT124" s="450">
        <f t="shared" si="70"/>
        <v>36.487249810940256</v>
      </c>
    </row>
    <row r="125" spans="1:72">
      <c r="A125" s="6">
        <v>1</v>
      </c>
      <c r="B125" s="6">
        <v>23</v>
      </c>
      <c r="C125" s="143">
        <f t="shared" si="71"/>
        <v>40931</v>
      </c>
      <c r="D125" s="82">
        <f t="shared" si="37"/>
        <v>74.379787504612693</v>
      </c>
      <c r="E125" s="82">
        <f t="shared" si="38"/>
        <v>37.499829845983399</v>
      </c>
      <c r="F125" s="355">
        <v>47.603279999999998</v>
      </c>
      <c r="G125" s="355">
        <v>43.636340000000004</v>
      </c>
      <c r="H125" s="355">
        <v>63.471040000000002</v>
      </c>
      <c r="I125" s="355">
        <v>57.520630000000004</v>
      </c>
      <c r="J125" s="355">
        <v>71.404920000000004</v>
      </c>
      <c r="K125" s="355">
        <v>59.504100000000001</v>
      </c>
      <c r="L125" s="355">
        <v>41.65287</v>
      </c>
      <c r="M125" s="355">
        <v>47.603279999999998</v>
      </c>
      <c r="N125" s="355">
        <v>111.07432</v>
      </c>
      <c r="O125" s="355">
        <v>115.04126000000001</v>
      </c>
      <c r="P125" s="355">
        <v>85.289209999999997</v>
      </c>
      <c r="Q125" s="355">
        <v>104.25118320000001</v>
      </c>
      <c r="R125" s="82">
        <v>90.67</v>
      </c>
      <c r="S125" s="82">
        <v>89.43</v>
      </c>
      <c r="T125" s="82">
        <v>78.67</v>
      </c>
      <c r="U125" s="82">
        <v>66.209999999999994</v>
      </c>
      <c r="V125" s="82">
        <v>56.8</v>
      </c>
      <c r="W125" s="82">
        <v>79.52</v>
      </c>
      <c r="X125" s="82">
        <v>85.57</v>
      </c>
      <c r="Y125" s="82">
        <v>80.099999999999994</v>
      </c>
      <c r="Z125" s="82">
        <v>51.35</v>
      </c>
      <c r="AA125" s="82">
        <v>131.47</v>
      </c>
      <c r="AB125" s="82">
        <v>161.54</v>
      </c>
      <c r="AC125" s="82">
        <v>88.99</v>
      </c>
      <c r="AD125" s="82">
        <v>57.64</v>
      </c>
      <c r="AE125" s="82">
        <v>84.237970900000008</v>
      </c>
      <c r="AF125" s="10">
        <v>62.161949800000002</v>
      </c>
      <c r="AG125" s="82">
        <v>45.818157000000006</v>
      </c>
      <c r="AH125" s="82">
        <v>66.285081399997082</v>
      </c>
      <c r="AI125" s="82">
        <v>6.8780328383838309</v>
      </c>
      <c r="AK125" s="450">
        <f t="shared" si="39"/>
        <v>23.999637005293671</v>
      </c>
      <c r="AL125" s="450">
        <f t="shared" si="40"/>
        <v>21.999667254852536</v>
      </c>
      <c r="AM125" s="450">
        <f t="shared" si="41"/>
        <v>31.999516007058229</v>
      </c>
      <c r="AN125" s="450">
        <f t="shared" si="42"/>
        <v>28.999561381396521</v>
      </c>
      <c r="AO125" s="450">
        <f t="shared" si="43"/>
        <v>35.99945550794051</v>
      </c>
      <c r="AP125" s="450">
        <f t="shared" si="44"/>
        <v>29.999546256617091</v>
      </c>
      <c r="AQ125" s="450">
        <f t="shared" si="45"/>
        <v>20.999682379631963</v>
      </c>
      <c r="AR125" s="450">
        <f t="shared" si="46"/>
        <v>23.999637005293671</v>
      </c>
      <c r="AS125" s="450">
        <f t="shared" si="47"/>
        <v>55.999153012351904</v>
      </c>
      <c r="AT125" s="450">
        <f t="shared" si="48"/>
        <v>57.999122762793043</v>
      </c>
      <c r="AU125" s="450">
        <f t="shared" si="49"/>
        <v>42.999349634484496</v>
      </c>
      <c r="AV125" s="450">
        <f t="shared" si="50"/>
        <v>52.559205041593152</v>
      </c>
      <c r="AW125" s="450">
        <f t="shared" si="51"/>
        <v>45.712125031509956</v>
      </c>
      <c r="AX125" s="450">
        <f t="shared" si="52"/>
        <v>45.08696748172423</v>
      </c>
      <c r="AY125" s="450">
        <f t="shared" si="53"/>
        <v>39.662213259389965</v>
      </c>
      <c r="AZ125" s="450">
        <f t="shared" si="54"/>
        <v>33.380388202672037</v>
      </c>
      <c r="BA125" s="450">
        <f t="shared" si="55"/>
        <v>28.636249054701285</v>
      </c>
      <c r="BB125" s="450">
        <f t="shared" si="56"/>
        <v>40.090748676581796</v>
      </c>
      <c r="BC125" s="450">
        <f t="shared" si="57"/>
        <v>43.14091252835896</v>
      </c>
      <c r="BD125" s="450">
        <f t="shared" si="58"/>
        <v>40.383161078900926</v>
      </c>
      <c r="BE125" s="450">
        <f t="shared" si="59"/>
        <v>25.888580791530124</v>
      </c>
      <c r="BF125" s="450">
        <f t="shared" si="60"/>
        <v>66.281825056717921</v>
      </c>
      <c r="BG125" s="450">
        <f t="shared" si="61"/>
        <v>81.441895639021922</v>
      </c>
      <c r="BH125" s="450">
        <f t="shared" si="62"/>
        <v>44.865137383413156</v>
      </c>
      <c r="BI125" s="450">
        <f t="shared" si="63"/>
        <v>29.059742878749685</v>
      </c>
      <c r="BJ125" s="450">
        <f t="shared" si="64"/>
        <v>42.469357650617596</v>
      </c>
      <c r="BK125" s="450">
        <f t="shared" si="65"/>
        <v>31.339525989412653</v>
      </c>
      <c r="BL125" s="450">
        <f t="shared" si="66"/>
        <v>23.099650617595163</v>
      </c>
      <c r="BM125" s="450">
        <f t="shared" si="67"/>
        <v>33.418241189814509</v>
      </c>
      <c r="BN125" s="450">
        <f t="shared" si="68"/>
        <v>3.467624319830517</v>
      </c>
      <c r="BQ125" s="549">
        <f t="shared" si="72"/>
        <v>41297</v>
      </c>
      <c r="BR125" s="450">
        <f t="shared" si="69"/>
        <v>30.613439778169532</v>
      </c>
      <c r="BT125" s="450">
        <f t="shared" si="70"/>
        <v>34.70884834887751</v>
      </c>
    </row>
    <row r="126" spans="1:72">
      <c r="A126" s="6">
        <v>1</v>
      </c>
      <c r="B126" s="6">
        <v>24</v>
      </c>
      <c r="C126" s="143">
        <f t="shared" si="71"/>
        <v>40932</v>
      </c>
      <c r="D126" s="82">
        <f t="shared" si="37"/>
        <v>73.711737899001164</v>
      </c>
      <c r="E126" s="82">
        <f t="shared" si="38"/>
        <v>37.163021320716304</v>
      </c>
      <c r="F126" s="355">
        <v>65.454509999999999</v>
      </c>
      <c r="G126" s="355">
        <v>37.685929999999999</v>
      </c>
      <c r="H126" s="355">
        <v>73.388390000000001</v>
      </c>
      <c r="I126" s="355">
        <v>47.603279999999998</v>
      </c>
      <c r="J126" s="355">
        <v>73.388390000000001</v>
      </c>
      <c r="K126" s="355">
        <v>51.570219999999999</v>
      </c>
      <c r="L126" s="355">
        <v>45.619810000000001</v>
      </c>
      <c r="M126" s="355">
        <v>63.471040000000002</v>
      </c>
      <c r="N126" s="355">
        <v>142.80984000000001</v>
      </c>
      <c r="O126" s="355">
        <v>132.89249000000001</v>
      </c>
      <c r="P126" s="355">
        <v>69.421450000000007</v>
      </c>
      <c r="Q126" s="355">
        <v>78.981775400000004</v>
      </c>
      <c r="R126" s="82">
        <v>82.69</v>
      </c>
      <c r="S126" s="82">
        <v>98.19</v>
      </c>
      <c r="T126" s="82">
        <v>87.04</v>
      </c>
      <c r="U126" s="82">
        <v>65.84</v>
      </c>
      <c r="V126" s="82">
        <v>48.44</v>
      </c>
      <c r="W126" s="82">
        <v>79.599999999999994</v>
      </c>
      <c r="X126" s="82">
        <v>69.349999999999994</v>
      </c>
      <c r="Y126" s="82">
        <v>45.68</v>
      </c>
      <c r="Z126" s="82">
        <v>51.41</v>
      </c>
      <c r="AA126" s="82">
        <v>125.11</v>
      </c>
      <c r="AB126" s="82">
        <v>145.75</v>
      </c>
      <c r="AC126" s="82">
        <v>97.72</v>
      </c>
      <c r="AD126" s="82">
        <v>53.82</v>
      </c>
      <c r="AE126" s="82">
        <v>107.88093330000001</v>
      </c>
      <c r="AF126" s="10">
        <v>66.585087900000005</v>
      </c>
      <c r="AG126" s="82">
        <v>29.3355213</v>
      </c>
      <c r="AH126" s="82">
        <v>66.503263099997085</v>
      </c>
      <c r="AI126" s="82">
        <v>8.1202059700374942</v>
      </c>
      <c r="AK126" s="450">
        <f t="shared" si="39"/>
        <v>32.999500882278802</v>
      </c>
      <c r="AL126" s="450">
        <f t="shared" si="40"/>
        <v>18.999712629190824</v>
      </c>
      <c r="AM126" s="450">
        <f t="shared" si="41"/>
        <v>36.99944038316108</v>
      </c>
      <c r="AN126" s="450">
        <f t="shared" si="42"/>
        <v>23.999637005293671</v>
      </c>
      <c r="AO126" s="450">
        <f t="shared" si="43"/>
        <v>36.99944038316108</v>
      </c>
      <c r="AP126" s="450">
        <f t="shared" si="44"/>
        <v>25.99960675573481</v>
      </c>
      <c r="AQ126" s="450">
        <f t="shared" si="45"/>
        <v>22.999652130073102</v>
      </c>
      <c r="AR126" s="450">
        <f t="shared" si="46"/>
        <v>31.999516007058229</v>
      </c>
      <c r="AS126" s="450">
        <f t="shared" si="47"/>
        <v>71.998911015881021</v>
      </c>
      <c r="AT126" s="450">
        <f t="shared" si="48"/>
        <v>66.998986639778167</v>
      </c>
      <c r="AU126" s="450">
        <f t="shared" si="49"/>
        <v>34.999470632719941</v>
      </c>
      <c r="AV126" s="450">
        <f t="shared" si="50"/>
        <v>39.81939773128309</v>
      </c>
      <c r="AW126" s="450">
        <f t="shared" si="51"/>
        <v>41.688933703050161</v>
      </c>
      <c r="AX126" s="450">
        <f t="shared" si="52"/>
        <v>49.503403075371814</v>
      </c>
      <c r="AY126" s="450">
        <f t="shared" si="53"/>
        <v>43.882026720443662</v>
      </c>
      <c r="AZ126" s="450">
        <f t="shared" si="54"/>
        <v>33.193849256365013</v>
      </c>
      <c r="BA126" s="450">
        <f t="shared" si="55"/>
        <v>24.421477186791023</v>
      </c>
      <c r="BB126" s="450">
        <f t="shared" si="56"/>
        <v>40.131081421729263</v>
      </c>
      <c r="BC126" s="450">
        <f t="shared" si="57"/>
        <v>34.963448449710107</v>
      </c>
      <c r="BD126" s="450">
        <f t="shared" si="58"/>
        <v>23.029997479203427</v>
      </c>
      <c r="BE126" s="450">
        <f t="shared" si="59"/>
        <v>25.918830350390721</v>
      </c>
      <c r="BF126" s="450">
        <f t="shared" si="60"/>
        <v>63.075371817494329</v>
      </c>
      <c r="BG126" s="450">
        <f t="shared" si="61"/>
        <v>73.481220065540711</v>
      </c>
      <c r="BH126" s="450">
        <f t="shared" si="62"/>
        <v>49.266448197630453</v>
      </c>
      <c r="BI126" s="450">
        <f t="shared" si="63"/>
        <v>27.133854297958155</v>
      </c>
      <c r="BJ126" s="450">
        <f t="shared" si="64"/>
        <v>54.389177363246787</v>
      </c>
      <c r="BK126" s="450">
        <f t="shared" si="65"/>
        <v>33.569492261154529</v>
      </c>
      <c r="BL126" s="450">
        <f t="shared" si="66"/>
        <v>14.789776304512225</v>
      </c>
      <c r="BM126" s="450">
        <f t="shared" si="67"/>
        <v>33.528239526088775</v>
      </c>
      <c r="BN126" s="450">
        <f t="shared" si="68"/>
        <v>4.0938774741807382</v>
      </c>
      <c r="BQ126" s="549">
        <f t="shared" si="72"/>
        <v>41298</v>
      </c>
      <c r="BR126" s="450">
        <f t="shared" si="69"/>
        <v>29.663265817998123</v>
      </c>
      <c r="BT126" s="450">
        <f t="shared" si="70"/>
        <v>34.266470355432318</v>
      </c>
    </row>
    <row r="127" spans="1:72">
      <c r="A127" s="6">
        <v>1</v>
      </c>
      <c r="B127" s="6">
        <v>25</v>
      </c>
      <c r="C127" s="143">
        <f t="shared" si="71"/>
        <v>40933</v>
      </c>
      <c r="D127" s="82">
        <f t="shared" si="37"/>
        <v>76.72997820214735</v>
      </c>
      <c r="E127" s="82">
        <f t="shared" si="38"/>
        <v>38.684718297805034</v>
      </c>
      <c r="F127" s="355">
        <v>65.454509999999999</v>
      </c>
      <c r="G127" s="355">
        <v>51.570219999999999</v>
      </c>
      <c r="H127" s="355">
        <v>57.520630000000004</v>
      </c>
      <c r="I127" s="355">
        <v>57.520630000000004</v>
      </c>
      <c r="J127" s="355">
        <v>71.404920000000004</v>
      </c>
      <c r="K127" s="355">
        <v>53.553690000000003</v>
      </c>
      <c r="L127" s="355">
        <v>45.619810000000001</v>
      </c>
      <c r="M127" s="355">
        <v>115.04126000000001</v>
      </c>
      <c r="N127" s="355">
        <v>115.04126000000001</v>
      </c>
      <c r="O127" s="355">
        <v>124.95861000000001</v>
      </c>
      <c r="P127" s="355">
        <v>87.272680000000008</v>
      </c>
      <c r="Q127" s="355">
        <v>86.776812500000005</v>
      </c>
      <c r="R127" s="82">
        <v>83.75</v>
      </c>
      <c r="S127" s="82">
        <v>81.89</v>
      </c>
      <c r="T127" s="82">
        <v>71.260000000000005</v>
      </c>
      <c r="U127" s="82">
        <v>74.510000000000005</v>
      </c>
      <c r="V127" s="82">
        <v>48.7</v>
      </c>
      <c r="W127" s="82">
        <v>79.69</v>
      </c>
      <c r="X127" s="82">
        <v>85.37</v>
      </c>
      <c r="Y127" s="82">
        <v>80.5</v>
      </c>
      <c r="Z127" s="82">
        <v>51.45</v>
      </c>
      <c r="AA127" s="82">
        <v>118.84</v>
      </c>
      <c r="AB127" s="82">
        <v>169.59</v>
      </c>
      <c r="AC127" s="82">
        <v>57.62</v>
      </c>
      <c r="AD127" s="82">
        <v>63.83</v>
      </c>
      <c r="AE127" s="82">
        <v>108.35696610000001</v>
      </c>
      <c r="AF127" s="10">
        <v>82.552021400000001</v>
      </c>
      <c r="AG127" s="82">
        <v>36.059484599999998</v>
      </c>
      <c r="AH127" s="82">
        <v>60.342106000001458</v>
      </c>
      <c r="AI127" s="82">
        <v>15.853735464419639</v>
      </c>
      <c r="AK127" s="450">
        <f t="shared" si="39"/>
        <v>32.999500882278802</v>
      </c>
      <c r="AL127" s="450">
        <f t="shared" si="40"/>
        <v>25.99960675573481</v>
      </c>
      <c r="AM127" s="450">
        <f t="shared" si="41"/>
        <v>28.999561381396521</v>
      </c>
      <c r="AN127" s="450">
        <f t="shared" si="42"/>
        <v>28.999561381396521</v>
      </c>
      <c r="AO127" s="450">
        <f t="shared" si="43"/>
        <v>35.99945550794051</v>
      </c>
      <c r="AP127" s="450">
        <f t="shared" si="44"/>
        <v>26.999591630955383</v>
      </c>
      <c r="AQ127" s="450">
        <f t="shared" si="45"/>
        <v>22.999652130073102</v>
      </c>
      <c r="AR127" s="450">
        <f t="shared" si="46"/>
        <v>57.999122762793043</v>
      </c>
      <c r="AS127" s="450">
        <f t="shared" si="47"/>
        <v>57.999122762793043</v>
      </c>
      <c r="AT127" s="450">
        <f t="shared" si="48"/>
        <v>62.999047138895897</v>
      </c>
      <c r="AU127" s="450">
        <f t="shared" si="49"/>
        <v>43.999334509705072</v>
      </c>
      <c r="AV127" s="450">
        <f t="shared" si="50"/>
        <v>43.749338290899928</v>
      </c>
      <c r="AW127" s="450">
        <f t="shared" si="51"/>
        <v>42.223342576254097</v>
      </c>
      <c r="AX127" s="450">
        <f t="shared" si="52"/>
        <v>41.285606251575494</v>
      </c>
      <c r="AY127" s="450">
        <f t="shared" si="53"/>
        <v>35.926392740105875</v>
      </c>
      <c r="AZ127" s="450">
        <f t="shared" si="54"/>
        <v>37.564910511721706</v>
      </c>
      <c r="BA127" s="450">
        <f t="shared" si="55"/>
        <v>24.552558608520293</v>
      </c>
      <c r="BB127" s="450">
        <f t="shared" si="56"/>
        <v>40.176455760020161</v>
      </c>
      <c r="BC127" s="450">
        <f t="shared" si="57"/>
        <v>43.040080665490294</v>
      </c>
      <c r="BD127" s="450">
        <f t="shared" si="58"/>
        <v>40.584824804638266</v>
      </c>
      <c r="BE127" s="450">
        <f t="shared" si="59"/>
        <v>25.938996722964458</v>
      </c>
      <c r="BF127" s="450">
        <f t="shared" si="60"/>
        <v>59.914292916561635</v>
      </c>
      <c r="BG127" s="450">
        <f t="shared" si="61"/>
        <v>85.500378119485759</v>
      </c>
      <c r="BH127" s="450">
        <f t="shared" si="62"/>
        <v>29.049659692462818</v>
      </c>
      <c r="BI127" s="450">
        <f t="shared" si="63"/>
        <v>32.180489034534915</v>
      </c>
      <c r="BJ127" s="450">
        <f t="shared" si="64"/>
        <v>54.629173733299723</v>
      </c>
      <c r="BK127" s="450">
        <f t="shared" si="65"/>
        <v>41.619370506680113</v>
      </c>
      <c r="BL127" s="450">
        <f t="shared" si="66"/>
        <v>18.179725031509957</v>
      </c>
      <c r="BM127" s="450">
        <f t="shared" si="67"/>
        <v>30.422034786993425</v>
      </c>
      <c r="BN127" s="450">
        <f t="shared" si="68"/>
        <v>7.992808401522379</v>
      </c>
      <c r="BQ127" s="549">
        <f t="shared" si="72"/>
        <v>41299</v>
      </c>
      <c r="BR127" s="450">
        <f t="shared" si="69"/>
        <v>32.193613234182187</v>
      </c>
      <c r="BT127" s="450">
        <f t="shared" si="70"/>
        <v>36.782183009831108</v>
      </c>
    </row>
    <row r="128" spans="1:72">
      <c r="A128" s="6">
        <v>1</v>
      </c>
      <c r="B128" s="6">
        <v>26</v>
      </c>
      <c r="C128" s="143">
        <f t="shared" si="71"/>
        <v>40934</v>
      </c>
      <c r="D128" s="82">
        <f t="shared" si="37"/>
        <v>76.379486321737943</v>
      </c>
      <c r="E128" s="82">
        <f t="shared" si="38"/>
        <v>38.508011879049313</v>
      </c>
      <c r="F128" s="355">
        <v>79.338800000000006</v>
      </c>
      <c r="G128" s="355">
        <v>39.669400000000003</v>
      </c>
      <c r="H128" s="355">
        <v>47.603279999999998</v>
      </c>
      <c r="I128" s="355">
        <v>67.437979999999996</v>
      </c>
      <c r="J128" s="355">
        <v>81.322270000000003</v>
      </c>
      <c r="K128" s="355">
        <v>51.570219999999999</v>
      </c>
      <c r="L128" s="355">
        <v>45.619810000000001</v>
      </c>
      <c r="M128" s="355">
        <v>47.603279999999998</v>
      </c>
      <c r="N128" s="355">
        <v>91.239620000000002</v>
      </c>
      <c r="O128" s="355">
        <v>119.0082</v>
      </c>
      <c r="P128" s="355">
        <v>95.206559999999996</v>
      </c>
      <c r="Q128" s="355">
        <v>79.814832800000005</v>
      </c>
      <c r="R128" s="82">
        <v>92.53</v>
      </c>
      <c r="S128" s="82">
        <v>82.19</v>
      </c>
      <c r="T128" s="82">
        <v>71.87</v>
      </c>
      <c r="U128" s="82">
        <v>66.36</v>
      </c>
      <c r="V128" s="82">
        <v>48.93</v>
      </c>
      <c r="W128" s="82">
        <v>71.88</v>
      </c>
      <c r="X128" s="82">
        <v>69.37</v>
      </c>
      <c r="Y128" s="82">
        <v>98.15</v>
      </c>
      <c r="Z128" s="82">
        <v>51.85</v>
      </c>
      <c r="AA128" s="82">
        <v>143.44999999999999</v>
      </c>
      <c r="AB128" s="82">
        <v>181.83</v>
      </c>
      <c r="AC128" s="82">
        <v>82.3</v>
      </c>
      <c r="AD128" s="82">
        <v>85.48</v>
      </c>
      <c r="AE128" s="82">
        <v>108.41647019999999</v>
      </c>
      <c r="AF128" s="10">
        <v>82.591690800000009</v>
      </c>
      <c r="AG128" s="82">
        <v>36.436343900000004</v>
      </c>
      <c r="AH128" s="82">
        <v>63.785909200004362</v>
      </c>
      <c r="AI128" s="82">
        <v>8.5299227521345866</v>
      </c>
      <c r="AK128" s="450">
        <f t="shared" si="39"/>
        <v>39.999395008822788</v>
      </c>
      <c r="AL128" s="450">
        <f t="shared" si="40"/>
        <v>19.999697504411394</v>
      </c>
      <c r="AM128" s="450">
        <f t="shared" si="41"/>
        <v>23.999637005293671</v>
      </c>
      <c r="AN128" s="450">
        <f t="shared" si="42"/>
        <v>33.999485757499365</v>
      </c>
      <c r="AO128" s="450">
        <f t="shared" si="43"/>
        <v>40.999379884043357</v>
      </c>
      <c r="AP128" s="450">
        <f t="shared" si="44"/>
        <v>25.99960675573481</v>
      </c>
      <c r="AQ128" s="450">
        <f t="shared" si="45"/>
        <v>22.999652130073102</v>
      </c>
      <c r="AR128" s="450">
        <f t="shared" si="46"/>
        <v>23.999637005293671</v>
      </c>
      <c r="AS128" s="450">
        <f t="shared" si="47"/>
        <v>45.999304260146204</v>
      </c>
      <c r="AT128" s="450">
        <f t="shared" si="48"/>
        <v>59.999092513234181</v>
      </c>
      <c r="AU128" s="450">
        <f t="shared" si="49"/>
        <v>47.999274010587342</v>
      </c>
      <c r="AV128" s="450">
        <f t="shared" si="50"/>
        <v>40.239391378875723</v>
      </c>
      <c r="AW128" s="450">
        <f t="shared" si="51"/>
        <v>46.649861356188552</v>
      </c>
      <c r="AX128" s="450">
        <f t="shared" si="52"/>
        <v>41.436854045878498</v>
      </c>
      <c r="AY128" s="450">
        <f t="shared" si="53"/>
        <v>36.233929921855307</v>
      </c>
      <c r="AZ128" s="450">
        <f t="shared" si="54"/>
        <v>33.456012099823546</v>
      </c>
      <c r="BA128" s="450">
        <f t="shared" si="55"/>
        <v>24.668515250819258</v>
      </c>
      <c r="BB128" s="450">
        <f t="shared" si="56"/>
        <v>36.238971514998738</v>
      </c>
      <c r="BC128" s="450">
        <f t="shared" si="57"/>
        <v>34.973531635996977</v>
      </c>
      <c r="BD128" s="450">
        <f t="shared" si="58"/>
        <v>49.483236702798088</v>
      </c>
      <c r="BE128" s="450">
        <f t="shared" si="59"/>
        <v>26.140660448701791</v>
      </c>
      <c r="BF128" s="450">
        <f t="shared" si="60"/>
        <v>72.321653642551041</v>
      </c>
      <c r="BG128" s="450">
        <f t="shared" si="61"/>
        <v>91.671288127048157</v>
      </c>
      <c r="BH128" s="450">
        <f t="shared" si="62"/>
        <v>41.492311570456259</v>
      </c>
      <c r="BI128" s="450">
        <f t="shared" si="63"/>
        <v>43.095538190068062</v>
      </c>
      <c r="BJ128" s="450">
        <f t="shared" si="64"/>
        <v>54.659173279556335</v>
      </c>
      <c r="BK128" s="450">
        <f t="shared" si="65"/>
        <v>41.639370204184523</v>
      </c>
      <c r="BL128" s="450">
        <f t="shared" si="66"/>
        <v>18.369722157801867</v>
      </c>
      <c r="BM128" s="450">
        <f t="shared" si="67"/>
        <v>32.158260247040261</v>
      </c>
      <c r="BN128" s="450">
        <f t="shared" si="68"/>
        <v>4.300440006117765</v>
      </c>
      <c r="BQ128" s="549">
        <f t="shared" si="72"/>
        <v>41300</v>
      </c>
      <c r="BR128" s="450">
        <f t="shared" si="69"/>
        <v>35.390420973028029</v>
      </c>
      <c r="BT128" s="450">
        <f t="shared" si="70"/>
        <v>38.119183261910763</v>
      </c>
    </row>
    <row r="129" spans="1:72">
      <c r="A129" s="6">
        <v>1</v>
      </c>
      <c r="B129" s="6">
        <v>27</v>
      </c>
      <c r="C129" s="143">
        <f t="shared" si="71"/>
        <v>40935</v>
      </c>
      <c r="D129" s="82">
        <f t="shared" si="37"/>
        <v>74.395766855094337</v>
      </c>
      <c r="E129" s="82">
        <f t="shared" si="38"/>
        <v>37.507886106215032</v>
      </c>
      <c r="F129" s="355">
        <v>49.586750000000002</v>
      </c>
      <c r="G129" s="355">
        <v>45.619810000000001</v>
      </c>
      <c r="H129" s="355">
        <v>57.520630000000004</v>
      </c>
      <c r="I129" s="355">
        <v>83.30574</v>
      </c>
      <c r="J129" s="355">
        <v>71.404920000000004</v>
      </c>
      <c r="K129" s="355">
        <v>67.437979999999996</v>
      </c>
      <c r="L129" s="355">
        <v>67.437979999999996</v>
      </c>
      <c r="M129" s="355">
        <v>81.322270000000003</v>
      </c>
      <c r="N129" s="355">
        <v>99.173500000000004</v>
      </c>
      <c r="O129" s="355">
        <v>117.02473000000001</v>
      </c>
      <c r="P129" s="355">
        <v>87.272680000000008</v>
      </c>
      <c r="Q129" s="355">
        <v>80.766898400000002</v>
      </c>
      <c r="R129" s="82">
        <v>85.03</v>
      </c>
      <c r="S129" s="82">
        <v>82.48</v>
      </c>
      <c r="T129" s="82">
        <v>72.08</v>
      </c>
      <c r="U129" s="82">
        <v>66.400000000000006</v>
      </c>
      <c r="V129" s="82">
        <v>57.32</v>
      </c>
      <c r="W129" s="82">
        <v>71.98</v>
      </c>
      <c r="X129" s="82">
        <v>85.94</v>
      </c>
      <c r="Y129" s="82">
        <v>81.25</v>
      </c>
      <c r="Z129" s="82">
        <v>51.55</v>
      </c>
      <c r="AA129" s="82">
        <v>122.35</v>
      </c>
      <c r="AB129" s="82">
        <v>173.79</v>
      </c>
      <c r="AC129" s="82">
        <v>74.44</v>
      </c>
      <c r="AD129" s="82">
        <v>54.97</v>
      </c>
      <c r="AE129" s="82">
        <v>92.052842699999999</v>
      </c>
      <c r="AF129" s="10">
        <v>61.983437500000001</v>
      </c>
      <c r="AG129" s="82">
        <v>36.456178600000001</v>
      </c>
      <c r="AH129" s="82">
        <v>45.495909199996213</v>
      </c>
      <c r="AI129" s="82">
        <v>8.4307492528343015</v>
      </c>
      <c r="AK129" s="450">
        <f t="shared" si="39"/>
        <v>24.999621880514244</v>
      </c>
      <c r="AL129" s="450">
        <f t="shared" si="40"/>
        <v>22.999652130073102</v>
      </c>
      <c r="AM129" s="450">
        <f t="shared" si="41"/>
        <v>28.999561381396521</v>
      </c>
      <c r="AN129" s="450">
        <f t="shared" si="42"/>
        <v>41.999364759263926</v>
      </c>
      <c r="AO129" s="450">
        <f t="shared" si="43"/>
        <v>35.99945550794051</v>
      </c>
      <c r="AP129" s="450">
        <f t="shared" si="44"/>
        <v>33.999485757499365</v>
      </c>
      <c r="AQ129" s="450">
        <f t="shared" si="45"/>
        <v>33.999485757499365</v>
      </c>
      <c r="AR129" s="450">
        <f t="shared" si="46"/>
        <v>40.999379884043357</v>
      </c>
      <c r="AS129" s="450">
        <f t="shared" si="47"/>
        <v>49.999243761028488</v>
      </c>
      <c r="AT129" s="450">
        <f t="shared" si="48"/>
        <v>58.999107638013612</v>
      </c>
      <c r="AU129" s="450">
        <f t="shared" si="49"/>
        <v>43.999334509705072</v>
      </c>
      <c r="AV129" s="450">
        <f t="shared" si="50"/>
        <v>40.719384118981601</v>
      </c>
      <c r="AW129" s="450">
        <f t="shared" si="51"/>
        <v>42.868666498613564</v>
      </c>
      <c r="AX129" s="450">
        <f t="shared" si="52"/>
        <v>41.583060247038063</v>
      </c>
      <c r="AY129" s="450">
        <f t="shared" si="53"/>
        <v>36.339803377867405</v>
      </c>
      <c r="AZ129" s="450">
        <f t="shared" si="54"/>
        <v>33.47617847239728</v>
      </c>
      <c r="BA129" s="450">
        <f t="shared" si="55"/>
        <v>28.898411898159818</v>
      </c>
      <c r="BB129" s="450">
        <f t="shared" si="56"/>
        <v>36.289387446433075</v>
      </c>
      <c r="BC129" s="450">
        <f t="shared" si="57"/>
        <v>43.327451474665992</v>
      </c>
      <c r="BD129" s="450">
        <f t="shared" si="58"/>
        <v>40.962944290395761</v>
      </c>
      <c r="BE129" s="450">
        <f t="shared" si="59"/>
        <v>25.989412654398787</v>
      </c>
      <c r="BF129" s="450">
        <f t="shared" si="60"/>
        <v>61.683892109906729</v>
      </c>
      <c r="BG129" s="450">
        <f t="shared" si="61"/>
        <v>87.617847239727752</v>
      </c>
      <c r="BH129" s="450">
        <f t="shared" si="62"/>
        <v>37.529619359717671</v>
      </c>
      <c r="BI129" s="450">
        <f t="shared" si="63"/>
        <v>27.713637509452987</v>
      </c>
      <c r="BJ129" s="450">
        <f t="shared" si="64"/>
        <v>46.409298058986636</v>
      </c>
      <c r="BK129" s="450">
        <f t="shared" si="65"/>
        <v>31.249527350642804</v>
      </c>
      <c r="BL129" s="450">
        <f t="shared" si="66"/>
        <v>18.379722006554072</v>
      </c>
      <c r="BM129" s="450">
        <f t="shared" si="67"/>
        <v>22.937186387696602</v>
      </c>
      <c r="BN129" s="450">
        <f t="shared" si="68"/>
        <v>4.2504407627095038</v>
      </c>
      <c r="BQ129" s="549">
        <f t="shared" si="72"/>
        <v>41301</v>
      </c>
      <c r="BR129" s="450">
        <f t="shared" si="69"/>
        <v>27.699690786488052</v>
      </c>
      <c r="BT129" s="450">
        <f t="shared" si="70"/>
        <v>36.31459541215024</v>
      </c>
    </row>
    <row r="130" spans="1:72">
      <c r="A130" s="6">
        <v>1</v>
      </c>
      <c r="B130" s="6">
        <v>28</v>
      </c>
      <c r="C130" s="143">
        <f t="shared" si="71"/>
        <v>40936</v>
      </c>
      <c r="D130" s="82">
        <f t="shared" si="37"/>
        <v>70.620167687265109</v>
      </c>
      <c r="E130" s="82">
        <f t="shared" si="38"/>
        <v>35.604353828021146</v>
      </c>
      <c r="F130" s="355">
        <v>73.388390000000001</v>
      </c>
      <c r="G130" s="355">
        <v>45.619810000000001</v>
      </c>
      <c r="H130" s="355">
        <v>65.454509999999999</v>
      </c>
      <c r="I130" s="355">
        <v>91.239620000000002</v>
      </c>
      <c r="J130" s="355">
        <v>71.404920000000004</v>
      </c>
      <c r="K130" s="355">
        <v>45.619810000000001</v>
      </c>
      <c r="L130" s="355">
        <v>25.78511</v>
      </c>
      <c r="M130" s="355">
        <v>57.520630000000004</v>
      </c>
      <c r="N130" s="355">
        <v>107.10738000000001</v>
      </c>
      <c r="O130" s="355">
        <v>119.0082</v>
      </c>
      <c r="P130" s="355">
        <v>97.190030000000007</v>
      </c>
      <c r="Q130" s="355">
        <v>80.350369700000002</v>
      </c>
      <c r="R130" s="82">
        <v>77.16</v>
      </c>
      <c r="S130" s="82">
        <v>82.78</v>
      </c>
      <c r="T130" s="82">
        <v>71.930000000000007</v>
      </c>
      <c r="U130" s="82">
        <v>57.55</v>
      </c>
      <c r="V130" s="82">
        <v>57.54</v>
      </c>
      <c r="W130" s="82">
        <v>79.959999999999994</v>
      </c>
      <c r="X130" s="82">
        <v>69.19</v>
      </c>
      <c r="Y130" s="82">
        <v>63.57</v>
      </c>
      <c r="Z130" s="82">
        <v>51.59</v>
      </c>
      <c r="AA130" s="82">
        <v>131.31</v>
      </c>
      <c r="AB130" s="82">
        <v>150.30000000000001</v>
      </c>
      <c r="AC130" s="82">
        <v>69.41</v>
      </c>
      <c r="AD130" s="82">
        <v>39.21</v>
      </c>
      <c r="AE130" s="82">
        <v>76.522272599999994</v>
      </c>
      <c r="AF130" s="10">
        <v>67.1801289</v>
      </c>
      <c r="AG130" s="82">
        <v>13.943794100000002</v>
      </c>
      <c r="AH130" s="82">
        <v>63.79590919999913</v>
      </c>
      <c r="AI130" s="82">
        <v>15.974146117954396</v>
      </c>
      <c r="AK130" s="450">
        <f t="shared" si="39"/>
        <v>36.99944038316108</v>
      </c>
      <c r="AL130" s="450">
        <f t="shared" si="40"/>
        <v>22.999652130073102</v>
      </c>
      <c r="AM130" s="450">
        <f t="shared" si="41"/>
        <v>32.999500882278802</v>
      </c>
      <c r="AN130" s="450">
        <f t="shared" si="42"/>
        <v>45.999304260146204</v>
      </c>
      <c r="AO130" s="450">
        <f t="shared" si="43"/>
        <v>35.99945550794051</v>
      </c>
      <c r="AP130" s="450">
        <f t="shared" si="44"/>
        <v>22.999652130073102</v>
      </c>
      <c r="AQ130" s="450">
        <f t="shared" si="45"/>
        <v>12.999803377867405</v>
      </c>
      <c r="AR130" s="450">
        <f t="shared" si="46"/>
        <v>28.999561381396521</v>
      </c>
      <c r="AS130" s="450">
        <f t="shared" si="47"/>
        <v>53.999183261910765</v>
      </c>
      <c r="AT130" s="450">
        <f t="shared" si="48"/>
        <v>59.999092513234181</v>
      </c>
      <c r="AU130" s="450">
        <f t="shared" si="49"/>
        <v>48.999258885807919</v>
      </c>
      <c r="AV130" s="450">
        <f t="shared" si="50"/>
        <v>40.509387295185277</v>
      </c>
      <c r="AW130" s="450">
        <f t="shared" si="51"/>
        <v>38.90093269473153</v>
      </c>
      <c r="AX130" s="450">
        <f t="shared" si="52"/>
        <v>41.734308041341066</v>
      </c>
      <c r="AY130" s="450">
        <f t="shared" si="53"/>
        <v>36.26417948071591</v>
      </c>
      <c r="AZ130" s="450">
        <f t="shared" si="54"/>
        <v>29.014368540458783</v>
      </c>
      <c r="BA130" s="450">
        <f t="shared" si="55"/>
        <v>29.009326947315351</v>
      </c>
      <c r="BB130" s="450">
        <f t="shared" si="56"/>
        <v>40.312578774892863</v>
      </c>
      <c r="BC130" s="450">
        <f t="shared" si="57"/>
        <v>34.882782959415174</v>
      </c>
      <c r="BD130" s="450">
        <f t="shared" si="58"/>
        <v>32.049407612805645</v>
      </c>
      <c r="BE130" s="450">
        <f t="shared" si="59"/>
        <v>26.009579026972524</v>
      </c>
      <c r="BF130" s="450">
        <f t="shared" si="60"/>
        <v>66.201159566422987</v>
      </c>
      <c r="BG130" s="450">
        <f t="shared" si="61"/>
        <v>75.775144945802879</v>
      </c>
      <c r="BH130" s="450">
        <f t="shared" si="62"/>
        <v>34.993698008570703</v>
      </c>
      <c r="BI130" s="450">
        <f t="shared" si="63"/>
        <v>19.768086715402067</v>
      </c>
      <c r="BJ130" s="450">
        <f t="shared" si="64"/>
        <v>38.579416486009578</v>
      </c>
      <c r="BK130" s="450">
        <f t="shared" si="65"/>
        <v>33.869487723720695</v>
      </c>
      <c r="BL130" s="450">
        <f t="shared" si="66"/>
        <v>7.0298936728006058</v>
      </c>
      <c r="BM130" s="450">
        <f t="shared" si="67"/>
        <v>32.163301840181056</v>
      </c>
      <c r="BN130" s="450">
        <f t="shared" si="68"/>
        <v>8.0535145540480944</v>
      </c>
      <c r="BQ130" s="549">
        <f t="shared" si="72"/>
        <v>41302</v>
      </c>
      <c r="BR130" s="450">
        <f t="shared" si="69"/>
        <v>28.702550806654791</v>
      </c>
      <c r="BT130" s="450">
        <f t="shared" si="70"/>
        <v>34.938240483992942</v>
      </c>
    </row>
    <row r="131" spans="1:72">
      <c r="A131" s="6">
        <v>1</v>
      </c>
      <c r="B131" s="6">
        <v>29</v>
      </c>
      <c r="C131" s="143">
        <f t="shared" si="71"/>
        <v>40937</v>
      </c>
      <c r="D131" s="82">
        <f t="shared" si="37"/>
        <v>72.056489228427793</v>
      </c>
      <c r="E131" s="82">
        <f t="shared" si="38"/>
        <v>36.328499663936327</v>
      </c>
      <c r="F131" s="355">
        <v>73.388390000000001</v>
      </c>
      <c r="G131" s="355">
        <v>41.65287</v>
      </c>
      <c r="H131" s="355">
        <v>51.570219999999999</v>
      </c>
      <c r="I131" s="355">
        <v>47.603279999999998</v>
      </c>
      <c r="J131" s="355">
        <v>73.388390000000001</v>
      </c>
      <c r="K131" s="355">
        <v>77.355330000000009</v>
      </c>
      <c r="L131" s="355">
        <v>59.504100000000001</v>
      </c>
      <c r="M131" s="355">
        <v>23.801639999999999</v>
      </c>
      <c r="N131" s="355">
        <v>91.239620000000002</v>
      </c>
      <c r="O131" s="355">
        <v>126.94208</v>
      </c>
      <c r="P131" s="355">
        <v>105.12391000000001</v>
      </c>
      <c r="Q131" s="355">
        <v>81.679294600000006</v>
      </c>
      <c r="R131" s="82">
        <v>94.42</v>
      </c>
      <c r="S131" s="82">
        <v>91.49</v>
      </c>
      <c r="T131" s="82">
        <v>80.650000000000006</v>
      </c>
      <c r="U131" s="82">
        <v>71.72</v>
      </c>
      <c r="V131" s="82">
        <v>58.17</v>
      </c>
      <c r="W131" s="82">
        <v>63.88</v>
      </c>
      <c r="X131" s="82">
        <v>69.3</v>
      </c>
      <c r="Y131" s="82">
        <v>63.79</v>
      </c>
      <c r="Z131" s="82">
        <v>51.64</v>
      </c>
      <c r="AA131" s="82">
        <v>125.11</v>
      </c>
      <c r="AB131" s="82">
        <v>138.38999999999999</v>
      </c>
      <c r="AC131" s="82">
        <v>69.52</v>
      </c>
      <c r="AD131" s="82">
        <v>46.82</v>
      </c>
      <c r="AE131" s="82">
        <v>92.667718399999998</v>
      </c>
      <c r="AF131" s="10">
        <v>82.730533700000009</v>
      </c>
      <c r="AG131" s="82">
        <v>36.118988700000003</v>
      </c>
      <c r="AH131" s="82">
        <v>63.79590919999913</v>
      </c>
      <c r="AI131" s="82">
        <v>8.2324022528342837</v>
      </c>
      <c r="AK131" s="450">
        <f t="shared" si="39"/>
        <v>36.99944038316108</v>
      </c>
      <c r="AL131" s="450">
        <f t="shared" si="40"/>
        <v>20.999682379631963</v>
      </c>
      <c r="AM131" s="450">
        <f t="shared" si="41"/>
        <v>25.99960675573481</v>
      </c>
      <c r="AN131" s="450">
        <f t="shared" si="42"/>
        <v>23.999637005293671</v>
      </c>
      <c r="AO131" s="450">
        <f t="shared" si="43"/>
        <v>36.99944038316108</v>
      </c>
      <c r="AP131" s="450">
        <f t="shared" si="44"/>
        <v>38.999410133602225</v>
      </c>
      <c r="AQ131" s="450">
        <f t="shared" si="45"/>
        <v>29.999546256617091</v>
      </c>
      <c r="AR131" s="450">
        <f t="shared" si="46"/>
        <v>11.999818502646836</v>
      </c>
      <c r="AS131" s="450">
        <f t="shared" si="47"/>
        <v>45.999304260146204</v>
      </c>
      <c r="AT131" s="450">
        <f t="shared" si="48"/>
        <v>63.999032014116459</v>
      </c>
      <c r="AU131" s="450">
        <f t="shared" si="49"/>
        <v>52.999198386690196</v>
      </c>
      <c r="AV131" s="450">
        <f t="shared" si="50"/>
        <v>41.179377161583062</v>
      </c>
      <c r="AW131" s="450">
        <f t="shared" si="51"/>
        <v>47.602722460297457</v>
      </c>
      <c r="AX131" s="450">
        <f t="shared" si="52"/>
        <v>46.125535669271486</v>
      </c>
      <c r="AY131" s="450">
        <f t="shared" si="53"/>
        <v>40.660448701789768</v>
      </c>
      <c r="AZ131" s="450">
        <f t="shared" si="54"/>
        <v>36.158306024703805</v>
      </c>
      <c r="BA131" s="450">
        <f t="shared" si="55"/>
        <v>29.326947315351653</v>
      </c>
      <c r="BB131" s="450">
        <f t="shared" si="56"/>
        <v>32.20569700025208</v>
      </c>
      <c r="BC131" s="450">
        <f t="shared" si="57"/>
        <v>34.938240483992942</v>
      </c>
      <c r="BD131" s="450">
        <f t="shared" si="58"/>
        <v>32.160322661961182</v>
      </c>
      <c r="BE131" s="450">
        <f t="shared" si="59"/>
        <v>26.034786992689689</v>
      </c>
      <c r="BF131" s="450">
        <f t="shared" si="60"/>
        <v>63.075371817494329</v>
      </c>
      <c r="BG131" s="450">
        <f t="shared" si="61"/>
        <v>69.770607511973779</v>
      </c>
      <c r="BH131" s="450">
        <f t="shared" si="62"/>
        <v>35.049155533148472</v>
      </c>
      <c r="BI131" s="450">
        <f t="shared" si="63"/>
        <v>23.604739097554827</v>
      </c>
      <c r="BJ131" s="450">
        <f t="shared" si="64"/>
        <v>46.719293370305017</v>
      </c>
      <c r="BK131" s="450">
        <f t="shared" si="65"/>
        <v>41.709369145449969</v>
      </c>
      <c r="BL131" s="450">
        <f t="shared" si="66"/>
        <v>18.209724577766575</v>
      </c>
      <c r="BM131" s="450">
        <f t="shared" si="67"/>
        <v>32.163301840181056</v>
      </c>
      <c r="BN131" s="450">
        <f t="shared" si="68"/>
        <v>4.1504422751874381</v>
      </c>
      <c r="BQ131" s="549">
        <f t="shared" si="72"/>
        <v>41303</v>
      </c>
      <c r="BR131" s="450">
        <f t="shared" si="69"/>
        <v>31.701089349634373</v>
      </c>
      <c r="BT131" s="450">
        <f t="shared" si="70"/>
        <v>35.603730778926135</v>
      </c>
    </row>
    <row r="132" spans="1:72">
      <c r="A132" s="6">
        <v>1</v>
      </c>
      <c r="B132" s="6">
        <v>30</v>
      </c>
      <c r="C132" s="143">
        <f t="shared" si="71"/>
        <v>40938</v>
      </c>
      <c r="D132" s="82">
        <f t="shared" si="37"/>
        <v>77.354181027158731</v>
      </c>
      <c r="E132" s="82">
        <f t="shared" si="38"/>
        <v>38.99942072587875</v>
      </c>
      <c r="F132" s="355">
        <v>57.520630000000004</v>
      </c>
      <c r="G132" s="355">
        <v>47.603279999999998</v>
      </c>
      <c r="H132" s="355">
        <v>55.53716</v>
      </c>
      <c r="I132" s="355">
        <v>57.520630000000004</v>
      </c>
      <c r="J132" s="355">
        <v>63.471040000000002</v>
      </c>
      <c r="K132" s="355">
        <v>101.15697</v>
      </c>
      <c r="L132" s="355">
        <v>59.504100000000001</v>
      </c>
      <c r="M132" s="355">
        <v>107.10738000000001</v>
      </c>
      <c r="N132" s="355">
        <v>107.10738000000001</v>
      </c>
      <c r="O132" s="355">
        <v>95.206559999999996</v>
      </c>
      <c r="P132" s="355">
        <v>97.190030000000007</v>
      </c>
      <c r="Q132" s="355">
        <v>106.3933308</v>
      </c>
      <c r="R132" s="82">
        <v>86.97</v>
      </c>
      <c r="S132" s="82">
        <v>107.78</v>
      </c>
      <c r="T132" s="82">
        <v>80.650000000000006</v>
      </c>
      <c r="U132" s="82">
        <v>64.010000000000005</v>
      </c>
      <c r="V132" s="82">
        <v>57.99</v>
      </c>
      <c r="W132" s="82">
        <v>63.36</v>
      </c>
      <c r="X132" s="82">
        <v>85.25</v>
      </c>
      <c r="Y132" s="82">
        <v>81.849999999999994</v>
      </c>
      <c r="Z132" s="82">
        <v>51.69</v>
      </c>
      <c r="AA132" s="82">
        <v>149.05000000000001</v>
      </c>
      <c r="AB132" s="82">
        <v>154.80000000000001</v>
      </c>
      <c r="AC132" s="82">
        <v>70.02</v>
      </c>
      <c r="AD132" s="82">
        <v>62.69</v>
      </c>
      <c r="AE132" s="82">
        <v>76.780123700000004</v>
      </c>
      <c r="AF132" s="10">
        <v>62.161949800000002</v>
      </c>
      <c r="AG132" s="82">
        <v>43.735513500000003</v>
      </c>
      <c r="AH132" s="82">
        <v>57.786074500001178</v>
      </c>
      <c r="AI132" s="82">
        <v>8.7332785147608245</v>
      </c>
      <c r="AK132" s="450">
        <f t="shared" si="39"/>
        <v>28.999561381396521</v>
      </c>
      <c r="AL132" s="450">
        <f t="shared" si="40"/>
        <v>23.999637005293671</v>
      </c>
      <c r="AM132" s="450">
        <f t="shared" si="41"/>
        <v>27.999576506175952</v>
      </c>
      <c r="AN132" s="450">
        <f t="shared" si="42"/>
        <v>28.999561381396521</v>
      </c>
      <c r="AO132" s="450">
        <f t="shared" si="43"/>
        <v>31.999516007058229</v>
      </c>
      <c r="AP132" s="450">
        <f t="shared" si="44"/>
        <v>50.999228636249057</v>
      </c>
      <c r="AQ132" s="450">
        <f t="shared" si="45"/>
        <v>29.999546256617091</v>
      </c>
      <c r="AR132" s="450">
        <f t="shared" si="46"/>
        <v>53.999183261910765</v>
      </c>
      <c r="AS132" s="450">
        <f t="shared" si="47"/>
        <v>53.999183261910765</v>
      </c>
      <c r="AT132" s="450">
        <f t="shared" si="48"/>
        <v>47.999274010587342</v>
      </c>
      <c r="AU132" s="450">
        <f t="shared" si="49"/>
        <v>48.999258885807919</v>
      </c>
      <c r="AV132" s="450">
        <f t="shared" si="50"/>
        <v>53.639188706831355</v>
      </c>
      <c r="AW132" s="450">
        <f t="shared" si="51"/>
        <v>43.846735568439627</v>
      </c>
      <c r="AX132" s="450">
        <f t="shared" si="52"/>
        <v>54.338290899924374</v>
      </c>
      <c r="AY132" s="450">
        <f t="shared" si="53"/>
        <v>40.660448701789768</v>
      </c>
      <c r="AZ132" s="450">
        <f t="shared" si="54"/>
        <v>32.271237711116711</v>
      </c>
      <c r="BA132" s="450">
        <f t="shared" si="55"/>
        <v>29.236198638769853</v>
      </c>
      <c r="BB132" s="450">
        <f t="shared" si="56"/>
        <v>31.943534156793547</v>
      </c>
      <c r="BC132" s="450">
        <f t="shared" si="57"/>
        <v>42.979581547769094</v>
      </c>
      <c r="BD132" s="450">
        <f t="shared" si="58"/>
        <v>41.265439879001761</v>
      </c>
      <c r="BE132" s="450">
        <f t="shared" si="59"/>
        <v>26.059994958406854</v>
      </c>
      <c r="BF132" s="450">
        <f t="shared" si="60"/>
        <v>75.144945802873707</v>
      </c>
      <c r="BG132" s="450">
        <f t="shared" si="61"/>
        <v>78.043861860347874</v>
      </c>
      <c r="BH132" s="450">
        <f t="shared" si="62"/>
        <v>35.301235190320135</v>
      </c>
      <c r="BI132" s="450">
        <f t="shared" si="63"/>
        <v>31.605747416183512</v>
      </c>
      <c r="BJ132" s="450">
        <f t="shared" si="64"/>
        <v>38.709414519788254</v>
      </c>
      <c r="BK132" s="450">
        <f t="shared" si="65"/>
        <v>31.339525989412653</v>
      </c>
      <c r="BL132" s="450">
        <f t="shared" si="66"/>
        <v>22.049666498613561</v>
      </c>
      <c r="BM132" s="450">
        <f t="shared" si="67"/>
        <v>29.133387698513324</v>
      </c>
      <c r="BN132" s="450">
        <f t="shared" si="68"/>
        <v>4.4029637079711748</v>
      </c>
      <c r="BQ132" s="549">
        <f t="shared" si="72"/>
        <v>41304</v>
      </c>
      <c r="BR132" s="450">
        <f t="shared" si="69"/>
        <v>30.328714935719837</v>
      </c>
      <c r="BT132" s="450">
        <f t="shared" si="70"/>
        <v>33.78623645071842</v>
      </c>
    </row>
    <row r="133" spans="1:72">
      <c r="A133" s="6">
        <v>1</v>
      </c>
      <c r="B133" s="6">
        <v>31</v>
      </c>
      <c r="C133" s="143">
        <f t="shared" si="71"/>
        <v>40939</v>
      </c>
      <c r="D133" s="82">
        <f t="shared" si="37"/>
        <v>71.78576104506071</v>
      </c>
      <c r="E133" s="82">
        <f t="shared" si="38"/>
        <v>36.192007464222151</v>
      </c>
      <c r="F133" s="355">
        <v>59.504100000000001</v>
      </c>
      <c r="G133" s="355">
        <v>25.78511</v>
      </c>
      <c r="H133" s="355">
        <v>47.603279999999998</v>
      </c>
      <c r="I133" s="355">
        <v>49.586750000000002</v>
      </c>
      <c r="J133" s="355">
        <v>73.388390000000001</v>
      </c>
      <c r="K133" s="355">
        <v>39.669400000000003</v>
      </c>
      <c r="L133" s="355">
        <v>51.570219999999999</v>
      </c>
      <c r="M133" s="355">
        <v>75.371859999999998</v>
      </c>
      <c r="N133" s="355">
        <v>93.223089999999999</v>
      </c>
      <c r="O133" s="355">
        <v>120.99167</v>
      </c>
      <c r="P133" s="355">
        <v>99.173500000000004</v>
      </c>
      <c r="Q133" s="355">
        <v>91.695818099999997</v>
      </c>
      <c r="R133" s="82">
        <v>95.65</v>
      </c>
      <c r="S133" s="82">
        <v>100.01</v>
      </c>
      <c r="T133" s="82">
        <v>65.400000000000006</v>
      </c>
      <c r="U133" s="82">
        <v>71.83</v>
      </c>
      <c r="V133" s="82">
        <v>58.61</v>
      </c>
      <c r="W133" s="82">
        <v>63.44</v>
      </c>
      <c r="X133" s="82">
        <v>69.91</v>
      </c>
      <c r="Y133" s="82">
        <v>55.78</v>
      </c>
      <c r="Z133" s="82">
        <v>44.48</v>
      </c>
      <c r="AA133" s="82">
        <v>187.31</v>
      </c>
      <c r="AB133" s="82">
        <v>154.56</v>
      </c>
      <c r="AC133" s="82">
        <v>78.36</v>
      </c>
      <c r="AD133" s="82">
        <v>62.74</v>
      </c>
      <c r="AE133" s="82">
        <v>76.918966600000005</v>
      </c>
      <c r="AF133" s="10">
        <v>59.028067200000002</v>
      </c>
      <c r="AG133" s="10">
        <v>21.639657700000001</v>
      </c>
      <c r="AH133" s="10">
        <v>51.515909200000294</v>
      </c>
      <c r="AI133" s="10">
        <v>8.8270425518212647</v>
      </c>
      <c r="AK133" s="450">
        <f t="shared" si="39"/>
        <v>29.999546256617091</v>
      </c>
      <c r="AL133" s="450">
        <f t="shared" si="40"/>
        <v>12.999803377867405</v>
      </c>
      <c r="AM133" s="450">
        <f t="shared" si="41"/>
        <v>23.999637005293671</v>
      </c>
      <c r="AN133" s="450">
        <f t="shared" si="42"/>
        <v>24.999621880514244</v>
      </c>
      <c r="AO133" s="450">
        <f t="shared" si="43"/>
        <v>36.99944038316108</v>
      </c>
      <c r="AP133" s="450">
        <f t="shared" si="44"/>
        <v>19.999697504411394</v>
      </c>
      <c r="AQ133" s="450">
        <f t="shared" si="45"/>
        <v>25.99960675573481</v>
      </c>
      <c r="AR133" s="450">
        <f t="shared" si="46"/>
        <v>37.999425258381649</v>
      </c>
      <c r="AS133" s="450">
        <f t="shared" si="47"/>
        <v>46.999289135366773</v>
      </c>
      <c r="AT133" s="450">
        <f t="shared" si="48"/>
        <v>60.999077388454751</v>
      </c>
      <c r="AU133" s="450">
        <f t="shared" si="49"/>
        <v>49.999243761028488</v>
      </c>
      <c r="AV133" s="450">
        <f t="shared" si="50"/>
        <v>46.229300781446938</v>
      </c>
      <c r="AW133" s="450">
        <f t="shared" si="51"/>
        <v>48.222838416939751</v>
      </c>
      <c r="AX133" s="450">
        <f t="shared" si="52"/>
        <v>50.420973027476684</v>
      </c>
      <c r="AY133" s="450">
        <f t="shared" si="53"/>
        <v>32.972019158053946</v>
      </c>
      <c r="AZ133" s="450">
        <f t="shared" si="54"/>
        <v>36.213763549281573</v>
      </c>
      <c r="BA133" s="450">
        <f t="shared" si="55"/>
        <v>29.548777413662716</v>
      </c>
      <c r="BB133" s="450">
        <f t="shared" si="56"/>
        <v>31.98386690194101</v>
      </c>
      <c r="BC133" s="450">
        <f t="shared" si="57"/>
        <v>35.245777665742374</v>
      </c>
      <c r="BD133" s="450">
        <f t="shared" si="58"/>
        <v>28.122006554071085</v>
      </c>
      <c r="BE133" s="450">
        <f t="shared" si="59"/>
        <v>22.425006301991427</v>
      </c>
      <c r="BF133" s="450">
        <f t="shared" si="60"/>
        <v>94.434081169649602</v>
      </c>
      <c r="BG133" s="450">
        <f t="shared" si="61"/>
        <v>77.922863624905474</v>
      </c>
      <c r="BH133" s="450">
        <f t="shared" si="62"/>
        <v>39.50592387194353</v>
      </c>
      <c r="BI133" s="450">
        <f t="shared" si="63"/>
        <v>31.63095538190068</v>
      </c>
      <c r="BJ133" s="450">
        <f t="shared" si="64"/>
        <v>38.779413461053693</v>
      </c>
      <c r="BK133" s="450">
        <f t="shared" si="65"/>
        <v>29.759549886564155</v>
      </c>
      <c r="BL133" s="450">
        <f t="shared" si="66"/>
        <v>10.909834988656415</v>
      </c>
      <c r="BM133" s="450">
        <f t="shared" si="67"/>
        <v>25.972225460045522</v>
      </c>
      <c r="BN133" s="450">
        <f t="shared" si="68"/>
        <v>4.4502357206056287</v>
      </c>
      <c r="BQ133" s="549">
        <f t="shared" si="72"/>
        <v>41305</v>
      </c>
      <c r="BR133" s="450">
        <f t="shared" si="69"/>
        <v>29.227877035543269</v>
      </c>
      <c r="BT133" s="450">
        <f t="shared" si="70"/>
        <v>32.477943029997476</v>
      </c>
    </row>
    <row r="134" spans="1:72">
      <c r="A134" s="6">
        <v>2</v>
      </c>
      <c r="B134" s="6">
        <v>1</v>
      </c>
      <c r="C134" s="143">
        <f t="shared" si="71"/>
        <v>40940</v>
      </c>
      <c r="D134" s="82">
        <f t="shared" si="37"/>
        <v>68.564565656356351</v>
      </c>
      <c r="E134" s="82">
        <f t="shared" si="38"/>
        <v>34.567987242739413</v>
      </c>
      <c r="F134" s="355">
        <v>65.454509999999999</v>
      </c>
      <c r="G134" s="355">
        <v>43.636340000000004</v>
      </c>
      <c r="H134" s="355">
        <v>49.586750000000002</v>
      </c>
      <c r="I134" s="355">
        <v>75.371859999999998</v>
      </c>
      <c r="J134" s="355">
        <v>55.53716</v>
      </c>
      <c r="K134" s="355">
        <v>39.669400000000003</v>
      </c>
      <c r="L134" s="355">
        <v>59.504100000000001</v>
      </c>
      <c r="M134" s="355">
        <v>69.421450000000007</v>
      </c>
      <c r="N134" s="355">
        <v>93.223089999999999</v>
      </c>
      <c r="O134" s="355">
        <v>105.12391000000001</v>
      </c>
      <c r="P134" s="355">
        <v>47.603279999999998</v>
      </c>
      <c r="Q134" s="355">
        <v>68.628062</v>
      </c>
      <c r="R134" s="82">
        <v>79.81</v>
      </c>
      <c r="S134" s="82">
        <v>91.87</v>
      </c>
      <c r="T134" s="82">
        <v>81.069999999999993</v>
      </c>
      <c r="U134" s="82">
        <v>55.55</v>
      </c>
      <c r="V134" s="82">
        <v>49.96</v>
      </c>
      <c r="W134" s="82">
        <v>63.56</v>
      </c>
      <c r="X134" s="82">
        <v>77.349999999999994</v>
      </c>
      <c r="Y134" s="82">
        <v>73.39</v>
      </c>
      <c r="Z134" s="82">
        <v>51.79</v>
      </c>
      <c r="AA134" s="82">
        <v>121.35</v>
      </c>
      <c r="AB134" s="82">
        <v>131.24</v>
      </c>
      <c r="AC134" s="82">
        <v>71.010000000000005</v>
      </c>
      <c r="AD134" s="82">
        <v>54.9</v>
      </c>
      <c r="AE134" s="82">
        <v>100.78011070000001</v>
      </c>
      <c r="AF134" s="10">
        <v>61.071041299999997</v>
      </c>
      <c r="AG134" s="10">
        <v>45.361958900000005</v>
      </c>
      <c r="AH134" s="10">
        <v>57.555578600000281</v>
      </c>
      <c r="AI134" s="10">
        <v>16.558368190690437</v>
      </c>
      <c r="AK134" s="450">
        <f t="shared" si="39"/>
        <v>32.999500882278802</v>
      </c>
      <c r="AL134" s="450">
        <f t="shared" si="40"/>
        <v>21.999667254852536</v>
      </c>
      <c r="AM134" s="450">
        <f t="shared" si="41"/>
        <v>24.999621880514244</v>
      </c>
      <c r="AN134" s="450">
        <f t="shared" si="42"/>
        <v>37.999425258381649</v>
      </c>
      <c r="AO134" s="450">
        <f t="shared" si="43"/>
        <v>27.999576506175952</v>
      </c>
      <c r="AP134" s="450">
        <f t="shared" si="44"/>
        <v>19.999697504411394</v>
      </c>
      <c r="AQ134" s="450">
        <f t="shared" si="45"/>
        <v>29.999546256617091</v>
      </c>
      <c r="AR134" s="450">
        <f t="shared" si="46"/>
        <v>34.999470632719941</v>
      </c>
      <c r="AS134" s="450">
        <f t="shared" si="47"/>
        <v>46.999289135366773</v>
      </c>
      <c r="AT134" s="450">
        <f t="shared" si="48"/>
        <v>52.999198386690196</v>
      </c>
      <c r="AU134" s="450">
        <f t="shared" si="49"/>
        <v>23.999637005293671</v>
      </c>
      <c r="AV134" s="450">
        <f t="shared" si="50"/>
        <v>34.59947668263171</v>
      </c>
      <c r="AW134" s="450">
        <f t="shared" si="51"/>
        <v>40.236954877741368</v>
      </c>
      <c r="AX134" s="450">
        <f t="shared" si="52"/>
        <v>46.317116208721956</v>
      </c>
      <c r="AY134" s="450">
        <f t="shared" si="53"/>
        <v>40.872195613813957</v>
      </c>
      <c r="AZ134" s="450">
        <f t="shared" si="54"/>
        <v>28.006049911772116</v>
      </c>
      <c r="BA134" s="450">
        <f t="shared" si="55"/>
        <v>25.187799344592893</v>
      </c>
      <c r="BB134" s="450">
        <f t="shared" si="56"/>
        <v>32.044366019662213</v>
      </c>
      <c r="BC134" s="450">
        <f t="shared" si="57"/>
        <v>38.996722964456765</v>
      </c>
      <c r="BD134" s="450">
        <f t="shared" si="58"/>
        <v>37.000252079657173</v>
      </c>
      <c r="BE134" s="450">
        <f t="shared" si="59"/>
        <v>26.110410889841187</v>
      </c>
      <c r="BF134" s="450">
        <f t="shared" si="60"/>
        <v>61.179732795563396</v>
      </c>
      <c r="BG134" s="450">
        <f t="shared" si="61"/>
        <v>66.165868414418966</v>
      </c>
      <c r="BH134" s="450">
        <f t="shared" si="62"/>
        <v>35.800352911520044</v>
      </c>
      <c r="BI134" s="450">
        <f t="shared" si="63"/>
        <v>27.678346357448952</v>
      </c>
      <c r="BJ134" s="450">
        <f t="shared" si="64"/>
        <v>50.809231509957151</v>
      </c>
      <c r="BK134" s="450">
        <f t="shared" si="65"/>
        <v>30.78953430804134</v>
      </c>
      <c r="BL134" s="450">
        <f t="shared" si="66"/>
        <v>22.869654096294433</v>
      </c>
      <c r="BM134" s="450">
        <f t="shared" si="67"/>
        <v>29.017181043609924</v>
      </c>
      <c r="BN134" s="450">
        <f t="shared" si="68"/>
        <v>8.3480555536629382</v>
      </c>
      <c r="BQ134" s="549">
        <f t="shared" si="72"/>
        <v>41306</v>
      </c>
      <c r="BR134" s="450">
        <f t="shared" si="69"/>
        <v>28.168215263423278</v>
      </c>
      <c r="BT134" s="450">
        <f t="shared" si="70"/>
        <v>32.521933450970508</v>
      </c>
    </row>
    <row r="135" spans="1:72">
      <c r="A135" s="6">
        <v>2</v>
      </c>
      <c r="B135" s="6">
        <v>2</v>
      </c>
      <c r="C135" s="143">
        <f t="shared" si="71"/>
        <v>40941</v>
      </c>
      <c r="D135" s="82">
        <f t="shared" si="37"/>
        <v>70.032240675060862</v>
      </c>
      <c r="E135" s="82">
        <f t="shared" si="38"/>
        <v>35.3079404654776</v>
      </c>
      <c r="F135" s="355">
        <v>43.636340000000004</v>
      </c>
      <c r="G135" s="355">
        <v>43.636340000000004</v>
      </c>
      <c r="H135" s="355">
        <v>55.53716</v>
      </c>
      <c r="I135" s="355">
        <v>43.636340000000004</v>
      </c>
      <c r="J135" s="355">
        <v>81.322270000000003</v>
      </c>
      <c r="K135" s="355">
        <v>71.404920000000004</v>
      </c>
      <c r="L135" s="355">
        <v>43.636340000000004</v>
      </c>
      <c r="M135" s="355">
        <v>77.355330000000009</v>
      </c>
      <c r="N135" s="355">
        <v>109.09085</v>
      </c>
      <c r="O135" s="355">
        <v>77.355330000000009</v>
      </c>
      <c r="P135" s="355">
        <v>75.371859999999998</v>
      </c>
      <c r="Q135" s="355">
        <v>85.090862999999999</v>
      </c>
      <c r="R135" s="82">
        <v>80.180000000000007</v>
      </c>
      <c r="S135" s="82">
        <v>100.51</v>
      </c>
      <c r="T135" s="82">
        <v>97.04</v>
      </c>
      <c r="U135" s="82">
        <v>63.77</v>
      </c>
      <c r="V135" s="82">
        <v>50.61</v>
      </c>
      <c r="W135" s="82">
        <v>71.510000000000005</v>
      </c>
      <c r="X135" s="82">
        <v>93.62</v>
      </c>
      <c r="Y135" s="82">
        <v>64.73</v>
      </c>
      <c r="Z135" s="82">
        <v>44.39</v>
      </c>
      <c r="AA135" s="82">
        <v>114.72</v>
      </c>
      <c r="AB135" s="82">
        <v>162.97</v>
      </c>
      <c r="AC135" s="82">
        <v>71.53</v>
      </c>
      <c r="AD135" s="82">
        <v>56</v>
      </c>
      <c r="AE135" s="82">
        <v>77.156982999999997</v>
      </c>
      <c r="AF135" s="10">
        <v>56.390052099999998</v>
      </c>
      <c r="AG135" s="10">
        <v>28.244612800000002</v>
      </c>
      <c r="AH135" s="10">
        <v>51.694586800004359</v>
      </c>
      <c r="AI135" s="10">
        <v>8.8270425518212647</v>
      </c>
      <c r="AK135" s="450">
        <f t="shared" si="39"/>
        <v>21.999667254852536</v>
      </c>
      <c r="AL135" s="450">
        <f t="shared" si="40"/>
        <v>21.999667254852536</v>
      </c>
      <c r="AM135" s="450">
        <f t="shared" si="41"/>
        <v>27.999576506175952</v>
      </c>
      <c r="AN135" s="450">
        <f t="shared" si="42"/>
        <v>21.999667254852536</v>
      </c>
      <c r="AO135" s="450">
        <f t="shared" si="43"/>
        <v>40.999379884043357</v>
      </c>
      <c r="AP135" s="450">
        <f t="shared" si="44"/>
        <v>35.99945550794051</v>
      </c>
      <c r="AQ135" s="450">
        <f t="shared" si="45"/>
        <v>21.999667254852536</v>
      </c>
      <c r="AR135" s="450">
        <f t="shared" si="46"/>
        <v>38.999410133602225</v>
      </c>
      <c r="AS135" s="450">
        <f t="shared" si="47"/>
        <v>54.999168137131335</v>
      </c>
      <c r="AT135" s="450">
        <f t="shared" si="48"/>
        <v>38.999410133602225</v>
      </c>
      <c r="AU135" s="450">
        <f t="shared" si="49"/>
        <v>37.999425258381649</v>
      </c>
      <c r="AV135" s="450">
        <f t="shared" si="50"/>
        <v>42.899351146962438</v>
      </c>
      <c r="AW135" s="450">
        <f t="shared" si="51"/>
        <v>40.4234938240484</v>
      </c>
      <c r="AX135" s="450">
        <f t="shared" si="52"/>
        <v>50.673052684648347</v>
      </c>
      <c r="AY135" s="450">
        <f t="shared" si="53"/>
        <v>48.923619863876986</v>
      </c>
      <c r="AZ135" s="450">
        <f t="shared" si="54"/>
        <v>32.150239475674312</v>
      </c>
      <c r="BA135" s="450">
        <f t="shared" si="55"/>
        <v>25.515502898916058</v>
      </c>
      <c r="BB135" s="450">
        <f t="shared" si="56"/>
        <v>36.052432568691707</v>
      </c>
      <c r="BC135" s="450">
        <f t="shared" si="57"/>
        <v>47.19939500882279</v>
      </c>
      <c r="BD135" s="450">
        <f t="shared" si="58"/>
        <v>32.634232417443911</v>
      </c>
      <c r="BE135" s="450">
        <f t="shared" si="59"/>
        <v>22.379631963700529</v>
      </c>
      <c r="BF135" s="450">
        <f t="shared" si="60"/>
        <v>57.837156541467102</v>
      </c>
      <c r="BG135" s="450">
        <f t="shared" si="61"/>
        <v>82.16284345853289</v>
      </c>
      <c r="BH135" s="450">
        <f t="shared" si="62"/>
        <v>36.06251575497857</v>
      </c>
      <c r="BI135" s="450">
        <f t="shared" si="63"/>
        <v>28.232921603226618</v>
      </c>
      <c r="BJ135" s="450">
        <f t="shared" si="64"/>
        <v>38.899411646080161</v>
      </c>
      <c r="BK135" s="450">
        <f t="shared" si="65"/>
        <v>28.429570002520794</v>
      </c>
      <c r="BL135" s="450">
        <f t="shared" si="66"/>
        <v>14.239784623140913</v>
      </c>
      <c r="BM135" s="450">
        <f t="shared" si="67"/>
        <v>26.062307436352082</v>
      </c>
      <c r="BN135" s="450">
        <f t="shared" si="68"/>
        <v>4.4502357206056287</v>
      </c>
      <c r="BQ135" s="549">
        <f t="shared" si="72"/>
        <v>41307</v>
      </c>
      <c r="BR135" s="450">
        <f t="shared" si="69"/>
        <v>27.06007548525389</v>
      </c>
      <c r="BT135" s="450">
        <f t="shared" si="70"/>
        <v>36.025944038316112</v>
      </c>
    </row>
    <row r="136" spans="1:72">
      <c r="A136" s="6">
        <v>2</v>
      </c>
      <c r="B136" s="6">
        <v>3</v>
      </c>
      <c r="C136" s="143">
        <f t="shared" si="71"/>
        <v>40942</v>
      </c>
      <c r="D136" s="82">
        <f t="shared" si="37"/>
        <v>72.469047946292207</v>
      </c>
      <c r="E136" s="82">
        <f t="shared" si="38"/>
        <v>36.536498130192143</v>
      </c>
      <c r="F136" s="355">
        <v>59.504100000000001</v>
      </c>
      <c r="G136" s="355">
        <v>43.636340000000004</v>
      </c>
      <c r="H136" s="355">
        <v>69.421450000000007</v>
      </c>
      <c r="I136" s="355">
        <v>43.636340000000004</v>
      </c>
      <c r="J136" s="355">
        <v>85.289209999999997</v>
      </c>
      <c r="K136" s="355">
        <v>57.520630000000004</v>
      </c>
      <c r="L136" s="355">
        <v>69.421450000000007</v>
      </c>
      <c r="M136" s="355">
        <v>79.338800000000006</v>
      </c>
      <c r="N136" s="355">
        <v>93.223089999999999</v>
      </c>
      <c r="O136" s="355">
        <v>61.487570000000005</v>
      </c>
      <c r="P136" s="355">
        <v>83.30574</v>
      </c>
      <c r="Q136" s="355">
        <v>86.439622599999993</v>
      </c>
      <c r="R136" s="82">
        <v>72.87</v>
      </c>
      <c r="S136" s="82">
        <v>100.76</v>
      </c>
      <c r="T136" s="82">
        <v>81.819999999999993</v>
      </c>
      <c r="U136" s="82">
        <v>63.82</v>
      </c>
      <c r="V136" s="82">
        <v>59.32</v>
      </c>
      <c r="W136" s="82">
        <v>74.569999999999993</v>
      </c>
      <c r="X136" s="82">
        <v>85.61</v>
      </c>
      <c r="Y136" s="82">
        <v>64.97</v>
      </c>
      <c r="Z136" s="82">
        <v>51.69</v>
      </c>
      <c r="AA136" s="82">
        <v>123.6</v>
      </c>
      <c r="AB136" s="82">
        <v>162.72999999999999</v>
      </c>
      <c r="AC136" s="82">
        <v>80.19</v>
      </c>
      <c r="AD136" s="82">
        <v>56.38</v>
      </c>
      <c r="AE136" s="82">
        <v>76.899131900000015</v>
      </c>
      <c r="AF136" s="10">
        <v>72.654506100000006</v>
      </c>
      <c r="AG136" s="10">
        <v>41.7917129</v>
      </c>
      <c r="AH136" s="10">
        <v>63.845578599993878</v>
      </c>
      <c r="AI136" s="10">
        <v>8.3261662887722707</v>
      </c>
      <c r="AK136" s="450">
        <f t="shared" si="39"/>
        <v>29.999546256617091</v>
      </c>
      <c r="AL136" s="450">
        <f t="shared" si="40"/>
        <v>21.999667254852536</v>
      </c>
      <c r="AM136" s="450">
        <f t="shared" si="41"/>
        <v>34.999470632719941</v>
      </c>
      <c r="AN136" s="450">
        <f t="shared" si="42"/>
        <v>21.999667254852536</v>
      </c>
      <c r="AO136" s="450">
        <f t="shared" si="43"/>
        <v>42.999349634484496</v>
      </c>
      <c r="AP136" s="450">
        <f t="shared" si="44"/>
        <v>28.999561381396521</v>
      </c>
      <c r="AQ136" s="450">
        <f t="shared" si="45"/>
        <v>34.999470632719941</v>
      </c>
      <c r="AR136" s="450">
        <f t="shared" si="46"/>
        <v>39.999395008822788</v>
      </c>
      <c r="AS136" s="450">
        <f t="shared" si="47"/>
        <v>46.999289135366773</v>
      </c>
      <c r="AT136" s="450">
        <f t="shared" si="48"/>
        <v>30.999531131837664</v>
      </c>
      <c r="AU136" s="450">
        <f t="shared" si="49"/>
        <v>41.999364759263926</v>
      </c>
      <c r="AV136" s="450">
        <f t="shared" si="50"/>
        <v>43.579340862112424</v>
      </c>
      <c r="AW136" s="450">
        <f t="shared" si="51"/>
        <v>36.73808923619864</v>
      </c>
      <c r="AX136" s="450">
        <f t="shared" si="52"/>
        <v>50.799092513234186</v>
      </c>
      <c r="AY136" s="450">
        <f t="shared" si="53"/>
        <v>41.250315099571459</v>
      </c>
      <c r="AZ136" s="450">
        <f t="shared" si="54"/>
        <v>32.175447441391476</v>
      </c>
      <c r="BA136" s="450">
        <f t="shared" si="55"/>
        <v>29.906730526846484</v>
      </c>
      <c r="BB136" s="450">
        <f t="shared" si="56"/>
        <v>37.595160070582303</v>
      </c>
      <c r="BC136" s="450">
        <f t="shared" si="57"/>
        <v>43.161078900932694</v>
      </c>
      <c r="BD136" s="450">
        <f t="shared" si="58"/>
        <v>32.755230652886311</v>
      </c>
      <c r="BE136" s="450">
        <f t="shared" si="59"/>
        <v>26.059994958406854</v>
      </c>
      <c r="BF136" s="450">
        <f t="shared" si="60"/>
        <v>62.314091252835894</v>
      </c>
      <c r="BG136" s="450">
        <f t="shared" si="61"/>
        <v>82.04184522309049</v>
      </c>
      <c r="BH136" s="450">
        <f t="shared" si="62"/>
        <v>40.428535417191831</v>
      </c>
      <c r="BI136" s="450">
        <f t="shared" si="63"/>
        <v>28.424502142677088</v>
      </c>
      <c r="BJ136" s="450">
        <f t="shared" si="64"/>
        <v>38.769413612301491</v>
      </c>
      <c r="BK136" s="450">
        <f t="shared" si="65"/>
        <v>36.629445979329468</v>
      </c>
      <c r="BL136" s="450">
        <f t="shared" si="66"/>
        <v>21.069681320897402</v>
      </c>
      <c r="BM136" s="450">
        <f t="shared" si="67"/>
        <v>32.188343130826254</v>
      </c>
      <c r="BN136" s="450">
        <f t="shared" si="68"/>
        <v>4.1977142872559972</v>
      </c>
      <c r="BQ136" s="549">
        <f t="shared" si="72"/>
        <v>41308</v>
      </c>
      <c r="BR136" s="450">
        <f t="shared" si="69"/>
        <v>31.787255444919825</v>
      </c>
      <c r="BT136" s="450">
        <f t="shared" si="70"/>
        <v>35.814458306024704</v>
      </c>
    </row>
    <row r="137" spans="1:72">
      <c r="A137" s="6">
        <v>2</v>
      </c>
      <c r="B137" s="6">
        <v>4</v>
      </c>
      <c r="C137" s="143">
        <f t="shared" si="71"/>
        <v>40943</v>
      </c>
      <c r="D137" s="82">
        <f t="shared" si="37"/>
        <v>66.742983567205485</v>
      </c>
      <c r="E137" s="82">
        <f t="shared" si="38"/>
        <v>33.649605775335893</v>
      </c>
      <c r="F137" s="355">
        <v>59.504100000000001</v>
      </c>
      <c r="G137" s="355">
        <v>43.636340000000004</v>
      </c>
      <c r="H137" s="355">
        <v>51.570219999999999</v>
      </c>
      <c r="I137" s="355">
        <v>33.718989999999998</v>
      </c>
      <c r="J137" s="355">
        <v>49.586750000000002</v>
      </c>
      <c r="K137" s="355">
        <v>65.454509999999999</v>
      </c>
      <c r="L137" s="355">
        <v>23.801639999999999</v>
      </c>
      <c r="M137" s="355">
        <v>85.289209999999997</v>
      </c>
      <c r="N137" s="355">
        <v>77.355330000000009</v>
      </c>
      <c r="O137" s="355">
        <v>61.487570000000005</v>
      </c>
      <c r="P137" s="355">
        <v>101.15697</v>
      </c>
      <c r="Q137" s="355">
        <v>95.067717099999996</v>
      </c>
      <c r="R137" s="82">
        <v>73.61</v>
      </c>
      <c r="S137" s="82">
        <v>76.760000000000005</v>
      </c>
      <c r="T137" s="82">
        <v>128.83000000000001</v>
      </c>
      <c r="U137" s="82">
        <v>64.290000000000006</v>
      </c>
      <c r="V137" s="82">
        <v>54.06</v>
      </c>
      <c r="W137" s="82">
        <v>66.819999999999993</v>
      </c>
      <c r="X137" s="82">
        <v>63.44</v>
      </c>
      <c r="Y137" s="82">
        <v>74.069999999999993</v>
      </c>
      <c r="Z137" s="82">
        <v>44.5</v>
      </c>
      <c r="AA137" s="82">
        <v>124.85</v>
      </c>
      <c r="AB137" s="82">
        <v>131.79</v>
      </c>
      <c r="AC137" s="82">
        <v>72.510000000000005</v>
      </c>
      <c r="AD137" s="82">
        <v>41.06</v>
      </c>
      <c r="AE137" s="82">
        <v>77.434668799999997</v>
      </c>
      <c r="AF137" s="10">
        <v>56.509060300000002</v>
      </c>
      <c r="AG137" s="10">
        <v>22.968582600000001</v>
      </c>
      <c r="AH137" s="10">
        <v>63.815909200003205</v>
      </c>
      <c r="AI137" s="10">
        <v>17.341939016161611</v>
      </c>
      <c r="AK137" s="450">
        <f t="shared" si="39"/>
        <v>29.999546256617091</v>
      </c>
      <c r="AL137" s="450">
        <f t="shared" si="40"/>
        <v>21.999667254852536</v>
      </c>
      <c r="AM137" s="450">
        <f t="shared" si="41"/>
        <v>25.99960675573481</v>
      </c>
      <c r="AN137" s="450">
        <f t="shared" si="42"/>
        <v>16.999742878749682</v>
      </c>
      <c r="AO137" s="450">
        <f t="shared" si="43"/>
        <v>24.999621880514244</v>
      </c>
      <c r="AP137" s="450">
        <f t="shared" si="44"/>
        <v>32.999500882278802</v>
      </c>
      <c r="AQ137" s="450">
        <f t="shared" si="45"/>
        <v>11.999818502646836</v>
      </c>
      <c r="AR137" s="450">
        <f t="shared" si="46"/>
        <v>42.999349634484496</v>
      </c>
      <c r="AS137" s="450">
        <f t="shared" si="47"/>
        <v>38.999410133602225</v>
      </c>
      <c r="AT137" s="450">
        <f t="shared" si="48"/>
        <v>30.999531131837664</v>
      </c>
      <c r="AU137" s="450">
        <f t="shared" si="49"/>
        <v>50.999228636249057</v>
      </c>
      <c r="AV137" s="450">
        <f t="shared" si="50"/>
        <v>47.929275069321903</v>
      </c>
      <c r="AW137" s="450">
        <f t="shared" si="51"/>
        <v>37.111167128812703</v>
      </c>
      <c r="AX137" s="450">
        <f t="shared" si="52"/>
        <v>38.699268968994204</v>
      </c>
      <c r="AY137" s="450">
        <f t="shared" si="53"/>
        <v>64.950844466851535</v>
      </c>
      <c r="AZ137" s="450">
        <f t="shared" si="54"/>
        <v>32.412402319132852</v>
      </c>
      <c r="BA137" s="450">
        <f t="shared" si="55"/>
        <v>27.254852533400555</v>
      </c>
      <c r="BB137" s="450">
        <f t="shared" si="56"/>
        <v>33.687925384421476</v>
      </c>
      <c r="BC137" s="450">
        <f t="shared" si="57"/>
        <v>31.98386690194101</v>
      </c>
      <c r="BD137" s="450">
        <f t="shared" si="58"/>
        <v>37.343080413410632</v>
      </c>
      <c r="BE137" s="450">
        <f t="shared" si="59"/>
        <v>22.435089488278294</v>
      </c>
      <c r="BF137" s="450">
        <f t="shared" si="60"/>
        <v>62.944290395765059</v>
      </c>
      <c r="BG137" s="450">
        <f t="shared" si="61"/>
        <v>66.443156037307787</v>
      </c>
      <c r="BH137" s="450">
        <f t="shared" si="62"/>
        <v>36.55659188303504</v>
      </c>
      <c r="BI137" s="450">
        <f t="shared" si="63"/>
        <v>20.700781446937231</v>
      </c>
      <c r="BJ137" s="450">
        <f t="shared" si="64"/>
        <v>39.039409528611039</v>
      </c>
      <c r="BK137" s="450">
        <f t="shared" si="65"/>
        <v>28.489569095034032</v>
      </c>
      <c r="BL137" s="450">
        <f t="shared" si="66"/>
        <v>11.579824855054197</v>
      </c>
      <c r="BM137" s="450">
        <f t="shared" si="67"/>
        <v>32.17338502646998</v>
      </c>
      <c r="BN137" s="450">
        <f t="shared" si="68"/>
        <v>8.7431000837719228</v>
      </c>
      <c r="BQ137" s="549">
        <f t="shared" si="72"/>
        <v>41309</v>
      </c>
      <c r="BR137" s="450">
        <f t="shared" si="69"/>
        <v>27.154647025460449</v>
      </c>
      <c r="BT137" s="450">
        <f t="shared" si="70"/>
        <v>32.292893672801412</v>
      </c>
    </row>
    <row r="138" spans="1:72">
      <c r="A138" s="6">
        <v>2</v>
      </c>
      <c r="B138" s="6">
        <v>5</v>
      </c>
      <c r="C138" s="143">
        <f t="shared" si="71"/>
        <v>40944</v>
      </c>
      <c r="D138" s="82">
        <f t="shared" si="37"/>
        <v>70.617278170471337</v>
      </c>
      <c r="E138" s="82">
        <f t="shared" si="38"/>
        <v>35.602897029181854</v>
      </c>
      <c r="F138" s="355">
        <v>59.504100000000001</v>
      </c>
      <c r="G138" s="355">
        <v>45.619810000000001</v>
      </c>
      <c r="H138" s="355">
        <v>51.570219999999999</v>
      </c>
      <c r="I138" s="355">
        <v>43.636340000000004</v>
      </c>
      <c r="J138" s="355">
        <v>41.65287</v>
      </c>
      <c r="K138" s="355">
        <v>73.388390000000001</v>
      </c>
      <c r="L138" s="355">
        <v>43.636340000000004</v>
      </c>
      <c r="M138" s="355">
        <v>87.272680000000008</v>
      </c>
      <c r="N138" s="355">
        <v>111.07432</v>
      </c>
      <c r="O138" s="355">
        <v>61.487570000000005</v>
      </c>
      <c r="P138" s="355">
        <v>83.30574</v>
      </c>
      <c r="Q138" s="355">
        <v>96.37680730000001</v>
      </c>
      <c r="R138" s="82">
        <v>74.33</v>
      </c>
      <c r="S138" s="82">
        <v>101.29</v>
      </c>
      <c r="T138" s="82">
        <v>74.099999999999994</v>
      </c>
      <c r="U138" s="82">
        <v>72.08</v>
      </c>
      <c r="V138" s="82">
        <v>54.32</v>
      </c>
      <c r="W138" s="82">
        <v>58.89</v>
      </c>
      <c r="X138" s="82">
        <v>63.58</v>
      </c>
      <c r="Y138" s="82">
        <v>74.27</v>
      </c>
      <c r="Z138" s="82">
        <v>44.56</v>
      </c>
      <c r="AA138" s="82">
        <v>139.22999999999999</v>
      </c>
      <c r="AB138" s="82">
        <v>163.41999999999999</v>
      </c>
      <c r="AC138" s="82">
        <v>97.03</v>
      </c>
      <c r="AD138" s="82">
        <v>72.75</v>
      </c>
      <c r="AE138" s="82">
        <v>85.705738699999998</v>
      </c>
      <c r="AF138" s="10">
        <v>56.548729700000003</v>
      </c>
      <c r="AG138" s="10">
        <v>26.8561838</v>
      </c>
      <c r="AH138" s="10">
        <v>51.54590919999913</v>
      </c>
      <c r="AI138" s="10">
        <v>9.4865964141414025</v>
      </c>
      <c r="AK138" s="450">
        <f t="shared" si="39"/>
        <v>29.999546256617091</v>
      </c>
      <c r="AL138" s="450">
        <f t="shared" si="40"/>
        <v>22.999652130073102</v>
      </c>
      <c r="AM138" s="450">
        <f t="shared" si="41"/>
        <v>25.99960675573481</v>
      </c>
      <c r="AN138" s="450">
        <f t="shared" si="42"/>
        <v>21.999667254852536</v>
      </c>
      <c r="AO138" s="450">
        <f t="shared" si="43"/>
        <v>20.999682379631963</v>
      </c>
      <c r="AP138" s="450">
        <f t="shared" si="44"/>
        <v>36.99944038316108</v>
      </c>
      <c r="AQ138" s="450">
        <f t="shared" si="45"/>
        <v>21.999667254852536</v>
      </c>
      <c r="AR138" s="450">
        <f t="shared" si="46"/>
        <v>43.999334509705072</v>
      </c>
      <c r="AS138" s="450">
        <f t="shared" si="47"/>
        <v>55.999153012351904</v>
      </c>
      <c r="AT138" s="450">
        <f t="shared" si="48"/>
        <v>30.999531131837664</v>
      </c>
      <c r="AU138" s="450">
        <f t="shared" si="49"/>
        <v>41.999364759263926</v>
      </c>
      <c r="AV138" s="450">
        <f t="shared" si="50"/>
        <v>48.589265086967487</v>
      </c>
      <c r="AW138" s="450">
        <f t="shared" si="51"/>
        <v>37.474161835139903</v>
      </c>
      <c r="AX138" s="450">
        <f t="shared" si="52"/>
        <v>51.066296949836151</v>
      </c>
      <c r="AY138" s="450">
        <f t="shared" si="53"/>
        <v>37.358205192840934</v>
      </c>
      <c r="AZ138" s="450">
        <f t="shared" si="54"/>
        <v>36.339803377867405</v>
      </c>
      <c r="BA138" s="450">
        <f t="shared" si="55"/>
        <v>27.385933955129822</v>
      </c>
      <c r="BB138" s="450">
        <f t="shared" si="56"/>
        <v>29.689942021678849</v>
      </c>
      <c r="BC138" s="450">
        <f t="shared" si="57"/>
        <v>32.054449205949076</v>
      </c>
      <c r="BD138" s="450">
        <f t="shared" si="58"/>
        <v>37.443912276279299</v>
      </c>
      <c r="BE138" s="450">
        <f t="shared" si="59"/>
        <v>22.465339047138897</v>
      </c>
      <c r="BF138" s="450">
        <f t="shared" si="60"/>
        <v>70.194101336022172</v>
      </c>
      <c r="BG138" s="450">
        <f t="shared" si="61"/>
        <v>82.389715149987381</v>
      </c>
      <c r="BH138" s="450">
        <f t="shared" si="62"/>
        <v>48.918578270733555</v>
      </c>
      <c r="BI138" s="450">
        <f t="shared" si="63"/>
        <v>36.67759011847744</v>
      </c>
      <c r="BJ138" s="450">
        <f t="shared" si="64"/>
        <v>43.209346458280812</v>
      </c>
      <c r="BK138" s="450">
        <f t="shared" si="65"/>
        <v>28.509568792538442</v>
      </c>
      <c r="BL138" s="450">
        <f t="shared" si="66"/>
        <v>13.539795210486513</v>
      </c>
      <c r="BM138" s="450">
        <f t="shared" si="67"/>
        <v>25.987350239475234</v>
      </c>
      <c r="BN138" s="450">
        <f t="shared" si="68"/>
        <v>4.7827559436054461</v>
      </c>
      <c r="BQ138" s="549">
        <f t="shared" si="72"/>
        <v>41310</v>
      </c>
      <c r="BR138" s="450">
        <f t="shared" si="69"/>
        <v>29.640110776405233</v>
      </c>
      <c r="BT138" s="450">
        <f t="shared" si="70"/>
        <v>34.197126291908241</v>
      </c>
    </row>
    <row r="139" spans="1:72">
      <c r="A139" s="6">
        <v>2</v>
      </c>
      <c r="B139" s="6">
        <v>6</v>
      </c>
      <c r="C139" s="143">
        <f t="shared" si="71"/>
        <v>40945</v>
      </c>
      <c r="D139" s="82">
        <f t="shared" si="37"/>
        <v>69.285931430471337</v>
      </c>
      <c r="E139" s="82">
        <f t="shared" si="38"/>
        <v>34.931676017520473</v>
      </c>
      <c r="F139" s="355">
        <v>67.437979999999996</v>
      </c>
      <c r="G139" s="355">
        <v>75.371859999999998</v>
      </c>
      <c r="H139" s="355">
        <v>41.65287</v>
      </c>
      <c r="I139" s="355">
        <v>43.636340000000004</v>
      </c>
      <c r="J139" s="355">
        <v>31.735520000000001</v>
      </c>
      <c r="K139" s="355">
        <v>59.504100000000001</v>
      </c>
      <c r="L139" s="355">
        <v>55.53716</v>
      </c>
      <c r="M139" s="355">
        <v>71.404920000000004</v>
      </c>
      <c r="N139" s="355">
        <v>93.223089999999999</v>
      </c>
      <c r="O139" s="355">
        <v>55.53716</v>
      </c>
      <c r="P139" s="355">
        <v>85.289209999999997</v>
      </c>
      <c r="Q139" s="355">
        <v>128.15199670000001</v>
      </c>
      <c r="R139" s="82">
        <v>82.99</v>
      </c>
      <c r="S139" s="82">
        <v>85.3</v>
      </c>
      <c r="T139" s="82">
        <v>81.96</v>
      </c>
      <c r="U139" s="82">
        <v>63.99</v>
      </c>
      <c r="V139" s="82">
        <v>62.58</v>
      </c>
      <c r="W139" s="82">
        <v>75.05</v>
      </c>
      <c r="X139" s="82">
        <v>87.11</v>
      </c>
      <c r="Y139" s="82">
        <v>66.09</v>
      </c>
      <c r="Z139" s="82">
        <v>44.26</v>
      </c>
      <c r="AA139" s="82">
        <v>126.1</v>
      </c>
      <c r="AB139" s="82">
        <v>155.52000000000001</v>
      </c>
      <c r="AC139" s="82">
        <v>89.35</v>
      </c>
      <c r="AD139" s="82">
        <v>49.96</v>
      </c>
      <c r="AE139" s="82">
        <v>85.428052899999997</v>
      </c>
      <c r="AF139" s="10">
        <v>40.839647300000003</v>
      </c>
      <c r="AG139" s="10">
        <v>11.642968900000001</v>
      </c>
      <c r="AH139" s="10">
        <v>51.54590919999913</v>
      </c>
      <c r="AI139" s="10">
        <v>10.379157914141407</v>
      </c>
      <c r="AK139" s="450">
        <f t="shared" si="39"/>
        <v>33.999485757499365</v>
      </c>
      <c r="AL139" s="450">
        <f t="shared" si="40"/>
        <v>37.999425258381649</v>
      </c>
      <c r="AM139" s="450">
        <f t="shared" si="41"/>
        <v>20.999682379631963</v>
      </c>
      <c r="AN139" s="450">
        <f t="shared" si="42"/>
        <v>21.999667254852536</v>
      </c>
      <c r="AO139" s="450">
        <f t="shared" si="43"/>
        <v>15.999758003529115</v>
      </c>
      <c r="AP139" s="450">
        <f t="shared" si="44"/>
        <v>29.999546256617091</v>
      </c>
      <c r="AQ139" s="450">
        <f t="shared" si="45"/>
        <v>27.999576506175952</v>
      </c>
      <c r="AR139" s="450">
        <f t="shared" si="46"/>
        <v>35.99945550794051</v>
      </c>
      <c r="AS139" s="450">
        <f t="shared" si="47"/>
        <v>46.999289135366773</v>
      </c>
      <c r="AT139" s="450">
        <f t="shared" si="48"/>
        <v>27.999576506175952</v>
      </c>
      <c r="AU139" s="450">
        <f t="shared" si="49"/>
        <v>42.999349634484496</v>
      </c>
      <c r="AV139" s="450">
        <f t="shared" si="50"/>
        <v>64.609022788001013</v>
      </c>
      <c r="AW139" s="450">
        <f t="shared" si="51"/>
        <v>41.840181497353157</v>
      </c>
      <c r="AX139" s="450">
        <f t="shared" si="52"/>
        <v>43.004789513486259</v>
      </c>
      <c r="AY139" s="450">
        <f t="shared" si="53"/>
        <v>41.320897403579529</v>
      </c>
      <c r="AZ139" s="450">
        <f t="shared" si="54"/>
        <v>32.261154524829848</v>
      </c>
      <c r="BA139" s="450">
        <f t="shared" si="55"/>
        <v>31.550289891605747</v>
      </c>
      <c r="BB139" s="450">
        <f t="shared" si="56"/>
        <v>37.837156541467102</v>
      </c>
      <c r="BC139" s="450">
        <f t="shared" si="57"/>
        <v>43.91731787244769</v>
      </c>
      <c r="BD139" s="450">
        <f t="shared" si="58"/>
        <v>33.319889084950844</v>
      </c>
      <c r="BE139" s="450">
        <f t="shared" si="59"/>
        <v>22.314091252835894</v>
      </c>
      <c r="BF139" s="450">
        <f t="shared" si="60"/>
        <v>63.574489538694223</v>
      </c>
      <c r="BG139" s="450">
        <f t="shared" si="61"/>
        <v>78.406856566675074</v>
      </c>
      <c r="BH139" s="450">
        <f t="shared" si="62"/>
        <v>45.046634736576756</v>
      </c>
      <c r="BI139" s="450">
        <f t="shared" si="63"/>
        <v>25.187799344592893</v>
      </c>
      <c r="BJ139" s="450">
        <f t="shared" si="64"/>
        <v>43.069348575749935</v>
      </c>
      <c r="BK139" s="450">
        <f t="shared" si="65"/>
        <v>20.589688580791531</v>
      </c>
      <c r="BL139" s="450">
        <f t="shared" si="66"/>
        <v>5.869911217544745</v>
      </c>
      <c r="BM139" s="450">
        <f t="shared" si="67"/>
        <v>25.987350239475234</v>
      </c>
      <c r="BN139" s="450">
        <f t="shared" si="68"/>
        <v>5.2327491374547046</v>
      </c>
      <c r="BQ139" s="549">
        <f t="shared" si="72"/>
        <v>41311</v>
      </c>
      <c r="BR139" s="450">
        <f t="shared" si="69"/>
        <v>25.828782014116349</v>
      </c>
      <c r="BT139" s="450">
        <f t="shared" si="70"/>
        <v>33.659687421225101</v>
      </c>
    </row>
    <row r="140" spans="1:72">
      <c r="A140" s="6">
        <v>2</v>
      </c>
      <c r="B140" s="6">
        <v>7</v>
      </c>
      <c r="C140" s="143">
        <f t="shared" si="71"/>
        <v>40946</v>
      </c>
      <c r="D140" s="82">
        <f t="shared" ref="D140:D202" si="73">AVERAGE(F140:AI140)</f>
        <v>68.071778461380617</v>
      </c>
      <c r="E140" s="82">
        <f t="shared" ref="E140:E202" si="74">D140/1.98347</f>
        <v>34.319540230697015</v>
      </c>
      <c r="F140" s="355">
        <v>53.553690000000003</v>
      </c>
      <c r="G140" s="355">
        <v>69.421450000000007</v>
      </c>
      <c r="H140" s="355">
        <v>51.570219999999999</v>
      </c>
      <c r="I140" s="355">
        <v>95.206559999999996</v>
      </c>
      <c r="J140" s="355">
        <v>31.735520000000001</v>
      </c>
      <c r="K140" s="355">
        <v>39.669400000000003</v>
      </c>
      <c r="L140" s="355">
        <v>51.570219999999999</v>
      </c>
      <c r="M140" s="355">
        <v>87.272680000000008</v>
      </c>
      <c r="N140" s="355">
        <v>132.89249000000001</v>
      </c>
      <c r="O140" s="355">
        <v>63.471040000000002</v>
      </c>
      <c r="P140" s="355">
        <v>77.355330000000009</v>
      </c>
      <c r="Q140" s="355">
        <v>97.765236299999998</v>
      </c>
      <c r="R140" s="82">
        <v>75.8</v>
      </c>
      <c r="S140" s="82">
        <v>85.23</v>
      </c>
      <c r="T140" s="82">
        <v>74.510000000000005</v>
      </c>
      <c r="U140" s="82">
        <v>55.92</v>
      </c>
      <c r="V140" s="82">
        <v>54.79</v>
      </c>
      <c r="W140" s="82">
        <v>67.31</v>
      </c>
      <c r="X140" s="82">
        <v>70.7</v>
      </c>
      <c r="Y140" s="82">
        <v>83.11</v>
      </c>
      <c r="Z140" s="82">
        <v>44.68</v>
      </c>
      <c r="AA140" s="82">
        <v>129.66</v>
      </c>
      <c r="AB140" s="82">
        <v>99.15</v>
      </c>
      <c r="AC140" s="82">
        <v>68.14</v>
      </c>
      <c r="AD140" s="82">
        <v>57.87</v>
      </c>
      <c r="AE140" s="82">
        <v>61.983437500000001</v>
      </c>
      <c r="AF140" s="10">
        <v>72.456159100000008</v>
      </c>
      <c r="AG140" s="10">
        <v>18.128915800000001</v>
      </c>
      <c r="AH140" s="10">
        <v>51.855909200004078</v>
      </c>
      <c r="AI140" s="10">
        <v>19.375095941414127</v>
      </c>
      <c r="AK140" s="450">
        <f t="shared" ref="AK140:AK202" si="75">F140/1.9835</f>
        <v>26.999591630955383</v>
      </c>
      <c r="AL140" s="450">
        <f t="shared" ref="AL140:AL202" si="76">G140/1.9835</f>
        <v>34.999470632719941</v>
      </c>
      <c r="AM140" s="450">
        <f t="shared" ref="AM140:AM202" si="77">H140/1.9835</f>
        <v>25.99960675573481</v>
      </c>
      <c r="AN140" s="450">
        <f t="shared" ref="AN140:AN202" si="78">I140/1.9835</f>
        <v>47.999274010587342</v>
      </c>
      <c r="AO140" s="450">
        <f t="shared" ref="AO140:AO202" si="79">J140/1.9835</f>
        <v>15.999758003529115</v>
      </c>
      <c r="AP140" s="450">
        <f t="shared" ref="AP140:AP202" si="80">K140/1.9835</f>
        <v>19.999697504411394</v>
      </c>
      <c r="AQ140" s="450">
        <f t="shared" ref="AQ140:AQ202" si="81">L140/1.9835</f>
        <v>25.99960675573481</v>
      </c>
      <c r="AR140" s="450">
        <f t="shared" ref="AR140:AR202" si="82">M140/1.9835</f>
        <v>43.999334509705072</v>
      </c>
      <c r="AS140" s="450">
        <f t="shared" ref="AS140:AS202" si="83">N140/1.9835</f>
        <v>66.998986639778167</v>
      </c>
      <c r="AT140" s="450">
        <f t="shared" ref="AT140:AT202" si="84">O140/1.9835</f>
        <v>31.999516007058229</v>
      </c>
      <c r="AU140" s="450">
        <f t="shared" ref="AU140:AU202" si="85">P140/1.9835</f>
        <v>38.999410133602225</v>
      </c>
      <c r="AV140" s="450">
        <f t="shared" ref="AV140:AV202" si="86">Q140/1.9835</f>
        <v>49.289254499621876</v>
      </c>
      <c r="AW140" s="450">
        <f t="shared" ref="AW140:AW202" si="87">R140/1.9835</f>
        <v>38.215276027224604</v>
      </c>
      <c r="AX140" s="450">
        <f t="shared" ref="AX140:AX202" si="88">S140/1.9835</f>
        <v>42.969498361482231</v>
      </c>
      <c r="AY140" s="450">
        <f t="shared" ref="AY140:AY202" si="89">T140/1.9835</f>
        <v>37.564910511721706</v>
      </c>
      <c r="AZ140" s="450">
        <f t="shared" ref="AZ140:AZ202" si="90">U140/1.9835</f>
        <v>28.192588858079155</v>
      </c>
      <c r="BA140" s="450">
        <f t="shared" ref="BA140:BA202" si="91">V140/1.9835</f>
        <v>27.622888832871187</v>
      </c>
      <c r="BB140" s="450">
        <f t="shared" ref="BB140:BB202" si="92">W140/1.9835</f>
        <v>33.934963448449707</v>
      </c>
      <c r="BC140" s="450">
        <f t="shared" ref="BC140:BC202" si="93">X140/1.9835</f>
        <v>35.644063524073609</v>
      </c>
      <c r="BD140" s="450">
        <f t="shared" ref="BD140:BD202" si="94">Y140/1.9835</f>
        <v>41.900680615074364</v>
      </c>
      <c r="BE140" s="450">
        <f t="shared" ref="BE140:BE202" si="95">Z140/1.9835</f>
        <v>22.525838164860094</v>
      </c>
      <c r="BF140" s="450">
        <f t="shared" ref="BF140:BF202" si="96">AA140/1.9835</f>
        <v>65.369296697756482</v>
      </c>
      <c r="BG140" s="450">
        <f t="shared" ref="BG140:BG202" si="97">AB140/1.9835</f>
        <v>49.987396017141421</v>
      </c>
      <c r="BH140" s="450">
        <f t="shared" ref="BH140:BH202" si="98">AC140/1.9835</f>
        <v>34.353415679354676</v>
      </c>
      <c r="BI140" s="450">
        <f t="shared" ref="BI140:BI202" si="99">AD140/1.9835</f>
        <v>29.175699521048649</v>
      </c>
      <c r="BJ140" s="450">
        <f t="shared" ref="BJ140:BJ202" si="100">AE140/1.9835</f>
        <v>31.249527350642804</v>
      </c>
      <c r="BK140" s="450">
        <f t="shared" ref="BK140:BK202" si="101">AF140/1.9835</f>
        <v>36.529447491807417</v>
      </c>
      <c r="BL140" s="450">
        <f t="shared" ref="BL140:BL202" si="102">AG140/1.9835</f>
        <v>9.1398617595160072</v>
      </c>
      <c r="BM140" s="450">
        <f t="shared" ref="BM140:BM202" si="103">AH140/1.9835</f>
        <v>26.143639626924163</v>
      </c>
      <c r="BN140" s="450">
        <f t="shared" ref="BN140:BN202" si="104">AI140/1.9835</f>
        <v>9.7681350851596296</v>
      </c>
      <c r="BQ140" s="549">
        <f t="shared" si="72"/>
        <v>41312</v>
      </c>
      <c r="BR140" s="450">
        <f t="shared" ref="BR140:BR202" si="105">AVERAGE(BA140,BI140,BK140,BM140)</f>
        <v>29.867918868162853</v>
      </c>
      <c r="BT140" s="450">
        <f t="shared" ref="BT140:BT203" si="106">MEDIAN(AK140:BN140)</f>
        <v>34.144189563902188</v>
      </c>
    </row>
    <row r="141" spans="1:72">
      <c r="A141" s="6">
        <v>2</v>
      </c>
      <c r="B141" s="6">
        <v>8</v>
      </c>
      <c r="C141" s="143">
        <f t="shared" ref="C141:C203" si="107">C140+1</f>
        <v>40947</v>
      </c>
      <c r="D141" s="82">
        <f t="shared" si="73"/>
        <v>69.716885830471341</v>
      </c>
      <c r="E141" s="82">
        <f t="shared" si="74"/>
        <v>35.148948978543331</v>
      </c>
      <c r="F141" s="355">
        <v>61.487570000000005</v>
      </c>
      <c r="G141" s="355">
        <v>39.669400000000003</v>
      </c>
      <c r="H141" s="355">
        <v>41.65287</v>
      </c>
      <c r="I141" s="355">
        <v>41.65287</v>
      </c>
      <c r="J141" s="355">
        <v>63.471040000000002</v>
      </c>
      <c r="K141" s="355">
        <v>39.669400000000003</v>
      </c>
      <c r="L141" s="355">
        <v>53.553690000000003</v>
      </c>
      <c r="M141" s="355">
        <v>65.454509999999999</v>
      </c>
      <c r="N141" s="355">
        <v>65.454509999999999</v>
      </c>
      <c r="O141" s="355">
        <v>49.586750000000002</v>
      </c>
      <c r="P141" s="355">
        <v>77.355330000000009</v>
      </c>
      <c r="Q141" s="355">
        <v>91.14044650000001</v>
      </c>
      <c r="R141" s="82">
        <v>84.48</v>
      </c>
      <c r="S141" s="82">
        <v>85.94</v>
      </c>
      <c r="T141" s="82">
        <v>82.37</v>
      </c>
      <c r="U141" s="82">
        <v>89.28</v>
      </c>
      <c r="V141" s="82">
        <v>63.04</v>
      </c>
      <c r="W141" s="82">
        <v>67.430000000000007</v>
      </c>
      <c r="X141" s="82">
        <v>118.27</v>
      </c>
      <c r="Y141" s="82">
        <v>109.29</v>
      </c>
      <c r="Z141" s="82">
        <v>59.53</v>
      </c>
      <c r="AA141" s="82">
        <v>117.76</v>
      </c>
      <c r="AB141" s="82">
        <v>130.33000000000001</v>
      </c>
      <c r="AC141" s="82">
        <v>84.56</v>
      </c>
      <c r="AD141" s="82">
        <v>65.39</v>
      </c>
      <c r="AE141" s="82">
        <v>77.593346400000001</v>
      </c>
      <c r="AF141" s="10">
        <v>77.63301580000001</v>
      </c>
      <c r="AG141" s="10">
        <v>32.945436700000002</v>
      </c>
      <c r="AH141" s="10">
        <v>45.29590919999913</v>
      </c>
      <c r="AI141" s="10">
        <v>10.220480314141412</v>
      </c>
      <c r="AK141" s="450">
        <f t="shared" si="75"/>
        <v>30.999531131837664</v>
      </c>
      <c r="AL141" s="450">
        <f t="shared" si="76"/>
        <v>19.999697504411394</v>
      </c>
      <c r="AM141" s="450">
        <f t="shared" si="77"/>
        <v>20.999682379631963</v>
      </c>
      <c r="AN141" s="450">
        <f t="shared" si="78"/>
        <v>20.999682379631963</v>
      </c>
      <c r="AO141" s="450">
        <f t="shared" si="79"/>
        <v>31.999516007058229</v>
      </c>
      <c r="AP141" s="450">
        <f t="shared" si="80"/>
        <v>19.999697504411394</v>
      </c>
      <c r="AQ141" s="450">
        <f t="shared" si="81"/>
        <v>26.999591630955383</v>
      </c>
      <c r="AR141" s="450">
        <f t="shared" si="82"/>
        <v>32.999500882278802</v>
      </c>
      <c r="AS141" s="450">
        <f t="shared" si="83"/>
        <v>32.999500882278802</v>
      </c>
      <c r="AT141" s="450">
        <f t="shared" si="84"/>
        <v>24.999621880514244</v>
      </c>
      <c r="AU141" s="450">
        <f t="shared" si="85"/>
        <v>38.999410133602225</v>
      </c>
      <c r="AV141" s="450">
        <f t="shared" si="86"/>
        <v>45.949305016385182</v>
      </c>
      <c r="AW141" s="450">
        <f t="shared" si="87"/>
        <v>42.591378875724729</v>
      </c>
      <c r="AX141" s="450">
        <f t="shared" si="88"/>
        <v>43.327451474665992</v>
      </c>
      <c r="AY141" s="450">
        <f t="shared" si="89"/>
        <v>41.527602722460301</v>
      </c>
      <c r="AZ141" s="450">
        <f t="shared" si="90"/>
        <v>45.011343584572728</v>
      </c>
      <c r="BA141" s="450">
        <f t="shared" si="91"/>
        <v>31.78220317620368</v>
      </c>
      <c r="BB141" s="450">
        <f t="shared" si="92"/>
        <v>33.995462566170914</v>
      </c>
      <c r="BC141" s="450">
        <f t="shared" si="93"/>
        <v>59.62692210738593</v>
      </c>
      <c r="BD141" s="450">
        <f t="shared" si="94"/>
        <v>55.099571464582809</v>
      </c>
      <c r="BE141" s="450">
        <f t="shared" si="95"/>
        <v>30.012603982858582</v>
      </c>
      <c r="BF141" s="450">
        <f t="shared" si="96"/>
        <v>59.369800857070835</v>
      </c>
      <c r="BG141" s="450">
        <f t="shared" si="97"/>
        <v>65.707083438366524</v>
      </c>
      <c r="BH141" s="450">
        <f t="shared" si="98"/>
        <v>42.631711620872196</v>
      </c>
      <c r="BI141" s="450">
        <f t="shared" si="99"/>
        <v>32.966977564910515</v>
      </c>
      <c r="BJ141" s="450">
        <f t="shared" si="100"/>
        <v>39.119408318628686</v>
      </c>
      <c r="BK141" s="450">
        <f t="shared" si="101"/>
        <v>39.139408016133103</v>
      </c>
      <c r="BL141" s="450">
        <f t="shared" si="102"/>
        <v>16.609748777413664</v>
      </c>
      <c r="BM141" s="450">
        <f t="shared" si="103"/>
        <v>22.836354524829407</v>
      </c>
      <c r="BN141" s="450">
        <f t="shared" si="104"/>
        <v>5.1527503474370615</v>
      </c>
      <c r="BQ141" s="549">
        <f t="shared" ref="BQ141:BQ203" si="108">BQ140+1</f>
        <v>41313</v>
      </c>
      <c r="BR141" s="450">
        <f t="shared" si="105"/>
        <v>31.681235820519177</v>
      </c>
      <c r="BT141" s="450">
        <f t="shared" si="106"/>
        <v>32.999500882278802</v>
      </c>
    </row>
    <row r="142" spans="1:72">
      <c r="A142" s="6">
        <v>2</v>
      </c>
      <c r="B142" s="6">
        <v>9</v>
      </c>
      <c r="C142" s="143">
        <f t="shared" si="107"/>
        <v>40948</v>
      </c>
      <c r="D142" s="82">
        <f t="shared" si="73"/>
        <v>68.749030544646359</v>
      </c>
      <c r="E142" s="82">
        <f t="shared" si="74"/>
        <v>34.660988340961225</v>
      </c>
      <c r="F142" s="355">
        <v>59.504100000000001</v>
      </c>
      <c r="G142" s="355">
        <v>39.669400000000003</v>
      </c>
      <c r="H142" s="355">
        <v>57.520630000000004</v>
      </c>
      <c r="I142" s="355">
        <v>53.553690000000003</v>
      </c>
      <c r="J142" s="355">
        <v>57.520630000000004</v>
      </c>
      <c r="K142" s="355">
        <v>39.669400000000003</v>
      </c>
      <c r="L142" s="355">
        <v>45.619810000000001</v>
      </c>
      <c r="M142" s="355">
        <v>105.12391000000001</v>
      </c>
      <c r="N142" s="355">
        <v>111.07432</v>
      </c>
      <c r="O142" s="355">
        <v>57.520630000000004</v>
      </c>
      <c r="P142" s="355">
        <v>103.14044</v>
      </c>
      <c r="Q142" s="355">
        <v>99.669367500000007</v>
      </c>
      <c r="R142" s="82">
        <v>69.08</v>
      </c>
      <c r="S142" s="82">
        <v>86.26</v>
      </c>
      <c r="T142" s="82">
        <v>90.57</v>
      </c>
      <c r="U142" s="82">
        <v>56.03</v>
      </c>
      <c r="V142" s="82">
        <v>55.28</v>
      </c>
      <c r="W142" s="82">
        <v>75.319999999999993</v>
      </c>
      <c r="X142" s="82">
        <v>70.88</v>
      </c>
      <c r="Y142" s="82">
        <v>75.099999999999994</v>
      </c>
      <c r="Z142" s="82">
        <v>52</v>
      </c>
      <c r="AA142" s="82">
        <v>126.84</v>
      </c>
      <c r="AB142" s="82">
        <v>118.96</v>
      </c>
      <c r="AC142" s="82">
        <v>93.2</v>
      </c>
      <c r="AD142" s="82">
        <v>42.67</v>
      </c>
      <c r="AE142" s="82">
        <v>66.228063300000002</v>
      </c>
      <c r="AF142" s="10">
        <v>60.753686100000003</v>
      </c>
      <c r="AG142" s="10">
        <v>24.852879099999999</v>
      </c>
      <c r="AH142" s="10">
        <v>57.855909199996795</v>
      </c>
      <c r="AI142" s="10">
        <v>11.004051139393939</v>
      </c>
      <c r="AK142" s="450">
        <f t="shared" si="75"/>
        <v>29.999546256617091</v>
      </c>
      <c r="AL142" s="450">
        <f t="shared" si="76"/>
        <v>19.999697504411394</v>
      </c>
      <c r="AM142" s="450">
        <f t="shared" si="77"/>
        <v>28.999561381396521</v>
      </c>
      <c r="AN142" s="450">
        <f t="shared" si="78"/>
        <v>26.999591630955383</v>
      </c>
      <c r="AO142" s="450">
        <f t="shared" si="79"/>
        <v>28.999561381396521</v>
      </c>
      <c r="AP142" s="450">
        <f t="shared" si="80"/>
        <v>19.999697504411394</v>
      </c>
      <c r="AQ142" s="450">
        <f t="shared" si="81"/>
        <v>22.999652130073102</v>
      </c>
      <c r="AR142" s="450">
        <f t="shared" si="82"/>
        <v>52.999198386690196</v>
      </c>
      <c r="AS142" s="450">
        <f t="shared" si="83"/>
        <v>55.999153012351904</v>
      </c>
      <c r="AT142" s="450">
        <f t="shared" si="84"/>
        <v>28.999561381396521</v>
      </c>
      <c r="AU142" s="450">
        <f t="shared" si="85"/>
        <v>51.99921351146962</v>
      </c>
      <c r="AV142" s="450">
        <f t="shared" si="86"/>
        <v>50.249239979833632</v>
      </c>
      <c r="AW142" s="450">
        <f t="shared" si="87"/>
        <v>34.827325434837405</v>
      </c>
      <c r="AX142" s="450">
        <f t="shared" si="88"/>
        <v>43.488782455255866</v>
      </c>
      <c r="AY142" s="450">
        <f t="shared" si="89"/>
        <v>45.661709100075619</v>
      </c>
      <c r="AZ142" s="450">
        <f t="shared" si="90"/>
        <v>28.24804638265692</v>
      </c>
      <c r="BA142" s="450">
        <f t="shared" si="91"/>
        <v>27.869926896899422</v>
      </c>
      <c r="BB142" s="450">
        <f t="shared" si="92"/>
        <v>37.973279556339797</v>
      </c>
      <c r="BC142" s="450">
        <f t="shared" si="93"/>
        <v>35.734812200655405</v>
      </c>
      <c r="BD142" s="450">
        <f t="shared" si="94"/>
        <v>37.862364507184267</v>
      </c>
      <c r="BE142" s="450">
        <f t="shared" si="95"/>
        <v>26.216284345853289</v>
      </c>
      <c r="BF142" s="450">
        <f t="shared" si="96"/>
        <v>63.947567431308293</v>
      </c>
      <c r="BG142" s="450">
        <f t="shared" si="97"/>
        <v>59.974792034282828</v>
      </c>
      <c r="BH142" s="450">
        <f t="shared" si="98"/>
        <v>46.987648096798587</v>
      </c>
      <c r="BI142" s="450">
        <f t="shared" si="99"/>
        <v>21.512477943029999</v>
      </c>
      <c r="BJ142" s="450">
        <f t="shared" si="100"/>
        <v>33.389494983614824</v>
      </c>
      <c r="BK142" s="450">
        <f t="shared" si="101"/>
        <v>30.629536728006052</v>
      </c>
      <c r="BL142" s="450">
        <f t="shared" si="102"/>
        <v>12.529810486513737</v>
      </c>
      <c r="BM142" s="450">
        <f t="shared" si="103"/>
        <v>29.168595512980485</v>
      </c>
      <c r="BN142" s="450">
        <f t="shared" si="104"/>
        <v>5.5477948774358143</v>
      </c>
      <c r="BQ142" s="549">
        <f t="shared" si="108"/>
        <v>41314</v>
      </c>
      <c r="BR142" s="450">
        <f t="shared" si="105"/>
        <v>27.295134270228992</v>
      </c>
      <c r="BT142" s="450">
        <f t="shared" si="106"/>
        <v>30.314541492311569</v>
      </c>
    </row>
    <row r="143" spans="1:72">
      <c r="A143" s="6">
        <v>2</v>
      </c>
      <c r="B143" s="6">
        <v>10</v>
      </c>
      <c r="C143" s="143">
        <f t="shared" si="107"/>
        <v>40949</v>
      </c>
      <c r="D143" s="82">
        <f t="shared" si="73"/>
        <v>72.345142840538657</v>
      </c>
      <c r="E143" s="82">
        <f t="shared" si="74"/>
        <v>36.474029272204092</v>
      </c>
      <c r="F143" s="355">
        <v>61.487570000000005</v>
      </c>
      <c r="G143" s="355">
        <v>109.09085</v>
      </c>
      <c r="H143" s="355">
        <v>41.65287</v>
      </c>
      <c r="I143" s="355">
        <v>51.570219999999999</v>
      </c>
      <c r="J143" s="355">
        <v>79.338800000000006</v>
      </c>
      <c r="K143" s="355">
        <v>19.834700000000002</v>
      </c>
      <c r="L143" s="355">
        <v>69.421450000000007</v>
      </c>
      <c r="M143" s="355">
        <v>81.322270000000003</v>
      </c>
      <c r="N143" s="355">
        <v>87.272680000000008</v>
      </c>
      <c r="O143" s="355">
        <v>73.388390000000001</v>
      </c>
      <c r="P143" s="355">
        <v>85.289209999999997</v>
      </c>
      <c r="Q143" s="355">
        <v>77.672685199999989</v>
      </c>
      <c r="R143" s="82">
        <v>69.900000000000006</v>
      </c>
      <c r="S143" s="82">
        <v>94.83</v>
      </c>
      <c r="T143" s="82">
        <v>28.33</v>
      </c>
      <c r="U143" s="82">
        <v>64.2</v>
      </c>
      <c r="V143" s="82">
        <v>55.52</v>
      </c>
      <c r="W143" s="82">
        <v>67.62</v>
      </c>
      <c r="X143" s="82">
        <v>86.66</v>
      </c>
      <c r="Y143" s="82">
        <v>83.67</v>
      </c>
      <c r="Z143" s="82">
        <v>66.819999999999993</v>
      </c>
      <c r="AA143" s="82">
        <v>114.39</v>
      </c>
      <c r="AB143" s="82">
        <v>138.72999999999999</v>
      </c>
      <c r="AC143" s="82">
        <v>73.8</v>
      </c>
      <c r="AD143" s="82">
        <v>71.81</v>
      </c>
      <c r="AE143" s="82">
        <v>161.13710280000001</v>
      </c>
      <c r="AF143" s="10">
        <v>60.813190200000001</v>
      </c>
      <c r="AG143" s="10">
        <v>24.833044399999999</v>
      </c>
      <c r="AH143" s="10">
        <v>51.575909199997966</v>
      </c>
      <c r="AI143" s="10">
        <v>18.373343416161603</v>
      </c>
      <c r="AK143" s="450">
        <f t="shared" si="75"/>
        <v>30.999531131837664</v>
      </c>
      <c r="AL143" s="450">
        <f t="shared" si="76"/>
        <v>54.999168137131335</v>
      </c>
      <c r="AM143" s="450">
        <f t="shared" si="77"/>
        <v>20.999682379631963</v>
      </c>
      <c r="AN143" s="450">
        <f t="shared" si="78"/>
        <v>25.99960675573481</v>
      </c>
      <c r="AO143" s="450">
        <f t="shared" si="79"/>
        <v>39.999395008822788</v>
      </c>
      <c r="AP143" s="450">
        <f t="shared" si="80"/>
        <v>9.9998487522056969</v>
      </c>
      <c r="AQ143" s="450">
        <f t="shared" si="81"/>
        <v>34.999470632719941</v>
      </c>
      <c r="AR143" s="450">
        <f t="shared" si="82"/>
        <v>40.999379884043357</v>
      </c>
      <c r="AS143" s="450">
        <f t="shared" si="83"/>
        <v>43.999334509705072</v>
      </c>
      <c r="AT143" s="450">
        <f t="shared" si="84"/>
        <v>36.99944038316108</v>
      </c>
      <c r="AU143" s="450">
        <f t="shared" si="85"/>
        <v>42.999349634484496</v>
      </c>
      <c r="AV143" s="450">
        <f t="shared" si="86"/>
        <v>39.159407713637506</v>
      </c>
      <c r="AW143" s="450">
        <f t="shared" si="87"/>
        <v>35.240736072598942</v>
      </c>
      <c r="AX143" s="450">
        <f t="shared" si="88"/>
        <v>47.809427779178222</v>
      </c>
      <c r="AY143" s="450">
        <f t="shared" si="89"/>
        <v>14.282833375346609</v>
      </c>
      <c r="AZ143" s="450">
        <f t="shared" si="90"/>
        <v>32.367027980841947</v>
      </c>
      <c r="BA143" s="450">
        <f t="shared" si="91"/>
        <v>27.990925132341822</v>
      </c>
      <c r="BB143" s="450">
        <f t="shared" si="92"/>
        <v>34.091252835896142</v>
      </c>
      <c r="BC143" s="450">
        <f t="shared" si="93"/>
        <v>43.690446180993192</v>
      </c>
      <c r="BD143" s="450">
        <f t="shared" si="94"/>
        <v>42.183009831106631</v>
      </c>
      <c r="BE143" s="450">
        <f t="shared" si="95"/>
        <v>33.687925384421476</v>
      </c>
      <c r="BF143" s="450">
        <f t="shared" si="96"/>
        <v>57.670783967733804</v>
      </c>
      <c r="BG143" s="450">
        <f t="shared" si="97"/>
        <v>69.942021678850509</v>
      </c>
      <c r="BH143" s="450">
        <f t="shared" si="98"/>
        <v>37.206957398537938</v>
      </c>
      <c r="BI143" s="450">
        <f t="shared" si="99"/>
        <v>36.20368036299471</v>
      </c>
      <c r="BJ143" s="450">
        <f t="shared" si="100"/>
        <v>81.238771262919087</v>
      </c>
      <c r="BK143" s="450">
        <f t="shared" si="101"/>
        <v>30.659536274262667</v>
      </c>
      <c r="BL143" s="450">
        <f t="shared" si="102"/>
        <v>12.519810637761532</v>
      </c>
      <c r="BM143" s="450">
        <f t="shared" si="103"/>
        <v>26.002475018904949</v>
      </c>
      <c r="BN143" s="450">
        <f t="shared" si="104"/>
        <v>9.2630922188866158</v>
      </c>
      <c r="BQ143" s="549">
        <f t="shared" si="108"/>
        <v>41315</v>
      </c>
      <c r="BR143" s="450">
        <f t="shared" si="105"/>
        <v>30.214154197126035</v>
      </c>
      <c r="BT143" s="450">
        <f t="shared" si="106"/>
        <v>35.722208217796826</v>
      </c>
    </row>
    <row r="144" spans="1:72">
      <c r="A144" s="6">
        <v>2</v>
      </c>
      <c r="B144" s="6">
        <v>11</v>
      </c>
      <c r="C144" s="143">
        <f t="shared" si="107"/>
        <v>40950</v>
      </c>
      <c r="D144" s="82">
        <f t="shared" si="73"/>
        <v>74.784401298821663</v>
      </c>
      <c r="E144" s="82">
        <f t="shared" si="74"/>
        <v>37.703822744393243</v>
      </c>
      <c r="F144" s="355">
        <v>91.239620000000002</v>
      </c>
      <c r="G144" s="355">
        <v>49.586750000000002</v>
      </c>
      <c r="H144" s="355">
        <v>51.570219999999999</v>
      </c>
      <c r="I144" s="355">
        <v>53.553690000000003</v>
      </c>
      <c r="J144" s="355">
        <v>73.388390000000001</v>
      </c>
      <c r="K144" s="355">
        <v>41.65287</v>
      </c>
      <c r="L144" s="355">
        <v>41.65287</v>
      </c>
      <c r="M144" s="355">
        <v>97.190030000000007</v>
      </c>
      <c r="N144" s="355">
        <v>120.99167</v>
      </c>
      <c r="O144" s="355">
        <v>67.437979999999996</v>
      </c>
      <c r="P144" s="355">
        <v>87.272680000000008</v>
      </c>
      <c r="Q144" s="355">
        <v>117.0048953</v>
      </c>
      <c r="R144" s="82">
        <v>94.98</v>
      </c>
      <c r="S144" s="82">
        <v>85.9</v>
      </c>
      <c r="T144" s="82">
        <v>106.59</v>
      </c>
      <c r="U144" s="82">
        <v>64.260000000000005</v>
      </c>
      <c r="V144" s="82">
        <v>64.14</v>
      </c>
      <c r="W144" s="82">
        <v>67.709999999999994</v>
      </c>
      <c r="X144" s="82">
        <v>86.75</v>
      </c>
      <c r="Y144" s="82">
        <v>92.63</v>
      </c>
      <c r="Z144" s="82">
        <v>74.42</v>
      </c>
      <c r="AA144" s="82">
        <v>122.2</v>
      </c>
      <c r="AB144" s="82">
        <v>130.94</v>
      </c>
      <c r="AC144" s="82">
        <v>58.42</v>
      </c>
      <c r="AD144" s="82">
        <v>48.73</v>
      </c>
      <c r="AE144" s="82">
        <v>97.943748600000006</v>
      </c>
      <c r="AF144" s="10">
        <v>60.872694300000006</v>
      </c>
      <c r="AG144" s="10">
        <v>24.6148627</v>
      </c>
      <c r="AH144" s="10">
        <v>57.565909200003205</v>
      </c>
      <c r="AI144" s="10">
        <v>12.323158864646457</v>
      </c>
      <c r="AK144" s="450">
        <f t="shared" si="75"/>
        <v>45.999304260146204</v>
      </c>
      <c r="AL144" s="450">
        <f t="shared" si="76"/>
        <v>24.999621880514244</v>
      </c>
      <c r="AM144" s="450">
        <f t="shared" si="77"/>
        <v>25.99960675573481</v>
      </c>
      <c r="AN144" s="450">
        <f t="shared" si="78"/>
        <v>26.999591630955383</v>
      </c>
      <c r="AO144" s="450">
        <f t="shared" si="79"/>
        <v>36.99944038316108</v>
      </c>
      <c r="AP144" s="450">
        <f t="shared" si="80"/>
        <v>20.999682379631963</v>
      </c>
      <c r="AQ144" s="450">
        <f t="shared" si="81"/>
        <v>20.999682379631963</v>
      </c>
      <c r="AR144" s="450">
        <f t="shared" si="82"/>
        <v>48.999258885807919</v>
      </c>
      <c r="AS144" s="450">
        <f t="shared" si="83"/>
        <v>60.999077388454751</v>
      </c>
      <c r="AT144" s="450">
        <f t="shared" si="84"/>
        <v>33.999485757499365</v>
      </c>
      <c r="AU144" s="450">
        <f t="shared" si="85"/>
        <v>43.999334509705072</v>
      </c>
      <c r="AV144" s="450">
        <f t="shared" si="86"/>
        <v>58.989107789261404</v>
      </c>
      <c r="AW144" s="450">
        <f t="shared" si="87"/>
        <v>47.885051676329724</v>
      </c>
      <c r="AX144" s="450">
        <f t="shared" si="88"/>
        <v>43.307285102092266</v>
      </c>
      <c r="AY144" s="450">
        <f t="shared" si="89"/>
        <v>53.738341315855813</v>
      </c>
      <c r="AZ144" s="450">
        <f t="shared" si="90"/>
        <v>32.39727753970255</v>
      </c>
      <c r="BA144" s="450">
        <f t="shared" si="91"/>
        <v>32.336778421981343</v>
      </c>
      <c r="BB144" s="450">
        <f t="shared" si="92"/>
        <v>34.136627174187041</v>
      </c>
      <c r="BC144" s="450">
        <f t="shared" si="93"/>
        <v>43.73582051928409</v>
      </c>
      <c r="BD144" s="450">
        <f t="shared" si="94"/>
        <v>46.700277287622889</v>
      </c>
      <c r="BE144" s="450">
        <f t="shared" si="95"/>
        <v>37.519536173430801</v>
      </c>
      <c r="BF144" s="450">
        <f t="shared" si="96"/>
        <v>61.608268212755227</v>
      </c>
      <c r="BG144" s="450">
        <f t="shared" si="97"/>
        <v>66.014620620115949</v>
      </c>
      <c r="BH144" s="450">
        <f t="shared" si="98"/>
        <v>29.452987143937484</v>
      </c>
      <c r="BI144" s="450">
        <f t="shared" si="99"/>
        <v>24.567683387950591</v>
      </c>
      <c r="BJ144" s="450">
        <f t="shared" si="100"/>
        <v>49.379253138391732</v>
      </c>
      <c r="BK144" s="450">
        <f t="shared" si="101"/>
        <v>30.689535820519286</v>
      </c>
      <c r="BL144" s="450">
        <f t="shared" si="102"/>
        <v>12.409812301487269</v>
      </c>
      <c r="BM144" s="450">
        <f t="shared" si="103"/>
        <v>29.022389311824153</v>
      </c>
      <c r="BN144" s="450">
        <f t="shared" si="104"/>
        <v>6.212835323744117</v>
      </c>
      <c r="BQ144" s="549">
        <f t="shared" si="108"/>
        <v>41316</v>
      </c>
      <c r="BR144" s="450">
        <f t="shared" si="105"/>
        <v>29.154096735568842</v>
      </c>
      <c r="BT144" s="450">
        <f t="shared" si="106"/>
        <v>35.568033778674064</v>
      </c>
    </row>
    <row r="145" spans="1:72">
      <c r="A145" s="6">
        <v>2</v>
      </c>
      <c r="B145" s="6">
        <v>12</v>
      </c>
      <c r="C145" s="143">
        <f t="shared" si="107"/>
        <v>40951</v>
      </c>
      <c r="D145" s="82">
        <f t="shared" si="73"/>
        <v>71.618402447272814</v>
      </c>
      <c r="E145" s="82">
        <f t="shared" si="74"/>
        <v>36.107630792133385</v>
      </c>
      <c r="F145" s="355">
        <v>53.553690000000003</v>
      </c>
      <c r="G145" s="355">
        <v>57.520630000000004</v>
      </c>
      <c r="H145" s="355">
        <v>43.636340000000004</v>
      </c>
      <c r="I145" s="355">
        <v>63.471040000000002</v>
      </c>
      <c r="J145" s="355">
        <v>99.173500000000004</v>
      </c>
      <c r="K145" s="355">
        <v>35.702460000000002</v>
      </c>
      <c r="L145" s="355">
        <v>53.553690000000003</v>
      </c>
      <c r="M145" s="355">
        <v>75.371859999999998</v>
      </c>
      <c r="N145" s="355">
        <v>95.206559999999996</v>
      </c>
      <c r="O145" s="355">
        <v>59.504100000000001</v>
      </c>
      <c r="P145" s="355">
        <v>79.338800000000006</v>
      </c>
      <c r="Q145" s="355">
        <v>102.90242360000001</v>
      </c>
      <c r="R145" s="82">
        <v>87.48</v>
      </c>
      <c r="S145" s="82">
        <v>66.349999999999994</v>
      </c>
      <c r="T145" s="82">
        <v>67.650000000000006</v>
      </c>
      <c r="U145" s="82">
        <v>72.819999999999993</v>
      </c>
      <c r="V145" s="82">
        <v>56.01</v>
      </c>
      <c r="W145" s="82">
        <v>67.44</v>
      </c>
      <c r="X145" s="82">
        <v>84.16</v>
      </c>
      <c r="Y145" s="82">
        <v>75.72</v>
      </c>
      <c r="Z145" s="82">
        <v>125.95</v>
      </c>
      <c r="AA145" s="82">
        <v>95.19</v>
      </c>
      <c r="AB145" s="82">
        <v>123.56</v>
      </c>
      <c r="AC145" s="82">
        <v>82.67</v>
      </c>
      <c r="AD145" s="82">
        <v>71.89</v>
      </c>
      <c r="AE145" s="82">
        <v>89.930529800000016</v>
      </c>
      <c r="AF145" s="10">
        <v>60.932198399999997</v>
      </c>
      <c r="AG145" s="10">
        <v>23.880978799999998</v>
      </c>
      <c r="AH145" s="10">
        <v>51.595909200002041</v>
      </c>
      <c r="AI145" s="10">
        <v>26.387363618181809</v>
      </c>
      <c r="AK145" s="450">
        <f t="shared" si="75"/>
        <v>26.999591630955383</v>
      </c>
      <c r="AL145" s="450">
        <f t="shared" si="76"/>
        <v>28.999561381396521</v>
      </c>
      <c r="AM145" s="450">
        <f t="shared" si="77"/>
        <v>21.999667254852536</v>
      </c>
      <c r="AN145" s="450">
        <f t="shared" si="78"/>
        <v>31.999516007058229</v>
      </c>
      <c r="AO145" s="450">
        <f t="shared" si="79"/>
        <v>49.999243761028488</v>
      </c>
      <c r="AP145" s="450">
        <f t="shared" si="80"/>
        <v>17.999727753970255</v>
      </c>
      <c r="AQ145" s="450">
        <f t="shared" si="81"/>
        <v>26.999591630955383</v>
      </c>
      <c r="AR145" s="450">
        <f t="shared" si="82"/>
        <v>37.999425258381649</v>
      </c>
      <c r="AS145" s="450">
        <f t="shared" si="83"/>
        <v>47.999274010587342</v>
      </c>
      <c r="AT145" s="450">
        <f t="shared" si="84"/>
        <v>29.999546256617091</v>
      </c>
      <c r="AU145" s="450">
        <f t="shared" si="85"/>
        <v>39.999395008822788</v>
      </c>
      <c r="AV145" s="450">
        <f t="shared" si="86"/>
        <v>51.879215326443159</v>
      </c>
      <c r="AW145" s="450">
        <f t="shared" si="87"/>
        <v>44.103856818754728</v>
      </c>
      <c r="AX145" s="450">
        <f t="shared" si="88"/>
        <v>33.450970506680108</v>
      </c>
      <c r="AY145" s="450">
        <f t="shared" si="89"/>
        <v>34.106377615326444</v>
      </c>
      <c r="AZ145" s="450">
        <f t="shared" si="90"/>
        <v>36.712881270481468</v>
      </c>
      <c r="BA145" s="450">
        <f t="shared" si="91"/>
        <v>28.23796319637005</v>
      </c>
      <c r="BB145" s="450">
        <f t="shared" si="92"/>
        <v>34.000504159314339</v>
      </c>
      <c r="BC145" s="450">
        <f t="shared" si="93"/>
        <v>42.430047895134862</v>
      </c>
      <c r="BD145" s="450">
        <f t="shared" si="94"/>
        <v>38.174943282077137</v>
      </c>
      <c r="BE145" s="450">
        <f t="shared" si="95"/>
        <v>63.498865641542729</v>
      </c>
      <c r="BF145" s="450">
        <f t="shared" si="96"/>
        <v>47.990925132341815</v>
      </c>
      <c r="BG145" s="450">
        <f t="shared" si="97"/>
        <v>62.293924880262161</v>
      </c>
      <c r="BH145" s="450">
        <f t="shared" si="98"/>
        <v>41.678850516763298</v>
      </c>
      <c r="BI145" s="450">
        <f t="shared" si="99"/>
        <v>36.24401310814217</v>
      </c>
      <c r="BJ145" s="450">
        <f t="shared" si="100"/>
        <v>45.339314242500635</v>
      </c>
      <c r="BK145" s="450">
        <f t="shared" si="101"/>
        <v>30.719535366775901</v>
      </c>
      <c r="BL145" s="450">
        <f t="shared" si="102"/>
        <v>12.039817897655658</v>
      </c>
      <c r="BM145" s="450">
        <f t="shared" si="103"/>
        <v>26.012558205193869</v>
      </c>
      <c r="BN145" s="450">
        <f t="shared" si="104"/>
        <v>13.303435149070738</v>
      </c>
      <c r="BQ145" s="549">
        <f t="shared" si="108"/>
        <v>41317</v>
      </c>
      <c r="BR145" s="450">
        <f t="shared" si="105"/>
        <v>30.303517469120496</v>
      </c>
      <c r="BT145" s="450">
        <f t="shared" si="106"/>
        <v>35.17519536173431</v>
      </c>
    </row>
    <row r="146" spans="1:72">
      <c r="A146" s="6">
        <v>2</v>
      </c>
      <c r="B146" s="6">
        <v>13</v>
      </c>
      <c r="C146" s="143">
        <f t="shared" si="107"/>
        <v>40952</v>
      </c>
      <c r="D146" s="82">
        <f t="shared" si="73"/>
        <v>71.293245953232287</v>
      </c>
      <c r="E146" s="82">
        <f t="shared" si="74"/>
        <v>35.94369763759083</v>
      </c>
      <c r="F146" s="355">
        <v>59.504100000000001</v>
      </c>
      <c r="G146" s="355">
        <v>45.619810000000001</v>
      </c>
      <c r="H146" s="355">
        <v>43.636340000000004</v>
      </c>
      <c r="I146" s="355">
        <v>45.619810000000001</v>
      </c>
      <c r="J146" s="355">
        <v>83.30574</v>
      </c>
      <c r="K146" s="355">
        <v>43.636340000000004</v>
      </c>
      <c r="L146" s="355">
        <v>25.78511</v>
      </c>
      <c r="M146" s="355">
        <v>75.371859999999998</v>
      </c>
      <c r="N146" s="355">
        <v>97.190030000000007</v>
      </c>
      <c r="O146" s="355">
        <v>71.404920000000004</v>
      </c>
      <c r="P146" s="355">
        <v>79.338800000000006</v>
      </c>
      <c r="Q146" s="355">
        <v>126.20819610000001</v>
      </c>
      <c r="R146" s="82">
        <v>96.38</v>
      </c>
      <c r="S146" s="82">
        <v>96.24</v>
      </c>
      <c r="T146" s="82">
        <v>106.92</v>
      </c>
      <c r="U146" s="82">
        <v>64.37</v>
      </c>
      <c r="V146" s="82">
        <v>72.13</v>
      </c>
      <c r="W146" s="82">
        <v>67.92</v>
      </c>
      <c r="X146" s="82">
        <v>84.28</v>
      </c>
      <c r="Y146" s="82">
        <v>55.4</v>
      </c>
      <c r="Z146" s="82">
        <v>52.12</v>
      </c>
      <c r="AA146" s="82">
        <v>118.59</v>
      </c>
      <c r="AB146" s="82">
        <v>131.35</v>
      </c>
      <c r="AC146" s="82">
        <v>67.989999999999995</v>
      </c>
      <c r="AD146" s="82">
        <v>48.83</v>
      </c>
      <c r="AE146" s="82">
        <v>97.725566900000004</v>
      </c>
      <c r="AF146" s="10">
        <v>61.368561800000002</v>
      </c>
      <c r="AG146" s="10">
        <v>15.3123884</v>
      </c>
      <c r="AH146" s="10">
        <v>57.885743899998836</v>
      </c>
      <c r="AI146" s="10">
        <v>47.36406149696969</v>
      </c>
      <c r="AK146" s="450">
        <f t="shared" si="75"/>
        <v>29.999546256617091</v>
      </c>
      <c r="AL146" s="450">
        <f t="shared" si="76"/>
        <v>22.999652130073102</v>
      </c>
      <c r="AM146" s="450">
        <f t="shared" si="77"/>
        <v>21.999667254852536</v>
      </c>
      <c r="AN146" s="450">
        <f t="shared" si="78"/>
        <v>22.999652130073102</v>
      </c>
      <c r="AO146" s="450">
        <f t="shared" si="79"/>
        <v>41.999364759263926</v>
      </c>
      <c r="AP146" s="450">
        <f t="shared" si="80"/>
        <v>21.999667254852536</v>
      </c>
      <c r="AQ146" s="450">
        <f t="shared" si="81"/>
        <v>12.999803377867405</v>
      </c>
      <c r="AR146" s="450">
        <f t="shared" si="82"/>
        <v>37.999425258381649</v>
      </c>
      <c r="AS146" s="450">
        <f t="shared" si="83"/>
        <v>48.999258885807919</v>
      </c>
      <c r="AT146" s="450">
        <f t="shared" si="84"/>
        <v>35.99945550794051</v>
      </c>
      <c r="AU146" s="450">
        <f t="shared" si="85"/>
        <v>39.999395008822788</v>
      </c>
      <c r="AV146" s="450">
        <f t="shared" si="86"/>
        <v>63.629037610284854</v>
      </c>
      <c r="AW146" s="450">
        <f t="shared" si="87"/>
        <v>48.590874716410383</v>
      </c>
      <c r="AX146" s="450">
        <f t="shared" si="88"/>
        <v>48.520292412402313</v>
      </c>
      <c r="AY146" s="450">
        <f t="shared" si="89"/>
        <v>53.904713889589111</v>
      </c>
      <c r="AZ146" s="450">
        <f t="shared" si="90"/>
        <v>32.452735064280311</v>
      </c>
      <c r="BA146" s="450">
        <f t="shared" si="91"/>
        <v>36.36501134358457</v>
      </c>
      <c r="BB146" s="450">
        <f t="shared" si="92"/>
        <v>34.242500630199146</v>
      </c>
      <c r="BC146" s="450">
        <f t="shared" si="93"/>
        <v>42.490547012856062</v>
      </c>
      <c r="BD146" s="450">
        <f t="shared" si="94"/>
        <v>27.930426014620618</v>
      </c>
      <c r="BE146" s="450">
        <f t="shared" si="95"/>
        <v>26.276783463574489</v>
      </c>
      <c r="BF146" s="450">
        <f t="shared" si="96"/>
        <v>59.788253087975804</v>
      </c>
      <c r="BG146" s="450">
        <f t="shared" si="97"/>
        <v>66.221325938996713</v>
      </c>
      <c r="BH146" s="450">
        <f t="shared" si="98"/>
        <v>34.277791782203174</v>
      </c>
      <c r="BI146" s="450">
        <f t="shared" si="99"/>
        <v>24.618099319384925</v>
      </c>
      <c r="BJ146" s="450">
        <f t="shared" si="100"/>
        <v>49.269254802117473</v>
      </c>
      <c r="BK146" s="450">
        <f t="shared" si="101"/>
        <v>30.939532039324426</v>
      </c>
      <c r="BL146" s="450">
        <f t="shared" si="102"/>
        <v>7.7198832367027981</v>
      </c>
      <c r="BM146" s="450">
        <f t="shared" si="103"/>
        <v>29.183636954877155</v>
      </c>
      <c r="BN146" s="450">
        <f t="shared" si="104"/>
        <v>23.879032768827674</v>
      </c>
      <c r="BQ146" s="549">
        <f t="shared" si="108"/>
        <v>41318</v>
      </c>
      <c r="BR146" s="450">
        <f t="shared" si="105"/>
        <v>30.276569914292772</v>
      </c>
      <c r="BT146" s="450">
        <f t="shared" si="106"/>
        <v>34.260146206201156</v>
      </c>
    </row>
    <row r="147" spans="1:72">
      <c r="A147" s="6">
        <v>2</v>
      </c>
      <c r="B147" s="6">
        <v>14</v>
      </c>
      <c r="C147" s="143">
        <f t="shared" si="107"/>
        <v>40953</v>
      </c>
      <c r="D147" s="82">
        <f t="shared" si="73"/>
        <v>71.095550346565716</v>
      </c>
      <c r="E147" s="82">
        <f t="shared" si="74"/>
        <v>35.844026048574321</v>
      </c>
      <c r="F147" s="355">
        <v>63.471040000000002</v>
      </c>
      <c r="G147" s="355">
        <v>43.636340000000004</v>
      </c>
      <c r="H147" s="355">
        <v>41.65287</v>
      </c>
      <c r="I147" s="355">
        <v>55.53716</v>
      </c>
      <c r="J147" s="355">
        <v>35.702460000000002</v>
      </c>
      <c r="K147" s="355">
        <v>29.752050000000001</v>
      </c>
      <c r="L147" s="355">
        <v>37.685929999999999</v>
      </c>
      <c r="M147" s="355">
        <v>91.239620000000002</v>
      </c>
      <c r="N147" s="355">
        <v>89.256150000000005</v>
      </c>
      <c r="O147" s="355">
        <v>71.404920000000004</v>
      </c>
      <c r="P147" s="355">
        <v>73.388390000000001</v>
      </c>
      <c r="Q147" s="355">
        <v>104.727216</v>
      </c>
      <c r="R147" s="82">
        <v>104.84</v>
      </c>
      <c r="S147" s="82">
        <v>73.16</v>
      </c>
      <c r="T147" s="82">
        <v>107.06</v>
      </c>
      <c r="U147" s="82">
        <v>72.510000000000005</v>
      </c>
      <c r="V147" s="82">
        <v>64.81</v>
      </c>
      <c r="W147" s="82">
        <v>75.78</v>
      </c>
      <c r="X147" s="82">
        <v>76.39</v>
      </c>
      <c r="Y147" s="82">
        <v>71.48</v>
      </c>
      <c r="Z147" s="82">
        <v>125.95</v>
      </c>
      <c r="AA147" s="82">
        <v>112.99</v>
      </c>
      <c r="AB147" s="82">
        <v>116.43</v>
      </c>
      <c r="AC147" s="82">
        <v>75.8</v>
      </c>
      <c r="AD147" s="82">
        <v>48.9</v>
      </c>
      <c r="AE147" s="82">
        <v>66.664426700000007</v>
      </c>
      <c r="AF147" s="10">
        <v>61.031371900000003</v>
      </c>
      <c r="AG147" s="10">
        <v>30.466099199999999</v>
      </c>
      <c r="AH147" s="10">
        <v>64.143429700002045</v>
      </c>
      <c r="AI147" s="10">
        <v>47.007036896969709</v>
      </c>
      <c r="AK147" s="450">
        <f t="shared" si="75"/>
        <v>31.999516007058229</v>
      </c>
      <c r="AL147" s="450">
        <f t="shared" si="76"/>
        <v>21.999667254852536</v>
      </c>
      <c r="AM147" s="450">
        <f t="shared" si="77"/>
        <v>20.999682379631963</v>
      </c>
      <c r="AN147" s="450">
        <f t="shared" si="78"/>
        <v>27.999576506175952</v>
      </c>
      <c r="AO147" s="450">
        <f t="shared" si="79"/>
        <v>17.999727753970255</v>
      </c>
      <c r="AP147" s="450">
        <f t="shared" si="80"/>
        <v>14.999773128308545</v>
      </c>
      <c r="AQ147" s="450">
        <f t="shared" si="81"/>
        <v>18.999712629190824</v>
      </c>
      <c r="AR147" s="450">
        <f t="shared" si="82"/>
        <v>45.999304260146204</v>
      </c>
      <c r="AS147" s="450">
        <f t="shared" si="83"/>
        <v>44.999319384925641</v>
      </c>
      <c r="AT147" s="450">
        <f t="shared" si="84"/>
        <v>35.99945550794051</v>
      </c>
      <c r="AU147" s="450">
        <f t="shared" si="85"/>
        <v>36.99944038316108</v>
      </c>
      <c r="AV147" s="450">
        <f t="shared" si="86"/>
        <v>52.799201411646081</v>
      </c>
      <c r="AW147" s="450">
        <f t="shared" si="87"/>
        <v>52.856062515754978</v>
      </c>
      <c r="AX147" s="450">
        <f t="shared" si="88"/>
        <v>36.884295437358205</v>
      </c>
      <c r="AY147" s="450">
        <f t="shared" si="89"/>
        <v>53.975296193597174</v>
      </c>
      <c r="AZ147" s="450">
        <f t="shared" si="90"/>
        <v>36.55659188303504</v>
      </c>
      <c r="BA147" s="450">
        <f t="shared" si="91"/>
        <v>32.674565162591378</v>
      </c>
      <c r="BB147" s="450">
        <f t="shared" si="92"/>
        <v>38.205192840937734</v>
      </c>
      <c r="BC147" s="450">
        <f t="shared" si="93"/>
        <v>38.512730022687165</v>
      </c>
      <c r="BD147" s="450">
        <f t="shared" si="94"/>
        <v>36.037307789261405</v>
      </c>
      <c r="BE147" s="450">
        <f t="shared" si="95"/>
        <v>63.498865641542729</v>
      </c>
      <c r="BF147" s="450">
        <f t="shared" si="96"/>
        <v>56.964960927653138</v>
      </c>
      <c r="BG147" s="450">
        <f t="shared" si="97"/>
        <v>58.699268968994204</v>
      </c>
      <c r="BH147" s="450">
        <f t="shared" si="98"/>
        <v>38.215276027224604</v>
      </c>
      <c r="BI147" s="450">
        <f t="shared" si="99"/>
        <v>24.653390471388956</v>
      </c>
      <c r="BJ147" s="450">
        <f t="shared" si="100"/>
        <v>33.60949165616335</v>
      </c>
      <c r="BK147" s="450">
        <f t="shared" si="101"/>
        <v>30.76953461053693</v>
      </c>
      <c r="BL147" s="450">
        <f t="shared" si="102"/>
        <v>15.35976768338795</v>
      </c>
      <c r="BM147" s="450">
        <f t="shared" si="103"/>
        <v>32.338507537182778</v>
      </c>
      <c r="BN147" s="450">
        <f t="shared" si="104"/>
        <v>23.699035491287979</v>
      </c>
      <c r="BQ147" s="549">
        <f t="shared" si="108"/>
        <v>41319</v>
      </c>
      <c r="BR147" s="450">
        <f t="shared" si="105"/>
        <v>30.108999445425013</v>
      </c>
      <c r="BT147" s="450">
        <f t="shared" si="106"/>
        <v>36.018381648600958</v>
      </c>
    </row>
    <row r="148" spans="1:72">
      <c r="A148" s="6">
        <v>2</v>
      </c>
      <c r="B148" s="6">
        <v>15</v>
      </c>
      <c r="C148" s="143">
        <f t="shared" si="107"/>
        <v>40954</v>
      </c>
      <c r="D148" s="82">
        <f t="shared" si="73"/>
        <v>68.115925156565538</v>
      </c>
      <c r="E148" s="82">
        <f t="shared" si="74"/>
        <v>34.341797534908792</v>
      </c>
      <c r="F148" s="355">
        <v>67.437979999999996</v>
      </c>
      <c r="G148" s="355">
        <v>67.437979999999996</v>
      </c>
      <c r="H148" s="355">
        <v>43.636340000000004</v>
      </c>
      <c r="I148" s="355">
        <v>39.669400000000003</v>
      </c>
      <c r="J148" s="355">
        <v>37.685929999999999</v>
      </c>
      <c r="K148" s="355">
        <v>51.570219999999999</v>
      </c>
      <c r="L148" s="355">
        <v>45.619810000000001</v>
      </c>
      <c r="M148" s="355">
        <v>83.30574</v>
      </c>
      <c r="N148" s="355">
        <v>73.388390000000001</v>
      </c>
      <c r="O148" s="355">
        <v>39.669400000000003</v>
      </c>
      <c r="P148" s="355">
        <v>81.322270000000003</v>
      </c>
      <c r="Q148" s="355">
        <v>105.2825876</v>
      </c>
      <c r="R148" s="82">
        <v>97.75</v>
      </c>
      <c r="S148" s="82">
        <v>73.650000000000006</v>
      </c>
      <c r="T148" s="82">
        <v>68.260000000000005</v>
      </c>
      <c r="U148" s="82">
        <v>64.88</v>
      </c>
      <c r="V148" s="82">
        <v>67.63</v>
      </c>
      <c r="W148" s="82">
        <v>76.260000000000005</v>
      </c>
      <c r="X148" s="82">
        <v>92.09</v>
      </c>
      <c r="Y148" s="82">
        <v>71.92</v>
      </c>
      <c r="Z148" s="82">
        <v>52.16</v>
      </c>
      <c r="AA148" s="82">
        <v>107.82</v>
      </c>
      <c r="AB148" s="82">
        <v>131.78</v>
      </c>
      <c r="AC148" s="82">
        <v>84.29</v>
      </c>
      <c r="AD148" s="82">
        <v>56.76</v>
      </c>
      <c r="AE148" s="82">
        <v>74.875992500000009</v>
      </c>
      <c r="AF148" s="10">
        <v>61.110710699999998</v>
      </c>
      <c r="AG148" s="10">
        <v>15.7090824</v>
      </c>
      <c r="AH148" s="10">
        <v>64.074090899996804</v>
      </c>
      <c r="AI148" s="10">
        <v>46.431830596969689</v>
      </c>
      <c r="AK148" s="450">
        <f t="shared" si="75"/>
        <v>33.999485757499365</v>
      </c>
      <c r="AL148" s="450">
        <f t="shared" si="76"/>
        <v>33.999485757499365</v>
      </c>
      <c r="AM148" s="450">
        <f t="shared" si="77"/>
        <v>21.999667254852536</v>
      </c>
      <c r="AN148" s="450">
        <f t="shared" si="78"/>
        <v>19.999697504411394</v>
      </c>
      <c r="AO148" s="450">
        <f t="shared" si="79"/>
        <v>18.999712629190824</v>
      </c>
      <c r="AP148" s="450">
        <f t="shared" si="80"/>
        <v>25.99960675573481</v>
      </c>
      <c r="AQ148" s="450">
        <f t="shared" si="81"/>
        <v>22.999652130073102</v>
      </c>
      <c r="AR148" s="450">
        <f t="shared" si="82"/>
        <v>41.999364759263926</v>
      </c>
      <c r="AS148" s="450">
        <f t="shared" si="83"/>
        <v>36.99944038316108</v>
      </c>
      <c r="AT148" s="450">
        <f t="shared" si="84"/>
        <v>19.999697504411394</v>
      </c>
      <c r="AU148" s="450">
        <f t="shared" si="85"/>
        <v>40.999379884043357</v>
      </c>
      <c r="AV148" s="450">
        <f t="shared" si="86"/>
        <v>53.079197176707837</v>
      </c>
      <c r="AW148" s="450">
        <f t="shared" si="87"/>
        <v>49.281572977060748</v>
      </c>
      <c r="AX148" s="450">
        <f t="shared" si="88"/>
        <v>37.131333501386443</v>
      </c>
      <c r="AY148" s="450">
        <f t="shared" si="89"/>
        <v>34.413914797075876</v>
      </c>
      <c r="AZ148" s="450">
        <f t="shared" si="90"/>
        <v>32.709856314595406</v>
      </c>
      <c r="BA148" s="450">
        <f t="shared" si="91"/>
        <v>34.096294429039574</v>
      </c>
      <c r="BB148" s="450">
        <f t="shared" si="92"/>
        <v>38.447189311822541</v>
      </c>
      <c r="BC148" s="450">
        <f t="shared" si="93"/>
        <v>46.428031257877493</v>
      </c>
      <c r="BD148" s="450">
        <f t="shared" si="94"/>
        <v>36.259137887572471</v>
      </c>
      <c r="BE148" s="450">
        <f t="shared" si="95"/>
        <v>26.296949836148222</v>
      </c>
      <c r="BF148" s="450">
        <f t="shared" si="96"/>
        <v>54.358457272498107</v>
      </c>
      <c r="BG148" s="450">
        <f t="shared" si="97"/>
        <v>66.438114444164356</v>
      </c>
      <c r="BH148" s="450">
        <f t="shared" si="98"/>
        <v>42.495588605999501</v>
      </c>
      <c r="BI148" s="450">
        <f t="shared" si="99"/>
        <v>28.616082682127551</v>
      </c>
      <c r="BJ148" s="450">
        <f t="shared" si="100"/>
        <v>37.749429039576512</v>
      </c>
      <c r="BK148" s="450">
        <f t="shared" si="101"/>
        <v>30.80953400554575</v>
      </c>
      <c r="BL148" s="450">
        <f t="shared" si="102"/>
        <v>7.9198802117469116</v>
      </c>
      <c r="BM148" s="450">
        <f t="shared" si="103"/>
        <v>32.303549735314746</v>
      </c>
      <c r="BN148" s="450">
        <f t="shared" si="104"/>
        <v>23.409039877474004</v>
      </c>
      <c r="BQ148" s="549">
        <f t="shared" si="108"/>
        <v>41320</v>
      </c>
      <c r="BR148" s="450">
        <f t="shared" si="105"/>
        <v>31.456365213006908</v>
      </c>
      <c r="BT148" s="450">
        <f t="shared" si="106"/>
        <v>34.047890093269473</v>
      </c>
    </row>
    <row r="149" spans="1:72">
      <c r="A149" s="6">
        <v>2</v>
      </c>
      <c r="B149" s="6">
        <v>16</v>
      </c>
      <c r="C149" s="143">
        <f t="shared" si="107"/>
        <v>40955</v>
      </c>
      <c r="D149" s="82">
        <f t="shared" si="73"/>
        <v>70.382697707407289</v>
      </c>
      <c r="E149" s="82">
        <f t="shared" si="74"/>
        <v>35.484629314992056</v>
      </c>
      <c r="F149" s="355">
        <v>67.437979999999996</v>
      </c>
      <c r="G149" s="355">
        <v>81.322270000000003</v>
      </c>
      <c r="H149" s="355">
        <v>51.570219999999999</v>
      </c>
      <c r="I149" s="355">
        <v>47.603279999999998</v>
      </c>
      <c r="J149" s="355">
        <v>113.05779</v>
      </c>
      <c r="K149" s="355">
        <v>35.702460000000002</v>
      </c>
      <c r="L149" s="355">
        <v>45.619810000000001</v>
      </c>
      <c r="M149" s="355">
        <v>93.223089999999999</v>
      </c>
      <c r="N149" s="355">
        <v>115.04126000000001</v>
      </c>
      <c r="O149" s="355">
        <v>55.53716</v>
      </c>
      <c r="P149" s="355">
        <v>81.322270000000003</v>
      </c>
      <c r="Q149" s="355">
        <v>106.23465320000001</v>
      </c>
      <c r="R149" s="82">
        <v>90.33</v>
      </c>
      <c r="S149" s="82">
        <v>58.98</v>
      </c>
      <c r="T149" s="82">
        <v>68.89</v>
      </c>
      <c r="U149" s="82">
        <v>64.53</v>
      </c>
      <c r="V149" s="82">
        <v>68.260000000000005</v>
      </c>
      <c r="W149" s="82">
        <v>75.97</v>
      </c>
      <c r="X149" s="82">
        <v>92.56</v>
      </c>
      <c r="Y149" s="82">
        <v>81.040000000000006</v>
      </c>
      <c r="Z149" s="82">
        <v>61.75</v>
      </c>
      <c r="AA149" s="82">
        <v>109.26</v>
      </c>
      <c r="AB149" s="82">
        <v>124.44</v>
      </c>
      <c r="AC149" s="82">
        <v>77.27</v>
      </c>
      <c r="AD149" s="82">
        <v>33.799999999999997</v>
      </c>
      <c r="AE149" s="82">
        <v>27.451224800000002</v>
      </c>
      <c r="AF149" s="10">
        <v>61.170214800000004</v>
      </c>
      <c r="AG149" s="10">
        <v>22.948747900000001</v>
      </c>
      <c r="AH149" s="10">
        <v>51.982768499996794</v>
      </c>
      <c r="AI149" s="10">
        <v>47.175732022222228</v>
      </c>
      <c r="AK149" s="450">
        <f t="shared" si="75"/>
        <v>33.999485757499365</v>
      </c>
      <c r="AL149" s="450">
        <f t="shared" si="76"/>
        <v>40.999379884043357</v>
      </c>
      <c r="AM149" s="450">
        <f t="shared" si="77"/>
        <v>25.99960675573481</v>
      </c>
      <c r="AN149" s="450">
        <f t="shared" si="78"/>
        <v>23.999637005293671</v>
      </c>
      <c r="AO149" s="450">
        <f t="shared" si="79"/>
        <v>56.999137887572473</v>
      </c>
      <c r="AP149" s="450">
        <f t="shared" si="80"/>
        <v>17.999727753970255</v>
      </c>
      <c r="AQ149" s="450">
        <f t="shared" si="81"/>
        <v>22.999652130073102</v>
      </c>
      <c r="AR149" s="450">
        <f t="shared" si="82"/>
        <v>46.999289135366773</v>
      </c>
      <c r="AS149" s="450">
        <f t="shared" si="83"/>
        <v>57.999122762793043</v>
      </c>
      <c r="AT149" s="450">
        <f t="shared" si="84"/>
        <v>27.999576506175952</v>
      </c>
      <c r="AU149" s="450">
        <f t="shared" si="85"/>
        <v>40.999379884043357</v>
      </c>
      <c r="AV149" s="450">
        <f t="shared" si="86"/>
        <v>53.559189916813715</v>
      </c>
      <c r="AW149" s="450">
        <f t="shared" si="87"/>
        <v>45.540710864633219</v>
      </c>
      <c r="AX149" s="450">
        <f t="shared" si="88"/>
        <v>29.735316359969747</v>
      </c>
      <c r="AY149" s="450">
        <f t="shared" si="89"/>
        <v>34.731535165112177</v>
      </c>
      <c r="AZ149" s="450">
        <f t="shared" si="90"/>
        <v>32.533400554575245</v>
      </c>
      <c r="BA149" s="450">
        <f t="shared" si="91"/>
        <v>34.413914797075876</v>
      </c>
      <c r="BB149" s="450">
        <f t="shared" si="92"/>
        <v>38.300983110662969</v>
      </c>
      <c r="BC149" s="450">
        <f t="shared" si="93"/>
        <v>46.664986135618854</v>
      </c>
      <c r="BD149" s="450">
        <f t="shared" si="94"/>
        <v>40.85707083438367</v>
      </c>
      <c r="BE149" s="450">
        <f t="shared" si="95"/>
        <v>31.131837660700782</v>
      </c>
      <c r="BF149" s="450">
        <f t="shared" si="96"/>
        <v>55.084446685152507</v>
      </c>
      <c r="BG149" s="450">
        <f t="shared" si="97"/>
        <v>62.737585076884294</v>
      </c>
      <c r="BH149" s="450">
        <f t="shared" si="98"/>
        <v>38.956390219309299</v>
      </c>
      <c r="BI149" s="450">
        <f t="shared" si="99"/>
        <v>17.040584824804636</v>
      </c>
      <c r="BJ149" s="450">
        <f t="shared" si="100"/>
        <v>13.839790673052686</v>
      </c>
      <c r="BK149" s="450">
        <f t="shared" si="101"/>
        <v>30.839533551802372</v>
      </c>
      <c r="BL149" s="450">
        <f t="shared" si="102"/>
        <v>11.569825006301992</v>
      </c>
      <c r="BM149" s="450">
        <f t="shared" si="103"/>
        <v>26.207596924626564</v>
      </c>
      <c r="BN149" s="450">
        <f t="shared" si="104"/>
        <v>23.784084709968351</v>
      </c>
      <c r="BQ149" s="549">
        <f t="shared" si="108"/>
        <v>41321</v>
      </c>
      <c r="BR149" s="450">
        <f t="shared" si="105"/>
        <v>27.125407524577362</v>
      </c>
      <c r="BT149" s="450">
        <f t="shared" si="106"/>
        <v>34.206700277287624</v>
      </c>
    </row>
    <row r="150" spans="1:72">
      <c r="A150" s="6">
        <v>2</v>
      </c>
      <c r="B150" s="6">
        <v>17</v>
      </c>
      <c r="C150" s="143">
        <f t="shared" si="107"/>
        <v>40956</v>
      </c>
      <c r="D150" s="82">
        <f t="shared" si="73"/>
        <v>73.276560035791235</v>
      </c>
      <c r="E150" s="82">
        <f t="shared" si="74"/>
        <v>36.943619029171721</v>
      </c>
      <c r="F150" s="355">
        <v>53.553690000000003</v>
      </c>
      <c r="G150" s="355">
        <v>53.553690000000003</v>
      </c>
      <c r="H150" s="355">
        <v>49.586750000000002</v>
      </c>
      <c r="I150" s="355">
        <v>39.669400000000003</v>
      </c>
      <c r="J150" s="355">
        <v>63.471040000000002</v>
      </c>
      <c r="K150" s="355">
        <v>91.239620000000002</v>
      </c>
      <c r="L150" s="355">
        <v>61.487570000000005</v>
      </c>
      <c r="M150" s="355">
        <v>83.30574</v>
      </c>
      <c r="N150" s="355">
        <v>105.12391000000001</v>
      </c>
      <c r="O150" s="355">
        <v>73.388390000000001</v>
      </c>
      <c r="P150" s="355">
        <v>81.322270000000003</v>
      </c>
      <c r="Q150" s="355">
        <v>107.1668841</v>
      </c>
      <c r="R150" s="82">
        <v>83.36</v>
      </c>
      <c r="S150" s="82">
        <v>83.55</v>
      </c>
      <c r="T150" s="82">
        <v>76.680000000000007</v>
      </c>
      <c r="U150" s="82">
        <v>64.58</v>
      </c>
      <c r="V150" s="82">
        <v>76.010000000000005</v>
      </c>
      <c r="W150" s="82">
        <v>76.05</v>
      </c>
      <c r="X150" s="82">
        <v>107.84</v>
      </c>
      <c r="Y150" s="82">
        <v>45.85</v>
      </c>
      <c r="Z150" s="82">
        <v>47.05</v>
      </c>
      <c r="AA150" s="82">
        <v>104.49</v>
      </c>
      <c r="AB150" s="82">
        <v>124.66</v>
      </c>
      <c r="AC150" s="82">
        <v>62.02</v>
      </c>
      <c r="AD150" s="82">
        <v>79.510000000000005</v>
      </c>
      <c r="AE150" s="82">
        <v>90.406562600000001</v>
      </c>
      <c r="AF150" s="10">
        <v>61.229718900000002</v>
      </c>
      <c r="AG150" s="10">
        <v>22.968582600000001</v>
      </c>
      <c r="AH150" s="10">
        <v>77.275991200000007</v>
      </c>
      <c r="AI150" s="10">
        <v>51.896991673737368</v>
      </c>
      <c r="AK150" s="450">
        <f t="shared" si="75"/>
        <v>26.999591630955383</v>
      </c>
      <c r="AL150" s="450">
        <f t="shared" si="76"/>
        <v>26.999591630955383</v>
      </c>
      <c r="AM150" s="450">
        <f t="shared" si="77"/>
        <v>24.999621880514244</v>
      </c>
      <c r="AN150" s="450">
        <f t="shared" si="78"/>
        <v>19.999697504411394</v>
      </c>
      <c r="AO150" s="450">
        <f t="shared" si="79"/>
        <v>31.999516007058229</v>
      </c>
      <c r="AP150" s="450">
        <f t="shared" si="80"/>
        <v>45.999304260146204</v>
      </c>
      <c r="AQ150" s="450">
        <f t="shared" si="81"/>
        <v>30.999531131837664</v>
      </c>
      <c r="AR150" s="450">
        <f t="shared" si="82"/>
        <v>41.999364759263926</v>
      </c>
      <c r="AS150" s="450">
        <f t="shared" si="83"/>
        <v>52.999198386690196</v>
      </c>
      <c r="AT150" s="450">
        <f t="shared" si="84"/>
        <v>36.99944038316108</v>
      </c>
      <c r="AU150" s="450">
        <f t="shared" si="85"/>
        <v>40.999379884043357</v>
      </c>
      <c r="AV150" s="450">
        <f t="shared" si="86"/>
        <v>54.029182808167384</v>
      </c>
      <c r="AW150" s="450">
        <f t="shared" si="87"/>
        <v>42.026720443660196</v>
      </c>
      <c r="AX150" s="450">
        <f t="shared" si="88"/>
        <v>42.122510713385431</v>
      </c>
      <c r="AY150" s="450">
        <f t="shared" si="89"/>
        <v>38.658936223846737</v>
      </c>
      <c r="AZ150" s="450">
        <f t="shared" si="90"/>
        <v>32.55860852029241</v>
      </c>
      <c r="BA150" s="450">
        <f t="shared" si="91"/>
        <v>38.321149483236702</v>
      </c>
      <c r="BB150" s="450">
        <f t="shared" si="92"/>
        <v>38.341315855810436</v>
      </c>
      <c r="BC150" s="450">
        <f t="shared" si="93"/>
        <v>54.368540458784977</v>
      </c>
      <c r="BD150" s="450">
        <f t="shared" si="94"/>
        <v>23.115704562641795</v>
      </c>
      <c r="BE150" s="450">
        <f t="shared" si="95"/>
        <v>23.720695739853792</v>
      </c>
      <c r="BF150" s="450">
        <f t="shared" si="96"/>
        <v>52.67960675573481</v>
      </c>
      <c r="BG150" s="450">
        <f t="shared" si="97"/>
        <v>62.848500126039823</v>
      </c>
      <c r="BH150" s="450">
        <f t="shared" si="98"/>
        <v>31.267960675573484</v>
      </c>
      <c r="BI150" s="450">
        <f t="shared" si="99"/>
        <v>40.085707083438365</v>
      </c>
      <c r="BJ150" s="450">
        <f t="shared" si="100"/>
        <v>45.579310612553563</v>
      </c>
      <c r="BK150" s="450">
        <f t="shared" si="101"/>
        <v>30.869533098058987</v>
      </c>
      <c r="BL150" s="450">
        <f t="shared" si="102"/>
        <v>11.579824855054197</v>
      </c>
      <c r="BM150" s="450">
        <f t="shared" si="103"/>
        <v>38.959410738593398</v>
      </c>
      <c r="BN150" s="450">
        <f t="shared" si="104"/>
        <v>26.164351738713066</v>
      </c>
      <c r="BQ150" s="549">
        <f t="shared" si="108"/>
        <v>41322</v>
      </c>
      <c r="BR150" s="450">
        <f t="shared" si="105"/>
        <v>37.058950100831858</v>
      </c>
      <c r="BT150" s="450">
        <f t="shared" si="106"/>
        <v>38.331232669523573</v>
      </c>
    </row>
    <row r="151" spans="1:72">
      <c r="A151" s="6">
        <v>2</v>
      </c>
      <c r="B151" s="6">
        <v>18</v>
      </c>
      <c r="C151" s="143">
        <f t="shared" si="107"/>
        <v>40957</v>
      </c>
      <c r="D151" s="82">
        <f t="shared" si="73"/>
        <v>66.767296396633114</v>
      </c>
      <c r="E151" s="82">
        <f t="shared" si="74"/>
        <v>33.661863500145259</v>
      </c>
      <c r="F151" s="355">
        <v>45.619810000000001</v>
      </c>
      <c r="G151" s="355">
        <v>45.619810000000001</v>
      </c>
      <c r="H151" s="355">
        <v>43.636340000000004</v>
      </c>
      <c r="I151" s="355">
        <v>41.65287</v>
      </c>
      <c r="J151" s="355">
        <v>87.272680000000008</v>
      </c>
      <c r="K151" s="355">
        <v>29.752050000000001</v>
      </c>
      <c r="L151" s="355">
        <v>37.685929999999999</v>
      </c>
      <c r="M151" s="355">
        <v>77.355330000000009</v>
      </c>
      <c r="N151" s="355">
        <v>81.322270000000003</v>
      </c>
      <c r="O151" s="355">
        <v>59.504100000000001</v>
      </c>
      <c r="P151" s="355">
        <v>83.30574</v>
      </c>
      <c r="Q151" s="355">
        <v>108.4759743</v>
      </c>
      <c r="R151" s="82">
        <v>76.08</v>
      </c>
      <c r="S151" s="82">
        <v>60.84</v>
      </c>
      <c r="T151" s="82">
        <v>76.900000000000006</v>
      </c>
      <c r="U151" s="82">
        <v>73.12</v>
      </c>
      <c r="V151" s="82">
        <v>76.61</v>
      </c>
      <c r="W151" s="82">
        <v>76.14</v>
      </c>
      <c r="X151" s="82">
        <v>76.8</v>
      </c>
      <c r="Y151" s="82">
        <v>89.81</v>
      </c>
      <c r="Z151" s="82">
        <v>61.47</v>
      </c>
      <c r="AA151" s="82">
        <v>155.35</v>
      </c>
      <c r="AB151" s="82">
        <v>63.29</v>
      </c>
      <c r="AC151" s="82">
        <v>86.31</v>
      </c>
      <c r="AD151" s="82">
        <v>41.71</v>
      </c>
      <c r="AE151" s="82">
        <v>74.816488399999997</v>
      </c>
      <c r="AF151" s="10">
        <v>46.036338700000002</v>
      </c>
      <c r="AG151" s="10">
        <v>8.2710699000000005</v>
      </c>
      <c r="AH151" s="10">
        <v>65.363346400004062</v>
      </c>
      <c r="AI151" s="10">
        <v>52.898744198989895</v>
      </c>
      <c r="AK151" s="450">
        <f t="shared" si="75"/>
        <v>22.999652130073102</v>
      </c>
      <c r="AL151" s="450">
        <f t="shared" si="76"/>
        <v>22.999652130073102</v>
      </c>
      <c r="AM151" s="450">
        <f t="shared" si="77"/>
        <v>21.999667254852536</v>
      </c>
      <c r="AN151" s="450">
        <f t="shared" si="78"/>
        <v>20.999682379631963</v>
      </c>
      <c r="AO151" s="450">
        <f t="shared" si="79"/>
        <v>43.999334509705072</v>
      </c>
      <c r="AP151" s="450">
        <f t="shared" si="80"/>
        <v>14.999773128308545</v>
      </c>
      <c r="AQ151" s="450">
        <f t="shared" si="81"/>
        <v>18.999712629190824</v>
      </c>
      <c r="AR151" s="450">
        <f t="shared" si="82"/>
        <v>38.999410133602225</v>
      </c>
      <c r="AS151" s="450">
        <f t="shared" si="83"/>
        <v>40.999379884043357</v>
      </c>
      <c r="AT151" s="450">
        <f t="shared" si="84"/>
        <v>29.999546256617091</v>
      </c>
      <c r="AU151" s="450">
        <f t="shared" si="85"/>
        <v>41.999364759263926</v>
      </c>
      <c r="AV151" s="450">
        <f t="shared" si="86"/>
        <v>54.68917282581296</v>
      </c>
      <c r="AW151" s="450">
        <f t="shared" si="87"/>
        <v>38.356440635240737</v>
      </c>
      <c r="AX151" s="450">
        <f t="shared" si="88"/>
        <v>30.673052684648351</v>
      </c>
      <c r="AY151" s="450">
        <f t="shared" si="89"/>
        <v>38.769851273002274</v>
      </c>
      <c r="AZ151" s="450">
        <f t="shared" si="90"/>
        <v>36.864129064784471</v>
      </c>
      <c r="BA151" s="450">
        <f t="shared" si="91"/>
        <v>38.623645071842702</v>
      </c>
      <c r="BB151" s="450">
        <f t="shared" si="92"/>
        <v>38.386690194101334</v>
      </c>
      <c r="BC151" s="450">
        <f t="shared" si="93"/>
        <v>38.71943534156793</v>
      </c>
      <c r="BD151" s="450">
        <f t="shared" si="94"/>
        <v>45.278548021174693</v>
      </c>
      <c r="BE151" s="450">
        <f t="shared" si="95"/>
        <v>30.990673052684649</v>
      </c>
      <c r="BF151" s="450">
        <f t="shared" si="96"/>
        <v>78.321149483236695</v>
      </c>
      <c r="BG151" s="450">
        <f t="shared" si="97"/>
        <v>31.908243004789512</v>
      </c>
      <c r="BH151" s="450">
        <f t="shared" si="98"/>
        <v>43.51399042097303</v>
      </c>
      <c r="BI151" s="450">
        <f t="shared" si="99"/>
        <v>21.0284850012604</v>
      </c>
      <c r="BJ151" s="450">
        <f t="shared" si="100"/>
        <v>37.719429493319886</v>
      </c>
      <c r="BK151" s="450">
        <f t="shared" si="101"/>
        <v>23.209648953869422</v>
      </c>
      <c r="BL151" s="450">
        <f t="shared" si="102"/>
        <v>4.1699369296697757</v>
      </c>
      <c r="BM151" s="450">
        <f t="shared" si="103"/>
        <v>32.95353990421178</v>
      </c>
      <c r="BN151" s="450">
        <f t="shared" si="104"/>
        <v>26.669394604986081</v>
      </c>
      <c r="BQ151" s="549">
        <f t="shared" si="108"/>
        <v>41323</v>
      </c>
      <c r="BR151" s="450">
        <f t="shared" si="105"/>
        <v>28.953829732796077</v>
      </c>
      <c r="BT151" s="450">
        <f t="shared" si="106"/>
        <v>34.908834484498129</v>
      </c>
    </row>
    <row r="152" spans="1:72">
      <c r="A152" s="6">
        <v>2</v>
      </c>
      <c r="B152" s="6">
        <v>19</v>
      </c>
      <c r="C152" s="143">
        <f t="shared" si="107"/>
        <v>40958</v>
      </c>
      <c r="D152" s="82">
        <f t="shared" si="73"/>
        <v>71.658273164848524</v>
      </c>
      <c r="E152" s="82">
        <f t="shared" si="74"/>
        <v>36.127732289799454</v>
      </c>
      <c r="F152" s="355">
        <v>59.504100000000001</v>
      </c>
      <c r="G152" s="355">
        <v>55.53716</v>
      </c>
      <c r="H152" s="355">
        <v>49.586750000000002</v>
      </c>
      <c r="I152" s="355">
        <v>41.65287</v>
      </c>
      <c r="J152" s="355">
        <v>65.454509999999999</v>
      </c>
      <c r="K152" s="355">
        <v>27.76858</v>
      </c>
      <c r="L152" s="355">
        <v>53.553690000000003</v>
      </c>
      <c r="M152" s="355">
        <v>77.355330000000009</v>
      </c>
      <c r="N152" s="355">
        <v>130.90902</v>
      </c>
      <c r="O152" s="355">
        <v>57.520630000000004</v>
      </c>
      <c r="P152" s="355">
        <v>83.30574</v>
      </c>
      <c r="Q152" s="355">
        <v>101.5734987</v>
      </c>
      <c r="R152" s="82">
        <v>69.25</v>
      </c>
      <c r="S152" s="82">
        <v>61.8</v>
      </c>
      <c r="T152" s="82">
        <v>84.63</v>
      </c>
      <c r="U152" s="82">
        <v>64.69</v>
      </c>
      <c r="V152" s="82">
        <v>44.56</v>
      </c>
      <c r="W152" s="82">
        <v>60.75</v>
      </c>
      <c r="X152" s="82">
        <v>123.51</v>
      </c>
      <c r="Y152" s="82">
        <v>73.48</v>
      </c>
      <c r="Z152" s="82">
        <v>47.16</v>
      </c>
      <c r="AA152" s="82">
        <v>135.75</v>
      </c>
      <c r="AB152" s="82">
        <v>194.21</v>
      </c>
      <c r="AC152" s="82">
        <v>55.74</v>
      </c>
      <c r="AD152" s="82">
        <v>87.15</v>
      </c>
      <c r="AE152" s="82">
        <v>67.299137099999996</v>
      </c>
      <c r="AF152" s="10">
        <v>61.368561800000002</v>
      </c>
      <c r="AG152" s="10">
        <v>23.008251999999999</v>
      </c>
      <c r="AH152" s="10">
        <v>52.617644200000868</v>
      </c>
      <c r="AI152" s="10">
        <v>39.052721145454541</v>
      </c>
      <c r="AK152" s="450">
        <f t="shared" si="75"/>
        <v>29.999546256617091</v>
      </c>
      <c r="AL152" s="450">
        <f t="shared" si="76"/>
        <v>27.999576506175952</v>
      </c>
      <c r="AM152" s="450">
        <f t="shared" si="77"/>
        <v>24.999621880514244</v>
      </c>
      <c r="AN152" s="450">
        <f t="shared" si="78"/>
        <v>20.999682379631963</v>
      </c>
      <c r="AO152" s="450">
        <f t="shared" si="79"/>
        <v>32.999500882278802</v>
      </c>
      <c r="AP152" s="450">
        <f t="shared" si="80"/>
        <v>13.999788253087976</v>
      </c>
      <c r="AQ152" s="450">
        <f t="shared" si="81"/>
        <v>26.999591630955383</v>
      </c>
      <c r="AR152" s="450">
        <f t="shared" si="82"/>
        <v>38.999410133602225</v>
      </c>
      <c r="AS152" s="450">
        <f t="shared" si="83"/>
        <v>65.999001764557605</v>
      </c>
      <c r="AT152" s="450">
        <f t="shared" si="84"/>
        <v>28.999561381396521</v>
      </c>
      <c r="AU152" s="450">
        <f t="shared" si="85"/>
        <v>41.999364759263926</v>
      </c>
      <c r="AV152" s="450">
        <f t="shared" si="86"/>
        <v>51.209225460045374</v>
      </c>
      <c r="AW152" s="450">
        <f t="shared" si="87"/>
        <v>34.913032518275777</v>
      </c>
      <c r="AX152" s="450">
        <f t="shared" si="88"/>
        <v>31.157045626417947</v>
      </c>
      <c r="AY152" s="450">
        <f t="shared" si="89"/>
        <v>42.667002772876224</v>
      </c>
      <c r="AZ152" s="450">
        <f t="shared" si="90"/>
        <v>32.614066044870178</v>
      </c>
      <c r="BA152" s="450">
        <f t="shared" si="91"/>
        <v>22.465339047138897</v>
      </c>
      <c r="BB152" s="450">
        <f t="shared" si="92"/>
        <v>30.627678346357449</v>
      </c>
      <c r="BC152" s="450">
        <f t="shared" si="93"/>
        <v>62.268716914544996</v>
      </c>
      <c r="BD152" s="450">
        <f t="shared" si="94"/>
        <v>37.045626417948071</v>
      </c>
      <c r="BE152" s="450">
        <f t="shared" si="95"/>
        <v>23.776153264431557</v>
      </c>
      <c r="BF152" s="450">
        <f t="shared" si="96"/>
        <v>68.439626922107379</v>
      </c>
      <c r="BG152" s="450">
        <f t="shared" si="97"/>
        <v>97.912780438618611</v>
      </c>
      <c r="BH152" s="450">
        <f t="shared" si="98"/>
        <v>28.101840181497355</v>
      </c>
      <c r="BI152" s="450">
        <f t="shared" si="99"/>
        <v>43.93748424502143</v>
      </c>
      <c r="BJ152" s="450">
        <f t="shared" si="100"/>
        <v>33.929486816233926</v>
      </c>
      <c r="BK152" s="450">
        <f t="shared" si="101"/>
        <v>30.939532039324426</v>
      </c>
      <c r="BL152" s="450">
        <f t="shared" si="102"/>
        <v>11.599824552558609</v>
      </c>
      <c r="BM152" s="450">
        <f t="shared" si="103"/>
        <v>26.527675422233862</v>
      </c>
      <c r="BN152" s="450">
        <f t="shared" si="104"/>
        <v>19.688793115933723</v>
      </c>
      <c r="BQ152" s="549">
        <f t="shared" si="108"/>
        <v>41324</v>
      </c>
      <c r="BR152" s="450">
        <f t="shared" si="105"/>
        <v>30.967507688429656</v>
      </c>
      <c r="BT152" s="450">
        <f t="shared" si="106"/>
        <v>31.048288832871187</v>
      </c>
    </row>
    <row r="153" spans="1:72">
      <c r="A153" s="6">
        <v>2</v>
      </c>
      <c r="B153" s="6">
        <v>20</v>
      </c>
      <c r="C153" s="143">
        <f t="shared" si="107"/>
        <v>40959</v>
      </c>
      <c r="D153" s="82">
        <f t="shared" si="73"/>
        <v>73.514041519898853</v>
      </c>
      <c r="E153" s="82">
        <f t="shared" si="74"/>
        <v>37.06334934226323</v>
      </c>
      <c r="F153" s="355">
        <v>47.603279999999998</v>
      </c>
      <c r="G153" s="355">
        <v>55.53716</v>
      </c>
      <c r="H153" s="355">
        <v>49.586750000000002</v>
      </c>
      <c r="I153" s="355">
        <v>49.586750000000002</v>
      </c>
      <c r="J153" s="355">
        <v>83.30574</v>
      </c>
      <c r="K153" s="355">
        <v>31.735520000000001</v>
      </c>
      <c r="L153" s="355">
        <v>61.487570000000005</v>
      </c>
      <c r="M153" s="355">
        <v>69.421450000000007</v>
      </c>
      <c r="N153" s="355">
        <v>97.190030000000007</v>
      </c>
      <c r="O153" s="355">
        <v>45.619810000000001</v>
      </c>
      <c r="P153" s="355">
        <v>69.421450000000007</v>
      </c>
      <c r="Q153" s="355">
        <v>161.85115199999998</v>
      </c>
      <c r="R153" s="82">
        <v>77.739999999999995</v>
      </c>
      <c r="S153" s="82">
        <v>54.71</v>
      </c>
      <c r="T153" s="82">
        <v>84.83</v>
      </c>
      <c r="U153" s="82">
        <v>48.23</v>
      </c>
      <c r="V153" s="82">
        <v>53.12</v>
      </c>
      <c r="W153" s="82">
        <v>84.05</v>
      </c>
      <c r="X153" s="82">
        <v>139.07</v>
      </c>
      <c r="Y153" s="82">
        <v>73.680000000000007</v>
      </c>
      <c r="Z153" s="82">
        <v>61.92</v>
      </c>
      <c r="AA153" s="82">
        <v>172.18</v>
      </c>
      <c r="AB153" s="82">
        <v>125.32</v>
      </c>
      <c r="AC153" s="82">
        <v>79.2</v>
      </c>
      <c r="AD153" s="82">
        <v>49.39</v>
      </c>
      <c r="AE153" s="82">
        <v>67.437979999999996</v>
      </c>
      <c r="AF153" s="10">
        <v>61.4280659</v>
      </c>
      <c r="AG153" s="10">
        <v>52.482616200000002</v>
      </c>
      <c r="AH153" s="10">
        <v>52.944999399995631</v>
      </c>
      <c r="AI153" s="10">
        <v>45.340922096969699</v>
      </c>
      <c r="AK153" s="450">
        <f t="shared" si="75"/>
        <v>23.999637005293671</v>
      </c>
      <c r="AL153" s="450">
        <f t="shared" si="76"/>
        <v>27.999576506175952</v>
      </c>
      <c r="AM153" s="450">
        <f t="shared" si="77"/>
        <v>24.999621880514244</v>
      </c>
      <c r="AN153" s="450">
        <f t="shared" si="78"/>
        <v>24.999621880514244</v>
      </c>
      <c r="AO153" s="450">
        <f t="shared" si="79"/>
        <v>41.999364759263926</v>
      </c>
      <c r="AP153" s="450">
        <f t="shared" si="80"/>
        <v>15.999758003529115</v>
      </c>
      <c r="AQ153" s="450">
        <f t="shared" si="81"/>
        <v>30.999531131837664</v>
      </c>
      <c r="AR153" s="450">
        <f t="shared" si="82"/>
        <v>34.999470632719941</v>
      </c>
      <c r="AS153" s="450">
        <f t="shared" si="83"/>
        <v>48.999258885807919</v>
      </c>
      <c r="AT153" s="450">
        <f t="shared" si="84"/>
        <v>22.999652130073102</v>
      </c>
      <c r="AU153" s="450">
        <f t="shared" si="85"/>
        <v>34.999470632719941</v>
      </c>
      <c r="AV153" s="450">
        <f t="shared" si="86"/>
        <v>81.598765817998483</v>
      </c>
      <c r="AW153" s="450">
        <f t="shared" si="87"/>
        <v>39.193345097050667</v>
      </c>
      <c r="AX153" s="450">
        <f t="shared" si="88"/>
        <v>27.58255608772372</v>
      </c>
      <c r="AY153" s="450">
        <f t="shared" si="89"/>
        <v>42.76783463574489</v>
      </c>
      <c r="AZ153" s="450">
        <f t="shared" si="90"/>
        <v>24.315603730778925</v>
      </c>
      <c r="BA153" s="450">
        <f t="shared" si="91"/>
        <v>26.780942777917819</v>
      </c>
      <c r="BB153" s="450">
        <f t="shared" si="92"/>
        <v>42.374590370557094</v>
      </c>
      <c r="BC153" s="450">
        <f t="shared" si="93"/>
        <v>70.113435845727238</v>
      </c>
      <c r="BD153" s="450">
        <f t="shared" si="94"/>
        <v>37.146458280816738</v>
      </c>
      <c r="BE153" s="450">
        <f t="shared" si="95"/>
        <v>31.217544744139147</v>
      </c>
      <c r="BF153" s="450">
        <f t="shared" si="96"/>
        <v>86.806150743634987</v>
      </c>
      <c r="BG153" s="450">
        <f t="shared" si="97"/>
        <v>63.18124527350642</v>
      </c>
      <c r="BH153" s="450">
        <f t="shared" si="98"/>
        <v>39.929417695991937</v>
      </c>
      <c r="BI153" s="450">
        <f t="shared" si="99"/>
        <v>24.900428535417191</v>
      </c>
      <c r="BJ153" s="450">
        <f t="shared" si="100"/>
        <v>33.999485757499365</v>
      </c>
      <c r="BK153" s="450">
        <f t="shared" si="101"/>
        <v>30.969531585581041</v>
      </c>
      <c r="BL153" s="450">
        <f t="shared" si="102"/>
        <v>26.459599798336274</v>
      </c>
      <c r="BM153" s="450">
        <f t="shared" si="103"/>
        <v>26.692714595409946</v>
      </c>
      <c r="BN153" s="450">
        <f t="shared" si="104"/>
        <v>22.859048196102695</v>
      </c>
      <c r="BQ153" s="549">
        <f t="shared" si="108"/>
        <v>41325</v>
      </c>
      <c r="BR153" s="450">
        <f t="shared" si="105"/>
        <v>27.335904373581499</v>
      </c>
      <c r="BT153" s="450">
        <f t="shared" si="106"/>
        <v>31.108537937988405</v>
      </c>
    </row>
    <row r="154" spans="1:72">
      <c r="A154" s="6">
        <v>2</v>
      </c>
      <c r="B154" s="6">
        <v>21</v>
      </c>
      <c r="C154" s="143">
        <f t="shared" si="107"/>
        <v>40960</v>
      </c>
      <c r="D154" s="82">
        <f t="shared" si="73"/>
        <v>73.854077117407513</v>
      </c>
      <c r="E154" s="82">
        <f t="shared" si="74"/>
        <v>37.234784048867645</v>
      </c>
      <c r="F154" s="355">
        <v>89.256150000000005</v>
      </c>
      <c r="G154" s="355">
        <v>91.239620000000002</v>
      </c>
      <c r="H154" s="355">
        <v>49.586750000000002</v>
      </c>
      <c r="I154" s="355">
        <v>57.520630000000004</v>
      </c>
      <c r="J154" s="355">
        <v>67.437979999999996</v>
      </c>
      <c r="K154" s="355">
        <v>77.355330000000009</v>
      </c>
      <c r="L154" s="355">
        <v>53.553690000000003</v>
      </c>
      <c r="M154" s="355">
        <v>79.338800000000006</v>
      </c>
      <c r="N154" s="355">
        <v>91.239620000000002</v>
      </c>
      <c r="O154" s="355">
        <v>45.619810000000001</v>
      </c>
      <c r="P154" s="355">
        <v>85.289209999999997</v>
      </c>
      <c r="Q154" s="355">
        <v>75.43136410000001</v>
      </c>
      <c r="R154" s="82">
        <v>78.59</v>
      </c>
      <c r="S154" s="82">
        <v>48.08</v>
      </c>
      <c r="T154" s="82">
        <v>70.05</v>
      </c>
      <c r="U154" s="82">
        <v>64.819999999999993</v>
      </c>
      <c r="V154" s="82">
        <v>53.83</v>
      </c>
      <c r="W154" s="82">
        <v>76.790000000000006</v>
      </c>
      <c r="X154" s="82">
        <v>92.94</v>
      </c>
      <c r="Y154" s="82">
        <v>74.680000000000007</v>
      </c>
      <c r="Z154" s="82">
        <v>46.9</v>
      </c>
      <c r="AA154" s="82">
        <v>219.27</v>
      </c>
      <c r="AB154" s="82">
        <v>129.06</v>
      </c>
      <c r="AC154" s="82">
        <v>72.31</v>
      </c>
      <c r="AD154" s="82">
        <v>42.04</v>
      </c>
      <c r="AE154" s="82">
        <v>75.19334769999999</v>
      </c>
      <c r="AF154" s="10">
        <v>77.117313600000003</v>
      </c>
      <c r="AG154" s="10">
        <v>30.565272700000001</v>
      </c>
      <c r="AH154" s="10">
        <v>53.440866900002909</v>
      </c>
      <c r="AI154" s="10">
        <v>47.076558522222236</v>
      </c>
      <c r="AK154" s="450">
        <f t="shared" si="75"/>
        <v>44.999319384925641</v>
      </c>
      <c r="AL154" s="450">
        <f t="shared" si="76"/>
        <v>45.999304260146204</v>
      </c>
      <c r="AM154" s="450">
        <f t="shared" si="77"/>
        <v>24.999621880514244</v>
      </c>
      <c r="AN154" s="450">
        <f t="shared" si="78"/>
        <v>28.999561381396521</v>
      </c>
      <c r="AO154" s="450">
        <f t="shared" si="79"/>
        <v>33.999485757499365</v>
      </c>
      <c r="AP154" s="450">
        <f t="shared" si="80"/>
        <v>38.999410133602225</v>
      </c>
      <c r="AQ154" s="450">
        <f t="shared" si="81"/>
        <v>26.999591630955383</v>
      </c>
      <c r="AR154" s="450">
        <f t="shared" si="82"/>
        <v>39.999395008822788</v>
      </c>
      <c r="AS154" s="450">
        <f t="shared" si="83"/>
        <v>45.999304260146204</v>
      </c>
      <c r="AT154" s="450">
        <f t="shared" si="84"/>
        <v>22.999652130073102</v>
      </c>
      <c r="AU154" s="450">
        <f t="shared" si="85"/>
        <v>42.999349634484496</v>
      </c>
      <c r="AV154" s="450">
        <f t="shared" si="86"/>
        <v>38.029424804638268</v>
      </c>
      <c r="AW154" s="450">
        <f t="shared" si="87"/>
        <v>39.621880514242498</v>
      </c>
      <c r="AX154" s="450">
        <f t="shared" si="88"/>
        <v>24.239979833627427</v>
      </c>
      <c r="AY154" s="450">
        <f t="shared" si="89"/>
        <v>35.316359969750437</v>
      </c>
      <c r="AZ154" s="450">
        <f t="shared" si="90"/>
        <v>32.67960675573481</v>
      </c>
      <c r="BA154" s="450">
        <f t="shared" si="91"/>
        <v>27.138895891101587</v>
      </c>
      <c r="BB154" s="450">
        <f t="shared" si="92"/>
        <v>38.714393748424506</v>
      </c>
      <c r="BC154" s="450">
        <f t="shared" si="93"/>
        <v>46.856566675069317</v>
      </c>
      <c r="BD154" s="450">
        <f t="shared" si="94"/>
        <v>37.650617595160071</v>
      </c>
      <c r="BE154" s="450">
        <f t="shared" si="95"/>
        <v>23.645071842702293</v>
      </c>
      <c r="BF154" s="450">
        <f t="shared" si="96"/>
        <v>110.54701285606252</v>
      </c>
      <c r="BG154" s="450">
        <f t="shared" si="97"/>
        <v>65.066801109150489</v>
      </c>
      <c r="BH154" s="450">
        <f t="shared" si="98"/>
        <v>36.455760020166373</v>
      </c>
      <c r="BI154" s="450">
        <f t="shared" si="99"/>
        <v>21.194857574993698</v>
      </c>
      <c r="BJ154" s="450">
        <f t="shared" si="100"/>
        <v>37.909426619611793</v>
      </c>
      <c r="BK154" s="450">
        <f t="shared" si="101"/>
        <v>38.879411948575751</v>
      </c>
      <c r="BL154" s="450">
        <f t="shared" si="102"/>
        <v>15.409766927148979</v>
      </c>
      <c r="BM154" s="450">
        <f t="shared" si="103"/>
        <v>26.94271081421876</v>
      </c>
      <c r="BN154" s="450">
        <f t="shared" si="104"/>
        <v>23.734085466207329</v>
      </c>
      <c r="BQ154" s="549">
        <f t="shared" si="108"/>
        <v>41326</v>
      </c>
      <c r="BR154" s="450">
        <f t="shared" si="105"/>
        <v>28.538969057222449</v>
      </c>
      <c r="BT154" s="450">
        <f t="shared" si="106"/>
        <v>37.053188807663219</v>
      </c>
    </row>
    <row r="155" spans="1:72">
      <c r="A155" s="6">
        <v>2</v>
      </c>
      <c r="B155" s="6">
        <v>22</v>
      </c>
      <c r="C155" s="143">
        <f t="shared" si="107"/>
        <v>40961</v>
      </c>
      <c r="D155" s="82">
        <f t="shared" si="73"/>
        <v>71.593786734074087</v>
      </c>
      <c r="E155" s="82">
        <f t="shared" si="74"/>
        <v>36.095220363340047</v>
      </c>
      <c r="F155" s="355">
        <v>53.553690000000003</v>
      </c>
      <c r="G155" s="355">
        <v>41.65287</v>
      </c>
      <c r="H155" s="355">
        <v>43.636340000000004</v>
      </c>
      <c r="I155" s="355">
        <v>69.421450000000007</v>
      </c>
      <c r="J155" s="355">
        <v>67.437979999999996</v>
      </c>
      <c r="K155" s="355">
        <v>55.53716</v>
      </c>
      <c r="L155" s="355">
        <v>45.619810000000001</v>
      </c>
      <c r="M155" s="355">
        <v>79.338800000000006</v>
      </c>
      <c r="N155" s="355">
        <v>97.190030000000007</v>
      </c>
      <c r="O155" s="355">
        <v>67.437979999999996</v>
      </c>
      <c r="P155" s="355">
        <v>85.289209999999997</v>
      </c>
      <c r="Q155" s="355">
        <v>88.204910900000002</v>
      </c>
      <c r="R155" s="82">
        <v>63.87</v>
      </c>
      <c r="S155" s="82">
        <v>64.77</v>
      </c>
      <c r="T155" s="82">
        <v>85.26</v>
      </c>
      <c r="U155" s="82">
        <v>65.27</v>
      </c>
      <c r="V155" s="82">
        <v>46.64</v>
      </c>
      <c r="W155" s="82">
        <v>68.39</v>
      </c>
      <c r="X155" s="82">
        <v>75.17</v>
      </c>
      <c r="Y155" s="82">
        <v>93.57</v>
      </c>
      <c r="Z155" s="82">
        <v>69.53</v>
      </c>
      <c r="AA155" s="82">
        <v>172.19</v>
      </c>
      <c r="AB155" s="82">
        <v>114.33</v>
      </c>
      <c r="AC155" s="82">
        <v>95.95</v>
      </c>
      <c r="AD155" s="82">
        <v>64.52</v>
      </c>
      <c r="AE155" s="82">
        <v>75.689215199999992</v>
      </c>
      <c r="AF155" s="10">
        <v>69.520623499999999</v>
      </c>
      <c r="AG155" s="10">
        <v>15.510735400000002</v>
      </c>
      <c r="AH155" s="10">
        <v>65.680866900000865</v>
      </c>
      <c r="AI155" s="10">
        <v>47.631930122222208</v>
      </c>
      <c r="AK155" s="450">
        <f t="shared" si="75"/>
        <v>26.999591630955383</v>
      </c>
      <c r="AL155" s="450">
        <f t="shared" si="76"/>
        <v>20.999682379631963</v>
      </c>
      <c r="AM155" s="450">
        <f t="shared" si="77"/>
        <v>21.999667254852536</v>
      </c>
      <c r="AN155" s="450">
        <f t="shared" si="78"/>
        <v>34.999470632719941</v>
      </c>
      <c r="AO155" s="450">
        <f t="shared" si="79"/>
        <v>33.999485757499365</v>
      </c>
      <c r="AP155" s="450">
        <f t="shared" si="80"/>
        <v>27.999576506175952</v>
      </c>
      <c r="AQ155" s="450">
        <f t="shared" si="81"/>
        <v>22.999652130073102</v>
      </c>
      <c r="AR155" s="450">
        <f t="shared" si="82"/>
        <v>39.999395008822788</v>
      </c>
      <c r="AS155" s="450">
        <f t="shared" si="83"/>
        <v>48.999258885807919</v>
      </c>
      <c r="AT155" s="450">
        <f t="shared" si="84"/>
        <v>33.999485757499365</v>
      </c>
      <c r="AU155" s="450">
        <f t="shared" si="85"/>
        <v>42.999349634484496</v>
      </c>
      <c r="AV155" s="450">
        <f t="shared" si="86"/>
        <v>44.469327401058734</v>
      </c>
      <c r="AW155" s="450">
        <f t="shared" si="87"/>
        <v>32.200655407108641</v>
      </c>
      <c r="AX155" s="450">
        <f t="shared" si="88"/>
        <v>32.654398790017645</v>
      </c>
      <c r="AY155" s="450">
        <f t="shared" si="89"/>
        <v>42.984623140912532</v>
      </c>
      <c r="AZ155" s="450">
        <f t="shared" si="90"/>
        <v>32.906478447189308</v>
      </c>
      <c r="BA155" s="450">
        <f t="shared" si="91"/>
        <v>23.513990420973027</v>
      </c>
      <c r="BB155" s="450">
        <f t="shared" si="92"/>
        <v>34.479455507940507</v>
      </c>
      <c r="BC155" s="450">
        <f t="shared" si="93"/>
        <v>37.897655659188302</v>
      </c>
      <c r="BD155" s="450">
        <f t="shared" si="94"/>
        <v>47.174187043105618</v>
      </c>
      <c r="BE155" s="450">
        <f t="shared" si="95"/>
        <v>35.054197126291911</v>
      </c>
      <c r="BF155" s="450">
        <f t="shared" si="96"/>
        <v>86.811192336778419</v>
      </c>
      <c r="BG155" s="450">
        <f t="shared" si="97"/>
        <v>57.640534408873201</v>
      </c>
      <c r="BH155" s="450">
        <f t="shared" si="98"/>
        <v>48.374086211242755</v>
      </c>
      <c r="BI155" s="450">
        <f t="shared" si="99"/>
        <v>32.528358961431813</v>
      </c>
      <c r="BJ155" s="450">
        <f t="shared" si="100"/>
        <v>38.159422838416937</v>
      </c>
      <c r="BK155" s="450">
        <f t="shared" si="101"/>
        <v>35.04946987648097</v>
      </c>
      <c r="BL155" s="450">
        <f t="shared" si="102"/>
        <v>7.8198817242248557</v>
      </c>
      <c r="BM155" s="450">
        <f t="shared" si="103"/>
        <v>33.113620821780117</v>
      </c>
      <c r="BN155" s="450">
        <f t="shared" si="104"/>
        <v>24.014081231269074</v>
      </c>
      <c r="BQ155" s="549">
        <f t="shared" si="108"/>
        <v>41327</v>
      </c>
      <c r="BR155" s="450">
        <f t="shared" si="105"/>
        <v>31.051360020166481</v>
      </c>
      <c r="BT155" s="450">
        <f t="shared" si="106"/>
        <v>34.239470632719936</v>
      </c>
    </row>
    <row r="156" spans="1:72">
      <c r="A156" s="6">
        <v>2</v>
      </c>
      <c r="B156" s="6">
        <v>23</v>
      </c>
      <c r="C156" s="143">
        <f t="shared" si="107"/>
        <v>40962</v>
      </c>
      <c r="D156" s="82">
        <f t="shared" si="73"/>
        <v>70.421088764915808</v>
      </c>
      <c r="E156" s="82">
        <f t="shared" si="74"/>
        <v>35.50398481697016</v>
      </c>
      <c r="F156" s="355">
        <v>47.603279999999998</v>
      </c>
      <c r="G156" s="355">
        <v>49.586750000000002</v>
      </c>
      <c r="H156" s="355">
        <v>79.338800000000006</v>
      </c>
      <c r="I156" s="355">
        <v>69.421450000000007</v>
      </c>
      <c r="J156" s="355">
        <v>111.07432</v>
      </c>
      <c r="K156" s="355">
        <v>77.355330000000009</v>
      </c>
      <c r="L156" s="355">
        <v>37.685929999999999</v>
      </c>
      <c r="M156" s="355">
        <v>95.206559999999996</v>
      </c>
      <c r="N156" s="355">
        <v>99.173500000000004</v>
      </c>
      <c r="O156" s="355">
        <v>39.669400000000003</v>
      </c>
      <c r="P156" s="355">
        <v>77.355330000000009</v>
      </c>
      <c r="Q156" s="355">
        <v>96.614823700000002</v>
      </c>
      <c r="R156" s="82">
        <v>72.760000000000005</v>
      </c>
      <c r="S156" s="82">
        <v>41.96</v>
      </c>
      <c r="T156" s="82">
        <v>69.03</v>
      </c>
      <c r="U156" s="82">
        <v>64.94</v>
      </c>
      <c r="V156" s="82">
        <v>54.73</v>
      </c>
      <c r="W156" s="82">
        <v>76.959999999999994</v>
      </c>
      <c r="X156" s="82">
        <v>90.77</v>
      </c>
      <c r="Y156" s="82">
        <v>44.34</v>
      </c>
      <c r="Z156" s="82">
        <v>61.68</v>
      </c>
      <c r="AA156" s="82">
        <v>132.32</v>
      </c>
      <c r="AB156" s="82">
        <v>122.03</v>
      </c>
      <c r="AC156" s="82">
        <v>81.23</v>
      </c>
      <c r="AD156" s="82">
        <v>49.78</v>
      </c>
      <c r="AE156" s="82">
        <v>75.4511988</v>
      </c>
      <c r="AF156" s="10">
        <v>69.580127599999997</v>
      </c>
      <c r="AG156" s="10">
        <v>15.887594699999999</v>
      </c>
      <c r="AH156" s="10">
        <v>59.671197499999714</v>
      </c>
      <c r="AI156" s="10">
        <v>49.427070647474743</v>
      </c>
      <c r="AK156" s="450">
        <f t="shared" si="75"/>
        <v>23.999637005293671</v>
      </c>
      <c r="AL156" s="450">
        <f t="shared" si="76"/>
        <v>24.999621880514244</v>
      </c>
      <c r="AM156" s="450">
        <f t="shared" si="77"/>
        <v>39.999395008822788</v>
      </c>
      <c r="AN156" s="450">
        <f t="shared" si="78"/>
        <v>34.999470632719941</v>
      </c>
      <c r="AO156" s="450">
        <f t="shared" si="79"/>
        <v>55.999153012351904</v>
      </c>
      <c r="AP156" s="450">
        <f t="shared" si="80"/>
        <v>38.999410133602225</v>
      </c>
      <c r="AQ156" s="450">
        <f t="shared" si="81"/>
        <v>18.999712629190824</v>
      </c>
      <c r="AR156" s="450">
        <f t="shared" si="82"/>
        <v>47.999274010587342</v>
      </c>
      <c r="AS156" s="450">
        <f t="shared" si="83"/>
        <v>49.999243761028488</v>
      </c>
      <c r="AT156" s="450">
        <f t="shared" si="84"/>
        <v>19.999697504411394</v>
      </c>
      <c r="AU156" s="450">
        <f t="shared" si="85"/>
        <v>38.999410133602225</v>
      </c>
      <c r="AV156" s="450">
        <f t="shared" si="86"/>
        <v>48.709263271993947</v>
      </c>
      <c r="AW156" s="450">
        <f t="shared" si="87"/>
        <v>36.682631711620871</v>
      </c>
      <c r="AX156" s="450">
        <f t="shared" si="88"/>
        <v>21.154524829846231</v>
      </c>
      <c r="AY156" s="450">
        <f t="shared" si="89"/>
        <v>34.80211746912024</v>
      </c>
      <c r="AZ156" s="450">
        <f t="shared" si="90"/>
        <v>32.74010587345601</v>
      </c>
      <c r="BA156" s="450">
        <f t="shared" si="91"/>
        <v>27.592639274010587</v>
      </c>
      <c r="BB156" s="450">
        <f t="shared" si="92"/>
        <v>38.800100831862864</v>
      </c>
      <c r="BC156" s="450">
        <f t="shared" si="93"/>
        <v>45.762540962944286</v>
      </c>
      <c r="BD156" s="450">
        <f t="shared" si="94"/>
        <v>22.354423997983364</v>
      </c>
      <c r="BE156" s="450">
        <f t="shared" si="95"/>
        <v>31.096546508696747</v>
      </c>
      <c r="BF156" s="450">
        <f t="shared" si="96"/>
        <v>66.710360473909745</v>
      </c>
      <c r="BG156" s="450">
        <f t="shared" si="97"/>
        <v>61.522561129316863</v>
      </c>
      <c r="BH156" s="450">
        <f t="shared" si="98"/>
        <v>40.952861104108898</v>
      </c>
      <c r="BI156" s="450">
        <f t="shared" si="99"/>
        <v>25.097050668011093</v>
      </c>
      <c r="BJ156" s="450">
        <f t="shared" si="100"/>
        <v>38.039424653390469</v>
      </c>
      <c r="BK156" s="450">
        <f t="shared" si="101"/>
        <v>35.079469422737581</v>
      </c>
      <c r="BL156" s="450">
        <f t="shared" si="102"/>
        <v>8.0098788505167633</v>
      </c>
      <c r="BM156" s="450">
        <f t="shared" si="103"/>
        <v>30.08379001764543</v>
      </c>
      <c r="BN156" s="450">
        <f t="shared" si="104"/>
        <v>24.91911804763032</v>
      </c>
      <c r="BQ156" s="549">
        <f t="shared" si="108"/>
        <v>41328</v>
      </c>
      <c r="BR156" s="450">
        <f t="shared" si="105"/>
        <v>29.463237345601172</v>
      </c>
      <c r="BT156" s="450">
        <f t="shared" si="106"/>
        <v>35.039470027728761</v>
      </c>
    </row>
    <row r="157" spans="1:72">
      <c r="A157" s="6">
        <v>2</v>
      </c>
      <c r="B157" s="6">
        <v>24</v>
      </c>
      <c r="C157" s="143">
        <f t="shared" si="107"/>
        <v>40963</v>
      </c>
      <c r="D157" s="82">
        <f t="shared" si="73"/>
        <v>74.231575973333335</v>
      </c>
      <c r="E157" s="82">
        <f t="shared" si="74"/>
        <v>37.425106491821573</v>
      </c>
      <c r="F157" s="355">
        <v>47.603279999999998</v>
      </c>
      <c r="G157" s="355">
        <v>41.65287</v>
      </c>
      <c r="H157" s="355">
        <v>49.586750000000002</v>
      </c>
      <c r="I157" s="355">
        <v>85.289209999999997</v>
      </c>
      <c r="J157" s="355">
        <v>87.272680000000008</v>
      </c>
      <c r="K157" s="355">
        <v>77.355330000000009</v>
      </c>
      <c r="L157" s="355">
        <v>45.619810000000001</v>
      </c>
      <c r="M157" s="355">
        <v>87.272680000000008</v>
      </c>
      <c r="N157" s="355">
        <v>73.388390000000001</v>
      </c>
      <c r="O157" s="355">
        <v>63.471040000000002</v>
      </c>
      <c r="P157" s="355">
        <v>71.404920000000004</v>
      </c>
      <c r="Q157" s="355">
        <v>97.031352400000003</v>
      </c>
      <c r="R157" s="82">
        <v>73.98</v>
      </c>
      <c r="S157" s="82">
        <v>47.97</v>
      </c>
      <c r="T157" s="82">
        <v>108.2</v>
      </c>
      <c r="U157" s="82">
        <v>64.98</v>
      </c>
      <c r="V157" s="82">
        <v>47.16</v>
      </c>
      <c r="W157" s="82">
        <v>60.9</v>
      </c>
      <c r="X157" s="82">
        <v>90.85</v>
      </c>
      <c r="Y157" s="82">
        <v>78.42</v>
      </c>
      <c r="Z157" s="82">
        <v>76.75</v>
      </c>
      <c r="AA157" s="82">
        <v>126.93</v>
      </c>
      <c r="AB157" s="82">
        <v>114.44</v>
      </c>
      <c r="AC157" s="82">
        <v>89.05</v>
      </c>
      <c r="AD157" s="82">
        <v>56.85</v>
      </c>
      <c r="AE157" s="82">
        <v>67.953682200000003</v>
      </c>
      <c r="AF157" s="10">
        <v>53.672698199999999</v>
      </c>
      <c r="AG157" s="10">
        <v>23.603293000000001</v>
      </c>
      <c r="AH157" s="10">
        <v>59.730701599999712</v>
      </c>
      <c r="AI157" s="10">
        <v>158.55859179999999</v>
      </c>
      <c r="AK157" s="450">
        <f t="shared" si="75"/>
        <v>23.999637005293671</v>
      </c>
      <c r="AL157" s="450">
        <f t="shared" si="76"/>
        <v>20.999682379631963</v>
      </c>
      <c r="AM157" s="450">
        <f t="shared" si="77"/>
        <v>24.999621880514244</v>
      </c>
      <c r="AN157" s="450">
        <f t="shared" si="78"/>
        <v>42.999349634484496</v>
      </c>
      <c r="AO157" s="450">
        <f t="shared" si="79"/>
        <v>43.999334509705072</v>
      </c>
      <c r="AP157" s="450">
        <f t="shared" si="80"/>
        <v>38.999410133602225</v>
      </c>
      <c r="AQ157" s="450">
        <f t="shared" si="81"/>
        <v>22.999652130073102</v>
      </c>
      <c r="AR157" s="450">
        <f t="shared" si="82"/>
        <v>43.999334509705072</v>
      </c>
      <c r="AS157" s="450">
        <f t="shared" si="83"/>
        <v>36.99944038316108</v>
      </c>
      <c r="AT157" s="450">
        <f t="shared" si="84"/>
        <v>31.999516007058229</v>
      </c>
      <c r="AU157" s="450">
        <f t="shared" si="85"/>
        <v>35.99945550794051</v>
      </c>
      <c r="AV157" s="450">
        <f t="shared" si="86"/>
        <v>48.919260095790271</v>
      </c>
      <c r="AW157" s="450">
        <f t="shared" si="87"/>
        <v>37.297706075119741</v>
      </c>
      <c r="AX157" s="450">
        <f t="shared" si="88"/>
        <v>24.184522309049658</v>
      </c>
      <c r="AY157" s="450">
        <f t="shared" si="89"/>
        <v>54.550037811948577</v>
      </c>
      <c r="AZ157" s="450">
        <f t="shared" si="90"/>
        <v>32.76027224602975</v>
      </c>
      <c r="BA157" s="450">
        <f t="shared" si="91"/>
        <v>23.776153264431557</v>
      </c>
      <c r="BB157" s="450">
        <f t="shared" si="92"/>
        <v>30.703302243508947</v>
      </c>
      <c r="BC157" s="450">
        <f t="shared" si="93"/>
        <v>45.802873708091752</v>
      </c>
      <c r="BD157" s="450">
        <f t="shared" si="94"/>
        <v>39.536173430804133</v>
      </c>
      <c r="BE157" s="450">
        <f t="shared" si="95"/>
        <v>38.694227375850765</v>
      </c>
      <c r="BF157" s="450">
        <f t="shared" si="96"/>
        <v>63.992941769599199</v>
      </c>
      <c r="BG157" s="450">
        <f t="shared" si="97"/>
        <v>57.695991933450969</v>
      </c>
      <c r="BH157" s="450">
        <f t="shared" si="98"/>
        <v>44.89538694227376</v>
      </c>
      <c r="BI157" s="450">
        <f t="shared" si="99"/>
        <v>28.661457020418453</v>
      </c>
      <c r="BJ157" s="450">
        <f t="shared" si="100"/>
        <v>34.259481825056717</v>
      </c>
      <c r="BK157" s="450">
        <f t="shared" si="101"/>
        <v>27.059590723468617</v>
      </c>
      <c r="BL157" s="450">
        <f t="shared" si="102"/>
        <v>11.89982001512478</v>
      </c>
      <c r="BM157" s="450">
        <f t="shared" si="103"/>
        <v>30.113789563902046</v>
      </c>
      <c r="BN157" s="450">
        <f t="shared" si="104"/>
        <v>79.938790925132338</v>
      </c>
      <c r="BQ157" s="549">
        <f t="shared" si="108"/>
        <v>41329</v>
      </c>
      <c r="BR157" s="450">
        <f t="shared" si="105"/>
        <v>27.402747643055168</v>
      </c>
      <c r="BT157" s="450">
        <f t="shared" si="106"/>
        <v>36.499447945550799</v>
      </c>
    </row>
    <row r="158" spans="1:72">
      <c r="A158" s="6">
        <v>2</v>
      </c>
      <c r="B158" s="6">
        <v>25</v>
      </c>
      <c r="C158" s="143">
        <f t="shared" si="107"/>
        <v>40964</v>
      </c>
      <c r="D158" s="82">
        <f t="shared" si="73"/>
        <v>67.212364201447826</v>
      </c>
      <c r="E158" s="82">
        <f t="shared" si="74"/>
        <v>33.886251973283095</v>
      </c>
      <c r="F158" s="355">
        <v>69.421450000000007</v>
      </c>
      <c r="G158" s="355">
        <v>51.570219999999999</v>
      </c>
      <c r="H158" s="355">
        <v>57.520630000000004</v>
      </c>
      <c r="I158" s="355">
        <v>61.487570000000005</v>
      </c>
      <c r="J158" s="355">
        <v>81.322270000000003</v>
      </c>
      <c r="K158" s="355">
        <v>41.65287</v>
      </c>
      <c r="L158" s="355">
        <v>53.553690000000003</v>
      </c>
      <c r="M158" s="355">
        <v>55.53716</v>
      </c>
      <c r="N158" s="355">
        <v>99.173500000000004</v>
      </c>
      <c r="O158" s="355">
        <v>63.471040000000002</v>
      </c>
      <c r="P158" s="355">
        <v>79.338800000000006</v>
      </c>
      <c r="Q158" s="355">
        <v>112.9387818</v>
      </c>
      <c r="R158" s="82">
        <v>67.39</v>
      </c>
      <c r="S158" s="82">
        <v>35.090000000000003</v>
      </c>
      <c r="T158" s="82">
        <v>85.3</v>
      </c>
      <c r="U158" s="82">
        <v>48.58</v>
      </c>
      <c r="V158" s="82">
        <v>54.37</v>
      </c>
      <c r="W158" s="82">
        <v>79.94</v>
      </c>
      <c r="X158" s="82">
        <v>106.77</v>
      </c>
      <c r="Y158" s="82">
        <v>47.86</v>
      </c>
      <c r="Z158" s="82">
        <v>62.11</v>
      </c>
      <c r="AA158" s="82">
        <v>128.57</v>
      </c>
      <c r="AB158" s="82">
        <v>122.48</v>
      </c>
      <c r="AC158" s="82">
        <v>52.39</v>
      </c>
      <c r="AD158" s="82">
        <v>27.03</v>
      </c>
      <c r="AE158" s="82">
        <v>83.28590530000001</v>
      </c>
      <c r="AF158" s="10">
        <v>54.148731000000005</v>
      </c>
      <c r="AG158" s="10">
        <v>31.140478999999999</v>
      </c>
      <c r="AH158" s="10">
        <v>65.740371000000863</v>
      </c>
      <c r="AI158" s="10">
        <v>37.187457943434332</v>
      </c>
      <c r="AK158" s="450">
        <f t="shared" si="75"/>
        <v>34.999470632719941</v>
      </c>
      <c r="AL158" s="450">
        <f t="shared" si="76"/>
        <v>25.99960675573481</v>
      </c>
      <c r="AM158" s="450">
        <f t="shared" si="77"/>
        <v>28.999561381396521</v>
      </c>
      <c r="AN158" s="450">
        <f t="shared" si="78"/>
        <v>30.999531131837664</v>
      </c>
      <c r="AO158" s="450">
        <f t="shared" si="79"/>
        <v>40.999379884043357</v>
      </c>
      <c r="AP158" s="450">
        <f t="shared" si="80"/>
        <v>20.999682379631963</v>
      </c>
      <c r="AQ158" s="450">
        <f t="shared" si="81"/>
        <v>26.999591630955383</v>
      </c>
      <c r="AR158" s="450">
        <f t="shared" si="82"/>
        <v>27.999576506175952</v>
      </c>
      <c r="AS158" s="450">
        <f t="shared" si="83"/>
        <v>49.999243761028488</v>
      </c>
      <c r="AT158" s="450">
        <f t="shared" si="84"/>
        <v>31.999516007058229</v>
      </c>
      <c r="AU158" s="450">
        <f t="shared" si="85"/>
        <v>39.999395008822788</v>
      </c>
      <c r="AV158" s="450">
        <f t="shared" si="86"/>
        <v>56.939138795059236</v>
      </c>
      <c r="AW158" s="450">
        <f t="shared" si="87"/>
        <v>33.975296193597174</v>
      </c>
      <c r="AX158" s="450">
        <f t="shared" si="88"/>
        <v>17.690950340307538</v>
      </c>
      <c r="AY158" s="450">
        <f t="shared" si="89"/>
        <v>43.004789513486259</v>
      </c>
      <c r="AZ158" s="450">
        <f t="shared" si="90"/>
        <v>24.49205949079909</v>
      </c>
      <c r="BA158" s="450">
        <f t="shared" si="91"/>
        <v>27.411141920846987</v>
      </c>
      <c r="BB158" s="450">
        <f t="shared" si="92"/>
        <v>40.302495588606</v>
      </c>
      <c r="BC158" s="450">
        <f t="shared" si="93"/>
        <v>53.829089992437609</v>
      </c>
      <c r="BD158" s="450">
        <f t="shared" si="94"/>
        <v>24.129064784471893</v>
      </c>
      <c r="BE158" s="450">
        <f t="shared" si="95"/>
        <v>31.313335013864378</v>
      </c>
      <c r="BF158" s="450">
        <f t="shared" si="96"/>
        <v>64.819763045122258</v>
      </c>
      <c r="BG158" s="450">
        <f t="shared" si="97"/>
        <v>61.749432820771368</v>
      </c>
      <c r="BH158" s="450">
        <f t="shared" si="98"/>
        <v>26.412906478447191</v>
      </c>
      <c r="BI158" s="450">
        <f t="shared" si="99"/>
        <v>13.627426266700278</v>
      </c>
      <c r="BJ158" s="450">
        <f t="shared" si="100"/>
        <v>41.989364910511725</v>
      </c>
      <c r="BK158" s="450">
        <f t="shared" si="101"/>
        <v>27.299587093521556</v>
      </c>
      <c r="BL158" s="450">
        <f t="shared" si="102"/>
        <v>15.699762540962944</v>
      </c>
      <c r="BM158" s="450">
        <f t="shared" si="103"/>
        <v>33.143620368036736</v>
      </c>
      <c r="BN158" s="450">
        <f t="shared" si="104"/>
        <v>18.748403298933365</v>
      </c>
      <c r="BQ158" s="549">
        <f t="shared" si="108"/>
        <v>41330</v>
      </c>
      <c r="BR158" s="450">
        <f t="shared" si="105"/>
        <v>25.370443912276389</v>
      </c>
      <c r="BT158" s="450">
        <f t="shared" si="106"/>
        <v>31.156433072851023</v>
      </c>
    </row>
    <row r="159" spans="1:72">
      <c r="A159" s="6">
        <v>2</v>
      </c>
      <c r="B159" s="6">
        <v>26</v>
      </c>
      <c r="C159" s="143">
        <f t="shared" si="107"/>
        <v>40965</v>
      </c>
      <c r="D159" s="82">
        <f t="shared" si="73"/>
        <v>70.419048004074099</v>
      </c>
      <c r="E159" s="82">
        <f t="shared" si="74"/>
        <v>35.50295593282182</v>
      </c>
      <c r="F159" s="355">
        <v>55.53716</v>
      </c>
      <c r="G159" s="355">
        <v>51.570219999999999</v>
      </c>
      <c r="H159" s="355">
        <v>57.520630000000004</v>
      </c>
      <c r="I159" s="355">
        <v>71.404920000000004</v>
      </c>
      <c r="J159" s="355">
        <v>81.322270000000003</v>
      </c>
      <c r="K159" s="355">
        <v>41.65287</v>
      </c>
      <c r="L159" s="355">
        <v>53.553690000000003</v>
      </c>
      <c r="M159" s="355">
        <v>57.520630000000004</v>
      </c>
      <c r="N159" s="355">
        <v>91.239620000000002</v>
      </c>
      <c r="O159" s="355">
        <v>57.520630000000004</v>
      </c>
      <c r="P159" s="355">
        <v>79.338800000000006</v>
      </c>
      <c r="Q159" s="355">
        <v>113.6329963</v>
      </c>
      <c r="R159" s="82">
        <v>129.93</v>
      </c>
      <c r="S159" s="82">
        <v>36.130000000000003</v>
      </c>
      <c r="T159" s="82">
        <v>85.92</v>
      </c>
      <c r="U159" s="82">
        <v>65.12</v>
      </c>
      <c r="V159" s="82">
        <v>59.6</v>
      </c>
      <c r="W159" s="82">
        <v>64.28</v>
      </c>
      <c r="X159" s="82">
        <v>75.59</v>
      </c>
      <c r="Y159" s="82">
        <v>83.19</v>
      </c>
      <c r="Z159" s="82">
        <v>76.44</v>
      </c>
      <c r="AA159" s="82">
        <v>130.16999999999999</v>
      </c>
      <c r="AB159" s="82">
        <v>114.92</v>
      </c>
      <c r="AC159" s="82">
        <v>41.32</v>
      </c>
      <c r="AD159" s="82">
        <v>57.35</v>
      </c>
      <c r="AE159" s="82">
        <v>76.185082699999995</v>
      </c>
      <c r="AF159" s="10">
        <v>77.335495300000005</v>
      </c>
      <c r="AG159" s="10">
        <v>8.9057803</v>
      </c>
      <c r="AH159" s="10">
        <v>65.700701600000869</v>
      </c>
      <c r="AI159" s="10">
        <v>52.669943922222217</v>
      </c>
      <c r="AK159" s="450">
        <f t="shared" si="75"/>
        <v>27.999576506175952</v>
      </c>
      <c r="AL159" s="450">
        <f t="shared" si="76"/>
        <v>25.99960675573481</v>
      </c>
      <c r="AM159" s="450">
        <f t="shared" si="77"/>
        <v>28.999561381396521</v>
      </c>
      <c r="AN159" s="450">
        <f t="shared" si="78"/>
        <v>35.99945550794051</v>
      </c>
      <c r="AO159" s="450">
        <f t="shared" si="79"/>
        <v>40.999379884043357</v>
      </c>
      <c r="AP159" s="450">
        <f t="shared" si="80"/>
        <v>20.999682379631963</v>
      </c>
      <c r="AQ159" s="450">
        <f t="shared" si="81"/>
        <v>26.999591630955383</v>
      </c>
      <c r="AR159" s="450">
        <f t="shared" si="82"/>
        <v>28.999561381396521</v>
      </c>
      <c r="AS159" s="450">
        <f t="shared" si="83"/>
        <v>45.999304260146204</v>
      </c>
      <c r="AT159" s="450">
        <f t="shared" si="84"/>
        <v>28.999561381396521</v>
      </c>
      <c r="AU159" s="450">
        <f t="shared" si="85"/>
        <v>39.999395008822788</v>
      </c>
      <c r="AV159" s="450">
        <f t="shared" si="86"/>
        <v>57.289133501386438</v>
      </c>
      <c r="AW159" s="450">
        <f t="shared" si="87"/>
        <v>65.505419712629191</v>
      </c>
      <c r="AX159" s="450">
        <f t="shared" si="88"/>
        <v>18.215276027224604</v>
      </c>
      <c r="AY159" s="450">
        <f t="shared" si="89"/>
        <v>43.317368288379129</v>
      </c>
      <c r="AZ159" s="450">
        <f t="shared" si="90"/>
        <v>32.830854550037813</v>
      </c>
      <c r="BA159" s="450">
        <f t="shared" si="91"/>
        <v>30.047895134862618</v>
      </c>
      <c r="BB159" s="450">
        <f t="shared" si="92"/>
        <v>32.407360725989413</v>
      </c>
      <c r="BC159" s="450">
        <f t="shared" si="93"/>
        <v>38.109402571212506</v>
      </c>
      <c r="BD159" s="450">
        <f t="shared" si="94"/>
        <v>41.941013360221831</v>
      </c>
      <c r="BE159" s="450">
        <f t="shared" si="95"/>
        <v>38.537937988404337</v>
      </c>
      <c r="BF159" s="450">
        <f t="shared" si="96"/>
        <v>65.626417948071577</v>
      </c>
      <c r="BG159" s="450">
        <f t="shared" si="97"/>
        <v>57.937988404335769</v>
      </c>
      <c r="BH159" s="450">
        <f t="shared" si="98"/>
        <v>20.831862868666498</v>
      </c>
      <c r="BI159" s="450">
        <f t="shared" si="99"/>
        <v>28.91353667759012</v>
      </c>
      <c r="BJ159" s="450">
        <f t="shared" si="100"/>
        <v>38.409419057222081</v>
      </c>
      <c r="BK159" s="450">
        <f t="shared" si="101"/>
        <v>38.989410284850017</v>
      </c>
      <c r="BL159" s="450">
        <f t="shared" si="102"/>
        <v>4.4899320897403578</v>
      </c>
      <c r="BM159" s="450">
        <f t="shared" si="103"/>
        <v>33.123620670532326</v>
      </c>
      <c r="BN159" s="450">
        <f t="shared" si="104"/>
        <v>26.554042814329325</v>
      </c>
      <c r="BQ159" s="549">
        <f t="shared" si="108"/>
        <v>41331</v>
      </c>
      <c r="BR159" s="450">
        <f t="shared" si="105"/>
        <v>32.768615691958772</v>
      </c>
      <c r="BT159" s="450">
        <f t="shared" si="106"/>
        <v>32.977237610285073</v>
      </c>
    </row>
    <row r="160" spans="1:72">
      <c r="A160" s="6">
        <v>2</v>
      </c>
      <c r="B160" s="6">
        <v>27</v>
      </c>
      <c r="C160" s="143">
        <f t="shared" si="107"/>
        <v>40966</v>
      </c>
      <c r="D160" s="82">
        <f t="shared" si="73"/>
        <v>67.677953397542112</v>
      </c>
      <c r="E160" s="82">
        <f t="shared" si="74"/>
        <v>34.12098665346192</v>
      </c>
      <c r="F160" s="355">
        <v>63.471040000000002</v>
      </c>
      <c r="G160" s="355">
        <v>33.718989999999998</v>
      </c>
      <c r="H160" s="355">
        <v>49.586750000000002</v>
      </c>
      <c r="I160" s="355">
        <v>95.206559999999996</v>
      </c>
      <c r="J160" s="355">
        <v>59.504100000000001</v>
      </c>
      <c r="K160" s="355">
        <v>41.65287</v>
      </c>
      <c r="L160" s="355">
        <v>53.553690000000003</v>
      </c>
      <c r="M160" s="355">
        <v>81.322270000000003</v>
      </c>
      <c r="N160" s="355">
        <v>75.371859999999998</v>
      </c>
      <c r="O160" s="355">
        <v>57.520630000000004</v>
      </c>
      <c r="P160" s="355">
        <v>81.322270000000003</v>
      </c>
      <c r="Q160" s="355">
        <v>96.634658400000006</v>
      </c>
      <c r="R160" s="82">
        <v>107.78</v>
      </c>
      <c r="S160" s="82">
        <v>29.68</v>
      </c>
      <c r="T160" s="82">
        <v>89.95</v>
      </c>
      <c r="U160" s="82">
        <v>57.35</v>
      </c>
      <c r="V160" s="82">
        <v>67.63</v>
      </c>
      <c r="W160" s="82">
        <v>64.78</v>
      </c>
      <c r="X160" s="82">
        <v>91.13</v>
      </c>
      <c r="Y160" s="82">
        <v>67.61</v>
      </c>
      <c r="Z160" s="82">
        <v>62.18</v>
      </c>
      <c r="AA160" s="82">
        <v>125.16</v>
      </c>
      <c r="AB160" s="82">
        <v>137.02000000000001</v>
      </c>
      <c r="AC160" s="82">
        <v>28.06</v>
      </c>
      <c r="AD160" s="82">
        <v>49.66</v>
      </c>
      <c r="AE160" s="82">
        <v>60.3966615</v>
      </c>
      <c r="AF160" s="10">
        <v>46.314024500000002</v>
      </c>
      <c r="AG160" s="10">
        <v>23.127260200000002</v>
      </c>
      <c r="AH160" s="10">
        <v>65.700701600000869</v>
      </c>
      <c r="AI160" s="10">
        <v>67.944265726262643</v>
      </c>
      <c r="AK160" s="450">
        <f t="shared" si="75"/>
        <v>31.999516007058229</v>
      </c>
      <c r="AL160" s="450">
        <f t="shared" si="76"/>
        <v>16.999742878749682</v>
      </c>
      <c r="AM160" s="450">
        <f t="shared" si="77"/>
        <v>24.999621880514244</v>
      </c>
      <c r="AN160" s="450">
        <f t="shared" si="78"/>
        <v>47.999274010587342</v>
      </c>
      <c r="AO160" s="450">
        <f t="shared" si="79"/>
        <v>29.999546256617091</v>
      </c>
      <c r="AP160" s="450">
        <f t="shared" si="80"/>
        <v>20.999682379631963</v>
      </c>
      <c r="AQ160" s="450">
        <f t="shared" si="81"/>
        <v>26.999591630955383</v>
      </c>
      <c r="AR160" s="450">
        <f t="shared" si="82"/>
        <v>40.999379884043357</v>
      </c>
      <c r="AS160" s="450">
        <f t="shared" si="83"/>
        <v>37.999425258381649</v>
      </c>
      <c r="AT160" s="450">
        <f t="shared" si="84"/>
        <v>28.999561381396521</v>
      </c>
      <c r="AU160" s="450">
        <f t="shared" si="85"/>
        <v>40.999379884043357</v>
      </c>
      <c r="AV160" s="450">
        <f t="shared" si="86"/>
        <v>48.719263120746156</v>
      </c>
      <c r="AW160" s="450">
        <f t="shared" si="87"/>
        <v>54.338290899924374</v>
      </c>
      <c r="AX160" s="450">
        <f t="shared" si="88"/>
        <v>14.963448449710109</v>
      </c>
      <c r="AY160" s="450">
        <f t="shared" si="89"/>
        <v>45.349130325182756</v>
      </c>
      <c r="AZ160" s="450">
        <f t="shared" si="90"/>
        <v>28.91353667759012</v>
      </c>
      <c r="BA160" s="450">
        <f t="shared" si="91"/>
        <v>34.096294429039574</v>
      </c>
      <c r="BB160" s="450">
        <f t="shared" si="92"/>
        <v>32.659440383161076</v>
      </c>
      <c r="BC160" s="450">
        <f t="shared" si="93"/>
        <v>45.944038316107886</v>
      </c>
      <c r="BD160" s="450">
        <f t="shared" si="94"/>
        <v>34.086211242752711</v>
      </c>
      <c r="BE160" s="450">
        <f t="shared" si="95"/>
        <v>31.348626165868414</v>
      </c>
      <c r="BF160" s="450">
        <f t="shared" si="96"/>
        <v>63.100579783211494</v>
      </c>
      <c r="BG160" s="450">
        <f t="shared" si="97"/>
        <v>69.079909251323429</v>
      </c>
      <c r="BH160" s="450">
        <f t="shared" si="98"/>
        <v>14.146710360473909</v>
      </c>
      <c r="BI160" s="450">
        <f t="shared" si="99"/>
        <v>25.036551550289889</v>
      </c>
      <c r="BJ160" s="450">
        <f t="shared" si="100"/>
        <v>30.449539450466347</v>
      </c>
      <c r="BK160" s="450">
        <f t="shared" si="101"/>
        <v>23.349646836400304</v>
      </c>
      <c r="BL160" s="450">
        <f t="shared" si="102"/>
        <v>11.659823645071844</v>
      </c>
      <c r="BM160" s="450">
        <f t="shared" si="103"/>
        <v>33.123620670532326</v>
      </c>
      <c r="BN160" s="450">
        <f t="shared" si="104"/>
        <v>34.254734422113756</v>
      </c>
      <c r="BQ160" s="549">
        <f t="shared" si="108"/>
        <v>41332</v>
      </c>
      <c r="BR160" s="450">
        <f t="shared" si="105"/>
        <v>28.901528371565519</v>
      </c>
      <c r="BT160" s="450">
        <f t="shared" si="106"/>
        <v>32.329478195109651</v>
      </c>
    </row>
    <row r="161" spans="1:72">
      <c r="A161" s="6">
        <v>2</v>
      </c>
      <c r="B161" s="6">
        <v>28</v>
      </c>
      <c r="C161" s="143">
        <f t="shared" si="107"/>
        <v>40967</v>
      </c>
      <c r="D161" s="82">
        <f t="shared" si="73"/>
        <v>72.22714483151502</v>
      </c>
      <c r="E161" s="82">
        <f t="shared" si="74"/>
        <v>36.414538577097218</v>
      </c>
      <c r="F161" s="355">
        <v>55.53716</v>
      </c>
      <c r="G161" s="355">
        <v>43.636340000000004</v>
      </c>
      <c r="H161" s="355">
        <v>57.520630000000004</v>
      </c>
      <c r="I161" s="355">
        <v>87.272680000000008</v>
      </c>
      <c r="J161" s="355">
        <v>91.239620000000002</v>
      </c>
      <c r="K161" s="355">
        <v>57.520630000000004</v>
      </c>
      <c r="L161" s="355">
        <v>45.619810000000001</v>
      </c>
      <c r="M161" s="355">
        <v>111.07432</v>
      </c>
      <c r="N161" s="355">
        <v>91.239620000000002</v>
      </c>
      <c r="O161" s="355">
        <v>43.636340000000004</v>
      </c>
      <c r="P161" s="355">
        <v>73.388390000000001</v>
      </c>
      <c r="Q161" s="355">
        <v>94.433006700000007</v>
      </c>
      <c r="R161" s="82">
        <v>100.77</v>
      </c>
      <c r="S161" s="82">
        <v>53.56</v>
      </c>
      <c r="T161" s="82">
        <v>86.67</v>
      </c>
      <c r="U161" s="82">
        <v>65.42</v>
      </c>
      <c r="V161" s="82">
        <v>60.11</v>
      </c>
      <c r="W161" s="82">
        <v>72.19</v>
      </c>
      <c r="X161" s="82">
        <v>83.7</v>
      </c>
      <c r="Y161" s="82">
        <v>68.25</v>
      </c>
      <c r="Z161" s="82">
        <v>76.86</v>
      </c>
      <c r="AA161" s="82">
        <v>127.85</v>
      </c>
      <c r="AB161" s="82">
        <v>105.46</v>
      </c>
      <c r="AC161" s="82">
        <v>72.150000000000006</v>
      </c>
      <c r="AD161" s="82">
        <v>57.45</v>
      </c>
      <c r="AE161" s="82">
        <v>115.0214253</v>
      </c>
      <c r="AF161" s="10">
        <v>54.3669127</v>
      </c>
      <c r="AG161" s="10">
        <v>15.986768200000002</v>
      </c>
      <c r="AH161" s="10">
        <v>53.500701599996518</v>
      </c>
      <c r="AI161" s="10">
        <v>45.379990445454538</v>
      </c>
      <c r="AK161" s="450">
        <f t="shared" si="75"/>
        <v>27.999576506175952</v>
      </c>
      <c r="AL161" s="450">
        <f t="shared" si="76"/>
        <v>21.999667254852536</v>
      </c>
      <c r="AM161" s="450">
        <f t="shared" si="77"/>
        <v>28.999561381396521</v>
      </c>
      <c r="AN161" s="450">
        <f t="shared" si="78"/>
        <v>43.999334509705072</v>
      </c>
      <c r="AO161" s="450">
        <f t="shared" si="79"/>
        <v>45.999304260146204</v>
      </c>
      <c r="AP161" s="450">
        <f t="shared" si="80"/>
        <v>28.999561381396521</v>
      </c>
      <c r="AQ161" s="450">
        <f t="shared" si="81"/>
        <v>22.999652130073102</v>
      </c>
      <c r="AR161" s="450">
        <f t="shared" si="82"/>
        <v>55.999153012351904</v>
      </c>
      <c r="AS161" s="450">
        <f t="shared" si="83"/>
        <v>45.999304260146204</v>
      </c>
      <c r="AT161" s="450">
        <f t="shared" si="84"/>
        <v>21.999667254852536</v>
      </c>
      <c r="AU161" s="450">
        <f t="shared" si="85"/>
        <v>36.99944038316108</v>
      </c>
      <c r="AV161" s="450">
        <f t="shared" si="86"/>
        <v>47.609279909251327</v>
      </c>
      <c r="AW161" s="450">
        <f t="shared" si="87"/>
        <v>50.80413410637761</v>
      </c>
      <c r="AX161" s="450">
        <f t="shared" si="88"/>
        <v>27.002772876228889</v>
      </c>
      <c r="AY161" s="450">
        <f t="shared" si="89"/>
        <v>43.69548777413663</v>
      </c>
      <c r="AZ161" s="450">
        <f t="shared" si="90"/>
        <v>32.982102344340809</v>
      </c>
      <c r="BA161" s="450">
        <f t="shared" si="91"/>
        <v>30.305016385177716</v>
      </c>
      <c r="BB161" s="450">
        <f t="shared" si="92"/>
        <v>36.395260902445173</v>
      </c>
      <c r="BC161" s="450">
        <f t="shared" si="93"/>
        <v>42.198134610536933</v>
      </c>
      <c r="BD161" s="450">
        <f t="shared" si="94"/>
        <v>34.408873203932444</v>
      </c>
      <c r="BE161" s="450">
        <f t="shared" si="95"/>
        <v>38.749684900428534</v>
      </c>
      <c r="BF161" s="450">
        <f t="shared" si="96"/>
        <v>64.456768338795058</v>
      </c>
      <c r="BG161" s="450">
        <f t="shared" si="97"/>
        <v>53.168641290647841</v>
      </c>
      <c r="BH161" s="450">
        <f t="shared" si="98"/>
        <v>36.37509452987144</v>
      </c>
      <c r="BI161" s="450">
        <f t="shared" si="99"/>
        <v>28.963952609024453</v>
      </c>
      <c r="BJ161" s="450">
        <f t="shared" si="100"/>
        <v>57.989122914040841</v>
      </c>
      <c r="BK161" s="450">
        <f t="shared" si="101"/>
        <v>27.409585429795815</v>
      </c>
      <c r="BL161" s="450">
        <f t="shared" si="102"/>
        <v>8.0598780942777921</v>
      </c>
      <c r="BM161" s="450">
        <f t="shared" si="103"/>
        <v>26.972877035541476</v>
      </c>
      <c r="BN161" s="450">
        <f t="shared" si="104"/>
        <v>22.878744867887338</v>
      </c>
      <c r="BQ161" s="549">
        <f t="shared" si="108"/>
        <v>41333</v>
      </c>
      <c r="BR161" s="450">
        <f t="shared" si="105"/>
        <v>28.412857864884863</v>
      </c>
      <c r="BT161" s="450">
        <f t="shared" si="106"/>
        <v>35.391983866901938</v>
      </c>
    </row>
    <row r="162" spans="1:72">
      <c r="A162" s="6">
        <v>3</v>
      </c>
      <c r="B162" s="6">
        <v>1</v>
      </c>
      <c r="C162" s="143">
        <f>C161+1</f>
        <v>40968</v>
      </c>
      <c r="D162" s="82">
        <f t="shared" si="73"/>
        <v>74.38400548670046</v>
      </c>
      <c r="E162" s="82">
        <f t="shared" si="74"/>
        <v>37.501956413104537</v>
      </c>
      <c r="F162" s="355">
        <v>47.603279999999998</v>
      </c>
      <c r="G162" s="355">
        <v>51.570219999999999</v>
      </c>
      <c r="H162" s="355">
        <v>57.520630000000004</v>
      </c>
      <c r="I162" s="355">
        <v>89.256150000000005</v>
      </c>
      <c r="J162" s="355">
        <v>71.404920000000004</v>
      </c>
      <c r="K162" s="355">
        <v>97.190030000000007</v>
      </c>
      <c r="L162" s="355">
        <v>45.619810000000001</v>
      </c>
      <c r="M162" s="355">
        <v>107.10738000000001</v>
      </c>
      <c r="N162" s="355">
        <v>91.239620000000002</v>
      </c>
      <c r="O162" s="355">
        <v>51.570219999999999</v>
      </c>
      <c r="P162" s="355">
        <v>65.454509999999999</v>
      </c>
      <c r="Q162" s="355">
        <v>109.4677093</v>
      </c>
      <c r="R162" s="82">
        <v>101.61</v>
      </c>
      <c r="S162" s="82">
        <v>62.91</v>
      </c>
      <c r="T162" s="82">
        <v>71.73</v>
      </c>
      <c r="U162" s="82">
        <v>65.88</v>
      </c>
      <c r="V162" s="82">
        <v>68.13</v>
      </c>
      <c r="W162" s="82">
        <v>80.42</v>
      </c>
      <c r="X162" s="82">
        <v>67.98</v>
      </c>
      <c r="Y162" s="82">
        <v>88.79</v>
      </c>
      <c r="Z162" s="82">
        <v>84.02</v>
      </c>
      <c r="AA162" s="82">
        <v>124.78</v>
      </c>
      <c r="AB162" s="82">
        <v>90.73</v>
      </c>
      <c r="AC162" s="82">
        <v>80.849999999999994</v>
      </c>
      <c r="AD162" s="82">
        <v>57.14</v>
      </c>
      <c r="AE162" s="82">
        <v>76.304090900000006</v>
      </c>
      <c r="AF162" s="10">
        <v>61.983437500000001</v>
      </c>
      <c r="AG162" s="10">
        <v>30.9024626</v>
      </c>
      <c r="AH162" s="10">
        <v>65.71070160000292</v>
      </c>
      <c r="AI162" s="10">
        <v>66.644992701010096</v>
      </c>
      <c r="AK162" s="450">
        <f t="shared" si="75"/>
        <v>23.999637005293671</v>
      </c>
      <c r="AL162" s="450">
        <f t="shared" si="76"/>
        <v>25.99960675573481</v>
      </c>
      <c r="AM162" s="450">
        <f t="shared" si="77"/>
        <v>28.999561381396521</v>
      </c>
      <c r="AN162" s="450">
        <f t="shared" si="78"/>
        <v>44.999319384925641</v>
      </c>
      <c r="AO162" s="450">
        <f t="shared" si="79"/>
        <v>35.99945550794051</v>
      </c>
      <c r="AP162" s="450">
        <f t="shared" si="80"/>
        <v>48.999258885807919</v>
      </c>
      <c r="AQ162" s="450">
        <f t="shared" si="81"/>
        <v>22.999652130073102</v>
      </c>
      <c r="AR162" s="450">
        <f t="shared" si="82"/>
        <v>53.999183261910765</v>
      </c>
      <c r="AS162" s="450">
        <f t="shared" si="83"/>
        <v>45.999304260146204</v>
      </c>
      <c r="AT162" s="450">
        <f t="shared" si="84"/>
        <v>25.99960675573481</v>
      </c>
      <c r="AU162" s="450">
        <f t="shared" si="85"/>
        <v>32.999500882278802</v>
      </c>
      <c r="AV162" s="450">
        <f t="shared" si="86"/>
        <v>55.189165263423241</v>
      </c>
      <c r="AW162" s="450">
        <f t="shared" si="87"/>
        <v>51.22762793042601</v>
      </c>
      <c r="AX162" s="450">
        <f t="shared" si="88"/>
        <v>31.716662465339045</v>
      </c>
      <c r="AY162" s="450">
        <f t="shared" si="89"/>
        <v>36.163347617847243</v>
      </c>
      <c r="AZ162" s="450">
        <f t="shared" si="90"/>
        <v>33.214015628938739</v>
      </c>
      <c r="BA162" s="450">
        <f t="shared" si="91"/>
        <v>34.348374086211237</v>
      </c>
      <c r="BB162" s="450">
        <f t="shared" si="92"/>
        <v>40.5444920594908</v>
      </c>
      <c r="BC162" s="450">
        <f t="shared" si="93"/>
        <v>34.272750189059742</v>
      </c>
      <c r="BD162" s="450">
        <f t="shared" si="94"/>
        <v>44.764305520544497</v>
      </c>
      <c r="BE162" s="450">
        <f t="shared" si="95"/>
        <v>42.359465591126792</v>
      </c>
      <c r="BF162" s="450">
        <f t="shared" si="96"/>
        <v>62.908999243761031</v>
      </c>
      <c r="BG162" s="450">
        <f t="shared" si="97"/>
        <v>45.742374590370559</v>
      </c>
      <c r="BH162" s="450">
        <f t="shared" si="98"/>
        <v>40.761280564658428</v>
      </c>
      <c r="BI162" s="450">
        <f t="shared" si="99"/>
        <v>28.807663221578018</v>
      </c>
      <c r="BJ162" s="450">
        <f t="shared" si="100"/>
        <v>38.469418149735318</v>
      </c>
      <c r="BK162" s="450">
        <f t="shared" si="101"/>
        <v>31.249527350642804</v>
      </c>
      <c r="BL162" s="450">
        <f t="shared" si="102"/>
        <v>15.579764355936476</v>
      </c>
      <c r="BM162" s="450">
        <f t="shared" si="103"/>
        <v>33.128662263676794</v>
      </c>
      <c r="BN162" s="450">
        <f t="shared" si="104"/>
        <v>33.599693824557647</v>
      </c>
      <c r="BQ162" s="549">
        <f>BQ161+1</f>
        <v>41334</v>
      </c>
      <c r="BR162" s="450">
        <f t="shared" si="105"/>
        <v>31.883556730527211</v>
      </c>
      <c r="BT162" s="450">
        <f t="shared" si="106"/>
        <v>35.173914797075874</v>
      </c>
    </row>
    <row r="163" spans="1:72">
      <c r="A163" s="6">
        <v>3</v>
      </c>
      <c r="B163" s="6">
        <v>2</v>
      </c>
      <c r="C163" s="143">
        <f t="shared" si="107"/>
        <v>40969</v>
      </c>
      <c r="D163" s="82">
        <f t="shared" si="73"/>
        <v>73.160186047474582</v>
      </c>
      <c r="E163" s="82">
        <f t="shared" si="74"/>
        <v>36.884947111614785</v>
      </c>
      <c r="F163" s="355">
        <v>47.603279999999998</v>
      </c>
      <c r="G163" s="355">
        <v>45.619810000000001</v>
      </c>
      <c r="H163" s="355">
        <v>49.586750000000002</v>
      </c>
      <c r="I163" s="355">
        <v>105.12391000000001</v>
      </c>
      <c r="J163" s="355">
        <v>95.206559999999996</v>
      </c>
      <c r="K163" s="355">
        <v>53.553690000000003</v>
      </c>
      <c r="L163" s="355">
        <v>61.487570000000005</v>
      </c>
      <c r="M163" s="355">
        <v>75.371859999999998</v>
      </c>
      <c r="N163" s="355">
        <v>83.30574</v>
      </c>
      <c r="O163" s="355">
        <v>69.421450000000007</v>
      </c>
      <c r="P163" s="355">
        <v>83.30574</v>
      </c>
      <c r="Q163" s="355">
        <v>110.5189484</v>
      </c>
      <c r="R163" s="82">
        <v>79.849999999999994</v>
      </c>
      <c r="S163" s="82">
        <v>56.05</v>
      </c>
      <c r="T163" s="82">
        <v>94.9</v>
      </c>
      <c r="U163" s="82">
        <v>65.540000000000006</v>
      </c>
      <c r="V163" s="82">
        <v>68.75</v>
      </c>
      <c r="W163" s="82">
        <v>72.86</v>
      </c>
      <c r="X163" s="82">
        <v>77.010000000000005</v>
      </c>
      <c r="Y163" s="82">
        <v>67.77</v>
      </c>
      <c r="Z163" s="82">
        <v>69.41</v>
      </c>
      <c r="AA163" s="82">
        <v>126.53</v>
      </c>
      <c r="AB163" s="82">
        <v>102.52</v>
      </c>
      <c r="AC163" s="82">
        <v>87.82</v>
      </c>
      <c r="AD163" s="82">
        <v>49.83</v>
      </c>
      <c r="AE163" s="82">
        <v>99.808210400000007</v>
      </c>
      <c r="AF163" s="10">
        <v>54.485920899999996</v>
      </c>
      <c r="AG163" s="10">
        <v>23.722301200000004</v>
      </c>
      <c r="AH163" s="10">
        <v>59.460701599995637</v>
      </c>
      <c r="AI163" s="10">
        <v>58.383138924242431</v>
      </c>
      <c r="AK163" s="450">
        <f t="shared" si="75"/>
        <v>23.999637005293671</v>
      </c>
      <c r="AL163" s="450">
        <f t="shared" si="76"/>
        <v>22.999652130073102</v>
      </c>
      <c r="AM163" s="450">
        <f t="shared" si="77"/>
        <v>24.999621880514244</v>
      </c>
      <c r="AN163" s="450">
        <f t="shared" si="78"/>
        <v>52.999198386690196</v>
      </c>
      <c r="AO163" s="450">
        <f t="shared" si="79"/>
        <v>47.999274010587342</v>
      </c>
      <c r="AP163" s="450">
        <f t="shared" si="80"/>
        <v>26.999591630955383</v>
      </c>
      <c r="AQ163" s="450">
        <f t="shared" si="81"/>
        <v>30.999531131837664</v>
      </c>
      <c r="AR163" s="450">
        <f t="shared" si="82"/>
        <v>37.999425258381649</v>
      </c>
      <c r="AS163" s="450">
        <f t="shared" si="83"/>
        <v>41.999364759263926</v>
      </c>
      <c r="AT163" s="450">
        <f t="shared" si="84"/>
        <v>34.999470632719941</v>
      </c>
      <c r="AU163" s="450">
        <f t="shared" si="85"/>
        <v>41.999364759263926</v>
      </c>
      <c r="AV163" s="450">
        <f t="shared" si="86"/>
        <v>55.719157247290141</v>
      </c>
      <c r="AW163" s="450">
        <f t="shared" si="87"/>
        <v>40.257121250315095</v>
      </c>
      <c r="AX163" s="450">
        <f t="shared" si="88"/>
        <v>28.258129568943783</v>
      </c>
      <c r="AY163" s="450">
        <f t="shared" si="89"/>
        <v>47.844718931182257</v>
      </c>
      <c r="AZ163" s="450">
        <f t="shared" si="90"/>
        <v>33.042601462062017</v>
      </c>
      <c r="BA163" s="450">
        <f t="shared" si="91"/>
        <v>34.660952861104107</v>
      </c>
      <c r="BB163" s="450">
        <f t="shared" si="92"/>
        <v>36.733047643055201</v>
      </c>
      <c r="BC163" s="450">
        <f t="shared" si="93"/>
        <v>38.825308797580036</v>
      </c>
      <c r="BD163" s="450">
        <f t="shared" si="94"/>
        <v>34.166876733047637</v>
      </c>
      <c r="BE163" s="450">
        <f t="shared" si="95"/>
        <v>34.993698008570703</v>
      </c>
      <c r="BF163" s="450">
        <f t="shared" si="96"/>
        <v>63.791278043861858</v>
      </c>
      <c r="BG163" s="450">
        <f t="shared" si="97"/>
        <v>51.686412906478445</v>
      </c>
      <c r="BH163" s="450">
        <f t="shared" si="98"/>
        <v>44.275270985631458</v>
      </c>
      <c r="BI163" s="450">
        <f t="shared" si="99"/>
        <v>25.122258633728258</v>
      </c>
      <c r="BJ163" s="450">
        <f t="shared" si="100"/>
        <v>50.319238921099071</v>
      </c>
      <c r="BK163" s="450">
        <f t="shared" si="101"/>
        <v>27.469584522309049</v>
      </c>
      <c r="BL163" s="450">
        <f t="shared" si="102"/>
        <v>11.959819107638015</v>
      </c>
      <c r="BM163" s="450">
        <f t="shared" si="103"/>
        <v>29.977666549027294</v>
      </c>
      <c r="BN163" s="450">
        <f t="shared" si="104"/>
        <v>29.434403289257588</v>
      </c>
      <c r="BQ163" s="549">
        <f t="shared" si="108"/>
        <v>41335</v>
      </c>
      <c r="BR163" s="450">
        <f t="shared" si="105"/>
        <v>29.307615641542174</v>
      </c>
      <c r="BT163" s="450">
        <f t="shared" si="106"/>
        <v>34.996584320645326</v>
      </c>
    </row>
    <row r="164" spans="1:72">
      <c r="A164" s="6">
        <v>3</v>
      </c>
      <c r="B164" s="6">
        <v>3</v>
      </c>
      <c r="C164" s="143">
        <f t="shared" si="107"/>
        <v>40970</v>
      </c>
      <c r="D164" s="82">
        <f t="shared" si="73"/>
        <v>76.058997372424315</v>
      </c>
      <c r="E164" s="82">
        <f t="shared" si="74"/>
        <v>38.346431946247897</v>
      </c>
      <c r="F164" s="355">
        <v>63.471040000000002</v>
      </c>
      <c r="G164" s="355">
        <v>87.272680000000008</v>
      </c>
      <c r="H164" s="355">
        <v>57.520630000000004</v>
      </c>
      <c r="I164" s="355">
        <v>105.12391000000001</v>
      </c>
      <c r="J164" s="355">
        <v>115.04126000000001</v>
      </c>
      <c r="K164" s="355">
        <v>47.603279999999998</v>
      </c>
      <c r="L164" s="355">
        <v>69.421450000000007</v>
      </c>
      <c r="M164" s="355">
        <v>107.10738000000001</v>
      </c>
      <c r="N164" s="355">
        <v>79.338800000000006</v>
      </c>
      <c r="O164" s="355">
        <v>61.487570000000005</v>
      </c>
      <c r="P164" s="355">
        <v>83.30574</v>
      </c>
      <c r="Q164" s="355">
        <v>111.2131629</v>
      </c>
      <c r="R164" s="82">
        <v>80.849999999999994</v>
      </c>
      <c r="S164" s="82">
        <v>36.99</v>
      </c>
      <c r="T164" s="82">
        <v>147.47</v>
      </c>
      <c r="U164" s="82">
        <v>73.59</v>
      </c>
      <c r="V164" s="82">
        <v>68.599999999999994</v>
      </c>
      <c r="W164" s="82">
        <v>64.95</v>
      </c>
      <c r="X164" s="82">
        <v>71.709999999999994</v>
      </c>
      <c r="Y164" s="82">
        <v>72.64</v>
      </c>
      <c r="Z164" s="82">
        <v>84.06</v>
      </c>
      <c r="AA164" s="82">
        <v>121.5</v>
      </c>
      <c r="AB164" s="82">
        <v>118.35</v>
      </c>
      <c r="AC164" s="82">
        <v>83.28</v>
      </c>
      <c r="AD164" s="82">
        <v>42.56</v>
      </c>
      <c r="AE164" s="82">
        <v>37.745434100000004</v>
      </c>
      <c r="AF164" s="10">
        <v>62.122280400000001</v>
      </c>
      <c r="AG164" s="10">
        <v>9.4413172000000003</v>
      </c>
      <c r="AH164" s="10">
        <v>65.71070160000292</v>
      </c>
      <c r="AI164" s="10">
        <v>52.293284972727264</v>
      </c>
      <c r="AK164" s="450">
        <f t="shared" si="75"/>
        <v>31.999516007058229</v>
      </c>
      <c r="AL164" s="450">
        <f t="shared" si="76"/>
        <v>43.999334509705072</v>
      </c>
      <c r="AM164" s="450">
        <f t="shared" si="77"/>
        <v>28.999561381396521</v>
      </c>
      <c r="AN164" s="450">
        <f t="shared" si="78"/>
        <v>52.999198386690196</v>
      </c>
      <c r="AO164" s="450">
        <f t="shared" si="79"/>
        <v>57.999122762793043</v>
      </c>
      <c r="AP164" s="450">
        <f t="shared" si="80"/>
        <v>23.999637005293671</v>
      </c>
      <c r="AQ164" s="450">
        <f t="shared" si="81"/>
        <v>34.999470632719941</v>
      </c>
      <c r="AR164" s="450">
        <f t="shared" si="82"/>
        <v>53.999183261910765</v>
      </c>
      <c r="AS164" s="450">
        <f t="shared" si="83"/>
        <v>39.999395008822788</v>
      </c>
      <c r="AT164" s="450">
        <f t="shared" si="84"/>
        <v>30.999531131837664</v>
      </c>
      <c r="AU164" s="450">
        <f t="shared" si="85"/>
        <v>41.999364759263926</v>
      </c>
      <c r="AV164" s="450">
        <f t="shared" si="86"/>
        <v>56.069151953617343</v>
      </c>
      <c r="AW164" s="450">
        <f t="shared" si="87"/>
        <v>40.761280564658428</v>
      </c>
      <c r="AX164" s="450">
        <f t="shared" si="88"/>
        <v>18.648853037559871</v>
      </c>
      <c r="AY164" s="450">
        <f t="shared" si="89"/>
        <v>74.348374086211237</v>
      </c>
      <c r="AZ164" s="450">
        <f t="shared" si="90"/>
        <v>37.10108394252584</v>
      </c>
      <c r="BA164" s="450">
        <f t="shared" si="91"/>
        <v>34.585328963952605</v>
      </c>
      <c r="BB164" s="450">
        <f t="shared" si="92"/>
        <v>32.745147466599448</v>
      </c>
      <c r="BC164" s="450">
        <f t="shared" si="93"/>
        <v>36.153264431560366</v>
      </c>
      <c r="BD164" s="450">
        <f t="shared" si="94"/>
        <v>36.622132593899671</v>
      </c>
      <c r="BE164" s="450">
        <f t="shared" si="95"/>
        <v>42.379631963700533</v>
      </c>
      <c r="BF164" s="450">
        <f t="shared" si="96"/>
        <v>61.255356692714898</v>
      </c>
      <c r="BG164" s="450">
        <f t="shared" si="97"/>
        <v>59.667254852533397</v>
      </c>
      <c r="BH164" s="450">
        <f t="shared" si="98"/>
        <v>41.986387698512729</v>
      </c>
      <c r="BI164" s="450">
        <f t="shared" si="99"/>
        <v>21.457020418452231</v>
      </c>
      <c r="BJ164" s="450">
        <f t="shared" si="100"/>
        <v>19.029712175447443</v>
      </c>
      <c r="BK164" s="450">
        <f t="shared" si="101"/>
        <v>31.319526291908243</v>
      </c>
      <c r="BL164" s="450">
        <f t="shared" si="102"/>
        <v>4.7599280060499121</v>
      </c>
      <c r="BM164" s="450">
        <f t="shared" si="103"/>
        <v>33.128662263676794</v>
      </c>
      <c r="BN164" s="450">
        <f t="shared" si="104"/>
        <v>26.364146696610671</v>
      </c>
      <c r="BQ164" s="549">
        <f t="shared" si="108"/>
        <v>41336</v>
      </c>
      <c r="BR164" s="450">
        <f t="shared" si="105"/>
        <v>30.122634484497468</v>
      </c>
      <c r="BT164" s="450">
        <f t="shared" si="106"/>
        <v>36.387698512730019</v>
      </c>
    </row>
    <row r="165" spans="1:72">
      <c r="A165" s="6">
        <v>3</v>
      </c>
      <c r="B165" s="6">
        <v>4</v>
      </c>
      <c r="C165" s="143">
        <f t="shared" si="107"/>
        <v>40971</v>
      </c>
      <c r="D165" s="82">
        <f t="shared" si="73"/>
        <v>75.479692144141367</v>
      </c>
      <c r="E165" s="82">
        <f t="shared" si="74"/>
        <v>38.054365402119195</v>
      </c>
      <c r="F165" s="355">
        <v>57.520630000000004</v>
      </c>
      <c r="G165" s="355">
        <v>53.553690000000003</v>
      </c>
      <c r="H165" s="355">
        <v>67.437979999999996</v>
      </c>
      <c r="I165" s="355">
        <v>107.10738000000001</v>
      </c>
      <c r="J165" s="355">
        <v>71.404920000000004</v>
      </c>
      <c r="K165" s="355">
        <v>25.78511</v>
      </c>
      <c r="L165" s="355">
        <v>51.570219999999999</v>
      </c>
      <c r="M165" s="355">
        <v>111.07432</v>
      </c>
      <c r="N165" s="355">
        <v>134.87595999999999</v>
      </c>
      <c r="O165" s="355">
        <v>47.603279999999998</v>
      </c>
      <c r="P165" s="355">
        <v>91.239620000000002</v>
      </c>
      <c r="Q165" s="355">
        <v>133.5272004</v>
      </c>
      <c r="R165" s="82">
        <v>96.57</v>
      </c>
      <c r="S165" s="82">
        <v>59.76</v>
      </c>
      <c r="T165" s="82">
        <v>95.22</v>
      </c>
      <c r="U165" s="82">
        <v>66.040000000000006</v>
      </c>
      <c r="V165" s="82">
        <v>69.239999999999995</v>
      </c>
      <c r="W165" s="82">
        <v>78.88</v>
      </c>
      <c r="X165" s="82">
        <v>55.55</v>
      </c>
      <c r="Y165" s="82">
        <v>57.17</v>
      </c>
      <c r="Z165" s="82">
        <v>76.95</v>
      </c>
      <c r="AA165" s="82">
        <v>94.58</v>
      </c>
      <c r="AB165" s="82">
        <v>156.11000000000001</v>
      </c>
      <c r="AC165" s="82">
        <v>91.51</v>
      </c>
      <c r="AD165" s="82">
        <v>46.77</v>
      </c>
      <c r="AE165" s="82">
        <v>77.077644199999995</v>
      </c>
      <c r="AF165" s="10">
        <v>46.710718500000006</v>
      </c>
      <c r="AG165" s="10">
        <v>23.761970600000001</v>
      </c>
      <c r="AH165" s="10">
        <v>61.486320499998541</v>
      </c>
      <c r="AI165" s="10">
        <v>58.303800124242422</v>
      </c>
      <c r="AK165" s="450">
        <f t="shared" si="75"/>
        <v>28.999561381396521</v>
      </c>
      <c r="AL165" s="450">
        <f t="shared" si="76"/>
        <v>26.999591630955383</v>
      </c>
      <c r="AM165" s="450">
        <f t="shared" si="77"/>
        <v>33.999485757499365</v>
      </c>
      <c r="AN165" s="450">
        <f t="shared" si="78"/>
        <v>53.999183261910765</v>
      </c>
      <c r="AO165" s="450">
        <f t="shared" si="79"/>
        <v>35.99945550794051</v>
      </c>
      <c r="AP165" s="450">
        <f t="shared" si="80"/>
        <v>12.999803377867405</v>
      </c>
      <c r="AQ165" s="450">
        <f t="shared" si="81"/>
        <v>25.99960675573481</v>
      </c>
      <c r="AR165" s="450">
        <f t="shared" si="82"/>
        <v>55.999153012351904</v>
      </c>
      <c r="AS165" s="450">
        <f t="shared" si="83"/>
        <v>67.998971514998729</v>
      </c>
      <c r="AT165" s="450">
        <f t="shared" si="84"/>
        <v>23.999637005293671</v>
      </c>
      <c r="AU165" s="450">
        <f t="shared" si="85"/>
        <v>45.999304260146204</v>
      </c>
      <c r="AV165" s="450">
        <f t="shared" si="86"/>
        <v>67.318981799848757</v>
      </c>
      <c r="AW165" s="450">
        <f t="shared" si="87"/>
        <v>48.686664986135611</v>
      </c>
      <c r="AX165" s="450">
        <f t="shared" si="88"/>
        <v>30.128560625157547</v>
      </c>
      <c r="AY165" s="450">
        <f t="shared" si="89"/>
        <v>48.006049911772116</v>
      </c>
      <c r="AZ165" s="450">
        <f t="shared" si="90"/>
        <v>33.29468111923368</v>
      </c>
      <c r="BA165" s="450">
        <f t="shared" si="91"/>
        <v>34.907990925132339</v>
      </c>
      <c r="BB165" s="450">
        <f t="shared" si="92"/>
        <v>39.768086715402063</v>
      </c>
      <c r="BC165" s="450">
        <f t="shared" si="93"/>
        <v>28.006049911772116</v>
      </c>
      <c r="BD165" s="450">
        <f t="shared" si="94"/>
        <v>28.82278800100832</v>
      </c>
      <c r="BE165" s="450">
        <f t="shared" si="95"/>
        <v>38.795059238719439</v>
      </c>
      <c r="BF165" s="450">
        <f t="shared" si="96"/>
        <v>47.683387950592383</v>
      </c>
      <c r="BG165" s="450">
        <f t="shared" si="97"/>
        <v>78.704310562137636</v>
      </c>
      <c r="BH165" s="450">
        <f t="shared" si="98"/>
        <v>46.135618855558356</v>
      </c>
      <c r="BI165" s="450">
        <f t="shared" si="99"/>
        <v>23.579531131837662</v>
      </c>
      <c r="BJ165" s="450">
        <f t="shared" si="100"/>
        <v>38.859412251071333</v>
      </c>
      <c r="BK165" s="450">
        <f t="shared" si="101"/>
        <v>23.549643811444419</v>
      </c>
      <c r="BL165" s="450">
        <f t="shared" si="102"/>
        <v>11.979818805142425</v>
      </c>
      <c r="BM165" s="450">
        <f t="shared" si="103"/>
        <v>30.998901184773654</v>
      </c>
      <c r="BN165" s="450">
        <f t="shared" si="104"/>
        <v>29.394403894248761</v>
      </c>
      <c r="BQ165" s="549">
        <f t="shared" si="108"/>
        <v>41337</v>
      </c>
      <c r="BR165" s="450">
        <f t="shared" si="105"/>
        <v>28.259016763297019</v>
      </c>
      <c r="BT165" s="450">
        <f t="shared" si="106"/>
        <v>34.453738341315855</v>
      </c>
    </row>
    <row r="166" spans="1:72">
      <c r="A166" s="6">
        <v>3</v>
      </c>
      <c r="B166" s="6">
        <v>5</v>
      </c>
      <c r="C166" s="143">
        <f t="shared" si="107"/>
        <v>40972</v>
      </c>
      <c r="D166" s="82">
        <f t="shared" si="73"/>
        <v>73.192912444915905</v>
      </c>
      <c r="E166" s="82">
        <f t="shared" si="74"/>
        <v>36.901446679262051</v>
      </c>
      <c r="F166" s="355">
        <v>49.586750000000002</v>
      </c>
      <c r="G166" s="355">
        <v>67.437979999999996</v>
      </c>
      <c r="H166" s="355">
        <v>51.570219999999999</v>
      </c>
      <c r="I166" s="355">
        <v>85.289209999999997</v>
      </c>
      <c r="J166" s="355">
        <v>39.669400000000003</v>
      </c>
      <c r="K166" s="355">
        <v>61.487570000000005</v>
      </c>
      <c r="L166" s="355">
        <v>49.586750000000002</v>
      </c>
      <c r="M166" s="355">
        <v>85.289209999999997</v>
      </c>
      <c r="N166" s="355">
        <v>120.99167</v>
      </c>
      <c r="O166" s="355">
        <v>65.454509999999999</v>
      </c>
      <c r="P166" s="355">
        <v>77.355330000000009</v>
      </c>
      <c r="Q166" s="355">
        <v>127.0412535</v>
      </c>
      <c r="R166" s="82">
        <v>105.53</v>
      </c>
      <c r="S166" s="82">
        <v>45.62</v>
      </c>
      <c r="T166" s="82">
        <v>95.05</v>
      </c>
      <c r="U166" s="82">
        <v>65.7</v>
      </c>
      <c r="V166" s="82">
        <v>69.08</v>
      </c>
      <c r="W166" s="82">
        <v>62.92</v>
      </c>
      <c r="X166" s="82">
        <v>57.4</v>
      </c>
      <c r="Y166" s="82">
        <v>90.38</v>
      </c>
      <c r="Z166" s="82">
        <v>84.1</v>
      </c>
      <c r="AA166" s="82">
        <v>154.46</v>
      </c>
      <c r="AB166" s="82">
        <v>73.5</v>
      </c>
      <c r="AC166" s="82">
        <v>85.29</v>
      </c>
      <c r="AD166" s="82">
        <v>62.22</v>
      </c>
      <c r="AE166" s="82">
        <v>76.799958399999994</v>
      </c>
      <c r="AF166" s="10">
        <v>71.285911799999994</v>
      </c>
      <c r="AG166" s="10">
        <v>9.1041273</v>
      </c>
      <c r="AH166" s="10">
        <v>55.276155200002613</v>
      </c>
      <c r="AI166" s="10">
        <v>51.311367147474748</v>
      </c>
      <c r="AK166" s="450">
        <f t="shared" si="75"/>
        <v>24.999621880514244</v>
      </c>
      <c r="AL166" s="450">
        <f t="shared" si="76"/>
        <v>33.999485757499365</v>
      </c>
      <c r="AM166" s="450">
        <f t="shared" si="77"/>
        <v>25.99960675573481</v>
      </c>
      <c r="AN166" s="450">
        <f t="shared" si="78"/>
        <v>42.999349634484496</v>
      </c>
      <c r="AO166" s="450">
        <f t="shared" si="79"/>
        <v>19.999697504411394</v>
      </c>
      <c r="AP166" s="450">
        <f t="shared" si="80"/>
        <v>30.999531131837664</v>
      </c>
      <c r="AQ166" s="450">
        <f t="shared" si="81"/>
        <v>24.999621880514244</v>
      </c>
      <c r="AR166" s="450">
        <f t="shared" si="82"/>
        <v>42.999349634484496</v>
      </c>
      <c r="AS166" s="450">
        <f t="shared" si="83"/>
        <v>60.999077388454751</v>
      </c>
      <c r="AT166" s="450">
        <f t="shared" si="84"/>
        <v>32.999500882278802</v>
      </c>
      <c r="AU166" s="450">
        <f t="shared" si="85"/>
        <v>38.999410133602225</v>
      </c>
      <c r="AV166" s="450">
        <f t="shared" si="86"/>
        <v>64.049031257877488</v>
      </c>
      <c r="AW166" s="450">
        <f t="shared" si="87"/>
        <v>53.203932442651876</v>
      </c>
      <c r="AX166" s="450">
        <f t="shared" si="88"/>
        <v>22.999747920342827</v>
      </c>
      <c r="AY166" s="450">
        <f t="shared" si="89"/>
        <v>47.920342828333752</v>
      </c>
      <c r="AZ166" s="450">
        <f t="shared" si="90"/>
        <v>33.123266952356943</v>
      </c>
      <c r="BA166" s="450">
        <f t="shared" si="91"/>
        <v>34.827325434837405</v>
      </c>
      <c r="BB166" s="450">
        <f t="shared" si="92"/>
        <v>31.72170405848248</v>
      </c>
      <c r="BC166" s="450">
        <f t="shared" si="93"/>
        <v>28.938744643307285</v>
      </c>
      <c r="BD166" s="450">
        <f t="shared" si="94"/>
        <v>45.565918830350391</v>
      </c>
      <c r="BE166" s="450">
        <f t="shared" si="95"/>
        <v>42.399798336274259</v>
      </c>
      <c r="BF166" s="450">
        <f t="shared" si="96"/>
        <v>77.872447693471145</v>
      </c>
      <c r="BG166" s="450">
        <f t="shared" si="97"/>
        <v>37.055709604234934</v>
      </c>
      <c r="BH166" s="450">
        <f t="shared" si="98"/>
        <v>42.999747920342834</v>
      </c>
      <c r="BI166" s="450">
        <f t="shared" si="99"/>
        <v>31.368792538442147</v>
      </c>
      <c r="BJ166" s="450">
        <f t="shared" si="100"/>
        <v>38.719414368540455</v>
      </c>
      <c r="BK166" s="450">
        <f t="shared" si="101"/>
        <v>35.939456415427273</v>
      </c>
      <c r="BL166" s="450">
        <f t="shared" si="102"/>
        <v>4.5899305772624146</v>
      </c>
      <c r="BM166" s="450">
        <f t="shared" si="103"/>
        <v>27.867988505168949</v>
      </c>
      <c r="BN166" s="450">
        <f t="shared" si="104"/>
        <v>25.869103679089864</v>
      </c>
      <c r="BQ166" s="549">
        <f t="shared" si="108"/>
        <v>41338</v>
      </c>
      <c r="BR166" s="450">
        <f t="shared" si="105"/>
        <v>32.500890723468942</v>
      </c>
      <c r="BT166" s="450">
        <f t="shared" si="106"/>
        <v>34.413405596168388</v>
      </c>
    </row>
    <row r="167" spans="1:72">
      <c r="A167" s="6">
        <v>3</v>
      </c>
      <c r="B167" s="6">
        <v>6</v>
      </c>
      <c r="C167" s="143">
        <f t="shared" si="107"/>
        <v>40973</v>
      </c>
      <c r="D167" s="82">
        <f t="shared" si="73"/>
        <v>73.322443692356927</v>
      </c>
      <c r="E167" s="82">
        <f t="shared" si="74"/>
        <v>36.966752051887312</v>
      </c>
      <c r="F167" s="355">
        <v>51.570219999999999</v>
      </c>
      <c r="G167" s="355">
        <v>45.619810000000001</v>
      </c>
      <c r="H167" s="355">
        <v>45.619810000000001</v>
      </c>
      <c r="I167" s="355">
        <v>95.206559999999996</v>
      </c>
      <c r="J167" s="355">
        <v>49.586750000000002</v>
      </c>
      <c r="K167" s="355">
        <v>67.437979999999996</v>
      </c>
      <c r="L167" s="355">
        <v>57.520630000000004</v>
      </c>
      <c r="M167" s="355">
        <v>77.355330000000009</v>
      </c>
      <c r="N167" s="355">
        <v>55.53716</v>
      </c>
      <c r="O167" s="355">
        <v>27.76858</v>
      </c>
      <c r="P167" s="355">
        <v>85.289209999999997</v>
      </c>
      <c r="Q167" s="355">
        <v>149.15694400000001</v>
      </c>
      <c r="R167" s="82">
        <v>102.82</v>
      </c>
      <c r="S167" s="82">
        <v>46.43</v>
      </c>
      <c r="T167" s="82">
        <v>72.86</v>
      </c>
      <c r="U167" s="82">
        <v>106.46</v>
      </c>
      <c r="V167" s="82">
        <v>69.33</v>
      </c>
      <c r="W167" s="82">
        <v>71.010000000000005</v>
      </c>
      <c r="X167" s="82">
        <v>67.09</v>
      </c>
      <c r="Y167" s="82">
        <v>75.319999999999993</v>
      </c>
      <c r="Z167" s="82">
        <v>97.93</v>
      </c>
      <c r="AA167" s="82">
        <v>130.43</v>
      </c>
      <c r="AB167" s="82">
        <v>81.61</v>
      </c>
      <c r="AC167" s="82">
        <v>115.72</v>
      </c>
      <c r="AD167" s="82">
        <v>61.88</v>
      </c>
      <c r="AE167" s="82">
        <v>76.918966600000005</v>
      </c>
      <c r="AF167" s="10">
        <v>86.558630800000003</v>
      </c>
      <c r="AG167" s="10">
        <v>23.861144100000001</v>
      </c>
      <c r="AH167" s="10">
        <v>61.476485800000582</v>
      </c>
      <c r="AI167" s="10">
        <v>44.29909947070707</v>
      </c>
      <c r="AK167" s="450">
        <f t="shared" si="75"/>
        <v>25.99960675573481</v>
      </c>
      <c r="AL167" s="450">
        <f t="shared" si="76"/>
        <v>22.999652130073102</v>
      </c>
      <c r="AM167" s="450">
        <f t="shared" si="77"/>
        <v>22.999652130073102</v>
      </c>
      <c r="AN167" s="450">
        <f t="shared" si="78"/>
        <v>47.999274010587342</v>
      </c>
      <c r="AO167" s="450">
        <f t="shared" si="79"/>
        <v>24.999621880514244</v>
      </c>
      <c r="AP167" s="450">
        <f t="shared" si="80"/>
        <v>33.999485757499365</v>
      </c>
      <c r="AQ167" s="450">
        <f t="shared" si="81"/>
        <v>28.999561381396521</v>
      </c>
      <c r="AR167" s="450">
        <f t="shared" si="82"/>
        <v>38.999410133602225</v>
      </c>
      <c r="AS167" s="450">
        <f t="shared" si="83"/>
        <v>27.999576506175952</v>
      </c>
      <c r="AT167" s="450">
        <f t="shared" si="84"/>
        <v>13.999788253087976</v>
      </c>
      <c r="AU167" s="450">
        <f t="shared" si="85"/>
        <v>42.999349634484496</v>
      </c>
      <c r="AV167" s="450">
        <f t="shared" si="86"/>
        <v>75.198862616586851</v>
      </c>
      <c r="AW167" s="450">
        <f t="shared" si="87"/>
        <v>51.837660700781441</v>
      </c>
      <c r="AX167" s="450">
        <f t="shared" si="88"/>
        <v>23.408116964960929</v>
      </c>
      <c r="AY167" s="450">
        <f t="shared" si="89"/>
        <v>36.733047643055201</v>
      </c>
      <c r="AZ167" s="450">
        <f t="shared" si="90"/>
        <v>53.672800604991174</v>
      </c>
      <c r="BA167" s="450">
        <f t="shared" si="91"/>
        <v>34.953365263423237</v>
      </c>
      <c r="BB167" s="450">
        <f t="shared" si="92"/>
        <v>35.800352911520044</v>
      </c>
      <c r="BC167" s="450">
        <f t="shared" si="93"/>
        <v>33.824048399294178</v>
      </c>
      <c r="BD167" s="450">
        <f t="shared" si="94"/>
        <v>37.973279556339797</v>
      </c>
      <c r="BE167" s="450">
        <f t="shared" si="95"/>
        <v>49.372321653642551</v>
      </c>
      <c r="BF167" s="450">
        <f t="shared" si="96"/>
        <v>65.757499369800854</v>
      </c>
      <c r="BG167" s="450">
        <f t="shared" si="97"/>
        <v>41.144441643559361</v>
      </c>
      <c r="BH167" s="450">
        <f t="shared" si="98"/>
        <v>58.341315855810436</v>
      </c>
      <c r="BI167" s="450">
        <f t="shared" si="99"/>
        <v>31.197378371565414</v>
      </c>
      <c r="BJ167" s="450">
        <f t="shared" si="100"/>
        <v>38.779413461053693</v>
      </c>
      <c r="BK167" s="450">
        <f t="shared" si="101"/>
        <v>43.639339954625662</v>
      </c>
      <c r="BL167" s="450">
        <f t="shared" si="102"/>
        <v>12.029818048903454</v>
      </c>
      <c r="BM167" s="450">
        <f t="shared" si="103"/>
        <v>30.993942929165907</v>
      </c>
      <c r="BN167" s="450">
        <f t="shared" si="104"/>
        <v>22.333803615178759</v>
      </c>
      <c r="BQ167" s="549">
        <f t="shared" si="108"/>
        <v>41339</v>
      </c>
      <c r="BR167" s="450">
        <f t="shared" si="105"/>
        <v>35.196006629695056</v>
      </c>
      <c r="BT167" s="450">
        <f t="shared" si="106"/>
        <v>35.376859087471644</v>
      </c>
    </row>
    <row r="168" spans="1:72">
      <c r="A168" s="6">
        <v>3</v>
      </c>
      <c r="B168" s="6">
        <v>7</v>
      </c>
      <c r="C168" s="143">
        <f t="shared" si="107"/>
        <v>40974</v>
      </c>
      <c r="D168" s="82">
        <f t="shared" si="73"/>
        <v>76.245351541649811</v>
      </c>
      <c r="E168" s="82">
        <f t="shared" si="74"/>
        <v>38.44038555745729</v>
      </c>
      <c r="F168" s="355">
        <v>73.388390000000001</v>
      </c>
      <c r="G168" s="355">
        <v>49.586750000000002</v>
      </c>
      <c r="H168" s="355">
        <v>43.636340000000004</v>
      </c>
      <c r="I168" s="355">
        <v>91.239620000000002</v>
      </c>
      <c r="J168" s="355">
        <v>51.570219999999999</v>
      </c>
      <c r="K168" s="355">
        <v>83.30574</v>
      </c>
      <c r="L168" s="355">
        <v>49.586750000000002</v>
      </c>
      <c r="M168" s="355">
        <v>93.223089999999999</v>
      </c>
      <c r="N168" s="355">
        <v>73.388390000000001</v>
      </c>
      <c r="O168" s="355">
        <v>63.471040000000002</v>
      </c>
      <c r="P168" s="355">
        <v>77.355330000000009</v>
      </c>
      <c r="Q168" s="355">
        <v>131.1867058</v>
      </c>
      <c r="R168" s="82">
        <v>100.41</v>
      </c>
      <c r="S168" s="82">
        <v>77.5</v>
      </c>
      <c r="T168" s="82">
        <v>110.5</v>
      </c>
      <c r="U168" s="82">
        <v>66.180000000000007</v>
      </c>
      <c r="V168" s="82">
        <v>69.94</v>
      </c>
      <c r="W168" s="82">
        <v>70.7</v>
      </c>
      <c r="X168" s="82">
        <v>60.12</v>
      </c>
      <c r="Y168" s="82">
        <v>108.71</v>
      </c>
      <c r="Z168" s="82">
        <v>66.75</v>
      </c>
      <c r="AA168" s="82">
        <v>113.48</v>
      </c>
      <c r="AB168" s="82">
        <v>111.93</v>
      </c>
      <c r="AC168" s="82">
        <v>87.23</v>
      </c>
      <c r="AD168" s="82">
        <v>46.91</v>
      </c>
      <c r="AE168" s="82">
        <v>101.0974659</v>
      </c>
      <c r="AF168" s="10">
        <v>55.695837599999997</v>
      </c>
      <c r="AG168" s="10">
        <v>38.737169100000003</v>
      </c>
      <c r="AH168" s="10">
        <v>61.22615519999971</v>
      </c>
      <c r="AI168" s="10">
        <v>59.305552649494942</v>
      </c>
      <c r="AK168" s="450">
        <f t="shared" si="75"/>
        <v>36.99944038316108</v>
      </c>
      <c r="AL168" s="450">
        <f t="shared" si="76"/>
        <v>24.999621880514244</v>
      </c>
      <c r="AM168" s="450">
        <f t="shared" si="77"/>
        <v>21.999667254852536</v>
      </c>
      <c r="AN168" s="450">
        <f t="shared" si="78"/>
        <v>45.999304260146204</v>
      </c>
      <c r="AO168" s="450">
        <f t="shared" si="79"/>
        <v>25.99960675573481</v>
      </c>
      <c r="AP168" s="450">
        <f t="shared" si="80"/>
        <v>41.999364759263926</v>
      </c>
      <c r="AQ168" s="450">
        <f t="shared" si="81"/>
        <v>24.999621880514244</v>
      </c>
      <c r="AR168" s="450">
        <f t="shared" si="82"/>
        <v>46.999289135366773</v>
      </c>
      <c r="AS168" s="450">
        <f t="shared" si="83"/>
        <v>36.99944038316108</v>
      </c>
      <c r="AT168" s="450">
        <f t="shared" si="84"/>
        <v>31.999516007058229</v>
      </c>
      <c r="AU168" s="450">
        <f t="shared" si="85"/>
        <v>38.999410133602225</v>
      </c>
      <c r="AV168" s="450">
        <f t="shared" si="86"/>
        <v>66.138999647088482</v>
      </c>
      <c r="AW168" s="450">
        <f t="shared" si="87"/>
        <v>50.62263675321401</v>
      </c>
      <c r="AX168" s="450">
        <f t="shared" si="88"/>
        <v>39.072346861608267</v>
      </c>
      <c r="AY168" s="450">
        <f t="shared" si="89"/>
        <v>55.70960423493824</v>
      </c>
      <c r="AZ168" s="450">
        <f t="shared" si="90"/>
        <v>33.36526342324175</v>
      </c>
      <c r="BA168" s="450">
        <f t="shared" si="91"/>
        <v>35.260902445172675</v>
      </c>
      <c r="BB168" s="450">
        <f t="shared" si="92"/>
        <v>35.644063524073609</v>
      </c>
      <c r="BC168" s="450">
        <f t="shared" si="93"/>
        <v>30.310057978321147</v>
      </c>
      <c r="BD168" s="450">
        <f t="shared" si="94"/>
        <v>54.807159062263672</v>
      </c>
      <c r="BE168" s="450">
        <f t="shared" si="95"/>
        <v>33.652634232417441</v>
      </c>
      <c r="BF168" s="450">
        <f t="shared" si="96"/>
        <v>57.211998991681369</v>
      </c>
      <c r="BG168" s="450">
        <f t="shared" si="97"/>
        <v>56.430552054449208</v>
      </c>
      <c r="BH168" s="450">
        <f t="shared" si="98"/>
        <v>43.977816990168897</v>
      </c>
      <c r="BI168" s="450">
        <f t="shared" si="99"/>
        <v>23.650113435845725</v>
      </c>
      <c r="BJ168" s="450">
        <f t="shared" si="100"/>
        <v>50.969229089992439</v>
      </c>
      <c r="BK168" s="450">
        <f t="shared" si="101"/>
        <v>28.079575296193596</v>
      </c>
      <c r="BL168" s="450">
        <f t="shared" si="102"/>
        <v>19.529704613057728</v>
      </c>
      <c r="BM168" s="450">
        <f t="shared" si="103"/>
        <v>30.867736425510316</v>
      </c>
      <c r="BN168" s="450">
        <f t="shared" si="104"/>
        <v>29.899446760521776</v>
      </c>
      <c r="BQ168" s="549">
        <f t="shared" si="108"/>
        <v>41340</v>
      </c>
      <c r="BR168" s="450">
        <f t="shared" si="105"/>
        <v>29.464581900680578</v>
      </c>
      <c r="BT168" s="450">
        <f t="shared" si="106"/>
        <v>36.321751953617344</v>
      </c>
    </row>
    <row r="169" spans="1:72">
      <c r="A169" s="6">
        <v>3</v>
      </c>
      <c r="B169" s="6">
        <v>8</v>
      </c>
      <c r="C169" s="143">
        <f t="shared" si="107"/>
        <v>40975</v>
      </c>
      <c r="D169" s="82">
        <f t="shared" si="73"/>
        <v>73.30006108491574</v>
      </c>
      <c r="E169" s="82">
        <f t="shared" si="74"/>
        <v>36.955467481189906</v>
      </c>
      <c r="F169" s="355">
        <v>49.586750000000002</v>
      </c>
      <c r="G169" s="355">
        <v>57.520630000000004</v>
      </c>
      <c r="H169" s="355">
        <v>51.570219999999999</v>
      </c>
      <c r="I169" s="355">
        <v>99.173500000000004</v>
      </c>
      <c r="J169" s="355">
        <v>39.669400000000003</v>
      </c>
      <c r="K169" s="355">
        <v>61.487570000000005</v>
      </c>
      <c r="L169" s="355">
        <v>49.586750000000002</v>
      </c>
      <c r="M169" s="355">
        <v>89.256150000000005</v>
      </c>
      <c r="N169" s="355">
        <v>89.256150000000005</v>
      </c>
      <c r="O169" s="355">
        <v>49.586750000000002</v>
      </c>
      <c r="P169" s="355">
        <v>79.338800000000006</v>
      </c>
      <c r="Q169" s="355">
        <v>143.06769109999999</v>
      </c>
      <c r="R169" s="82">
        <v>138.61000000000001</v>
      </c>
      <c r="S169" s="82">
        <v>47.97</v>
      </c>
      <c r="T169" s="82">
        <v>93.69</v>
      </c>
      <c r="U169" s="82">
        <v>73.81</v>
      </c>
      <c r="V169" s="82">
        <v>69.81</v>
      </c>
      <c r="W169" s="82">
        <v>63.56</v>
      </c>
      <c r="X169" s="82">
        <v>68.010000000000005</v>
      </c>
      <c r="Y169" s="82">
        <v>77.13</v>
      </c>
      <c r="Z169" s="82">
        <v>52.19</v>
      </c>
      <c r="AA169" s="82">
        <v>122.26</v>
      </c>
      <c r="AB169" s="82">
        <v>90</v>
      </c>
      <c r="AC169" s="82">
        <v>81.12</v>
      </c>
      <c r="AD169" s="82">
        <v>69.63</v>
      </c>
      <c r="AE169" s="82">
        <v>70.452854400000007</v>
      </c>
      <c r="AF169" s="10">
        <v>63.272692999999997</v>
      </c>
      <c r="AG169" s="10">
        <v>51.768567000000004</v>
      </c>
      <c r="AH169" s="10">
        <v>55.325824599997382</v>
      </c>
      <c r="AI169" s="10">
        <v>51.291532447474737</v>
      </c>
      <c r="AK169" s="450">
        <f t="shared" si="75"/>
        <v>24.999621880514244</v>
      </c>
      <c r="AL169" s="450">
        <f t="shared" si="76"/>
        <v>28.999561381396521</v>
      </c>
      <c r="AM169" s="450">
        <f t="shared" si="77"/>
        <v>25.99960675573481</v>
      </c>
      <c r="AN169" s="450">
        <f t="shared" si="78"/>
        <v>49.999243761028488</v>
      </c>
      <c r="AO169" s="450">
        <f t="shared" si="79"/>
        <v>19.999697504411394</v>
      </c>
      <c r="AP169" s="450">
        <f t="shared" si="80"/>
        <v>30.999531131837664</v>
      </c>
      <c r="AQ169" s="450">
        <f t="shared" si="81"/>
        <v>24.999621880514244</v>
      </c>
      <c r="AR169" s="450">
        <f t="shared" si="82"/>
        <v>44.999319384925641</v>
      </c>
      <c r="AS169" s="450">
        <f t="shared" si="83"/>
        <v>44.999319384925641</v>
      </c>
      <c r="AT169" s="450">
        <f t="shared" si="84"/>
        <v>24.999621880514244</v>
      </c>
      <c r="AU169" s="450">
        <f t="shared" si="85"/>
        <v>39.999395008822788</v>
      </c>
      <c r="AV169" s="450">
        <f t="shared" si="86"/>
        <v>72.128909049659683</v>
      </c>
      <c r="AW169" s="450">
        <f t="shared" si="87"/>
        <v>69.881522561129316</v>
      </c>
      <c r="AX169" s="450">
        <f t="shared" si="88"/>
        <v>24.184522309049658</v>
      </c>
      <c r="AY169" s="450">
        <f t="shared" si="89"/>
        <v>47.234686160826818</v>
      </c>
      <c r="AZ169" s="450">
        <f t="shared" si="90"/>
        <v>37.211998991681369</v>
      </c>
      <c r="BA169" s="450">
        <f t="shared" si="91"/>
        <v>35.195361734308044</v>
      </c>
      <c r="BB169" s="450">
        <f t="shared" si="92"/>
        <v>32.044366019662213</v>
      </c>
      <c r="BC169" s="450">
        <f t="shared" si="93"/>
        <v>34.287874968490044</v>
      </c>
      <c r="BD169" s="450">
        <f t="shared" si="94"/>
        <v>38.885807915301235</v>
      </c>
      <c r="BE169" s="450">
        <f t="shared" si="95"/>
        <v>26.312074615578521</v>
      </c>
      <c r="BF169" s="450">
        <f t="shared" si="96"/>
        <v>61.638517771615831</v>
      </c>
      <c r="BG169" s="450">
        <f t="shared" si="97"/>
        <v>45.374338290899921</v>
      </c>
      <c r="BH169" s="450">
        <f t="shared" si="98"/>
        <v>40.897403579531137</v>
      </c>
      <c r="BI169" s="450">
        <f t="shared" si="99"/>
        <v>35.10461305772624</v>
      </c>
      <c r="BJ169" s="450">
        <f t="shared" si="100"/>
        <v>35.519462767834639</v>
      </c>
      <c r="BK169" s="450">
        <f t="shared" si="101"/>
        <v>31.899517519536172</v>
      </c>
      <c r="BL169" s="450">
        <f t="shared" si="102"/>
        <v>26.099605243256871</v>
      </c>
      <c r="BM169" s="450">
        <f t="shared" si="103"/>
        <v>27.893029795814158</v>
      </c>
      <c r="BN169" s="450">
        <f t="shared" si="104"/>
        <v>25.859103830337652</v>
      </c>
      <c r="BQ169" s="549">
        <f t="shared" si="108"/>
        <v>41341</v>
      </c>
      <c r="BR169" s="450">
        <f t="shared" si="105"/>
        <v>32.523130526846153</v>
      </c>
      <c r="BT169" s="450">
        <f t="shared" si="106"/>
        <v>34.696244013108142</v>
      </c>
    </row>
    <row r="170" spans="1:72">
      <c r="A170" s="6">
        <v>3</v>
      </c>
      <c r="B170" s="6">
        <v>9</v>
      </c>
      <c r="C170" s="143">
        <f t="shared" si="107"/>
        <v>40976</v>
      </c>
      <c r="D170" s="82">
        <f t="shared" si="73"/>
        <v>74.624278394983079</v>
      </c>
      <c r="E170" s="82">
        <f t="shared" si="74"/>
        <v>37.623094069979921</v>
      </c>
      <c r="F170" s="355">
        <v>57.520630000000004</v>
      </c>
      <c r="G170" s="355">
        <v>65.454509999999999</v>
      </c>
      <c r="H170" s="355">
        <v>51.570219999999999</v>
      </c>
      <c r="I170" s="355">
        <v>111.07432</v>
      </c>
      <c r="J170" s="355">
        <v>71.404920000000004</v>
      </c>
      <c r="K170" s="355">
        <v>53.553690000000003</v>
      </c>
      <c r="L170" s="355">
        <v>57.520630000000004</v>
      </c>
      <c r="M170" s="355">
        <v>83.30574</v>
      </c>
      <c r="N170" s="355">
        <v>97.190030000000007</v>
      </c>
      <c r="O170" s="355">
        <v>41.65287</v>
      </c>
      <c r="P170" s="355">
        <v>79.338800000000006</v>
      </c>
      <c r="Q170" s="355">
        <v>186.58502289999998</v>
      </c>
      <c r="R170" s="82">
        <v>108.9</v>
      </c>
      <c r="S170" s="82">
        <v>48.78</v>
      </c>
      <c r="T170" s="82">
        <v>88.48</v>
      </c>
      <c r="U170" s="82">
        <v>74.25</v>
      </c>
      <c r="V170" s="82">
        <v>70.430000000000007</v>
      </c>
      <c r="W170" s="82">
        <v>63.27</v>
      </c>
      <c r="X170" s="82">
        <v>52.35</v>
      </c>
      <c r="Y170" s="82">
        <v>61.97</v>
      </c>
      <c r="Z170" s="82">
        <v>66.819999999999993</v>
      </c>
      <c r="AA170" s="82">
        <v>125.01</v>
      </c>
      <c r="AB170" s="82">
        <v>97.66</v>
      </c>
      <c r="AC170" s="82">
        <v>67.25</v>
      </c>
      <c r="AD170" s="82">
        <v>31.99</v>
      </c>
      <c r="AE170" s="82">
        <v>108.7536601</v>
      </c>
      <c r="AF170" s="10">
        <v>63.352031800000006</v>
      </c>
      <c r="AG170" s="10">
        <v>32.548742699999998</v>
      </c>
      <c r="AH170" s="10">
        <v>61.417146999997385</v>
      </c>
      <c r="AI170" s="10">
        <v>59.325387349494953</v>
      </c>
      <c r="AK170" s="450">
        <f t="shared" si="75"/>
        <v>28.999561381396521</v>
      </c>
      <c r="AL170" s="450">
        <f t="shared" si="76"/>
        <v>32.999500882278802</v>
      </c>
      <c r="AM170" s="450">
        <f t="shared" si="77"/>
        <v>25.99960675573481</v>
      </c>
      <c r="AN170" s="450">
        <f t="shared" si="78"/>
        <v>55.999153012351904</v>
      </c>
      <c r="AO170" s="450">
        <f t="shared" si="79"/>
        <v>35.99945550794051</v>
      </c>
      <c r="AP170" s="450">
        <f t="shared" si="80"/>
        <v>26.999591630955383</v>
      </c>
      <c r="AQ170" s="450">
        <f t="shared" si="81"/>
        <v>28.999561381396521</v>
      </c>
      <c r="AR170" s="450">
        <f t="shared" si="82"/>
        <v>41.999364759263926</v>
      </c>
      <c r="AS170" s="450">
        <f t="shared" si="83"/>
        <v>48.999258885807919</v>
      </c>
      <c r="AT170" s="450">
        <f t="shared" si="84"/>
        <v>20.999682379631963</v>
      </c>
      <c r="AU170" s="450">
        <f t="shared" si="85"/>
        <v>39.999395008822788</v>
      </c>
      <c r="AV170" s="450">
        <f t="shared" si="86"/>
        <v>94.068577211998985</v>
      </c>
      <c r="AW170" s="450">
        <f t="shared" si="87"/>
        <v>54.902949331988907</v>
      </c>
      <c r="AX170" s="450">
        <f t="shared" si="88"/>
        <v>24.59289135366776</v>
      </c>
      <c r="AY170" s="450">
        <f t="shared" si="89"/>
        <v>44.608016133098062</v>
      </c>
      <c r="AZ170" s="450">
        <f t="shared" si="90"/>
        <v>37.433829089992436</v>
      </c>
      <c r="BA170" s="450">
        <f t="shared" si="91"/>
        <v>35.507940509200907</v>
      </c>
      <c r="BB170" s="450">
        <f t="shared" si="92"/>
        <v>31.898159818502648</v>
      </c>
      <c r="BC170" s="450">
        <f t="shared" si="93"/>
        <v>26.392740105873457</v>
      </c>
      <c r="BD170" s="450">
        <f t="shared" si="94"/>
        <v>31.242752709856312</v>
      </c>
      <c r="BE170" s="450">
        <f t="shared" si="95"/>
        <v>33.687925384421476</v>
      </c>
      <c r="BF170" s="450">
        <f t="shared" si="96"/>
        <v>63.024955886059999</v>
      </c>
      <c r="BG170" s="450">
        <f t="shared" si="97"/>
        <v>49.236198638769849</v>
      </c>
      <c r="BH170" s="450">
        <f t="shared" si="98"/>
        <v>33.904713889589111</v>
      </c>
      <c r="BI170" s="450">
        <f t="shared" si="99"/>
        <v>16.128056465843205</v>
      </c>
      <c r="BJ170" s="450">
        <f t="shared" si="100"/>
        <v>54.829170708343838</v>
      </c>
      <c r="BK170" s="450">
        <f t="shared" si="101"/>
        <v>31.939516914544999</v>
      </c>
      <c r="BL170" s="450">
        <f t="shared" si="102"/>
        <v>16.409751802369549</v>
      </c>
      <c r="BM170" s="450">
        <f t="shared" si="103"/>
        <v>30.964026720442341</v>
      </c>
      <c r="BN170" s="450">
        <f t="shared" si="104"/>
        <v>29.909446609273985</v>
      </c>
      <c r="BQ170" s="549">
        <f t="shared" si="108"/>
        <v>41342</v>
      </c>
      <c r="BR170" s="450">
        <f t="shared" si="105"/>
        <v>28.634885152507863</v>
      </c>
      <c r="BT170" s="450">
        <f t="shared" si="106"/>
        <v>33.343713133350136</v>
      </c>
    </row>
    <row r="171" spans="1:72">
      <c r="A171" s="6">
        <v>3</v>
      </c>
      <c r="B171" s="6">
        <v>10</v>
      </c>
      <c r="C171" s="143">
        <f t="shared" si="107"/>
        <v>40977</v>
      </c>
      <c r="D171" s="82">
        <f t="shared" si="73"/>
        <v>72.318328240479374</v>
      </c>
      <c r="E171" s="82">
        <f t="shared" si="74"/>
        <v>36.460510237351393</v>
      </c>
      <c r="F171" s="355">
        <v>59.504100000000001</v>
      </c>
      <c r="G171" s="355">
        <v>49.586750000000002</v>
      </c>
      <c r="H171" s="355">
        <v>43.636340000000004</v>
      </c>
      <c r="I171" s="355">
        <v>109.09085</v>
      </c>
      <c r="J171" s="355">
        <v>25.78511</v>
      </c>
      <c r="K171" s="355">
        <v>55.53716</v>
      </c>
      <c r="L171" s="355">
        <v>49.586750000000002</v>
      </c>
      <c r="M171" s="355">
        <v>67.437979999999996</v>
      </c>
      <c r="N171" s="355">
        <v>97.190030000000007</v>
      </c>
      <c r="O171" s="355">
        <v>59.504100000000001</v>
      </c>
      <c r="P171" s="355">
        <v>103.14044</v>
      </c>
      <c r="Q171" s="355">
        <v>166.2742901</v>
      </c>
      <c r="R171" s="82">
        <v>109.89</v>
      </c>
      <c r="S171" s="82">
        <v>64.78</v>
      </c>
      <c r="T171" s="82">
        <v>88.74</v>
      </c>
      <c r="U171" s="82">
        <v>65.930000000000007</v>
      </c>
      <c r="V171" s="82">
        <v>70.28</v>
      </c>
      <c r="W171" s="82">
        <v>55.77</v>
      </c>
      <c r="X171" s="82">
        <v>62.55</v>
      </c>
      <c r="Y171" s="82">
        <v>62.63</v>
      </c>
      <c r="Z171" s="82">
        <v>67.209999999999994</v>
      </c>
      <c r="AA171" s="82">
        <v>125.16</v>
      </c>
      <c r="AB171" s="82">
        <v>112.89</v>
      </c>
      <c r="AC171" s="82">
        <v>68.760000000000005</v>
      </c>
      <c r="AD171" s="82">
        <v>54.35</v>
      </c>
      <c r="AE171" s="82">
        <v>93.48094110000001</v>
      </c>
      <c r="AF171" s="10">
        <v>63.411535899999997</v>
      </c>
      <c r="AG171" s="10">
        <v>17.9305688</v>
      </c>
      <c r="AH171" s="10">
        <v>61.226320500003787</v>
      </c>
      <c r="AI171" s="10">
        <v>38.286580814377558</v>
      </c>
      <c r="AK171" s="450">
        <f t="shared" si="75"/>
        <v>29.999546256617091</v>
      </c>
      <c r="AL171" s="450">
        <f t="shared" si="76"/>
        <v>24.999621880514244</v>
      </c>
      <c r="AM171" s="450">
        <f t="shared" si="77"/>
        <v>21.999667254852536</v>
      </c>
      <c r="AN171" s="450">
        <f t="shared" si="78"/>
        <v>54.999168137131335</v>
      </c>
      <c r="AO171" s="450">
        <f t="shared" si="79"/>
        <v>12.999803377867405</v>
      </c>
      <c r="AP171" s="450">
        <f t="shared" si="80"/>
        <v>27.999576506175952</v>
      </c>
      <c r="AQ171" s="450">
        <f t="shared" si="81"/>
        <v>24.999621880514244</v>
      </c>
      <c r="AR171" s="450">
        <f t="shared" si="82"/>
        <v>33.999485757499365</v>
      </c>
      <c r="AS171" s="450">
        <f t="shared" si="83"/>
        <v>48.999258885807919</v>
      </c>
      <c r="AT171" s="450">
        <f t="shared" si="84"/>
        <v>29.999546256617091</v>
      </c>
      <c r="AU171" s="450">
        <f t="shared" si="85"/>
        <v>51.99921351146962</v>
      </c>
      <c r="AV171" s="450">
        <f t="shared" si="86"/>
        <v>83.828732089740356</v>
      </c>
      <c r="AW171" s="450">
        <f t="shared" si="87"/>
        <v>55.402067053188809</v>
      </c>
      <c r="AX171" s="450">
        <f t="shared" si="88"/>
        <v>32.659440383161076</v>
      </c>
      <c r="AY171" s="450">
        <f t="shared" si="89"/>
        <v>44.739097554827325</v>
      </c>
      <c r="AZ171" s="450">
        <f t="shared" si="90"/>
        <v>33.239223594655911</v>
      </c>
      <c r="BA171" s="450">
        <f t="shared" si="91"/>
        <v>35.432316612049405</v>
      </c>
      <c r="BB171" s="450">
        <f t="shared" si="92"/>
        <v>28.116964960927653</v>
      </c>
      <c r="BC171" s="450">
        <f t="shared" si="93"/>
        <v>31.535165112175445</v>
      </c>
      <c r="BD171" s="450">
        <f t="shared" si="94"/>
        <v>31.575497857322915</v>
      </c>
      <c r="BE171" s="450">
        <f t="shared" si="95"/>
        <v>33.88454751701537</v>
      </c>
      <c r="BF171" s="450">
        <f t="shared" si="96"/>
        <v>63.100579783211494</v>
      </c>
      <c r="BG171" s="450">
        <f t="shared" si="97"/>
        <v>56.914544996218801</v>
      </c>
      <c r="BH171" s="450">
        <f t="shared" si="98"/>
        <v>34.665994454247546</v>
      </c>
      <c r="BI171" s="450">
        <f t="shared" si="99"/>
        <v>27.40105873456012</v>
      </c>
      <c r="BJ171" s="450">
        <f t="shared" si="100"/>
        <v>47.129287169145456</v>
      </c>
      <c r="BK171" s="450">
        <f t="shared" si="101"/>
        <v>31.969516460801611</v>
      </c>
      <c r="BL171" s="450">
        <f t="shared" si="102"/>
        <v>9.0398632719939496</v>
      </c>
      <c r="BM171" s="450">
        <f t="shared" si="103"/>
        <v>30.867819763047031</v>
      </c>
      <c r="BN171" s="450">
        <f t="shared" si="104"/>
        <v>19.302536331927179</v>
      </c>
      <c r="BQ171" s="549">
        <f t="shared" si="108"/>
        <v>41343</v>
      </c>
      <c r="BR171" s="450">
        <f t="shared" si="105"/>
        <v>31.417677892614542</v>
      </c>
      <c r="BT171" s="450">
        <f t="shared" si="106"/>
        <v>32.314478421981342</v>
      </c>
    </row>
    <row r="172" spans="1:72">
      <c r="A172" s="6">
        <v>3</v>
      </c>
      <c r="B172" s="6">
        <v>11</v>
      </c>
      <c r="C172" s="143">
        <f t="shared" si="107"/>
        <v>40978</v>
      </c>
      <c r="D172" s="82">
        <f t="shared" si="73"/>
        <v>77.142329270301261</v>
      </c>
      <c r="E172" s="82">
        <f t="shared" si="74"/>
        <v>38.892612073941756</v>
      </c>
      <c r="F172" s="355">
        <v>79.338800000000006</v>
      </c>
      <c r="G172" s="355">
        <v>49.586750000000002</v>
      </c>
      <c r="H172" s="355">
        <v>67.437979999999996</v>
      </c>
      <c r="I172" s="355">
        <v>105.12391000000001</v>
      </c>
      <c r="J172" s="355">
        <v>15.867760000000001</v>
      </c>
      <c r="K172" s="355">
        <v>55.53716</v>
      </c>
      <c r="L172" s="355">
        <v>49.586750000000002</v>
      </c>
      <c r="M172" s="355">
        <v>89.256150000000005</v>
      </c>
      <c r="N172" s="355">
        <v>89.256150000000005</v>
      </c>
      <c r="O172" s="355">
        <v>73.388390000000001</v>
      </c>
      <c r="P172" s="355">
        <v>111.07432</v>
      </c>
      <c r="Q172" s="355">
        <v>152.37016539999999</v>
      </c>
      <c r="R172" s="82">
        <v>132.6</v>
      </c>
      <c r="S172" s="82">
        <v>79.94</v>
      </c>
      <c r="T172" s="82">
        <v>110.36</v>
      </c>
      <c r="U172" s="82">
        <v>74.349999999999994</v>
      </c>
      <c r="V172" s="82">
        <v>70.53</v>
      </c>
      <c r="W172" s="82">
        <v>55.5</v>
      </c>
      <c r="X172" s="82">
        <v>33.450000000000003</v>
      </c>
      <c r="Y172" s="82">
        <v>88.32</v>
      </c>
      <c r="Z172" s="82">
        <v>73.989999999999995</v>
      </c>
      <c r="AA172" s="82">
        <v>118.06</v>
      </c>
      <c r="AB172" s="82">
        <v>105.94</v>
      </c>
      <c r="AC172" s="82">
        <v>91.09</v>
      </c>
      <c r="AD172" s="82">
        <v>54.75</v>
      </c>
      <c r="AE172" s="82">
        <v>63.352031800000006</v>
      </c>
      <c r="AF172" s="10">
        <v>78.842932500000003</v>
      </c>
      <c r="AG172" s="10">
        <v>39.847912300000004</v>
      </c>
      <c r="AH172" s="10">
        <v>67.47615519999971</v>
      </c>
      <c r="AI172" s="10">
        <v>38.046560909038433</v>
      </c>
      <c r="AK172" s="450">
        <f t="shared" si="75"/>
        <v>39.999395008822788</v>
      </c>
      <c r="AL172" s="450">
        <f t="shared" si="76"/>
        <v>24.999621880514244</v>
      </c>
      <c r="AM172" s="450">
        <f t="shared" si="77"/>
        <v>33.999485757499365</v>
      </c>
      <c r="AN172" s="450">
        <f t="shared" si="78"/>
        <v>52.999198386690196</v>
      </c>
      <c r="AO172" s="450">
        <f t="shared" si="79"/>
        <v>7.9998790017645574</v>
      </c>
      <c r="AP172" s="450">
        <f t="shared" si="80"/>
        <v>27.999576506175952</v>
      </c>
      <c r="AQ172" s="450">
        <f t="shared" si="81"/>
        <v>24.999621880514244</v>
      </c>
      <c r="AR172" s="450">
        <f t="shared" si="82"/>
        <v>44.999319384925641</v>
      </c>
      <c r="AS172" s="450">
        <f t="shared" si="83"/>
        <v>44.999319384925641</v>
      </c>
      <c r="AT172" s="450">
        <f t="shared" si="84"/>
        <v>36.99944038316108</v>
      </c>
      <c r="AU172" s="450">
        <f t="shared" si="85"/>
        <v>55.999153012351904</v>
      </c>
      <c r="AV172" s="450">
        <f t="shared" si="86"/>
        <v>76.818838114444162</v>
      </c>
      <c r="AW172" s="450">
        <f t="shared" si="87"/>
        <v>66.851525081925885</v>
      </c>
      <c r="AX172" s="450">
        <f t="shared" si="88"/>
        <v>40.302495588606</v>
      </c>
      <c r="AY172" s="450">
        <f t="shared" si="89"/>
        <v>55.63902193093017</v>
      </c>
      <c r="AZ172" s="450">
        <f t="shared" si="90"/>
        <v>37.484245021426766</v>
      </c>
      <c r="BA172" s="450">
        <f t="shared" si="91"/>
        <v>35.558356440635244</v>
      </c>
      <c r="BB172" s="450">
        <f t="shared" si="92"/>
        <v>27.980841946054952</v>
      </c>
      <c r="BC172" s="450">
        <f t="shared" si="93"/>
        <v>16.864129064784471</v>
      </c>
      <c r="BD172" s="450">
        <f t="shared" si="94"/>
        <v>44.527350642803121</v>
      </c>
      <c r="BE172" s="450">
        <f t="shared" si="95"/>
        <v>37.302747668263166</v>
      </c>
      <c r="BF172" s="450">
        <f t="shared" si="96"/>
        <v>59.521048651373832</v>
      </c>
      <c r="BG172" s="450">
        <f t="shared" si="97"/>
        <v>53.410637761532641</v>
      </c>
      <c r="BH172" s="450">
        <f t="shared" si="98"/>
        <v>45.923871943534159</v>
      </c>
      <c r="BI172" s="450">
        <f t="shared" si="99"/>
        <v>27.602722460297453</v>
      </c>
      <c r="BJ172" s="450">
        <f t="shared" si="100"/>
        <v>31.939516914544999</v>
      </c>
      <c r="BK172" s="450">
        <f t="shared" si="101"/>
        <v>39.749398790017644</v>
      </c>
      <c r="BL172" s="450">
        <f t="shared" si="102"/>
        <v>20.089696143181246</v>
      </c>
      <c r="BM172" s="450">
        <f t="shared" si="103"/>
        <v>34.018732140156139</v>
      </c>
      <c r="BN172" s="450">
        <f t="shared" si="104"/>
        <v>19.181528061022654</v>
      </c>
      <c r="BQ172" s="549">
        <f t="shared" si="108"/>
        <v>41344</v>
      </c>
      <c r="BR172" s="450">
        <f t="shared" si="105"/>
        <v>34.232302457776619</v>
      </c>
      <c r="BT172" s="450">
        <f t="shared" si="106"/>
        <v>37.393496344844962</v>
      </c>
    </row>
    <row r="173" spans="1:72">
      <c r="A173" s="6">
        <v>3</v>
      </c>
      <c r="B173" s="6">
        <v>12</v>
      </c>
      <c r="C173" s="143">
        <f t="shared" si="107"/>
        <v>40979</v>
      </c>
      <c r="D173" s="82">
        <f t="shared" si="73"/>
        <v>81.896288750301196</v>
      </c>
      <c r="E173" s="82">
        <f t="shared" si="74"/>
        <v>41.289401276702542</v>
      </c>
      <c r="F173" s="355">
        <v>37.685929999999999</v>
      </c>
      <c r="G173" s="355">
        <v>69.421450000000007</v>
      </c>
      <c r="H173" s="355">
        <v>51.570219999999999</v>
      </c>
      <c r="I173" s="355">
        <v>105.12391000000001</v>
      </c>
      <c r="J173" s="355">
        <v>51.570219999999999</v>
      </c>
      <c r="K173" s="355">
        <v>49.586750000000002</v>
      </c>
      <c r="L173" s="355">
        <v>49.586750000000002</v>
      </c>
      <c r="M173" s="355">
        <v>150.74372</v>
      </c>
      <c r="N173" s="355">
        <v>103.14044</v>
      </c>
      <c r="O173" s="355">
        <v>73.388390000000001</v>
      </c>
      <c r="P173" s="355">
        <v>119.0082</v>
      </c>
      <c r="Q173" s="355">
        <v>138.96190820000001</v>
      </c>
      <c r="R173" s="82">
        <v>111.08</v>
      </c>
      <c r="S173" s="82">
        <v>51.08</v>
      </c>
      <c r="T173" s="82">
        <v>110.39</v>
      </c>
      <c r="U173" s="82">
        <v>74.39</v>
      </c>
      <c r="V173" s="82">
        <v>77.11</v>
      </c>
      <c r="W173" s="82">
        <v>71.5</v>
      </c>
      <c r="X173" s="82">
        <v>109.29</v>
      </c>
      <c r="Y173" s="82">
        <v>72.849999999999994</v>
      </c>
      <c r="Z173" s="82">
        <v>84.16</v>
      </c>
      <c r="AA173" s="82">
        <v>138.07</v>
      </c>
      <c r="AB173" s="82">
        <v>113.5</v>
      </c>
      <c r="AC173" s="82">
        <v>70.989999999999995</v>
      </c>
      <c r="AD173" s="82">
        <v>50.82</v>
      </c>
      <c r="AE173" s="82">
        <v>108.97184179999999</v>
      </c>
      <c r="AF173" s="10">
        <v>71.404920000000004</v>
      </c>
      <c r="AG173" s="10">
        <v>47.761957599999995</v>
      </c>
      <c r="AH173" s="10">
        <v>55.685493999997085</v>
      </c>
      <c r="AI173" s="10">
        <v>38.046560909038433</v>
      </c>
      <c r="AK173" s="450">
        <f t="shared" si="75"/>
        <v>18.999712629190824</v>
      </c>
      <c r="AL173" s="450">
        <f t="shared" si="76"/>
        <v>34.999470632719941</v>
      </c>
      <c r="AM173" s="450">
        <f t="shared" si="77"/>
        <v>25.99960675573481</v>
      </c>
      <c r="AN173" s="450">
        <f t="shared" si="78"/>
        <v>52.999198386690196</v>
      </c>
      <c r="AO173" s="450">
        <f t="shared" si="79"/>
        <v>25.99960675573481</v>
      </c>
      <c r="AP173" s="450">
        <f t="shared" si="80"/>
        <v>24.999621880514244</v>
      </c>
      <c r="AQ173" s="450">
        <f t="shared" si="81"/>
        <v>24.999621880514244</v>
      </c>
      <c r="AR173" s="450">
        <f t="shared" si="82"/>
        <v>75.998850516763298</v>
      </c>
      <c r="AS173" s="450">
        <f t="shared" si="83"/>
        <v>51.99921351146962</v>
      </c>
      <c r="AT173" s="450">
        <f t="shared" si="84"/>
        <v>36.99944038316108</v>
      </c>
      <c r="AU173" s="450">
        <f t="shared" si="85"/>
        <v>59.999092513234181</v>
      </c>
      <c r="AV173" s="450">
        <f t="shared" si="86"/>
        <v>70.058940357953119</v>
      </c>
      <c r="AW173" s="450">
        <f t="shared" si="87"/>
        <v>56.00201663725737</v>
      </c>
      <c r="AX173" s="450">
        <f t="shared" si="88"/>
        <v>25.752457776657423</v>
      </c>
      <c r="AY173" s="450">
        <f t="shared" si="89"/>
        <v>55.654146710360472</v>
      </c>
      <c r="AZ173" s="450">
        <f t="shared" si="90"/>
        <v>37.504411394000506</v>
      </c>
      <c r="BA173" s="450">
        <f t="shared" si="91"/>
        <v>38.875724729014365</v>
      </c>
      <c r="BB173" s="450">
        <f t="shared" si="92"/>
        <v>36.047390975548275</v>
      </c>
      <c r="BC173" s="450">
        <f t="shared" si="93"/>
        <v>55.099571464582809</v>
      </c>
      <c r="BD173" s="450">
        <f t="shared" si="94"/>
        <v>36.72800604991177</v>
      </c>
      <c r="BE173" s="450">
        <f t="shared" si="95"/>
        <v>42.430047895134862</v>
      </c>
      <c r="BF173" s="450">
        <f t="shared" si="96"/>
        <v>69.609276531383912</v>
      </c>
      <c r="BG173" s="450">
        <f t="shared" si="97"/>
        <v>57.22208217796824</v>
      </c>
      <c r="BH173" s="450">
        <f t="shared" si="98"/>
        <v>35.790269725233173</v>
      </c>
      <c r="BI173" s="450">
        <f t="shared" si="99"/>
        <v>25.621376354928156</v>
      </c>
      <c r="BJ173" s="450">
        <f t="shared" si="100"/>
        <v>54.939169044618097</v>
      </c>
      <c r="BK173" s="450">
        <f t="shared" si="101"/>
        <v>35.99945550794051</v>
      </c>
      <c r="BL173" s="450">
        <f t="shared" si="102"/>
        <v>24.079635795311315</v>
      </c>
      <c r="BM173" s="450">
        <f t="shared" si="103"/>
        <v>28.074360473908285</v>
      </c>
      <c r="BN173" s="450">
        <f t="shared" si="104"/>
        <v>19.181528061022654</v>
      </c>
      <c r="BQ173" s="549">
        <f t="shared" si="108"/>
        <v>41345</v>
      </c>
      <c r="BR173" s="450">
        <f t="shared" si="105"/>
        <v>32.14272926644783</v>
      </c>
      <c r="BT173" s="450">
        <f t="shared" si="106"/>
        <v>36.863723216536428</v>
      </c>
    </row>
    <row r="174" spans="1:72">
      <c r="A174" s="6">
        <v>3</v>
      </c>
      <c r="B174" s="6">
        <v>13</v>
      </c>
      <c r="C174" s="143">
        <f t="shared" si="107"/>
        <v>40980</v>
      </c>
      <c r="D174" s="82">
        <f t="shared" si="73"/>
        <v>74.24392841986112</v>
      </c>
      <c r="E174" s="82">
        <f t="shared" si="74"/>
        <v>37.431334186986</v>
      </c>
      <c r="F174" s="355">
        <v>59.504100000000001</v>
      </c>
      <c r="G174" s="355">
        <v>43.636340000000004</v>
      </c>
      <c r="H174" s="355">
        <v>53.553690000000003</v>
      </c>
      <c r="I174" s="355">
        <v>138.84290000000001</v>
      </c>
      <c r="J174" s="355">
        <v>31.735520000000001</v>
      </c>
      <c r="K174" s="355">
        <v>41.65287</v>
      </c>
      <c r="L174" s="355">
        <v>49.586750000000002</v>
      </c>
      <c r="M174" s="355">
        <v>85.289209999999997</v>
      </c>
      <c r="N174" s="355">
        <v>113.05779</v>
      </c>
      <c r="O174" s="355">
        <v>53.553690000000003</v>
      </c>
      <c r="P174" s="355">
        <v>81.322270000000003</v>
      </c>
      <c r="Q174" s="355">
        <v>104.56853839999999</v>
      </c>
      <c r="R174" s="82">
        <v>111.27</v>
      </c>
      <c r="S174" s="82">
        <v>44.7</v>
      </c>
      <c r="T174" s="82">
        <v>112.63</v>
      </c>
      <c r="U174" s="82">
        <v>90.34</v>
      </c>
      <c r="V174" s="82">
        <v>76.98</v>
      </c>
      <c r="W174" s="82">
        <v>63.63</v>
      </c>
      <c r="X174" s="82">
        <v>49.24</v>
      </c>
      <c r="Y174" s="82">
        <v>92.01</v>
      </c>
      <c r="Z174" s="82">
        <v>70.06</v>
      </c>
      <c r="AA174" s="82">
        <v>139.62</v>
      </c>
      <c r="AB174" s="82">
        <v>113.8</v>
      </c>
      <c r="AC174" s="82">
        <v>86.18</v>
      </c>
      <c r="AD174" s="82">
        <v>43.2</v>
      </c>
      <c r="AE174" s="82">
        <v>85.943755100000004</v>
      </c>
      <c r="AF174" s="10">
        <v>71.444589400000012</v>
      </c>
      <c r="AG174" s="10">
        <v>18.109081100000001</v>
      </c>
      <c r="AH174" s="10">
        <v>55.365824600005524</v>
      </c>
      <c r="AI174" s="10">
        <v>46.490933995828392</v>
      </c>
      <c r="AK174" s="450">
        <f t="shared" si="75"/>
        <v>29.999546256617091</v>
      </c>
      <c r="AL174" s="450">
        <f t="shared" si="76"/>
        <v>21.999667254852536</v>
      </c>
      <c r="AM174" s="450">
        <f t="shared" si="77"/>
        <v>26.999591630955383</v>
      </c>
      <c r="AN174" s="450">
        <f t="shared" si="78"/>
        <v>69.998941265439882</v>
      </c>
      <c r="AO174" s="450">
        <f t="shared" si="79"/>
        <v>15.999758003529115</v>
      </c>
      <c r="AP174" s="450">
        <f t="shared" si="80"/>
        <v>20.999682379631963</v>
      </c>
      <c r="AQ174" s="450">
        <f t="shared" si="81"/>
        <v>24.999621880514244</v>
      </c>
      <c r="AR174" s="450">
        <f t="shared" si="82"/>
        <v>42.999349634484496</v>
      </c>
      <c r="AS174" s="450">
        <f t="shared" si="83"/>
        <v>56.999137887572473</v>
      </c>
      <c r="AT174" s="450">
        <f t="shared" si="84"/>
        <v>26.999591630955383</v>
      </c>
      <c r="AU174" s="450">
        <f t="shared" si="85"/>
        <v>40.999379884043357</v>
      </c>
      <c r="AV174" s="450">
        <f t="shared" si="86"/>
        <v>52.719202621628433</v>
      </c>
      <c r="AW174" s="450">
        <f t="shared" si="87"/>
        <v>56.097806906982605</v>
      </c>
      <c r="AX174" s="450">
        <f t="shared" si="88"/>
        <v>22.535921351146964</v>
      </c>
      <c r="AY174" s="450">
        <f t="shared" si="89"/>
        <v>56.783463574489538</v>
      </c>
      <c r="AZ174" s="450">
        <f t="shared" si="90"/>
        <v>45.545752457776658</v>
      </c>
      <c r="BA174" s="450">
        <f t="shared" si="91"/>
        <v>38.810184018149734</v>
      </c>
      <c r="BB174" s="450">
        <f t="shared" si="92"/>
        <v>32.079657171666248</v>
      </c>
      <c r="BC174" s="450">
        <f t="shared" si="93"/>
        <v>24.824804638265693</v>
      </c>
      <c r="BD174" s="450">
        <f t="shared" si="94"/>
        <v>46.387698512730026</v>
      </c>
      <c r="BE174" s="450">
        <f t="shared" si="95"/>
        <v>35.321401562893875</v>
      </c>
      <c r="BF174" s="450">
        <f t="shared" si="96"/>
        <v>70.390723468616088</v>
      </c>
      <c r="BG174" s="450">
        <f t="shared" si="97"/>
        <v>57.373329972271236</v>
      </c>
      <c r="BH174" s="450">
        <f t="shared" si="98"/>
        <v>43.448449710108399</v>
      </c>
      <c r="BI174" s="450">
        <f t="shared" si="99"/>
        <v>21.779682379631964</v>
      </c>
      <c r="BJ174" s="450">
        <f t="shared" si="100"/>
        <v>43.329344643307287</v>
      </c>
      <c r="BK174" s="450">
        <f t="shared" si="101"/>
        <v>36.019455205444928</v>
      </c>
      <c r="BL174" s="450">
        <f t="shared" si="102"/>
        <v>9.1298619107638022</v>
      </c>
      <c r="BM174" s="450">
        <f t="shared" si="103"/>
        <v>27.913196168391995</v>
      </c>
      <c r="BN174" s="450">
        <f t="shared" si="104"/>
        <v>23.438837406517969</v>
      </c>
      <c r="BQ174" s="549">
        <f t="shared" si="108"/>
        <v>41346</v>
      </c>
      <c r="BR174" s="450">
        <f t="shared" si="105"/>
        <v>31.130629442904652</v>
      </c>
      <c r="BT174" s="450">
        <f t="shared" si="106"/>
        <v>35.670428384169398</v>
      </c>
    </row>
    <row r="175" spans="1:72">
      <c r="A175" s="6">
        <v>3</v>
      </c>
      <c r="B175" s="6">
        <v>14</v>
      </c>
      <c r="C175" s="143">
        <f t="shared" si="107"/>
        <v>40981</v>
      </c>
      <c r="D175" s="82">
        <f t="shared" si="73"/>
        <v>77.185178205993267</v>
      </c>
      <c r="E175" s="82">
        <f t="shared" si="74"/>
        <v>38.914215090721449</v>
      </c>
      <c r="F175" s="355">
        <v>47.603279999999998</v>
      </c>
      <c r="G175" s="355">
        <v>59.504100000000001</v>
      </c>
      <c r="H175" s="355">
        <v>51.570219999999999</v>
      </c>
      <c r="I175" s="355">
        <v>67.437979999999996</v>
      </c>
      <c r="J175" s="355">
        <v>35.702460000000002</v>
      </c>
      <c r="K175" s="355">
        <v>49.586750000000002</v>
      </c>
      <c r="L175" s="355">
        <v>49.586750000000002</v>
      </c>
      <c r="M175" s="355">
        <v>77.355330000000009</v>
      </c>
      <c r="N175" s="355">
        <v>128.92555000000002</v>
      </c>
      <c r="O175" s="355">
        <v>97.190030000000007</v>
      </c>
      <c r="P175" s="355">
        <v>83.30574</v>
      </c>
      <c r="Q175" s="355">
        <v>158.38007949999999</v>
      </c>
      <c r="R175" s="82">
        <v>111.09</v>
      </c>
      <c r="S175" s="82">
        <v>23.36</v>
      </c>
      <c r="T175" s="82">
        <v>105.03</v>
      </c>
      <c r="U175" s="82">
        <v>74.48</v>
      </c>
      <c r="V175" s="82">
        <v>69.63</v>
      </c>
      <c r="W175" s="82">
        <v>56.17</v>
      </c>
      <c r="X175" s="82">
        <v>65.12</v>
      </c>
      <c r="Y175" s="82">
        <v>82.93</v>
      </c>
      <c r="Z175" s="82">
        <v>70.44</v>
      </c>
      <c r="AA175" s="82">
        <v>132.13999999999999</v>
      </c>
      <c r="AB175" s="82">
        <v>121.31</v>
      </c>
      <c r="AC175" s="82">
        <v>80.239999999999995</v>
      </c>
      <c r="AD175" s="82">
        <v>50.91</v>
      </c>
      <c r="AE175" s="82">
        <v>71.147068899999994</v>
      </c>
      <c r="AF175" s="10">
        <v>71.127234200000004</v>
      </c>
      <c r="AG175" s="10">
        <v>62.955337800000002</v>
      </c>
      <c r="AH175" s="10">
        <v>79.656155200000001</v>
      </c>
      <c r="AI175" s="10">
        <v>81.67128057979798</v>
      </c>
      <c r="AK175" s="450">
        <f t="shared" si="75"/>
        <v>23.999637005293671</v>
      </c>
      <c r="AL175" s="450">
        <f t="shared" si="76"/>
        <v>29.999546256617091</v>
      </c>
      <c r="AM175" s="450">
        <f t="shared" si="77"/>
        <v>25.99960675573481</v>
      </c>
      <c r="AN175" s="450">
        <f t="shared" si="78"/>
        <v>33.999485757499365</v>
      </c>
      <c r="AO175" s="450">
        <f t="shared" si="79"/>
        <v>17.999727753970255</v>
      </c>
      <c r="AP175" s="450">
        <f t="shared" si="80"/>
        <v>24.999621880514244</v>
      </c>
      <c r="AQ175" s="450">
        <f t="shared" si="81"/>
        <v>24.999621880514244</v>
      </c>
      <c r="AR175" s="450">
        <f t="shared" si="82"/>
        <v>38.999410133602225</v>
      </c>
      <c r="AS175" s="450">
        <f t="shared" si="83"/>
        <v>64.999016889337042</v>
      </c>
      <c r="AT175" s="450">
        <f t="shared" si="84"/>
        <v>48.999258885807919</v>
      </c>
      <c r="AU175" s="450">
        <f t="shared" si="85"/>
        <v>41.999364759263926</v>
      </c>
      <c r="AV175" s="450">
        <f t="shared" si="86"/>
        <v>79.848792286362482</v>
      </c>
      <c r="AW175" s="450">
        <f t="shared" si="87"/>
        <v>56.007058230400808</v>
      </c>
      <c r="AX175" s="450">
        <f t="shared" si="88"/>
        <v>11.777161583060247</v>
      </c>
      <c r="AY175" s="450">
        <f t="shared" si="89"/>
        <v>52.951852785480213</v>
      </c>
      <c r="AZ175" s="450">
        <f t="shared" si="90"/>
        <v>37.549785732291404</v>
      </c>
      <c r="BA175" s="450">
        <f t="shared" si="91"/>
        <v>35.10461305772624</v>
      </c>
      <c r="BB175" s="450">
        <f t="shared" si="92"/>
        <v>28.318628686664987</v>
      </c>
      <c r="BC175" s="450">
        <f t="shared" si="93"/>
        <v>32.830854550037813</v>
      </c>
      <c r="BD175" s="450">
        <f t="shared" si="94"/>
        <v>41.809931938492568</v>
      </c>
      <c r="BE175" s="450">
        <f t="shared" si="95"/>
        <v>35.512982102344338</v>
      </c>
      <c r="BF175" s="450">
        <f t="shared" si="96"/>
        <v>66.619611797327948</v>
      </c>
      <c r="BG175" s="450">
        <f t="shared" si="97"/>
        <v>61.159566422989663</v>
      </c>
      <c r="BH175" s="450">
        <f t="shared" si="98"/>
        <v>40.453743382908996</v>
      </c>
      <c r="BI175" s="450">
        <f t="shared" si="99"/>
        <v>25.666750693219054</v>
      </c>
      <c r="BJ175" s="450">
        <f t="shared" si="100"/>
        <v>35.869457474161834</v>
      </c>
      <c r="BK175" s="450">
        <f t="shared" si="101"/>
        <v>35.859457625409632</v>
      </c>
      <c r="BL175" s="450">
        <f t="shared" si="102"/>
        <v>31.739519939500884</v>
      </c>
      <c r="BM175" s="450">
        <f t="shared" si="103"/>
        <v>40.159392588858076</v>
      </c>
      <c r="BN175" s="450">
        <f t="shared" si="104"/>
        <v>41.175336818652873</v>
      </c>
      <c r="BQ175" s="549">
        <f t="shared" si="108"/>
        <v>41347</v>
      </c>
      <c r="BR175" s="450">
        <f t="shared" si="105"/>
        <v>34.197553491303253</v>
      </c>
      <c r="BT175" s="450">
        <f t="shared" si="106"/>
        <v>35.864457549785733</v>
      </c>
    </row>
    <row r="176" spans="1:72">
      <c r="A176" s="6">
        <v>3</v>
      </c>
      <c r="B176" s="6">
        <v>15</v>
      </c>
      <c r="C176" s="143">
        <f t="shared" si="107"/>
        <v>40982</v>
      </c>
      <c r="D176" s="82">
        <f t="shared" si="73"/>
        <v>81.997516788383848</v>
      </c>
      <c r="E176" s="82">
        <f t="shared" si="74"/>
        <v>41.340437106880287</v>
      </c>
      <c r="F176" s="355">
        <v>53.553690000000003</v>
      </c>
      <c r="G176" s="355">
        <v>57.520630000000004</v>
      </c>
      <c r="H176" s="355">
        <v>59.504100000000001</v>
      </c>
      <c r="I176" s="355">
        <v>130.90902</v>
      </c>
      <c r="J176" s="355">
        <v>45.619810000000001</v>
      </c>
      <c r="K176" s="355">
        <v>43.636340000000004</v>
      </c>
      <c r="L176" s="355">
        <v>49.586750000000002</v>
      </c>
      <c r="M176" s="355">
        <v>128.92555000000002</v>
      </c>
      <c r="N176" s="355">
        <v>115.04126000000001</v>
      </c>
      <c r="O176" s="355">
        <v>69.421450000000007</v>
      </c>
      <c r="P176" s="355">
        <v>97.190030000000007</v>
      </c>
      <c r="Q176" s="355">
        <v>150.0098361</v>
      </c>
      <c r="R176" s="82">
        <v>104.9</v>
      </c>
      <c r="S176" s="82">
        <v>68.59</v>
      </c>
      <c r="T176" s="82">
        <v>112.74</v>
      </c>
      <c r="U176" s="82">
        <v>66.19</v>
      </c>
      <c r="V176" s="82">
        <v>62.91</v>
      </c>
      <c r="W176" s="82">
        <v>63.82</v>
      </c>
      <c r="X176" s="82">
        <v>80.19</v>
      </c>
      <c r="Y176" s="82">
        <v>83.51</v>
      </c>
      <c r="Z176" s="82">
        <v>71.16</v>
      </c>
      <c r="AA176" s="82">
        <v>134.87</v>
      </c>
      <c r="AB176" s="82">
        <v>129.16</v>
      </c>
      <c r="AC176" s="82">
        <v>88.67</v>
      </c>
      <c r="AD176" s="82">
        <v>69.09</v>
      </c>
      <c r="AE176" s="82">
        <v>86.538796100000013</v>
      </c>
      <c r="AF176" s="10">
        <v>56.211539800000004</v>
      </c>
      <c r="AG176" s="10">
        <v>32.6280815</v>
      </c>
      <c r="AH176" s="10">
        <v>79.755328700000007</v>
      </c>
      <c r="AI176" s="10">
        <v>68.073291451515175</v>
      </c>
      <c r="AK176" s="450">
        <f t="shared" si="75"/>
        <v>26.999591630955383</v>
      </c>
      <c r="AL176" s="450">
        <f t="shared" si="76"/>
        <v>28.999561381396521</v>
      </c>
      <c r="AM176" s="450">
        <f t="shared" si="77"/>
        <v>29.999546256617091</v>
      </c>
      <c r="AN176" s="450">
        <f t="shared" si="78"/>
        <v>65.999001764557605</v>
      </c>
      <c r="AO176" s="450">
        <f t="shared" si="79"/>
        <v>22.999652130073102</v>
      </c>
      <c r="AP176" s="450">
        <f t="shared" si="80"/>
        <v>21.999667254852536</v>
      </c>
      <c r="AQ176" s="450">
        <f t="shared" si="81"/>
        <v>24.999621880514244</v>
      </c>
      <c r="AR176" s="450">
        <f t="shared" si="82"/>
        <v>64.999016889337042</v>
      </c>
      <c r="AS176" s="450">
        <f t="shared" si="83"/>
        <v>57.999122762793043</v>
      </c>
      <c r="AT176" s="450">
        <f t="shared" si="84"/>
        <v>34.999470632719941</v>
      </c>
      <c r="AU176" s="450">
        <f t="shared" si="85"/>
        <v>48.999258885807919</v>
      </c>
      <c r="AV176" s="450">
        <f t="shared" si="86"/>
        <v>75.628856112931686</v>
      </c>
      <c r="AW176" s="450">
        <f t="shared" si="87"/>
        <v>52.886312074615581</v>
      </c>
      <c r="AX176" s="450">
        <f t="shared" si="88"/>
        <v>34.580287370809174</v>
      </c>
      <c r="AY176" s="450">
        <f t="shared" si="89"/>
        <v>56.838921099067299</v>
      </c>
      <c r="AZ176" s="450">
        <f t="shared" si="90"/>
        <v>33.370305016385174</v>
      </c>
      <c r="BA176" s="450">
        <f t="shared" si="91"/>
        <v>31.716662465339045</v>
      </c>
      <c r="BB176" s="450">
        <f t="shared" si="92"/>
        <v>32.175447441391476</v>
      </c>
      <c r="BC176" s="450">
        <f t="shared" si="93"/>
        <v>40.428535417191831</v>
      </c>
      <c r="BD176" s="450">
        <f t="shared" si="94"/>
        <v>42.102344340811698</v>
      </c>
      <c r="BE176" s="450">
        <f t="shared" si="95"/>
        <v>35.875976808671538</v>
      </c>
      <c r="BF176" s="450">
        <f t="shared" si="96"/>
        <v>67.99596672548526</v>
      </c>
      <c r="BG176" s="450">
        <f t="shared" si="97"/>
        <v>65.117217040584819</v>
      </c>
      <c r="BH176" s="450">
        <f t="shared" si="98"/>
        <v>44.70380640282329</v>
      </c>
      <c r="BI176" s="450">
        <f t="shared" si="99"/>
        <v>34.832367027980844</v>
      </c>
      <c r="BJ176" s="450">
        <f t="shared" si="100"/>
        <v>43.62934010587346</v>
      </c>
      <c r="BK176" s="450">
        <f t="shared" si="101"/>
        <v>28.339571363750945</v>
      </c>
      <c r="BL176" s="450">
        <f t="shared" si="102"/>
        <v>16.449751197378372</v>
      </c>
      <c r="BM176" s="450">
        <f t="shared" si="103"/>
        <v>40.209391832619112</v>
      </c>
      <c r="BN176" s="450">
        <f t="shared" si="104"/>
        <v>34.319783943289728</v>
      </c>
      <c r="BQ176" s="549">
        <f t="shared" si="108"/>
        <v>41348</v>
      </c>
      <c r="BR176" s="450">
        <f t="shared" si="105"/>
        <v>33.77449817242249</v>
      </c>
      <c r="BT176" s="450">
        <f t="shared" si="106"/>
        <v>35.437723720695743</v>
      </c>
    </row>
    <row r="177" spans="1:72">
      <c r="A177" s="6">
        <v>3</v>
      </c>
      <c r="B177" s="6">
        <v>16</v>
      </c>
      <c r="C177" s="143">
        <f t="shared" si="107"/>
        <v>40983</v>
      </c>
      <c r="D177" s="82">
        <f t="shared" si="73"/>
        <v>80.662165392727246</v>
      </c>
      <c r="E177" s="82">
        <f t="shared" si="74"/>
        <v>40.667197080231738</v>
      </c>
      <c r="F177" s="355">
        <v>55.53716</v>
      </c>
      <c r="G177" s="355">
        <v>57.520630000000004</v>
      </c>
      <c r="H177" s="355">
        <v>51.570219999999999</v>
      </c>
      <c r="I177" s="355">
        <v>101.15697</v>
      </c>
      <c r="J177" s="355">
        <v>25.78511</v>
      </c>
      <c r="K177" s="355">
        <v>51.570219999999999</v>
      </c>
      <c r="L177" s="355">
        <v>49.586750000000002</v>
      </c>
      <c r="M177" s="355">
        <v>55.53716</v>
      </c>
      <c r="N177" s="355">
        <v>81.322270000000003</v>
      </c>
      <c r="O177" s="355">
        <v>91.239620000000002</v>
      </c>
      <c r="P177" s="355">
        <v>99.173500000000004</v>
      </c>
      <c r="Q177" s="355">
        <v>108.97184179999999</v>
      </c>
      <c r="R177" s="82">
        <v>105.2</v>
      </c>
      <c r="S177" s="82">
        <v>90.69</v>
      </c>
      <c r="T177" s="82">
        <v>120.1</v>
      </c>
      <c r="U177" s="82">
        <v>78.150000000000006</v>
      </c>
      <c r="V177" s="82">
        <v>62.84</v>
      </c>
      <c r="W177" s="82">
        <v>71.63</v>
      </c>
      <c r="X177" s="82">
        <v>66.069999999999993</v>
      </c>
      <c r="Y177" s="82">
        <v>116.43</v>
      </c>
      <c r="Z177" s="82">
        <v>96.48</v>
      </c>
      <c r="AA177" s="82">
        <v>137.6</v>
      </c>
      <c r="AB177" s="82">
        <v>136.6</v>
      </c>
      <c r="AC177" s="82">
        <v>95.33</v>
      </c>
      <c r="AD177" s="82">
        <v>69.489999999999995</v>
      </c>
      <c r="AE177" s="82">
        <v>78.862767199999993</v>
      </c>
      <c r="AF177" s="10">
        <v>63.7685605</v>
      </c>
      <c r="AG177" s="10">
        <v>32.667750900000001</v>
      </c>
      <c r="AH177" s="10">
        <v>79.675989900000005</v>
      </c>
      <c r="AI177" s="10">
        <v>89.308441481818178</v>
      </c>
      <c r="AK177" s="450">
        <f t="shared" si="75"/>
        <v>27.999576506175952</v>
      </c>
      <c r="AL177" s="450">
        <f t="shared" si="76"/>
        <v>28.999561381396521</v>
      </c>
      <c r="AM177" s="450">
        <f t="shared" si="77"/>
        <v>25.99960675573481</v>
      </c>
      <c r="AN177" s="450">
        <f t="shared" si="78"/>
        <v>50.999228636249057</v>
      </c>
      <c r="AO177" s="450">
        <f t="shared" si="79"/>
        <v>12.999803377867405</v>
      </c>
      <c r="AP177" s="450">
        <f t="shared" si="80"/>
        <v>25.99960675573481</v>
      </c>
      <c r="AQ177" s="450">
        <f t="shared" si="81"/>
        <v>24.999621880514244</v>
      </c>
      <c r="AR177" s="450">
        <f t="shared" si="82"/>
        <v>27.999576506175952</v>
      </c>
      <c r="AS177" s="450">
        <f t="shared" si="83"/>
        <v>40.999379884043357</v>
      </c>
      <c r="AT177" s="450">
        <f t="shared" si="84"/>
        <v>45.999304260146204</v>
      </c>
      <c r="AU177" s="450">
        <f t="shared" si="85"/>
        <v>49.999243761028488</v>
      </c>
      <c r="AV177" s="450">
        <f t="shared" si="86"/>
        <v>54.939169044618097</v>
      </c>
      <c r="AW177" s="450">
        <f t="shared" si="87"/>
        <v>53.037559868918578</v>
      </c>
      <c r="AX177" s="450">
        <f t="shared" si="88"/>
        <v>45.722208217796819</v>
      </c>
      <c r="AY177" s="450">
        <f t="shared" si="89"/>
        <v>60.549533652634231</v>
      </c>
      <c r="AZ177" s="450">
        <f t="shared" si="90"/>
        <v>39.400050415931439</v>
      </c>
      <c r="BA177" s="450">
        <f t="shared" si="91"/>
        <v>31.681371313335013</v>
      </c>
      <c r="BB177" s="450">
        <f t="shared" si="92"/>
        <v>36.112931686412907</v>
      </c>
      <c r="BC177" s="450">
        <f t="shared" si="93"/>
        <v>33.309805898663974</v>
      </c>
      <c r="BD177" s="450">
        <f t="shared" si="94"/>
        <v>58.699268968994204</v>
      </c>
      <c r="BE177" s="450">
        <f t="shared" si="95"/>
        <v>48.64129064784472</v>
      </c>
      <c r="BF177" s="450">
        <f t="shared" si="96"/>
        <v>69.372321653642544</v>
      </c>
      <c r="BG177" s="450">
        <f t="shared" si="97"/>
        <v>68.868162339299218</v>
      </c>
      <c r="BH177" s="450">
        <f t="shared" si="98"/>
        <v>48.061507436349885</v>
      </c>
      <c r="BI177" s="450">
        <f t="shared" si="99"/>
        <v>35.03403075371817</v>
      </c>
      <c r="BJ177" s="450">
        <f t="shared" si="100"/>
        <v>39.759398638769845</v>
      </c>
      <c r="BK177" s="450">
        <f t="shared" si="101"/>
        <v>32.149513738341312</v>
      </c>
      <c r="BL177" s="450">
        <f t="shared" si="102"/>
        <v>16.469750894882782</v>
      </c>
      <c r="BM177" s="450">
        <f t="shared" si="103"/>
        <v>40.169392437610284</v>
      </c>
      <c r="BN177" s="450">
        <f t="shared" si="104"/>
        <v>45.025682622545084</v>
      </c>
      <c r="BQ177" s="549">
        <f t="shared" si="108"/>
        <v>41349</v>
      </c>
      <c r="BR177" s="450">
        <f t="shared" si="105"/>
        <v>34.758577060751193</v>
      </c>
      <c r="BT177" s="450">
        <f t="shared" si="106"/>
        <v>39.964395538190061</v>
      </c>
    </row>
    <row r="178" spans="1:72">
      <c r="A178" s="6">
        <v>3</v>
      </c>
      <c r="B178" s="6">
        <v>17</v>
      </c>
      <c r="C178" s="143">
        <f t="shared" si="107"/>
        <v>40984</v>
      </c>
      <c r="D178" s="82">
        <f t="shared" si="73"/>
        <v>79.401055161952854</v>
      </c>
      <c r="E178" s="82">
        <f t="shared" si="74"/>
        <v>40.03138699448585</v>
      </c>
      <c r="F178" s="355">
        <v>41.65287</v>
      </c>
      <c r="G178" s="355">
        <v>45.619810000000001</v>
      </c>
      <c r="H178" s="355">
        <v>51.570219999999999</v>
      </c>
      <c r="I178" s="355">
        <v>109.09085</v>
      </c>
      <c r="J178" s="355">
        <v>41.65287</v>
      </c>
      <c r="K178" s="355">
        <v>65.454509999999999</v>
      </c>
      <c r="L178" s="355">
        <v>75.371859999999998</v>
      </c>
      <c r="M178" s="355">
        <v>101.15697</v>
      </c>
      <c r="N178" s="355">
        <v>105.12391000000001</v>
      </c>
      <c r="O178" s="355">
        <v>61.487570000000005</v>
      </c>
      <c r="P178" s="355">
        <v>83.30574</v>
      </c>
      <c r="Q178" s="355">
        <v>130.59166480000002</v>
      </c>
      <c r="R178" s="82">
        <v>84.08</v>
      </c>
      <c r="S178" s="82">
        <v>47.97</v>
      </c>
      <c r="T178" s="82">
        <v>90.3</v>
      </c>
      <c r="U178" s="82">
        <v>78.22</v>
      </c>
      <c r="V178" s="82">
        <v>63.52</v>
      </c>
      <c r="W178" s="82">
        <v>56.26</v>
      </c>
      <c r="X178" s="82">
        <v>66.569999999999993</v>
      </c>
      <c r="Y178" s="82">
        <v>101.46</v>
      </c>
      <c r="Z178" s="82">
        <v>89.04</v>
      </c>
      <c r="AA178" s="82">
        <v>152.56</v>
      </c>
      <c r="AB178" s="82">
        <v>129.65</v>
      </c>
      <c r="AC178" s="82">
        <v>109.22</v>
      </c>
      <c r="AD178" s="82">
        <v>63.85</v>
      </c>
      <c r="AE178" s="82">
        <v>79.338800000000006</v>
      </c>
      <c r="AF178" s="10">
        <v>63.847899299999995</v>
      </c>
      <c r="AG178" s="10">
        <v>18.0892464</v>
      </c>
      <c r="AH178" s="10">
        <v>79.755328700000007</v>
      </c>
      <c r="AI178" s="10">
        <v>96.221535658585864</v>
      </c>
      <c r="AK178" s="450">
        <f t="shared" si="75"/>
        <v>20.999682379631963</v>
      </c>
      <c r="AL178" s="450">
        <f t="shared" si="76"/>
        <v>22.999652130073102</v>
      </c>
      <c r="AM178" s="450">
        <f t="shared" si="77"/>
        <v>25.99960675573481</v>
      </c>
      <c r="AN178" s="450">
        <f t="shared" si="78"/>
        <v>54.999168137131335</v>
      </c>
      <c r="AO178" s="450">
        <f t="shared" si="79"/>
        <v>20.999682379631963</v>
      </c>
      <c r="AP178" s="450">
        <f t="shared" si="80"/>
        <v>32.999500882278802</v>
      </c>
      <c r="AQ178" s="450">
        <f t="shared" si="81"/>
        <v>37.999425258381649</v>
      </c>
      <c r="AR178" s="450">
        <f t="shared" si="82"/>
        <v>50.999228636249057</v>
      </c>
      <c r="AS178" s="450">
        <f t="shared" si="83"/>
        <v>52.999198386690196</v>
      </c>
      <c r="AT178" s="450">
        <f t="shared" si="84"/>
        <v>30.999531131837664</v>
      </c>
      <c r="AU178" s="450">
        <f t="shared" si="85"/>
        <v>41.999364759263926</v>
      </c>
      <c r="AV178" s="450">
        <f t="shared" si="86"/>
        <v>65.839004184522324</v>
      </c>
      <c r="AW178" s="450">
        <f t="shared" si="87"/>
        <v>42.389715149987396</v>
      </c>
      <c r="AX178" s="450">
        <f t="shared" si="88"/>
        <v>24.184522309049658</v>
      </c>
      <c r="AY178" s="450">
        <f t="shared" si="89"/>
        <v>45.525586085202924</v>
      </c>
      <c r="AZ178" s="450">
        <f t="shared" si="90"/>
        <v>39.435341567935467</v>
      </c>
      <c r="BA178" s="450">
        <f t="shared" si="91"/>
        <v>32.02419964708848</v>
      </c>
      <c r="BB178" s="450">
        <f t="shared" si="92"/>
        <v>28.364003024955885</v>
      </c>
      <c r="BC178" s="450">
        <f t="shared" si="93"/>
        <v>33.561885555835637</v>
      </c>
      <c r="BD178" s="450">
        <f t="shared" si="94"/>
        <v>51.152004033274508</v>
      </c>
      <c r="BE178" s="450">
        <f t="shared" si="95"/>
        <v>44.890345349130328</v>
      </c>
      <c r="BF178" s="450">
        <f t="shared" si="96"/>
        <v>76.914544996218808</v>
      </c>
      <c r="BG178" s="450">
        <f t="shared" si="97"/>
        <v>65.364255104613065</v>
      </c>
      <c r="BH178" s="450">
        <f t="shared" si="98"/>
        <v>55.064280312578774</v>
      </c>
      <c r="BI178" s="450">
        <f t="shared" si="99"/>
        <v>32.190572220821778</v>
      </c>
      <c r="BJ178" s="450">
        <f t="shared" si="100"/>
        <v>39.999395008822788</v>
      </c>
      <c r="BK178" s="450">
        <f t="shared" si="101"/>
        <v>32.189513133350133</v>
      </c>
      <c r="BL178" s="450">
        <f t="shared" si="102"/>
        <v>9.1198620620115953</v>
      </c>
      <c r="BM178" s="450">
        <f t="shared" si="103"/>
        <v>40.209391832619112</v>
      </c>
      <c r="BN178" s="450">
        <f t="shared" si="104"/>
        <v>48.510983442695164</v>
      </c>
      <c r="BQ178" s="549">
        <f t="shared" si="108"/>
        <v>41350</v>
      </c>
      <c r="BR178" s="450">
        <f t="shared" si="105"/>
        <v>34.153419208469877</v>
      </c>
      <c r="BT178" s="450">
        <f t="shared" si="106"/>
        <v>39.717368288379127</v>
      </c>
    </row>
    <row r="179" spans="1:72">
      <c r="A179" s="6">
        <v>3</v>
      </c>
      <c r="B179" s="6">
        <v>18</v>
      </c>
      <c r="C179" s="143">
        <f t="shared" si="107"/>
        <v>40985</v>
      </c>
      <c r="D179" s="82">
        <f t="shared" si="73"/>
        <v>78.990673810942639</v>
      </c>
      <c r="E179" s="82">
        <f t="shared" si="74"/>
        <v>39.824486284613648</v>
      </c>
      <c r="F179" s="355">
        <v>59.504100000000001</v>
      </c>
      <c r="G179" s="355">
        <v>55.53716</v>
      </c>
      <c r="H179" s="355">
        <v>59.504100000000001</v>
      </c>
      <c r="I179" s="355">
        <v>111.07432</v>
      </c>
      <c r="J179" s="355">
        <v>35.702460000000002</v>
      </c>
      <c r="K179" s="355">
        <v>37.685929999999999</v>
      </c>
      <c r="L179" s="355">
        <v>75.371859999999998</v>
      </c>
      <c r="M179" s="355">
        <v>63.471040000000002</v>
      </c>
      <c r="N179" s="355">
        <v>107.10738000000001</v>
      </c>
      <c r="O179" s="355">
        <v>77.355330000000009</v>
      </c>
      <c r="P179" s="355">
        <v>99.173500000000004</v>
      </c>
      <c r="Q179" s="355">
        <v>117.6792751</v>
      </c>
      <c r="R179" s="82">
        <v>113.69</v>
      </c>
      <c r="S179" s="82">
        <v>-46.84</v>
      </c>
      <c r="T179" s="82">
        <v>98.03</v>
      </c>
      <c r="U179" s="82">
        <v>86.57</v>
      </c>
      <c r="V179" s="82">
        <v>63.44</v>
      </c>
      <c r="W179" s="82">
        <v>71.209999999999994</v>
      </c>
      <c r="X179" s="82">
        <v>74.3</v>
      </c>
      <c r="Y179" s="82">
        <v>86.63</v>
      </c>
      <c r="Z179" s="82">
        <v>111.02</v>
      </c>
      <c r="AA179" s="82">
        <v>124.88</v>
      </c>
      <c r="AB179" s="82">
        <v>144.6</v>
      </c>
      <c r="AC179" s="82">
        <v>105.59</v>
      </c>
      <c r="AD179" s="82">
        <v>78.790000000000006</v>
      </c>
      <c r="AE179" s="82">
        <v>79.080948899999996</v>
      </c>
      <c r="AF179" s="10">
        <v>79.556981700000009</v>
      </c>
      <c r="AG179" s="10">
        <v>32.707420299999995</v>
      </c>
      <c r="AH179" s="10">
        <v>91.816155199996217</v>
      </c>
      <c r="AI179" s="10">
        <v>75.482253128282821</v>
      </c>
      <c r="AK179" s="450">
        <f t="shared" si="75"/>
        <v>29.999546256617091</v>
      </c>
      <c r="AL179" s="450">
        <f t="shared" si="76"/>
        <v>27.999576506175952</v>
      </c>
      <c r="AM179" s="450">
        <f t="shared" si="77"/>
        <v>29.999546256617091</v>
      </c>
      <c r="AN179" s="450">
        <f t="shared" si="78"/>
        <v>55.999153012351904</v>
      </c>
      <c r="AO179" s="450">
        <f t="shared" si="79"/>
        <v>17.999727753970255</v>
      </c>
      <c r="AP179" s="450">
        <f t="shared" si="80"/>
        <v>18.999712629190824</v>
      </c>
      <c r="AQ179" s="450">
        <f t="shared" si="81"/>
        <v>37.999425258381649</v>
      </c>
      <c r="AR179" s="450">
        <f t="shared" si="82"/>
        <v>31.999516007058229</v>
      </c>
      <c r="AS179" s="450">
        <f t="shared" si="83"/>
        <v>53.999183261910765</v>
      </c>
      <c r="AT179" s="450">
        <f t="shared" si="84"/>
        <v>38.999410133602225</v>
      </c>
      <c r="AU179" s="450">
        <f t="shared" si="85"/>
        <v>49.999243761028488</v>
      </c>
      <c r="AV179" s="450">
        <f t="shared" si="86"/>
        <v>59.329102646836397</v>
      </c>
      <c r="AW179" s="450">
        <f t="shared" si="87"/>
        <v>57.317872447693468</v>
      </c>
      <c r="AX179" s="450">
        <f t="shared" si="88"/>
        <v>-23.614822283841693</v>
      </c>
      <c r="AY179" s="450">
        <f t="shared" si="89"/>
        <v>49.422737585076881</v>
      </c>
      <c r="AZ179" s="450">
        <f t="shared" si="90"/>
        <v>43.645071842702286</v>
      </c>
      <c r="BA179" s="450">
        <f t="shared" si="91"/>
        <v>31.98386690194101</v>
      </c>
      <c r="BB179" s="450">
        <f t="shared" si="92"/>
        <v>35.901184774388703</v>
      </c>
      <c r="BC179" s="450">
        <f t="shared" si="93"/>
        <v>37.459037055709601</v>
      </c>
      <c r="BD179" s="450">
        <f t="shared" si="94"/>
        <v>43.67532140156289</v>
      </c>
      <c r="BE179" s="450">
        <f t="shared" si="95"/>
        <v>55.971767078396773</v>
      </c>
      <c r="BF179" s="450">
        <f t="shared" si="96"/>
        <v>62.95941517519536</v>
      </c>
      <c r="BG179" s="450">
        <f t="shared" si="97"/>
        <v>72.901436854045869</v>
      </c>
      <c r="BH179" s="450">
        <f t="shared" si="98"/>
        <v>53.23418200151248</v>
      </c>
      <c r="BI179" s="450">
        <f t="shared" si="99"/>
        <v>39.722712377111172</v>
      </c>
      <c r="BJ179" s="450">
        <f t="shared" si="100"/>
        <v>39.869396975044111</v>
      </c>
      <c r="BK179" s="450">
        <f t="shared" si="101"/>
        <v>40.109393345097054</v>
      </c>
      <c r="BL179" s="450">
        <f t="shared" si="102"/>
        <v>16.489750592387193</v>
      </c>
      <c r="BM179" s="450">
        <f t="shared" si="103"/>
        <v>46.289969851271096</v>
      </c>
      <c r="BN179" s="450">
        <f t="shared" si="104"/>
        <v>38.055080982244931</v>
      </c>
      <c r="BQ179" s="549">
        <f t="shared" si="108"/>
        <v>41351</v>
      </c>
      <c r="BR179" s="450">
        <f t="shared" si="105"/>
        <v>39.526485618855077</v>
      </c>
      <c r="BT179" s="450">
        <f t="shared" si="106"/>
        <v>39.796054676077645</v>
      </c>
    </row>
    <row r="180" spans="1:72">
      <c r="A180" s="6">
        <v>3</v>
      </c>
      <c r="B180" s="6">
        <v>19</v>
      </c>
      <c r="C180" s="143">
        <f t="shared" si="107"/>
        <v>40986</v>
      </c>
      <c r="D180" s="82">
        <f t="shared" si="73"/>
        <v>86.517413540235665</v>
      </c>
      <c r="E180" s="82">
        <f t="shared" si="74"/>
        <v>43.619219620279438</v>
      </c>
      <c r="F180" s="355">
        <v>117.02473000000001</v>
      </c>
      <c r="G180" s="355">
        <v>53.553690000000003</v>
      </c>
      <c r="H180" s="355">
        <v>67.437979999999996</v>
      </c>
      <c r="I180" s="355">
        <v>111.07432</v>
      </c>
      <c r="J180" s="355">
        <v>51.570219999999999</v>
      </c>
      <c r="K180" s="355">
        <v>57.520630000000004</v>
      </c>
      <c r="L180" s="355">
        <v>49.586750000000002</v>
      </c>
      <c r="M180" s="355">
        <v>101.15697</v>
      </c>
      <c r="N180" s="355">
        <v>115.04126000000001</v>
      </c>
      <c r="O180" s="355">
        <v>57.520630000000004</v>
      </c>
      <c r="P180" s="355">
        <v>107.10738000000001</v>
      </c>
      <c r="Q180" s="355">
        <v>118.75034890000001</v>
      </c>
      <c r="R180" s="82">
        <v>100.11</v>
      </c>
      <c r="S180" s="82">
        <v>41.43</v>
      </c>
      <c r="T180" s="82">
        <v>120.27</v>
      </c>
      <c r="U180" s="82">
        <v>86.64</v>
      </c>
      <c r="V180" s="82">
        <v>63.74</v>
      </c>
      <c r="W180" s="82">
        <v>64.150000000000006</v>
      </c>
      <c r="X180" s="82">
        <v>55.04</v>
      </c>
      <c r="Y180" s="82">
        <v>118.52</v>
      </c>
      <c r="Z180" s="82">
        <v>139.69</v>
      </c>
      <c r="AA180" s="82">
        <v>121.79</v>
      </c>
      <c r="AB180" s="82">
        <v>152.34</v>
      </c>
      <c r="AC180" s="82">
        <v>84.86</v>
      </c>
      <c r="AD180" s="82">
        <v>100.58</v>
      </c>
      <c r="AE180" s="82">
        <v>71.821448700000005</v>
      </c>
      <c r="AF180" s="10">
        <v>63.927238099999997</v>
      </c>
      <c r="AG180" s="10">
        <v>32.747089700000004</v>
      </c>
      <c r="AH180" s="10">
        <v>79.656155200000001</v>
      </c>
      <c r="AI180" s="10">
        <v>90.865565607070707</v>
      </c>
      <c r="AK180" s="450">
        <f t="shared" si="75"/>
        <v>58.999107638013612</v>
      </c>
      <c r="AL180" s="450">
        <f t="shared" si="76"/>
        <v>26.999591630955383</v>
      </c>
      <c r="AM180" s="450">
        <f t="shared" si="77"/>
        <v>33.999485757499365</v>
      </c>
      <c r="AN180" s="450">
        <f t="shared" si="78"/>
        <v>55.999153012351904</v>
      </c>
      <c r="AO180" s="450">
        <f t="shared" si="79"/>
        <v>25.99960675573481</v>
      </c>
      <c r="AP180" s="450">
        <f t="shared" si="80"/>
        <v>28.999561381396521</v>
      </c>
      <c r="AQ180" s="450">
        <f t="shared" si="81"/>
        <v>24.999621880514244</v>
      </c>
      <c r="AR180" s="450">
        <f t="shared" si="82"/>
        <v>50.999228636249057</v>
      </c>
      <c r="AS180" s="450">
        <f t="shared" si="83"/>
        <v>57.999122762793043</v>
      </c>
      <c r="AT180" s="450">
        <f t="shared" si="84"/>
        <v>28.999561381396521</v>
      </c>
      <c r="AU180" s="450">
        <f t="shared" si="85"/>
        <v>53.999183261910765</v>
      </c>
      <c r="AV180" s="450">
        <f t="shared" si="86"/>
        <v>59.869094479455512</v>
      </c>
      <c r="AW180" s="450">
        <f t="shared" si="87"/>
        <v>50.471388958911014</v>
      </c>
      <c r="AX180" s="450">
        <f t="shared" si="88"/>
        <v>20.887320393244266</v>
      </c>
      <c r="AY180" s="450">
        <f t="shared" si="89"/>
        <v>60.635240736072596</v>
      </c>
      <c r="AZ180" s="450">
        <f t="shared" si="90"/>
        <v>43.680362994706329</v>
      </c>
      <c r="BA180" s="450">
        <f t="shared" si="91"/>
        <v>32.135114696244017</v>
      </c>
      <c r="BB180" s="450">
        <f t="shared" si="92"/>
        <v>32.341820015124782</v>
      </c>
      <c r="BC180" s="450">
        <f t="shared" si="93"/>
        <v>27.748928661457018</v>
      </c>
      <c r="BD180" s="450">
        <f t="shared" si="94"/>
        <v>59.752961935971761</v>
      </c>
      <c r="BE180" s="450">
        <f t="shared" si="95"/>
        <v>70.426014620620109</v>
      </c>
      <c r="BF180" s="450">
        <f t="shared" si="96"/>
        <v>61.40156289387447</v>
      </c>
      <c r="BG180" s="450">
        <f t="shared" si="97"/>
        <v>76.803629947063271</v>
      </c>
      <c r="BH180" s="450">
        <f t="shared" si="98"/>
        <v>42.782959415175192</v>
      </c>
      <c r="BI180" s="450">
        <f t="shared" si="99"/>
        <v>50.708343836652382</v>
      </c>
      <c r="BJ180" s="450">
        <f t="shared" si="100"/>
        <v>36.209452331736827</v>
      </c>
      <c r="BK180" s="450">
        <f t="shared" si="101"/>
        <v>32.22951252835896</v>
      </c>
      <c r="BL180" s="450">
        <f t="shared" si="102"/>
        <v>16.509750289891606</v>
      </c>
      <c r="BM180" s="450">
        <f t="shared" si="103"/>
        <v>40.159392588858076</v>
      </c>
      <c r="BN180" s="450">
        <f t="shared" si="104"/>
        <v>45.810721253879862</v>
      </c>
      <c r="BQ180" s="549">
        <f t="shared" si="108"/>
        <v>41352</v>
      </c>
      <c r="BR180" s="450">
        <f t="shared" si="105"/>
        <v>38.808090912528357</v>
      </c>
      <c r="BT180" s="450">
        <f t="shared" si="106"/>
        <v>43.231661204940764</v>
      </c>
    </row>
    <row r="181" spans="1:72">
      <c r="A181" s="6">
        <v>3</v>
      </c>
      <c r="B181" s="6">
        <v>20</v>
      </c>
      <c r="C181" s="143">
        <f t="shared" si="107"/>
        <v>40987</v>
      </c>
      <c r="D181" s="82">
        <f t="shared" si="73"/>
        <v>87.645377279696959</v>
      </c>
      <c r="E181" s="82">
        <f t="shared" si="74"/>
        <v>44.187901646960604</v>
      </c>
      <c r="F181" s="355">
        <v>53.553690000000003</v>
      </c>
      <c r="G181" s="355">
        <v>53.553690000000003</v>
      </c>
      <c r="H181" s="355">
        <v>51.570219999999999</v>
      </c>
      <c r="I181" s="355">
        <v>119.0082</v>
      </c>
      <c r="J181" s="355">
        <v>23.801639999999999</v>
      </c>
      <c r="K181" s="355">
        <v>47.603279999999998</v>
      </c>
      <c r="L181" s="355">
        <v>57.520630000000004</v>
      </c>
      <c r="M181" s="355">
        <v>87.272680000000008</v>
      </c>
      <c r="N181" s="355">
        <v>89.256150000000005</v>
      </c>
      <c r="O181" s="355">
        <v>69.421450000000007</v>
      </c>
      <c r="P181" s="355">
        <v>107.10738000000001</v>
      </c>
      <c r="Q181" s="355">
        <v>140.44951070000002</v>
      </c>
      <c r="R181" s="82">
        <v>107.88</v>
      </c>
      <c r="S181" s="82">
        <v>56.78</v>
      </c>
      <c r="T181" s="82">
        <v>120.32</v>
      </c>
      <c r="U181" s="82">
        <v>78.38</v>
      </c>
      <c r="V181" s="82">
        <v>83.94</v>
      </c>
      <c r="W181" s="82">
        <v>71.38</v>
      </c>
      <c r="X181" s="82">
        <v>53.84</v>
      </c>
      <c r="Y181" s="82">
        <v>119.7</v>
      </c>
      <c r="Z181" s="82">
        <v>118.47</v>
      </c>
      <c r="AA181" s="82">
        <v>138.87</v>
      </c>
      <c r="AB181" s="82">
        <v>189.02</v>
      </c>
      <c r="AC181" s="82">
        <v>100.39</v>
      </c>
      <c r="AD181" s="82">
        <v>107.07</v>
      </c>
      <c r="AE181" s="82">
        <v>79.338800000000006</v>
      </c>
      <c r="AF181" s="10">
        <v>79.259461200000004</v>
      </c>
      <c r="AG181" s="10">
        <v>18.505775100000001</v>
      </c>
      <c r="AH181" s="10">
        <v>79.675989900000005</v>
      </c>
      <c r="AI181" s="10">
        <v>126.42277149090908</v>
      </c>
      <c r="AK181" s="450">
        <f t="shared" si="75"/>
        <v>26.999591630955383</v>
      </c>
      <c r="AL181" s="450">
        <f t="shared" si="76"/>
        <v>26.999591630955383</v>
      </c>
      <c r="AM181" s="450">
        <f t="shared" si="77"/>
        <v>25.99960675573481</v>
      </c>
      <c r="AN181" s="450">
        <f t="shared" si="78"/>
        <v>59.999092513234181</v>
      </c>
      <c r="AO181" s="450">
        <f t="shared" si="79"/>
        <v>11.999818502646836</v>
      </c>
      <c r="AP181" s="450">
        <f t="shared" si="80"/>
        <v>23.999637005293671</v>
      </c>
      <c r="AQ181" s="450">
        <f t="shared" si="81"/>
        <v>28.999561381396521</v>
      </c>
      <c r="AR181" s="450">
        <f t="shared" si="82"/>
        <v>43.999334509705072</v>
      </c>
      <c r="AS181" s="450">
        <f t="shared" si="83"/>
        <v>44.999319384925641</v>
      </c>
      <c r="AT181" s="450">
        <f t="shared" si="84"/>
        <v>34.999470632719941</v>
      </c>
      <c r="AU181" s="450">
        <f t="shared" si="85"/>
        <v>53.999183261910765</v>
      </c>
      <c r="AV181" s="450">
        <f t="shared" si="86"/>
        <v>70.808929014368545</v>
      </c>
      <c r="AW181" s="450">
        <f t="shared" si="87"/>
        <v>54.388706831358704</v>
      </c>
      <c r="AX181" s="450">
        <f t="shared" si="88"/>
        <v>28.626165868414418</v>
      </c>
      <c r="AY181" s="450">
        <f t="shared" si="89"/>
        <v>60.660448701789761</v>
      </c>
      <c r="AZ181" s="450">
        <f t="shared" si="90"/>
        <v>39.5160070582304</v>
      </c>
      <c r="BA181" s="450">
        <f t="shared" si="91"/>
        <v>42.319132845979325</v>
      </c>
      <c r="BB181" s="450">
        <f t="shared" si="92"/>
        <v>35.986891857827068</v>
      </c>
      <c r="BC181" s="450">
        <f t="shared" si="93"/>
        <v>27.143937484245022</v>
      </c>
      <c r="BD181" s="450">
        <f t="shared" si="94"/>
        <v>60.347869926896898</v>
      </c>
      <c r="BE181" s="450">
        <f t="shared" si="95"/>
        <v>59.727753970254597</v>
      </c>
      <c r="BF181" s="450">
        <f t="shared" si="96"/>
        <v>70.012603982858579</v>
      </c>
      <c r="BG181" s="450">
        <f t="shared" si="97"/>
        <v>95.29619359717671</v>
      </c>
      <c r="BH181" s="450">
        <f t="shared" si="98"/>
        <v>50.612553566927147</v>
      </c>
      <c r="BI181" s="450">
        <f t="shared" si="99"/>
        <v>53.980337786740606</v>
      </c>
      <c r="BJ181" s="450">
        <f t="shared" si="100"/>
        <v>39.999395008822788</v>
      </c>
      <c r="BK181" s="450">
        <f t="shared" si="101"/>
        <v>39.959395613813967</v>
      </c>
      <c r="BL181" s="450">
        <f t="shared" si="102"/>
        <v>9.3298588858079157</v>
      </c>
      <c r="BM181" s="450">
        <f t="shared" si="103"/>
        <v>40.169392437610284</v>
      </c>
      <c r="BN181" s="450">
        <f t="shared" si="104"/>
        <v>63.737217792240529</v>
      </c>
      <c r="BQ181" s="549">
        <f t="shared" si="108"/>
        <v>41353</v>
      </c>
      <c r="BR181" s="450">
        <f t="shared" si="105"/>
        <v>44.107064671036042</v>
      </c>
      <c r="BT181" s="450">
        <f t="shared" si="106"/>
        <v>41.244262641794805</v>
      </c>
    </row>
    <row r="182" spans="1:72">
      <c r="A182" s="6">
        <v>3</v>
      </c>
      <c r="B182" s="6">
        <v>21</v>
      </c>
      <c r="C182" s="143">
        <f t="shared" si="107"/>
        <v>40988</v>
      </c>
      <c r="D182" s="82">
        <f t="shared" si="73"/>
        <v>91.507073699999964</v>
      </c>
      <c r="E182" s="82">
        <f t="shared" si="74"/>
        <v>46.134841313455695</v>
      </c>
      <c r="F182" s="355">
        <v>73.388390000000001</v>
      </c>
      <c r="G182" s="355">
        <v>53.553690000000003</v>
      </c>
      <c r="H182" s="355">
        <v>51.570219999999999</v>
      </c>
      <c r="I182" s="355">
        <v>128.92555000000002</v>
      </c>
      <c r="J182" s="355">
        <v>47.603279999999998</v>
      </c>
      <c r="K182" s="355">
        <v>59.504100000000001</v>
      </c>
      <c r="L182" s="355">
        <v>67.437979999999996</v>
      </c>
      <c r="M182" s="355">
        <v>79.338800000000006</v>
      </c>
      <c r="N182" s="355">
        <v>89.256150000000005</v>
      </c>
      <c r="O182" s="355">
        <v>61.487570000000005</v>
      </c>
      <c r="P182" s="355">
        <v>113.05779</v>
      </c>
      <c r="Q182" s="355">
        <v>134.6379436</v>
      </c>
      <c r="R182" s="82">
        <v>101.47</v>
      </c>
      <c r="S182" s="82">
        <v>57.63</v>
      </c>
      <c r="T182" s="82">
        <v>97.84</v>
      </c>
      <c r="U182" s="82">
        <v>70.540000000000006</v>
      </c>
      <c r="V182" s="82">
        <v>94.92</v>
      </c>
      <c r="W182" s="82">
        <v>71.83</v>
      </c>
      <c r="X182" s="82">
        <v>46.98</v>
      </c>
      <c r="Y182" s="82">
        <v>104.94</v>
      </c>
      <c r="Z182" s="82">
        <v>93.32</v>
      </c>
      <c r="AA182" s="82">
        <v>138.37</v>
      </c>
      <c r="AB182" s="82">
        <v>232.75</v>
      </c>
      <c r="AC182" s="82">
        <v>94.52</v>
      </c>
      <c r="AD182" s="82">
        <v>129.26</v>
      </c>
      <c r="AE182" s="82">
        <v>79.477642900000006</v>
      </c>
      <c r="AF182" s="10">
        <v>79.061114200000006</v>
      </c>
      <c r="AG182" s="10">
        <v>47.325594199999998</v>
      </c>
      <c r="AH182" s="10">
        <v>79.656155200000001</v>
      </c>
      <c r="AI182" s="10">
        <v>165.5602409</v>
      </c>
      <c r="AK182" s="450">
        <f t="shared" si="75"/>
        <v>36.99944038316108</v>
      </c>
      <c r="AL182" s="450">
        <f t="shared" si="76"/>
        <v>26.999591630955383</v>
      </c>
      <c r="AM182" s="450">
        <f t="shared" si="77"/>
        <v>25.99960675573481</v>
      </c>
      <c r="AN182" s="450">
        <f t="shared" si="78"/>
        <v>64.999016889337042</v>
      </c>
      <c r="AO182" s="450">
        <f t="shared" si="79"/>
        <v>23.999637005293671</v>
      </c>
      <c r="AP182" s="450">
        <f t="shared" si="80"/>
        <v>29.999546256617091</v>
      </c>
      <c r="AQ182" s="450">
        <f t="shared" si="81"/>
        <v>33.999485757499365</v>
      </c>
      <c r="AR182" s="450">
        <f t="shared" si="82"/>
        <v>39.999395008822788</v>
      </c>
      <c r="AS182" s="450">
        <f t="shared" si="83"/>
        <v>44.999319384925641</v>
      </c>
      <c r="AT182" s="450">
        <f t="shared" si="84"/>
        <v>30.999531131837664</v>
      </c>
      <c r="AU182" s="450">
        <f t="shared" si="85"/>
        <v>56.999137887572473</v>
      </c>
      <c r="AV182" s="450">
        <f t="shared" si="86"/>
        <v>67.878973329972268</v>
      </c>
      <c r="AW182" s="450">
        <f t="shared" si="87"/>
        <v>51.157045626417947</v>
      </c>
      <c r="AX182" s="450">
        <f t="shared" si="88"/>
        <v>29.054701285606253</v>
      </c>
      <c r="AY182" s="450">
        <f t="shared" si="89"/>
        <v>49.326947315351653</v>
      </c>
      <c r="AZ182" s="450">
        <f t="shared" si="90"/>
        <v>35.563398033778675</v>
      </c>
      <c r="BA182" s="450">
        <f t="shared" si="91"/>
        <v>47.85480211746912</v>
      </c>
      <c r="BB182" s="450">
        <f t="shared" si="92"/>
        <v>36.213763549281573</v>
      </c>
      <c r="BC182" s="450">
        <f t="shared" si="93"/>
        <v>23.68540458784976</v>
      </c>
      <c r="BD182" s="450">
        <f t="shared" si="94"/>
        <v>52.906478447189308</v>
      </c>
      <c r="BE182" s="450">
        <f t="shared" si="95"/>
        <v>47.048147214519787</v>
      </c>
      <c r="BF182" s="450">
        <f t="shared" si="96"/>
        <v>69.760524325686916</v>
      </c>
      <c r="BG182" s="450">
        <f t="shared" si="97"/>
        <v>117.34308041341063</v>
      </c>
      <c r="BH182" s="450">
        <f t="shared" si="98"/>
        <v>47.653138391731787</v>
      </c>
      <c r="BI182" s="450">
        <f t="shared" si="99"/>
        <v>65.167632972019149</v>
      </c>
      <c r="BJ182" s="450">
        <f t="shared" si="100"/>
        <v>40.069393950088234</v>
      </c>
      <c r="BK182" s="450">
        <f t="shared" si="101"/>
        <v>39.85939712629191</v>
      </c>
      <c r="BL182" s="450">
        <f t="shared" si="102"/>
        <v>23.85963912276279</v>
      </c>
      <c r="BM182" s="450">
        <f t="shared" si="103"/>
        <v>40.159392588858076</v>
      </c>
      <c r="BN182" s="450">
        <f t="shared" si="104"/>
        <v>83.468737534660946</v>
      </c>
      <c r="BQ182" s="549">
        <f t="shared" si="108"/>
        <v>41354</v>
      </c>
      <c r="BR182" s="450">
        <f t="shared" si="105"/>
        <v>48.260306201159565</v>
      </c>
      <c r="BT182" s="450">
        <f t="shared" si="106"/>
        <v>40.114393269473155</v>
      </c>
    </row>
    <row r="183" spans="1:72">
      <c r="A183" s="6">
        <v>3</v>
      </c>
      <c r="B183" s="6">
        <v>22</v>
      </c>
      <c r="C183" s="143">
        <f t="shared" si="107"/>
        <v>40989</v>
      </c>
      <c r="D183" s="82">
        <f t="shared" si="73"/>
        <v>101.36963500441077</v>
      </c>
      <c r="E183" s="82">
        <f t="shared" si="74"/>
        <v>51.107218664467204</v>
      </c>
      <c r="F183" s="355">
        <v>113.05779</v>
      </c>
      <c r="G183" s="355">
        <v>47.603279999999998</v>
      </c>
      <c r="H183" s="355">
        <v>51.570219999999999</v>
      </c>
      <c r="I183" s="355">
        <v>136.85943</v>
      </c>
      <c r="J183" s="355">
        <v>49.586750000000002</v>
      </c>
      <c r="K183" s="355">
        <v>45.619810000000001</v>
      </c>
      <c r="L183" s="355">
        <v>57.520630000000004</v>
      </c>
      <c r="M183" s="355">
        <v>85.289209999999997</v>
      </c>
      <c r="N183" s="355">
        <v>83.30574</v>
      </c>
      <c r="O183" s="355">
        <v>75.371859999999998</v>
      </c>
      <c r="P183" s="355">
        <v>107.10738000000001</v>
      </c>
      <c r="Q183" s="355">
        <v>149.41479509999999</v>
      </c>
      <c r="R183" s="82">
        <v>109.22</v>
      </c>
      <c r="S183" s="82">
        <v>57.49</v>
      </c>
      <c r="T183" s="82">
        <v>112.78</v>
      </c>
      <c r="U183" s="82">
        <v>127.07</v>
      </c>
      <c r="V183" s="82">
        <v>102.63</v>
      </c>
      <c r="W183" s="82">
        <v>71.900000000000006</v>
      </c>
      <c r="X183" s="82">
        <v>56.48</v>
      </c>
      <c r="Y183" s="82">
        <v>121.35</v>
      </c>
      <c r="Z183" s="82">
        <v>93.16</v>
      </c>
      <c r="AA183" s="82">
        <v>206.73</v>
      </c>
      <c r="AB183" s="82">
        <v>270.58</v>
      </c>
      <c r="AC183" s="82">
        <v>95.19</v>
      </c>
      <c r="AD183" s="82">
        <v>144.94</v>
      </c>
      <c r="AE183" s="82">
        <v>64.8396343</v>
      </c>
      <c r="AF183" s="10">
        <v>93.421437000000012</v>
      </c>
      <c r="AG183" s="10">
        <v>36.079319300000002</v>
      </c>
      <c r="AH183" s="10">
        <v>80.2710309</v>
      </c>
      <c r="AI183" s="10">
        <v>194.65073353232324</v>
      </c>
      <c r="AK183" s="450">
        <f t="shared" si="75"/>
        <v>56.999137887572473</v>
      </c>
      <c r="AL183" s="450">
        <f t="shared" si="76"/>
        <v>23.999637005293671</v>
      </c>
      <c r="AM183" s="450">
        <f t="shared" si="77"/>
        <v>25.99960675573481</v>
      </c>
      <c r="AN183" s="450">
        <f t="shared" si="78"/>
        <v>68.998956390219305</v>
      </c>
      <c r="AO183" s="450">
        <f t="shared" si="79"/>
        <v>24.999621880514244</v>
      </c>
      <c r="AP183" s="450">
        <f t="shared" si="80"/>
        <v>22.999652130073102</v>
      </c>
      <c r="AQ183" s="450">
        <f t="shared" si="81"/>
        <v>28.999561381396521</v>
      </c>
      <c r="AR183" s="450">
        <f t="shared" si="82"/>
        <v>42.999349634484496</v>
      </c>
      <c r="AS183" s="450">
        <f t="shared" si="83"/>
        <v>41.999364759263926</v>
      </c>
      <c r="AT183" s="450">
        <f t="shared" si="84"/>
        <v>37.999425258381649</v>
      </c>
      <c r="AU183" s="450">
        <f t="shared" si="85"/>
        <v>53.999183261910765</v>
      </c>
      <c r="AV183" s="450">
        <f t="shared" si="86"/>
        <v>75.328860650365513</v>
      </c>
      <c r="AW183" s="450">
        <f t="shared" si="87"/>
        <v>55.064280312578774</v>
      </c>
      <c r="AX183" s="450">
        <f t="shared" si="88"/>
        <v>28.984118981598186</v>
      </c>
      <c r="AY183" s="450">
        <f t="shared" si="89"/>
        <v>56.85908747164104</v>
      </c>
      <c r="AZ183" s="450">
        <f t="shared" si="90"/>
        <v>64.063524073607255</v>
      </c>
      <c r="BA183" s="450">
        <f t="shared" si="91"/>
        <v>51.741870431056213</v>
      </c>
      <c r="BB183" s="450">
        <f t="shared" si="92"/>
        <v>36.249054701285608</v>
      </c>
      <c r="BC183" s="450">
        <f t="shared" si="93"/>
        <v>28.474918074111418</v>
      </c>
      <c r="BD183" s="450">
        <f t="shared" si="94"/>
        <v>61.179732795563396</v>
      </c>
      <c r="BE183" s="450">
        <f t="shared" si="95"/>
        <v>46.967481724224854</v>
      </c>
      <c r="BF183" s="450">
        <f t="shared" si="96"/>
        <v>104.22485505419712</v>
      </c>
      <c r="BG183" s="450">
        <f t="shared" si="97"/>
        <v>136.41542727501889</v>
      </c>
      <c r="BH183" s="450">
        <f t="shared" si="98"/>
        <v>47.990925132341815</v>
      </c>
      <c r="BI183" s="450">
        <f t="shared" si="99"/>
        <v>73.072851020922613</v>
      </c>
      <c r="BJ183" s="450">
        <f t="shared" si="100"/>
        <v>32.689505570960421</v>
      </c>
      <c r="BK183" s="450">
        <f t="shared" si="101"/>
        <v>47.099287622888838</v>
      </c>
      <c r="BL183" s="450">
        <f t="shared" si="102"/>
        <v>18.189724880262162</v>
      </c>
      <c r="BM183" s="450">
        <f t="shared" si="103"/>
        <v>40.469387900176457</v>
      </c>
      <c r="BN183" s="450">
        <f t="shared" si="104"/>
        <v>98.134980354082799</v>
      </c>
      <c r="BQ183" s="549">
        <f t="shared" si="108"/>
        <v>41355</v>
      </c>
      <c r="BR183" s="450">
        <f t="shared" si="105"/>
        <v>53.09584924376103</v>
      </c>
      <c r="BT183" s="450">
        <f t="shared" si="106"/>
        <v>47.033384673556846</v>
      </c>
    </row>
    <row r="184" spans="1:72">
      <c r="A184" s="6">
        <v>3</v>
      </c>
      <c r="B184" s="6">
        <v>23</v>
      </c>
      <c r="C184" s="143">
        <f t="shared" si="107"/>
        <v>40990</v>
      </c>
      <c r="D184" s="82">
        <f t="shared" si="73"/>
        <v>102.27449223316506</v>
      </c>
      <c r="E184" s="82">
        <f t="shared" si="74"/>
        <v>51.563417764405337</v>
      </c>
      <c r="F184" s="355">
        <v>87.272680000000008</v>
      </c>
      <c r="G184" s="355">
        <v>53.553690000000003</v>
      </c>
      <c r="H184" s="355">
        <v>51.570219999999999</v>
      </c>
      <c r="I184" s="355">
        <v>130.90902</v>
      </c>
      <c r="J184" s="355">
        <v>43.636340000000004</v>
      </c>
      <c r="K184" s="355">
        <v>47.603279999999998</v>
      </c>
      <c r="L184" s="355">
        <v>67.437979999999996</v>
      </c>
      <c r="M184" s="355">
        <v>73.388390000000001</v>
      </c>
      <c r="N184" s="355">
        <v>91.239620000000002</v>
      </c>
      <c r="O184" s="355">
        <v>77.355330000000009</v>
      </c>
      <c r="P184" s="355">
        <v>107.10738000000001</v>
      </c>
      <c r="Q184" s="355">
        <v>157.5271874</v>
      </c>
      <c r="R184" s="82">
        <v>102.84</v>
      </c>
      <c r="S184" s="82">
        <v>71.260000000000005</v>
      </c>
      <c r="T184" s="82">
        <v>105.23</v>
      </c>
      <c r="U184" s="82">
        <v>102.41</v>
      </c>
      <c r="V184" s="82">
        <v>87.5</v>
      </c>
      <c r="W184" s="82">
        <v>71.97</v>
      </c>
      <c r="X184" s="82">
        <v>43.42</v>
      </c>
      <c r="Y184" s="82">
        <v>129.69999999999999</v>
      </c>
      <c r="Z184" s="82">
        <v>159.08000000000001</v>
      </c>
      <c r="AA184" s="82">
        <v>97.59</v>
      </c>
      <c r="AB184" s="82">
        <v>299.91000000000003</v>
      </c>
      <c r="AC184" s="82">
        <v>109.31</v>
      </c>
      <c r="AD184" s="82">
        <v>144.59</v>
      </c>
      <c r="AE184" s="82">
        <v>79.715659299999999</v>
      </c>
      <c r="AF184" s="10">
        <v>92.568544900000006</v>
      </c>
      <c r="AG184" s="10">
        <v>51.133856600000001</v>
      </c>
      <c r="AH184" s="10">
        <v>87.024253600002325</v>
      </c>
      <c r="AI184" s="10">
        <v>244.38133519494951</v>
      </c>
      <c r="AK184" s="450">
        <f t="shared" si="75"/>
        <v>43.999334509705072</v>
      </c>
      <c r="AL184" s="450">
        <f t="shared" si="76"/>
        <v>26.999591630955383</v>
      </c>
      <c r="AM184" s="450">
        <f t="shared" si="77"/>
        <v>25.99960675573481</v>
      </c>
      <c r="AN184" s="450">
        <f t="shared" si="78"/>
        <v>65.999001764557605</v>
      </c>
      <c r="AO184" s="450">
        <f t="shared" si="79"/>
        <v>21.999667254852536</v>
      </c>
      <c r="AP184" s="450">
        <f t="shared" si="80"/>
        <v>23.999637005293671</v>
      </c>
      <c r="AQ184" s="450">
        <f t="shared" si="81"/>
        <v>33.999485757499365</v>
      </c>
      <c r="AR184" s="450">
        <f t="shared" si="82"/>
        <v>36.99944038316108</v>
      </c>
      <c r="AS184" s="450">
        <f t="shared" si="83"/>
        <v>45.999304260146204</v>
      </c>
      <c r="AT184" s="450">
        <f t="shared" si="84"/>
        <v>38.999410133602225</v>
      </c>
      <c r="AU184" s="450">
        <f t="shared" si="85"/>
        <v>53.999183261910765</v>
      </c>
      <c r="AV184" s="450">
        <f t="shared" si="86"/>
        <v>79.418798790017647</v>
      </c>
      <c r="AW184" s="450">
        <f t="shared" si="87"/>
        <v>51.847743887068312</v>
      </c>
      <c r="AX184" s="450">
        <f t="shared" si="88"/>
        <v>35.926392740105875</v>
      </c>
      <c r="AY184" s="450">
        <f t="shared" si="89"/>
        <v>53.05268464834888</v>
      </c>
      <c r="AZ184" s="450">
        <f t="shared" si="90"/>
        <v>51.630955381900677</v>
      </c>
      <c r="BA184" s="450">
        <f t="shared" si="91"/>
        <v>44.113940005041592</v>
      </c>
      <c r="BB184" s="450">
        <f t="shared" si="92"/>
        <v>36.284345853289636</v>
      </c>
      <c r="BC184" s="450">
        <f t="shared" si="93"/>
        <v>21.890597428787498</v>
      </c>
      <c r="BD184" s="450">
        <f t="shared" si="94"/>
        <v>65.389463070330223</v>
      </c>
      <c r="BE184" s="450">
        <f t="shared" si="95"/>
        <v>80.201663725737333</v>
      </c>
      <c r="BF184" s="450">
        <f t="shared" si="96"/>
        <v>49.200907486765821</v>
      </c>
      <c r="BG184" s="450">
        <f t="shared" si="97"/>
        <v>151.20241996470887</v>
      </c>
      <c r="BH184" s="450">
        <f t="shared" si="98"/>
        <v>55.109654650869672</v>
      </c>
      <c r="BI184" s="450">
        <f t="shared" si="99"/>
        <v>72.896395260902452</v>
      </c>
      <c r="BJ184" s="450">
        <f t="shared" si="100"/>
        <v>40.189392135114694</v>
      </c>
      <c r="BK184" s="450">
        <f t="shared" si="101"/>
        <v>46.669294126543988</v>
      </c>
      <c r="BL184" s="450">
        <f t="shared" si="102"/>
        <v>25.779610083186288</v>
      </c>
      <c r="BM184" s="450">
        <f t="shared" si="103"/>
        <v>43.874088026217457</v>
      </c>
      <c r="BN184" s="450">
        <f t="shared" si="104"/>
        <v>123.20712639019385</v>
      </c>
      <c r="BQ184" s="549">
        <f t="shared" si="108"/>
        <v>41356</v>
      </c>
      <c r="BR184" s="450">
        <f t="shared" si="105"/>
        <v>51.888429354676376</v>
      </c>
      <c r="BT184" s="450">
        <f t="shared" si="106"/>
        <v>45.056622132593901</v>
      </c>
    </row>
    <row r="185" spans="1:72">
      <c r="A185" s="6">
        <v>3</v>
      </c>
      <c r="B185" s="6">
        <v>24</v>
      </c>
      <c r="C185" s="143">
        <f t="shared" si="107"/>
        <v>40991</v>
      </c>
      <c r="D185" s="82">
        <f t="shared" si="73"/>
        <v>110.02494456370374</v>
      </c>
      <c r="E185" s="82">
        <f t="shared" si="74"/>
        <v>55.470939597626248</v>
      </c>
      <c r="F185" s="355">
        <v>73.388390000000001</v>
      </c>
      <c r="G185" s="355">
        <v>59.504100000000001</v>
      </c>
      <c r="H185" s="355">
        <v>55.53716</v>
      </c>
      <c r="I185" s="355">
        <v>146.77678</v>
      </c>
      <c r="J185" s="355">
        <v>7.9338800000000003</v>
      </c>
      <c r="K185" s="355">
        <v>55.53716</v>
      </c>
      <c r="L185" s="355">
        <v>75.371859999999998</v>
      </c>
      <c r="M185" s="355">
        <v>89.256150000000005</v>
      </c>
      <c r="N185" s="355">
        <v>113.05779</v>
      </c>
      <c r="O185" s="355">
        <v>57.520630000000004</v>
      </c>
      <c r="P185" s="355">
        <v>107.10738000000001</v>
      </c>
      <c r="Q185" s="355">
        <v>145.13049990000002</v>
      </c>
      <c r="R185" s="82">
        <v>96.52</v>
      </c>
      <c r="S185" s="82">
        <v>79.37</v>
      </c>
      <c r="T185" s="82">
        <v>119.74</v>
      </c>
      <c r="U185" s="82">
        <v>102.43</v>
      </c>
      <c r="V185" s="82">
        <v>95.59</v>
      </c>
      <c r="W185" s="82">
        <v>71.67</v>
      </c>
      <c r="X185" s="82">
        <v>47.78</v>
      </c>
      <c r="Y185" s="82">
        <v>115.03</v>
      </c>
      <c r="Z185" s="82">
        <v>166.51</v>
      </c>
      <c r="AA185" s="82">
        <v>159.72</v>
      </c>
      <c r="AB185" s="82">
        <v>353.81</v>
      </c>
      <c r="AC185" s="82">
        <v>134.47999999999999</v>
      </c>
      <c r="AD185" s="82">
        <v>144.56</v>
      </c>
      <c r="AE185" s="82">
        <v>79.854502199999999</v>
      </c>
      <c r="AF185" s="10">
        <v>95.444576400000003</v>
      </c>
      <c r="AG185" s="10">
        <v>43.715678799999999</v>
      </c>
      <c r="AH185" s="10">
        <v>99.571112900000585</v>
      </c>
      <c r="AI185" s="10">
        <v>308.83068671111118</v>
      </c>
      <c r="AK185" s="450">
        <f t="shared" si="75"/>
        <v>36.99944038316108</v>
      </c>
      <c r="AL185" s="450">
        <f t="shared" si="76"/>
        <v>29.999546256617091</v>
      </c>
      <c r="AM185" s="450">
        <f t="shared" si="77"/>
        <v>27.999576506175952</v>
      </c>
      <c r="AN185" s="450">
        <f t="shared" si="78"/>
        <v>73.998880766322159</v>
      </c>
      <c r="AO185" s="450">
        <f t="shared" si="79"/>
        <v>3.9999395008822787</v>
      </c>
      <c r="AP185" s="450">
        <f t="shared" si="80"/>
        <v>27.999576506175952</v>
      </c>
      <c r="AQ185" s="450">
        <f t="shared" si="81"/>
        <v>37.999425258381649</v>
      </c>
      <c r="AR185" s="450">
        <f t="shared" si="82"/>
        <v>44.999319384925641</v>
      </c>
      <c r="AS185" s="450">
        <f t="shared" si="83"/>
        <v>56.999137887572473</v>
      </c>
      <c r="AT185" s="450">
        <f t="shared" si="84"/>
        <v>28.999561381396521</v>
      </c>
      <c r="AU185" s="450">
        <f t="shared" si="85"/>
        <v>53.999183261910765</v>
      </c>
      <c r="AV185" s="450">
        <f t="shared" si="86"/>
        <v>73.168893319889094</v>
      </c>
      <c r="AW185" s="450">
        <f t="shared" si="87"/>
        <v>48.661457020418446</v>
      </c>
      <c r="AX185" s="450">
        <f t="shared" si="88"/>
        <v>40.015124779430302</v>
      </c>
      <c r="AY185" s="450">
        <f t="shared" si="89"/>
        <v>60.368036299470631</v>
      </c>
      <c r="AZ185" s="450">
        <f t="shared" si="90"/>
        <v>51.641038568187547</v>
      </c>
      <c r="BA185" s="450">
        <f t="shared" si="91"/>
        <v>48.192588858079155</v>
      </c>
      <c r="BB185" s="450">
        <f t="shared" si="92"/>
        <v>36.13309805898664</v>
      </c>
      <c r="BC185" s="450">
        <f t="shared" si="93"/>
        <v>24.088732039324427</v>
      </c>
      <c r="BD185" s="450">
        <f t="shared" si="94"/>
        <v>57.993445928913538</v>
      </c>
      <c r="BE185" s="450">
        <f t="shared" si="95"/>
        <v>83.947567431308286</v>
      </c>
      <c r="BF185" s="450">
        <f t="shared" si="96"/>
        <v>80.524325686917066</v>
      </c>
      <c r="BG185" s="450">
        <f t="shared" si="97"/>
        <v>178.37660700781447</v>
      </c>
      <c r="BH185" s="450">
        <f t="shared" si="98"/>
        <v>67.799344592891345</v>
      </c>
      <c r="BI185" s="450">
        <f t="shared" si="99"/>
        <v>72.881270481472143</v>
      </c>
      <c r="BJ185" s="450">
        <f t="shared" si="100"/>
        <v>40.259391076380133</v>
      </c>
      <c r="BK185" s="450">
        <f t="shared" si="101"/>
        <v>48.119272195613817</v>
      </c>
      <c r="BL185" s="450">
        <f t="shared" si="102"/>
        <v>22.039666649861356</v>
      </c>
      <c r="BM185" s="450">
        <f t="shared" si="103"/>
        <v>50.199704008066846</v>
      </c>
      <c r="BN185" s="450">
        <f t="shared" si="104"/>
        <v>155.69986726045434</v>
      </c>
      <c r="BQ185" s="549">
        <f t="shared" si="108"/>
        <v>41357</v>
      </c>
      <c r="BR185" s="450">
        <f t="shared" si="105"/>
        <v>54.848208885807985</v>
      </c>
      <c r="BT185" s="450">
        <f t="shared" si="106"/>
        <v>48.427022939248801</v>
      </c>
    </row>
    <row r="186" spans="1:72">
      <c r="A186" s="6">
        <v>3</v>
      </c>
      <c r="B186" s="6">
        <v>25</v>
      </c>
      <c r="C186" s="143">
        <f t="shared" si="107"/>
        <v>40992</v>
      </c>
      <c r="D186" s="82">
        <f t="shared" si="73"/>
        <v>108.91721798013455</v>
      </c>
      <c r="E186" s="82">
        <f t="shared" si="74"/>
        <v>54.912460475900595</v>
      </c>
      <c r="F186" s="355">
        <v>47.603279999999998</v>
      </c>
      <c r="G186" s="355">
        <v>55.53716</v>
      </c>
      <c r="H186" s="355">
        <v>53.553690000000003</v>
      </c>
      <c r="I186" s="355">
        <v>146.77678</v>
      </c>
      <c r="J186" s="355">
        <v>39.669400000000003</v>
      </c>
      <c r="K186" s="355">
        <v>41.65287</v>
      </c>
      <c r="L186" s="355">
        <v>41.65287</v>
      </c>
      <c r="M186" s="355">
        <v>89.256150000000005</v>
      </c>
      <c r="N186" s="355">
        <v>107.10738000000001</v>
      </c>
      <c r="O186" s="355">
        <v>99.173500000000004</v>
      </c>
      <c r="P186" s="355">
        <v>130.90902</v>
      </c>
      <c r="Q186" s="355">
        <v>146.08256550000002</v>
      </c>
      <c r="R186" s="82">
        <v>96.9</v>
      </c>
      <c r="S186" s="82">
        <v>72.86</v>
      </c>
      <c r="T186" s="82">
        <v>134.59</v>
      </c>
      <c r="U186" s="82">
        <v>99.3</v>
      </c>
      <c r="V186" s="82">
        <v>80.52</v>
      </c>
      <c r="W186" s="82">
        <v>64.650000000000006</v>
      </c>
      <c r="X186" s="82">
        <v>82.92</v>
      </c>
      <c r="Y186" s="82">
        <v>123.76</v>
      </c>
      <c r="Z186" s="82">
        <v>137.12</v>
      </c>
      <c r="AA186" s="82">
        <v>156.26</v>
      </c>
      <c r="AB186" s="82">
        <v>312.24</v>
      </c>
      <c r="AC186" s="82">
        <v>162.74</v>
      </c>
      <c r="AD186" s="82">
        <v>158.74</v>
      </c>
      <c r="AE186" s="82">
        <v>79.973510400000009</v>
      </c>
      <c r="AF186" s="10">
        <v>80.628055500000002</v>
      </c>
      <c r="AG186" s="10">
        <v>44.052868700000005</v>
      </c>
      <c r="AH186" s="10">
        <v>99.75210469999621</v>
      </c>
      <c r="AI186" s="10">
        <v>281.53533460404043</v>
      </c>
      <c r="AK186" s="450">
        <f t="shared" si="75"/>
        <v>23.999637005293671</v>
      </c>
      <c r="AL186" s="450">
        <f t="shared" si="76"/>
        <v>27.999576506175952</v>
      </c>
      <c r="AM186" s="450">
        <f t="shared" si="77"/>
        <v>26.999591630955383</v>
      </c>
      <c r="AN186" s="450">
        <f t="shared" si="78"/>
        <v>73.998880766322159</v>
      </c>
      <c r="AO186" s="450">
        <f t="shared" si="79"/>
        <v>19.999697504411394</v>
      </c>
      <c r="AP186" s="450">
        <f t="shared" si="80"/>
        <v>20.999682379631963</v>
      </c>
      <c r="AQ186" s="450">
        <f t="shared" si="81"/>
        <v>20.999682379631963</v>
      </c>
      <c r="AR186" s="450">
        <f t="shared" si="82"/>
        <v>44.999319384925641</v>
      </c>
      <c r="AS186" s="450">
        <f t="shared" si="83"/>
        <v>53.999183261910765</v>
      </c>
      <c r="AT186" s="450">
        <f t="shared" si="84"/>
        <v>49.999243761028488</v>
      </c>
      <c r="AU186" s="450">
        <f t="shared" si="85"/>
        <v>65.999001764557605</v>
      </c>
      <c r="AV186" s="450">
        <f t="shared" si="86"/>
        <v>73.648886059994965</v>
      </c>
      <c r="AW186" s="450">
        <f t="shared" si="87"/>
        <v>48.853037559868923</v>
      </c>
      <c r="AX186" s="450">
        <f t="shared" si="88"/>
        <v>36.733047643055201</v>
      </c>
      <c r="AY186" s="450">
        <f t="shared" si="89"/>
        <v>67.85480211746912</v>
      </c>
      <c r="AZ186" s="450">
        <f t="shared" si="90"/>
        <v>50.063019914292916</v>
      </c>
      <c r="BA186" s="450">
        <f t="shared" si="91"/>
        <v>40.59490799092513</v>
      </c>
      <c r="BB186" s="450">
        <f t="shared" si="92"/>
        <v>32.593899672296445</v>
      </c>
      <c r="BC186" s="450">
        <f t="shared" si="93"/>
        <v>41.804890345349129</v>
      </c>
      <c r="BD186" s="450">
        <f t="shared" si="94"/>
        <v>62.394756743130827</v>
      </c>
      <c r="BE186" s="450">
        <f t="shared" si="95"/>
        <v>69.130325182757758</v>
      </c>
      <c r="BF186" s="450">
        <f t="shared" si="96"/>
        <v>78.779934459289123</v>
      </c>
      <c r="BG186" s="450">
        <f t="shared" si="97"/>
        <v>157.41870431056213</v>
      </c>
      <c r="BH186" s="450">
        <f t="shared" si="98"/>
        <v>82.046886816233936</v>
      </c>
      <c r="BI186" s="450">
        <f t="shared" si="99"/>
        <v>80.030249558860604</v>
      </c>
      <c r="BJ186" s="450">
        <f t="shared" si="100"/>
        <v>40.319390168893371</v>
      </c>
      <c r="BK186" s="450">
        <f t="shared" si="101"/>
        <v>40.649385177716155</v>
      </c>
      <c r="BL186" s="450">
        <f t="shared" si="102"/>
        <v>22.209664078648856</v>
      </c>
      <c r="BM186" s="450">
        <f t="shared" si="103"/>
        <v>50.290952709854402</v>
      </c>
      <c r="BN186" s="450">
        <f t="shared" si="104"/>
        <v>141.9386612573937</v>
      </c>
      <c r="BQ186" s="549">
        <f t="shared" si="108"/>
        <v>41358</v>
      </c>
      <c r="BR186" s="450">
        <f t="shared" si="105"/>
        <v>52.891373859339076</v>
      </c>
      <c r="BT186" s="450">
        <f t="shared" si="106"/>
        <v>49.426140660448709</v>
      </c>
    </row>
    <row r="187" spans="1:72">
      <c r="A187" s="6">
        <v>3</v>
      </c>
      <c r="B187" s="6">
        <v>26</v>
      </c>
      <c r="C187" s="143">
        <f t="shared" si="107"/>
        <v>40993</v>
      </c>
      <c r="D187" s="82">
        <f t="shared" si="73"/>
        <v>108.06629744286198</v>
      </c>
      <c r="E187" s="82">
        <f t="shared" si="74"/>
        <v>54.483454472647416</v>
      </c>
      <c r="F187" s="355">
        <v>53.553690000000003</v>
      </c>
      <c r="G187" s="355">
        <v>73.388390000000001</v>
      </c>
      <c r="H187" s="355">
        <v>61.487570000000005</v>
      </c>
      <c r="I187" s="355">
        <v>132.89249000000001</v>
      </c>
      <c r="J187" s="355">
        <v>39.669400000000003</v>
      </c>
      <c r="K187" s="355">
        <v>63.471040000000002</v>
      </c>
      <c r="L187" s="355">
        <v>69.421450000000007</v>
      </c>
      <c r="M187" s="355">
        <v>97.190030000000007</v>
      </c>
      <c r="N187" s="355">
        <v>91.239620000000002</v>
      </c>
      <c r="O187" s="355">
        <v>85.289209999999997</v>
      </c>
      <c r="P187" s="355">
        <v>130.90902</v>
      </c>
      <c r="Q187" s="355">
        <v>160.9784252</v>
      </c>
      <c r="R187" s="82">
        <v>54.72</v>
      </c>
      <c r="S187" s="82">
        <v>80.930000000000007</v>
      </c>
      <c r="T187" s="82">
        <v>148.69999999999999</v>
      </c>
      <c r="U187" s="82">
        <v>98.92</v>
      </c>
      <c r="V187" s="82">
        <v>88.61</v>
      </c>
      <c r="W187" s="82">
        <v>56.52</v>
      </c>
      <c r="X187" s="82">
        <v>83.77</v>
      </c>
      <c r="Y187" s="82">
        <v>93.89</v>
      </c>
      <c r="Z187" s="82">
        <v>137.47999999999999</v>
      </c>
      <c r="AA187" s="82">
        <v>146.66999999999999</v>
      </c>
      <c r="AB187" s="82">
        <v>286.13</v>
      </c>
      <c r="AC187" s="82">
        <v>198.19</v>
      </c>
      <c r="AD187" s="82">
        <v>188.62</v>
      </c>
      <c r="AE187" s="82">
        <v>72.753679599999998</v>
      </c>
      <c r="AF187" s="10">
        <v>88.066068000000001</v>
      </c>
      <c r="AG187" s="10">
        <v>36.614856200000006</v>
      </c>
      <c r="AH187" s="10">
        <v>112.62383970000086</v>
      </c>
      <c r="AI187" s="10">
        <v>209.2901445858586</v>
      </c>
      <c r="AK187" s="450">
        <f t="shared" si="75"/>
        <v>26.999591630955383</v>
      </c>
      <c r="AL187" s="450">
        <f t="shared" si="76"/>
        <v>36.99944038316108</v>
      </c>
      <c r="AM187" s="450">
        <f t="shared" si="77"/>
        <v>30.999531131837664</v>
      </c>
      <c r="AN187" s="450">
        <f t="shared" si="78"/>
        <v>66.998986639778167</v>
      </c>
      <c r="AO187" s="450">
        <f t="shared" si="79"/>
        <v>19.999697504411394</v>
      </c>
      <c r="AP187" s="450">
        <f t="shared" si="80"/>
        <v>31.999516007058229</v>
      </c>
      <c r="AQ187" s="450">
        <f t="shared" si="81"/>
        <v>34.999470632719941</v>
      </c>
      <c r="AR187" s="450">
        <f t="shared" si="82"/>
        <v>48.999258885807919</v>
      </c>
      <c r="AS187" s="450">
        <f t="shared" si="83"/>
        <v>45.999304260146204</v>
      </c>
      <c r="AT187" s="450">
        <f t="shared" si="84"/>
        <v>42.999349634484496</v>
      </c>
      <c r="AU187" s="450">
        <f t="shared" si="85"/>
        <v>65.999001764557605</v>
      </c>
      <c r="AV187" s="450">
        <f t="shared" si="86"/>
        <v>81.158772472901433</v>
      </c>
      <c r="AW187" s="450">
        <f t="shared" si="87"/>
        <v>27.587597680867152</v>
      </c>
      <c r="AX187" s="450">
        <f t="shared" si="88"/>
        <v>40.801613309805902</v>
      </c>
      <c r="AY187" s="450">
        <f t="shared" si="89"/>
        <v>74.968490042853531</v>
      </c>
      <c r="AZ187" s="450">
        <f t="shared" si="90"/>
        <v>49.871439374842453</v>
      </c>
      <c r="BA187" s="450">
        <f t="shared" si="91"/>
        <v>44.673556843962693</v>
      </c>
      <c r="BB187" s="450">
        <f t="shared" si="92"/>
        <v>28.495084446685155</v>
      </c>
      <c r="BC187" s="450">
        <f t="shared" si="93"/>
        <v>42.233425762540961</v>
      </c>
      <c r="BD187" s="450">
        <f t="shared" si="94"/>
        <v>47.335518023695485</v>
      </c>
      <c r="BE187" s="450">
        <f t="shared" si="95"/>
        <v>69.311822535921351</v>
      </c>
      <c r="BF187" s="450">
        <f t="shared" si="96"/>
        <v>73.94504663473657</v>
      </c>
      <c r="BG187" s="450">
        <f t="shared" si="97"/>
        <v>144.25510461305771</v>
      </c>
      <c r="BH187" s="450">
        <f t="shared" si="98"/>
        <v>99.919334509705067</v>
      </c>
      <c r="BI187" s="450">
        <f t="shared" si="99"/>
        <v>95.094529871439377</v>
      </c>
      <c r="BJ187" s="450">
        <f t="shared" si="100"/>
        <v>36.679445223090497</v>
      </c>
      <c r="BK187" s="450">
        <f t="shared" si="101"/>
        <v>44.399328459793296</v>
      </c>
      <c r="BL187" s="450">
        <f t="shared" si="102"/>
        <v>18.45972079657172</v>
      </c>
      <c r="BM187" s="450">
        <f t="shared" si="103"/>
        <v>56.780357801865819</v>
      </c>
      <c r="BN187" s="450">
        <f t="shared" si="104"/>
        <v>105.51557579322339</v>
      </c>
      <c r="BQ187" s="549">
        <f t="shared" si="108"/>
        <v>41359</v>
      </c>
      <c r="BR187" s="450">
        <f t="shared" si="105"/>
        <v>60.236943244265291</v>
      </c>
      <c r="BT187" s="450">
        <f t="shared" si="106"/>
        <v>45.336430552054452</v>
      </c>
    </row>
    <row r="188" spans="1:72">
      <c r="A188" s="6">
        <v>3</v>
      </c>
      <c r="B188" s="6">
        <v>27</v>
      </c>
      <c r="C188" s="143">
        <f t="shared" si="107"/>
        <v>40994</v>
      </c>
      <c r="D188" s="82">
        <f t="shared" si="73"/>
        <v>120.62525351750834</v>
      </c>
      <c r="E188" s="82">
        <f t="shared" si="74"/>
        <v>60.815264923345623</v>
      </c>
      <c r="F188" s="355">
        <v>83.30574</v>
      </c>
      <c r="G188" s="355">
        <v>69.421450000000007</v>
      </c>
      <c r="H188" s="355">
        <v>55.53716</v>
      </c>
      <c r="I188" s="355">
        <v>103.14044</v>
      </c>
      <c r="J188" s="355">
        <v>49.586750000000002</v>
      </c>
      <c r="K188" s="355">
        <v>43.636340000000004</v>
      </c>
      <c r="L188" s="355">
        <v>69.421450000000007</v>
      </c>
      <c r="M188" s="355">
        <v>89.256150000000005</v>
      </c>
      <c r="N188" s="355">
        <v>99.173500000000004</v>
      </c>
      <c r="O188" s="355">
        <v>57.520630000000004</v>
      </c>
      <c r="P188" s="355">
        <v>174.54536000000002</v>
      </c>
      <c r="Q188" s="355">
        <v>200.13212300000001</v>
      </c>
      <c r="R188" s="82">
        <v>105.77</v>
      </c>
      <c r="S188" s="82">
        <v>88.61</v>
      </c>
      <c r="T188" s="82">
        <v>155.68</v>
      </c>
      <c r="U188" s="82">
        <v>107.62</v>
      </c>
      <c r="V188" s="82">
        <v>96.29</v>
      </c>
      <c r="W188" s="82">
        <v>87.6</v>
      </c>
      <c r="X188" s="82">
        <v>157.09</v>
      </c>
      <c r="Y188" s="82">
        <v>115.64</v>
      </c>
      <c r="Z188" s="82">
        <v>122.61</v>
      </c>
      <c r="AA188" s="82">
        <v>143.44999999999999</v>
      </c>
      <c r="AB188" s="82">
        <v>308.64999999999998</v>
      </c>
      <c r="AC188" s="82">
        <v>198.38</v>
      </c>
      <c r="AD188" s="82">
        <v>218.54</v>
      </c>
      <c r="AE188" s="82">
        <v>125.29579990000001</v>
      </c>
      <c r="AF188" s="10">
        <v>102.4660602</v>
      </c>
      <c r="AG188" s="10">
        <v>36.892542000000006</v>
      </c>
      <c r="AH188" s="10">
        <v>87.502765899997968</v>
      </c>
      <c r="AI188" s="10">
        <v>265.9933445252525</v>
      </c>
      <c r="AK188" s="450">
        <f t="shared" si="75"/>
        <v>41.999364759263926</v>
      </c>
      <c r="AL188" s="450">
        <f t="shared" si="76"/>
        <v>34.999470632719941</v>
      </c>
      <c r="AM188" s="450">
        <f t="shared" si="77"/>
        <v>27.999576506175952</v>
      </c>
      <c r="AN188" s="450">
        <f t="shared" si="78"/>
        <v>51.99921351146962</v>
      </c>
      <c r="AO188" s="450">
        <f t="shared" si="79"/>
        <v>24.999621880514244</v>
      </c>
      <c r="AP188" s="450">
        <f t="shared" si="80"/>
        <v>21.999667254852536</v>
      </c>
      <c r="AQ188" s="450">
        <f t="shared" si="81"/>
        <v>34.999470632719941</v>
      </c>
      <c r="AR188" s="450">
        <f t="shared" si="82"/>
        <v>44.999319384925641</v>
      </c>
      <c r="AS188" s="450">
        <f t="shared" si="83"/>
        <v>49.999243761028488</v>
      </c>
      <c r="AT188" s="450">
        <f t="shared" si="84"/>
        <v>28.999561381396521</v>
      </c>
      <c r="AU188" s="450">
        <f t="shared" si="85"/>
        <v>87.998669019410144</v>
      </c>
      <c r="AV188" s="450">
        <f t="shared" si="86"/>
        <v>100.89847390975548</v>
      </c>
      <c r="AW188" s="450">
        <f t="shared" si="87"/>
        <v>53.324930678094276</v>
      </c>
      <c r="AX188" s="450">
        <f t="shared" si="88"/>
        <v>44.673556843962693</v>
      </c>
      <c r="AY188" s="450">
        <f t="shared" si="89"/>
        <v>78.487522056970008</v>
      </c>
      <c r="AZ188" s="450">
        <f t="shared" si="90"/>
        <v>54.257625409629441</v>
      </c>
      <c r="BA188" s="450">
        <f t="shared" si="91"/>
        <v>48.545500378119485</v>
      </c>
      <c r="BB188" s="450">
        <f t="shared" si="92"/>
        <v>44.164355936475921</v>
      </c>
      <c r="BC188" s="450">
        <f t="shared" si="93"/>
        <v>79.198386690194098</v>
      </c>
      <c r="BD188" s="450">
        <f t="shared" si="94"/>
        <v>58.300983110662969</v>
      </c>
      <c r="BE188" s="450">
        <f t="shared" si="95"/>
        <v>61.814973531635992</v>
      </c>
      <c r="BF188" s="450">
        <f t="shared" si="96"/>
        <v>72.321653642551041</v>
      </c>
      <c r="BG188" s="450">
        <f t="shared" si="97"/>
        <v>155.60877237206955</v>
      </c>
      <c r="BH188" s="450">
        <f t="shared" si="98"/>
        <v>100.01512477943029</v>
      </c>
      <c r="BI188" s="450">
        <f t="shared" si="99"/>
        <v>110.17897655659188</v>
      </c>
      <c r="BJ188" s="450">
        <f t="shared" si="100"/>
        <v>63.169044567683386</v>
      </c>
      <c r="BK188" s="450">
        <f t="shared" si="101"/>
        <v>51.659218653894634</v>
      </c>
      <c r="BL188" s="450">
        <f t="shared" si="102"/>
        <v>18.599718679102597</v>
      </c>
      <c r="BM188" s="450">
        <f t="shared" si="103"/>
        <v>44.115334459288107</v>
      </c>
      <c r="BN188" s="450">
        <f t="shared" si="104"/>
        <v>134.10302219574112</v>
      </c>
      <c r="BQ188" s="549">
        <f t="shared" si="108"/>
        <v>41360</v>
      </c>
      <c r="BR188" s="450">
        <f t="shared" si="105"/>
        <v>63.624757511973527</v>
      </c>
      <c r="BT188" s="450">
        <f t="shared" si="106"/>
        <v>51.829216082682123</v>
      </c>
    </row>
    <row r="189" spans="1:72">
      <c r="A189" s="6">
        <v>3</v>
      </c>
      <c r="B189" s="6">
        <v>28</v>
      </c>
      <c r="C189" s="143">
        <f t="shared" si="107"/>
        <v>40995</v>
      </c>
      <c r="D189" s="82">
        <f t="shared" si="73"/>
        <v>117.17166968292939</v>
      </c>
      <c r="E189" s="82">
        <f t="shared" si="74"/>
        <v>59.074082130271385</v>
      </c>
      <c r="F189" s="355">
        <v>55.53716</v>
      </c>
      <c r="G189" s="355">
        <v>75.371859999999998</v>
      </c>
      <c r="H189" s="355">
        <v>61.487570000000005</v>
      </c>
      <c r="I189" s="355">
        <v>148.76025000000001</v>
      </c>
      <c r="J189" s="355">
        <v>37.685929999999999</v>
      </c>
      <c r="K189" s="355">
        <v>49.586750000000002</v>
      </c>
      <c r="L189" s="355">
        <v>53.553690000000003</v>
      </c>
      <c r="M189" s="355">
        <v>89.256150000000005</v>
      </c>
      <c r="N189" s="355">
        <v>83.30574</v>
      </c>
      <c r="O189" s="355">
        <v>73.388390000000001</v>
      </c>
      <c r="P189" s="355">
        <v>138.84290000000001</v>
      </c>
      <c r="Q189" s="355">
        <v>271.35853070000002</v>
      </c>
      <c r="R189" s="82">
        <v>99.18</v>
      </c>
      <c r="S189" s="82">
        <v>96.56</v>
      </c>
      <c r="T189" s="82">
        <v>171.63</v>
      </c>
      <c r="U189" s="82">
        <v>115.13</v>
      </c>
      <c r="V189" s="82">
        <v>172.67</v>
      </c>
      <c r="W189" s="82">
        <v>118.24</v>
      </c>
      <c r="X189" s="82">
        <v>120.83</v>
      </c>
      <c r="Y189" s="82">
        <v>86.01</v>
      </c>
      <c r="Z189" s="82">
        <v>115.55</v>
      </c>
      <c r="AA189" s="82">
        <v>146.97999999999999</v>
      </c>
      <c r="AB189" s="82">
        <v>300.8</v>
      </c>
      <c r="AC189" s="82">
        <v>178.43</v>
      </c>
      <c r="AD189" s="82">
        <v>151.1</v>
      </c>
      <c r="AE189" s="82">
        <v>95.623088700000011</v>
      </c>
      <c r="AF189" s="10">
        <v>57.163605400000002</v>
      </c>
      <c r="AG189" s="10">
        <v>47.801627000000003</v>
      </c>
      <c r="AH189" s="10">
        <v>86.250700300002322</v>
      </c>
      <c r="AI189" s="10">
        <v>217.0661483878788</v>
      </c>
      <c r="AK189" s="450">
        <f t="shared" si="75"/>
        <v>27.999576506175952</v>
      </c>
      <c r="AL189" s="450">
        <f t="shared" si="76"/>
        <v>37.999425258381649</v>
      </c>
      <c r="AM189" s="450">
        <f t="shared" si="77"/>
        <v>30.999531131837664</v>
      </c>
      <c r="AN189" s="450">
        <f t="shared" si="78"/>
        <v>74.998865641542736</v>
      </c>
      <c r="AO189" s="450">
        <f t="shared" si="79"/>
        <v>18.999712629190824</v>
      </c>
      <c r="AP189" s="450">
        <f t="shared" si="80"/>
        <v>24.999621880514244</v>
      </c>
      <c r="AQ189" s="450">
        <f t="shared" si="81"/>
        <v>26.999591630955383</v>
      </c>
      <c r="AR189" s="450">
        <f t="shared" si="82"/>
        <v>44.999319384925641</v>
      </c>
      <c r="AS189" s="450">
        <f t="shared" si="83"/>
        <v>41.999364759263926</v>
      </c>
      <c r="AT189" s="450">
        <f t="shared" si="84"/>
        <v>36.99944038316108</v>
      </c>
      <c r="AU189" s="450">
        <f t="shared" si="85"/>
        <v>69.998941265439882</v>
      </c>
      <c r="AV189" s="450">
        <f t="shared" si="86"/>
        <v>136.80793077892613</v>
      </c>
      <c r="AW189" s="450">
        <f t="shared" si="87"/>
        <v>50.002520796571716</v>
      </c>
      <c r="AX189" s="450">
        <f t="shared" si="88"/>
        <v>48.681623392992186</v>
      </c>
      <c r="AY189" s="450">
        <f t="shared" si="89"/>
        <v>86.528863120746152</v>
      </c>
      <c r="AZ189" s="450">
        <f t="shared" si="90"/>
        <v>58.043861860347867</v>
      </c>
      <c r="BA189" s="450">
        <f t="shared" si="91"/>
        <v>87.053188807663219</v>
      </c>
      <c r="BB189" s="450">
        <f t="shared" si="92"/>
        <v>59.611797327955628</v>
      </c>
      <c r="BC189" s="450">
        <f t="shared" si="93"/>
        <v>60.917569952104863</v>
      </c>
      <c r="BD189" s="450">
        <f t="shared" si="94"/>
        <v>43.362742626670027</v>
      </c>
      <c r="BE189" s="450">
        <f t="shared" si="95"/>
        <v>58.255608772372064</v>
      </c>
      <c r="BF189" s="450">
        <f t="shared" si="96"/>
        <v>74.101336022183006</v>
      </c>
      <c r="BG189" s="450">
        <f t="shared" si="97"/>
        <v>151.65112175447442</v>
      </c>
      <c r="BH189" s="450">
        <f t="shared" si="98"/>
        <v>89.957146458280818</v>
      </c>
      <c r="BI189" s="450">
        <f t="shared" si="99"/>
        <v>76.178472397277531</v>
      </c>
      <c r="BJ189" s="450">
        <f t="shared" si="100"/>
        <v>48.209270834383666</v>
      </c>
      <c r="BK189" s="450">
        <f t="shared" si="101"/>
        <v>28.81956410385682</v>
      </c>
      <c r="BL189" s="450">
        <f t="shared" si="102"/>
        <v>24.099635492815732</v>
      </c>
      <c r="BM189" s="450">
        <f t="shared" si="103"/>
        <v>43.484093924881435</v>
      </c>
      <c r="BN189" s="450">
        <f t="shared" si="104"/>
        <v>109.43592053838104</v>
      </c>
      <c r="BQ189" s="549">
        <f t="shared" si="108"/>
        <v>41361</v>
      </c>
      <c r="BR189" s="450">
        <f t="shared" si="105"/>
        <v>58.883829808419748</v>
      </c>
      <c r="BT189" s="450">
        <f t="shared" si="106"/>
        <v>49.342072094781955</v>
      </c>
    </row>
    <row r="190" spans="1:72">
      <c r="A190" s="6">
        <v>3</v>
      </c>
      <c r="B190" s="6">
        <v>29</v>
      </c>
      <c r="C190" s="143">
        <f t="shared" si="107"/>
        <v>40996</v>
      </c>
      <c r="D190" s="82">
        <f t="shared" si="73"/>
        <v>119.10096767333333</v>
      </c>
      <c r="E190" s="82">
        <f t="shared" si="74"/>
        <v>60.046770393972849</v>
      </c>
      <c r="F190" s="355">
        <v>49.586750000000002</v>
      </c>
      <c r="G190" s="355">
        <v>69.421450000000007</v>
      </c>
      <c r="H190" s="355">
        <v>63.471040000000002</v>
      </c>
      <c r="I190" s="355">
        <v>164.62801000000002</v>
      </c>
      <c r="J190" s="355">
        <v>57.520630000000004</v>
      </c>
      <c r="K190" s="355">
        <v>49.586750000000002</v>
      </c>
      <c r="L190" s="355">
        <v>69.421450000000007</v>
      </c>
      <c r="M190" s="355">
        <v>119.0082</v>
      </c>
      <c r="N190" s="355">
        <v>115.04126000000001</v>
      </c>
      <c r="O190" s="355">
        <v>59.504100000000001</v>
      </c>
      <c r="P190" s="355">
        <v>130.90902</v>
      </c>
      <c r="Q190" s="355">
        <v>331.33866350000005</v>
      </c>
      <c r="R190" s="82">
        <v>92.99</v>
      </c>
      <c r="S190" s="82">
        <v>97.26</v>
      </c>
      <c r="T190" s="82">
        <v>208.47</v>
      </c>
      <c r="U190" s="82">
        <v>99.39</v>
      </c>
      <c r="V190" s="82">
        <v>88.95</v>
      </c>
      <c r="W190" s="82">
        <v>87.31</v>
      </c>
      <c r="X190" s="82">
        <v>92.64</v>
      </c>
      <c r="Y190" s="82">
        <v>117.93</v>
      </c>
      <c r="Z190" s="82">
        <v>108.98</v>
      </c>
      <c r="AA190" s="82">
        <v>155.75</v>
      </c>
      <c r="AB190" s="82">
        <v>337.59</v>
      </c>
      <c r="AC190" s="82">
        <v>151.91</v>
      </c>
      <c r="AD190" s="82">
        <v>143.46</v>
      </c>
      <c r="AE190" s="82">
        <v>110.34043610000001</v>
      </c>
      <c r="AF190" s="10">
        <v>103.1602747</v>
      </c>
      <c r="AG190" s="10">
        <v>52.125591600000007</v>
      </c>
      <c r="AH190" s="10">
        <v>79.775163399999997</v>
      </c>
      <c r="AI190" s="10">
        <v>165.5602409</v>
      </c>
      <c r="AK190" s="450">
        <f t="shared" si="75"/>
        <v>24.999621880514244</v>
      </c>
      <c r="AL190" s="450">
        <f t="shared" si="76"/>
        <v>34.999470632719941</v>
      </c>
      <c r="AM190" s="450">
        <f t="shared" si="77"/>
        <v>31.999516007058229</v>
      </c>
      <c r="AN190" s="450">
        <f t="shared" si="78"/>
        <v>82.99874464330729</v>
      </c>
      <c r="AO190" s="450">
        <f t="shared" si="79"/>
        <v>28.999561381396521</v>
      </c>
      <c r="AP190" s="450">
        <f t="shared" si="80"/>
        <v>24.999621880514244</v>
      </c>
      <c r="AQ190" s="450">
        <f t="shared" si="81"/>
        <v>34.999470632719941</v>
      </c>
      <c r="AR190" s="450">
        <f t="shared" si="82"/>
        <v>59.999092513234181</v>
      </c>
      <c r="AS190" s="450">
        <f t="shared" si="83"/>
        <v>57.999122762793043</v>
      </c>
      <c r="AT190" s="450">
        <f t="shared" si="84"/>
        <v>29.999546256617091</v>
      </c>
      <c r="AU190" s="450">
        <f t="shared" si="85"/>
        <v>65.999001764557605</v>
      </c>
      <c r="AV190" s="450">
        <f t="shared" si="86"/>
        <v>167.04747340559618</v>
      </c>
      <c r="AW190" s="450">
        <f t="shared" si="87"/>
        <v>46.881774640786482</v>
      </c>
      <c r="AX190" s="450">
        <f t="shared" si="88"/>
        <v>49.034534913032523</v>
      </c>
      <c r="AY190" s="450">
        <f t="shared" si="89"/>
        <v>105.10209226115452</v>
      </c>
      <c r="AZ190" s="450">
        <f t="shared" si="90"/>
        <v>50.108394252583814</v>
      </c>
      <c r="BA190" s="450">
        <f t="shared" si="91"/>
        <v>44.844971010839423</v>
      </c>
      <c r="BB190" s="450">
        <f t="shared" si="92"/>
        <v>44.018149735316364</v>
      </c>
      <c r="BC190" s="450">
        <f t="shared" si="93"/>
        <v>46.70531888076632</v>
      </c>
      <c r="BD190" s="450">
        <f t="shared" si="94"/>
        <v>59.4555079405092</v>
      </c>
      <c r="BE190" s="450">
        <f t="shared" si="95"/>
        <v>54.943282077136374</v>
      </c>
      <c r="BF190" s="450">
        <f t="shared" si="96"/>
        <v>78.522813208974028</v>
      </c>
      <c r="BG190" s="450">
        <f t="shared" si="97"/>
        <v>170.19914292916559</v>
      </c>
      <c r="BH190" s="450">
        <f t="shared" si="98"/>
        <v>76.586841441895629</v>
      </c>
      <c r="BI190" s="450">
        <f t="shared" si="99"/>
        <v>72.326695235694487</v>
      </c>
      <c r="BJ190" s="450">
        <f t="shared" si="100"/>
        <v>55.629158608520292</v>
      </c>
      <c r="BK190" s="450">
        <f t="shared" si="101"/>
        <v>52.009213360221828</v>
      </c>
      <c r="BL190" s="450">
        <f t="shared" si="102"/>
        <v>26.279602520796576</v>
      </c>
      <c r="BM190" s="450">
        <f t="shared" si="103"/>
        <v>40.219391681371313</v>
      </c>
      <c r="BN190" s="450">
        <f t="shared" si="104"/>
        <v>83.468737534660946</v>
      </c>
      <c r="BQ190" s="549">
        <f t="shared" si="108"/>
        <v>41362</v>
      </c>
      <c r="BR190" s="450">
        <f t="shared" si="105"/>
        <v>52.350067822031761</v>
      </c>
      <c r="BT190" s="450">
        <f t="shared" si="106"/>
        <v>51.058803806402821</v>
      </c>
    </row>
    <row r="191" spans="1:72">
      <c r="A191" s="6">
        <v>3</v>
      </c>
      <c r="B191" s="6">
        <v>30</v>
      </c>
      <c r="C191" s="143">
        <f t="shared" si="107"/>
        <v>40997</v>
      </c>
      <c r="D191" s="82">
        <f t="shared" si="73"/>
        <v>110.15821998178453</v>
      </c>
      <c r="E191" s="82">
        <f t="shared" si="74"/>
        <v>55.538132657304885</v>
      </c>
      <c r="F191" s="355">
        <v>63.471040000000002</v>
      </c>
      <c r="G191" s="355">
        <v>69.421450000000007</v>
      </c>
      <c r="H191" s="355">
        <v>55.53716</v>
      </c>
      <c r="I191" s="355">
        <v>111.07432</v>
      </c>
      <c r="J191" s="355">
        <v>39.669400000000003</v>
      </c>
      <c r="K191" s="355">
        <v>47.603279999999998</v>
      </c>
      <c r="L191" s="355">
        <v>77.355330000000009</v>
      </c>
      <c r="M191" s="355">
        <v>83.30574</v>
      </c>
      <c r="N191" s="355">
        <v>75.371859999999998</v>
      </c>
      <c r="O191" s="355">
        <v>95.206559999999996</v>
      </c>
      <c r="P191" s="355">
        <v>109.09085</v>
      </c>
      <c r="Q191" s="355">
        <v>351.31220640000004</v>
      </c>
      <c r="R191" s="82">
        <v>100.66</v>
      </c>
      <c r="S191" s="82">
        <v>76.680000000000007</v>
      </c>
      <c r="T191" s="82">
        <v>171.6</v>
      </c>
      <c r="U191" s="82">
        <v>107.29</v>
      </c>
      <c r="V191" s="82">
        <v>74.39</v>
      </c>
      <c r="W191" s="82">
        <v>97.56</v>
      </c>
      <c r="X191" s="82">
        <v>96.12</v>
      </c>
      <c r="Y191" s="82">
        <v>76.69</v>
      </c>
      <c r="Z191" s="82">
        <v>101.21</v>
      </c>
      <c r="AA191" s="82">
        <v>136.72999999999999</v>
      </c>
      <c r="AB191" s="82">
        <v>293.68</v>
      </c>
      <c r="AC191" s="82">
        <v>124.96</v>
      </c>
      <c r="AD191" s="82">
        <v>151.11000000000001</v>
      </c>
      <c r="AE191" s="82">
        <v>110.3999402</v>
      </c>
      <c r="AF191" s="10">
        <v>95.583419300000003</v>
      </c>
      <c r="AG191" s="10">
        <v>52.601624399999999</v>
      </c>
      <c r="AH191" s="10">
        <v>79.675989900000005</v>
      </c>
      <c r="AI191" s="10">
        <v>179.38642925353537</v>
      </c>
      <c r="AK191" s="450">
        <f t="shared" si="75"/>
        <v>31.999516007058229</v>
      </c>
      <c r="AL191" s="450">
        <f t="shared" si="76"/>
        <v>34.999470632719941</v>
      </c>
      <c r="AM191" s="450">
        <f t="shared" si="77"/>
        <v>27.999576506175952</v>
      </c>
      <c r="AN191" s="450">
        <f t="shared" si="78"/>
        <v>55.999153012351904</v>
      </c>
      <c r="AO191" s="450">
        <f t="shared" si="79"/>
        <v>19.999697504411394</v>
      </c>
      <c r="AP191" s="450">
        <f t="shared" si="80"/>
        <v>23.999637005293671</v>
      </c>
      <c r="AQ191" s="450">
        <f t="shared" si="81"/>
        <v>38.999410133602225</v>
      </c>
      <c r="AR191" s="450">
        <f t="shared" si="82"/>
        <v>41.999364759263926</v>
      </c>
      <c r="AS191" s="450">
        <f t="shared" si="83"/>
        <v>37.999425258381649</v>
      </c>
      <c r="AT191" s="450">
        <f t="shared" si="84"/>
        <v>47.999274010587342</v>
      </c>
      <c r="AU191" s="450">
        <f t="shared" si="85"/>
        <v>54.999168137131335</v>
      </c>
      <c r="AV191" s="450">
        <f t="shared" si="86"/>
        <v>177.11732109906731</v>
      </c>
      <c r="AW191" s="450">
        <f t="shared" si="87"/>
        <v>50.748676581799849</v>
      </c>
      <c r="AX191" s="450">
        <f t="shared" si="88"/>
        <v>38.658936223846737</v>
      </c>
      <c r="AY191" s="450">
        <f t="shared" si="89"/>
        <v>86.513738341315857</v>
      </c>
      <c r="AZ191" s="450">
        <f t="shared" si="90"/>
        <v>54.091252835896142</v>
      </c>
      <c r="BA191" s="450">
        <f t="shared" si="91"/>
        <v>37.504411394000506</v>
      </c>
      <c r="BB191" s="450">
        <f t="shared" si="92"/>
        <v>49.18578270733552</v>
      </c>
      <c r="BC191" s="450">
        <f t="shared" si="93"/>
        <v>48.45979329468112</v>
      </c>
      <c r="BD191" s="450">
        <f t="shared" si="94"/>
        <v>38.663977816990169</v>
      </c>
      <c r="BE191" s="450">
        <f t="shared" si="95"/>
        <v>51.025964204688677</v>
      </c>
      <c r="BF191" s="450">
        <f t="shared" si="96"/>
        <v>68.933703050163842</v>
      </c>
      <c r="BG191" s="450">
        <f t="shared" si="97"/>
        <v>148.0615074363499</v>
      </c>
      <c r="BH191" s="450">
        <f t="shared" si="98"/>
        <v>62.999747920342827</v>
      </c>
      <c r="BI191" s="450">
        <f t="shared" si="99"/>
        <v>76.183513990420977</v>
      </c>
      <c r="BJ191" s="450">
        <f t="shared" si="100"/>
        <v>55.659158154776911</v>
      </c>
      <c r="BK191" s="450">
        <f t="shared" si="101"/>
        <v>48.189271136879256</v>
      </c>
      <c r="BL191" s="450">
        <f t="shared" si="102"/>
        <v>26.519598890849508</v>
      </c>
      <c r="BM191" s="450">
        <f t="shared" si="103"/>
        <v>40.169392437610284</v>
      </c>
      <c r="BN191" s="450">
        <f t="shared" si="104"/>
        <v>90.439339174961106</v>
      </c>
      <c r="BQ191" s="549">
        <f t="shared" si="108"/>
        <v>41363</v>
      </c>
      <c r="BR191" s="450">
        <f t="shared" si="105"/>
        <v>50.511647239727751</v>
      </c>
      <c r="BT191" s="450">
        <f t="shared" si="106"/>
        <v>48.324532215780188</v>
      </c>
    </row>
    <row r="192" spans="1:72">
      <c r="A192" s="6">
        <v>3</v>
      </c>
      <c r="B192" s="6">
        <v>31</v>
      </c>
      <c r="C192" s="143">
        <f t="shared" si="107"/>
        <v>40998</v>
      </c>
      <c r="D192" s="82">
        <f t="shared" si="73"/>
        <v>119.34810104831651</v>
      </c>
      <c r="E192" s="82">
        <f t="shared" si="74"/>
        <v>60.17136687134996</v>
      </c>
      <c r="F192" s="355">
        <v>57.520630000000004</v>
      </c>
      <c r="G192" s="355">
        <v>63.471040000000002</v>
      </c>
      <c r="H192" s="355">
        <v>47.603279999999998</v>
      </c>
      <c r="I192" s="355">
        <v>176.52883</v>
      </c>
      <c r="J192" s="355">
        <v>47.603279999999998</v>
      </c>
      <c r="K192" s="355">
        <v>83.30574</v>
      </c>
      <c r="L192" s="355">
        <v>77.355330000000009</v>
      </c>
      <c r="M192" s="355">
        <v>89.256150000000005</v>
      </c>
      <c r="N192" s="355">
        <v>107.10738000000001</v>
      </c>
      <c r="O192" s="355">
        <v>95.206559999999996</v>
      </c>
      <c r="P192" s="355">
        <v>124.95861000000001</v>
      </c>
      <c r="Q192" s="355">
        <v>457.26917379999998</v>
      </c>
      <c r="R192" s="82">
        <v>87.62</v>
      </c>
      <c r="S192" s="82">
        <v>70.62</v>
      </c>
      <c r="T192" s="82">
        <v>156.81</v>
      </c>
      <c r="U192" s="82">
        <v>107.32</v>
      </c>
      <c r="V192" s="82">
        <v>89.47</v>
      </c>
      <c r="W192" s="82">
        <v>74.099999999999994</v>
      </c>
      <c r="X192" s="82">
        <v>74.290000000000006</v>
      </c>
      <c r="Y192" s="82">
        <v>98.43</v>
      </c>
      <c r="Z192" s="82">
        <v>116.08</v>
      </c>
      <c r="AA192" s="82">
        <v>162.11000000000001</v>
      </c>
      <c r="AB192" s="82">
        <v>301.19</v>
      </c>
      <c r="AC192" s="82">
        <v>140.59</v>
      </c>
      <c r="AD192" s="82">
        <v>128.09</v>
      </c>
      <c r="AE192" s="82">
        <v>95.444576400000003</v>
      </c>
      <c r="AF192" s="10">
        <v>95.623088700000011</v>
      </c>
      <c r="AG192" s="10">
        <v>81.540451700000006</v>
      </c>
      <c r="AH192" s="10">
        <v>86.471361499997954</v>
      </c>
      <c r="AI192" s="10">
        <v>187.45754934949699</v>
      </c>
      <c r="AK192" s="450">
        <f t="shared" si="75"/>
        <v>28.999561381396521</v>
      </c>
      <c r="AL192" s="450">
        <f t="shared" si="76"/>
        <v>31.999516007058229</v>
      </c>
      <c r="AM192" s="450">
        <f t="shared" si="77"/>
        <v>23.999637005293671</v>
      </c>
      <c r="AN192" s="450">
        <f t="shared" si="78"/>
        <v>88.998653894630706</v>
      </c>
      <c r="AO192" s="450">
        <f t="shared" si="79"/>
        <v>23.999637005293671</v>
      </c>
      <c r="AP192" s="450">
        <f t="shared" si="80"/>
        <v>41.999364759263926</v>
      </c>
      <c r="AQ192" s="450">
        <f t="shared" si="81"/>
        <v>38.999410133602225</v>
      </c>
      <c r="AR192" s="450">
        <f t="shared" si="82"/>
        <v>44.999319384925641</v>
      </c>
      <c r="AS192" s="450">
        <f t="shared" si="83"/>
        <v>53.999183261910765</v>
      </c>
      <c r="AT192" s="450">
        <f t="shared" si="84"/>
        <v>47.999274010587342</v>
      </c>
      <c r="AU192" s="450">
        <f t="shared" si="85"/>
        <v>62.999047138895897</v>
      </c>
      <c r="AV192" s="450">
        <f t="shared" si="86"/>
        <v>230.53651313335013</v>
      </c>
      <c r="AW192" s="450">
        <f t="shared" si="87"/>
        <v>44.174439122762791</v>
      </c>
      <c r="AX192" s="450">
        <f t="shared" si="88"/>
        <v>35.603730778926142</v>
      </c>
      <c r="AY192" s="450">
        <f t="shared" si="89"/>
        <v>79.057222082177972</v>
      </c>
      <c r="AZ192" s="450">
        <f t="shared" si="90"/>
        <v>54.106377615326437</v>
      </c>
      <c r="BA192" s="450">
        <f t="shared" si="91"/>
        <v>45.107133854297956</v>
      </c>
      <c r="BB192" s="450">
        <f t="shared" si="92"/>
        <v>37.358205192840934</v>
      </c>
      <c r="BC192" s="450">
        <f t="shared" si="93"/>
        <v>37.453995462566176</v>
      </c>
      <c r="BD192" s="450">
        <f t="shared" si="94"/>
        <v>49.624401310814221</v>
      </c>
      <c r="BE192" s="450">
        <f t="shared" si="95"/>
        <v>58.522813208974036</v>
      </c>
      <c r="BF192" s="450">
        <f t="shared" si="96"/>
        <v>81.729266448197635</v>
      </c>
      <c r="BG192" s="450">
        <f t="shared" si="97"/>
        <v>151.8477438870683</v>
      </c>
      <c r="BH192" s="450">
        <f t="shared" si="98"/>
        <v>70.879758003529119</v>
      </c>
      <c r="BI192" s="450">
        <f t="shared" si="99"/>
        <v>64.577766574237458</v>
      </c>
      <c r="BJ192" s="450">
        <f t="shared" si="100"/>
        <v>48.119272195613817</v>
      </c>
      <c r="BK192" s="450">
        <f t="shared" si="101"/>
        <v>48.209270834383666</v>
      </c>
      <c r="BL192" s="450">
        <f t="shared" si="102"/>
        <v>41.109378220317623</v>
      </c>
      <c r="BM192" s="450">
        <f t="shared" si="103"/>
        <v>43.595342324173409</v>
      </c>
      <c r="BN192" s="450">
        <f t="shared" si="104"/>
        <v>94.508469548523806</v>
      </c>
      <c r="BQ192" s="549">
        <f t="shared" si="108"/>
        <v>41364</v>
      </c>
      <c r="BR192" s="450">
        <f t="shared" si="105"/>
        <v>50.372378396773122</v>
      </c>
      <c r="BT192" s="450">
        <f t="shared" si="106"/>
        <v>48.05927310310058</v>
      </c>
    </row>
    <row r="193" spans="1:72">
      <c r="A193" s="6">
        <v>4</v>
      </c>
      <c r="B193" s="6">
        <v>1</v>
      </c>
      <c r="C193" s="143">
        <f t="shared" si="107"/>
        <v>40999</v>
      </c>
      <c r="D193" s="82">
        <f t="shared" si="73"/>
        <v>124.08940314000009</v>
      </c>
      <c r="E193" s="82">
        <f t="shared" si="74"/>
        <v>62.561774637377972</v>
      </c>
      <c r="F193" s="355">
        <v>51.570219999999999</v>
      </c>
      <c r="G193" s="355">
        <v>83.30574</v>
      </c>
      <c r="H193" s="355">
        <v>39.669400000000003</v>
      </c>
      <c r="I193" s="355">
        <v>200.33047000000002</v>
      </c>
      <c r="J193" s="355">
        <v>33.718989999999998</v>
      </c>
      <c r="K193" s="355">
        <v>53.553690000000003</v>
      </c>
      <c r="L193" s="355">
        <v>43.636340000000004</v>
      </c>
      <c r="M193" s="355">
        <v>97.190030000000007</v>
      </c>
      <c r="N193" s="355">
        <v>87.272680000000008</v>
      </c>
      <c r="O193" s="355">
        <v>97.190030000000007</v>
      </c>
      <c r="P193" s="355">
        <v>117.02473000000001</v>
      </c>
      <c r="Q193" s="355">
        <v>421.28902800000003</v>
      </c>
      <c r="R193" s="82">
        <v>94.95</v>
      </c>
      <c r="S193" s="82">
        <v>85.41</v>
      </c>
      <c r="T193" s="82">
        <v>208.47</v>
      </c>
      <c r="U193" s="82">
        <v>107.34</v>
      </c>
      <c r="V193" s="82">
        <v>97.06</v>
      </c>
      <c r="W193" s="82">
        <v>89.42</v>
      </c>
      <c r="X193" s="82">
        <v>131.83000000000001</v>
      </c>
      <c r="Y193" s="82">
        <v>99.78</v>
      </c>
      <c r="Z193" s="82">
        <v>108.67</v>
      </c>
      <c r="AA193" s="82">
        <v>196.41</v>
      </c>
      <c r="AB193" s="82">
        <v>302.97000000000003</v>
      </c>
      <c r="AC193" s="82">
        <v>120.8</v>
      </c>
      <c r="AD193" s="82">
        <v>135.76</v>
      </c>
      <c r="AE193" s="82">
        <v>103.19994410000001</v>
      </c>
      <c r="AF193" s="10">
        <v>95.642923400000001</v>
      </c>
      <c r="AG193" s="10">
        <v>110.47927900000001</v>
      </c>
      <c r="AH193" s="10">
        <v>92.798220800002341</v>
      </c>
      <c r="AI193" s="10">
        <v>215.94037890000001</v>
      </c>
      <c r="AK193" s="450">
        <f t="shared" si="75"/>
        <v>25.99960675573481</v>
      </c>
      <c r="AL193" s="450">
        <f t="shared" si="76"/>
        <v>41.999364759263926</v>
      </c>
      <c r="AM193" s="450">
        <f t="shared" si="77"/>
        <v>19.999697504411394</v>
      </c>
      <c r="AN193" s="450">
        <f t="shared" si="78"/>
        <v>100.99847239727755</v>
      </c>
      <c r="AO193" s="450">
        <f t="shared" si="79"/>
        <v>16.999742878749682</v>
      </c>
      <c r="AP193" s="450">
        <f t="shared" si="80"/>
        <v>26.999591630955383</v>
      </c>
      <c r="AQ193" s="450">
        <f t="shared" si="81"/>
        <v>21.999667254852536</v>
      </c>
      <c r="AR193" s="450">
        <f t="shared" si="82"/>
        <v>48.999258885807919</v>
      </c>
      <c r="AS193" s="450">
        <f t="shared" si="83"/>
        <v>43.999334509705072</v>
      </c>
      <c r="AT193" s="450">
        <f t="shared" si="84"/>
        <v>48.999258885807919</v>
      </c>
      <c r="AU193" s="450">
        <f t="shared" si="85"/>
        <v>58.999107638013612</v>
      </c>
      <c r="AV193" s="450">
        <f t="shared" si="86"/>
        <v>212.39678749684902</v>
      </c>
      <c r="AW193" s="450">
        <f t="shared" si="87"/>
        <v>47.869926896899422</v>
      </c>
      <c r="AX193" s="450">
        <f t="shared" si="88"/>
        <v>43.060247038064027</v>
      </c>
      <c r="AY193" s="450">
        <f t="shared" si="89"/>
        <v>105.10209226115452</v>
      </c>
      <c r="AZ193" s="450">
        <f t="shared" si="90"/>
        <v>54.116460801613307</v>
      </c>
      <c r="BA193" s="450">
        <f t="shared" si="91"/>
        <v>48.933703050163849</v>
      </c>
      <c r="BB193" s="450">
        <f t="shared" si="92"/>
        <v>45.081925888580791</v>
      </c>
      <c r="BC193" s="450">
        <f t="shared" si="93"/>
        <v>66.463322409881528</v>
      </c>
      <c r="BD193" s="450">
        <f t="shared" si="94"/>
        <v>50.305016385177716</v>
      </c>
      <c r="BE193" s="450">
        <f t="shared" si="95"/>
        <v>54.786992689689939</v>
      </c>
      <c r="BF193" s="450">
        <f t="shared" si="96"/>
        <v>99.021930930173937</v>
      </c>
      <c r="BG193" s="450">
        <f t="shared" si="97"/>
        <v>152.74514746659946</v>
      </c>
      <c r="BH193" s="450">
        <f t="shared" si="98"/>
        <v>60.902445172674561</v>
      </c>
      <c r="BI193" s="450">
        <f t="shared" si="99"/>
        <v>68.444668515250811</v>
      </c>
      <c r="BJ193" s="450">
        <f t="shared" si="100"/>
        <v>52.029213057726245</v>
      </c>
      <c r="BK193" s="450">
        <f t="shared" si="101"/>
        <v>48.219270683135868</v>
      </c>
      <c r="BL193" s="450">
        <f t="shared" si="102"/>
        <v>55.699157549785731</v>
      </c>
      <c r="BM193" s="450">
        <f t="shared" si="103"/>
        <v>46.785087370810352</v>
      </c>
      <c r="BN193" s="450">
        <f t="shared" si="104"/>
        <v>108.86835336526343</v>
      </c>
      <c r="BQ193" s="549">
        <f t="shared" si="108"/>
        <v>41365</v>
      </c>
      <c r="BR193" s="450">
        <f t="shared" si="105"/>
        <v>53.095682404840218</v>
      </c>
      <c r="BT193" s="450">
        <f t="shared" si="106"/>
        <v>49.652137635492821</v>
      </c>
    </row>
    <row r="194" spans="1:72">
      <c r="A194" s="6">
        <v>4</v>
      </c>
      <c r="B194" s="6">
        <v>2</v>
      </c>
      <c r="C194" s="143">
        <f t="shared" si="107"/>
        <v>41000</v>
      </c>
      <c r="D194" s="82">
        <f t="shared" si="73"/>
        <v>132.11829229333327</v>
      </c>
      <c r="E194" s="82">
        <f t="shared" si="74"/>
        <v>66.609675111462877</v>
      </c>
      <c r="F194" s="355">
        <v>77.355330000000009</v>
      </c>
      <c r="G194" s="355">
        <v>73.388390000000001</v>
      </c>
      <c r="H194" s="355">
        <v>65.454509999999999</v>
      </c>
      <c r="I194" s="355">
        <v>273.71886000000001</v>
      </c>
      <c r="J194" s="355">
        <v>51.570219999999999</v>
      </c>
      <c r="K194" s="355">
        <v>49.586750000000002</v>
      </c>
      <c r="L194" s="355">
        <v>69.421450000000007</v>
      </c>
      <c r="M194" s="355">
        <v>122.97514000000001</v>
      </c>
      <c r="N194" s="355">
        <v>85.289209999999997</v>
      </c>
      <c r="O194" s="355">
        <v>91.239620000000002</v>
      </c>
      <c r="P194" s="355">
        <v>111.07432</v>
      </c>
      <c r="Q194" s="355">
        <v>387.84772379999998</v>
      </c>
      <c r="R194" s="82">
        <v>110.06</v>
      </c>
      <c r="S194" s="82">
        <v>72.209999999999994</v>
      </c>
      <c r="T194" s="82">
        <v>156.47</v>
      </c>
      <c r="U194" s="82">
        <v>125.71</v>
      </c>
      <c r="V194" s="82">
        <v>142.18</v>
      </c>
      <c r="W194" s="82">
        <v>81.66</v>
      </c>
      <c r="X194" s="82">
        <v>118.61</v>
      </c>
      <c r="Y194" s="82">
        <v>115.6</v>
      </c>
      <c r="Z194" s="82">
        <v>102.82</v>
      </c>
      <c r="AA194" s="82">
        <v>236.54</v>
      </c>
      <c r="AB194" s="82">
        <v>274.08999999999997</v>
      </c>
      <c r="AC194" s="82">
        <v>145.62</v>
      </c>
      <c r="AD194" s="82">
        <v>143.44</v>
      </c>
      <c r="AE194" s="82">
        <v>110.5387831</v>
      </c>
      <c r="AF194" s="10">
        <v>99.629698099999999</v>
      </c>
      <c r="AG194" s="10">
        <v>132.63463890000003</v>
      </c>
      <c r="AH194" s="10">
        <v>99.29359239999738</v>
      </c>
      <c r="AI194" s="10">
        <v>237.5205325</v>
      </c>
      <c r="AK194" s="450">
        <f t="shared" si="75"/>
        <v>38.999410133602225</v>
      </c>
      <c r="AL194" s="450">
        <f t="shared" si="76"/>
        <v>36.99944038316108</v>
      </c>
      <c r="AM194" s="450">
        <f t="shared" si="77"/>
        <v>32.999500882278802</v>
      </c>
      <c r="AN194" s="450">
        <f t="shared" si="78"/>
        <v>137.99791278043861</v>
      </c>
      <c r="AO194" s="450">
        <f t="shared" si="79"/>
        <v>25.99960675573481</v>
      </c>
      <c r="AP194" s="450">
        <f t="shared" si="80"/>
        <v>24.999621880514244</v>
      </c>
      <c r="AQ194" s="450">
        <f t="shared" si="81"/>
        <v>34.999470632719941</v>
      </c>
      <c r="AR194" s="450">
        <f t="shared" si="82"/>
        <v>61.999062263675327</v>
      </c>
      <c r="AS194" s="450">
        <f t="shared" si="83"/>
        <v>42.999349634484496</v>
      </c>
      <c r="AT194" s="450">
        <f t="shared" si="84"/>
        <v>45.999304260146204</v>
      </c>
      <c r="AU194" s="450">
        <f t="shared" si="85"/>
        <v>55.999153012351904</v>
      </c>
      <c r="AV194" s="450">
        <f t="shared" si="86"/>
        <v>195.53704250063018</v>
      </c>
      <c r="AW194" s="450">
        <f t="shared" si="87"/>
        <v>55.487774136627174</v>
      </c>
      <c r="AX194" s="450">
        <f t="shared" si="88"/>
        <v>36.405344088732036</v>
      </c>
      <c r="AY194" s="450">
        <f t="shared" si="89"/>
        <v>78.885807915301228</v>
      </c>
      <c r="AZ194" s="450">
        <f t="shared" si="90"/>
        <v>63.377867406100322</v>
      </c>
      <c r="BA194" s="450">
        <f t="shared" si="91"/>
        <v>71.681371313335021</v>
      </c>
      <c r="BB194" s="450">
        <f t="shared" si="92"/>
        <v>41.169649609276526</v>
      </c>
      <c r="BC194" s="450">
        <f t="shared" si="93"/>
        <v>59.798336274262667</v>
      </c>
      <c r="BD194" s="450">
        <f t="shared" si="94"/>
        <v>58.280816738089229</v>
      </c>
      <c r="BE194" s="450">
        <f t="shared" si="95"/>
        <v>51.837660700781441</v>
      </c>
      <c r="BF194" s="450">
        <f t="shared" si="96"/>
        <v>119.25384421477186</v>
      </c>
      <c r="BG194" s="450">
        <f t="shared" si="97"/>
        <v>138.18502646836399</v>
      </c>
      <c r="BH194" s="450">
        <f t="shared" si="98"/>
        <v>73.415679354676072</v>
      </c>
      <c r="BI194" s="450">
        <f t="shared" si="99"/>
        <v>72.31661204940761</v>
      </c>
      <c r="BJ194" s="450">
        <f t="shared" si="100"/>
        <v>55.72915709604235</v>
      </c>
      <c r="BK194" s="450">
        <f t="shared" si="101"/>
        <v>50.229240282329215</v>
      </c>
      <c r="BL194" s="450">
        <f t="shared" si="102"/>
        <v>66.868988605999505</v>
      </c>
      <c r="BM194" s="450">
        <f t="shared" si="103"/>
        <v>50.059789463069009</v>
      </c>
      <c r="BN194" s="450">
        <f t="shared" si="104"/>
        <v>119.74818880766323</v>
      </c>
      <c r="BQ194" s="549">
        <f t="shared" si="108"/>
        <v>41366</v>
      </c>
      <c r="BR194" s="450">
        <f t="shared" si="105"/>
        <v>61.071753277035214</v>
      </c>
      <c r="BT194" s="450">
        <f t="shared" si="106"/>
        <v>55.864155054197127</v>
      </c>
    </row>
    <row r="195" spans="1:72">
      <c r="A195" s="6">
        <v>4</v>
      </c>
      <c r="B195" s="6">
        <v>3</v>
      </c>
      <c r="C195" s="143">
        <f t="shared" si="107"/>
        <v>41001</v>
      </c>
      <c r="D195" s="82">
        <f t="shared" si="73"/>
        <v>134.59911098333333</v>
      </c>
      <c r="E195" s="82">
        <f t="shared" si="74"/>
        <v>67.860421878492403</v>
      </c>
      <c r="F195" s="355">
        <v>51.570219999999999</v>
      </c>
      <c r="G195" s="355">
        <v>83.30574</v>
      </c>
      <c r="H195" s="355">
        <v>49.586750000000002</v>
      </c>
      <c r="I195" s="355">
        <v>186.44618</v>
      </c>
      <c r="J195" s="355">
        <v>25.78511</v>
      </c>
      <c r="K195" s="355">
        <v>61.487570000000005</v>
      </c>
      <c r="L195" s="355">
        <v>87.272680000000008</v>
      </c>
      <c r="M195" s="355">
        <v>77.355330000000009</v>
      </c>
      <c r="N195" s="355">
        <v>95.206559999999996</v>
      </c>
      <c r="O195" s="355">
        <v>69.421450000000007</v>
      </c>
      <c r="P195" s="355">
        <v>154.71066000000002</v>
      </c>
      <c r="Q195" s="355">
        <v>349.22956290000002</v>
      </c>
      <c r="R195" s="82">
        <v>117.56</v>
      </c>
      <c r="S195" s="82">
        <v>93.69</v>
      </c>
      <c r="T195" s="82">
        <v>162.47999999999999</v>
      </c>
      <c r="U195" s="82">
        <v>127.14</v>
      </c>
      <c r="V195" s="82">
        <v>126.81</v>
      </c>
      <c r="W195" s="82">
        <v>89.53</v>
      </c>
      <c r="X195" s="82">
        <v>112.44</v>
      </c>
      <c r="Y195" s="82">
        <v>129.27000000000001</v>
      </c>
      <c r="Z195" s="82">
        <v>109.9</v>
      </c>
      <c r="AA195" s="82">
        <v>298.83999999999997</v>
      </c>
      <c r="AB195" s="82">
        <v>274.11</v>
      </c>
      <c r="AC195" s="82">
        <v>129.44999999999999</v>
      </c>
      <c r="AD195" s="82">
        <v>113.53</v>
      </c>
      <c r="AE195" s="82">
        <v>206.8362516</v>
      </c>
      <c r="AF195" s="10">
        <v>108.85283360000001</v>
      </c>
      <c r="AG195" s="10">
        <v>166.07594310000002</v>
      </c>
      <c r="AH195" s="10">
        <v>142.52028639999912</v>
      </c>
      <c r="AI195" s="10">
        <v>237.56020190000001</v>
      </c>
      <c r="AK195" s="450">
        <f t="shared" si="75"/>
        <v>25.99960675573481</v>
      </c>
      <c r="AL195" s="450">
        <f t="shared" si="76"/>
        <v>41.999364759263926</v>
      </c>
      <c r="AM195" s="450">
        <f t="shared" si="77"/>
        <v>24.999621880514244</v>
      </c>
      <c r="AN195" s="450">
        <f t="shared" si="78"/>
        <v>93.998578270733546</v>
      </c>
      <c r="AO195" s="450">
        <f t="shared" si="79"/>
        <v>12.999803377867405</v>
      </c>
      <c r="AP195" s="450">
        <f t="shared" si="80"/>
        <v>30.999531131837664</v>
      </c>
      <c r="AQ195" s="450">
        <f t="shared" si="81"/>
        <v>43.999334509705072</v>
      </c>
      <c r="AR195" s="450">
        <f t="shared" si="82"/>
        <v>38.999410133602225</v>
      </c>
      <c r="AS195" s="450">
        <f t="shared" si="83"/>
        <v>47.999274010587342</v>
      </c>
      <c r="AT195" s="450">
        <f t="shared" si="84"/>
        <v>34.999470632719941</v>
      </c>
      <c r="AU195" s="450">
        <f t="shared" si="85"/>
        <v>77.998820267204451</v>
      </c>
      <c r="AV195" s="450">
        <f t="shared" si="86"/>
        <v>176.06733698008571</v>
      </c>
      <c r="AW195" s="450">
        <f t="shared" si="87"/>
        <v>59.268968994202169</v>
      </c>
      <c r="AX195" s="450">
        <f t="shared" si="88"/>
        <v>47.234686160826818</v>
      </c>
      <c r="AY195" s="450">
        <f t="shared" si="89"/>
        <v>81.915805394504659</v>
      </c>
      <c r="AZ195" s="450">
        <f t="shared" si="90"/>
        <v>64.09881522561129</v>
      </c>
      <c r="BA195" s="450">
        <f t="shared" si="91"/>
        <v>63.932442651877992</v>
      </c>
      <c r="BB195" s="450">
        <f t="shared" si="92"/>
        <v>45.13738341315856</v>
      </c>
      <c r="BC195" s="450">
        <f t="shared" si="93"/>
        <v>56.687673304764303</v>
      </c>
      <c r="BD195" s="450">
        <f t="shared" si="94"/>
        <v>65.172674565162595</v>
      </c>
      <c r="BE195" s="450">
        <f t="shared" si="95"/>
        <v>55.40710864633224</v>
      </c>
      <c r="BF195" s="450">
        <f t="shared" si="96"/>
        <v>150.66296949836146</v>
      </c>
      <c r="BG195" s="450">
        <f t="shared" si="97"/>
        <v>138.19510965465088</v>
      </c>
      <c r="BH195" s="450">
        <f t="shared" si="98"/>
        <v>65.263423241744391</v>
      </c>
      <c r="BI195" s="450">
        <f t="shared" si="99"/>
        <v>57.237206957398534</v>
      </c>
      <c r="BJ195" s="450">
        <f t="shared" si="100"/>
        <v>104.27842278800101</v>
      </c>
      <c r="BK195" s="450">
        <f t="shared" si="101"/>
        <v>54.879169952104867</v>
      </c>
      <c r="BL195" s="450">
        <f t="shared" si="102"/>
        <v>83.728733602218313</v>
      </c>
      <c r="BM195" s="450">
        <f t="shared" si="103"/>
        <v>71.852929871438931</v>
      </c>
      <c r="BN195" s="450">
        <f t="shared" si="104"/>
        <v>119.76818850516763</v>
      </c>
      <c r="BQ195" s="549">
        <f t="shared" si="108"/>
        <v>41367</v>
      </c>
      <c r="BR195" s="450">
        <f t="shared" si="105"/>
        <v>61.975437358205077</v>
      </c>
      <c r="BT195" s="450">
        <f t="shared" si="106"/>
        <v>58.253087975800355</v>
      </c>
    </row>
    <row r="196" spans="1:72">
      <c r="A196" s="6">
        <v>4</v>
      </c>
      <c r="B196" s="6">
        <v>4</v>
      </c>
      <c r="C196" s="143">
        <f t="shared" si="107"/>
        <v>41002</v>
      </c>
      <c r="D196" s="82">
        <f t="shared" si="73"/>
        <v>133.0100318033335</v>
      </c>
      <c r="E196" s="82">
        <f t="shared" si="74"/>
        <v>67.059260691280187</v>
      </c>
      <c r="F196" s="355">
        <v>57.520630000000004</v>
      </c>
      <c r="G196" s="355">
        <v>105.12391000000001</v>
      </c>
      <c r="H196" s="355">
        <v>41.65287</v>
      </c>
      <c r="I196" s="355">
        <v>200.33047000000002</v>
      </c>
      <c r="J196" s="355">
        <v>35.702460000000002</v>
      </c>
      <c r="K196" s="355">
        <v>35.702460000000002</v>
      </c>
      <c r="L196" s="355">
        <v>69.421450000000007</v>
      </c>
      <c r="M196" s="355">
        <v>113.05779</v>
      </c>
      <c r="N196" s="355">
        <v>69.421450000000007</v>
      </c>
      <c r="O196" s="355">
        <v>75.371859999999998</v>
      </c>
      <c r="P196" s="355">
        <v>154.71066000000002</v>
      </c>
      <c r="Q196" s="355">
        <v>309.14363420000006</v>
      </c>
      <c r="R196" s="82">
        <v>111.37</v>
      </c>
      <c r="S196" s="82">
        <v>74.58</v>
      </c>
      <c r="T196" s="82">
        <v>124.76</v>
      </c>
      <c r="U196" s="82">
        <v>142.86000000000001</v>
      </c>
      <c r="V196" s="82">
        <v>119.23</v>
      </c>
      <c r="W196" s="82">
        <v>104.02</v>
      </c>
      <c r="X196" s="82">
        <v>113.54</v>
      </c>
      <c r="Y196" s="82">
        <v>144.47</v>
      </c>
      <c r="Z196" s="82">
        <v>115.79</v>
      </c>
      <c r="AA196" s="82">
        <v>296.19</v>
      </c>
      <c r="AB196" s="82">
        <v>310.49</v>
      </c>
      <c r="AC196" s="82">
        <v>143.47999999999999</v>
      </c>
      <c r="AD196" s="82">
        <v>106.22</v>
      </c>
      <c r="AE196" s="82">
        <v>143.12719519999999</v>
      </c>
      <c r="AF196" s="10">
        <v>154.61148650000001</v>
      </c>
      <c r="AG196" s="10">
        <v>169.15032160000001</v>
      </c>
      <c r="AH196" s="10">
        <v>111.31524540000582</v>
      </c>
      <c r="AI196" s="10">
        <v>237.93706119999999</v>
      </c>
      <c r="AK196" s="450">
        <f t="shared" si="75"/>
        <v>28.999561381396521</v>
      </c>
      <c r="AL196" s="450">
        <f t="shared" si="76"/>
        <v>52.999198386690196</v>
      </c>
      <c r="AM196" s="450">
        <f t="shared" si="77"/>
        <v>20.999682379631963</v>
      </c>
      <c r="AN196" s="450">
        <f t="shared" si="78"/>
        <v>100.99847239727755</v>
      </c>
      <c r="AO196" s="450">
        <f t="shared" si="79"/>
        <v>17.999727753970255</v>
      </c>
      <c r="AP196" s="450">
        <f t="shared" si="80"/>
        <v>17.999727753970255</v>
      </c>
      <c r="AQ196" s="450">
        <f t="shared" si="81"/>
        <v>34.999470632719941</v>
      </c>
      <c r="AR196" s="450">
        <f t="shared" si="82"/>
        <v>56.999137887572473</v>
      </c>
      <c r="AS196" s="450">
        <f t="shared" si="83"/>
        <v>34.999470632719941</v>
      </c>
      <c r="AT196" s="450">
        <f t="shared" si="84"/>
        <v>37.999425258381649</v>
      </c>
      <c r="AU196" s="450">
        <f t="shared" si="85"/>
        <v>77.998820267204451</v>
      </c>
      <c r="AV196" s="450">
        <f t="shared" si="86"/>
        <v>155.85764265187802</v>
      </c>
      <c r="AW196" s="450">
        <f t="shared" si="87"/>
        <v>56.148222838416942</v>
      </c>
      <c r="AX196" s="450">
        <f t="shared" si="88"/>
        <v>37.600201663725734</v>
      </c>
      <c r="AY196" s="450">
        <f t="shared" si="89"/>
        <v>62.89891605747416</v>
      </c>
      <c r="AZ196" s="450">
        <f t="shared" si="90"/>
        <v>72.02419964708848</v>
      </c>
      <c r="BA196" s="450">
        <f t="shared" si="91"/>
        <v>60.110915049155537</v>
      </c>
      <c r="BB196" s="450">
        <f t="shared" si="92"/>
        <v>52.442651877993441</v>
      </c>
      <c r="BC196" s="450">
        <f t="shared" si="93"/>
        <v>57.242248550541973</v>
      </c>
      <c r="BD196" s="450">
        <f t="shared" si="94"/>
        <v>72.835896143181245</v>
      </c>
      <c r="BE196" s="450">
        <f t="shared" si="95"/>
        <v>58.376607007814471</v>
      </c>
      <c r="BF196" s="450">
        <f t="shared" si="96"/>
        <v>149.32694731535165</v>
      </c>
      <c r="BG196" s="450">
        <f t="shared" si="97"/>
        <v>156.5364255104613</v>
      </c>
      <c r="BH196" s="450">
        <f t="shared" si="98"/>
        <v>72.336778421981336</v>
      </c>
      <c r="BI196" s="450">
        <f t="shared" si="99"/>
        <v>53.551802369548774</v>
      </c>
      <c r="BJ196" s="450">
        <f t="shared" si="100"/>
        <v>72.158908595916301</v>
      </c>
      <c r="BK196" s="450">
        <f t="shared" si="101"/>
        <v>77.948821023443415</v>
      </c>
      <c r="BL196" s="450">
        <f t="shared" si="102"/>
        <v>85.278710158810185</v>
      </c>
      <c r="BM196" s="450">
        <f t="shared" si="103"/>
        <v>56.120617796826728</v>
      </c>
      <c r="BN196" s="450">
        <f t="shared" si="104"/>
        <v>119.95818563145953</v>
      </c>
      <c r="BQ196" s="549">
        <f t="shared" si="108"/>
        <v>41368</v>
      </c>
      <c r="BR196" s="450">
        <f t="shared" si="105"/>
        <v>61.933039059743614</v>
      </c>
      <c r="BT196" s="450">
        <f t="shared" si="106"/>
        <v>57.809427779178222</v>
      </c>
    </row>
    <row r="197" spans="1:72">
      <c r="A197" s="6">
        <v>4</v>
      </c>
      <c r="B197" s="6">
        <v>5</v>
      </c>
      <c r="C197" s="143">
        <f t="shared" si="107"/>
        <v>41003</v>
      </c>
      <c r="D197" s="82">
        <f t="shared" si="73"/>
        <v>137.08222569666665</v>
      </c>
      <c r="E197" s="82">
        <f t="shared" si="74"/>
        <v>69.112326224579476</v>
      </c>
      <c r="F197" s="355">
        <v>63.471040000000002</v>
      </c>
      <c r="G197" s="355">
        <v>136.85943</v>
      </c>
      <c r="H197" s="355">
        <v>57.520630000000004</v>
      </c>
      <c r="I197" s="355">
        <v>176.52883</v>
      </c>
      <c r="J197" s="355">
        <v>35.702460000000002</v>
      </c>
      <c r="K197" s="355">
        <v>43.636340000000004</v>
      </c>
      <c r="L197" s="355">
        <v>61.487570000000005</v>
      </c>
      <c r="M197" s="355">
        <v>89.256150000000005</v>
      </c>
      <c r="N197" s="355">
        <v>85.289209999999997</v>
      </c>
      <c r="O197" s="355">
        <v>85.289209999999997</v>
      </c>
      <c r="P197" s="355">
        <v>140.82637</v>
      </c>
      <c r="Q197" s="355">
        <v>276.21803219999998</v>
      </c>
      <c r="R197" s="82">
        <v>110.73</v>
      </c>
      <c r="S197" s="82">
        <v>123.9</v>
      </c>
      <c r="T197" s="82">
        <v>139.22999999999999</v>
      </c>
      <c r="U197" s="82">
        <v>151.1</v>
      </c>
      <c r="V197" s="82">
        <v>157.19</v>
      </c>
      <c r="W197" s="82">
        <v>104.03</v>
      </c>
      <c r="X197" s="82">
        <v>121.57</v>
      </c>
      <c r="Y197" s="82">
        <v>115.58</v>
      </c>
      <c r="Z197" s="82">
        <v>137.66999999999999</v>
      </c>
      <c r="AA197" s="82">
        <v>249.35</v>
      </c>
      <c r="AB197" s="82">
        <v>295.87</v>
      </c>
      <c r="AC197" s="82">
        <v>138.01</v>
      </c>
      <c r="AD197" s="82">
        <v>121.19</v>
      </c>
      <c r="AE197" s="82">
        <v>151.31892630000002</v>
      </c>
      <c r="AF197" s="10">
        <v>162.38668890000002</v>
      </c>
      <c r="AG197" s="10">
        <v>182.28089300000002</v>
      </c>
      <c r="AH197" s="10">
        <v>80.965245400000001</v>
      </c>
      <c r="AI197" s="10">
        <v>318.00974510000003</v>
      </c>
      <c r="AK197" s="450">
        <f t="shared" si="75"/>
        <v>31.999516007058229</v>
      </c>
      <c r="AL197" s="450">
        <f t="shared" si="76"/>
        <v>68.998956390219305</v>
      </c>
      <c r="AM197" s="450">
        <f t="shared" si="77"/>
        <v>28.999561381396521</v>
      </c>
      <c r="AN197" s="450">
        <f t="shared" si="78"/>
        <v>88.998653894630706</v>
      </c>
      <c r="AO197" s="450">
        <f t="shared" si="79"/>
        <v>17.999727753970255</v>
      </c>
      <c r="AP197" s="450">
        <f t="shared" si="80"/>
        <v>21.999667254852536</v>
      </c>
      <c r="AQ197" s="450">
        <f t="shared" si="81"/>
        <v>30.999531131837664</v>
      </c>
      <c r="AR197" s="450">
        <f t="shared" si="82"/>
        <v>44.999319384925641</v>
      </c>
      <c r="AS197" s="450">
        <f t="shared" si="83"/>
        <v>42.999349634484496</v>
      </c>
      <c r="AT197" s="450">
        <f t="shared" si="84"/>
        <v>42.999349634484496</v>
      </c>
      <c r="AU197" s="450">
        <f t="shared" si="85"/>
        <v>70.998926140660444</v>
      </c>
      <c r="AV197" s="450">
        <f t="shared" si="86"/>
        <v>139.25789372321651</v>
      </c>
      <c r="AW197" s="450">
        <f t="shared" si="87"/>
        <v>55.825560877237209</v>
      </c>
      <c r="AX197" s="450">
        <f t="shared" si="88"/>
        <v>62.465339047138897</v>
      </c>
      <c r="AY197" s="450">
        <f t="shared" si="89"/>
        <v>70.194101336022172</v>
      </c>
      <c r="AZ197" s="450">
        <f t="shared" si="90"/>
        <v>76.178472397277531</v>
      </c>
      <c r="BA197" s="450">
        <f t="shared" si="91"/>
        <v>79.248802621628428</v>
      </c>
      <c r="BB197" s="450">
        <f t="shared" si="92"/>
        <v>52.44769347113688</v>
      </c>
      <c r="BC197" s="450">
        <f t="shared" si="93"/>
        <v>61.290647844718926</v>
      </c>
      <c r="BD197" s="450">
        <f t="shared" si="94"/>
        <v>58.270733551802365</v>
      </c>
      <c r="BE197" s="450">
        <f t="shared" si="95"/>
        <v>69.407612805646579</v>
      </c>
      <c r="BF197" s="450">
        <f t="shared" si="96"/>
        <v>125.71212503150996</v>
      </c>
      <c r="BG197" s="450">
        <f t="shared" si="97"/>
        <v>149.16561633476178</v>
      </c>
      <c r="BH197" s="450">
        <f t="shared" si="98"/>
        <v>69.579026972523309</v>
      </c>
      <c r="BI197" s="450">
        <f t="shared" si="99"/>
        <v>61.099067305268463</v>
      </c>
      <c r="BJ197" s="450">
        <f t="shared" si="100"/>
        <v>76.288846130577269</v>
      </c>
      <c r="BK197" s="450">
        <f t="shared" si="101"/>
        <v>81.868761734308052</v>
      </c>
      <c r="BL197" s="450">
        <f t="shared" si="102"/>
        <v>91.898610032770364</v>
      </c>
      <c r="BM197" s="450">
        <f t="shared" si="103"/>
        <v>40.819382606503652</v>
      </c>
      <c r="BN197" s="450">
        <f t="shared" si="104"/>
        <v>160.32757504411396</v>
      </c>
      <c r="BQ197" s="549">
        <f t="shared" si="108"/>
        <v>41369</v>
      </c>
      <c r="BR197" s="450">
        <f t="shared" si="105"/>
        <v>65.759003566927149</v>
      </c>
      <c r="BT197" s="450">
        <f t="shared" si="106"/>
        <v>65.732147718679101</v>
      </c>
    </row>
    <row r="198" spans="1:72">
      <c r="A198" s="6">
        <v>4</v>
      </c>
      <c r="B198" s="6">
        <v>6</v>
      </c>
      <c r="C198" s="143">
        <f t="shared" si="107"/>
        <v>41004</v>
      </c>
      <c r="D198" s="82">
        <f t="shared" si="73"/>
        <v>138.55870992666649</v>
      </c>
      <c r="E198" s="82">
        <f t="shared" si="74"/>
        <v>69.856720760418099</v>
      </c>
      <c r="F198" s="355">
        <v>67.437979999999996</v>
      </c>
      <c r="G198" s="355">
        <v>138.84290000000001</v>
      </c>
      <c r="H198" s="355">
        <v>51.570219999999999</v>
      </c>
      <c r="I198" s="355">
        <v>180.49576999999999</v>
      </c>
      <c r="J198" s="355">
        <v>21.818170000000002</v>
      </c>
      <c r="K198" s="355">
        <v>49.586750000000002</v>
      </c>
      <c r="L198" s="355">
        <v>69.421450000000007</v>
      </c>
      <c r="M198" s="355">
        <v>87.272680000000008</v>
      </c>
      <c r="N198" s="355">
        <v>81.322270000000003</v>
      </c>
      <c r="O198" s="355">
        <v>81.322270000000003</v>
      </c>
      <c r="P198" s="355">
        <v>136.85943</v>
      </c>
      <c r="Q198" s="355">
        <v>290.00314870000005</v>
      </c>
      <c r="R198" s="82">
        <v>111.39</v>
      </c>
      <c r="S198" s="82">
        <v>144.94999999999999</v>
      </c>
      <c r="T198" s="82">
        <v>154.02000000000001</v>
      </c>
      <c r="U198" s="82">
        <v>135.41</v>
      </c>
      <c r="V198" s="82">
        <v>171.53</v>
      </c>
      <c r="W198" s="82">
        <v>129.26</v>
      </c>
      <c r="X198" s="82">
        <v>108.61</v>
      </c>
      <c r="Y198" s="82">
        <v>101.41</v>
      </c>
      <c r="Z198" s="82">
        <v>152.13</v>
      </c>
      <c r="AA198" s="82">
        <v>273.02</v>
      </c>
      <c r="AB198" s="82">
        <v>252.08</v>
      </c>
      <c r="AC198" s="82">
        <v>125.99</v>
      </c>
      <c r="AD198" s="82">
        <v>91.26</v>
      </c>
      <c r="AE198" s="82">
        <v>165.58007560000001</v>
      </c>
      <c r="AF198" s="10">
        <v>162.00982960000002</v>
      </c>
      <c r="AG198" s="10">
        <v>196.99824039999999</v>
      </c>
      <c r="AH198" s="10">
        <v>105.36524539999418</v>
      </c>
      <c r="AI198" s="10">
        <v>319.79486809999997</v>
      </c>
      <c r="AK198" s="450">
        <f t="shared" si="75"/>
        <v>33.999485757499365</v>
      </c>
      <c r="AL198" s="450">
        <f t="shared" si="76"/>
        <v>69.998941265439882</v>
      </c>
      <c r="AM198" s="450">
        <f t="shared" si="77"/>
        <v>25.99960675573481</v>
      </c>
      <c r="AN198" s="450">
        <f t="shared" si="78"/>
        <v>90.998623645071831</v>
      </c>
      <c r="AO198" s="450">
        <f t="shared" si="79"/>
        <v>10.999833627426268</v>
      </c>
      <c r="AP198" s="450">
        <f t="shared" si="80"/>
        <v>24.999621880514244</v>
      </c>
      <c r="AQ198" s="450">
        <f t="shared" si="81"/>
        <v>34.999470632719941</v>
      </c>
      <c r="AR198" s="450">
        <f t="shared" si="82"/>
        <v>43.999334509705072</v>
      </c>
      <c r="AS198" s="450">
        <f t="shared" si="83"/>
        <v>40.999379884043357</v>
      </c>
      <c r="AT198" s="450">
        <f t="shared" si="84"/>
        <v>40.999379884043357</v>
      </c>
      <c r="AU198" s="450">
        <f t="shared" si="85"/>
        <v>68.998956390219305</v>
      </c>
      <c r="AV198" s="450">
        <f t="shared" si="86"/>
        <v>146.20778860599953</v>
      </c>
      <c r="AW198" s="450">
        <f t="shared" si="87"/>
        <v>56.158306024703805</v>
      </c>
      <c r="AX198" s="450">
        <f t="shared" si="88"/>
        <v>73.077892614066045</v>
      </c>
      <c r="AY198" s="450">
        <f t="shared" si="89"/>
        <v>77.650617595160071</v>
      </c>
      <c r="AZ198" s="450">
        <f t="shared" si="90"/>
        <v>68.26821275523065</v>
      </c>
      <c r="BA198" s="450">
        <f t="shared" si="91"/>
        <v>86.478447189311822</v>
      </c>
      <c r="BB198" s="450">
        <f t="shared" si="92"/>
        <v>65.167632972019149</v>
      </c>
      <c r="BC198" s="450">
        <f t="shared" si="93"/>
        <v>54.756743130829342</v>
      </c>
      <c r="BD198" s="450">
        <f t="shared" si="94"/>
        <v>51.126796067557343</v>
      </c>
      <c r="BE198" s="450">
        <f t="shared" si="95"/>
        <v>76.697756491051166</v>
      </c>
      <c r="BF198" s="450">
        <f t="shared" si="96"/>
        <v>137.64557600201664</v>
      </c>
      <c r="BG198" s="450">
        <f t="shared" si="97"/>
        <v>127.08847995966725</v>
      </c>
      <c r="BH198" s="450">
        <f t="shared" si="98"/>
        <v>63.519032014116455</v>
      </c>
      <c r="BI198" s="450">
        <f t="shared" si="99"/>
        <v>46.009579026972524</v>
      </c>
      <c r="BJ198" s="450">
        <f t="shared" si="100"/>
        <v>83.478737383413161</v>
      </c>
      <c r="BK198" s="450">
        <f t="shared" si="101"/>
        <v>81.678764608016138</v>
      </c>
      <c r="BL198" s="450">
        <f t="shared" si="102"/>
        <v>99.318497806906976</v>
      </c>
      <c r="BM198" s="450">
        <f t="shared" si="103"/>
        <v>53.120869876478032</v>
      </c>
      <c r="BN198" s="450">
        <f t="shared" si="104"/>
        <v>161.22756143181243</v>
      </c>
      <c r="BQ198" s="549">
        <f t="shared" si="108"/>
        <v>41370</v>
      </c>
      <c r="BR198" s="450">
        <f t="shared" si="105"/>
        <v>66.821915175194633</v>
      </c>
      <c r="BT198" s="450">
        <f t="shared" si="106"/>
        <v>66.717922863624892</v>
      </c>
    </row>
    <row r="199" spans="1:72">
      <c r="A199" s="6">
        <v>4</v>
      </c>
      <c r="B199" s="6">
        <v>7</v>
      </c>
      <c r="C199" s="143">
        <f t="shared" si="107"/>
        <v>41005</v>
      </c>
      <c r="D199" s="82">
        <f t="shared" si="73"/>
        <v>151.97304369666665</v>
      </c>
      <c r="E199" s="82">
        <f t="shared" si="74"/>
        <v>76.619784366119305</v>
      </c>
      <c r="F199" s="355">
        <v>77.355330000000009</v>
      </c>
      <c r="G199" s="355">
        <v>144.79330999999999</v>
      </c>
      <c r="H199" s="355">
        <v>57.520630000000004</v>
      </c>
      <c r="I199" s="355">
        <v>146.77678</v>
      </c>
      <c r="J199" s="355">
        <v>43.636340000000004</v>
      </c>
      <c r="K199" s="355">
        <v>63.471040000000002</v>
      </c>
      <c r="L199" s="355">
        <v>69.421450000000007</v>
      </c>
      <c r="M199" s="355">
        <v>101.15697</v>
      </c>
      <c r="N199" s="355">
        <v>65.454509999999999</v>
      </c>
      <c r="O199" s="355">
        <v>79.338800000000006</v>
      </c>
      <c r="P199" s="355">
        <v>158.67760000000001</v>
      </c>
      <c r="Q199" s="355">
        <v>365.23616579999998</v>
      </c>
      <c r="R199" s="82">
        <v>111.72</v>
      </c>
      <c r="S199" s="82">
        <v>186.7</v>
      </c>
      <c r="T199" s="82">
        <v>190.79</v>
      </c>
      <c r="U199" s="82">
        <v>151.12</v>
      </c>
      <c r="V199" s="82">
        <v>223.96</v>
      </c>
      <c r="W199" s="82">
        <v>129.27000000000001</v>
      </c>
      <c r="X199" s="82">
        <v>109.76</v>
      </c>
      <c r="Y199" s="82">
        <v>117</v>
      </c>
      <c r="Z199" s="82">
        <v>225.8</v>
      </c>
      <c r="AA199" s="82">
        <v>296.70999999999998</v>
      </c>
      <c r="AB199" s="82">
        <v>257.51</v>
      </c>
      <c r="AC199" s="82">
        <v>134.87</v>
      </c>
      <c r="AD199" s="82">
        <v>114.29</v>
      </c>
      <c r="AE199" s="82">
        <v>195.2924562</v>
      </c>
      <c r="AF199" s="10">
        <v>140.07265140000001</v>
      </c>
      <c r="AG199" s="10">
        <v>171.2329651</v>
      </c>
      <c r="AH199" s="10">
        <v>110.4594443</v>
      </c>
      <c r="AI199" s="10">
        <v>319.79486809999997</v>
      </c>
      <c r="AK199" s="450">
        <f t="shared" si="75"/>
        <v>38.999410133602225</v>
      </c>
      <c r="AL199" s="450">
        <f t="shared" si="76"/>
        <v>72.998895891101583</v>
      </c>
      <c r="AM199" s="450">
        <f t="shared" si="77"/>
        <v>28.999561381396521</v>
      </c>
      <c r="AN199" s="450">
        <f t="shared" si="78"/>
        <v>73.998880766322159</v>
      </c>
      <c r="AO199" s="450">
        <f t="shared" si="79"/>
        <v>21.999667254852536</v>
      </c>
      <c r="AP199" s="450">
        <f t="shared" si="80"/>
        <v>31.999516007058229</v>
      </c>
      <c r="AQ199" s="450">
        <f t="shared" si="81"/>
        <v>34.999470632719941</v>
      </c>
      <c r="AR199" s="450">
        <f t="shared" si="82"/>
        <v>50.999228636249057</v>
      </c>
      <c r="AS199" s="450">
        <f t="shared" si="83"/>
        <v>32.999500882278802</v>
      </c>
      <c r="AT199" s="450">
        <f t="shared" si="84"/>
        <v>39.999395008822788</v>
      </c>
      <c r="AU199" s="450">
        <f t="shared" si="85"/>
        <v>79.998790017645575</v>
      </c>
      <c r="AV199" s="450">
        <f t="shared" si="86"/>
        <v>184.13721492311569</v>
      </c>
      <c r="AW199" s="450">
        <f t="shared" si="87"/>
        <v>56.324678598437103</v>
      </c>
      <c r="AX199" s="450">
        <f t="shared" si="88"/>
        <v>94.126543987900163</v>
      </c>
      <c r="AY199" s="450">
        <f t="shared" si="89"/>
        <v>96.188555583564394</v>
      </c>
      <c r="AZ199" s="450">
        <f t="shared" si="90"/>
        <v>76.188555583564408</v>
      </c>
      <c r="BA199" s="450">
        <f t="shared" si="91"/>
        <v>112.91152004033275</v>
      </c>
      <c r="BB199" s="450">
        <f t="shared" si="92"/>
        <v>65.172674565162595</v>
      </c>
      <c r="BC199" s="450">
        <f t="shared" si="93"/>
        <v>55.336526342324177</v>
      </c>
      <c r="BD199" s="450">
        <f t="shared" si="94"/>
        <v>58.986639778169902</v>
      </c>
      <c r="BE199" s="450">
        <f t="shared" si="95"/>
        <v>113.83917317872448</v>
      </c>
      <c r="BF199" s="450">
        <f t="shared" si="96"/>
        <v>149.58911015881017</v>
      </c>
      <c r="BG199" s="450">
        <f t="shared" si="97"/>
        <v>129.82606503655154</v>
      </c>
      <c r="BH199" s="450">
        <f t="shared" si="98"/>
        <v>67.99596672548526</v>
      </c>
      <c r="BI199" s="450">
        <f t="shared" si="99"/>
        <v>57.620368036299475</v>
      </c>
      <c r="BJ199" s="450">
        <f t="shared" si="100"/>
        <v>98.458510814217291</v>
      </c>
      <c r="BK199" s="450">
        <f t="shared" si="101"/>
        <v>70.618931888076631</v>
      </c>
      <c r="BL199" s="450">
        <f t="shared" si="102"/>
        <v>86.328694277791783</v>
      </c>
      <c r="BM199" s="450">
        <f t="shared" si="103"/>
        <v>55.689157701033523</v>
      </c>
      <c r="BN199" s="450">
        <f t="shared" si="104"/>
        <v>161.22756143181243</v>
      </c>
      <c r="BQ199" s="549">
        <f t="shared" si="108"/>
        <v>41371</v>
      </c>
      <c r="BR199" s="450">
        <f t="shared" si="105"/>
        <v>74.209994416435592</v>
      </c>
      <c r="BT199" s="450">
        <f t="shared" si="106"/>
        <v>69.307449306780939</v>
      </c>
    </row>
    <row r="200" spans="1:72">
      <c r="A200" s="6">
        <v>4</v>
      </c>
      <c r="B200" s="6">
        <v>8</v>
      </c>
      <c r="C200" s="143">
        <f t="shared" si="107"/>
        <v>41006</v>
      </c>
      <c r="D200" s="82">
        <f t="shared" si="73"/>
        <v>166.53935490666663</v>
      </c>
      <c r="E200" s="82">
        <f t="shared" si="74"/>
        <v>83.963636912414415</v>
      </c>
      <c r="F200" s="355">
        <v>83.30574</v>
      </c>
      <c r="G200" s="355">
        <v>136.85943</v>
      </c>
      <c r="H200" s="355">
        <v>73.388390000000001</v>
      </c>
      <c r="I200" s="355">
        <v>190.41311999999999</v>
      </c>
      <c r="J200" s="355">
        <v>51.570219999999999</v>
      </c>
      <c r="K200" s="355">
        <v>65.454509999999999</v>
      </c>
      <c r="L200" s="355">
        <v>126.94208</v>
      </c>
      <c r="M200" s="355">
        <v>95.206559999999996</v>
      </c>
      <c r="N200" s="355">
        <v>73.388390000000001</v>
      </c>
      <c r="O200" s="355">
        <v>95.206559999999996</v>
      </c>
      <c r="P200" s="355">
        <v>202.31394</v>
      </c>
      <c r="Q200" s="355">
        <v>370.67087359999999</v>
      </c>
      <c r="R200" s="82">
        <v>119.8</v>
      </c>
      <c r="S200" s="82">
        <v>233.54</v>
      </c>
      <c r="T200" s="82">
        <v>265.02</v>
      </c>
      <c r="U200" s="82">
        <v>183.3</v>
      </c>
      <c r="V200" s="82">
        <v>256.3</v>
      </c>
      <c r="W200" s="82">
        <v>147.05000000000001</v>
      </c>
      <c r="X200" s="82">
        <v>96.95</v>
      </c>
      <c r="Y200" s="82">
        <v>117.7</v>
      </c>
      <c r="Z200" s="82">
        <v>254.01</v>
      </c>
      <c r="AA200" s="82">
        <v>347.46</v>
      </c>
      <c r="AB200" s="82">
        <v>250.1</v>
      </c>
      <c r="AC200" s="82">
        <v>129.1</v>
      </c>
      <c r="AD200" s="82">
        <v>128.88999999999999</v>
      </c>
      <c r="AE200" s="82">
        <v>193.70568019999999</v>
      </c>
      <c r="AF200" s="10">
        <v>140.07265140000001</v>
      </c>
      <c r="AG200" s="10">
        <v>166.47263710000001</v>
      </c>
      <c r="AH200" s="10">
        <v>98.082591500000007</v>
      </c>
      <c r="AI200" s="10">
        <v>303.90727340000001</v>
      </c>
      <c r="AK200" s="450">
        <f t="shared" si="75"/>
        <v>41.999364759263926</v>
      </c>
      <c r="AL200" s="450">
        <f t="shared" si="76"/>
        <v>68.998956390219305</v>
      </c>
      <c r="AM200" s="450">
        <f t="shared" si="77"/>
        <v>36.99944038316108</v>
      </c>
      <c r="AN200" s="450">
        <f t="shared" si="78"/>
        <v>95.998548021174685</v>
      </c>
      <c r="AO200" s="450">
        <f t="shared" si="79"/>
        <v>25.99960675573481</v>
      </c>
      <c r="AP200" s="450">
        <f t="shared" si="80"/>
        <v>32.999500882278802</v>
      </c>
      <c r="AQ200" s="450">
        <f t="shared" si="81"/>
        <v>63.999032014116459</v>
      </c>
      <c r="AR200" s="450">
        <f t="shared" si="82"/>
        <v>47.999274010587342</v>
      </c>
      <c r="AS200" s="450">
        <f t="shared" si="83"/>
        <v>36.99944038316108</v>
      </c>
      <c r="AT200" s="450">
        <f t="shared" si="84"/>
        <v>47.999274010587342</v>
      </c>
      <c r="AU200" s="450">
        <f t="shared" si="85"/>
        <v>101.99845727249811</v>
      </c>
      <c r="AV200" s="450">
        <f t="shared" si="86"/>
        <v>186.87717348122007</v>
      </c>
      <c r="AW200" s="450">
        <f t="shared" si="87"/>
        <v>60.398285858331228</v>
      </c>
      <c r="AX200" s="450">
        <f t="shared" si="88"/>
        <v>117.74136627174187</v>
      </c>
      <c r="AY200" s="450">
        <f t="shared" si="89"/>
        <v>133.61230148726997</v>
      </c>
      <c r="AZ200" s="450">
        <f t="shared" si="90"/>
        <v>92.412402319132852</v>
      </c>
      <c r="BA200" s="450">
        <f t="shared" si="91"/>
        <v>129.21603226619612</v>
      </c>
      <c r="BB200" s="450">
        <f t="shared" si="92"/>
        <v>74.136627174187041</v>
      </c>
      <c r="BC200" s="450">
        <f t="shared" si="93"/>
        <v>48.878245525586088</v>
      </c>
      <c r="BD200" s="450">
        <f t="shared" si="94"/>
        <v>59.339551298210232</v>
      </c>
      <c r="BE200" s="450">
        <f t="shared" si="95"/>
        <v>128.06150743634987</v>
      </c>
      <c r="BF200" s="450">
        <f t="shared" si="96"/>
        <v>175.1751953617343</v>
      </c>
      <c r="BG200" s="450">
        <f t="shared" si="97"/>
        <v>126.09024451726745</v>
      </c>
      <c r="BH200" s="450">
        <f t="shared" si="98"/>
        <v>65.086967481724216</v>
      </c>
      <c r="BI200" s="450">
        <f t="shared" si="99"/>
        <v>64.98109402571211</v>
      </c>
      <c r="BJ200" s="450">
        <f t="shared" si="100"/>
        <v>97.65852291404083</v>
      </c>
      <c r="BK200" s="450">
        <f t="shared" si="101"/>
        <v>70.618931888076631</v>
      </c>
      <c r="BL200" s="450">
        <f t="shared" si="102"/>
        <v>83.928730577262414</v>
      </c>
      <c r="BM200" s="450">
        <f t="shared" si="103"/>
        <v>49.449252079657171</v>
      </c>
      <c r="BN200" s="450">
        <f t="shared" si="104"/>
        <v>153.21768258129569</v>
      </c>
      <c r="BQ200" s="549">
        <f t="shared" si="108"/>
        <v>41372</v>
      </c>
      <c r="BR200" s="450">
        <f t="shared" si="105"/>
        <v>78.566327564910509</v>
      </c>
      <c r="BT200" s="450">
        <f t="shared" si="106"/>
        <v>69.808944139147968</v>
      </c>
    </row>
    <row r="201" spans="1:72">
      <c r="A201" s="6">
        <v>4</v>
      </c>
      <c r="B201" s="6">
        <v>9</v>
      </c>
      <c r="C201" s="143">
        <f t="shared" si="107"/>
        <v>41007</v>
      </c>
      <c r="D201" s="82">
        <f t="shared" si="73"/>
        <v>176.82494053333332</v>
      </c>
      <c r="E201" s="82">
        <f t="shared" si="74"/>
        <v>89.149289141420496</v>
      </c>
      <c r="F201" s="355">
        <v>63.471040000000002</v>
      </c>
      <c r="G201" s="355">
        <v>119.0082</v>
      </c>
      <c r="H201" s="355">
        <v>73.388390000000001</v>
      </c>
      <c r="I201" s="355">
        <v>269.75191999999998</v>
      </c>
      <c r="J201" s="355">
        <v>83.30574</v>
      </c>
      <c r="K201" s="355">
        <v>43.636340000000004</v>
      </c>
      <c r="L201" s="355">
        <v>105.12391000000001</v>
      </c>
      <c r="M201" s="355">
        <v>95.206559999999996</v>
      </c>
      <c r="N201" s="355">
        <v>89.256150000000005</v>
      </c>
      <c r="O201" s="355">
        <v>134.87595999999999</v>
      </c>
      <c r="P201" s="355">
        <v>259.83456999999999</v>
      </c>
      <c r="Q201" s="355">
        <v>402.42622829999999</v>
      </c>
      <c r="R201" s="82">
        <v>132.86000000000001</v>
      </c>
      <c r="S201" s="82">
        <v>229</v>
      </c>
      <c r="T201" s="82">
        <v>257.49</v>
      </c>
      <c r="U201" s="82">
        <v>210.11</v>
      </c>
      <c r="V201" s="82">
        <v>151.72999999999999</v>
      </c>
      <c r="W201" s="82">
        <v>162.25</v>
      </c>
      <c r="X201" s="82">
        <v>118.89</v>
      </c>
      <c r="Y201" s="82">
        <v>118.03</v>
      </c>
      <c r="Z201" s="82">
        <v>261.52</v>
      </c>
      <c r="AA201" s="82">
        <v>470.39</v>
      </c>
      <c r="AB201" s="82">
        <v>277.92</v>
      </c>
      <c r="AC201" s="82">
        <v>109.73</v>
      </c>
      <c r="AD201" s="82">
        <v>121.59</v>
      </c>
      <c r="AE201" s="82">
        <v>236.38995460000001</v>
      </c>
      <c r="AF201" s="10">
        <v>109.72556040000001</v>
      </c>
      <c r="AG201" s="10">
        <v>179.24618390000001</v>
      </c>
      <c r="AH201" s="10">
        <v>92.528875499999998</v>
      </c>
      <c r="AI201" s="10">
        <v>326.06263329999996</v>
      </c>
      <c r="AK201" s="450">
        <f t="shared" si="75"/>
        <v>31.999516007058229</v>
      </c>
      <c r="AL201" s="450">
        <f t="shared" si="76"/>
        <v>59.999092513234181</v>
      </c>
      <c r="AM201" s="450">
        <f t="shared" si="77"/>
        <v>36.99944038316108</v>
      </c>
      <c r="AN201" s="450">
        <f t="shared" si="78"/>
        <v>135.99794302999746</v>
      </c>
      <c r="AO201" s="450">
        <f t="shared" si="79"/>
        <v>41.999364759263926</v>
      </c>
      <c r="AP201" s="450">
        <f t="shared" si="80"/>
        <v>21.999667254852536</v>
      </c>
      <c r="AQ201" s="450">
        <f t="shared" si="81"/>
        <v>52.999198386690196</v>
      </c>
      <c r="AR201" s="450">
        <f t="shared" si="82"/>
        <v>47.999274010587342</v>
      </c>
      <c r="AS201" s="450">
        <f t="shared" si="83"/>
        <v>44.999319384925641</v>
      </c>
      <c r="AT201" s="450">
        <f t="shared" si="84"/>
        <v>67.998971514998729</v>
      </c>
      <c r="AU201" s="450">
        <f t="shared" si="85"/>
        <v>130.99801865389463</v>
      </c>
      <c r="AV201" s="450">
        <f t="shared" si="86"/>
        <v>202.88693133350137</v>
      </c>
      <c r="AW201" s="450">
        <f t="shared" si="87"/>
        <v>66.982606503655163</v>
      </c>
      <c r="AX201" s="450">
        <f t="shared" si="88"/>
        <v>115.45248298462315</v>
      </c>
      <c r="AY201" s="450">
        <f t="shared" si="89"/>
        <v>129.81598185026468</v>
      </c>
      <c r="AZ201" s="450">
        <f t="shared" si="90"/>
        <v>105.9289135366776</v>
      </c>
      <c r="BA201" s="450">
        <f t="shared" si="91"/>
        <v>76.496092765313833</v>
      </c>
      <c r="BB201" s="450">
        <f t="shared" si="92"/>
        <v>81.799848752205691</v>
      </c>
      <c r="BC201" s="450">
        <f t="shared" si="93"/>
        <v>59.9395008822788</v>
      </c>
      <c r="BD201" s="450">
        <f t="shared" si="94"/>
        <v>59.505923871943537</v>
      </c>
      <c r="BE201" s="450">
        <f t="shared" si="95"/>
        <v>131.8477438870683</v>
      </c>
      <c r="BF201" s="450">
        <f t="shared" si="96"/>
        <v>237.15149987396015</v>
      </c>
      <c r="BG201" s="450">
        <f t="shared" si="97"/>
        <v>140.11595664229898</v>
      </c>
      <c r="BH201" s="450">
        <f t="shared" si="98"/>
        <v>55.321401562893875</v>
      </c>
      <c r="BI201" s="450">
        <f t="shared" si="99"/>
        <v>61.300731031005796</v>
      </c>
      <c r="BJ201" s="450">
        <f t="shared" si="100"/>
        <v>119.1781974287875</v>
      </c>
      <c r="BK201" s="450">
        <f t="shared" si="101"/>
        <v>55.319163297201918</v>
      </c>
      <c r="BL201" s="450">
        <f t="shared" si="102"/>
        <v>90.368633173682881</v>
      </c>
      <c r="BM201" s="450">
        <f t="shared" si="103"/>
        <v>46.649294429039571</v>
      </c>
      <c r="BN201" s="450">
        <f t="shared" si="104"/>
        <v>164.38751363750944</v>
      </c>
      <c r="BQ201" s="549">
        <f t="shared" si="108"/>
        <v>41373</v>
      </c>
      <c r="BR201" s="450">
        <f t="shared" si="105"/>
        <v>59.941320380640285</v>
      </c>
      <c r="BT201" s="450">
        <f t="shared" si="106"/>
        <v>67.490789009326946</v>
      </c>
    </row>
    <row r="202" spans="1:72">
      <c r="A202" s="6">
        <v>4</v>
      </c>
      <c r="B202" s="6">
        <v>10</v>
      </c>
      <c r="C202" s="143">
        <f t="shared" si="107"/>
        <v>41008</v>
      </c>
      <c r="D202" s="82">
        <f t="shared" si="73"/>
        <v>181.89343800000003</v>
      </c>
      <c r="E202" s="82">
        <f t="shared" si="74"/>
        <v>91.704657998356424</v>
      </c>
      <c r="F202" s="355">
        <v>77.355330000000009</v>
      </c>
      <c r="G202" s="355">
        <v>154.71066000000002</v>
      </c>
      <c r="H202" s="355">
        <v>81.322270000000003</v>
      </c>
      <c r="I202" s="355">
        <v>329.25602000000003</v>
      </c>
      <c r="J202" s="355">
        <v>51.570219999999999</v>
      </c>
      <c r="K202" s="355">
        <v>47.603279999999998</v>
      </c>
      <c r="L202" s="355">
        <v>95.206559999999996</v>
      </c>
      <c r="M202" s="355">
        <v>103.14044</v>
      </c>
      <c r="N202" s="355">
        <v>81.322270000000003</v>
      </c>
      <c r="O202" s="355">
        <v>120.99167</v>
      </c>
      <c r="P202" s="355">
        <v>245.95028000000002</v>
      </c>
      <c r="Q202" s="355">
        <v>402.86259170000005</v>
      </c>
      <c r="R202" s="82">
        <v>136.4</v>
      </c>
      <c r="S202" s="82">
        <v>174.06</v>
      </c>
      <c r="T202" s="82">
        <v>214.13</v>
      </c>
      <c r="U202" s="82">
        <v>162.36000000000001</v>
      </c>
      <c r="V202" s="82">
        <v>211.87</v>
      </c>
      <c r="W202" s="82">
        <v>192.65</v>
      </c>
      <c r="X202" s="82">
        <v>134.21</v>
      </c>
      <c r="Y202" s="82">
        <v>119.09</v>
      </c>
      <c r="Z202" s="82">
        <v>194.76</v>
      </c>
      <c r="AA202" s="82">
        <v>533.91999999999996</v>
      </c>
      <c r="AB202" s="82">
        <v>244.5</v>
      </c>
      <c r="AC202" s="82">
        <v>117.43</v>
      </c>
      <c r="AD202" s="82">
        <v>121.59</v>
      </c>
      <c r="AE202" s="82">
        <v>288.07918280000001</v>
      </c>
      <c r="AF202" s="10">
        <v>124.8991059</v>
      </c>
      <c r="AG202" s="10">
        <v>245.156892</v>
      </c>
      <c r="AH202" s="10">
        <v>160.46272300000001</v>
      </c>
      <c r="AI202" s="10">
        <v>289.94364460000003</v>
      </c>
      <c r="AK202" s="450">
        <f t="shared" si="75"/>
        <v>38.999410133602225</v>
      </c>
      <c r="AL202" s="450">
        <f t="shared" si="76"/>
        <v>77.998820267204451</v>
      </c>
      <c r="AM202" s="450">
        <f t="shared" si="77"/>
        <v>40.999379884043357</v>
      </c>
      <c r="AN202" s="450">
        <f t="shared" si="78"/>
        <v>165.99748928661458</v>
      </c>
      <c r="AO202" s="450">
        <f t="shared" si="79"/>
        <v>25.99960675573481</v>
      </c>
      <c r="AP202" s="450">
        <f t="shared" si="80"/>
        <v>23.999637005293671</v>
      </c>
      <c r="AQ202" s="450">
        <f t="shared" si="81"/>
        <v>47.999274010587342</v>
      </c>
      <c r="AR202" s="450">
        <f t="shared" si="82"/>
        <v>51.99921351146962</v>
      </c>
      <c r="AS202" s="450">
        <f t="shared" si="83"/>
        <v>40.999379884043357</v>
      </c>
      <c r="AT202" s="450">
        <f t="shared" si="84"/>
        <v>60.999077388454751</v>
      </c>
      <c r="AU202" s="450">
        <f t="shared" si="85"/>
        <v>123.99812452735065</v>
      </c>
      <c r="AV202" s="450">
        <f t="shared" si="86"/>
        <v>203.10692800604994</v>
      </c>
      <c r="AW202" s="450">
        <f t="shared" si="87"/>
        <v>68.767330476430558</v>
      </c>
      <c r="AX202" s="450">
        <f t="shared" si="88"/>
        <v>87.753970254600446</v>
      </c>
      <c r="AY202" s="450">
        <f t="shared" si="89"/>
        <v>107.95563398033778</v>
      </c>
      <c r="AZ202" s="450">
        <f t="shared" si="90"/>
        <v>81.855306276783466</v>
      </c>
      <c r="BA202" s="450">
        <f t="shared" si="91"/>
        <v>106.81623392992185</v>
      </c>
      <c r="BB202" s="450">
        <f t="shared" si="92"/>
        <v>97.126291908243005</v>
      </c>
      <c r="BC202" s="450">
        <f t="shared" si="93"/>
        <v>67.66322157801865</v>
      </c>
      <c r="BD202" s="450">
        <f t="shared" si="94"/>
        <v>60.040332745147467</v>
      </c>
      <c r="BE202" s="450">
        <f t="shared" si="95"/>
        <v>98.190068061507432</v>
      </c>
      <c r="BF202" s="450">
        <f t="shared" si="96"/>
        <v>269.18074111419207</v>
      </c>
      <c r="BG202" s="450">
        <f t="shared" si="97"/>
        <v>123.2669523569448</v>
      </c>
      <c r="BH202" s="450">
        <f t="shared" si="98"/>
        <v>59.203428283337537</v>
      </c>
      <c r="BI202" s="450">
        <f t="shared" si="99"/>
        <v>61.300731031005796</v>
      </c>
      <c r="BJ202" s="450">
        <f t="shared" si="100"/>
        <v>145.23780327703554</v>
      </c>
      <c r="BK202" s="450">
        <f t="shared" si="101"/>
        <v>62.969047592639271</v>
      </c>
      <c r="BL202" s="450">
        <f t="shared" si="102"/>
        <v>123.59813057726241</v>
      </c>
      <c r="BM202" s="450">
        <f t="shared" si="103"/>
        <v>80.898776405344094</v>
      </c>
      <c r="BN202" s="450">
        <f t="shared" si="104"/>
        <v>146.17778905974288</v>
      </c>
      <c r="BQ202" s="549">
        <f t="shared" si="108"/>
        <v>41374</v>
      </c>
      <c r="BR202" s="450">
        <f t="shared" si="105"/>
        <v>77.996197239727749</v>
      </c>
      <c r="BT202" s="450">
        <f t="shared" si="106"/>
        <v>79.44879833627428</v>
      </c>
    </row>
    <row r="203" spans="1:72">
      <c r="A203" s="6">
        <v>4</v>
      </c>
      <c r="B203" s="6">
        <v>11</v>
      </c>
      <c r="C203" s="143">
        <f t="shared" si="107"/>
        <v>41009</v>
      </c>
      <c r="D203" s="82">
        <f t="shared" ref="D203:D266" si="109">AVERAGE(F203:AI203)</f>
        <v>179.43169853333336</v>
      </c>
      <c r="E203" s="82">
        <f t="shared" ref="E203:E266" si="110">D203/1.98347</f>
        <v>90.463530344967836</v>
      </c>
      <c r="F203" s="355">
        <v>63.471040000000002</v>
      </c>
      <c r="G203" s="355">
        <v>180.49576999999999</v>
      </c>
      <c r="H203" s="355">
        <v>111.07432</v>
      </c>
      <c r="I203" s="355">
        <v>220.16517000000002</v>
      </c>
      <c r="J203" s="355">
        <v>103.14044</v>
      </c>
      <c r="K203" s="355">
        <v>55.53716</v>
      </c>
      <c r="L203" s="355">
        <v>138.84290000000001</v>
      </c>
      <c r="M203" s="355">
        <v>111.07432</v>
      </c>
      <c r="N203" s="355">
        <v>81.322270000000003</v>
      </c>
      <c r="O203" s="355">
        <v>148.76025000000001</v>
      </c>
      <c r="P203" s="355">
        <v>281.65273999999999</v>
      </c>
      <c r="Q203" s="355">
        <v>379.61632329999998</v>
      </c>
      <c r="R203" s="82">
        <v>133.72</v>
      </c>
      <c r="S203" s="82">
        <v>188.48</v>
      </c>
      <c r="T203" s="82">
        <v>213.18</v>
      </c>
      <c r="U203" s="82">
        <v>137.74</v>
      </c>
      <c r="V203" s="82">
        <v>144.46</v>
      </c>
      <c r="W203" s="82">
        <v>230.1</v>
      </c>
      <c r="X203" s="82">
        <v>140.38</v>
      </c>
      <c r="Y203" s="82">
        <v>90.42</v>
      </c>
      <c r="Z203" s="82">
        <v>166.11</v>
      </c>
      <c r="AA203" s="82">
        <v>534.12</v>
      </c>
      <c r="AB203" s="82">
        <v>227.96</v>
      </c>
      <c r="AC203" s="82">
        <v>122.1</v>
      </c>
      <c r="AD203" s="82">
        <v>89.29</v>
      </c>
      <c r="AE203" s="82">
        <v>263.32547719999997</v>
      </c>
      <c r="AF203" s="10">
        <v>155.2461969</v>
      </c>
      <c r="AG203" s="10">
        <v>247.3188743</v>
      </c>
      <c r="AH203" s="10">
        <v>185.19659390000001</v>
      </c>
      <c r="AI203" s="10">
        <v>238.65111039999999</v>
      </c>
      <c r="AK203" s="450">
        <f t="shared" ref="AK203:AK266" si="111">F203/1.9835</f>
        <v>31.999516007058229</v>
      </c>
      <c r="AL203" s="450">
        <f t="shared" ref="AL203:AL266" si="112">G203/1.9835</f>
        <v>90.998623645071831</v>
      </c>
      <c r="AM203" s="450">
        <f t="shared" ref="AM203:AM266" si="113">H203/1.9835</f>
        <v>55.999153012351904</v>
      </c>
      <c r="AN203" s="450">
        <f t="shared" ref="AN203:AN266" si="114">I203/1.9835</f>
        <v>110.99832114948325</v>
      </c>
      <c r="AO203" s="450">
        <f t="shared" ref="AO203:AO266" si="115">J203/1.9835</f>
        <v>51.99921351146962</v>
      </c>
      <c r="AP203" s="450">
        <f t="shared" ref="AP203:AP266" si="116">K203/1.9835</f>
        <v>27.999576506175952</v>
      </c>
      <c r="AQ203" s="450">
        <f t="shared" ref="AQ203:AQ266" si="117">L203/1.9835</f>
        <v>69.998941265439882</v>
      </c>
      <c r="AR203" s="450">
        <f t="shared" ref="AR203:AR266" si="118">M203/1.9835</f>
        <v>55.999153012351904</v>
      </c>
      <c r="AS203" s="450">
        <f t="shared" ref="AS203:AS266" si="119">N203/1.9835</f>
        <v>40.999379884043357</v>
      </c>
      <c r="AT203" s="450">
        <f t="shared" ref="AT203:AT266" si="120">O203/1.9835</f>
        <v>74.998865641542736</v>
      </c>
      <c r="AU203" s="450">
        <f t="shared" ref="AU203:AU266" si="121">P203/1.9835</f>
        <v>141.99785228132089</v>
      </c>
      <c r="AV203" s="450">
        <f t="shared" ref="AV203:AV266" si="122">Q203/1.9835</f>
        <v>191.38710526846481</v>
      </c>
      <c r="AW203" s="450">
        <f t="shared" ref="AW203:AW266" si="123">R203/1.9835</f>
        <v>67.416183513990418</v>
      </c>
      <c r="AX203" s="450">
        <f t="shared" ref="AX203:AX266" si="124">S203/1.9835</f>
        <v>95.023947567431307</v>
      </c>
      <c r="AY203" s="450">
        <f t="shared" ref="AY203:AY266" si="125">T203/1.9835</f>
        <v>107.47668263171163</v>
      </c>
      <c r="AZ203" s="450">
        <f t="shared" ref="AZ203:AZ266" si="126">U203/1.9835</f>
        <v>69.442903957650614</v>
      </c>
      <c r="BA203" s="450">
        <f t="shared" ref="BA203:BA266" si="127">V203/1.9835</f>
        <v>72.830854550037813</v>
      </c>
      <c r="BB203" s="450">
        <f t="shared" ref="BB203:BB266" si="128">W203/1.9835</f>
        <v>116.0070582304008</v>
      </c>
      <c r="BC203" s="450">
        <f t="shared" ref="BC203:BC266" si="129">X203/1.9835</f>
        <v>70.773884547517014</v>
      </c>
      <c r="BD203" s="450">
        <f t="shared" ref="BD203:BD266" si="130">Y203/1.9835</f>
        <v>45.586085202924124</v>
      </c>
      <c r="BE203" s="450">
        <f t="shared" ref="BE203:BE266" si="131">Z203/1.9835</f>
        <v>83.745903705570967</v>
      </c>
      <c r="BF203" s="450">
        <f t="shared" ref="BF203:BF266" si="132">AA203/1.9835</f>
        <v>269.28157297706076</v>
      </c>
      <c r="BG203" s="450">
        <f t="shared" ref="BG203:BG266" si="133">AB203/1.9835</f>
        <v>114.92815729770608</v>
      </c>
      <c r="BH203" s="450">
        <f t="shared" ref="BH203:BH266" si="134">AC203/1.9835</f>
        <v>61.557852281320891</v>
      </c>
      <c r="BI203" s="450">
        <f t="shared" ref="BI203:BI266" si="135">AD203/1.9835</f>
        <v>45.01638517771616</v>
      </c>
      <c r="BJ203" s="450">
        <f t="shared" ref="BJ203:BJ266" si="136">AE203/1.9835</f>
        <v>132.75799203428281</v>
      </c>
      <c r="BK203" s="450">
        <f t="shared" ref="BK203:BK266" si="137">AF203/1.9835</f>
        <v>78.268816183513991</v>
      </c>
      <c r="BL203" s="450">
        <f t="shared" ref="BL203:BL266" si="138">AG203/1.9835</f>
        <v>124.68811409125284</v>
      </c>
      <c r="BM203" s="450">
        <f t="shared" ref="BM203:BM266" si="139">AH203/1.9835</f>
        <v>93.368587799344596</v>
      </c>
      <c r="BN203" s="450">
        <f t="shared" ref="BN203:BN266" si="140">AI203/1.9835</f>
        <v>120.31818018653894</v>
      </c>
      <c r="BQ203" s="549">
        <f t="shared" si="108"/>
        <v>41375</v>
      </c>
      <c r="BR203" s="450">
        <f t="shared" ref="BR203:BR266" si="141">AVERAGE(BA203,BI203,BK203,BM203)</f>
        <v>72.371160927653136</v>
      </c>
      <c r="BT203" s="450">
        <f t="shared" si="106"/>
        <v>76.63384091252837</v>
      </c>
    </row>
    <row r="204" spans="1:72">
      <c r="A204" s="6">
        <v>4</v>
      </c>
      <c r="B204" s="6">
        <v>12</v>
      </c>
      <c r="C204" s="143">
        <f t="shared" ref="C204:C267" si="142">C203+1</f>
        <v>41010</v>
      </c>
      <c r="D204" s="82">
        <f t="shared" si="109"/>
        <v>183.21688535333331</v>
      </c>
      <c r="E204" s="82">
        <f t="shared" si="110"/>
        <v>92.371896400416091</v>
      </c>
      <c r="F204" s="355">
        <v>69.421450000000007</v>
      </c>
      <c r="G204" s="355">
        <v>228.09905000000001</v>
      </c>
      <c r="H204" s="355">
        <v>164.62801000000002</v>
      </c>
      <c r="I204" s="355">
        <v>208.26435000000001</v>
      </c>
      <c r="J204" s="355">
        <v>87.272680000000008</v>
      </c>
      <c r="K204" s="355">
        <v>55.53716</v>
      </c>
      <c r="L204" s="355">
        <v>138.84290000000001</v>
      </c>
      <c r="M204" s="355">
        <v>182.47924</v>
      </c>
      <c r="N204" s="355">
        <v>67.437979999999996</v>
      </c>
      <c r="O204" s="355">
        <v>122.97514000000001</v>
      </c>
      <c r="P204" s="355">
        <v>309.42132000000004</v>
      </c>
      <c r="Q204" s="355">
        <v>356.70724480000001</v>
      </c>
      <c r="R204" s="82">
        <v>175.09</v>
      </c>
      <c r="S204" s="82">
        <v>227.27</v>
      </c>
      <c r="T204" s="82">
        <v>213.54</v>
      </c>
      <c r="U204" s="82">
        <v>162.16</v>
      </c>
      <c r="V204" s="82">
        <v>144.15</v>
      </c>
      <c r="W204" s="82">
        <v>237.56</v>
      </c>
      <c r="X204" s="82">
        <v>141.35</v>
      </c>
      <c r="Y204" s="82">
        <v>106.75</v>
      </c>
      <c r="Z204" s="82">
        <v>180.26</v>
      </c>
      <c r="AA204" s="82">
        <v>449.56</v>
      </c>
      <c r="AB204" s="82">
        <v>210.22</v>
      </c>
      <c r="AC204" s="82">
        <v>136.37</v>
      </c>
      <c r="AD204" s="82">
        <v>119.21</v>
      </c>
      <c r="AE204" s="82">
        <v>263.4841548</v>
      </c>
      <c r="AF204" s="10">
        <v>124.8991059</v>
      </c>
      <c r="AG204" s="10">
        <v>224.17177939999999</v>
      </c>
      <c r="AH204" s="10">
        <v>143.0478564</v>
      </c>
      <c r="AI204" s="10">
        <v>246.3271393</v>
      </c>
      <c r="AK204" s="450">
        <f t="shared" si="111"/>
        <v>34.999470632719941</v>
      </c>
      <c r="AL204" s="450">
        <f t="shared" si="112"/>
        <v>114.99826065036551</v>
      </c>
      <c r="AM204" s="450">
        <f t="shared" si="113"/>
        <v>82.99874464330729</v>
      </c>
      <c r="AN204" s="450">
        <f t="shared" si="114"/>
        <v>104.99841189815982</v>
      </c>
      <c r="AO204" s="450">
        <f t="shared" si="115"/>
        <v>43.999334509705072</v>
      </c>
      <c r="AP204" s="450">
        <f t="shared" si="116"/>
        <v>27.999576506175952</v>
      </c>
      <c r="AQ204" s="450">
        <f t="shared" si="117"/>
        <v>69.998941265439882</v>
      </c>
      <c r="AR204" s="450">
        <f t="shared" si="118"/>
        <v>91.998608520292407</v>
      </c>
      <c r="AS204" s="450">
        <f t="shared" si="119"/>
        <v>33.999485757499365</v>
      </c>
      <c r="AT204" s="450">
        <f t="shared" si="120"/>
        <v>61.999062263675327</v>
      </c>
      <c r="AU204" s="450">
        <f t="shared" si="121"/>
        <v>155.9976405344089</v>
      </c>
      <c r="AV204" s="450">
        <f t="shared" si="122"/>
        <v>179.83727995966726</v>
      </c>
      <c r="AW204" s="450">
        <f t="shared" si="123"/>
        <v>88.273254348374081</v>
      </c>
      <c r="AX204" s="450">
        <f t="shared" si="124"/>
        <v>114.58028737080917</v>
      </c>
      <c r="AY204" s="450">
        <f t="shared" si="125"/>
        <v>107.65817998487522</v>
      </c>
      <c r="AZ204" s="450">
        <f t="shared" si="126"/>
        <v>81.754474413914792</v>
      </c>
      <c r="BA204" s="450">
        <f t="shared" si="127"/>
        <v>72.674565162591378</v>
      </c>
      <c r="BB204" s="450">
        <f t="shared" si="128"/>
        <v>119.76808671540206</v>
      </c>
      <c r="BC204" s="450">
        <f t="shared" si="129"/>
        <v>71.262919082430045</v>
      </c>
      <c r="BD204" s="450">
        <f t="shared" si="130"/>
        <v>53.819006806150746</v>
      </c>
      <c r="BE204" s="450">
        <f t="shared" si="131"/>
        <v>90.879758003529105</v>
      </c>
      <c r="BF204" s="450">
        <f t="shared" si="132"/>
        <v>226.64986135618855</v>
      </c>
      <c r="BG204" s="450">
        <f t="shared" si="133"/>
        <v>105.98437106125536</v>
      </c>
      <c r="BH204" s="450">
        <f t="shared" si="134"/>
        <v>68.75220569700025</v>
      </c>
      <c r="BI204" s="450">
        <f t="shared" si="135"/>
        <v>60.10083186286866</v>
      </c>
      <c r="BJ204" s="450">
        <f t="shared" si="136"/>
        <v>132.83799082430048</v>
      </c>
      <c r="BK204" s="450">
        <f t="shared" si="137"/>
        <v>62.969047592639271</v>
      </c>
      <c r="BL204" s="450">
        <f t="shared" si="138"/>
        <v>113.01829059742879</v>
      </c>
      <c r="BM204" s="450">
        <f t="shared" si="139"/>
        <v>72.118909200907481</v>
      </c>
      <c r="BN204" s="450">
        <f t="shared" si="140"/>
        <v>124.18812165364255</v>
      </c>
      <c r="BQ204" s="549">
        <f t="shared" ref="BQ204:BQ267" si="143">BQ203+1</f>
        <v>41376</v>
      </c>
      <c r="BR204" s="450">
        <f t="shared" si="141"/>
        <v>66.965838454751704</v>
      </c>
      <c r="BT204" s="450">
        <f t="shared" ref="BT204:BT267" si="144">MEDIAN(AK204:BN204)</f>
        <v>85.635999495840679</v>
      </c>
    </row>
    <row r="205" spans="1:72">
      <c r="A205" s="6">
        <v>4</v>
      </c>
      <c r="B205" s="6">
        <v>13</v>
      </c>
      <c r="C205" s="143">
        <f t="shared" si="142"/>
        <v>41011</v>
      </c>
      <c r="D205" s="82">
        <f t="shared" si="109"/>
        <v>192.87930412</v>
      </c>
      <c r="E205" s="82">
        <f t="shared" si="110"/>
        <v>97.243368500657937</v>
      </c>
      <c r="F205" s="355">
        <v>63.471040000000002</v>
      </c>
      <c r="G205" s="355">
        <v>307.43785000000003</v>
      </c>
      <c r="H205" s="355">
        <v>150.74372</v>
      </c>
      <c r="I205" s="355">
        <v>245.95028000000002</v>
      </c>
      <c r="J205" s="355">
        <v>35.702460000000002</v>
      </c>
      <c r="K205" s="355">
        <v>43.636340000000004</v>
      </c>
      <c r="L205" s="355">
        <v>164.62801000000002</v>
      </c>
      <c r="M205" s="355">
        <v>245.95028000000002</v>
      </c>
      <c r="N205" s="355">
        <v>65.454509999999999</v>
      </c>
      <c r="O205" s="355">
        <v>109.09085</v>
      </c>
      <c r="P205" s="355">
        <v>374.87583000000001</v>
      </c>
      <c r="Q205" s="355">
        <v>410.36010829999998</v>
      </c>
      <c r="R205" s="82">
        <v>100.81</v>
      </c>
      <c r="S205" s="82">
        <v>306.64999999999998</v>
      </c>
      <c r="T205" s="82">
        <v>190.94</v>
      </c>
      <c r="U205" s="82">
        <v>151.97</v>
      </c>
      <c r="V205" s="82">
        <v>122.26</v>
      </c>
      <c r="W205" s="82">
        <v>305.08999999999997</v>
      </c>
      <c r="X205" s="82">
        <v>142.32</v>
      </c>
      <c r="Y205" s="82">
        <v>119.05</v>
      </c>
      <c r="Z205" s="82">
        <v>187.2</v>
      </c>
      <c r="AA205" s="82">
        <v>418.53</v>
      </c>
      <c r="AB205" s="82">
        <v>189.3</v>
      </c>
      <c r="AC205" s="82">
        <v>136.76</v>
      </c>
      <c r="AD205" s="82">
        <v>119.21</v>
      </c>
      <c r="AE205" s="82">
        <v>314.71718490000001</v>
      </c>
      <c r="AF205" s="10">
        <v>94.571849600000007</v>
      </c>
      <c r="AG205" s="10">
        <v>205.28914500000002</v>
      </c>
      <c r="AH205" s="10">
        <v>241.32879490000002</v>
      </c>
      <c r="AI205" s="10">
        <v>223.08087090000001</v>
      </c>
      <c r="AK205" s="450">
        <f t="shared" si="111"/>
        <v>31.999516007058229</v>
      </c>
      <c r="AL205" s="450">
        <f t="shared" si="112"/>
        <v>154.99765565918833</v>
      </c>
      <c r="AM205" s="450">
        <f t="shared" si="113"/>
        <v>75.998850516763298</v>
      </c>
      <c r="AN205" s="450">
        <f t="shared" si="114"/>
        <v>123.99812452735065</v>
      </c>
      <c r="AO205" s="450">
        <f t="shared" si="115"/>
        <v>17.999727753970255</v>
      </c>
      <c r="AP205" s="450">
        <f t="shared" si="116"/>
        <v>21.999667254852536</v>
      </c>
      <c r="AQ205" s="450">
        <f t="shared" si="117"/>
        <v>82.99874464330729</v>
      </c>
      <c r="AR205" s="450">
        <f t="shared" si="118"/>
        <v>123.99812452735065</v>
      </c>
      <c r="AS205" s="450">
        <f t="shared" si="119"/>
        <v>32.999500882278802</v>
      </c>
      <c r="AT205" s="450">
        <f t="shared" si="120"/>
        <v>54.999168137131335</v>
      </c>
      <c r="AU205" s="450">
        <f t="shared" si="121"/>
        <v>188.99714141668767</v>
      </c>
      <c r="AV205" s="450">
        <f t="shared" si="122"/>
        <v>206.88687083438364</v>
      </c>
      <c r="AW205" s="450">
        <f t="shared" si="123"/>
        <v>50.824300478951351</v>
      </c>
      <c r="AX205" s="450">
        <f t="shared" si="124"/>
        <v>154.6004537433829</v>
      </c>
      <c r="AY205" s="450">
        <f t="shared" si="125"/>
        <v>96.26417948071591</v>
      </c>
      <c r="AZ205" s="450">
        <f t="shared" si="126"/>
        <v>76.617091000756233</v>
      </c>
      <c r="BA205" s="450">
        <f t="shared" si="127"/>
        <v>61.638517771615831</v>
      </c>
      <c r="BB205" s="450">
        <f t="shared" si="128"/>
        <v>153.81396521300729</v>
      </c>
      <c r="BC205" s="450">
        <f t="shared" si="129"/>
        <v>71.751953617343077</v>
      </c>
      <c r="BD205" s="450">
        <f t="shared" si="130"/>
        <v>60.020166372573733</v>
      </c>
      <c r="BE205" s="450">
        <f t="shared" si="131"/>
        <v>94.378623645071841</v>
      </c>
      <c r="BF205" s="450">
        <f t="shared" si="132"/>
        <v>211.00579783211492</v>
      </c>
      <c r="BG205" s="450">
        <f t="shared" si="133"/>
        <v>95.437358205192851</v>
      </c>
      <c r="BH205" s="450">
        <f t="shared" si="134"/>
        <v>68.948827829594151</v>
      </c>
      <c r="BI205" s="450">
        <f t="shared" si="135"/>
        <v>60.10083186286866</v>
      </c>
      <c r="BJ205" s="450">
        <f t="shared" si="136"/>
        <v>158.6676001512478</v>
      </c>
      <c r="BK205" s="450">
        <f t="shared" si="137"/>
        <v>47.679278850516766</v>
      </c>
      <c r="BL205" s="450">
        <f t="shared" si="138"/>
        <v>103.49843458532897</v>
      </c>
      <c r="BM205" s="450">
        <f t="shared" si="139"/>
        <v>121.66815976808672</v>
      </c>
      <c r="BN205" s="450">
        <f t="shared" si="140"/>
        <v>112.46829891605748</v>
      </c>
      <c r="BQ205" s="549">
        <f t="shared" si="143"/>
        <v>41377</v>
      </c>
      <c r="BR205" s="450">
        <f t="shared" si="141"/>
        <v>72.771697063272001</v>
      </c>
      <c r="BT205" s="450">
        <f t="shared" si="144"/>
        <v>88.688684144189565</v>
      </c>
    </row>
    <row r="206" spans="1:72">
      <c r="A206" s="6">
        <v>4</v>
      </c>
      <c r="B206" s="6">
        <v>14</v>
      </c>
      <c r="C206" s="143">
        <f t="shared" si="142"/>
        <v>41012</v>
      </c>
      <c r="D206" s="82">
        <f t="shared" si="109"/>
        <v>199.78621656999999</v>
      </c>
      <c r="E206" s="82">
        <f t="shared" si="110"/>
        <v>100.72560541374459</v>
      </c>
      <c r="F206" s="355">
        <v>77.355330000000009</v>
      </c>
      <c r="G206" s="355">
        <v>261.81804</v>
      </c>
      <c r="H206" s="355">
        <v>126.94208</v>
      </c>
      <c r="I206" s="355">
        <v>239.99987000000002</v>
      </c>
      <c r="J206" s="355">
        <v>81.322270000000003</v>
      </c>
      <c r="K206" s="355">
        <v>55.53716</v>
      </c>
      <c r="L206" s="355">
        <v>156.69413</v>
      </c>
      <c r="M206" s="355">
        <v>259.83456999999999</v>
      </c>
      <c r="N206" s="355">
        <v>83.30574</v>
      </c>
      <c r="O206" s="355">
        <v>111.07432</v>
      </c>
      <c r="P206" s="355">
        <v>454.21463</v>
      </c>
      <c r="Q206" s="355">
        <v>337.88411450000001</v>
      </c>
      <c r="R206" s="82">
        <v>128.5</v>
      </c>
      <c r="S206" s="82">
        <v>343.42</v>
      </c>
      <c r="T206" s="82">
        <v>230</v>
      </c>
      <c r="U206" s="82">
        <v>151.97999999999999</v>
      </c>
      <c r="V206" s="82">
        <v>121.98</v>
      </c>
      <c r="W206" s="82">
        <v>309.94</v>
      </c>
      <c r="X206" s="82">
        <v>123.58</v>
      </c>
      <c r="Y206" s="82">
        <v>134.47</v>
      </c>
      <c r="Z206" s="82">
        <v>215.9</v>
      </c>
      <c r="AA206" s="82">
        <v>365.73</v>
      </c>
      <c r="AB206" s="82">
        <v>175.42</v>
      </c>
      <c r="AC206" s="82">
        <v>143.09</v>
      </c>
      <c r="AD206" s="82">
        <v>134.18</v>
      </c>
      <c r="AE206" s="82">
        <v>395.503918</v>
      </c>
      <c r="AF206" s="10">
        <v>118.19497730000001</v>
      </c>
      <c r="AG206" s="10">
        <v>254.49903570000001</v>
      </c>
      <c r="AH206" s="10">
        <v>174.12883130000003</v>
      </c>
      <c r="AI206" s="10">
        <v>227.08748030000001</v>
      </c>
      <c r="AK206" s="450">
        <f t="shared" si="111"/>
        <v>38.999410133602225</v>
      </c>
      <c r="AL206" s="450">
        <f t="shared" si="112"/>
        <v>131.99800352911521</v>
      </c>
      <c r="AM206" s="450">
        <f t="shared" si="113"/>
        <v>63.999032014116459</v>
      </c>
      <c r="AN206" s="450">
        <f t="shared" si="114"/>
        <v>120.99816990168894</v>
      </c>
      <c r="AO206" s="450">
        <f t="shared" si="115"/>
        <v>40.999379884043357</v>
      </c>
      <c r="AP206" s="450">
        <f t="shared" si="116"/>
        <v>27.999576506175952</v>
      </c>
      <c r="AQ206" s="450">
        <f t="shared" si="117"/>
        <v>78.998805142424999</v>
      </c>
      <c r="AR206" s="450">
        <f t="shared" si="118"/>
        <v>130.99801865389463</v>
      </c>
      <c r="AS206" s="450">
        <f t="shared" si="119"/>
        <v>41.999364759263926</v>
      </c>
      <c r="AT206" s="450">
        <f t="shared" si="120"/>
        <v>55.999153012351904</v>
      </c>
      <c r="AU206" s="450">
        <f t="shared" si="121"/>
        <v>228.99653642551047</v>
      </c>
      <c r="AV206" s="450">
        <f t="shared" si="122"/>
        <v>170.34742349382404</v>
      </c>
      <c r="AW206" s="450">
        <f t="shared" si="123"/>
        <v>64.784471893118223</v>
      </c>
      <c r="AX206" s="450">
        <f t="shared" si="124"/>
        <v>173.13839173178724</v>
      </c>
      <c r="AY206" s="450">
        <f t="shared" si="125"/>
        <v>115.95664229896647</v>
      </c>
      <c r="AZ206" s="450">
        <f t="shared" si="126"/>
        <v>76.622132593899664</v>
      </c>
      <c r="BA206" s="450">
        <f t="shared" si="127"/>
        <v>61.497353163599698</v>
      </c>
      <c r="BB206" s="450">
        <f t="shared" si="128"/>
        <v>156.25913788757248</v>
      </c>
      <c r="BC206" s="450">
        <f t="shared" si="129"/>
        <v>62.304008066549031</v>
      </c>
      <c r="BD206" s="450">
        <f t="shared" si="130"/>
        <v>67.794302999747913</v>
      </c>
      <c r="BE206" s="450">
        <f t="shared" si="131"/>
        <v>108.84799596672549</v>
      </c>
      <c r="BF206" s="450">
        <f t="shared" si="132"/>
        <v>184.38618603478699</v>
      </c>
      <c r="BG206" s="450">
        <f t="shared" si="133"/>
        <v>88.439626922107379</v>
      </c>
      <c r="BH206" s="450">
        <f t="shared" si="134"/>
        <v>72.140156289387448</v>
      </c>
      <c r="BI206" s="450">
        <f t="shared" si="135"/>
        <v>67.648096798588355</v>
      </c>
      <c r="BJ206" s="450">
        <f t="shared" si="136"/>
        <v>199.39698411898161</v>
      </c>
      <c r="BK206" s="450">
        <f t="shared" si="137"/>
        <v>59.589098714393749</v>
      </c>
      <c r="BL206" s="450">
        <f t="shared" si="138"/>
        <v>128.30805933955131</v>
      </c>
      <c r="BM206" s="450">
        <f t="shared" si="139"/>
        <v>87.788672195613827</v>
      </c>
      <c r="BN206" s="450">
        <f t="shared" si="140"/>
        <v>114.48826836400303</v>
      </c>
      <c r="BQ206" s="549">
        <f t="shared" si="143"/>
        <v>41378</v>
      </c>
      <c r="BR206" s="450">
        <f t="shared" si="141"/>
        <v>69.130805218048906</v>
      </c>
      <c r="BT206" s="450">
        <f t="shared" si="144"/>
        <v>83.393738669019413</v>
      </c>
    </row>
    <row r="207" spans="1:72">
      <c r="A207" s="6">
        <v>4</v>
      </c>
      <c r="B207" s="6">
        <v>15</v>
      </c>
      <c r="C207" s="143">
        <f t="shared" si="142"/>
        <v>41013</v>
      </c>
      <c r="D207" s="82">
        <f t="shared" si="109"/>
        <v>210.59893391666671</v>
      </c>
      <c r="E207" s="82">
        <f t="shared" si="110"/>
        <v>106.17702002887198</v>
      </c>
      <c r="F207" s="355">
        <v>65.454509999999999</v>
      </c>
      <c r="G207" s="355">
        <v>234.04946000000001</v>
      </c>
      <c r="H207" s="355">
        <v>111.07432</v>
      </c>
      <c r="I207" s="355">
        <v>218.18170000000001</v>
      </c>
      <c r="J207" s="355">
        <v>69.421450000000007</v>
      </c>
      <c r="K207" s="355">
        <v>43.636340000000004</v>
      </c>
      <c r="L207" s="355">
        <v>154.71066000000002</v>
      </c>
      <c r="M207" s="355">
        <v>327.27255000000002</v>
      </c>
      <c r="N207" s="355">
        <v>67.437979999999996</v>
      </c>
      <c r="O207" s="355">
        <v>122.97514000000001</v>
      </c>
      <c r="P207" s="355">
        <v>565.28895</v>
      </c>
      <c r="Q207" s="355">
        <v>338.30064320000002</v>
      </c>
      <c r="R207" s="82">
        <v>151.31</v>
      </c>
      <c r="S207" s="82">
        <v>364.06</v>
      </c>
      <c r="T207" s="82">
        <v>267.83999999999997</v>
      </c>
      <c r="U207" s="82">
        <v>175.96</v>
      </c>
      <c r="V207" s="82">
        <v>122.08</v>
      </c>
      <c r="W207" s="82">
        <v>301.94</v>
      </c>
      <c r="X207" s="82">
        <v>111.36</v>
      </c>
      <c r="Y207" s="82">
        <v>132.57</v>
      </c>
      <c r="Z207" s="82">
        <v>186.88</v>
      </c>
      <c r="AA207" s="82">
        <v>321.27</v>
      </c>
      <c r="AB207" s="82">
        <v>226.96</v>
      </c>
      <c r="AC207" s="82">
        <v>176.53</v>
      </c>
      <c r="AD207" s="82">
        <v>119.21</v>
      </c>
      <c r="AE207" s="82">
        <v>395.503918</v>
      </c>
      <c r="AF207" s="10">
        <v>118.33382019999999</v>
      </c>
      <c r="AG207" s="10">
        <v>311.10726949999997</v>
      </c>
      <c r="AH207" s="10">
        <v>268.52216859999999</v>
      </c>
      <c r="AI207" s="10">
        <v>248.72713800000002</v>
      </c>
      <c r="AK207" s="450">
        <f t="shared" si="111"/>
        <v>32.999500882278802</v>
      </c>
      <c r="AL207" s="450">
        <f t="shared" si="112"/>
        <v>117.99821527602722</v>
      </c>
      <c r="AM207" s="450">
        <f t="shared" si="113"/>
        <v>55.999153012351904</v>
      </c>
      <c r="AN207" s="450">
        <f t="shared" si="114"/>
        <v>109.99833627426267</v>
      </c>
      <c r="AO207" s="450">
        <f t="shared" si="115"/>
        <v>34.999470632719941</v>
      </c>
      <c r="AP207" s="450">
        <f t="shared" si="116"/>
        <v>21.999667254852536</v>
      </c>
      <c r="AQ207" s="450">
        <f t="shared" si="117"/>
        <v>77.998820267204451</v>
      </c>
      <c r="AR207" s="450">
        <f t="shared" si="118"/>
        <v>164.997504411394</v>
      </c>
      <c r="AS207" s="450">
        <f t="shared" si="119"/>
        <v>33.999485757499365</v>
      </c>
      <c r="AT207" s="450">
        <f t="shared" si="120"/>
        <v>61.999062263675327</v>
      </c>
      <c r="AU207" s="450">
        <f t="shared" si="121"/>
        <v>284.99568943786238</v>
      </c>
      <c r="AV207" s="450">
        <f t="shared" si="122"/>
        <v>170.55742031762037</v>
      </c>
      <c r="AW207" s="450">
        <f t="shared" si="123"/>
        <v>76.284345853289636</v>
      </c>
      <c r="AX207" s="450">
        <f t="shared" si="124"/>
        <v>183.54423997983363</v>
      </c>
      <c r="AY207" s="450">
        <f t="shared" si="125"/>
        <v>135.03403075371816</v>
      </c>
      <c r="AZ207" s="450">
        <f t="shared" si="126"/>
        <v>88.711872951852783</v>
      </c>
      <c r="BA207" s="450">
        <f t="shared" si="127"/>
        <v>61.547769095034027</v>
      </c>
      <c r="BB207" s="450">
        <f t="shared" si="128"/>
        <v>152.22586337282581</v>
      </c>
      <c r="BC207" s="450">
        <f t="shared" si="129"/>
        <v>56.143181245273503</v>
      </c>
      <c r="BD207" s="450">
        <f t="shared" si="130"/>
        <v>66.836400302495591</v>
      </c>
      <c r="BE207" s="450">
        <f t="shared" si="131"/>
        <v>94.217292664481974</v>
      </c>
      <c r="BF207" s="450">
        <f t="shared" si="132"/>
        <v>161.97126291908242</v>
      </c>
      <c r="BG207" s="450">
        <f t="shared" si="133"/>
        <v>114.42399798336274</v>
      </c>
      <c r="BH207" s="450">
        <f t="shared" si="134"/>
        <v>88.999243761028481</v>
      </c>
      <c r="BI207" s="450">
        <f t="shared" si="135"/>
        <v>60.10083186286866</v>
      </c>
      <c r="BJ207" s="450">
        <f t="shared" si="136"/>
        <v>199.39698411898161</v>
      </c>
      <c r="BK207" s="450">
        <f t="shared" si="137"/>
        <v>59.659097655659181</v>
      </c>
      <c r="BL207" s="450">
        <f t="shared" si="138"/>
        <v>156.84762767834633</v>
      </c>
      <c r="BM207" s="450">
        <f t="shared" si="139"/>
        <v>135.37795240736071</v>
      </c>
      <c r="BN207" s="450">
        <f t="shared" si="140"/>
        <v>125.39810335265945</v>
      </c>
      <c r="BQ207" s="549">
        <f t="shared" si="143"/>
        <v>41379</v>
      </c>
      <c r="BR207" s="450">
        <f t="shared" si="141"/>
        <v>79.171412755230648</v>
      </c>
      <c r="BT207" s="450">
        <f t="shared" si="144"/>
        <v>91.608268212755235</v>
      </c>
    </row>
    <row r="208" spans="1:72">
      <c r="A208" s="6">
        <v>4</v>
      </c>
      <c r="B208" s="6">
        <v>16</v>
      </c>
      <c r="C208" s="143">
        <f t="shared" si="142"/>
        <v>41014</v>
      </c>
      <c r="D208" s="82">
        <f t="shared" si="109"/>
        <v>226.15684432999998</v>
      </c>
      <c r="E208" s="82">
        <f t="shared" si="110"/>
        <v>114.02080411097721</v>
      </c>
      <c r="F208" s="355">
        <v>83.30574</v>
      </c>
      <c r="G208" s="355">
        <v>220.16517000000002</v>
      </c>
      <c r="H208" s="355">
        <v>120.99167</v>
      </c>
      <c r="I208" s="355">
        <v>232.06599</v>
      </c>
      <c r="J208" s="355">
        <v>97.190030000000007</v>
      </c>
      <c r="K208" s="355">
        <v>57.520630000000004</v>
      </c>
      <c r="L208" s="355">
        <v>194.38006000000001</v>
      </c>
      <c r="M208" s="355">
        <v>305.45438000000001</v>
      </c>
      <c r="N208" s="355">
        <v>75.371859999999998</v>
      </c>
      <c r="O208" s="355">
        <v>170.57841999999999</v>
      </c>
      <c r="P208" s="355">
        <v>626.77652</v>
      </c>
      <c r="Q208" s="355">
        <v>345.4808046</v>
      </c>
      <c r="R208" s="82">
        <v>179.41</v>
      </c>
      <c r="S208" s="82">
        <v>347.42</v>
      </c>
      <c r="T208" s="82">
        <v>318.25</v>
      </c>
      <c r="U208" s="82">
        <v>224.35</v>
      </c>
      <c r="V208" s="82">
        <v>137.49</v>
      </c>
      <c r="W208" s="82">
        <v>278.87</v>
      </c>
      <c r="X208" s="82">
        <v>132.38999999999999</v>
      </c>
      <c r="Y208" s="82">
        <v>176.93</v>
      </c>
      <c r="Z208" s="82">
        <v>195.18</v>
      </c>
      <c r="AA208" s="82">
        <v>354.2</v>
      </c>
      <c r="AB208" s="82">
        <v>254.43</v>
      </c>
      <c r="AC208" s="82">
        <v>196.94</v>
      </c>
      <c r="AD208" s="82">
        <v>96.94</v>
      </c>
      <c r="AE208" s="82">
        <v>254.97506850000002</v>
      </c>
      <c r="AF208" s="10">
        <v>137.5338098</v>
      </c>
      <c r="AG208" s="10">
        <v>341.79155040000001</v>
      </c>
      <c r="AH208" s="10">
        <v>372.43616190000006</v>
      </c>
      <c r="AI208" s="10">
        <v>255.88746469999998</v>
      </c>
      <c r="AK208" s="450">
        <f t="shared" si="111"/>
        <v>41.999364759263926</v>
      </c>
      <c r="AL208" s="450">
        <f t="shared" si="112"/>
        <v>110.99832114948325</v>
      </c>
      <c r="AM208" s="450">
        <f t="shared" si="113"/>
        <v>60.999077388454751</v>
      </c>
      <c r="AN208" s="450">
        <f t="shared" si="114"/>
        <v>116.99823040080665</v>
      </c>
      <c r="AO208" s="450">
        <f t="shared" si="115"/>
        <v>48.999258885807919</v>
      </c>
      <c r="AP208" s="450">
        <f t="shared" si="116"/>
        <v>28.999561381396521</v>
      </c>
      <c r="AQ208" s="450">
        <f t="shared" si="117"/>
        <v>97.998517771615838</v>
      </c>
      <c r="AR208" s="450">
        <f t="shared" si="118"/>
        <v>153.99767078396775</v>
      </c>
      <c r="AS208" s="450">
        <f t="shared" si="119"/>
        <v>37.999425258381649</v>
      </c>
      <c r="AT208" s="450">
        <f t="shared" si="120"/>
        <v>85.998699268968991</v>
      </c>
      <c r="AU208" s="450">
        <f t="shared" si="121"/>
        <v>315.9952205697</v>
      </c>
      <c r="AV208" s="450">
        <f t="shared" si="122"/>
        <v>174.17736556591882</v>
      </c>
      <c r="AW208" s="450">
        <f t="shared" si="123"/>
        <v>90.451222586337281</v>
      </c>
      <c r="AX208" s="450">
        <f t="shared" si="124"/>
        <v>175.15502898916057</v>
      </c>
      <c r="AY208" s="450">
        <f t="shared" si="125"/>
        <v>160.44870178976555</v>
      </c>
      <c r="AZ208" s="450">
        <f t="shared" si="126"/>
        <v>113.10814217292663</v>
      </c>
      <c r="BA208" s="450">
        <f t="shared" si="127"/>
        <v>69.316864129064783</v>
      </c>
      <c r="BB208" s="450">
        <f t="shared" si="128"/>
        <v>140.59490799092512</v>
      </c>
      <c r="BC208" s="450">
        <f t="shared" si="129"/>
        <v>66.74565162591378</v>
      </c>
      <c r="BD208" s="450">
        <f t="shared" si="130"/>
        <v>89.200907486765814</v>
      </c>
      <c r="BE208" s="450">
        <f t="shared" si="131"/>
        <v>98.401814973531643</v>
      </c>
      <c r="BF208" s="450">
        <f t="shared" si="132"/>
        <v>178.57322914040836</v>
      </c>
      <c r="BG208" s="450">
        <f t="shared" si="133"/>
        <v>128.27325434837408</v>
      </c>
      <c r="BH208" s="450">
        <f t="shared" si="134"/>
        <v>99.289135366775895</v>
      </c>
      <c r="BI208" s="450">
        <f t="shared" si="135"/>
        <v>48.873203932442649</v>
      </c>
      <c r="BJ208" s="450">
        <f t="shared" si="136"/>
        <v>128.54805570960426</v>
      </c>
      <c r="BK208" s="450">
        <f t="shared" si="137"/>
        <v>69.338951247794299</v>
      </c>
      <c r="BL208" s="450">
        <f t="shared" si="138"/>
        <v>172.31739369800857</v>
      </c>
      <c r="BM208" s="450">
        <f t="shared" si="139"/>
        <v>187.76716002016639</v>
      </c>
      <c r="BN208" s="450">
        <f t="shared" si="140"/>
        <v>129.0080487522057</v>
      </c>
      <c r="BQ208" s="549">
        <f t="shared" si="143"/>
        <v>41380</v>
      </c>
      <c r="BR208" s="450">
        <f t="shared" si="141"/>
        <v>93.824044832367036</v>
      </c>
      <c r="BT208" s="450">
        <f t="shared" si="144"/>
        <v>105.14372825812957</v>
      </c>
    </row>
    <row r="209" spans="1:72">
      <c r="A209" s="6">
        <v>4</v>
      </c>
      <c r="B209" s="6">
        <v>17</v>
      </c>
      <c r="C209" s="143">
        <f t="shared" si="142"/>
        <v>41015</v>
      </c>
      <c r="D209" s="82">
        <f t="shared" si="109"/>
        <v>251.91355413333338</v>
      </c>
      <c r="E209" s="82">
        <f t="shared" si="110"/>
        <v>127.00648567073532</v>
      </c>
      <c r="F209" s="355">
        <v>97.190030000000007</v>
      </c>
      <c r="G209" s="355">
        <v>194.38006000000001</v>
      </c>
      <c r="H209" s="355">
        <v>119.0082</v>
      </c>
      <c r="I209" s="355">
        <v>261.81804</v>
      </c>
      <c r="J209" s="355">
        <v>122.97514000000001</v>
      </c>
      <c r="K209" s="355">
        <v>77.355330000000009</v>
      </c>
      <c r="L209" s="355">
        <v>192.39659</v>
      </c>
      <c r="M209" s="355">
        <v>263.80151000000001</v>
      </c>
      <c r="N209" s="355">
        <v>75.371859999999998</v>
      </c>
      <c r="O209" s="355">
        <v>265.78498000000002</v>
      </c>
      <c r="P209" s="355">
        <v>698.18144000000007</v>
      </c>
      <c r="Q209" s="355">
        <v>385.11053520000002</v>
      </c>
      <c r="R209" s="82">
        <v>257.58999999999997</v>
      </c>
      <c r="S209" s="82">
        <v>388.69</v>
      </c>
      <c r="T209" s="82">
        <v>377.75</v>
      </c>
      <c r="U209" s="82">
        <v>232.29</v>
      </c>
      <c r="V209" s="82">
        <v>150.77000000000001</v>
      </c>
      <c r="W209" s="82">
        <v>256.99</v>
      </c>
      <c r="X209" s="82">
        <v>126.47</v>
      </c>
      <c r="Y209" s="82">
        <v>243.46</v>
      </c>
      <c r="Z209" s="82">
        <v>202.29</v>
      </c>
      <c r="AA209" s="82">
        <v>364.7</v>
      </c>
      <c r="AB209" s="82">
        <v>305.25</v>
      </c>
      <c r="AC209" s="82">
        <v>145.18</v>
      </c>
      <c r="AD209" s="82">
        <v>104.26</v>
      </c>
      <c r="AE209" s="82">
        <v>327.96676450000001</v>
      </c>
      <c r="AF209" s="10">
        <v>263.02795670000006</v>
      </c>
      <c r="AG209" s="10">
        <v>286.78992729999999</v>
      </c>
      <c r="AH209" s="10">
        <v>484.91874560000002</v>
      </c>
      <c r="AI209" s="10">
        <v>285.63951470000001</v>
      </c>
      <c r="AK209" s="450">
        <f t="shared" si="111"/>
        <v>48.999258885807919</v>
      </c>
      <c r="AL209" s="450">
        <f t="shared" si="112"/>
        <v>97.998517771615838</v>
      </c>
      <c r="AM209" s="450">
        <f t="shared" si="113"/>
        <v>59.999092513234181</v>
      </c>
      <c r="AN209" s="450">
        <f t="shared" si="114"/>
        <v>131.99800352911521</v>
      </c>
      <c r="AO209" s="450">
        <f t="shared" si="115"/>
        <v>61.999062263675327</v>
      </c>
      <c r="AP209" s="450">
        <f t="shared" si="116"/>
        <v>38.999410133602225</v>
      </c>
      <c r="AQ209" s="450">
        <f t="shared" si="117"/>
        <v>96.998532896395261</v>
      </c>
      <c r="AR209" s="450">
        <f t="shared" si="118"/>
        <v>132.99798840433576</v>
      </c>
      <c r="AS209" s="450">
        <f t="shared" si="119"/>
        <v>37.999425258381649</v>
      </c>
      <c r="AT209" s="450">
        <f t="shared" si="120"/>
        <v>133.99797327955633</v>
      </c>
      <c r="AU209" s="450">
        <f t="shared" si="121"/>
        <v>351.99467607764058</v>
      </c>
      <c r="AV209" s="450">
        <f t="shared" si="122"/>
        <v>194.1570633728258</v>
      </c>
      <c r="AW209" s="450">
        <f t="shared" si="123"/>
        <v>129.86639778169899</v>
      </c>
      <c r="AX209" s="450">
        <f t="shared" si="124"/>
        <v>195.9616838921099</v>
      </c>
      <c r="AY209" s="450">
        <f t="shared" si="125"/>
        <v>190.44618099319385</v>
      </c>
      <c r="AZ209" s="450">
        <f t="shared" si="126"/>
        <v>117.1111671288127</v>
      </c>
      <c r="BA209" s="450">
        <f t="shared" si="127"/>
        <v>76.012099823544247</v>
      </c>
      <c r="BB209" s="450">
        <f t="shared" si="128"/>
        <v>129.56390219309301</v>
      </c>
      <c r="BC209" s="450">
        <f t="shared" si="129"/>
        <v>63.761028485001262</v>
      </c>
      <c r="BD209" s="450">
        <f t="shared" si="130"/>
        <v>122.74262667002773</v>
      </c>
      <c r="BE209" s="450">
        <f t="shared" si="131"/>
        <v>101.98638769851273</v>
      </c>
      <c r="BF209" s="450">
        <f t="shared" si="132"/>
        <v>183.86690194101334</v>
      </c>
      <c r="BG209" s="450">
        <f t="shared" si="133"/>
        <v>153.89463070330223</v>
      </c>
      <c r="BH209" s="450">
        <f t="shared" si="134"/>
        <v>73.193849256365013</v>
      </c>
      <c r="BI209" s="450">
        <f t="shared" si="135"/>
        <v>52.563650113435848</v>
      </c>
      <c r="BJ209" s="450">
        <f t="shared" si="136"/>
        <v>165.34749911772121</v>
      </c>
      <c r="BK209" s="450">
        <f t="shared" si="137"/>
        <v>132.60799430299977</v>
      </c>
      <c r="BL209" s="450">
        <f t="shared" si="138"/>
        <v>144.58781310814217</v>
      </c>
      <c r="BM209" s="450">
        <f t="shared" si="139"/>
        <v>244.47630229392487</v>
      </c>
      <c r="BN209" s="450">
        <f t="shared" si="140"/>
        <v>144.00782188051426</v>
      </c>
      <c r="BQ209" s="549">
        <f t="shared" si="143"/>
        <v>41381</v>
      </c>
      <c r="BR209" s="450">
        <f t="shared" si="141"/>
        <v>126.41501163347618</v>
      </c>
      <c r="BT209" s="450">
        <f t="shared" si="144"/>
        <v>129.71514998739599</v>
      </c>
    </row>
    <row r="210" spans="1:72">
      <c r="A210" s="6">
        <v>4</v>
      </c>
      <c r="B210" s="6">
        <v>18</v>
      </c>
      <c r="C210" s="143">
        <f t="shared" si="142"/>
        <v>41016</v>
      </c>
      <c r="D210" s="82">
        <f t="shared" si="109"/>
        <v>272.43109285999998</v>
      </c>
      <c r="E210" s="82">
        <f t="shared" si="110"/>
        <v>137.35075038190644</v>
      </c>
      <c r="F210" s="355">
        <v>109.09085</v>
      </c>
      <c r="G210" s="355">
        <v>194.38006000000001</v>
      </c>
      <c r="H210" s="355">
        <v>142.80984000000001</v>
      </c>
      <c r="I210" s="355">
        <v>261.81804</v>
      </c>
      <c r="J210" s="355">
        <v>226.11557999999999</v>
      </c>
      <c r="K210" s="355">
        <v>111.07432</v>
      </c>
      <c r="L210" s="355">
        <v>214.21476000000001</v>
      </c>
      <c r="M210" s="355">
        <v>255.86763000000002</v>
      </c>
      <c r="N210" s="355">
        <v>115.04126000000001</v>
      </c>
      <c r="O210" s="355">
        <v>313.38826</v>
      </c>
      <c r="P210" s="355">
        <v>771.56983000000002</v>
      </c>
      <c r="Q210" s="355">
        <v>353.57336220000002</v>
      </c>
      <c r="R210" s="82">
        <v>349.23</v>
      </c>
      <c r="S210" s="82">
        <v>340.77</v>
      </c>
      <c r="T210" s="82">
        <v>399.61</v>
      </c>
      <c r="U210" s="82">
        <v>250.92</v>
      </c>
      <c r="V210" s="82">
        <v>180.68</v>
      </c>
      <c r="W210" s="82">
        <v>345.13</v>
      </c>
      <c r="X210" s="82">
        <v>141.04</v>
      </c>
      <c r="Y210" s="82">
        <v>315.24</v>
      </c>
      <c r="Z210" s="82">
        <v>202.3</v>
      </c>
      <c r="AA210" s="82">
        <v>368.45</v>
      </c>
      <c r="AB210" s="82">
        <v>398.12</v>
      </c>
      <c r="AC210" s="82">
        <v>140.07</v>
      </c>
      <c r="AD210" s="82">
        <v>119.61</v>
      </c>
      <c r="AE210" s="82">
        <v>422.49894469999998</v>
      </c>
      <c r="AF210" s="10">
        <v>259.73539649999998</v>
      </c>
      <c r="AG210" s="10">
        <v>273.6196865</v>
      </c>
      <c r="AH210" s="10">
        <v>289.26926480000003</v>
      </c>
      <c r="AI210" s="10">
        <v>307.69570110000001</v>
      </c>
      <c r="AK210" s="450">
        <f t="shared" si="111"/>
        <v>54.999168137131335</v>
      </c>
      <c r="AL210" s="450">
        <f t="shared" si="112"/>
        <v>97.998517771615838</v>
      </c>
      <c r="AM210" s="450">
        <f t="shared" si="113"/>
        <v>71.998911015881021</v>
      </c>
      <c r="AN210" s="450">
        <f t="shared" si="114"/>
        <v>131.99800352911521</v>
      </c>
      <c r="AO210" s="450">
        <f t="shared" si="115"/>
        <v>113.99827577514495</v>
      </c>
      <c r="AP210" s="450">
        <f t="shared" si="116"/>
        <v>55.999153012351904</v>
      </c>
      <c r="AQ210" s="450">
        <f t="shared" si="117"/>
        <v>107.99836652382153</v>
      </c>
      <c r="AR210" s="450">
        <f t="shared" si="118"/>
        <v>128.99804890345351</v>
      </c>
      <c r="AS210" s="450">
        <f t="shared" si="119"/>
        <v>57.999122762793043</v>
      </c>
      <c r="AT210" s="450">
        <f t="shared" si="120"/>
        <v>157.99761028485</v>
      </c>
      <c r="AU210" s="450">
        <f t="shared" si="121"/>
        <v>388.99411646080159</v>
      </c>
      <c r="AV210" s="450">
        <f t="shared" si="122"/>
        <v>178.25730385681877</v>
      </c>
      <c r="AW210" s="450">
        <f t="shared" si="123"/>
        <v>176.06755734812202</v>
      </c>
      <c r="AX210" s="450">
        <f t="shared" si="124"/>
        <v>171.80236954877739</v>
      </c>
      <c r="AY210" s="450">
        <f t="shared" si="125"/>
        <v>201.46710360473909</v>
      </c>
      <c r="AZ210" s="450">
        <f t="shared" si="126"/>
        <v>126.50365515502898</v>
      </c>
      <c r="BA210" s="450">
        <f t="shared" si="127"/>
        <v>91.091504915553315</v>
      </c>
      <c r="BB210" s="450">
        <f t="shared" si="128"/>
        <v>174.00050415931435</v>
      </c>
      <c r="BC210" s="450">
        <f t="shared" si="129"/>
        <v>71.10662969498361</v>
      </c>
      <c r="BD210" s="450">
        <f t="shared" si="130"/>
        <v>158.93118225359214</v>
      </c>
      <c r="BE210" s="450">
        <f t="shared" si="131"/>
        <v>101.99142929165616</v>
      </c>
      <c r="BF210" s="450">
        <f t="shared" si="132"/>
        <v>185.75749936980085</v>
      </c>
      <c r="BG210" s="450">
        <f t="shared" si="133"/>
        <v>200.71590622636754</v>
      </c>
      <c r="BH210" s="450">
        <f t="shared" si="134"/>
        <v>70.617595160070579</v>
      </c>
      <c r="BI210" s="450">
        <f t="shared" si="135"/>
        <v>60.302495588606</v>
      </c>
      <c r="BJ210" s="450">
        <f t="shared" si="136"/>
        <v>213.00677827073355</v>
      </c>
      <c r="BK210" s="450">
        <f t="shared" si="137"/>
        <v>130.94801941013358</v>
      </c>
      <c r="BL210" s="450">
        <f t="shared" si="138"/>
        <v>137.94791353667759</v>
      </c>
      <c r="BM210" s="450">
        <f t="shared" si="139"/>
        <v>145.83779420216788</v>
      </c>
      <c r="BN210" s="450">
        <f t="shared" si="140"/>
        <v>155.12765369296699</v>
      </c>
      <c r="BQ210" s="549">
        <f t="shared" si="143"/>
        <v>41382</v>
      </c>
      <c r="BR210" s="450">
        <f t="shared" si="141"/>
        <v>107.04495352911519</v>
      </c>
      <c r="BT210" s="450">
        <f t="shared" si="144"/>
        <v>131.4730114696244</v>
      </c>
    </row>
    <row r="211" spans="1:72">
      <c r="A211" s="6">
        <v>4</v>
      </c>
      <c r="B211" s="6">
        <v>19</v>
      </c>
      <c r="C211" s="143">
        <f t="shared" si="142"/>
        <v>41017</v>
      </c>
      <c r="D211" s="82">
        <f t="shared" si="109"/>
        <v>277.61590126999994</v>
      </c>
      <c r="E211" s="82">
        <f t="shared" si="110"/>
        <v>139.96475937120294</v>
      </c>
      <c r="F211" s="355">
        <v>130.90902</v>
      </c>
      <c r="G211" s="355">
        <v>168.59495000000001</v>
      </c>
      <c r="H211" s="355">
        <v>180.49576999999999</v>
      </c>
      <c r="I211" s="355">
        <v>218.18170000000001</v>
      </c>
      <c r="J211" s="355">
        <v>245.95028000000002</v>
      </c>
      <c r="K211" s="355">
        <v>138.84290000000001</v>
      </c>
      <c r="L211" s="355">
        <v>281.65273999999999</v>
      </c>
      <c r="M211" s="355">
        <v>220.16517000000002</v>
      </c>
      <c r="N211" s="355">
        <v>120.99167</v>
      </c>
      <c r="O211" s="355">
        <v>337.18990000000002</v>
      </c>
      <c r="P211" s="355">
        <v>791.40453000000002</v>
      </c>
      <c r="Q211" s="355">
        <v>321.50065230000001</v>
      </c>
      <c r="R211" s="82">
        <v>401.68</v>
      </c>
      <c r="S211" s="82">
        <v>339.43</v>
      </c>
      <c r="T211" s="82">
        <v>466.93</v>
      </c>
      <c r="U211" s="82">
        <v>285.77</v>
      </c>
      <c r="V211" s="82">
        <v>151.44</v>
      </c>
      <c r="W211" s="82">
        <v>275.88</v>
      </c>
      <c r="X211" s="82">
        <v>122.36</v>
      </c>
      <c r="Y211" s="82">
        <v>352.55</v>
      </c>
      <c r="Z211" s="82">
        <v>202.32</v>
      </c>
      <c r="AA211" s="82">
        <v>343.78</v>
      </c>
      <c r="AB211" s="82">
        <v>433.69</v>
      </c>
      <c r="AC211" s="82">
        <v>127.79</v>
      </c>
      <c r="AD211" s="82">
        <v>119.61</v>
      </c>
      <c r="AE211" s="82">
        <v>385.60640269999999</v>
      </c>
      <c r="AF211" s="10">
        <v>351.60972690000006</v>
      </c>
      <c r="AG211" s="10">
        <v>292.38331269999998</v>
      </c>
      <c r="AH211" s="10">
        <v>234.12879880000003</v>
      </c>
      <c r="AI211" s="10">
        <v>285.63951470000001</v>
      </c>
      <c r="AK211" s="450">
        <f t="shared" si="111"/>
        <v>65.999001764557605</v>
      </c>
      <c r="AL211" s="450">
        <f t="shared" si="112"/>
        <v>84.998714393748429</v>
      </c>
      <c r="AM211" s="450">
        <f t="shared" si="113"/>
        <v>90.998623645071831</v>
      </c>
      <c r="AN211" s="450">
        <f t="shared" si="114"/>
        <v>109.99833627426267</v>
      </c>
      <c r="AO211" s="450">
        <f t="shared" si="115"/>
        <v>123.99812452735065</v>
      </c>
      <c r="AP211" s="450">
        <f t="shared" si="116"/>
        <v>69.998941265439882</v>
      </c>
      <c r="AQ211" s="450">
        <f t="shared" si="117"/>
        <v>141.99785228132089</v>
      </c>
      <c r="AR211" s="450">
        <f t="shared" si="118"/>
        <v>110.99832114948325</v>
      </c>
      <c r="AS211" s="450">
        <f t="shared" si="119"/>
        <v>60.999077388454751</v>
      </c>
      <c r="AT211" s="450">
        <f t="shared" si="120"/>
        <v>169.99742878749686</v>
      </c>
      <c r="AU211" s="450">
        <f t="shared" si="121"/>
        <v>398.9939652130073</v>
      </c>
      <c r="AV211" s="450">
        <f t="shared" si="122"/>
        <v>162.08754842450216</v>
      </c>
      <c r="AW211" s="450">
        <f t="shared" si="123"/>
        <v>202.5107133854298</v>
      </c>
      <c r="AX211" s="450">
        <f t="shared" si="124"/>
        <v>171.12679606755734</v>
      </c>
      <c r="AY211" s="450">
        <f t="shared" si="125"/>
        <v>235.40710864633223</v>
      </c>
      <c r="AZ211" s="450">
        <f t="shared" si="126"/>
        <v>144.07360725989412</v>
      </c>
      <c r="BA211" s="450">
        <f t="shared" si="127"/>
        <v>76.349886564154275</v>
      </c>
      <c r="BB211" s="450">
        <f t="shared" si="128"/>
        <v>139.08747164103858</v>
      </c>
      <c r="BC211" s="450">
        <f t="shared" si="129"/>
        <v>61.688933703050161</v>
      </c>
      <c r="BD211" s="450">
        <f t="shared" si="130"/>
        <v>177.74136627174187</v>
      </c>
      <c r="BE211" s="450">
        <f t="shared" si="131"/>
        <v>102.00151247794302</v>
      </c>
      <c r="BF211" s="450">
        <f t="shared" si="132"/>
        <v>173.31988908495083</v>
      </c>
      <c r="BG211" s="450">
        <f t="shared" si="133"/>
        <v>218.64885303755986</v>
      </c>
      <c r="BH211" s="450">
        <f t="shared" si="134"/>
        <v>64.426518779934455</v>
      </c>
      <c r="BI211" s="450">
        <f t="shared" si="135"/>
        <v>60.302495588606</v>
      </c>
      <c r="BJ211" s="450">
        <f t="shared" si="136"/>
        <v>194.40705959163094</v>
      </c>
      <c r="BK211" s="450">
        <f t="shared" si="137"/>
        <v>177.2673188303504</v>
      </c>
      <c r="BL211" s="450">
        <f t="shared" si="138"/>
        <v>147.40777045626416</v>
      </c>
      <c r="BM211" s="450">
        <f t="shared" si="139"/>
        <v>118.03821467103606</v>
      </c>
      <c r="BN211" s="450">
        <f t="shared" si="140"/>
        <v>144.00782188051426</v>
      </c>
      <c r="BQ211" s="549">
        <f t="shared" si="143"/>
        <v>41383</v>
      </c>
      <c r="BR211" s="450">
        <f t="shared" si="141"/>
        <v>107.98947891353669</v>
      </c>
      <c r="BT211" s="450">
        <f t="shared" si="144"/>
        <v>140.54266196117973</v>
      </c>
    </row>
    <row r="212" spans="1:72">
      <c r="A212" s="6">
        <v>4</v>
      </c>
      <c r="B212" s="6">
        <v>20</v>
      </c>
      <c r="C212" s="143">
        <f t="shared" si="142"/>
        <v>41018</v>
      </c>
      <c r="D212" s="82">
        <f t="shared" si="109"/>
        <v>276.69561006000004</v>
      </c>
      <c r="E212" s="82">
        <f t="shared" si="110"/>
        <v>139.50077896817194</v>
      </c>
      <c r="F212" s="355">
        <v>111.07432</v>
      </c>
      <c r="G212" s="355">
        <v>158.67760000000001</v>
      </c>
      <c r="H212" s="355">
        <v>218.18170000000001</v>
      </c>
      <c r="I212" s="355">
        <v>198.34700000000001</v>
      </c>
      <c r="J212" s="355">
        <v>277.68580000000003</v>
      </c>
      <c r="K212" s="355">
        <v>176.52883</v>
      </c>
      <c r="L212" s="355">
        <v>277.68580000000003</v>
      </c>
      <c r="M212" s="355">
        <v>228.09905000000001</v>
      </c>
      <c r="N212" s="355">
        <v>99.173500000000004</v>
      </c>
      <c r="O212" s="355">
        <v>291.57008999999999</v>
      </c>
      <c r="P212" s="355">
        <v>654.54510000000005</v>
      </c>
      <c r="Q212" s="355">
        <v>316.04610980000001</v>
      </c>
      <c r="R212" s="82">
        <v>420.94</v>
      </c>
      <c r="S212" s="82">
        <v>335.2</v>
      </c>
      <c r="T212" s="82">
        <v>529.67999999999995</v>
      </c>
      <c r="U212" s="82">
        <v>310.08999999999997</v>
      </c>
      <c r="V212" s="82">
        <v>159.12</v>
      </c>
      <c r="W212" s="82">
        <v>217.6</v>
      </c>
      <c r="X212" s="82">
        <v>124.05</v>
      </c>
      <c r="Y212" s="82">
        <v>410.95</v>
      </c>
      <c r="Z212" s="82">
        <v>216.54</v>
      </c>
      <c r="AA212" s="82">
        <v>295.67</v>
      </c>
      <c r="AB212" s="82">
        <v>483.73</v>
      </c>
      <c r="AC212" s="82">
        <v>108.35</v>
      </c>
      <c r="AD212" s="82">
        <v>180.64</v>
      </c>
      <c r="AE212" s="82">
        <v>319.69569460000002</v>
      </c>
      <c r="AF212" s="10">
        <v>356.76674890000004</v>
      </c>
      <c r="AG212" s="10">
        <v>335.64279340000002</v>
      </c>
      <c r="AH212" s="10">
        <v>209.11724210000003</v>
      </c>
      <c r="AI212" s="10">
        <v>279.47092300000003</v>
      </c>
      <c r="AK212" s="450">
        <f t="shared" si="111"/>
        <v>55.999153012351904</v>
      </c>
      <c r="AL212" s="450">
        <f t="shared" si="112"/>
        <v>79.998790017645575</v>
      </c>
      <c r="AM212" s="450">
        <f t="shared" si="113"/>
        <v>109.99833627426267</v>
      </c>
      <c r="AN212" s="450">
        <f t="shared" si="114"/>
        <v>99.998487522056976</v>
      </c>
      <c r="AO212" s="450">
        <f t="shared" si="115"/>
        <v>139.99788253087976</v>
      </c>
      <c r="AP212" s="450">
        <f t="shared" si="116"/>
        <v>88.998653894630706</v>
      </c>
      <c r="AQ212" s="450">
        <f t="shared" si="117"/>
        <v>139.99788253087976</v>
      </c>
      <c r="AR212" s="450">
        <f t="shared" si="118"/>
        <v>114.99826065036551</v>
      </c>
      <c r="AS212" s="450">
        <f t="shared" si="119"/>
        <v>49.999243761028488</v>
      </c>
      <c r="AT212" s="450">
        <f t="shared" si="120"/>
        <v>146.99777665742374</v>
      </c>
      <c r="AU212" s="450">
        <f t="shared" si="121"/>
        <v>329.99500882278801</v>
      </c>
      <c r="AV212" s="450">
        <f t="shared" si="122"/>
        <v>159.33759001764557</v>
      </c>
      <c r="AW212" s="450">
        <f t="shared" si="123"/>
        <v>212.22082177968238</v>
      </c>
      <c r="AX212" s="450">
        <f t="shared" si="124"/>
        <v>168.99420216788505</v>
      </c>
      <c r="AY212" s="450">
        <f t="shared" si="125"/>
        <v>267.0431056213763</v>
      </c>
      <c r="AZ212" s="450">
        <f t="shared" si="126"/>
        <v>156.33476178472395</v>
      </c>
      <c r="BA212" s="450">
        <f t="shared" si="127"/>
        <v>80.221830098311074</v>
      </c>
      <c r="BB212" s="450">
        <f t="shared" si="128"/>
        <v>109.70506680110914</v>
      </c>
      <c r="BC212" s="450">
        <f t="shared" si="129"/>
        <v>62.540962944290392</v>
      </c>
      <c r="BD212" s="450">
        <f t="shared" si="130"/>
        <v>207.18427022939247</v>
      </c>
      <c r="BE212" s="450">
        <f t="shared" si="131"/>
        <v>109.17065792790521</v>
      </c>
      <c r="BF212" s="450">
        <f t="shared" si="132"/>
        <v>149.06478447189312</v>
      </c>
      <c r="BG212" s="450">
        <f t="shared" si="133"/>
        <v>243.87698512730023</v>
      </c>
      <c r="BH212" s="450">
        <f t="shared" si="134"/>
        <v>54.625661709100072</v>
      </c>
      <c r="BI212" s="450">
        <f t="shared" si="135"/>
        <v>91.071338542979575</v>
      </c>
      <c r="BJ212" s="450">
        <f t="shared" si="136"/>
        <v>161.17756218805144</v>
      </c>
      <c r="BK212" s="450">
        <f t="shared" si="137"/>
        <v>179.86727950592388</v>
      </c>
      <c r="BL212" s="450">
        <f t="shared" si="138"/>
        <v>169.2174405848248</v>
      </c>
      <c r="BM212" s="450">
        <f t="shared" si="139"/>
        <v>105.42840539450468</v>
      </c>
      <c r="BN212" s="450">
        <f t="shared" si="140"/>
        <v>140.89786891857827</v>
      </c>
      <c r="BQ212" s="549">
        <f t="shared" si="143"/>
        <v>41384</v>
      </c>
      <c r="BR212" s="450">
        <f t="shared" si="141"/>
        <v>114.14721338542981</v>
      </c>
      <c r="BT212" s="450">
        <f t="shared" si="144"/>
        <v>139.99788253087976</v>
      </c>
    </row>
    <row r="213" spans="1:72">
      <c r="A213" s="6">
        <v>4</v>
      </c>
      <c r="B213" s="6">
        <v>21</v>
      </c>
      <c r="C213" s="143">
        <f t="shared" si="142"/>
        <v>41019</v>
      </c>
      <c r="D213" s="82">
        <f t="shared" si="109"/>
        <v>271.33648267000001</v>
      </c>
      <c r="E213" s="82">
        <f t="shared" si="110"/>
        <v>136.79888411218724</v>
      </c>
      <c r="F213" s="355">
        <v>109.09085</v>
      </c>
      <c r="G213" s="355">
        <v>132.89249000000001</v>
      </c>
      <c r="H213" s="355">
        <v>172.56189000000001</v>
      </c>
      <c r="I213" s="355">
        <v>196.36353</v>
      </c>
      <c r="J213" s="355">
        <v>243.96681000000001</v>
      </c>
      <c r="K213" s="355">
        <v>249.91722000000001</v>
      </c>
      <c r="L213" s="355">
        <v>245.95028000000002</v>
      </c>
      <c r="M213" s="355">
        <v>212.23129</v>
      </c>
      <c r="N213" s="355">
        <v>138.84290000000001</v>
      </c>
      <c r="O213" s="355">
        <v>218.18170000000001</v>
      </c>
      <c r="P213" s="355">
        <v>491.90056000000004</v>
      </c>
      <c r="Q213" s="355">
        <v>342.14857499999999</v>
      </c>
      <c r="R213" s="82">
        <v>344.59</v>
      </c>
      <c r="S213" s="82">
        <v>407.62</v>
      </c>
      <c r="T213" s="82">
        <v>636.91</v>
      </c>
      <c r="U213" s="82">
        <v>253.34</v>
      </c>
      <c r="V213" s="82">
        <v>181.36</v>
      </c>
      <c r="W213" s="82">
        <v>221.68</v>
      </c>
      <c r="X213" s="82">
        <v>150.35</v>
      </c>
      <c r="Y213" s="82">
        <v>474.65</v>
      </c>
      <c r="Z213" s="82">
        <v>173.24</v>
      </c>
      <c r="AA213" s="82">
        <v>287.92</v>
      </c>
      <c r="AB213" s="82">
        <v>576.04999999999995</v>
      </c>
      <c r="AC213" s="82">
        <v>134.16999999999999</v>
      </c>
      <c r="AD213" s="82">
        <v>210.62</v>
      </c>
      <c r="AE213" s="82">
        <v>363.76839800000005</v>
      </c>
      <c r="AF213" s="10">
        <v>275.04778490000001</v>
      </c>
      <c r="AG213" s="10">
        <v>259.83456999999999</v>
      </c>
      <c r="AH213" s="10">
        <v>153.50074330000001</v>
      </c>
      <c r="AI213" s="10">
        <v>281.39488890000001</v>
      </c>
      <c r="AK213" s="450">
        <f t="shared" si="111"/>
        <v>54.999168137131335</v>
      </c>
      <c r="AL213" s="450">
        <f t="shared" si="112"/>
        <v>66.998986639778167</v>
      </c>
      <c r="AM213" s="450">
        <f t="shared" si="113"/>
        <v>86.998684144189568</v>
      </c>
      <c r="AN213" s="450">
        <f t="shared" si="114"/>
        <v>98.9985026468364</v>
      </c>
      <c r="AO213" s="450">
        <f t="shared" si="115"/>
        <v>122.99813965213008</v>
      </c>
      <c r="AP213" s="450">
        <f t="shared" si="116"/>
        <v>125.99809427779179</v>
      </c>
      <c r="AQ213" s="450">
        <f t="shared" si="117"/>
        <v>123.99812452735065</v>
      </c>
      <c r="AR213" s="450">
        <f t="shared" si="118"/>
        <v>106.99838164860095</v>
      </c>
      <c r="AS213" s="450">
        <f t="shared" si="119"/>
        <v>69.998941265439882</v>
      </c>
      <c r="AT213" s="450">
        <f t="shared" si="120"/>
        <v>109.99833627426267</v>
      </c>
      <c r="AU213" s="450">
        <f t="shared" si="121"/>
        <v>247.99624905470131</v>
      </c>
      <c r="AV213" s="450">
        <f t="shared" si="122"/>
        <v>172.49739097554826</v>
      </c>
      <c r="AW213" s="450">
        <f t="shared" si="123"/>
        <v>173.72825812956893</v>
      </c>
      <c r="AX213" s="450">
        <f t="shared" si="124"/>
        <v>205.50541971262919</v>
      </c>
      <c r="AY213" s="450">
        <f t="shared" si="125"/>
        <v>321.10410889841188</v>
      </c>
      <c r="AZ213" s="450">
        <f t="shared" si="126"/>
        <v>127.72372069573986</v>
      </c>
      <c r="BA213" s="450">
        <f t="shared" si="127"/>
        <v>91.434333249306789</v>
      </c>
      <c r="BB213" s="450">
        <f t="shared" si="128"/>
        <v>111.76203680362995</v>
      </c>
      <c r="BC213" s="450">
        <f t="shared" si="129"/>
        <v>75.800352911520037</v>
      </c>
      <c r="BD213" s="450">
        <f t="shared" si="130"/>
        <v>239.29921855306276</v>
      </c>
      <c r="BE213" s="450">
        <f t="shared" si="131"/>
        <v>87.340559616838931</v>
      </c>
      <c r="BF213" s="450">
        <f t="shared" si="132"/>
        <v>145.1575497857323</v>
      </c>
      <c r="BG213" s="450">
        <f t="shared" si="133"/>
        <v>290.42097302747663</v>
      </c>
      <c r="BH213" s="450">
        <f t="shared" si="134"/>
        <v>67.643055205444909</v>
      </c>
      <c r="BI213" s="450">
        <f t="shared" si="135"/>
        <v>106.18603478699269</v>
      </c>
      <c r="BJ213" s="450">
        <f t="shared" si="136"/>
        <v>183.3972261154525</v>
      </c>
      <c r="BK213" s="450">
        <f t="shared" si="137"/>
        <v>138.66790264683641</v>
      </c>
      <c r="BL213" s="450">
        <f t="shared" si="138"/>
        <v>130.99801865389463</v>
      </c>
      <c r="BM213" s="450">
        <f t="shared" si="139"/>
        <v>77.388829493319889</v>
      </c>
      <c r="BN213" s="450">
        <f t="shared" si="140"/>
        <v>141.86785424754223</v>
      </c>
      <c r="BQ213" s="549">
        <f t="shared" si="143"/>
        <v>41385</v>
      </c>
      <c r="BR213" s="450">
        <f t="shared" si="141"/>
        <v>103.41927504411396</v>
      </c>
      <c r="BT213" s="450">
        <f t="shared" si="144"/>
        <v>123.49813208974037</v>
      </c>
    </row>
    <row r="214" spans="1:72">
      <c r="A214" s="6">
        <v>4</v>
      </c>
      <c r="B214" s="6">
        <v>22</v>
      </c>
      <c r="C214" s="143">
        <f t="shared" si="142"/>
        <v>41020</v>
      </c>
      <c r="D214" s="82">
        <f t="shared" si="109"/>
        <v>277.01858220000003</v>
      </c>
      <c r="E214" s="82">
        <f t="shared" si="110"/>
        <v>139.66361084362254</v>
      </c>
      <c r="F214" s="355">
        <v>117.02473000000001</v>
      </c>
      <c r="G214" s="355">
        <v>158.67760000000001</v>
      </c>
      <c r="H214" s="355">
        <v>134.87595999999999</v>
      </c>
      <c r="I214" s="355">
        <v>236.03293000000002</v>
      </c>
      <c r="J214" s="355">
        <v>241.98334</v>
      </c>
      <c r="K214" s="355">
        <v>309.42132000000004</v>
      </c>
      <c r="L214" s="355">
        <v>234.04946000000001</v>
      </c>
      <c r="M214" s="355">
        <v>214.21476000000001</v>
      </c>
      <c r="N214" s="355">
        <v>115.04126000000001</v>
      </c>
      <c r="O214" s="355">
        <v>190.41311999999999</v>
      </c>
      <c r="P214" s="355">
        <v>458.18157000000002</v>
      </c>
      <c r="Q214" s="355">
        <v>451.02124329999998</v>
      </c>
      <c r="R214" s="82">
        <v>350.55</v>
      </c>
      <c r="S214" s="82">
        <v>319.14</v>
      </c>
      <c r="T214" s="82">
        <v>639.41</v>
      </c>
      <c r="U214" s="82">
        <v>318.85000000000002</v>
      </c>
      <c r="V214" s="82">
        <v>158.59</v>
      </c>
      <c r="W214" s="82">
        <v>247.77</v>
      </c>
      <c r="X214" s="82">
        <v>174.82</v>
      </c>
      <c r="Y214" s="82">
        <v>554.80999999999995</v>
      </c>
      <c r="Z214" s="82">
        <v>187.69</v>
      </c>
      <c r="AA214" s="82">
        <v>267.67</v>
      </c>
      <c r="AB214" s="82">
        <v>483.39</v>
      </c>
      <c r="AC214" s="82">
        <v>154.46</v>
      </c>
      <c r="AD214" s="82">
        <v>232.98</v>
      </c>
      <c r="AE214" s="82">
        <v>429.99646130000002</v>
      </c>
      <c r="AF214" s="10">
        <v>311.99983100000003</v>
      </c>
      <c r="AG214" s="10">
        <v>225.02467150000001</v>
      </c>
      <c r="AH214" s="10">
        <v>155.26603160000002</v>
      </c>
      <c r="AI214" s="10">
        <v>237.20317730000002</v>
      </c>
      <c r="AK214" s="450">
        <f t="shared" si="111"/>
        <v>58.999107638013612</v>
      </c>
      <c r="AL214" s="450">
        <f t="shared" si="112"/>
        <v>79.998790017645575</v>
      </c>
      <c r="AM214" s="450">
        <f t="shared" si="113"/>
        <v>67.998971514998729</v>
      </c>
      <c r="AN214" s="450">
        <f t="shared" si="114"/>
        <v>118.9982001512478</v>
      </c>
      <c r="AO214" s="450">
        <f t="shared" si="115"/>
        <v>121.9981547769095</v>
      </c>
      <c r="AP214" s="450">
        <f t="shared" si="116"/>
        <v>155.9976405344089</v>
      </c>
      <c r="AQ214" s="450">
        <f t="shared" si="117"/>
        <v>117.99821527602722</v>
      </c>
      <c r="AR214" s="450">
        <f t="shared" si="118"/>
        <v>107.99836652382153</v>
      </c>
      <c r="AS214" s="450">
        <f t="shared" si="119"/>
        <v>57.999122762793043</v>
      </c>
      <c r="AT214" s="450">
        <f t="shared" si="120"/>
        <v>95.998548021174685</v>
      </c>
      <c r="AU214" s="450">
        <f t="shared" si="121"/>
        <v>230.99650617595159</v>
      </c>
      <c r="AV214" s="450">
        <f t="shared" si="122"/>
        <v>227.38656077640533</v>
      </c>
      <c r="AW214" s="450">
        <f t="shared" si="123"/>
        <v>176.73304764305522</v>
      </c>
      <c r="AX214" s="450">
        <f t="shared" si="124"/>
        <v>160.89740357953113</v>
      </c>
      <c r="AY214" s="450">
        <f t="shared" si="125"/>
        <v>322.36450718427022</v>
      </c>
      <c r="AZ214" s="450">
        <f t="shared" si="126"/>
        <v>160.75119737837159</v>
      </c>
      <c r="BA214" s="450">
        <f t="shared" si="127"/>
        <v>79.954625661709102</v>
      </c>
      <c r="BB214" s="450">
        <f t="shared" si="128"/>
        <v>124.9155533148475</v>
      </c>
      <c r="BC214" s="450">
        <f t="shared" si="129"/>
        <v>88.137131333501387</v>
      </c>
      <c r="BD214" s="450">
        <f t="shared" si="130"/>
        <v>279.71262919082426</v>
      </c>
      <c r="BE214" s="450">
        <f t="shared" si="131"/>
        <v>94.625661709100072</v>
      </c>
      <c r="BF214" s="450">
        <f t="shared" si="132"/>
        <v>134.94832367027982</v>
      </c>
      <c r="BG214" s="450">
        <f t="shared" si="133"/>
        <v>243.70557096042347</v>
      </c>
      <c r="BH214" s="450">
        <f t="shared" si="134"/>
        <v>77.872447693471145</v>
      </c>
      <c r="BI214" s="450">
        <f t="shared" si="135"/>
        <v>117.4590370557096</v>
      </c>
      <c r="BJ214" s="450">
        <f t="shared" si="136"/>
        <v>216.78672109906731</v>
      </c>
      <c r="BK214" s="450">
        <f t="shared" si="137"/>
        <v>157.29762087219564</v>
      </c>
      <c r="BL214" s="450">
        <f t="shared" si="138"/>
        <v>113.44828409377364</v>
      </c>
      <c r="BM214" s="450">
        <f t="shared" si="139"/>
        <v>78.278816032266207</v>
      </c>
      <c r="BN214" s="450">
        <f t="shared" si="140"/>
        <v>119.58819122762795</v>
      </c>
      <c r="BQ214" s="549">
        <f t="shared" si="143"/>
        <v>41386</v>
      </c>
      <c r="BR214" s="450">
        <f t="shared" si="141"/>
        <v>108.24752490547014</v>
      </c>
      <c r="BT214" s="450">
        <f t="shared" si="144"/>
        <v>119.29319568943788</v>
      </c>
    </row>
    <row r="215" spans="1:72">
      <c r="A215" s="6">
        <v>4</v>
      </c>
      <c r="B215" s="6">
        <v>23</v>
      </c>
      <c r="C215" s="143">
        <f t="shared" si="142"/>
        <v>41021</v>
      </c>
      <c r="D215" s="82">
        <f t="shared" si="109"/>
        <v>296.95350289666663</v>
      </c>
      <c r="E215" s="82">
        <f t="shared" si="110"/>
        <v>149.71413880556128</v>
      </c>
      <c r="F215" s="355">
        <v>156.69413</v>
      </c>
      <c r="G215" s="355">
        <v>164.62801000000002</v>
      </c>
      <c r="H215" s="355">
        <v>158.67760000000001</v>
      </c>
      <c r="I215" s="355">
        <v>198.34700000000001</v>
      </c>
      <c r="J215" s="355">
        <v>257.85110000000003</v>
      </c>
      <c r="K215" s="355">
        <v>382.80971</v>
      </c>
      <c r="L215" s="355">
        <v>214.21476000000001</v>
      </c>
      <c r="M215" s="355">
        <v>255.86763000000002</v>
      </c>
      <c r="N215" s="355">
        <v>130.90902</v>
      </c>
      <c r="O215" s="355">
        <v>212.23129</v>
      </c>
      <c r="P215" s="355">
        <v>438.34687000000002</v>
      </c>
      <c r="Q215" s="355">
        <v>564.49556200000006</v>
      </c>
      <c r="R215" s="82">
        <v>462.5</v>
      </c>
      <c r="S215" s="82">
        <v>339.44</v>
      </c>
      <c r="T215" s="82">
        <v>627.76</v>
      </c>
      <c r="U215" s="82">
        <v>351.3</v>
      </c>
      <c r="V215" s="82">
        <v>153.97999999999999</v>
      </c>
      <c r="W215" s="82">
        <v>217.99</v>
      </c>
      <c r="X215" s="82">
        <v>282.22000000000003</v>
      </c>
      <c r="Y215" s="82">
        <v>620.85</v>
      </c>
      <c r="Z215" s="82">
        <v>206.33</v>
      </c>
      <c r="AA215" s="82">
        <v>268.11</v>
      </c>
      <c r="AB215" s="82">
        <v>459.89</v>
      </c>
      <c r="AC215" s="82">
        <v>237.85</v>
      </c>
      <c r="AD215" s="82">
        <v>187.29</v>
      </c>
      <c r="AE215" s="82">
        <v>422.49894469999998</v>
      </c>
      <c r="AF215" s="10">
        <v>236.1321035</v>
      </c>
      <c r="AG215" s="10">
        <v>227.4445049</v>
      </c>
      <c r="AH215" s="10">
        <v>257.07754670000003</v>
      </c>
      <c r="AI215" s="10">
        <v>214.86930509999999</v>
      </c>
      <c r="AK215" s="450">
        <f t="shared" si="111"/>
        <v>78.998805142424999</v>
      </c>
      <c r="AL215" s="450">
        <f t="shared" si="112"/>
        <v>82.99874464330729</v>
      </c>
      <c r="AM215" s="450">
        <f t="shared" si="113"/>
        <v>79.998790017645575</v>
      </c>
      <c r="AN215" s="450">
        <f t="shared" si="114"/>
        <v>99.998487522056976</v>
      </c>
      <c r="AO215" s="450">
        <f t="shared" si="115"/>
        <v>129.99803377867408</v>
      </c>
      <c r="AP215" s="450">
        <f t="shared" si="116"/>
        <v>192.99708091756995</v>
      </c>
      <c r="AQ215" s="450">
        <f t="shared" si="117"/>
        <v>107.99836652382153</v>
      </c>
      <c r="AR215" s="450">
        <f t="shared" si="118"/>
        <v>128.99804890345351</v>
      </c>
      <c r="AS215" s="450">
        <f t="shared" si="119"/>
        <v>65.999001764557605</v>
      </c>
      <c r="AT215" s="450">
        <f t="shared" si="120"/>
        <v>106.99838164860095</v>
      </c>
      <c r="AU215" s="450">
        <f t="shared" si="121"/>
        <v>220.99665742374592</v>
      </c>
      <c r="AV215" s="450">
        <f t="shared" si="122"/>
        <v>284.59569548777415</v>
      </c>
      <c r="AW215" s="450">
        <f t="shared" si="123"/>
        <v>233.17368288379129</v>
      </c>
      <c r="AX215" s="450">
        <f t="shared" si="124"/>
        <v>171.13183766070077</v>
      </c>
      <c r="AY215" s="450">
        <f t="shared" si="125"/>
        <v>316.49105117217039</v>
      </c>
      <c r="AZ215" s="450">
        <f t="shared" si="126"/>
        <v>177.1111671288127</v>
      </c>
      <c r="BA215" s="450">
        <f t="shared" si="127"/>
        <v>77.630451222586331</v>
      </c>
      <c r="BB215" s="450">
        <f t="shared" si="128"/>
        <v>109.90168893370306</v>
      </c>
      <c r="BC215" s="450">
        <f t="shared" si="129"/>
        <v>142.28384169397532</v>
      </c>
      <c r="BD215" s="450">
        <f t="shared" si="130"/>
        <v>313.00731031005796</v>
      </c>
      <c r="BE215" s="450">
        <f t="shared" si="131"/>
        <v>104.0231913284598</v>
      </c>
      <c r="BF215" s="450">
        <f t="shared" si="132"/>
        <v>135.17015376859086</v>
      </c>
      <c r="BG215" s="450">
        <f t="shared" si="133"/>
        <v>231.85782707335517</v>
      </c>
      <c r="BH215" s="450">
        <f t="shared" si="134"/>
        <v>119.91429291656164</v>
      </c>
      <c r="BI215" s="450">
        <f t="shared" si="135"/>
        <v>94.423997983362739</v>
      </c>
      <c r="BJ215" s="450">
        <f t="shared" si="136"/>
        <v>213.00677827073355</v>
      </c>
      <c r="BK215" s="450">
        <f t="shared" si="137"/>
        <v>119.04819939500882</v>
      </c>
      <c r="BL215" s="450">
        <f t="shared" si="138"/>
        <v>114.66826564154272</v>
      </c>
      <c r="BM215" s="450">
        <f t="shared" si="139"/>
        <v>129.60803967733804</v>
      </c>
      <c r="BN215" s="450">
        <f t="shared" si="140"/>
        <v>108.32836153264431</v>
      </c>
      <c r="BQ215" s="549">
        <f t="shared" si="143"/>
        <v>41387</v>
      </c>
      <c r="BR215" s="450">
        <f t="shared" si="141"/>
        <v>105.17767206957399</v>
      </c>
      <c r="BT215" s="450">
        <f t="shared" si="144"/>
        <v>124.45617091000757</v>
      </c>
    </row>
    <row r="216" spans="1:72">
      <c r="A216" s="6">
        <v>4</v>
      </c>
      <c r="B216" s="6">
        <v>24</v>
      </c>
      <c r="C216" s="143">
        <f t="shared" si="142"/>
        <v>41022</v>
      </c>
      <c r="D216" s="82">
        <f t="shared" si="109"/>
        <v>313.84854324999998</v>
      </c>
      <c r="E216" s="82">
        <f t="shared" si="110"/>
        <v>158.23205959757394</v>
      </c>
      <c r="F216" s="355">
        <v>176.52883</v>
      </c>
      <c r="G216" s="355">
        <v>220.16517000000002</v>
      </c>
      <c r="H216" s="355">
        <v>196.36353</v>
      </c>
      <c r="I216" s="355">
        <v>214.21476000000001</v>
      </c>
      <c r="J216" s="355">
        <v>283.63621000000001</v>
      </c>
      <c r="K216" s="355">
        <v>374.87583000000001</v>
      </c>
      <c r="L216" s="355">
        <v>249.91722000000001</v>
      </c>
      <c r="M216" s="355">
        <v>269.75191999999998</v>
      </c>
      <c r="N216" s="355">
        <v>154.71066000000002</v>
      </c>
      <c r="O216" s="355">
        <v>273.71886000000001</v>
      </c>
      <c r="P216" s="355">
        <v>396.69400000000002</v>
      </c>
      <c r="Q216" s="355">
        <v>621.48065510000004</v>
      </c>
      <c r="R216" s="82">
        <v>589.23</v>
      </c>
      <c r="S216" s="82">
        <v>223.84</v>
      </c>
      <c r="T216" s="82">
        <v>688.38</v>
      </c>
      <c r="U216" s="82">
        <v>353.66</v>
      </c>
      <c r="V216" s="82">
        <v>180.15</v>
      </c>
      <c r="W216" s="82">
        <v>226.93</v>
      </c>
      <c r="X216" s="82">
        <v>282.2</v>
      </c>
      <c r="Y216" s="82">
        <v>667.58</v>
      </c>
      <c r="Z216" s="82">
        <v>143.03</v>
      </c>
      <c r="AA216" s="82">
        <v>377.36</v>
      </c>
      <c r="AB216" s="82">
        <v>424.28</v>
      </c>
      <c r="AC216" s="82">
        <v>331.46</v>
      </c>
      <c r="AD216" s="82">
        <v>228.02</v>
      </c>
      <c r="AE216" s="82">
        <v>370.90888999999999</v>
      </c>
      <c r="AF216" s="10">
        <v>232.54202279999998</v>
      </c>
      <c r="AG216" s="10">
        <v>262.17506460000004</v>
      </c>
      <c r="AH216" s="10">
        <v>201.56022140000002</v>
      </c>
      <c r="AI216" s="10">
        <v>200.0924536</v>
      </c>
      <c r="AK216" s="450">
        <f t="shared" si="111"/>
        <v>88.998653894630706</v>
      </c>
      <c r="AL216" s="450">
        <f t="shared" si="112"/>
        <v>110.99832114948325</v>
      </c>
      <c r="AM216" s="450">
        <f t="shared" si="113"/>
        <v>98.9985026468364</v>
      </c>
      <c r="AN216" s="450">
        <f t="shared" si="114"/>
        <v>107.99836652382153</v>
      </c>
      <c r="AO216" s="450">
        <f t="shared" si="115"/>
        <v>142.99783715654146</v>
      </c>
      <c r="AP216" s="450">
        <f t="shared" si="116"/>
        <v>188.99714141668767</v>
      </c>
      <c r="AQ216" s="450">
        <f t="shared" si="117"/>
        <v>125.99809427779179</v>
      </c>
      <c r="AR216" s="450">
        <f t="shared" si="118"/>
        <v>135.99794302999746</v>
      </c>
      <c r="AS216" s="450">
        <f t="shared" si="119"/>
        <v>77.998820267204451</v>
      </c>
      <c r="AT216" s="450">
        <f t="shared" si="120"/>
        <v>137.99791278043861</v>
      </c>
      <c r="AU216" s="450">
        <f t="shared" si="121"/>
        <v>199.99697504411395</v>
      </c>
      <c r="AV216" s="450">
        <f t="shared" si="122"/>
        <v>313.32526095286113</v>
      </c>
      <c r="AW216" s="450">
        <f t="shared" si="123"/>
        <v>297.06579279052181</v>
      </c>
      <c r="AX216" s="450">
        <f t="shared" si="124"/>
        <v>112.85102092261154</v>
      </c>
      <c r="AY216" s="450">
        <f t="shared" si="125"/>
        <v>347.05318880766322</v>
      </c>
      <c r="AZ216" s="450">
        <f t="shared" si="126"/>
        <v>178.30098311066297</v>
      </c>
      <c r="BA216" s="450">
        <f t="shared" si="127"/>
        <v>90.824300478951344</v>
      </c>
      <c r="BB216" s="450">
        <f t="shared" si="128"/>
        <v>114.40887320393244</v>
      </c>
      <c r="BC216" s="450">
        <f t="shared" si="129"/>
        <v>142.27375850768843</v>
      </c>
      <c r="BD216" s="450">
        <f t="shared" si="130"/>
        <v>336.56667506932195</v>
      </c>
      <c r="BE216" s="450">
        <f t="shared" si="131"/>
        <v>72.109906730526845</v>
      </c>
      <c r="BF216" s="450">
        <f t="shared" si="132"/>
        <v>190.24955886059996</v>
      </c>
      <c r="BG216" s="450">
        <f t="shared" si="133"/>
        <v>213.90471388958909</v>
      </c>
      <c r="BH216" s="450">
        <f t="shared" si="134"/>
        <v>167.10864633224097</v>
      </c>
      <c r="BI216" s="450">
        <f t="shared" si="135"/>
        <v>114.95840685656668</v>
      </c>
      <c r="BJ216" s="450">
        <f t="shared" si="136"/>
        <v>186.99717166624652</v>
      </c>
      <c r="BK216" s="450">
        <f t="shared" si="137"/>
        <v>117.23822677085958</v>
      </c>
      <c r="BL216" s="450">
        <f t="shared" si="138"/>
        <v>132.17800080665492</v>
      </c>
      <c r="BM216" s="450">
        <f t="shared" si="139"/>
        <v>101.6184630199143</v>
      </c>
      <c r="BN216" s="450">
        <f t="shared" si="140"/>
        <v>100.87847421225106</v>
      </c>
      <c r="BQ216" s="549">
        <f t="shared" si="143"/>
        <v>41388</v>
      </c>
      <c r="BR216" s="450">
        <f t="shared" si="141"/>
        <v>106.15984928157297</v>
      </c>
      <c r="BT216" s="450">
        <f t="shared" si="144"/>
        <v>134.08797191832619</v>
      </c>
    </row>
    <row r="217" spans="1:72">
      <c r="A217" s="6">
        <v>4</v>
      </c>
      <c r="B217" s="6">
        <v>25</v>
      </c>
      <c r="C217" s="143">
        <f t="shared" si="142"/>
        <v>41023</v>
      </c>
      <c r="D217" s="82">
        <f t="shared" si="109"/>
        <v>340.20784344666663</v>
      </c>
      <c r="E217" s="82">
        <f t="shared" si="110"/>
        <v>171.52154731186587</v>
      </c>
      <c r="F217" s="355">
        <v>230.08252000000002</v>
      </c>
      <c r="G217" s="355">
        <v>186.44618</v>
      </c>
      <c r="H217" s="355">
        <v>228.09905000000001</v>
      </c>
      <c r="I217" s="355">
        <v>232.06599</v>
      </c>
      <c r="J217" s="355">
        <v>337.18990000000002</v>
      </c>
      <c r="K217" s="355">
        <v>325.28908000000001</v>
      </c>
      <c r="L217" s="355">
        <v>349.09072000000003</v>
      </c>
      <c r="M217" s="355">
        <v>283.63621000000001</v>
      </c>
      <c r="N217" s="355">
        <v>230.08252000000002</v>
      </c>
      <c r="O217" s="355">
        <v>347.10725000000002</v>
      </c>
      <c r="P217" s="355">
        <v>380.82623999999998</v>
      </c>
      <c r="Q217" s="355">
        <v>643.8541967000001</v>
      </c>
      <c r="R217" s="82">
        <v>617.86</v>
      </c>
      <c r="S217" s="82">
        <v>230.67</v>
      </c>
      <c r="T217" s="82">
        <v>663.52</v>
      </c>
      <c r="U217" s="82">
        <v>354.44</v>
      </c>
      <c r="V217" s="82">
        <v>237.09</v>
      </c>
      <c r="W217" s="82">
        <v>242.28</v>
      </c>
      <c r="X217" s="82">
        <v>229.68</v>
      </c>
      <c r="Y217" s="82">
        <v>664.62</v>
      </c>
      <c r="Z217" s="82">
        <v>152.53</v>
      </c>
      <c r="AA217" s="82">
        <v>582.53</v>
      </c>
      <c r="AB217" s="82">
        <v>396.38</v>
      </c>
      <c r="AC217" s="82">
        <v>393.67</v>
      </c>
      <c r="AD217" s="82">
        <v>279.54000000000002</v>
      </c>
      <c r="AE217" s="82">
        <v>341.93039329999999</v>
      </c>
      <c r="AF217" s="10">
        <v>252.65440860000001</v>
      </c>
      <c r="AG217" s="10">
        <v>339.37171699999999</v>
      </c>
      <c r="AH217" s="10">
        <v>209.59327490000001</v>
      </c>
      <c r="AI217" s="10">
        <v>244.1056529</v>
      </c>
      <c r="AK217" s="450">
        <f t="shared" si="111"/>
        <v>115.99824552558609</v>
      </c>
      <c r="AL217" s="450">
        <f t="shared" si="112"/>
        <v>93.998578270733546</v>
      </c>
      <c r="AM217" s="450">
        <f t="shared" si="113"/>
        <v>114.99826065036551</v>
      </c>
      <c r="AN217" s="450">
        <f t="shared" si="114"/>
        <v>116.99823040080665</v>
      </c>
      <c r="AO217" s="450">
        <f t="shared" si="115"/>
        <v>169.99742878749686</v>
      </c>
      <c r="AP217" s="450">
        <f t="shared" si="116"/>
        <v>163.99751953617343</v>
      </c>
      <c r="AQ217" s="450">
        <f t="shared" si="117"/>
        <v>175.99733803882029</v>
      </c>
      <c r="AR217" s="450">
        <f t="shared" si="118"/>
        <v>142.99783715654146</v>
      </c>
      <c r="AS217" s="450">
        <f t="shared" si="119"/>
        <v>115.99824552558609</v>
      </c>
      <c r="AT217" s="450">
        <f t="shared" si="120"/>
        <v>174.99735316359971</v>
      </c>
      <c r="AU217" s="450">
        <f t="shared" si="121"/>
        <v>191.99709604234937</v>
      </c>
      <c r="AV217" s="450">
        <f t="shared" si="122"/>
        <v>324.6050903453492</v>
      </c>
      <c r="AW217" s="450">
        <f t="shared" si="123"/>
        <v>311.49987396017144</v>
      </c>
      <c r="AX217" s="450">
        <f t="shared" si="124"/>
        <v>116.2944290395765</v>
      </c>
      <c r="AY217" s="450">
        <f t="shared" si="125"/>
        <v>334.51978825308794</v>
      </c>
      <c r="AZ217" s="450">
        <f t="shared" si="126"/>
        <v>178.69422737585077</v>
      </c>
      <c r="BA217" s="450">
        <f t="shared" si="127"/>
        <v>119.53113183766069</v>
      </c>
      <c r="BB217" s="450">
        <f t="shared" si="128"/>
        <v>122.1477186791026</v>
      </c>
      <c r="BC217" s="450">
        <f t="shared" si="129"/>
        <v>115.7953113183766</v>
      </c>
      <c r="BD217" s="450">
        <f t="shared" si="130"/>
        <v>335.07436349886564</v>
      </c>
      <c r="BE217" s="450">
        <f t="shared" si="131"/>
        <v>76.899420216788499</v>
      </c>
      <c r="BF217" s="450">
        <f t="shared" si="132"/>
        <v>293.68792538442148</v>
      </c>
      <c r="BG217" s="450">
        <f t="shared" si="133"/>
        <v>199.83866901941013</v>
      </c>
      <c r="BH217" s="450">
        <f t="shared" si="134"/>
        <v>198.4723972775397</v>
      </c>
      <c r="BI217" s="450">
        <f t="shared" si="135"/>
        <v>140.93269473153518</v>
      </c>
      <c r="BJ217" s="450">
        <f t="shared" si="136"/>
        <v>172.387392639274</v>
      </c>
      <c r="BK217" s="450">
        <f t="shared" si="137"/>
        <v>127.37807340559617</v>
      </c>
      <c r="BL217" s="450">
        <f t="shared" si="138"/>
        <v>171.09741215023948</v>
      </c>
      <c r="BM217" s="450">
        <f t="shared" si="139"/>
        <v>105.6684017645576</v>
      </c>
      <c r="BN217" s="450">
        <f t="shared" si="140"/>
        <v>123.0681385933955</v>
      </c>
      <c r="BQ217" s="549">
        <f t="shared" si="143"/>
        <v>41389</v>
      </c>
      <c r="BR217" s="450">
        <f t="shared" si="141"/>
        <v>123.37757543483741</v>
      </c>
      <c r="BT217" s="450">
        <f t="shared" si="144"/>
        <v>153.49767834635745</v>
      </c>
    </row>
    <row r="218" spans="1:72">
      <c r="A218" s="6">
        <v>4</v>
      </c>
      <c r="B218" s="6">
        <v>26</v>
      </c>
      <c r="C218" s="143">
        <f t="shared" si="142"/>
        <v>41024</v>
      </c>
      <c r="D218" s="82">
        <f t="shared" si="109"/>
        <v>351.20140308999999</v>
      </c>
      <c r="E218" s="82">
        <f t="shared" si="110"/>
        <v>177.06413663428233</v>
      </c>
      <c r="F218" s="355">
        <v>279.66926999999998</v>
      </c>
      <c r="G218" s="355">
        <v>198.34700000000001</v>
      </c>
      <c r="H218" s="355">
        <v>267.76845000000003</v>
      </c>
      <c r="I218" s="355">
        <v>309.42132000000004</v>
      </c>
      <c r="J218" s="355">
        <v>303.47091</v>
      </c>
      <c r="K218" s="355">
        <v>275.70233000000002</v>
      </c>
      <c r="L218" s="355">
        <v>458.18157000000002</v>
      </c>
      <c r="M218" s="355">
        <v>299.50397000000004</v>
      </c>
      <c r="N218" s="355">
        <v>251.90069</v>
      </c>
      <c r="O218" s="355">
        <v>273.71886000000001</v>
      </c>
      <c r="P218" s="355">
        <v>370.90888999999999</v>
      </c>
      <c r="Q218" s="355">
        <v>577.16993530000002</v>
      </c>
      <c r="R218" s="82">
        <v>680.97</v>
      </c>
      <c r="S218" s="82">
        <v>231.17</v>
      </c>
      <c r="T218" s="82">
        <v>625.34</v>
      </c>
      <c r="U218" s="82">
        <v>297.75</v>
      </c>
      <c r="V218" s="82">
        <v>259.24</v>
      </c>
      <c r="W218" s="82">
        <v>303.73</v>
      </c>
      <c r="X218" s="82">
        <v>289.64999999999998</v>
      </c>
      <c r="Y218" s="82">
        <v>478.39</v>
      </c>
      <c r="Z218" s="82">
        <v>195.77</v>
      </c>
      <c r="AA218" s="82">
        <v>600.19000000000005</v>
      </c>
      <c r="AB218" s="82">
        <v>417.64</v>
      </c>
      <c r="AC218" s="82">
        <v>303.26</v>
      </c>
      <c r="AD218" s="82">
        <v>256.76</v>
      </c>
      <c r="AE218" s="82">
        <v>389.156814</v>
      </c>
      <c r="AF218" s="10">
        <v>335.54361990000001</v>
      </c>
      <c r="AG218" s="10">
        <v>424.32373710000002</v>
      </c>
      <c r="AH218" s="10">
        <v>367.59649510000003</v>
      </c>
      <c r="AI218" s="10">
        <v>213.79823130000003</v>
      </c>
      <c r="AK218" s="450">
        <f t="shared" si="111"/>
        <v>140.99786740610031</v>
      </c>
      <c r="AL218" s="450">
        <f t="shared" si="112"/>
        <v>99.998487522056976</v>
      </c>
      <c r="AM218" s="450">
        <f t="shared" si="113"/>
        <v>134.99795815477691</v>
      </c>
      <c r="AN218" s="450">
        <f t="shared" si="114"/>
        <v>155.9976405344089</v>
      </c>
      <c r="AO218" s="450">
        <f t="shared" si="115"/>
        <v>152.99768590874717</v>
      </c>
      <c r="AP218" s="450">
        <f t="shared" si="116"/>
        <v>138.99789765565919</v>
      </c>
      <c r="AQ218" s="450">
        <f t="shared" si="117"/>
        <v>230.99650617595159</v>
      </c>
      <c r="AR218" s="450">
        <f t="shared" si="118"/>
        <v>150.99771615830605</v>
      </c>
      <c r="AS218" s="450">
        <f t="shared" si="119"/>
        <v>126.99807915301234</v>
      </c>
      <c r="AT218" s="450">
        <f t="shared" si="120"/>
        <v>137.99791278043861</v>
      </c>
      <c r="AU218" s="450">
        <f t="shared" si="121"/>
        <v>186.99717166624652</v>
      </c>
      <c r="AV218" s="450">
        <f t="shared" si="122"/>
        <v>290.98559884043357</v>
      </c>
      <c r="AW218" s="450">
        <f t="shared" si="123"/>
        <v>343.31736828837916</v>
      </c>
      <c r="AX218" s="450">
        <f t="shared" si="124"/>
        <v>116.54650869674816</v>
      </c>
      <c r="AY218" s="450">
        <f t="shared" si="125"/>
        <v>315.27098563145955</v>
      </c>
      <c r="AZ218" s="450">
        <f t="shared" si="126"/>
        <v>150.11343584572725</v>
      </c>
      <c r="BA218" s="450">
        <f t="shared" si="127"/>
        <v>130.69826065036551</v>
      </c>
      <c r="BB218" s="450">
        <f t="shared" si="128"/>
        <v>153.12830854550037</v>
      </c>
      <c r="BC218" s="450">
        <f t="shared" si="129"/>
        <v>146.02974539954624</v>
      </c>
      <c r="BD218" s="450">
        <f t="shared" si="130"/>
        <v>241.18477438870681</v>
      </c>
      <c r="BE218" s="450">
        <f t="shared" si="131"/>
        <v>98.699268968994204</v>
      </c>
      <c r="BF218" s="450">
        <f t="shared" si="132"/>
        <v>302.59137887572473</v>
      </c>
      <c r="BG218" s="450">
        <f t="shared" si="133"/>
        <v>210.55709604234937</v>
      </c>
      <c r="BH218" s="450">
        <f t="shared" si="134"/>
        <v>152.89135366775901</v>
      </c>
      <c r="BI218" s="450">
        <f t="shared" si="135"/>
        <v>129.44794555079403</v>
      </c>
      <c r="BJ218" s="450">
        <f t="shared" si="136"/>
        <v>196.19703251827576</v>
      </c>
      <c r="BK218" s="450">
        <f t="shared" si="137"/>
        <v>169.16744134106378</v>
      </c>
      <c r="BL218" s="450">
        <f t="shared" si="138"/>
        <v>213.92676435593648</v>
      </c>
      <c r="BM218" s="450">
        <f t="shared" si="139"/>
        <v>185.3271969246282</v>
      </c>
      <c r="BN218" s="450">
        <f t="shared" si="140"/>
        <v>107.78836970002521</v>
      </c>
      <c r="BQ218" s="549">
        <f t="shared" si="143"/>
        <v>41390</v>
      </c>
      <c r="BR218" s="450">
        <f t="shared" si="141"/>
        <v>153.66021111671287</v>
      </c>
      <c r="BT218" s="450">
        <f t="shared" si="144"/>
        <v>152.9445197882531</v>
      </c>
    </row>
    <row r="219" spans="1:72">
      <c r="A219" s="6">
        <v>4</v>
      </c>
      <c r="B219" s="6">
        <v>27</v>
      </c>
      <c r="C219" s="143">
        <f t="shared" si="142"/>
        <v>41025</v>
      </c>
      <c r="D219" s="82">
        <f t="shared" si="109"/>
        <v>358.84775378333336</v>
      </c>
      <c r="E219" s="82">
        <f t="shared" si="110"/>
        <v>180.91917386364975</v>
      </c>
      <c r="F219" s="355">
        <v>360.99153999999999</v>
      </c>
      <c r="G219" s="355">
        <v>198.34700000000001</v>
      </c>
      <c r="H219" s="355">
        <v>273.71886000000001</v>
      </c>
      <c r="I219" s="355">
        <v>341.15683999999999</v>
      </c>
      <c r="J219" s="355">
        <v>257.85110000000003</v>
      </c>
      <c r="K219" s="355">
        <v>283.63621000000001</v>
      </c>
      <c r="L219" s="355">
        <v>519.66913999999997</v>
      </c>
      <c r="M219" s="355">
        <v>297.52050000000003</v>
      </c>
      <c r="N219" s="355">
        <v>269.75191999999998</v>
      </c>
      <c r="O219" s="355">
        <v>228.09905000000001</v>
      </c>
      <c r="P219" s="355">
        <v>360.99153999999999</v>
      </c>
      <c r="Q219" s="355">
        <v>478.29395579999999</v>
      </c>
      <c r="R219" s="82">
        <v>802.64</v>
      </c>
      <c r="S219" s="82">
        <v>229.31</v>
      </c>
      <c r="T219" s="82">
        <v>562.87</v>
      </c>
      <c r="U219" s="82">
        <v>256.8</v>
      </c>
      <c r="V219" s="82">
        <v>207.32</v>
      </c>
      <c r="W219" s="82">
        <v>365.75</v>
      </c>
      <c r="X219" s="82">
        <v>394.03</v>
      </c>
      <c r="Y219" s="82">
        <v>412.08</v>
      </c>
      <c r="Z219" s="82">
        <v>159</v>
      </c>
      <c r="AA219" s="82">
        <v>634.1</v>
      </c>
      <c r="AB219" s="82">
        <v>417.44</v>
      </c>
      <c r="AC219" s="82">
        <v>258.02999999999997</v>
      </c>
      <c r="AD219" s="82">
        <v>210.76</v>
      </c>
      <c r="AE219" s="82">
        <v>557.89060689999997</v>
      </c>
      <c r="AF219" s="10">
        <v>436.83943280000005</v>
      </c>
      <c r="AG219" s="10">
        <v>409.48738149999997</v>
      </c>
      <c r="AH219" s="10">
        <v>323.02792420000003</v>
      </c>
      <c r="AI219" s="10">
        <v>258.0296123</v>
      </c>
      <c r="AK219" s="450">
        <f t="shared" si="111"/>
        <v>181.99724729014366</v>
      </c>
      <c r="AL219" s="450">
        <f t="shared" si="112"/>
        <v>99.998487522056976</v>
      </c>
      <c r="AM219" s="450">
        <f t="shared" si="113"/>
        <v>137.99791278043861</v>
      </c>
      <c r="AN219" s="450">
        <f t="shared" si="114"/>
        <v>171.99739853793798</v>
      </c>
      <c r="AO219" s="450">
        <f t="shared" si="115"/>
        <v>129.99803377867408</v>
      </c>
      <c r="AP219" s="450">
        <f t="shared" si="116"/>
        <v>142.99783715654146</v>
      </c>
      <c r="AQ219" s="450">
        <f t="shared" si="117"/>
        <v>261.99603730778927</v>
      </c>
      <c r="AR219" s="450">
        <f t="shared" si="118"/>
        <v>149.99773128308547</v>
      </c>
      <c r="AS219" s="450">
        <f t="shared" si="119"/>
        <v>135.99794302999746</v>
      </c>
      <c r="AT219" s="450">
        <f t="shared" si="120"/>
        <v>114.99826065036551</v>
      </c>
      <c r="AU219" s="450">
        <f t="shared" si="121"/>
        <v>181.99724729014366</v>
      </c>
      <c r="AV219" s="450">
        <f t="shared" si="122"/>
        <v>241.13635281068818</v>
      </c>
      <c r="AW219" s="450">
        <f t="shared" si="123"/>
        <v>404.65843206453235</v>
      </c>
      <c r="AX219" s="450">
        <f t="shared" si="124"/>
        <v>115.60877237206957</v>
      </c>
      <c r="AY219" s="450">
        <f t="shared" si="125"/>
        <v>283.77615326443157</v>
      </c>
      <c r="AZ219" s="450">
        <f t="shared" si="126"/>
        <v>129.46811192336779</v>
      </c>
      <c r="BA219" s="450">
        <f t="shared" si="127"/>
        <v>104.52230904965968</v>
      </c>
      <c r="BB219" s="450">
        <f t="shared" si="128"/>
        <v>184.39626922107385</v>
      </c>
      <c r="BC219" s="450">
        <f t="shared" si="129"/>
        <v>198.65389463070329</v>
      </c>
      <c r="BD219" s="450">
        <f t="shared" si="130"/>
        <v>207.75397025460043</v>
      </c>
      <c r="BE219" s="450">
        <f t="shared" si="131"/>
        <v>80.161330980589867</v>
      </c>
      <c r="BF219" s="450">
        <f t="shared" si="132"/>
        <v>319.68742122510713</v>
      </c>
      <c r="BG219" s="450">
        <f t="shared" si="133"/>
        <v>210.45626417948071</v>
      </c>
      <c r="BH219" s="450">
        <f t="shared" si="134"/>
        <v>130.08822788001007</v>
      </c>
      <c r="BI219" s="450">
        <f t="shared" si="135"/>
        <v>106.25661709100075</v>
      </c>
      <c r="BJ219" s="450">
        <f t="shared" si="136"/>
        <v>281.26574585328962</v>
      </c>
      <c r="BK219" s="450">
        <f t="shared" si="137"/>
        <v>220.23666891857829</v>
      </c>
      <c r="BL219" s="450">
        <f t="shared" si="138"/>
        <v>206.44687748928661</v>
      </c>
      <c r="BM219" s="450">
        <f t="shared" si="139"/>
        <v>162.857536778422</v>
      </c>
      <c r="BN219" s="450">
        <f t="shared" si="140"/>
        <v>130.08803241744391</v>
      </c>
      <c r="BQ219" s="549">
        <f t="shared" si="143"/>
        <v>41391</v>
      </c>
      <c r="BR219" s="450">
        <f t="shared" si="141"/>
        <v>148.46828295941518</v>
      </c>
      <c r="BT219" s="450">
        <f t="shared" si="144"/>
        <v>167.42746765817998</v>
      </c>
    </row>
    <row r="220" spans="1:72">
      <c r="A220" s="6">
        <v>4</v>
      </c>
      <c r="B220" s="6">
        <v>28</v>
      </c>
      <c r="C220" s="143">
        <f t="shared" si="142"/>
        <v>41026</v>
      </c>
      <c r="D220" s="82">
        <f t="shared" si="109"/>
        <v>385.47480598666675</v>
      </c>
      <c r="E220" s="82">
        <f t="shared" si="110"/>
        <v>194.34365328775667</v>
      </c>
      <c r="F220" s="355">
        <v>366.94195000000002</v>
      </c>
      <c r="G220" s="355">
        <v>232.06599</v>
      </c>
      <c r="H220" s="355">
        <v>299.50397000000004</v>
      </c>
      <c r="I220" s="355">
        <v>470.08239000000003</v>
      </c>
      <c r="J220" s="355">
        <v>263.80151000000001</v>
      </c>
      <c r="K220" s="355">
        <v>323.30561</v>
      </c>
      <c r="L220" s="355">
        <v>470.08239000000003</v>
      </c>
      <c r="M220" s="355">
        <v>335.20643000000001</v>
      </c>
      <c r="N220" s="355">
        <v>206.28088</v>
      </c>
      <c r="O220" s="355">
        <v>178.51230000000001</v>
      </c>
      <c r="P220" s="355">
        <v>448.26422000000002</v>
      </c>
      <c r="Q220" s="355">
        <v>453.69892780000004</v>
      </c>
      <c r="R220" s="82">
        <v>961.5</v>
      </c>
      <c r="S220" s="82">
        <v>249.43</v>
      </c>
      <c r="T220" s="82">
        <v>444.71</v>
      </c>
      <c r="U220" s="82">
        <v>240.52</v>
      </c>
      <c r="V220" s="82">
        <v>199.72</v>
      </c>
      <c r="W220" s="82">
        <v>537.34</v>
      </c>
      <c r="X220" s="82">
        <v>449.32</v>
      </c>
      <c r="Y220" s="82">
        <v>359.62</v>
      </c>
      <c r="Z220" s="82">
        <v>195.18</v>
      </c>
      <c r="AA220" s="82">
        <v>542.69000000000005</v>
      </c>
      <c r="AB220" s="82">
        <v>523.78</v>
      </c>
      <c r="AC220" s="82">
        <v>276.32</v>
      </c>
      <c r="AD220" s="82">
        <v>263.43</v>
      </c>
      <c r="AE220" s="82">
        <v>719.86076710000009</v>
      </c>
      <c r="AF220" s="10">
        <v>543.66912700000012</v>
      </c>
      <c r="AG220" s="10">
        <v>311.10726949999997</v>
      </c>
      <c r="AH220" s="10">
        <v>386.99483170000002</v>
      </c>
      <c r="AI220" s="10">
        <v>311.30561649999999</v>
      </c>
      <c r="AK220" s="450">
        <f t="shared" si="111"/>
        <v>184.99720191580539</v>
      </c>
      <c r="AL220" s="450">
        <f t="shared" si="112"/>
        <v>116.99823040080665</v>
      </c>
      <c r="AM220" s="450">
        <f t="shared" si="113"/>
        <v>150.99771615830605</v>
      </c>
      <c r="AN220" s="450">
        <f t="shared" si="114"/>
        <v>236.99641542727502</v>
      </c>
      <c r="AO220" s="450">
        <f t="shared" si="115"/>
        <v>132.99798840433576</v>
      </c>
      <c r="AP220" s="450">
        <f t="shared" si="116"/>
        <v>162.99753466095285</v>
      </c>
      <c r="AQ220" s="450">
        <f t="shared" si="117"/>
        <v>236.99641542727502</v>
      </c>
      <c r="AR220" s="450">
        <f t="shared" si="118"/>
        <v>168.99744391227628</v>
      </c>
      <c r="AS220" s="450">
        <f t="shared" si="119"/>
        <v>103.99842702293924</v>
      </c>
      <c r="AT220" s="450">
        <f t="shared" si="120"/>
        <v>89.998638769851283</v>
      </c>
      <c r="AU220" s="450">
        <f t="shared" si="121"/>
        <v>225.99658179984877</v>
      </c>
      <c r="AV220" s="450">
        <f t="shared" si="122"/>
        <v>228.73654035795312</v>
      </c>
      <c r="AW220" s="450">
        <f t="shared" si="123"/>
        <v>484.74918074111417</v>
      </c>
      <c r="AX220" s="450">
        <f t="shared" si="124"/>
        <v>125.75245777665742</v>
      </c>
      <c r="AY220" s="450">
        <f t="shared" si="125"/>
        <v>224.20468868162337</v>
      </c>
      <c r="AZ220" s="450">
        <f t="shared" si="126"/>
        <v>121.26039828585833</v>
      </c>
      <c r="BA220" s="450">
        <f t="shared" si="127"/>
        <v>100.69069826065036</v>
      </c>
      <c r="BB220" s="450">
        <f t="shared" si="128"/>
        <v>270.90496596924629</v>
      </c>
      <c r="BC220" s="450">
        <f t="shared" si="129"/>
        <v>226.52886312074614</v>
      </c>
      <c r="BD220" s="450">
        <f t="shared" si="130"/>
        <v>181.30577262414923</v>
      </c>
      <c r="BE220" s="450">
        <f t="shared" si="131"/>
        <v>98.401814973531643</v>
      </c>
      <c r="BF220" s="450">
        <f t="shared" si="132"/>
        <v>273.60221830098311</v>
      </c>
      <c r="BG220" s="450">
        <f t="shared" si="133"/>
        <v>264.06856566675066</v>
      </c>
      <c r="BH220" s="450">
        <f t="shared" si="134"/>
        <v>139.30930173934962</v>
      </c>
      <c r="BI220" s="450">
        <f t="shared" si="135"/>
        <v>132.81068817746407</v>
      </c>
      <c r="BJ220" s="450">
        <f t="shared" si="136"/>
        <v>362.92451076380138</v>
      </c>
      <c r="BK220" s="450">
        <f t="shared" si="137"/>
        <v>274.09585429795823</v>
      </c>
      <c r="BL220" s="450">
        <f t="shared" si="138"/>
        <v>156.84762767834633</v>
      </c>
      <c r="BM220" s="450">
        <f t="shared" si="139"/>
        <v>195.10704900428536</v>
      </c>
      <c r="BN220" s="450">
        <f t="shared" si="140"/>
        <v>156.9476261658684</v>
      </c>
      <c r="BQ220" s="549">
        <f t="shared" si="143"/>
        <v>41392</v>
      </c>
      <c r="BR220" s="450">
        <f t="shared" si="141"/>
        <v>175.67607243508951</v>
      </c>
      <c r="BT220" s="450">
        <f t="shared" si="144"/>
        <v>175.15160826821275</v>
      </c>
    </row>
    <row r="221" spans="1:72">
      <c r="A221" s="6">
        <v>4</v>
      </c>
      <c r="B221" s="6">
        <v>29</v>
      </c>
      <c r="C221" s="143">
        <f t="shared" si="142"/>
        <v>41027</v>
      </c>
      <c r="D221" s="82">
        <f t="shared" si="109"/>
        <v>408.38999372666666</v>
      </c>
      <c r="E221" s="82">
        <f t="shared" si="110"/>
        <v>205.89673336459168</v>
      </c>
      <c r="F221" s="355">
        <v>261.81804</v>
      </c>
      <c r="G221" s="355">
        <v>299.50397000000004</v>
      </c>
      <c r="H221" s="355">
        <v>319.33867000000004</v>
      </c>
      <c r="I221" s="355">
        <v>376.85930000000002</v>
      </c>
      <c r="J221" s="355">
        <v>303.47091</v>
      </c>
      <c r="K221" s="355">
        <v>362.97501</v>
      </c>
      <c r="L221" s="355">
        <v>523.63607999999999</v>
      </c>
      <c r="M221" s="355">
        <v>422.47910999999999</v>
      </c>
      <c r="N221" s="355">
        <v>222.14864</v>
      </c>
      <c r="O221" s="355">
        <v>186.44618</v>
      </c>
      <c r="P221" s="355">
        <v>539.50383999999997</v>
      </c>
      <c r="Q221" s="355">
        <v>481.24932610000002</v>
      </c>
      <c r="R221" s="82">
        <v>997.5</v>
      </c>
      <c r="S221" s="82">
        <v>270.25</v>
      </c>
      <c r="T221" s="82">
        <v>410.59</v>
      </c>
      <c r="U221" s="82">
        <v>272.82</v>
      </c>
      <c r="V221" s="82">
        <v>181.9</v>
      </c>
      <c r="W221" s="82">
        <v>662.65</v>
      </c>
      <c r="X221" s="82">
        <v>492.09</v>
      </c>
      <c r="Y221" s="82">
        <v>341.45</v>
      </c>
      <c r="Z221" s="82">
        <v>231.35</v>
      </c>
      <c r="AA221" s="82">
        <v>466.57</v>
      </c>
      <c r="AB221" s="82">
        <v>552.07000000000005</v>
      </c>
      <c r="AC221" s="82">
        <v>300.14999999999998</v>
      </c>
      <c r="AD221" s="82">
        <v>316.73</v>
      </c>
      <c r="AE221" s="82">
        <v>780.35660210000003</v>
      </c>
      <c r="AF221" s="10">
        <v>567.2129159000001</v>
      </c>
      <c r="AG221" s="10">
        <v>341.81138510000005</v>
      </c>
      <c r="AH221" s="10">
        <v>439.8344725</v>
      </c>
      <c r="AI221" s="10">
        <v>326.93536010000003</v>
      </c>
      <c r="AK221" s="450">
        <f t="shared" si="111"/>
        <v>131.99800352911521</v>
      </c>
      <c r="AL221" s="450">
        <f t="shared" si="112"/>
        <v>150.99771615830605</v>
      </c>
      <c r="AM221" s="450">
        <f t="shared" si="113"/>
        <v>160.99756491051173</v>
      </c>
      <c r="AN221" s="450">
        <f t="shared" si="114"/>
        <v>189.99712629190824</v>
      </c>
      <c r="AO221" s="450">
        <f t="shared" si="115"/>
        <v>152.99768590874717</v>
      </c>
      <c r="AP221" s="450">
        <f t="shared" si="116"/>
        <v>182.99723216536424</v>
      </c>
      <c r="AQ221" s="450">
        <f t="shared" si="117"/>
        <v>263.99600705823042</v>
      </c>
      <c r="AR221" s="450">
        <f t="shared" si="118"/>
        <v>212.99677842198133</v>
      </c>
      <c r="AS221" s="450">
        <f t="shared" si="119"/>
        <v>111.99830602470381</v>
      </c>
      <c r="AT221" s="450">
        <f t="shared" si="120"/>
        <v>93.998578270733546</v>
      </c>
      <c r="AU221" s="450">
        <f t="shared" si="121"/>
        <v>271.99588605999492</v>
      </c>
      <c r="AV221" s="450">
        <f t="shared" si="122"/>
        <v>242.62633027476684</v>
      </c>
      <c r="AW221" s="450">
        <f t="shared" si="123"/>
        <v>502.89891605747414</v>
      </c>
      <c r="AX221" s="450">
        <f t="shared" si="124"/>
        <v>136.24905470128562</v>
      </c>
      <c r="AY221" s="450">
        <f t="shared" si="125"/>
        <v>207.00277287622887</v>
      </c>
      <c r="AZ221" s="450">
        <f t="shared" si="126"/>
        <v>137.54474413914795</v>
      </c>
      <c r="BA221" s="450">
        <f t="shared" si="127"/>
        <v>91.706579279052178</v>
      </c>
      <c r="BB221" s="450">
        <f t="shared" si="128"/>
        <v>334.08116964960925</v>
      </c>
      <c r="BC221" s="450">
        <f t="shared" si="129"/>
        <v>248.09175699521046</v>
      </c>
      <c r="BD221" s="450">
        <f t="shared" si="130"/>
        <v>172.14519788253088</v>
      </c>
      <c r="BE221" s="450">
        <f t="shared" si="131"/>
        <v>116.63725737332997</v>
      </c>
      <c r="BF221" s="450">
        <f t="shared" si="132"/>
        <v>235.22561129316864</v>
      </c>
      <c r="BG221" s="450">
        <f t="shared" si="133"/>
        <v>278.33123266952362</v>
      </c>
      <c r="BH221" s="450">
        <f t="shared" si="134"/>
        <v>151.32341820015122</v>
      </c>
      <c r="BI221" s="450">
        <f t="shared" si="135"/>
        <v>159.6823796319637</v>
      </c>
      <c r="BJ221" s="450">
        <f t="shared" si="136"/>
        <v>393.42404945802872</v>
      </c>
      <c r="BK221" s="450">
        <f t="shared" si="137"/>
        <v>285.96567476682634</v>
      </c>
      <c r="BL221" s="450">
        <f t="shared" si="138"/>
        <v>172.32739354676079</v>
      </c>
      <c r="BM221" s="450">
        <f t="shared" si="139"/>
        <v>221.74664608016133</v>
      </c>
      <c r="BN221" s="450">
        <f t="shared" si="140"/>
        <v>164.82750698260651</v>
      </c>
      <c r="BQ221" s="549">
        <f t="shared" si="143"/>
        <v>41393</v>
      </c>
      <c r="BR221" s="450">
        <f t="shared" si="141"/>
        <v>189.77531993950089</v>
      </c>
      <c r="BT221" s="450">
        <f t="shared" si="144"/>
        <v>177.6623128560625</v>
      </c>
    </row>
    <row r="222" spans="1:72">
      <c r="A222" s="6">
        <v>4</v>
      </c>
      <c r="B222" s="6">
        <v>30</v>
      </c>
      <c r="C222" s="143">
        <f t="shared" si="142"/>
        <v>41028</v>
      </c>
      <c r="D222" s="82">
        <f t="shared" si="109"/>
        <v>434.11860200333342</v>
      </c>
      <c r="E222" s="82">
        <f t="shared" si="110"/>
        <v>218.86824706364774</v>
      </c>
      <c r="F222" s="355">
        <v>194.38006000000001</v>
      </c>
      <c r="G222" s="355">
        <v>327.27255000000002</v>
      </c>
      <c r="H222" s="355">
        <v>295.53703000000002</v>
      </c>
      <c r="I222" s="355">
        <v>341.15683999999999</v>
      </c>
      <c r="J222" s="355">
        <v>249.91722000000001</v>
      </c>
      <c r="K222" s="355">
        <v>410.57829000000004</v>
      </c>
      <c r="L222" s="355">
        <v>505.78485000000001</v>
      </c>
      <c r="M222" s="355">
        <v>418.51217000000003</v>
      </c>
      <c r="N222" s="355">
        <v>208.26435000000001</v>
      </c>
      <c r="O222" s="355">
        <v>210.24782000000002</v>
      </c>
      <c r="P222" s="355">
        <v>591.07406000000003</v>
      </c>
      <c r="Q222" s="355">
        <v>647.68229380000002</v>
      </c>
      <c r="R222" s="82">
        <v>994.91</v>
      </c>
      <c r="S222" s="82">
        <v>329.39</v>
      </c>
      <c r="T222" s="82">
        <v>373.21</v>
      </c>
      <c r="U222" s="82">
        <v>217.94</v>
      </c>
      <c r="V222" s="82">
        <v>181.76</v>
      </c>
      <c r="W222" s="82">
        <v>807.35</v>
      </c>
      <c r="X222" s="82">
        <v>633.39</v>
      </c>
      <c r="Y222" s="82">
        <v>326.73</v>
      </c>
      <c r="Z222" s="82">
        <v>246.46</v>
      </c>
      <c r="AA222" s="82">
        <v>445.77</v>
      </c>
      <c r="AB222" s="82">
        <v>481.7</v>
      </c>
      <c r="AC222" s="82">
        <v>363.15</v>
      </c>
      <c r="AD222" s="82">
        <v>531.23</v>
      </c>
      <c r="AE222" s="82">
        <v>820.34335729999998</v>
      </c>
      <c r="AF222" s="10">
        <v>686.39962820000005</v>
      </c>
      <c r="AG222" s="10">
        <v>388.08574020000003</v>
      </c>
      <c r="AH222" s="10">
        <v>467.8013995</v>
      </c>
      <c r="AI222" s="10">
        <v>327.53040110000001</v>
      </c>
      <c r="AK222" s="450">
        <f t="shared" si="111"/>
        <v>97.998517771615838</v>
      </c>
      <c r="AL222" s="450">
        <f t="shared" si="112"/>
        <v>164.997504411394</v>
      </c>
      <c r="AM222" s="450">
        <f t="shared" si="113"/>
        <v>148.99774640786489</v>
      </c>
      <c r="AN222" s="450">
        <f t="shared" si="114"/>
        <v>171.99739853793798</v>
      </c>
      <c r="AO222" s="450">
        <f t="shared" si="115"/>
        <v>125.99809427779179</v>
      </c>
      <c r="AP222" s="450">
        <f t="shared" si="116"/>
        <v>206.99686917065793</v>
      </c>
      <c r="AQ222" s="450">
        <f t="shared" si="117"/>
        <v>254.99614318124526</v>
      </c>
      <c r="AR222" s="450">
        <f t="shared" si="118"/>
        <v>210.99680867154021</v>
      </c>
      <c r="AS222" s="450">
        <f t="shared" si="119"/>
        <v>104.99841189815982</v>
      </c>
      <c r="AT222" s="450">
        <f t="shared" si="120"/>
        <v>105.99839677338039</v>
      </c>
      <c r="AU222" s="450">
        <f t="shared" si="121"/>
        <v>297.99549281572979</v>
      </c>
      <c r="AV222" s="450">
        <f t="shared" si="122"/>
        <v>326.53506115452484</v>
      </c>
      <c r="AW222" s="450">
        <f t="shared" si="123"/>
        <v>501.59314343332488</v>
      </c>
      <c r="AX222" s="450">
        <f t="shared" si="124"/>
        <v>166.06503655155029</v>
      </c>
      <c r="AY222" s="450">
        <f t="shared" si="125"/>
        <v>188.1572977060751</v>
      </c>
      <c r="AZ222" s="450">
        <f t="shared" si="126"/>
        <v>109.87648096798588</v>
      </c>
      <c r="BA222" s="450">
        <f t="shared" si="127"/>
        <v>91.635996975044108</v>
      </c>
      <c r="BB222" s="450">
        <f t="shared" si="128"/>
        <v>407.03302243508949</v>
      </c>
      <c r="BC222" s="450">
        <f t="shared" si="129"/>
        <v>319.32946811192335</v>
      </c>
      <c r="BD222" s="450">
        <f t="shared" si="130"/>
        <v>164.72397277539704</v>
      </c>
      <c r="BE222" s="450">
        <f t="shared" si="131"/>
        <v>124.25510461305772</v>
      </c>
      <c r="BF222" s="450">
        <f t="shared" si="132"/>
        <v>224.73909755482731</v>
      </c>
      <c r="BG222" s="450">
        <f t="shared" si="133"/>
        <v>242.85354171918326</v>
      </c>
      <c r="BH222" s="450">
        <f t="shared" si="134"/>
        <v>183.08545500378119</v>
      </c>
      <c r="BI222" s="450">
        <f t="shared" si="135"/>
        <v>267.8245525586085</v>
      </c>
      <c r="BJ222" s="450">
        <f t="shared" si="136"/>
        <v>413.58374454247542</v>
      </c>
      <c r="BK222" s="450">
        <f t="shared" si="137"/>
        <v>346.05476591883036</v>
      </c>
      <c r="BL222" s="450">
        <f t="shared" si="138"/>
        <v>195.65704068565668</v>
      </c>
      <c r="BM222" s="450">
        <f t="shared" si="139"/>
        <v>235.84643282077135</v>
      </c>
      <c r="BN222" s="450">
        <f t="shared" si="140"/>
        <v>165.12750244517267</v>
      </c>
      <c r="BQ222" s="549">
        <f t="shared" si="143"/>
        <v>41394</v>
      </c>
      <c r="BR222" s="450">
        <f t="shared" si="141"/>
        <v>235.34043706831361</v>
      </c>
      <c r="BT222" s="450">
        <f t="shared" si="144"/>
        <v>191.90716919586589</v>
      </c>
    </row>
    <row r="223" spans="1:72">
      <c r="A223" s="6">
        <v>5</v>
      </c>
      <c r="B223" s="6">
        <v>1</v>
      </c>
      <c r="C223" s="143">
        <f t="shared" si="142"/>
        <v>41029</v>
      </c>
      <c r="D223" s="82">
        <f t="shared" si="109"/>
        <v>458.27535181666667</v>
      </c>
      <c r="E223" s="82">
        <f t="shared" si="110"/>
        <v>231.04728169151369</v>
      </c>
      <c r="F223" s="355">
        <v>168.59495000000001</v>
      </c>
      <c r="G223" s="355">
        <v>364.95848000000001</v>
      </c>
      <c r="H223" s="355">
        <v>287.60315000000003</v>
      </c>
      <c r="I223" s="355">
        <v>341.15683999999999</v>
      </c>
      <c r="J223" s="355">
        <v>238.0164</v>
      </c>
      <c r="K223" s="355">
        <v>547.43772000000001</v>
      </c>
      <c r="L223" s="355">
        <v>448.26422000000002</v>
      </c>
      <c r="M223" s="355">
        <v>573.22283000000004</v>
      </c>
      <c r="N223" s="355">
        <v>192.39659</v>
      </c>
      <c r="O223" s="355">
        <v>174.54536000000002</v>
      </c>
      <c r="P223" s="355">
        <v>842.97474999999997</v>
      </c>
      <c r="Q223" s="355">
        <v>834.58467189999999</v>
      </c>
      <c r="R223" s="82">
        <v>1106.3699999999999</v>
      </c>
      <c r="S223" s="82">
        <v>447.82</v>
      </c>
      <c r="T223" s="82">
        <v>335.63</v>
      </c>
      <c r="U223" s="82">
        <v>205.09</v>
      </c>
      <c r="V223" s="82">
        <v>200.76</v>
      </c>
      <c r="W223" s="82">
        <v>840.5</v>
      </c>
      <c r="X223" s="82">
        <v>421.66</v>
      </c>
      <c r="Y223" s="82">
        <v>302.86</v>
      </c>
      <c r="Z223" s="82">
        <v>209.57</v>
      </c>
      <c r="AA223" s="82">
        <v>460.37</v>
      </c>
      <c r="AB223" s="82">
        <v>474.15</v>
      </c>
      <c r="AC223" s="82">
        <v>446.35</v>
      </c>
      <c r="AD223" s="82">
        <v>318.92</v>
      </c>
      <c r="AE223" s="82">
        <v>724.32357460000003</v>
      </c>
      <c r="AF223" s="10">
        <v>774.14834100000007</v>
      </c>
      <c r="AG223" s="10">
        <v>380.03285199999999</v>
      </c>
      <c r="AH223" s="10">
        <v>812.25079970000002</v>
      </c>
      <c r="AI223" s="10">
        <v>273.69902530000002</v>
      </c>
      <c r="AK223" s="450">
        <f t="shared" si="111"/>
        <v>84.998714393748429</v>
      </c>
      <c r="AL223" s="450">
        <f t="shared" si="112"/>
        <v>183.99721704058481</v>
      </c>
      <c r="AM223" s="450">
        <f t="shared" si="113"/>
        <v>144.99780690698262</v>
      </c>
      <c r="AN223" s="450">
        <f t="shared" si="114"/>
        <v>171.99739853793798</v>
      </c>
      <c r="AO223" s="450">
        <f t="shared" si="115"/>
        <v>119.99818502646836</v>
      </c>
      <c r="AP223" s="450">
        <f t="shared" si="116"/>
        <v>275.99582556087722</v>
      </c>
      <c r="AQ223" s="450">
        <f t="shared" si="117"/>
        <v>225.99658179984877</v>
      </c>
      <c r="AR223" s="450">
        <f t="shared" si="118"/>
        <v>288.99562893874469</v>
      </c>
      <c r="AS223" s="450">
        <f t="shared" si="119"/>
        <v>96.998532896395261</v>
      </c>
      <c r="AT223" s="450">
        <f t="shared" si="120"/>
        <v>87.998669019410144</v>
      </c>
      <c r="AU223" s="450">
        <f t="shared" si="121"/>
        <v>424.99357196874212</v>
      </c>
      <c r="AV223" s="450">
        <f t="shared" si="122"/>
        <v>420.76363594655908</v>
      </c>
      <c r="AW223" s="450">
        <f t="shared" si="123"/>
        <v>557.78674061003267</v>
      </c>
      <c r="AX223" s="450">
        <f t="shared" si="124"/>
        <v>225.77262414923115</v>
      </c>
      <c r="AY223" s="450">
        <f t="shared" si="125"/>
        <v>169.21099067305269</v>
      </c>
      <c r="AZ223" s="450">
        <f t="shared" si="126"/>
        <v>103.39803377867406</v>
      </c>
      <c r="BA223" s="450">
        <f t="shared" si="127"/>
        <v>101.21502394756743</v>
      </c>
      <c r="BB223" s="450">
        <f t="shared" si="128"/>
        <v>423.74590370557092</v>
      </c>
      <c r="BC223" s="450">
        <f t="shared" si="129"/>
        <v>212.5838164860096</v>
      </c>
      <c r="BD223" s="450">
        <f t="shared" si="130"/>
        <v>152.68968994202169</v>
      </c>
      <c r="BE223" s="450">
        <f t="shared" si="131"/>
        <v>105.65666750693218</v>
      </c>
      <c r="BF223" s="450">
        <f t="shared" si="132"/>
        <v>232.09982354423997</v>
      </c>
      <c r="BG223" s="450">
        <f t="shared" si="133"/>
        <v>239.04713889589109</v>
      </c>
      <c r="BH223" s="450">
        <f t="shared" si="134"/>
        <v>225.03150995714645</v>
      </c>
      <c r="BI223" s="450">
        <f t="shared" si="135"/>
        <v>160.78648853037561</v>
      </c>
      <c r="BJ223" s="450">
        <f t="shared" si="136"/>
        <v>365.17447673304764</v>
      </c>
      <c r="BK223" s="450">
        <f t="shared" si="137"/>
        <v>390.29409679858838</v>
      </c>
      <c r="BL223" s="450">
        <f t="shared" si="138"/>
        <v>191.59710209226114</v>
      </c>
      <c r="BM223" s="450">
        <f t="shared" si="139"/>
        <v>409.5038062515755</v>
      </c>
      <c r="BN223" s="450">
        <f t="shared" si="140"/>
        <v>137.98791293168642</v>
      </c>
      <c r="BQ223" s="549">
        <f t="shared" si="143"/>
        <v>41395</v>
      </c>
      <c r="BR223" s="450">
        <f t="shared" si="141"/>
        <v>265.44985388202673</v>
      </c>
      <c r="BT223" s="450">
        <f t="shared" si="144"/>
        <v>202.09045928913537</v>
      </c>
    </row>
    <row r="224" spans="1:72">
      <c r="A224" s="6">
        <v>5</v>
      </c>
      <c r="B224" s="6">
        <v>2</v>
      </c>
      <c r="C224" s="143">
        <f t="shared" si="142"/>
        <v>41030</v>
      </c>
      <c r="D224" s="82">
        <f t="shared" si="109"/>
        <v>463.56324878000004</v>
      </c>
      <c r="E224" s="82">
        <f t="shared" si="110"/>
        <v>233.71326452126829</v>
      </c>
      <c r="F224" s="355">
        <v>146.77678</v>
      </c>
      <c r="G224" s="355">
        <v>313.38826</v>
      </c>
      <c r="H224" s="355">
        <v>341.15683999999999</v>
      </c>
      <c r="I224" s="355">
        <v>321.32213999999999</v>
      </c>
      <c r="J224" s="355">
        <v>305.45438000000001</v>
      </c>
      <c r="K224" s="355">
        <v>404.62788</v>
      </c>
      <c r="L224" s="355">
        <v>535.53690000000006</v>
      </c>
      <c r="M224" s="355">
        <v>666.44592</v>
      </c>
      <c r="N224" s="355">
        <v>184.46271000000002</v>
      </c>
      <c r="O224" s="355">
        <v>245.95028000000002</v>
      </c>
      <c r="P224" s="355">
        <v>952.06560000000002</v>
      </c>
      <c r="Q224" s="355">
        <v>1029.6986158</v>
      </c>
      <c r="R224" s="82">
        <v>1023.53</v>
      </c>
      <c r="S224" s="82">
        <v>393.84</v>
      </c>
      <c r="T224" s="82">
        <v>349.79</v>
      </c>
      <c r="U224" s="82">
        <v>196.69</v>
      </c>
      <c r="V224" s="82">
        <v>260.23</v>
      </c>
      <c r="W224" s="82">
        <v>796.7</v>
      </c>
      <c r="X224" s="82">
        <v>428.21</v>
      </c>
      <c r="Y224" s="82">
        <v>304.52999999999997</v>
      </c>
      <c r="Z224" s="82">
        <v>284.11</v>
      </c>
      <c r="AA224" s="82">
        <v>487.99</v>
      </c>
      <c r="AB224" s="82">
        <v>432.17</v>
      </c>
      <c r="AC224" s="82">
        <v>462.01</v>
      </c>
      <c r="AD224" s="82">
        <v>294.93</v>
      </c>
      <c r="AE224" s="82">
        <v>914.43917409999995</v>
      </c>
      <c r="AF224" s="10">
        <v>873.7780391</v>
      </c>
      <c r="AG224" s="10">
        <v>356.76674890000004</v>
      </c>
      <c r="AH224" s="10">
        <v>310.75024489999998</v>
      </c>
      <c r="AI224" s="10">
        <v>289.5469506</v>
      </c>
      <c r="AK224" s="450">
        <f t="shared" si="111"/>
        <v>73.998880766322159</v>
      </c>
      <c r="AL224" s="450">
        <f t="shared" si="112"/>
        <v>157.99761028485</v>
      </c>
      <c r="AM224" s="450">
        <f t="shared" si="113"/>
        <v>171.99739853793798</v>
      </c>
      <c r="AN224" s="450">
        <f t="shared" si="114"/>
        <v>161.99754978573228</v>
      </c>
      <c r="AO224" s="450">
        <f t="shared" si="115"/>
        <v>153.99767078396775</v>
      </c>
      <c r="AP224" s="450">
        <f t="shared" si="116"/>
        <v>203.99691454499623</v>
      </c>
      <c r="AQ224" s="450">
        <f t="shared" si="117"/>
        <v>269.99591630955382</v>
      </c>
      <c r="AR224" s="450">
        <f t="shared" si="118"/>
        <v>335.99491807411141</v>
      </c>
      <c r="AS224" s="450">
        <f t="shared" si="119"/>
        <v>92.998593395512984</v>
      </c>
      <c r="AT224" s="450">
        <f t="shared" si="120"/>
        <v>123.99812452735065</v>
      </c>
      <c r="AU224" s="450">
        <f t="shared" si="121"/>
        <v>479.99274010587345</v>
      </c>
      <c r="AV224" s="450">
        <f t="shared" si="122"/>
        <v>519.13214812200658</v>
      </c>
      <c r="AW224" s="450">
        <f t="shared" si="123"/>
        <v>516.02218300983111</v>
      </c>
      <c r="AX224" s="450">
        <f t="shared" si="124"/>
        <v>198.55810436097806</v>
      </c>
      <c r="AY224" s="450">
        <f t="shared" si="125"/>
        <v>176.34988656415427</v>
      </c>
      <c r="AZ224" s="450">
        <f t="shared" si="126"/>
        <v>99.163095538190063</v>
      </c>
      <c r="BA224" s="450">
        <f t="shared" si="127"/>
        <v>131.19737837156543</v>
      </c>
      <c r="BB224" s="450">
        <f t="shared" si="128"/>
        <v>401.66372573733304</v>
      </c>
      <c r="BC224" s="450">
        <f t="shared" si="129"/>
        <v>215.8860599949584</v>
      </c>
      <c r="BD224" s="450">
        <f t="shared" si="130"/>
        <v>153.53163599697504</v>
      </c>
      <c r="BE224" s="450">
        <f t="shared" si="131"/>
        <v>143.2367027980842</v>
      </c>
      <c r="BF224" s="450">
        <f t="shared" si="132"/>
        <v>246.02470380640281</v>
      </c>
      <c r="BG224" s="450">
        <f t="shared" si="133"/>
        <v>217.88253087975801</v>
      </c>
      <c r="BH224" s="450">
        <f t="shared" si="134"/>
        <v>232.92664481976303</v>
      </c>
      <c r="BI224" s="450">
        <f t="shared" si="135"/>
        <v>148.69170657927904</v>
      </c>
      <c r="BJ224" s="450">
        <f t="shared" si="136"/>
        <v>461.02302702293923</v>
      </c>
      <c r="BK224" s="450">
        <f t="shared" si="137"/>
        <v>440.52333708091754</v>
      </c>
      <c r="BL224" s="450">
        <f t="shared" si="138"/>
        <v>179.86727950592388</v>
      </c>
      <c r="BM224" s="450">
        <f t="shared" si="139"/>
        <v>156.66763040080664</v>
      </c>
      <c r="BN224" s="450">
        <f t="shared" si="140"/>
        <v>145.97779208469876</v>
      </c>
      <c r="BQ224" s="549">
        <f t="shared" si="143"/>
        <v>41396</v>
      </c>
      <c r="BR224" s="450">
        <f t="shared" si="141"/>
        <v>219.27001310814214</v>
      </c>
      <c r="BT224" s="450">
        <f t="shared" si="144"/>
        <v>178.10858303503909</v>
      </c>
    </row>
    <row r="225" spans="1:72">
      <c r="A225" s="6">
        <v>5</v>
      </c>
      <c r="B225" s="6">
        <v>3</v>
      </c>
      <c r="C225" s="143">
        <f t="shared" si="142"/>
        <v>41031</v>
      </c>
      <c r="D225" s="82">
        <f t="shared" si="109"/>
        <v>496.14243249666657</v>
      </c>
      <c r="E225" s="82">
        <f t="shared" si="110"/>
        <v>250.13861187548414</v>
      </c>
      <c r="F225" s="357">
        <v>160</v>
      </c>
      <c r="G225" s="355">
        <v>406.61135000000002</v>
      </c>
      <c r="H225" s="355">
        <v>368.92542000000003</v>
      </c>
      <c r="I225" s="355">
        <v>329.25602000000003</v>
      </c>
      <c r="J225" s="355">
        <v>366.94195000000002</v>
      </c>
      <c r="K225" s="355">
        <v>382.80971</v>
      </c>
      <c r="L225" s="355">
        <v>837.02434000000005</v>
      </c>
      <c r="M225" s="355">
        <v>749.75166000000002</v>
      </c>
      <c r="N225" s="355">
        <v>200.33047000000002</v>
      </c>
      <c r="O225" s="355">
        <v>184.46271000000002</v>
      </c>
      <c r="P225" s="355">
        <v>1156.36301</v>
      </c>
      <c r="Q225" s="355">
        <v>1229.3547059999999</v>
      </c>
      <c r="R225" s="82">
        <v>790.47</v>
      </c>
      <c r="S225" s="82">
        <v>338.03</v>
      </c>
      <c r="T225" s="82">
        <v>327.99</v>
      </c>
      <c r="U225" s="82">
        <v>205.69</v>
      </c>
      <c r="V225" s="82">
        <v>262.99</v>
      </c>
      <c r="W225" s="82">
        <v>709.32</v>
      </c>
      <c r="X225" s="82">
        <v>462.9</v>
      </c>
      <c r="Y225" s="82">
        <v>295.81</v>
      </c>
      <c r="Z225" s="82">
        <v>286.16000000000003</v>
      </c>
      <c r="AA225" s="82">
        <v>603.67999999999995</v>
      </c>
      <c r="AB225" s="82">
        <v>410.96</v>
      </c>
      <c r="AC225" s="82">
        <v>591.79999999999995</v>
      </c>
      <c r="AD225" s="82">
        <v>283.43</v>
      </c>
      <c r="AE225" s="82">
        <v>1215.0737220000001</v>
      </c>
      <c r="AF225" s="10">
        <v>728.40952279999999</v>
      </c>
      <c r="AG225" s="10">
        <v>340.00642740000001</v>
      </c>
      <c r="AH225" s="10">
        <v>287.60315000000003</v>
      </c>
      <c r="AI225" s="10">
        <v>372.11880670000005</v>
      </c>
      <c r="AK225" s="450">
        <f t="shared" si="111"/>
        <v>80.665490294933193</v>
      </c>
      <c r="AL225" s="450">
        <f t="shared" si="112"/>
        <v>204.99689942021681</v>
      </c>
      <c r="AM225" s="450">
        <f t="shared" si="113"/>
        <v>185.99718679102597</v>
      </c>
      <c r="AN225" s="450">
        <f t="shared" si="114"/>
        <v>165.99748928661458</v>
      </c>
      <c r="AO225" s="450">
        <f t="shared" si="115"/>
        <v>184.99720191580539</v>
      </c>
      <c r="AP225" s="450">
        <f t="shared" si="116"/>
        <v>192.99708091756995</v>
      </c>
      <c r="AQ225" s="450">
        <f t="shared" si="117"/>
        <v>421.99361734308042</v>
      </c>
      <c r="AR225" s="450">
        <f t="shared" si="118"/>
        <v>377.99428283337534</v>
      </c>
      <c r="AS225" s="450">
        <f t="shared" si="119"/>
        <v>100.99847239727755</v>
      </c>
      <c r="AT225" s="450">
        <f t="shared" si="120"/>
        <v>92.998593395512984</v>
      </c>
      <c r="AU225" s="450">
        <f t="shared" si="121"/>
        <v>582.99118225359211</v>
      </c>
      <c r="AV225" s="450">
        <f t="shared" si="122"/>
        <v>619.79062566170899</v>
      </c>
      <c r="AW225" s="450">
        <f t="shared" si="123"/>
        <v>398.52281320897401</v>
      </c>
      <c r="AX225" s="450">
        <f t="shared" si="124"/>
        <v>170.42097302747666</v>
      </c>
      <c r="AY225" s="450">
        <f t="shared" si="125"/>
        <v>165.35921351146962</v>
      </c>
      <c r="AZ225" s="450">
        <f t="shared" si="126"/>
        <v>103.70052936728005</v>
      </c>
      <c r="BA225" s="450">
        <f t="shared" si="127"/>
        <v>132.58885807915303</v>
      </c>
      <c r="BB225" s="450">
        <f t="shared" si="128"/>
        <v>357.61028485001265</v>
      </c>
      <c r="BC225" s="450">
        <f t="shared" si="129"/>
        <v>233.37534660952861</v>
      </c>
      <c r="BD225" s="450">
        <f t="shared" si="130"/>
        <v>149.13536677590119</v>
      </c>
      <c r="BE225" s="450">
        <f t="shared" si="131"/>
        <v>144.27022939248803</v>
      </c>
      <c r="BF225" s="450">
        <f t="shared" si="132"/>
        <v>304.35089488278294</v>
      </c>
      <c r="BG225" s="450">
        <f t="shared" si="133"/>
        <v>207.1893118225359</v>
      </c>
      <c r="BH225" s="450">
        <f t="shared" si="134"/>
        <v>298.36148222838415</v>
      </c>
      <c r="BI225" s="450">
        <f t="shared" si="135"/>
        <v>142.89387446433074</v>
      </c>
      <c r="BJ225" s="450">
        <f t="shared" si="136"/>
        <v>612.59073456012106</v>
      </c>
      <c r="BK225" s="450">
        <f t="shared" si="137"/>
        <v>367.23444557600203</v>
      </c>
      <c r="BL225" s="450">
        <f t="shared" si="138"/>
        <v>171.41740731031007</v>
      </c>
      <c r="BM225" s="450">
        <f t="shared" si="139"/>
        <v>144.99780690698262</v>
      </c>
      <c r="BN225" s="450">
        <f t="shared" si="140"/>
        <v>187.60716244013111</v>
      </c>
      <c r="BQ225" s="549">
        <f t="shared" si="143"/>
        <v>41397</v>
      </c>
      <c r="BR225" s="450">
        <f t="shared" si="141"/>
        <v>196.9287462566171</v>
      </c>
      <c r="BT225" s="450">
        <f t="shared" si="144"/>
        <v>186.80217461557854</v>
      </c>
    </row>
    <row r="226" spans="1:72">
      <c r="A226" s="6">
        <v>5</v>
      </c>
      <c r="B226" s="6">
        <v>4</v>
      </c>
      <c r="C226" s="143">
        <f t="shared" si="142"/>
        <v>41032</v>
      </c>
      <c r="D226" s="82">
        <f t="shared" si="109"/>
        <v>560.04610592333324</v>
      </c>
      <c r="E226" s="82">
        <f t="shared" si="110"/>
        <v>282.35673134624329</v>
      </c>
      <c r="F226" s="357">
        <v>180</v>
      </c>
      <c r="G226" s="355">
        <v>466.11545000000001</v>
      </c>
      <c r="H226" s="355">
        <v>470.08239000000003</v>
      </c>
      <c r="I226" s="355">
        <v>357.02460000000002</v>
      </c>
      <c r="J226" s="355">
        <v>299.50397000000004</v>
      </c>
      <c r="K226" s="355">
        <v>362.97501</v>
      </c>
      <c r="L226" s="355">
        <v>751.73513000000003</v>
      </c>
      <c r="M226" s="355">
        <v>888.59456</v>
      </c>
      <c r="N226" s="355">
        <v>222.14864</v>
      </c>
      <c r="O226" s="355">
        <v>198.34700000000001</v>
      </c>
      <c r="P226" s="355">
        <v>1434.04881</v>
      </c>
      <c r="Q226" s="355">
        <v>1436.1512882</v>
      </c>
      <c r="R226" s="82">
        <v>642.41999999999996</v>
      </c>
      <c r="S226" s="82">
        <v>347.94</v>
      </c>
      <c r="T226" s="82">
        <v>329.52</v>
      </c>
      <c r="U226" s="82">
        <v>230.71</v>
      </c>
      <c r="V226" s="82">
        <v>290.58</v>
      </c>
      <c r="W226" s="82">
        <v>724.75</v>
      </c>
      <c r="X226" s="82">
        <v>553.13</v>
      </c>
      <c r="Y226" s="82">
        <v>313.91000000000003</v>
      </c>
      <c r="Z226" s="82">
        <v>271.64</v>
      </c>
      <c r="AA226" s="82">
        <v>755.18</v>
      </c>
      <c r="AB226" s="82">
        <v>432.41</v>
      </c>
      <c r="AC226" s="82">
        <v>679.98</v>
      </c>
      <c r="AD226" s="82">
        <v>285.10000000000002</v>
      </c>
      <c r="AE226" s="82">
        <v>2161.8434571000003</v>
      </c>
      <c r="AF226" s="10">
        <v>491.82122120000002</v>
      </c>
      <c r="AG226" s="10">
        <v>342.4659302</v>
      </c>
      <c r="AH226" s="10">
        <v>365.83120680000002</v>
      </c>
      <c r="AI226" s="10">
        <v>515.42451420000009</v>
      </c>
      <c r="AK226" s="450">
        <f t="shared" si="111"/>
        <v>90.748676581799842</v>
      </c>
      <c r="AL226" s="450">
        <f t="shared" si="112"/>
        <v>234.99644567683387</v>
      </c>
      <c r="AM226" s="450">
        <f t="shared" si="113"/>
        <v>236.99641542727502</v>
      </c>
      <c r="AN226" s="450">
        <f t="shared" si="114"/>
        <v>179.99727753970257</v>
      </c>
      <c r="AO226" s="450">
        <f t="shared" si="115"/>
        <v>150.99771615830605</v>
      </c>
      <c r="AP226" s="450">
        <f t="shared" si="116"/>
        <v>182.99723216536424</v>
      </c>
      <c r="AQ226" s="450">
        <f t="shared" si="117"/>
        <v>378.99426770859594</v>
      </c>
      <c r="AR226" s="450">
        <f t="shared" si="118"/>
        <v>447.99322409881523</v>
      </c>
      <c r="AS226" s="450">
        <f t="shared" si="119"/>
        <v>111.99830602470381</v>
      </c>
      <c r="AT226" s="450">
        <f t="shared" si="120"/>
        <v>99.998487522056976</v>
      </c>
      <c r="AU226" s="450">
        <f t="shared" si="121"/>
        <v>722.98906478447191</v>
      </c>
      <c r="AV226" s="450">
        <f t="shared" si="122"/>
        <v>724.04904875220564</v>
      </c>
      <c r="AW226" s="450">
        <f t="shared" si="123"/>
        <v>323.8820267204436</v>
      </c>
      <c r="AX226" s="450">
        <f t="shared" si="124"/>
        <v>175.4171918326191</v>
      </c>
      <c r="AY226" s="450">
        <f t="shared" si="125"/>
        <v>166.1305772624149</v>
      </c>
      <c r="AZ226" s="450">
        <f t="shared" si="126"/>
        <v>116.31459541215024</v>
      </c>
      <c r="BA226" s="450">
        <f t="shared" si="127"/>
        <v>146.49861356188555</v>
      </c>
      <c r="BB226" s="450">
        <f t="shared" si="128"/>
        <v>365.38946307033024</v>
      </c>
      <c r="BC226" s="450">
        <f t="shared" si="129"/>
        <v>278.86564154272747</v>
      </c>
      <c r="BD226" s="450">
        <f t="shared" si="130"/>
        <v>158.26065036551552</v>
      </c>
      <c r="BE226" s="450">
        <f t="shared" si="131"/>
        <v>136.94983614822283</v>
      </c>
      <c r="BF226" s="450">
        <f t="shared" si="132"/>
        <v>380.73103100579777</v>
      </c>
      <c r="BG226" s="450">
        <f t="shared" si="133"/>
        <v>218.00352911520042</v>
      </c>
      <c r="BH226" s="450">
        <f t="shared" si="134"/>
        <v>342.81825056717923</v>
      </c>
      <c r="BI226" s="450">
        <f t="shared" si="135"/>
        <v>143.73582051928409</v>
      </c>
      <c r="BJ226" s="450">
        <f t="shared" si="136"/>
        <v>1089.9135150491556</v>
      </c>
      <c r="BK226" s="450">
        <f t="shared" si="137"/>
        <v>247.95624965969247</v>
      </c>
      <c r="BL226" s="450">
        <f t="shared" si="138"/>
        <v>172.65738855558357</v>
      </c>
      <c r="BM226" s="450">
        <f t="shared" si="139"/>
        <v>184.43721038568188</v>
      </c>
      <c r="BN226" s="450">
        <f t="shared" si="140"/>
        <v>259.85606967481726</v>
      </c>
      <c r="BQ226" s="549">
        <f t="shared" si="143"/>
        <v>41398</v>
      </c>
      <c r="BR226" s="450">
        <f t="shared" si="141"/>
        <v>180.656973531636</v>
      </c>
      <c r="BT226" s="450">
        <f t="shared" si="144"/>
        <v>201.22036975044114</v>
      </c>
    </row>
    <row r="227" spans="1:72">
      <c r="A227" s="6">
        <v>5</v>
      </c>
      <c r="B227" s="6">
        <v>5</v>
      </c>
      <c r="C227" s="143">
        <f t="shared" si="142"/>
        <v>41033</v>
      </c>
      <c r="D227" s="82">
        <f t="shared" si="109"/>
        <v>545.68396993333329</v>
      </c>
      <c r="E227" s="82">
        <f t="shared" si="110"/>
        <v>275.11581719578982</v>
      </c>
      <c r="F227" s="355">
        <v>200.33047000000002</v>
      </c>
      <c r="G227" s="355">
        <v>481.98321000000004</v>
      </c>
      <c r="H227" s="355">
        <v>432.39645999999999</v>
      </c>
      <c r="I227" s="355">
        <v>351.07418999999999</v>
      </c>
      <c r="J227" s="355">
        <v>275.70233000000002</v>
      </c>
      <c r="K227" s="355">
        <v>402.64440999999999</v>
      </c>
      <c r="L227" s="355">
        <v>537.52037000000007</v>
      </c>
      <c r="M227" s="355">
        <v>894.54497000000003</v>
      </c>
      <c r="N227" s="355">
        <v>291.57008999999999</v>
      </c>
      <c r="O227" s="355">
        <v>224.13211000000001</v>
      </c>
      <c r="P227" s="355">
        <v>1499.50332</v>
      </c>
      <c r="Q227" s="355">
        <v>1483.1000231</v>
      </c>
      <c r="R227" s="82">
        <v>604.03</v>
      </c>
      <c r="S227" s="82">
        <v>371.28</v>
      </c>
      <c r="T227" s="82">
        <v>327.16000000000003</v>
      </c>
      <c r="U227" s="82">
        <v>231.51</v>
      </c>
      <c r="V227" s="82">
        <v>241.42</v>
      </c>
      <c r="W227" s="82">
        <v>682.15</v>
      </c>
      <c r="X227" s="82">
        <v>715.05</v>
      </c>
      <c r="Y227" s="82">
        <v>386.1</v>
      </c>
      <c r="Z227" s="82">
        <v>315.12</v>
      </c>
      <c r="AA227" s="82">
        <v>984.66</v>
      </c>
      <c r="AB227" s="82">
        <v>618.23</v>
      </c>
      <c r="AC227" s="82">
        <v>741.97</v>
      </c>
      <c r="AD227" s="82">
        <v>247.58</v>
      </c>
      <c r="AE227" s="82">
        <v>929.43420730000003</v>
      </c>
      <c r="AF227" s="10">
        <v>492.81295620000003</v>
      </c>
      <c r="AG227" s="10">
        <v>404.11217780000004</v>
      </c>
      <c r="AH227" s="10">
        <v>456.91214920000004</v>
      </c>
      <c r="AI227" s="10">
        <v>546.48565439999993</v>
      </c>
      <c r="AK227" s="450">
        <f t="shared" si="111"/>
        <v>100.99847239727755</v>
      </c>
      <c r="AL227" s="450">
        <f t="shared" si="112"/>
        <v>242.99632467859846</v>
      </c>
      <c r="AM227" s="450">
        <f t="shared" si="113"/>
        <v>217.99670279808419</v>
      </c>
      <c r="AN227" s="450">
        <f t="shared" si="114"/>
        <v>176.99732291404084</v>
      </c>
      <c r="AO227" s="450">
        <f t="shared" si="115"/>
        <v>138.99789765565919</v>
      </c>
      <c r="AP227" s="450">
        <f t="shared" si="116"/>
        <v>202.99692966977565</v>
      </c>
      <c r="AQ227" s="450">
        <f t="shared" si="117"/>
        <v>270.99590118477443</v>
      </c>
      <c r="AR227" s="450">
        <f t="shared" si="118"/>
        <v>450.99317872447693</v>
      </c>
      <c r="AS227" s="450">
        <f t="shared" si="119"/>
        <v>146.99777665742374</v>
      </c>
      <c r="AT227" s="450">
        <f t="shared" si="120"/>
        <v>112.99829089992438</v>
      </c>
      <c r="AU227" s="450">
        <f t="shared" si="121"/>
        <v>755.98856566675067</v>
      </c>
      <c r="AV227" s="450">
        <f t="shared" si="122"/>
        <v>747.71869074867664</v>
      </c>
      <c r="AW227" s="450">
        <f t="shared" si="123"/>
        <v>304.52735064280313</v>
      </c>
      <c r="AX227" s="450">
        <f t="shared" si="124"/>
        <v>187.18427022939247</v>
      </c>
      <c r="AY227" s="450">
        <f t="shared" si="125"/>
        <v>164.94076128056466</v>
      </c>
      <c r="AZ227" s="450">
        <f t="shared" si="126"/>
        <v>116.71792286362489</v>
      </c>
      <c r="BA227" s="450">
        <f t="shared" si="127"/>
        <v>121.71414166876733</v>
      </c>
      <c r="BB227" s="450">
        <f t="shared" si="128"/>
        <v>343.91227627930425</v>
      </c>
      <c r="BC227" s="450">
        <f t="shared" si="129"/>
        <v>360.49911772119987</v>
      </c>
      <c r="BD227" s="450">
        <f t="shared" si="130"/>
        <v>194.65591126796068</v>
      </c>
      <c r="BE227" s="450">
        <f t="shared" si="131"/>
        <v>158.87068313587093</v>
      </c>
      <c r="BF227" s="450">
        <f t="shared" si="132"/>
        <v>496.42551046130575</v>
      </c>
      <c r="BG227" s="450">
        <f t="shared" si="133"/>
        <v>311.68641290647844</v>
      </c>
      <c r="BH227" s="450">
        <f t="shared" si="134"/>
        <v>374.07108646332239</v>
      </c>
      <c r="BI227" s="450">
        <f t="shared" si="135"/>
        <v>124.81976304512226</v>
      </c>
      <c r="BJ227" s="450">
        <f t="shared" si="136"/>
        <v>468.58291267960675</v>
      </c>
      <c r="BK227" s="450">
        <f t="shared" si="137"/>
        <v>248.45624209730275</v>
      </c>
      <c r="BL227" s="450">
        <f t="shared" si="138"/>
        <v>203.73691847743888</v>
      </c>
      <c r="BM227" s="450">
        <f t="shared" si="139"/>
        <v>230.35651585581044</v>
      </c>
      <c r="BN227" s="450">
        <f t="shared" si="140"/>
        <v>275.51583282077132</v>
      </c>
      <c r="BQ227" s="549">
        <f t="shared" si="143"/>
        <v>41399</v>
      </c>
      <c r="BR227" s="450">
        <f t="shared" si="141"/>
        <v>181.33666566675069</v>
      </c>
      <c r="BT227" s="450">
        <f t="shared" si="144"/>
        <v>224.1766093269473</v>
      </c>
    </row>
    <row r="228" spans="1:72">
      <c r="A228" s="6">
        <v>5</v>
      </c>
      <c r="B228" s="6">
        <v>6</v>
      </c>
      <c r="C228" s="143">
        <f t="shared" si="142"/>
        <v>41034</v>
      </c>
      <c r="D228" s="82">
        <f t="shared" si="109"/>
        <v>579.82405636666658</v>
      </c>
      <c r="E228" s="82">
        <f t="shared" si="110"/>
        <v>292.32812009592612</v>
      </c>
      <c r="F228" s="355">
        <v>228.09905000000001</v>
      </c>
      <c r="G228" s="355">
        <v>513.71873000000005</v>
      </c>
      <c r="H228" s="355">
        <v>341.15683999999999</v>
      </c>
      <c r="I228" s="355">
        <v>309.42132000000004</v>
      </c>
      <c r="J228" s="355">
        <v>353.05766</v>
      </c>
      <c r="K228" s="355">
        <v>483.96668</v>
      </c>
      <c r="L228" s="355">
        <v>479.99974000000003</v>
      </c>
      <c r="M228" s="355">
        <v>636.69387000000006</v>
      </c>
      <c r="N228" s="355">
        <v>307.43785000000003</v>
      </c>
      <c r="O228" s="355">
        <v>230.08252000000002</v>
      </c>
      <c r="P228" s="355">
        <v>1386.44553</v>
      </c>
      <c r="Q228" s="355">
        <v>1264.7001414000001</v>
      </c>
      <c r="R228" s="82">
        <v>601.82000000000005</v>
      </c>
      <c r="S228" s="82">
        <v>491.99</v>
      </c>
      <c r="T228" s="82">
        <v>391.42</v>
      </c>
      <c r="U228" s="82">
        <v>280.39999999999998</v>
      </c>
      <c r="V228" s="82">
        <v>263.76</v>
      </c>
      <c r="W228" s="82">
        <v>735.78</v>
      </c>
      <c r="X228" s="82">
        <v>481.39</v>
      </c>
      <c r="Y228" s="82">
        <v>547</v>
      </c>
      <c r="Z228" s="82">
        <v>337.71</v>
      </c>
      <c r="AA228" s="82">
        <v>1190.96</v>
      </c>
      <c r="AB228" s="82">
        <v>812.95</v>
      </c>
      <c r="AC228" s="82">
        <v>728.13</v>
      </c>
      <c r="AD228" s="82">
        <v>226.69</v>
      </c>
      <c r="AE228" s="82">
        <v>2031.0931147000001</v>
      </c>
      <c r="AF228" s="10">
        <v>399.64937030000004</v>
      </c>
      <c r="AG228" s="10">
        <v>389.53367329999998</v>
      </c>
      <c r="AH228" s="10">
        <v>386.04276609999999</v>
      </c>
      <c r="AI228" s="10">
        <v>563.62283520000005</v>
      </c>
      <c r="AK228" s="450">
        <f t="shared" si="111"/>
        <v>114.99826065036551</v>
      </c>
      <c r="AL228" s="450">
        <f t="shared" si="112"/>
        <v>258.99608268212756</v>
      </c>
      <c r="AM228" s="450">
        <f t="shared" si="113"/>
        <v>171.99739853793798</v>
      </c>
      <c r="AN228" s="450">
        <f t="shared" si="114"/>
        <v>155.9976405344089</v>
      </c>
      <c r="AO228" s="450">
        <f t="shared" si="115"/>
        <v>177.99730778926141</v>
      </c>
      <c r="AP228" s="450">
        <f t="shared" si="116"/>
        <v>243.996309553819</v>
      </c>
      <c r="AQ228" s="450">
        <f t="shared" si="117"/>
        <v>241.99633980337788</v>
      </c>
      <c r="AR228" s="450">
        <f t="shared" si="118"/>
        <v>320.99514494580291</v>
      </c>
      <c r="AS228" s="450">
        <f t="shared" si="119"/>
        <v>154.99765565918833</v>
      </c>
      <c r="AT228" s="450">
        <f t="shared" si="120"/>
        <v>115.99824552558609</v>
      </c>
      <c r="AU228" s="450">
        <f t="shared" si="121"/>
        <v>698.98942777917819</v>
      </c>
      <c r="AV228" s="450">
        <f t="shared" si="122"/>
        <v>637.61035613813965</v>
      </c>
      <c r="AW228" s="450">
        <f t="shared" si="123"/>
        <v>303.41315855810439</v>
      </c>
      <c r="AX228" s="450">
        <f t="shared" si="124"/>
        <v>248.04134106377614</v>
      </c>
      <c r="AY228" s="450">
        <f t="shared" si="125"/>
        <v>197.3380388202672</v>
      </c>
      <c r="AZ228" s="450">
        <f t="shared" si="126"/>
        <v>141.36627174187041</v>
      </c>
      <c r="BA228" s="450">
        <f t="shared" si="127"/>
        <v>132.97706075119737</v>
      </c>
      <c r="BB228" s="450">
        <f t="shared" si="128"/>
        <v>370.95034030753715</v>
      </c>
      <c r="BC228" s="450">
        <f t="shared" si="129"/>
        <v>242.69725233173682</v>
      </c>
      <c r="BD228" s="450">
        <f t="shared" si="130"/>
        <v>275.77514494580288</v>
      </c>
      <c r="BE228" s="450">
        <f t="shared" si="131"/>
        <v>170.2596420468868</v>
      </c>
      <c r="BF228" s="450">
        <f t="shared" si="132"/>
        <v>600.43357701033528</v>
      </c>
      <c r="BG228" s="450">
        <f t="shared" si="133"/>
        <v>409.85631459541219</v>
      </c>
      <c r="BH228" s="450">
        <f t="shared" si="134"/>
        <v>367.09352155281067</v>
      </c>
      <c r="BI228" s="450">
        <f t="shared" si="135"/>
        <v>114.28787496849004</v>
      </c>
      <c r="BJ228" s="450">
        <f t="shared" si="136"/>
        <v>1023.9945120746156</v>
      </c>
      <c r="BK228" s="450">
        <f t="shared" si="137"/>
        <v>201.48695250819262</v>
      </c>
      <c r="BL228" s="450">
        <f t="shared" si="138"/>
        <v>196.38702964456766</v>
      </c>
      <c r="BM228" s="450">
        <f t="shared" si="139"/>
        <v>194.62705626417949</v>
      </c>
      <c r="BN228" s="450">
        <f t="shared" si="140"/>
        <v>284.15570214267711</v>
      </c>
      <c r="BQ228" s="549">
        <f t="shared" si="143"/>
        <v>41400</v>
      </c>
      <c r="BR228" s="450">
        <f t="shared" si="141"/>
        <v>160.84473612301488</v>
      </c>
      <c r="BT228" s="450">
        <f t="shared" si="144"/>
        <v>242.34679606755736</v>
      </c>
    </row>
    <row r="229" spans="1:72">
      <c r="A229" s="6">
        <v>5</v>
      </c>
      <c r="B229" s="6">
        <v>7</v>
      </c>
      <c r="C229" s="143">
        <f t="shared" si="142"/>
        <v>41035</v>
      </c>
      <c r="D229" s="82">
        <f t="shared" si="109"/>
        <v>589.63887418000002</v>
      </c>
      <c r="E229" s="82">
        <f t="shared" si="110"/>
        <v>297.27642675714782</v>
      </c>
      <c r="F229" s="355">
        <v>194.38006000000001</v>
      </c>
      <c r="G229" s="355">
        <v>468.09892000000002</v>
      </c>
      <c r="H229" s="355">
        <v>380.82623999999998</v>
      </c>
      <c r="I229" s="355">
        <v>283.63621000000001</v>
      </c>
      <c r="J229" s="355">
        <v>418.51217000000003</v>
      </c>
      <c r="K229" s="355">
        <v>595.04100000000005</v>
      </c>
      <c r="L229" s="355">
        <v>372.89236</v>
      </c>
      <c r="M229" s="355">
        <v>551.40466000000004</v>
      </c>
      <c r="N229" s="355">
        <v>269.75191999999998</v>
      </c>
      <c r="O229" s="355">
        <v>166.61148</v>
      </c>
      <c r="P229" s="355">
        <v>1372.56124</v>
      </c>
      <c r="Q229" s="355">
        <v>1035.7680340000002</v>
      </c>
      <c r="R229" s="82">
        <v>747.65</v>
      </c>
      <c r="S229" s="82">
        <v>390.71</v>
      </c>
      <c r="T229" s="82">
        <v>570.42999999999995</v>
      </c>
      <c r="U229" s="82">
        <v>421.47</v>
      </c>
      <c r="V229" s="82">
        <v>336.66</v>
      </c>
      <c r="W229" s="82">
        <v>672.32</v>
      </c>
      <c r="X229" s="82">
        <v>451.05</v>
      </c>
      <c r="Y229" s="82">
        <v>677.03</v>
      </c>
      <c r="Z229" s="82">
        <v>328.04</v>
      </c>
      <c r="AA229" s="82">
        <v>1294.6199999999999</v>
      </c>
      <c r="AB229" s="82">
        <v>1087.94</v>
      </c>
      <c r="AC229" s="82">
        <v>617.13</v>
      </c>
      <c r="AD229" s="82">
        <v>226.71</v>
      </c>
      <c r="AE229" s="82">
        <v>1901.7907054000002</v>
      </c>
      <c r="AF229" s="10">
        <v>399.92705610000002</v>
      </c>
      <c r="AG229" s="10">
        <v>422.04274660000004</v>
      </c>
      <c r="AH229" s="10">
        <v>392.0526802</v>
      </c>
      <c r="AI229" s="10">
        <v>642.10874310000008</v>
      </c>
      <c r="AK229" s="450">
        <f t="shared" si="111"/>
        <v>97.998517771615838</v>
      </c>
      <c r="AL229" s="450">
        <f t="shared" si="112"/>
        <v>235.99643055205445</v>
      </c>
      <c r="AM229" s="450">
        <f t="shared" si="113"/>
        <v>191.99709604234937</v>
      </c>
      <c r="AN229" s="450">
        <f t="shared" si="114"/>
        <v>142.99783715654146</v>
      </c>
      <c r="AO229" s="450">
        <f t="shared" si="115"/>
        <v>210.99680867154021</v>
      </c>
      <c r="AP229" s="450">
        <f t="shared" si="116"/>
        <v>299.99546256617094</v>
      </c>
      <c r="AQ229" s="450">
        <f t="shared" si="117"/>
        <v>187.99715654146709</v>
      </c>
      <c r="AR229" s="450">
        <f t="shared" si="118"/>
        <v>277.99579531131837</v>
      </c>
      <c r="AS229" s="450">
        <f t="shared" si="119"/>
        <v>135.99794302999746</v>
      </c>
      <c r="AT229" s="450">
        <f t="shared" si="120"/>
        <v>83.998729518527853</v>
      </c>
      <c r="AU229" s="450">
        <f t="shared" si="121"/>
        <v>691.98953365263424</v>
      </c>
      <c r="AV229" s="450">
        <f t="shared" si="122"/>
        <v>522.19210184018152</v>
      </c>
      <c r="AW229" s="450">
        <f t="shared" si="123"/>
        <v>376.93471136879253</v>
      </c>
      <c r="AX229" s="450">
        <f t="shared" si="124"/>
        <v>196.98008570708342</v>
      </c>
      <c r="AY229" s="450">
        <f t="shared" si="125"/>
        <v>287.58759768086713</v>
      </c>
      <c r="AZ229" s="450">
        <f t="shared" si="126"/>
        <v>212.48802621628437</v>
      </c>
      <c r="BA229" s="450">
        <f t="shared" si="127"/>
        <v>169.73027476682631</v>
      </c>
      <c r="BB229" s="450">
        <f t="shared" si="128"/>
        <v>338.9563902193093</v>
      </c>
      <c r="BC229" s="450">
        <f t="shared" si="129"/>
        <v>227.40105873456011</v>
      </c>
      <c r="BD229" s="450">
        <f t="shared" si="130"/>
        <v>341.33098058986639</v>
      </c>
      <c r="BE229" s="450">
        <f t="shared" si="131"/>
        <v>165.38442147718681</v>
      </c>
      <c r="BF229" s="450">
        <f t="shared" si="132"/>
        <v>652.69473153516503</v>
      </c>
      <c r="BG229" s="450">
        <f t="shared" si="133"/>
        <v>548.49508444668515</v>
      </c>
      <c r="BH229" s="450">
        <f t="shared" si="134"/>
        <v>311.1318376607008</v>
      </c>
      <c r="BI229" s="450">
        <f t="shared" si="135"/>
        <v>114.29795815477691</v>
      </c>
      <c r="BJ229" s="450">
        <f t="shared" si="136"/>
        <v>958.8054980589867</v>
      </c>
      <c r="BK229" s="450">
        <f t="shared" si="137"/>
        <v>201.62695039072347</v>
      </c>
      <c r="BL229" s="450">
        <f t="shared" si="138"/>
        <v>212.77678174943284</v>
      </c>
      <c r="BM229" s="450">
        <f t="shared" si="139"/>
        <v>197.65701043609781</v>
      </c>
      <c r="BN229" s="450">
        <f t="shared" si="140"/>
        <v>323.72510365515507</v>
      </c>
      <c r="BQ229" s="549">
        <f t="shared" si="143"/>
        <v>41401</v>
      </c>
      <c r="BR229" s="450">
        <f t="shared" si="141"/>
        <v>170.82804843710613</v>
      </c>
      <c r="BT229" s="450">
        <f t="shared" si="144"/>
        <v>220.08892024199648</v>
      </c>
    </row>
    <row r="230" spans="1:72">
      <c r="A230" s="6">
        <v>5</v>
      </c>
      <c r="B230" s="6">
        <v>8</v>
      </c>
      <c r="C230" s="143">
        <f t="shared" si="142"/>
        <v>41036</v>
      </c>
      <c r="D230" s="82">
        <f t="shared" si="109"/>
        <v>608.34007024333312</v>
      </c>
      <c r="E230" s="82">
        <f t="shared" si="110"/>
        <v>306.70495154619584</v>
      </c>
      <c r="F230" s="355">
        <v>174.54536000000002</v>
      </c>
      <c r="G230" s="355">
        <v>454.21463</v>
      </c>
      <c r="H230" s="355">
        <v>505.78485000000001</v>
      </c>
      <c r="I230" s="355">
        <v>265.78498000000002</v>
      </c>
      <c r="J230" s="355">
        <v>567.27242000000001</v>
      </c>
      <c r="K230" s="355">
        <v>634.71040000000005</v>
      </c>
      <c r="L230" s="355">
        <v>357.02460000000002</v>
      </c>
      <c r="M230" s="355">
        <v>533.55343000000005</v>
      </c>
      <c r="N230" s="355">
        <v>337.18990000000002</v>
      </c>
      <c r="O230" s="355">
        <v>200.33047000000002</v>
      </c>
      <c r="P230" s="355">
        <v>1420.16452</v>
      </c>
      <c r="Q230" s="355">
        <v>909.91686249999998</v>
      </c>
      <c r="R230" s="82">
        <v>870.68</v>
      </c>
      <c r="S230" s="82">
        <v>329.67</v>
      </c>
      <c r="T230" s="82">
        <v>740.06</v>
      </c>
      <c r="U230" s="82">
        <v>408.46</v>
      </c>
      <c r="V230" s="82">
        <v>364.05</v>
      </c>
      <c r="W230" s="82">
        <v>709.23</v>
      </c>
      <c r="X230" s="82">
        <v>382.65</v>
      </c>
      <c r="Y230" s="82">
        <v>717.8</v>
      </c>
      <c r="Z230" s="82">
        <v>415.11</v>
      </c>
      <c r="AA230" s="82">
        <v>1444.12</v>
      </c>
      <c r="AB230" s="82">
        <v>1001.01</v>
      </c>
      <c r="AC230" s="82">
        <v>578.25</v>
      </c>
      <c r="AD230" s="82">
        <v>295.22000000000003</v>
      </c>
      <c r="AE230" s="82">
        <v>1883.1262526999999</v>
      </c>
      <c r="AF230" s="10">
        <v>459.13363559999999</v>
      </c>
      <c r="AG230" s="10">
        <v>396.07912429999999</v>
      </c>
      <c r="AH230" s="10">
        <v>204.25774060000001</v>
      </c>
      <c r="AI230" s="10">
        <v>690.80293159999997</v>
      </c>
      <c r="AK230" s="450">
        <f t="shared" si="111"/>
        <v>87.998669019410144</v>
      </c>
      <c r="AL230" s="450">
        <f t="shared" si="112"/>
        <v>228.99653642551047</v>
      </c>
      <c r="AM230" s="450">
        <f t="shared" si="113"/>
        <v>254.99614318124526</v>
      </c>
      <c r="AN230" s="450">
        <f t="shared" si="114"/>
        <v>133.99797327955633</v>
      </c>
      <c r="AO230" s="450">
        <f t="shared" si="115"/>
        <v>285.99567431308293</v>
      </c>
      <c r="AP230" s="450">
        <f t="shared" si="116"/>
        <v>319.9951600705823</v>
      </c>
      <c r="AQ230" s="450">
        <f t="shared" si="117"/>
        <v>179.99727753970257</v>
      </c>
      <c r="AR230" s="450">
        <f t="shared" si="118"/>
        <v>268.99593143433327</v>
      </c>
      <c r="AS230" s="450">
        <f t="shared" si="119"/>
        <v>169.99742878749686</v>
      </c>
      <c r="AT230" s="450">
        <f t="shared" si="120"/>
        <v>100.99847239727755</v>
      </c>
      <c r="AU230" s="450">
        <f t="shared" si="121"/>
        <v>715.98917065792796</v>
      </c>
      <c r="AV230" s="450">
        <f t="shared" si="122"/>
        <v>458.74306150743632</v>
      </c>
      <c r="AW230" s="450">
        <f t="shared" si="123"/>
        <v>438.9614318124527</v>
      </c>
      <c r="AX230" s="450">
        <f t="shared" si="124"/>
        <v>166.20620115956643</v>
      </c>
      <c r="AY230" s="450">
        <f t="shared" si="125"/>
        <v>373.10814217292659</v>
      </c>
      <c r="AZ230" s="450">
        <f t="shared" si="126"/>
        <v>205.92891353667758</v>
      </c>
      <c r="BA230" s="450">
        <f t="shared" si="127"/>
        <v>183.5391983866902</v>
      </c>
      <c r="BB230" s="450">
        <f t="shared" si="128"/>
        <v>357.56491051172168</v>
      </c>
      <c r="BC230" s="450">
        <f t="shared" si="129"/>
        <v>192.91656163347616</v>
      </c>
      <c r="BD230" s="450">
        <f t="shared" si="130"/>
        <v>361.88555583564403</v>
      </c>
      <c r="BE230" s="450">
        <f t="shared" si="131"/>
        <v>209.28157297706076</v>
      </c>
      <c r="BF230" s="450">
        <f t="shared" si="132"/>
        <v>728.06654902949322</v>
      </c>
      <c r="BG230" s="450">
        <f t="shared" si="133"/>
        <v>504.66851525081927</v>
      </c>
      <c r="BH230" s="450">
        <f t="shared" si="134"/>
        <v>291.53012351903203</v>
      </c>
      <c r="BI230" s="450">
        <f t="shared" si="135"/>
        <v>148.83791278043864</v>
      </c>
      <c r="BJ230" s="450">
        <f t="shared" si="136"/>
        <v>949.39564038316098</v>
      </c>
      <c r="BK230" s="450">
        <f t="shared" si="137"/>
        <v>231.47649891605747</v>
      </c>
      <c r="BL230" s="450">
        <f t="shared" si="138"/>
        <v>199.68697973279555</v>
      </c>
      <c r="BM230" s="450">
        <f t="shared" si="139"/>
        <v>102.97844245021427</v>
      </c>
      <c r="BN230" s="450">
        <f t="shared" si="140"/>
        <v>348.27473234181997</v>
      </c>
      <c r="BQ230" s="549">
        <f t="shared" si="143"/>
        <v>41402</v>
      </c>
      <c r="BR230" s="450">
        <f t="shared" si="141"/>
        <v>166.70801313335016</v>
      </c>
      <c r="BT230" s="450">
        <f t="shared" si="144"/>
        <v>243.23632104865135</v>
      </c>
    </row>
    <row r="231" spans="1:72">
      <c r="A231" s="6">
        <v>5</v>
      </c>
      <c r="B231" s="6">
        <v>9</v>
      </c>
      <c r="C231" s="143">
        <f t="shared" si="142"/>
        <v>41037</v>
      </c>
      <c r="D231" s="82">
        <f t="shared" si="109"/>
        <v>628.41082099000016</v>
      </c>
      <c r="E231" s="82">
        <f t="shared" si="110"/>
        <v>316.82396052877039</v>
      </c>
      <c r="F231" s="355">
        <v>160.66107</v>
      </c>
      <c r="G231" s="355">
        <v>454.21463</v>
      </c>
      <c r="H231" s="355">
        <v>569.25589000000002</v>
      </c>
      <c r="I231" s="355">
        <v>275.70233000000002</v>
      </c>
      <c r="J231" s="355">
        <v>404.62788</v>
      </c>
      <c r="K231" s="355">
        <v>684.29714999999999</v>
      </c>
      <c r="L231" s="355">
        <v>392.72705999999999</v>
      </c>
      <c r="M231" s="355">
        <v>555.37160000000006</v>
      </c>
      <c r="N231" s="355">
        <v>452.23115999999999</v>
      </c>
      <c r="O231" s="355">
        <v>265.78498000000002</v>
      </c>
      <c r="P231" s="355">
        <v>1406.2802300000001</v>
      </c>
      <c r="Q231" s="355">
        <v>803.58303579999995</v>
      </c>
      <c r="R231" s="82">
        <v>975.88</v>
      </c>
      <c r="S231" s="82">
        <v>368.93</v>
      </c>
      <c r="T231" s="82">
        <v>686.01</v>
      </c>
      <c r="U231" s="82">
        <v>375.18</v>
      </c>
      <c r="V231" s="82">
        <v>612.23</v>
      </c>
      <c r="W231" s="82">
        <v>717.88</v>
      </c>
      <c r="X231" s="82">
        <v>333.34</v>
      </c>
      <c r="Y231" s="82">
        <v>729.92</v>
      </c>
      <c r="Z231" s="82">
        <v>312.39</v>
      </c>
      <c r="AA231" s="82">
        <v>1617.51</v>
      </c>
      <c r="AB231" s="82">
        <v>1173.45</v>
      </c>
      <c r="AC231" s="82">
        <v>617.53</v>
      </c>
      <c r="AD231" s="82">
        <v>417.68</v>
      </c>
      <c r="AE231" s="82">
        <v>1470.7826743999999</v>
      </c>
      <c r="AF231" s="10">
        <v>619.17982990000007</v>
      </c>
      <c r="AG231" s="10">
        <v>378.84277000000003</v>
      </c>
      <c r="AH231" s="10">
        <v>327.43122760000006</v>
      </c>
      <c r="AI231" s="10">
        <v>693.42111200000011</v>
      </c>
      <c r="AK231" s="450">
        <f t="shared" si="111"/>
        <v>80.998774892866138</v>
      </c>
      <c r="AL231" s="450">
        <f t="shared" si="112"/>
        <v>228.99653642551047</v>
      </c>
      <c r="AM231" s="450">
        <f t="shared" si="113"/>
        <v>286.99565918830353</v>
      </c>
      <c r="AN231" s="450">
        <f t="shared" si="114"/>
        <v>138.99789765565919</v>
      </c>
      <c r="AO231" s="450">
        <f t="shared" si="115"/>
        <v>203.99691454499623</v>
      </c>
      <c r="AP231" s="450">
        <f t="shared" si="116"/>
        <v>344.99478195109651</v>
      </c>
      <c r="AQ231" s="450">
        <f t="shared" si="117"/>
        <v>197.9970052936728</v>
      </c>
      <c r="AR231" s="450">
        <f t="shared" si="118"/>
        <v>279.99576506175953</v>
      </c>
      <c r="AS231" s="450">
        <f t="shared" si="119"/>
        <v>227.99655155028989</v>
      </c>
      <c r="AT231" s="450">
        <f t="shared" si="120"/>
        <v>133.99797327955633</v>
      </c>
      <c r="AU231" s="450">
        <f t="shared" si="121"/>
        <v>708.98927653138389</v>
      </c>
      <c r="AV231" s="450">
        <f t="shared" si="122"/>
        <v>405.13387234686155</v>
      </c>
      <c r="AW231" s="450">
        <f t="shared" si="123"/>
        <v>491.99899168137131</v>
      </c>
      <c r="AX231" s="450">
        <f t="shared" si="124"/>
        <v>185.99949584068565</v>
      </c>
      <c r="AY231" s="450">
        <f t="shared" si="125"/>
        <v>345.85833123266951</v>
      </c>
      <c r="AZ231" s="450">
        <f t="shared" si="126"/>
        <v>189.15049155533148</v>
      </c>
      <c r="BA231" s="450">
        <f t="shared" si="127"/>
        <v>308.66145702041848</v>
      </c>
      <c r="BB231" s="450">
        <f t="shared" si="128"/>
        <v>361.92588858079154</v>
      </c>
      <c r="BC231" s="450">
        <f t="shared" si="129"/>
        <v>168.05646584320644</v>
      </c>
      <c r="BD231" s="450">
        <f t="shared" si="130"/>
        <v>367.99596672548523</v>
      </c>
      <c r="BE231" s="450">
        <f t="shared" si="131"/>
        <v>157.49432820771364</v>
      </c>
      <c r="BF231" s="450">
        <f t="shared" si="132"/>
        <v>815.48273254348373</v>
      </c>
      <c r="BG231" s="450">
        <f t="shared" si="133"/>
        <v>591.60574741618348</v>
      </c>
      <c r="BH231" s="450">
        <f t="shared" si="134"/>
        <v>311.33350138643812</v>
      </c>
      <c r="BI231" s="450">
        <f t="shared" si="135"/>
        <v>210.57726241492313</v>
      </c>
      <c r="BJ231" s="450">
        <f t="shared" si="136"/>
        <v>741.50878467355676</v>
      </c>
      <c r="BK231" s="450">
        <f t="shared" si="137"/>
        <v>312.1652784976053</v>
      </c>
      <c r="BL231" s="450">
        <f t="shared" si="138"/>
        <v>190.99711116712882</v>
      </c>
      <c r="BM231" s="450">
        <f t="shared" si="139"/>
        <v>165.07750320141167</v>
      </c>
      <c r="BN231" s="450">
        <f t="shared" si="140"/>
        <v>349.59471237711119</v>
      </c>
      <c r="BQ231" s="549">
        <f t="shared" si="143"/>
        <v>41403</v>
      </c>
      <c r="BR231" s="450">
        <f t="shared" si="141"/>
        <v>249.12037528358965</v>
      </c>
      <c r="BT231" s="450">
        <f t="shared" si="144"/>
        <v>283.49571212503156</v>
      </c>
    </row>
    <row r="232" spans="1:72">
      <c r="A232" s="6">
        <v>5</v>
      </c>
      <c r="B232" s="6">
        <v>10</v>
      </c>
      <c r="C232" s="143">
        <f t="shared" si="142"/>
        <v>41038</v>
      </c>
      <c r="D232" s="82">
        <f t="shared" si="109"/>
        <v>652.45935684666665</v>
      </c>
      <c r="E232" s="82">
        <f t="shared" si="110"/>
        <v>328.94843725726463</v>
      </c>
      <c r="F232" s="355">
        <v>168.59495000000001</v>
      </c>
      <c r="G232" s="355">
        <v>460.16504000000003</v>
      </c>
      <c r="H232" s="355">
        <v>618.84264000000007</v>
      </c>
      <c r="I232" s="355">
        <v>243.96681000000001</v>
      </c>
      <c r="J232" s="355">
        <v>345.12378000000001</v>
      </c>
      <c r="K232" s="355">
        <v>589.09059000000002</v>
      </c>
      <c r="L232" s="355">
        <v>317.35520000000002</v>
      </c>
      <c r="M232" s="355">
        <v>565.28895</v>
      </c>
      <c r="N232" s="355">
        <v>620.82610999999997</v>
      </c>
      <c r="O232" s="355">
        <v>460.16504000000003</v>
      </c>
      <c r="P232" s="355">
        <v>1412.23064</v>
      </c>
      <c r="Q232" s="355">
        <v>712.87895270000013</v>
      </c>
      <c r="R232" s="82">
        <v>1146.4100000000001</v>
      </c>
      <c r="S232" s="82">
        <v>338.03</v>
      </c>
      <c r="T232" s="82">
        <v>775.13</v>
      </c>
      <c r="U232" s="82">
        <v>424.49</v>
      </c>
      <c r="V232" s="82">
        <v>855.56</v>
      </c>
      <c r="W232" s="82">
        <v>694.58</v>
      </c>
      <c r="X232" s="82">
        <v>333.44</v>
      </c>
      <c r="Y232" s="82">
        <v>726.38</v>
      </c>
      <c r="Z232" s="82">
        <v>281.79000000000002</v>
      </c>
      <c r="AA232" s="82">
        <v>1580.01</v>
      </c>
      <c r="AB232" s="82">
        <v>1347.66</v>
      </c>
      <c r="AC232" s="82">
        <v>708.45</v>
      </c>
      <c r="AD232" s="82">
        <v>526.17999999999995</v>
      </c>
      <c r="AE232" s="82">
        <v>1331.3645681</v>
      </c>
      <c r="AF232" s="10">
        <v>459.84768480000002</v>
      </c>
      <c r="AG232" s="10">
        <v>464.36999640000005</v>
      </c>
      <c r="AH232" s="10">
        <v>377.93037379999998</v>
      </c>
      <c r="AI232" s="10">
        <v>687.62937959999999</v>
      </c>
      <c r="AK232" s="450">
        <f t="shared" si="111"/>
        <v>84.998714393748429</v>
      </c>
      <c r="AL232" s="450">
        <f t="shared" si="112"/>
        <v>231.99649105117217</v>
      </c>
      <c r="AM232" s="450">
        <f t="shared" si="113"/>
        <v>311.9952810688178</v>
      </c>
      <c r="AN232" s="450">
        <f t="shared" si="114"/>
        <v>122.99813965213008</v>
      </c>
      <c r="AO232" s="450">
        <f t="shared" si="115"/>
        <v>173.99736828837914</v>
      </c>
      <c r="AP232" s="450">
        <f t="shared" si="116"/>
        <v>296.99550794050919</v>
      </c>
      <c r="AQ232" s="450">
        <f t="shared" si="117"/>
        <v>159.99758003529115</v>
      </c>
      <c r="AR232" s="450">
        <f t="shared" si="118"/>
        <v>284.99568943786238</v>
      </c>
      <c r="AS232" s="450">
        <f t="shared" si="119"/>
        <v>312.99526594403829</v>
      </c>
      <c r="AT232" s="450">
        <f t="shared" si="120"/>
        <v>231.99649105117217</v>
      </c>
      <c r="AU232" s="450">
        <f t="shared" si="121"/>
        <v>711.98923115704565</v>
      </c>
      <c r="AV232" s="450">
        <f t="shared" si="122"/>
        <v>359.40456400302503</v>
      </c>
      <c r="AW232" s="450">
        <f t="shared" si="123"/>
        <v>577.97327955633989</v>
      </c>
      <c r="AX232" s="450">
        <f t="shared" si="124"/>
        <v>170.42097302747666</v>
      </c>
      <c r="AY232" s="450">
        <f t="shared" si="125"/>
        <v>390.78900932694728</v>
      </c>
      <c r="AZ232" s="450">
        <f t="shared" si="126"/>
        <v>214.01058734560121</v>
      </c>
      <c r="BA232" s="450">
        <f t="shared" si="127"/>
        <v>431.33854297958152</v>
      </c>
      <c r="BB232" s="450">
        <f t="shared" si="128"/>
        <v>350.17897655659192</v>
      </c>
      <c r="BC232" s="450">
        <f t="shared" si="129"/>
        <v>168.10688177464078</v>
      </c>
      <c r="BD232" s="450">
        <f t="shared" si="130"/>
        <v>366.21124275270984</v>
      </c>
      <c r="BE232" s="450">
        <f t="shared" si="131"/>
        <v>142.06705318880768</v>
      </c>
      <c r="BF232" s="450">
        <f t="shared" si="132"/>
        <v>796.57675825560875</v>
      </c>
      <c r="BG232" s="450">
        <f t="shared" si="133"/>
        <v>679.43534156793544</v>
      </c>
      <c r="BH232" s="450">
        <f t="shared" si="134"/>
        <v>357.1716662465339</v>
      </c>
      <c r="BI232" s="450">
        <f t="shared" si="135"/>
        <v>265.27854802117469</v>
      </c>
      <c r="BJ232" s="450">
        <f t="shared" si="136"/>
        <v>671.21984779430306</v>
      </c>
      <c r="BK232" s="450">
        <f t="shared" si="137"/>
        <v>231.83649347113689</v>
      </c>
      <c r="BL232" s="450">
        <f t="shared" si="138"/>
        <v>234.1164589866398</v>
      </c>
      <c r="BM232" s="450">
        <f t="shared" si="139"/>
        <v>190.53711812452732</v>
      </c>
      <c r="BN232" s="450">
        <f t="shared" si="140"/>
        <v>346.6747565414671</v>
      </c>
      <c r="BQ232" s="549">
        <f t="shared" si="143"/>
        <v>41404</v>
      </c>
      <c r="BR232" s="450">
        <f t="shared" si="141"/>
        <v>279.74767564910513</v>
      </c>
      <c r="BT232" s="450">
        <f t="shared" si="144"/>
        <v>290.99559868918578</v>
      </c>
    </row>
    <row r="233" spans="1:72">
      <c r="A233" s="6">
        <v>5</v>
      </c>
      <c r="B233" s="6">
        <v>11</v>
      </c>
      <c r="C233" s="143">
        <f t="shared" si="142"/>
        <v>41039</v>
      </c>
      <c r="D233" s="82">
        <f t="shared" si="109"/>
        <v>708.26033491333328</v>
      </c>
      <c r="E233" s="82">
        <f t="shared" si="110"/>
        <v>357.08144560458857</v>
      </c>
      <c r="F233" s="355">
        <v>214.21476000000001</v>
      </c>
      <c r="G233" s="355">
        <v>460.16504000000003</v>
      </c>
      <c r="H233" s="355">
        <v>604.95835</v>
      </c>
      <c r="I233" s="355">
        <v>295.53703000000002</v>
      </c>
      <c r="J233" s="355">
        <v>327.27255000000002</v>
      </c>
      <c r="K233" s="355">
        <v>351.07418999999999</v>
      </c>
      <c r="L233" s="355">
        <v>366.94195000000002</v>
      </c>
      <c r="M233" s="355">
        <v>565.28895</v>
      </c>
      <c r="N233" s="355">
        <v>654.54510000000005</v>
      </c>
      <c r="O233" s="355">
        <v>819.17311000000007</v>
      </c>
      <c r="P233" s="355">
        <v>1374.5447100000001</v>
      </c>
      <c r="Q233" s="355">
        <v>703.39796609999996</v>
      </c>
      <c r="R233" s="82">
        <v>1288.7</v>
      </c>
      <c r="S233" s="82">
        <v>374.12</v>
      </c>
      <c r="T233" s="82">
        <v>745.58</v>
      </c>
      <c r="U233" s="82">
        <v>424.83</v>
      </c>
      <c r="V233" s="82">
        <v>1084.0899999999999</v>
      </c>
      <c r="W233" s="82">
        <v>598.99</v>
      </c>
      <c r="X233" s="82">
        <v>475.9</v>
      </c>
      <c r="Y233" s="82">
        <v>787.63</v>
      </c>
      <c r="Z233" s="82">
        <v>386.65</v>
      </c>
      <c r="AA233" s="82">
        <v>1614.3</v>
      </c>
      <c r="AB233" s="82">
        <v>1423.7</v>
      </c>
      <c r="AC233" s="82">
        <v>919.25</v>
      </c>
      <c r="AD233" s="82">
        <v>378.78</v>
      </c>
      <c r="AE233" s="82">
        <v>1670.7561198000001</v>
      </c>
      <c r="AF233" s="10">
        <v>946.2143635000001</v>
      </c>
      <c r="AG233" s="10">
        <v>411.27250450000003</v>
      </c>
      <c r="AH233" s="10">
        <v>272.66762090000003</v>
      </c>
      <c r="AI233" s="10">
        <v>707.26573259999998</v>
      </c>
      <c r="AK233" s="450">
        <f t="shared" si="111"/>
        <v>107.99836652382153</v>
      </c>
      <c r="AL233" s="450">
        <f t="shared" si="112"/>
        <v>231.99649105117217</v>
      </c>
      <c r="AM233" s="450">
        <f t="shared" si="113"/>
        <v>304.99538694227374</v>
      </c>
      <c r="AN233" s="450">
        <f t="shared" si="114"/>
        <v>148.99774640786489</v>
      </c>
      <c r="AO233" s="450">
        <f t="shared" si="115"/>
        <v>164.997504411394</v>
      </c>
      <c r="AP233" s="450">
        <f t="shared" si="116"/>
        <v>176.99732291404084</v>
      </c>
      <c r="AQ233" s="450">
        <f t="shared" si="117"/>
        <v>184.99720191580539</v>
      </c>
      <c r="AR233" s="450">
        <f t="shared" si="118"/>
        <v>284.99568943786238</v>
      </c>
      <c r="AS233" s="450">
        <f t="shared" si="119"/>
        <v>329.99500882278801</v>
      </c>
      <c r="AT233" s="450">
        <f t="shared" si="120"/>
        <v>412.99375346609531</v>
      </c>
      <c r="AU233" s="450">
        <f t="shared" si="121"/>
        <v>692.9895185278549</v>
      </c>
      <c r="AV233" s="450">
        <f t="shared" si="122"/>
        <v>354.62463629947058</v>
      </c>
      <c r="AW233" s="450">
        <f t="shared" si="123"/>
        <v>649.71010839425264</v>
      </c>
      <c r="AX233" s="450">
        <f t="shared" si="124"/>
        <v>188.61608268212754</v>
      </c>
      <c r="AY233" s="450">
        <f t="shared" si="125"/>
        <v>375.89110158810183</v>
      </c>
      <c r="AZ233" s="450">
        <f t="shared" si="126"/>
        <v>214.18200151247794</v>
      </c>
      <c r="BA233" s="450">
        <f t="shared" si="127"/>
        <v>546.5540710864633</v>
      </c>
      <c r="BB233" s="450">
        <f t="shared" si="128"/>
        <v>301.98638769851271</v>
      </c>
      <c r="BC233" s="450">
        <f t="shared" si="129"/>
        <v>239.92941769599193</v>
      </c>
      <c r="BD233" s="450">
        <f t="shared" si="130"/>
        <v>397.09100075623894</v>
      </c>
      <c r="BE233" s="450">
        <f t="shared" si="131"/>
        <v>194.9331988908495</v>
      </c>
      <c r="BF233" s="450">
        <f t="shared" si="132"/>
        <v>813.86438114444161</v>
      </c>
      <c r="BG233" s="450">
        <f t="shared" si="133"/>
        <v>717.77161583060251</v>
      </c>
      <c r="BH233" s="450">
        <f t="shared" si="134"/>
        <v>463.44844971010838</v>
      </c>
      <c r="BI233" s="450">
        <f t="shared" si="135"/>
        <v>190.96546508696747</v>
      </c>
      <c r="BJ233" s="450">
        <f t="shared" si="136"/>
        <v>842.32725979329473</v>
      </c>
      <c r="BK233" s="450">
        <f t="shared" si="137"/>
        <v>477.04278472397283</v>
      </c>
      <c r="BL233" s="450">
        <f t="shared" si="138"/>
        <v>207.34686387698514</v>
      </c>
      <c r="BM233" s="450">
        <f t="shared" si="139"/>
        <v>137.46792079657172</v>
      </c>
      <c r="BN233" s="450">
        <f t="shared" si="140"/>
        <v>356.57460680615071</v>
      </c>
      <c r="BQ233" s="549">
        <f t="shared" si="143"/>
        <v>41405</v>
      </c>
      <c r="BR233" s="450">
        <f t="shared" si="141"/>
        <v>338.00756042349383</v>
      </c>
      <c r="BT233" s="450">
        <f t="shared" si="144"/>
        <v>303.4908873203932</v>
      </c>
    </row>
    <row r="234" spans="1:72">
      <c r="A234" s="6">
        <v>5</v>
      </c>
      <c r="B234" s="6">
        <v>12</v>
      </c>
      <c r="C234" s="143">
        <f t="shared" si="142"/>
        <v>41040</v>
      </c>
      <c r="D234" s="82">
        <f t="shared" si="109"/>
        <v>757.55829743666675</v>
      </c>
      <c r="E234" s="82">
        <f t="shared" si="110"/>
        <v>381.93584850623739</v>
      </c>
      <c r="F234" s="355">
        <v>353.05766</v>
      </c>
      <c r="G234" s="355">
        <v>553.38813000000005</v>
      </c>
      <c r="H234" s="355">
        <v>479.99974000000003</v>
      </c>
      <c r="I234" s="355">
        <v>376.85930000000002</v>
      </c>
      <c r="J234" s="355">
        <v>267.76845000000003</v>
      </c>
      <c r="K234" s="355">
        <v>676.36327000000006</v>
      </c>
      <c r="L234" s="355">
        <v>337.18990000000002</v>
      </c>
      <c r="M234" s="355">
        <v>638.67734000000007</v>
      </c>
      <c r="N234" s="355">
        <v>533.55343000000005</v>
      </c>
      <c r="O234" s="355">
        <v>1152.39607</v>
      </c>
      <c r="P234" s="355">
        <v>1124.6274900000001</v>
      </c>
      <c r="Q234" s="355">
        <v>830.30037670000002</v>
      </c>
      <c r="R234" s="82">
        <v>1480.88</v>
      </c>
      <c r="S234" s="82">
        <v>562.69000000000005</v>
      </c>
      <c r="T234" s="82">
        <v>772.87</v>
      </c>
      <c r="U234" s="82">
        <v>369.35</v>
      </c>
      <c r="V234" s="82">
        <v>1040.3399999999999</v>
      </c>
      <c r="W234" s="82">
        <v>589.46</v>
      </c>
      <c r="X234" s="82">
        <v>696.46</v>
      </c>
      <c r="Y234" s="82">
        <v>927.47</v>
      </c>
      <c r="Z234" s="82">
        <v>498.05</v>
      </c>
      <c r="AA234" s="82">
        <v>2002.95</v>
      </c>
      <c r="AB234" s="82">
        <v>1427.94</v>
      </c>
      <c r="AC234" s="82">
        <v>868.46</v>
      </c>
      <c r="AD234" s="82">
        <v>347.23</v>
      </c>
      <c r="AE234" s="82">
        <v>1388.7463551999999</v>
      </c>
      <c r="AF234" s="10">
        <v>986.18128400000001</v>
      </c>
      <c r="AG234" s="10">
        <v>501.63939770000002</v>
      </c>
      <c r="AH234" s="10">
        <v>285.5403412</v>
      </c>
      <c r="AI234" s="10">
        <v>656.3103883</v>
      </c>
      <c r="AK234" s="450">
        <f t="shared" si="111"/>
        <v>177.99730778926141</v>
      </c>
      <c r="AL234" s="450">
        <f t="shared" si="112"/>
        <v>278.99578018653898</v>
      </c>
      <c r="AM234" s="450">
        <f t="shared" si="113"/>
        <v>241.99633980337788</v>
      </c>
      <c r="AN234" s="450">
        <f t="shared" si="114"/>
        <v>189.99712629190824</v>
      </c>
      <c r="AO234" s="450">
        <f t="shared" si="115"/>
        <v>134.99795815477691</v>
      </c>
      <c r="AP234" s="450">
        <f t="shared" si="116"/>
        <v>340.99484245021426</v>
      </c>
      <c r="AQ234" s="450">
        <f t="shared" si="117"/>
        <v>169.99742878749686</v>
      </c>
      <c r="AR234" s="450">
        <f t="shared" si="118"/>
        <v>321.99512982102345</v>
      </c>
      <c r="AS234" s="450">
        <f t="shared" si="119"/>
        <v>268.99593143433327</v>
      </c>
      <c r="AT234" s="450">
        <f t="shared" si="120"/>
        <v>580.99121250315102</v>
      </c>
      <c r="AU234" s="450">
        <f t="shared" si="121"/>
        <v>566.99142425006301</v>
      </c>
      <c r="AV234" s="450">
        <f t="shared" si="122"/>
        <v>418.6036686160827</v>
      </c>
      <c r="AW234" s="450">
        <f t="shared" si="123"/>
        <v>746.59944542475421</v>
      </c>
      <c r="AX234" s="450">
        <f t="shared" si="124"/>
        <v>283.6854045878498</v>
      </c>
      <c r="AY234" s="450">
        <f t="shared" si="125"/>
        <v>389.64960927653135</v>
      </c>
      <c r="AZ234" s="450">
        <f t="shared" si="126"/>
        <v>186.21124275270986</v>
      </c>
      <c r="BA234" s="450">
        <f t="shared" si="127"/>
        <v>524.49710108394243</v>
      </c>
      <c r="BB234" s="450">
        <f t="shared" si="128"/>
        <v>297.18174943282077</v>
      </c>
      <c r="BC234" s="450">
        <f t="shared" si="129"/>
        <v>351.12679606755734</v>
      </c>
      <c r="BD234" s="450">
        <f t="shared" si="130"/>
        <v>467.59263927401059</v>
      </c>
      <c r="BE234" s="450">
        <f t="shared" si="131"/>
        <v>251.09654650869675</v>
      </c>
      <c r="BF234" s="450">
        <f t="shared" si="132"/>
        <v>1009.8058986639778</v>
      </c>
      <c r="BG234" s="450">
        <f t="shared" si="133"/>
        <v>719.90925132341818</v>
      </c>
      <c r="BH234" s="450">
        <f t="shared" si="134"/>
        <v>437.84219813461056</v>
      </c>
      <c r="BI234" s="450">
        <f t="shared" si="135"/>
        <v>175.05923871943534</v>
      </c>
      <c r="BJ234" s="450">
        <f t="shared" si="136"/>
        <v>700.14941023443407</v>
      </c>
      <c r="BK234" s="450">
        <f t="shared" si="137"/>
        <v>497.19247995966725</v>
      </c>
      <c r="BL234" s="450">
        <f t="shared" si="138"/>
        <v>252.90617479203428</v>
      </c>
      <c r="BM234" s="450">
        <f t="shared" si="139"/>
        <v>143.95782263675321</v>
      </c>
      <c r="BN234" s="450">
        <f t="shared" si="140"/>
        <v>330.8849953617343</v>
      </c>
      <c r="BQ234" s="549">
        <f t="shared" si="143"/>
        <v>41406</v>
      </c>
      <c r="BR234" s="450">
        <f t="shared" si="141"/>
        <v>335.17666059994957</v>
      </c>
      <c r="BT234" s="450">
        <f t="shared" si="144"/>
        <v>326.44006259137888</v>
      </c>
    </row>
    <row r="235" spans="1:72">
      <c r="A235" s="6">
        <v>5</v>
      </c>
      <c r="B235" s="6">
        <v>13</v>
      </c>
      <c r="C235" s="143">
        <f t="shared" si="142"/>
        <v>41041</v>
      </c>
      <c r="D235" s="82">
        <f t="shared" si="109"/>
        <v>786.02338294999993</v>
      </c>
      <c r="E235" s="82">
        <f t="shared" si="110"/>
        <v>396.28700355941857</v>
      </c>
      <c r="F235" s="355">
        <v>446.28075000000001</v>
      </c>
      <c r="G235" s="355">
        <v>539.50383999999997</v>
      </c>
      <c r="H235" s="355">
        <v>446.28075000000001</v>
      </c>
      <c r="I235" s="355">
        <v>606.94182000000001</v>
      </c>
      <c r="J235" s="355">
        <v>273.71886000000001</v>
      </c>
      <c r="K235" s="355">
        <v>644.62774999999999</v>
      </c>
      <c r="L235" s="355">
        <v>299.50397000000004</v>
      </c>
      <c r="M235" s="355">
        <v>559.33853999999997</v>
      </c>
      <c r="N235" s="355">
        <v>551.40466000000004</v>
      </c>
      <c r="O235" s="355">
        <v>1475.7016800000001</v>
      </c>
      <c r="P235" s="355">
        <v>928.26396</v>
      </c>
      <c r="Q235" s="355">
        <v>952.77964920000011</v>
      </c>
      <c r="R235" s="82">
        <v>1489.76</v>
      </c>
      <c r="S235" s="82">
        <v>846.92</v>
      </c>
      <c r="T235" s="82">
        <v>640.58000000000004</v>
      </c>
      <c r="U235" s="82">
        <v>361.89</v>
      </c>
      <c r="V235" s="82">
        <v>932.54</v>
      </c>
      <c r="W235" s="82">
        <v>588.54</v>
      </c>
      <c r="X235" s="82">
        <v>972.73</v>
      </c>
      <c r="Y235" s="82">
        <v>1051.3800000000001</v>
      </c>
      <c r="Z235" s="82">
        <v>395.18</v>
      </c>
      <c r="AA235" s="82">
        <v>2395.62</v>
      </c>
      <c r="AB235" s="82">
        <v>1419.76</v>
      </c>
      <c r="AC235" s="82">
        <v>971.58</v>
      </c>
      <c r="AD235" s="82">
        <v>377.93</v>
      </c>
      <c r="AE235" s="82">
        <v>905.07719570000006</v>
      </c>
      <c r="AF235" s="10">
        <v>1084.2638755</v>
      </c>
      <c r="AG235" s="10">
        <v>412.48242120000003</v>
      </c>
      <c r="AH235" s="10">
        <v>430.27414710000005</v>
      </c>
      <c r="AI235" s="10">
        <v>579.84761979999996</v>
      </c>
      <c r="AK235" s="450">
        <f t="shared" si="111"/>
        <v>224.99659692462819</v>
      </c>
      <c r="AL235" s="450">
        <f t="shared" si="112"/>
        <v>271.99588605999492</v>
      </c>
      <c r="AM235" s="450">
        <f t="shared" si="113"/>
        <v>224.99659692462819</v>
      </c>
      <c r="AN235" s="450">
        <f t="shared" si="114"/>
        <v>305.99537181749434</v>
      </c>
      <c r="AO235" s="450">
        <f t="shared" si="115"/>
        <v>137.99791278043861</v>
      </c>
      <c r="AP235" s="450">
        <f t="shared" si="116"/>
        <v>324.99508444668515</v>
      </c>
      <c r="AQ235" s="450">
        <f t="shared" si="117"/>
        <v>150.99771615830605</v>
      </c>
      <c r="AR235" s="450">
        <f t="shared" si="118"/>
        <v>281.99573481220062</v>
      </c>
      <c r="AS235" s="450">
        <f t="shared" si="119"/>
        <v>277.99579531131837</v>
      </c>
      <c r="AT235" s="450">
        <f t="shared" si="120"/>
        <v>743.98874716410387</v>
      </c>
      <c r="AU235" s="450">
        <f t="shared" si="121"/>
        <v>467.99292160322659</v>
      </c>
      <c r="AV235" s="450">
        <f t="shared" si="122"/>
        <v>480.35273466095293</v>
      </c>
      <c r="AW235" s="450">
        <f t="shared" si="123"/>
        <v>751.07638013612302</v>
      </c>
      <c r="AX235" s="450">
        <f t="shared" si="124"/>
        <v>426.98260650365512</v>
      </c>
      <c r="AY235" s="450">
        <f t="shared" si="125"/>
        <v>322.95437358205191</v>
      </c>
      <c r="AZ235" s="450">
        <f t="shared" si="126"/>
        <v>182.45021426770859</v>
      </c>
      <c r="BA235" s="450">
        <f t="shared" si="127"/>
        <v>470.14872699773127</v>
      </c>
      <c r="BB235" s="450">
        <f t="shared" si="128"/>
        <v>296.71792286362489</v>
      </c>
      <c r="BC235" s="450">
        <f t="shared" si="129"/>
        <v>490.41088984118983</v>
      </c>
      <c r="BD235" s="450">
        <f t="shared" si="130"/>
        <v>530.06301991429291</v>
      </c>
      <c r="BE235" s="450">
        <f t="shared" si="131"/>
        <v>199.23367784219815</v>
      </c>
      <c r="BF235" s="450">
        <f t="shared" si="132"/>
        <v>1207.7741366271741</v>
      </c>
      <c r="BG235" s="450">
        <f t="shared" si="133"/>
        <v>715.78522813208974</v>
      </c>
      <c r="BH235" s="450">
        <f t="shared" si="134"/>
        <v>489.831106629695</v>
      </c>
      <c r="BI235" s="450">
        <f t="shared" si="135"/>
        <v>190.53692966977565</v>
      </c>
      <c r="BJ235" s="450">
        <f t="shared" si="136"/>
        <v>456.30309841189819</v>
      </c>
      <c r="BK235" s="450">
        <f t="shared" si="137"/>
        <v>546.64173203932444</v>
      </c>
      <c r="BL235" s="450">
        <f t="shared" si="138"/>
        <v>207.9568546508697</v>
      </c>
      <c r="BM235" s="450">
        <f t="shared" si="139"/>
        <v>216.92671898159821</v>
      </c>
      <c r="BN235" s="450">
        <f t="shared" si="140"/>
        <v>292.33557842198132</v>
      </c>
      <c r="BQ235" s="549">
        <f t="shared" si="143"/>
        <v>41407</v>
      </c>
      <c r="BR235" s="450">
        <f t="shared" si="141"/>
        <v>356.06352692210737</v>
      </c>
      <c r="BT235" s="450">
        <f t="shared" si="144"/>
        <v>314.47487269977313</v>
      </c>
    </row>
    <row r="236" spans="1:72">
      <c r="A236" s="6">
        <v>5</v>
      </c>
      <c r="B236" s="6">
        <v>14</v>
      </c>
      <c r="C236" s="143">
        <f t="shared" si="142"/>
        <v>41042</v>
      </c>
      <c r="D236" s="82">
        <f t="shared" si="109"/>
        <v>825.04967033666662</v>
      </c>
      <c r="E236" s="82">
        <f t="shared" si="110"/>
        <v>415.96276744123509</v>
      </c>
      <c r="F236" s="355">
        <v>331.23948999999999</v>
      </c>
      <c r="G236" s="355">
        <v>491.90056000000004</v>
      </c>
      <c r="H236" s="355">
        <v>446.28075000000001</v>
      </c>
      <c r="I236" s="355">
        <v>474.04933</v>
      </c>
      <c r="J236" s="355">
        <v>293.55356</v>
      </c>
      <c r="K236" s="355">
        <v>493.88403</v>
      </c>
      <c r="L236" s="355">
        <v>309.42132000000004</v>
      </c>
      <c r="M236" s="355">
        <v>483.96668</v>
      </c>
      <c r="N236" s="355">
        <v>448.26422000000002</v>
      </c>
      <c r="O236" s="355">
        <v>2027.10634</v>
      </c>
      <c r="P236" s="355">
        <v>886.61108999999999</v>
      </c>
      <c r="Q236" s="355">
        <v>1069.3481810999999</v>
      </c>
      <c r="R236" s="82">
        <v>1893.71</v>
      </c>
      <c r="S236" s="82">
        <v>1131.76</v>
      </c>
      <c r="T236" s="82">
        <v>620.03</v>
      </c>
      <c r="U236" s="82">
        <v>380.82</v>
      </c>
      <c r="V236" s="82">
        <v>945.9</v>
      </c>
      <c r="W236" s="82">
        <v>625.45000000000005</v>
      </c>
      <c r="X236" s="82">
        <v>1063.55</v>
      </c>
      <c r="Y236" s="82">
        <v>1057.33</v>
      </c>
      <c r="Z236" s="82">
        <v>383.51</v>
      </c>
      <c r="AA236" s="82">
        <v>2507.31</v>
      </c>
      <c r="AB236" s="82">
        <v>1507.36</v>
      </c>
      <c r="AC236" s="82">
        <v>1116.33</v>
      </c>
      <c r="AD236" s="82">
        <v>431.17</v>
      </c>
      <c r="AE236" s="82">
        <v>787.69544110000004</v>
      </c>
      <c r="AF236" s="10">
        <v>1154.5580523000001</v>
      </c>
      <c r="AG236" s="10">
        <v>437.29563089999999</v>
      </c>
      <c r="AH236" s="10">
        <v>490.49229630000002</v>
      </c>
      <c r="AI236" s="10">
        <v>461.59313839999999</v>
      </c>
      <c r="AK236" s="450">
        <f t="shared" si="111"/>
        <v>166.99747416183513</v>
      </c>
      <c r="AL236" s="450">
        <f t="shared" si="112"/>
        <v>247.99624905470131</v>
      </c>
      <c r="AM236" s="450">
        <f t="shared" si="113"/>
        <v>224.99659692462819</v>
      </c>
      <c r="AN236" s="450">
        <f t="shared" si="114"/>
        <v>238.99638517771615</v>
      </c>
      <c r="AO236" s="450">
        <f t="shared" si="115"/>
        <v>147.99776153264432</v>
      </c>
      <c r="AP236" s="450">
        <f t="shared" si="116"/>
        <v>248.99623392992186</v>
      </c>
      <c r="AQ236" s="450">
        <f t="shared" si="117"/>
        <v>155.9976405344089</v>
      </c>
      <c r="AR236" s="450">
        <f t="shared" si="118"/>
        <v>243.996309553819</v>
      </c>
      <c r="AS236" s="450">
        <f t="shared" si="119"/>
        <v>225.99658179984877</v>
      </c>
      <c r="AT236" s="450">
        <f t="shared" si="120"/>
        <v>1021.9845424754222</v>
      </c>
      <c r="AU236" s="450">
        <f t="shared" si="121"/>
        <v>446.99323922359463</v>
      </c>
      <c r="AV236" s="450">
        <f t="shared" si="122"/>
        <v>539.12184577766573</v>
      </c>
      <c r="AW236" s="450">
        <f t="shared" si="123"/>
        <v>954.73153516511218</v>
      </c>
      <c r="AX236" s="450">
        <f t="shared" si="124"/>
        <v>570.58734560121002</v>
      </c>
      <c r="AY236" s="450">
        <f t="shared" si="125"/>
        <v>312.5938996722964</v>
      </c>
      <c r="AZ236" s="450">
        <f t="shared" si="126"/>
        <v>191.99395008822788</v>
      </c>
      <c r="BA236" s="450">
        <f t="shared" si="127"/>
        <v>476.88429543735816</v>
      </c>
      <c r="BB236" s="450">
        <f t="shared" si="128"/>
        <v>315.32644315603733</v>
      </c>
      <c r="BC236" s="450">
        <f t="shared" si="129"/>
        <v>536.19863876985119</v>
      </c>
      <c r="BD236" s="450">
        <f t="shared" si="130"/>
        <v>533.06276783463568</v>
      </c>
      <c r="BE236" s="450">
        <f t="shared" si="131"/>
        <v>193.35013864381145</v>
      </c>
      <c r="BF236" s="450">
        <f t="shared" si="132"/>
        <v>1264.083690446181</v>
      </c>
      <c r="BG236" s="450">
        <f t="shared" si="133"/>
        <v>759.94958406856563</v>
      </c>
      <c r="BH236" s="450">
        <f t="shared" si="134"/>
        <v>562.80816738089231</v>
      </c>
      <c r="BI236" s="450">
        <f t="shared" si="135"/>
        <v>217.37837156541468</v>
      </c>
      <c r="BJ236" s="450">
        <f t="shared" si="136"/>
        <v>397.12399349634484</v>
      </c>
      <c r="BK236" s="450">
        <f t="shared" si="137"/>
        <v>582.08119601714145</v>
      </c>
      <c r="BL236" s="450">
        <f t="shared" si="138"/>
        <v>220.46666543987899</v>
      </c>
      <c r="BM236" s="450">
        <f t="shared" si="139"/>
        <v>247.28625979329468</v>
      </c>
      <c r="BN236" s="450">
        <f t="shared" si="140"/>
        <v>232.71648016133096</v>
      </c>
      <c r="BQ236" s="549">
        <f t="shared" si="143"/>
        <v>41408</v>
      </c>
      <c r="BR236" s="450">
        <f t="shared" si="141"/>
        <v>380.90753070330226</v>
      </c>
      <c r="BT236" s="450">
        <f t="shared" si="144"/>
        <v>280.7950668011091</v>
      </c>
    </row>
    <row r="237" spans="1:72">
      <c r="A237" s="6">
        <v>5</v>
      </c>
      <c r="B237" s="6">
        <v>15</v>
      </c>
      <c r="C237" s="143">
        <f t="shared" si="142"/>
        <v>41043</v>
      </c>
      <c r="D237" s="82">
        <f t="shared" si="109"/>
        <v>873.08701453000003</v>
      </c>
      <c r="E237" s="82">
        <f t="shared" si="110"/>
        <v>440.18160825724613</v>
      </c>
      <c r="F237" s="355">
        <v>450.24769000000003</v>
      </c>
      <c r="G237" s="355">
        <v>604.95835</v>
      </c>
      <c r="H237" s="355">
        <v>577.18977000000007</v>
      </c>
      <c r="I237" s="355">
        <v>497.85097000000002</v>
      </c>
      <c r="J237" s="355">
        <v>396.69400000000002</v>
      </c>
      <c r="K237" s="355">
        <v>466.11545000000001</v>
      </c>
      <c r="L237" s="355">
        <v>317.35520000000002</v>
      </c>
      <c r="M237" s="355">
        <v>462.14850999999999</v>
      </c>
      <c r="N237" s="355">
        <v>400.66094000000004</v>
      </c>
      <c r="O237" s="355">
        <v>2282.97397</v>
      </c>
      <c r="P237" s="355">
        <v>815.20617000000004</v>
      </c>
      <c r="Q237" s="355">
        <v>1015.3779624000001</v>
      </c>
      <c r="R237" s="82">
        <v>2316.98</v>
      </c>
      <c r="S237" s="82">
        <v>1378.05</v>
      </c>
      <c r="T237" s="82">
        <v>526.87</v>
      </c>
      <c r="U237" s="82">
        <v>458.56</v>
      </c>
      <c r="V237" s="82">
        <v>972.91</v>
      </c>
      <c r="W237" s="82">
        <v>633.67999999999995</v>
      </c>
      <c r="X237" s="82">
        <v>1195.8</v>
      </c>
      <c r="Y237" s="82">
        <v>917.45</v>
      </c>
      <c r="Z237" s="82">
        <v>587.65</v>
      </c>
      <c r="AA237" s="82">
        <v>2549.52</v>
      </c>
      <c r="AB237" s="82">
        <v>1531.81</v>
      </c>
      <c r="AC237" s="82">
        <v>923.8</v>
      </c>
      <c r="AD237" s="82">
        <v>493.15</v>
      </c>
      <c r="AE237" s="82">
        <v>720.23762640000007</v>
      </c>
      <c r="AF237" s="10">
        <v>1083.0341240999999</v>
      </c>
      <c r="AG237" s="10">
        <v>375.39153219999997</v>
      </c>
      <c r="AH237" s="10">
        <v>731.70208300000002</v>
      </c>
      <c r="AI237" s="10">
        <v>509.23608780000001</v>
      </c>
      <c r="AK237" s="450">
        <f t="shared" si="111"/>
        <v>226.99656667506935</v>
      </c>
      <c r="AL237" s="450">
        <f t="shared" si="112"/>
        <v>304.99538694227374</v>
      </c>
      <c r="AM237" s="450">
        <f t="shared" si="113"/>
        <v>290.99559868918578</v>
      </c>
      <c r="AN237" s="450">
        <f t="shared" si="114"/>
        <v>250.99620368036301</v>
      </c>
      <c r="AO237" s="450">
        <f t="shared" si="115"/>
        <v>199.99697504411395</v>
      </c>
      <c r="AP237" s="450">
        <f t="shared" si="116"/>
        <v>234.99644567683387</v>
      </c>
      <c r="AQ237" s="450">
        <f t="shared" si="117"/>
        <v>159.99758003529115</v>
      </c>
      <c r="AR237" s="450">
        <f t="shared" si="118"/>
        <v>232.99647592639272</v>
      </c>
      <c r="AS237" s="450">
        <f t="shared" si="119"/>
        <v>201.99694479455511</v>
      </c>
      <c r="AT237" s="450">
        <f t="shared" si="120"/>
        <v>1150.9825913788757</v>
      </c>
      <c r="AU237" s="450">
        <f t="shared" si="121"/>
        <v>410.99378371565416</v>
      </c>
      <c r="AV237" s="450">
        <f t="shared" si="122"/>
        <v>511.91225732291412</v>
      </c>
      <c r="AW237" s="450">
        <f t="shared" si="123"/>
        <v>1168.1270481472145</v>
      </c>
      <c r="AX237" s="450">
        <f t="shared" si="124"/>
        <v>694.75674313082925</v>
      </c>
      <c r="AY237" s="450">
        <f t="shared" si="125"/>
        <v>265.62641794807161</v>
      </c>
      <c r="AZ237" s="450">
        <f t="shared" si="126"/>
        <v>231.18729518527854</v>
      </c>
      <c r="BA237" s="450">
        <f t="shared" si="127"/>
        <v>490.5016385177716</v>
      </c>
      <c r="BB237" s="450">
        <f t="shared" si="128"/>
        <v>319.47567431308289</v>
      </c>
      <c r="BC237" s="450">
        <f t="shared" si="129"/>
        <v>602.87370809175695</v>
      </c>
      <c r="BD237" s="450">
        <f t="shared" si="130"/>
        <v>462.54096294429041</v>
      </c>
      <c r="BE237" s="450">
        <f t="shared" si="131"/>
        <v>296.26922107385934</v>
      </c>
      <c r="BF237" s="450">
        <f t="shared" si="132"/>
        <v>1285.364255104613</v>
      </c>
      <c r="BG237" s="450">
        <f t="shared" si="133"/>
        <v>772.27627930426013</v>
      </c>
      <c r="BH237" s="450">
        <f t="shared" si="134"/>
        <v>465.7423745903705</v>
      </c>
      <c r="BI237" s="450">
        <f t="shared" si="135"/>
        <v>248.6261658684144</v>
      </c>
      <c r="BJ237" s="450">
        <f t="shared" si="136"/>
        <v>363.11450789009331</v>
      </c>
      <c r="BK237" s="450">
        <f t="shared" si="137"/>
        <v>546.02174141668763</v>
      </c>
      <c r="BL237" s="450">
        <f t="shared" si="138"/>
        <v>189.25713748424499</v>
      </c>
      <c r="BM237" s="450">
        <f t="shared" si="139"/>
        <v>368.89442046886819</v>
      </c>
      <c r="BN237" s="450">
        <f t="shared" si="140"/>
        <v>256.73611686412909</v>
      </c>
      <c r="BQ237" s="549">
        <f t="shared" si="143"/>
        <v>41409</v>
      </c>
      <c r="BR237" s="450">
        <f t="shared" si="141"/>
        <v>413.51099156793543</v>
      </c>
      <c r="BT237" s="450">
        <f t="shared" si="144"/>
        <v>312.23553062767832</v>
      </c>
    </row>
    <row r="238" spans="1:72">
      <c r="A238" s="6">
        <v>5</v>
      </c>
      <c r="B238" s="6">
        <v>16</v>
      </c>
      <c r="C238" s="143">
        <f t="shared" si="142"/>
        <v>41044</v>
      </c>
      <c r="D238" s="82">
        <f t="shared" si="109"/>
        <v>947.34724358666665</v>
      </c>
      <c r="E238" s="82">
        <f t="shared" si="110"/>
        <v>477.62116068640648</v>
      </c>
      <c r="F238" s="355">
        <v>680.33021000000008</v>
      </c>
      <c r="G238" s="355">
        <v>817.18964000000005</v>
      </c>
      <c r="H238" s="355">
        <v>345.12378000000001</v>
      </c>
      <c r="I238" s="355">
        <v>1071.0738000000001</v>
      </c>
      <c r="J238" s="355">
        <v>503.80137999999999</v>
      </c>
      <c r="K238" s="355">
        <v>432.39645999999999</v>
      </c>
      <c r="L238" s="355">
        <v>317.35520000000002</v>
      </c>
      <c r="M238" s="355">
        <v>478.01627000000002</v>
      </c>
      <c r="N238" s="355">
        <v>418.51217000000003</v>
      </c>
      <c r="O238" s="355">
        <v>2207.6021100000003</v>
      </c>
      <c r="P238" s="355">
        <v>858.84251000000006</v>
      </c>
      <c r="Q238" s="355">
        <v>998.85565729999996</v>
      </c>
      <c r="R238" s="82">
        <v>2299.5700000000002</v>
      </c>
      <c r="S238" s="82">
        <v>1527.96</v>
      </c>
      <c r="T238" s="82">
        <v>551.45000000000005</v>
      </c>
      <c r="U238" s="82">
        <v>397.56</v>
      </c>
      <c r="V238" s="82">
        <v>751.35</v>
      </c>
      <c r="W238" s="82">
        <v>652.86</v>
      </c>
      <c r="X238" s="82">
        <v>1564.11</v>
      </c>
      <c r="Y238" s="82">
        <v>929.6</v>
      </c>
      <c r="Z238" s="82">
        <v>812.97</v>
      </c>
      <c r="AA238" s="82">
        <v>3087.06</v>
      </c>
      <c r="AB238" s="82">
        <v>1634.26</v>
      </c>
      <c r="AC238" s="82">
        <v>844.03</v>
      </c>
      <c r="AD238" s="82">
        <v>615.75</v>
      </c>
      <c r="AE238" s="82">
        <v>780.49544500000002</v>
      </c>
      <c r="AF238" s="10">
        <v>1082.6374301000001</v>
      </c>
      <c r="AG238" s="10">
        <v>467.34520140000001</v>
      </c>
      <c r="AH238" s="10">
        <v>837.08384409999996</v>
      </c>
      <c r="AI238" s="10">
        <v>455.2261997</v>
      </c>
      <c r="AK238" s="450">
        <f t="shared" si="111"/>
        <v>342.99481220065542</v>
      </c>
      <c r="AL238" s="450">
        <f t="shared" si="112"/>
        <v>411.99376859087471</v>
      </c>
      <c r="AM238" s="450">
        <f t="shared" si="113"/>
        <v>173.99736828837914</v>
      </c>
      <c r="AN238" s="450">
        <f t="shared" si="114"/>
        <v>539.99183261910764</v>
      </c>
      <c r="AO238" s="450">
        <f t="shared" si="115"/>
        <v>253.99615830602468</v>
      </c>
      <c r="AP238" s="450">
        <f t="shared" si="116"/>
        <v>217.99670279808419</v>
      </c>
      <c r="AQ238" s="450">
        <f t="shared" si="117"/>
        <v>159.99758003529115</v>
      </c>
      <c r="AR238" s="450">
        <f t="shared" si="118"/>
        <v>240.9963549281573</v>
      </c>
      <c r="AS238" s="450">
        <f t="shared" si="119"/>
        <v>210.99680867154021</v>
      </c>
      <c r="AT238" s="450">
        <f t="shared" si="120"/>
        <v>1112.9831661204942</v>
      </c>
      <c r="AU238" s="450">
        <f t="shared" si="121"/>
        <v>432.99345097050673</v>
      </c>
      <c r="AV238" s="450">
        <f t="shared" si="122"/>
        <v>503.58238331232667</v>
      </c>
      <c r="AW238" s="450">
        <f t="shared" si="123"/>
        <v>1159.3496344844971</v>
      </c>
      <c r="AX238" s="450">
        <f t="shared" si="124"/>
        <v>770.33526594403827</v>
      </c>
      <c r="AY238" s="450">
        <f t="shared" si="125"/>
        <v>278.01865389463075</v>
      </c>
      <c r="AZ238" s="450">
        <f t="shared" si="126"/>
        <v>200.43357701033526</v>
      </c>
      <c r="BA238" s="450">
        <f t="shared" si="127"/>
        <v>378.80010083186289</v>
      </c>
      <c r="BB238" s="450">
        <f t="shared" si="128"/>
        <v>329.14544996218802</v>
      </c>
      <c r="BC238" s="450">
        <f t="shared" si="129"/>
        <v>788.56062515754968</v>
      </c>
      <c r="BD238" s="450">
        <f t="shared" si="130"/>
        <v>468.66649861356188</v>
      </c>
      <c r="BE238" s="450">
        <f t="shared" si="131"/>
        <v>409.86639778169905</v>
      </c>
      <c r="BF238" s="450">
        <f t="shared" si="132"/>
        <v>1556.3700529367279</v>
      </c>
      <c r="BG238" s="450">
        <f t="shared" si="133"/>
        <v>823.92740105873452</v>
      </c>
      <c r="BH238" s="450">
        <f t="shared" si="134"/>
        <v>425.52558608520292</v>
      </c>
      <c r="BI238" s="450">
        <f t="shared" si="135"/>
        <v>310.43609780690696</v>
      </c>
      <c r="BJ238" s="450">
        <f t="shared" si="136"/>
        <v>393.49404839929417</v>
      </c>
      <c r="BK238" s="450">
        <f t="shared" si="137"/>
        <v>545.82174444164355</v>
      </c>
      <c r="BL238" s="450">
        <f t="shared" si="138"/>
        <v>235.61643629947062</v>
      </c>
      <c r="BM238" s="450">
        <f t="shared" si="139"/>
        <v>422.02361688933701</v>
      </c>
      <c r="BN238" s="450">
        <f t="shared" si="140"/>
        <v>229.50652871187293</v>
      </c>
      <c r="BQ238" s="549">
        <f t="shared" si="143"/>
        <v>41410</v>
      </c>
      <c r="BR238" s="450">
        <f t="shared" si="141"/>
        <v>414.27038999243757</v>
      </c>
      <c r="BT238" s="450">
        <f t="shared" si="144"/>
        <v>401.68022309049661</v>
      </c>
    </row>
    <row r="239" spans="1:72">
      <c r="A239" s="6">
        <v>5</v>
      </c>
      <c r="B239" s="6">
        <v>17</v>
      </c>
      <c r="C239" s="143">
        <f t="shared" si="142"/>
        <v>41045</v>
      </c>
      <c r="D239" s="82">
        <f t="shared" si="109"/>
        <v>980.69078704333356</v>
      </c>
      <c r="E239" s="82">
        <f t="shared" si="110"/>
        <v>494.43187295161181</v>
      </c>
      <c r="F239" s="355">
        <v>791.40453000000002</v>
      </c>
      <c r="G239" s="355">
        <v>916.36314000000004</v>
      </c>
      <c r="H239" s="355">
        <v>351.07418999999999</v>
      </c>
      <c r="I239" s="355">
        <v>1344.7926600000001</v>
      </c>
      <c r="J239" s="355">
        <v>579.17323999999996</v>
      </c>
      <c r="K239" s="355">
        <v>269.75191999999998</v>
      </c>
      <c r="L239" s="355">
        <v>378.84277000000003</v>
      </c>
      <c r="M239" s="355">
        <v>440.33034000000004</v>
      </c>
      <c r="N239" s="355">
        <v>339.17337000000003</v>
      </c>
      <c r="O239" s="355">
        <v>2046.9410400000002</v>
      </c>
      <c r="P239" s="355">
        <v>884.62761999999998</v>
      </c>
      <c r="Q239" s="355">
        <v>978.10856109999997</v>
      </c>
      <c r="R239" s="82">
        <v>2283.7199999999998</v>
      </c>
      <c r="S239" s="82">
        <v>1665.86</v>
      </c>
      <c r="T239" s="82">
        <v>432.94</v>
      </c>
      <c r="U239" s="82">
        <v>365</v>
      </c>
      <c r="V239" s="82">
        <v>668.19</v>
      </c>
      <c r="W239" s="82">
        <v>638.62</v>
      </c>
      <c r="X239" s="82">
        <v>1652.78</v>
      </c>
      <c r="Y239" s="82">
        <v>1017.56</v>
      </c>
      <c r="Z239" s="82">
        <v>874.65</v>
      </c>
      <c r="AA239" s="82">
        <v>3496.36</v>
      </c>
      <c r="AB239" s="82">
        <v>1718.78</v>
      </c>
      <c r="AC239" s="82">
        <v>971.93</v>
      </c>
      <c r="AD239" s="82">
        <v>619.22</v>
      </c>
      <c r="AE239" s="82">
        <v>901.98298250000005</v>
      </c>
      <c r="AF239" s="10">
        <v>1140.2572336000001</v>
      </c>
      <c r="AG239" s="10">
        <v>398.39978420000006</v>
      </c>
      <c r="AH239" s="10">
        <v>760.04586930000005</v>
      </c>
      <c r="AI239" s="10">
        <v>493.84436060000002</v>
      </c>
      <c r="AK239" s="450">
        <f t="shared" si="111"/>
        <v>398.9939652130073</v>
      </c>
      <c r="AL239" s="450">
        <f t="shared" si="112"/>
        <v>461.99301235190319</v>
      </c>
      <c r="AM239" s="450">
        <f t="shared" si="113"/>
        <v>176.99732291404084</v>
      </c>
      <c r="AN239" s="450">
        <f t="shared" si="114"/>
        <v>677.98974539954622</v>
      </c>
      <c r="AO239" s="450">
        <f t="shared" si="115"/>
        <v>291.99558356440633</v>
      </c>
      <c r="AP239" s="450">
        <f t="shared" si="116"/>
        <v>135.99794302999746</v>
      </c>
      <c r="AQ239" s="450">
        <f t="shared" si="117"/>
        <v>190.99711116712882</v>
      </c>
      <c r="AR239" s="450">
        <f t="shared" si="118"/>
        <v>221.99664229896649</v>
      </c>
      <c r="AS239" s="450">
        <f t="shared" si="119"/>
        <v>170.99741366271743</v>
      </c>
      <c r="AT239" s="450">
        <f t="shared" si="120"/>
        <v>1031.9843912276281</v>
      </c>
      <c r="AU239" s="450">
        <f t="shared" si="121"/>
        <v>445.99325434837408</v>
      </c>
      <c r="AV239" s="450">
        <f t="shared" si="122"/>
        <v>493.12254151751949</v>
      </c>
      <c r="AW239" s="450">
        <f t="shared" si="123"/>
        <v>1151.3587093521551</v>
      </c>
      <c r="AX239" s="450">
        <f t="shared" si="124"/>
        <v>839.8588353919838</v>
      </c>
      <c r="AY239" s="450">
        <f t="shared" si="125"/>
        <v>218.27073355180235</v>
      </c>
      <c r="AZ239" s="450">
        <f t="shared" si="126"/>
        <v>184.01814973531634</v>
      </c>
      <c r="BA239" s="450">
        <f t="shared" si="127"/>
        <v>336.87421225107136</v>
      </c>
      <c r="BB239" s="450">
        <f t="shared" si="128"/>
        <v>321.96622132593899</v>
      </c>
      <c r="BC239" s="450">
        <f t="shared" si="129"/>
        <v>833.26443156037305</v>
      </c>
      <c r="BD239" s="450">
        <f t="shared" si="130"/>
        <v>513.01235190320142</v>
      </c>
      <c r="BE239" s="450">
        <f t="shared" si="131"/>
        <v>440.96294429039574</v>
      </c>
      <c r="BF239" s="450">
        <f t="shared" si="132"/>
        <v>1762.7224602974541</v>
      </c>
      <c r="BG239" s="450">
        <f t="shared" si="133"/>
        <v>866.53894630703303</v>
      </c>
      <c r="BH239" s="450">
        <f t="shared" si="134"/>
        <v>490.00756238971513</v>
      </c>
      <c r="BI239" s="450">
        <f t="shared" si="135"/>
        <v>312.18553062767836</v>
      </c>
      <c r="BJ239" s="450">
        <f t="shared" si="136"/>
        <v>454.74312200655407</v>
      </c>
      <c r="BK239" s="450">
        <f t="shared" si="137"/>
        <v>574.87130506680114</v>
      </c>
      <c r="BL239" s="450">
        <f t="shared" si="138"/>
        <v>200.85696203680365</v>
      </c>
      <c r="BM239" s="450">
        <f t="shared" si="139"/>
        <v>383.18420433577012</v>
      </c>
      <c r="BN239" s="450">
        <f t="shared" si="140"/>
        <v>248.97623423241745</v>
      </c>
      <c r="BQ239" s="549">
        <f t="shared" si="143"/>
        <v>41411</v>
      </c>
      <c r="BR239" s="450">
        <f t="shared" si="141"/>
        <v>401.77881307033022</v>
      </c>
      <c r="BT239" s="450">
        <f t="shared" si="144"/>
        <v>419.97845475170152</v>
      </c>
    </row>
    <row r="240" spans="1:72">
      <c r="A240" s="6">
        <v>5</v>
      </c>
      <c r="B240" s="6">
        <v>18</v>
      </c>
      <c r="C240" s="143">
        <f t="shared" si="142"/>
        <v>41046</v>
      </c>
      <c r="D240" s="82">
        <f t="shared" si="109"/>
        <v>997.5744820499998</v>
      </c>
      <c r="E240" s="82">
        <f t="shared" si="110"/>
        <v>502.94407379491486</v>
      </c>
      <c r="F240" s="355">
        <v>958.01601000000005</v>
      </c>
      <c r="G240" s="355">
        <v>956.03254000000004</v>
      </c>
      <c r="H240" s="355">
        <v>341.15683999999999</v>
      </c>
      <c r="I240" s="355">
        <v>1380.49512</v>
      </c>
      <c r="J240" s="355">
        <v>775.53677000000005</v>
      </c>
      <c r="K240" s="355">
        <v>517.68567000000007</v>
      </c>
      <c r="L240" s="355">
        <v>335.20643000000001</v>
      </c>
      <c r="M240" s="355">
        <v>515.70220000000006</v>
      </c>
      <c r="N240" s="355">
        <v>349.09072000000003</v>
      </c>
      <c r="O240" s="355">
        <v>2021.1559300000001</v>
      </c>
      <c r="P240" s="355">
        <v>936.19784000000004</v>
      </c>
      <c r="Q240" s="355">
        <v>854.32019840000009</v>
      </c>
      <c r="R240" s="82">
        <v>2047.47</v>
      </c>
      <c r="S240" s="82">
        <v>1770.89</v>
      </c>
      <c r="T240" s="82">
        <v>528.29999999999995</v>
      </c>
      <c r="U240" s="82">
        <v>415.3</v>
      </c>
      <c r="V240" s="82">
        <v>777.6</v>
      </c>
      <c r="W240" s="82">
        <v>686</v>
      </c>
      <c r="X240" s="82">
        <v>1523.81</v>
      </c>
      <c r="Y240" s="82">
        <v>1082.47</v>
      </c>
      <c r="Z240" s="82">
        <v>700.67</v>
      </c>
      <c r="AA240" s="82">
        <v>3183.78</v>
      </c>
      <c r="AB240" s="82">
        <v>1940.31</v>
      </c>
      <c r="AC240" s="82">
        <v>1163.05</v>
      </c>
      <c r="AD240" s="82">
        <v>678.6</v>
      </c>
      <c r="AE240" s="82">
        <v>789.81775400000004</v>
      </c>
      <c r="AF240" s="10">
        <v>1037.5729917000001</v>
      </c>
      <c r="AG240" s="10">
        <v>543.5699535</v>
      </c>
      <c r="AH240" s="10">
        <v>591.11372940000001</v>
      </c>
      <c r="AI240" s="10">
        <v>526.31376450000005</v>
      </c>
      <c r="AK240" s="450">
        <f t="shared" si="111"/>
        <v>482.99269473153515</v>
      </c>
      <c r="AL240" s="450">
        <f t="shared" si="112"/>
        <v>481.9927098563146</v>
      </c>
      <c r="AM240" s="450">
        <f t="shared" si="113"/>
        <v>171.99739853793798</v>
      </c>
      <c r="AN240" s="450">
        <f t="shared" si="114"/>
        <v>695.98947315351654</v>
      </c>
      <c r="AO240" s="450">
        <f t="shared" si="115"/>
        <v>390.99408621124275</v>
      </c>
      <c r="AP240" s="450">
        <f t="shared" si="116"/>
        <v>260.99605243256872</v>
      </c>
      <c r="AQ240" s="450">
        <f t="shared" si="117"/>
        <v>168.99744391227628</v>
      </c>
      <c r="AR240" s="450">
        <f t="shared" si="118"/>
        <v>259.99606755734817</v>
      </c>
      <c r="AS240" s="450">
        <f t="shared" si="119"/>
        <v>175.99733803882029</v>
      </c>
      <c r="AT240" s="450">
        <f t="shared" si="120"/>
        <v>1018.9845878497606</v>
      </c>
      <c r="AU240" s="450">
        <f t="shared" si="121"/>
        <v>471.9928611041089</v>
      </c>
      <c r="AV240" s="450">
        <f t="shared" si="122"/>
        <v>430.71348545500382</v>
      </c>
      <c r="AW240" s="450">
        <f t="shared" si="123"/>
        <v>1032.2510713385429</v>
      </c>
      <c r="AX240" s="450">
        <f t="shared" si="124"/>
        <v>892.81068817746416</v>
      </c>
      <c r="AY240" s="450">
        <f t="shared" si="125"/>
        <v>266.34736576758252</v>
      </c>
      <c r="AZ240" s="450">
        <f t="shared" si="126"/>
        <v>209.37736324678599</v>
      </c>
      <c r="BA240" s="450">
        <f t="shared" si="127"/>
        <v>392.03428283337536</v>
      </c>
      <c r="BB240" s="450">
        <f t="shared" si="128"/>
        <v>345.85328963952611</v>
      </c>
      <c r="BC240" s="450">
        <f t="shared" si="129"/>
        <v>768.24300478951341</v>
      </c>
      <c r="BD240" s="450">
        <f t="shared" si="130"/>
        <v>545.7373329972271</v>
      </c>
      <c r="BE240" s="450">
        <f t="shared" si="131"/>
        <v>353.24930678094273</v>
      </c>
      <c r="BF240" s="450">
        <f t="shared" si="132"/>
        <v>1605.1323418200152</v>
      </c>
      <c r="BG240" s="450">
        <f t="shared" si="133"/>
        <v>978.22535921351141</v>
      </c>
      <c r="BH240" s="450">
        <f t="shared" si="134"/>
        <v>586.36249054701284</v>
      </c>
      <c r="BI240" s="450">
        <f t="shared" si="135"/>
        <v>342.12251071338545</v>
      </c>
      <c r="BJ240" s="450">
        <f t="shared" si="136"/>
        <v>398.19397731283084</v>
      </c>
      <c r="BK240" s="450">
        <f t="shared" si="137"/>
        <v>523.1020880766323</v>
      </c>
      <c r="BL240" s="450">
        <f t="shared" si="138"/>
        <v>274.04585505419709</v>
      </c>
      <c r="BM240" s="450">
        <f t="shared" si="139"/>
        <v>298.01549251323416</v>
      </c>
      <c r="BN240" s="450">
        <f t="shared" si="140"/>
        <v>265.34598663977818</v>
      </c>
      <c r="BQ240" s="549">
        <f t="shared" si="143"/>
        <v>41412</v>
      </c>
      <c r="BR240" s="450">
        <f t="shared" si="141"/>
        <v>388.81859353415683</v>
      </c>
      <c r="BT240" s="450">
        <f t="shared" si="144"/>
        <v>395.11413007310307</v>
      </c>
    </row>
    <row r="241" spans="1:72">
      <c r="A241" s="6">
        <v>5</v>
      </c>
      <c r="B241" s="6">
        <v>19</v>
      </c>
      <c r="C241" s="143">
        <f t="shared" si="142"/>
        <v>41047</v>
      </c>
      <c r="D241" s="82">
        <f t="shared" si="109"/>
        <v>1026.2033377099999</v>
      </c>
      <c r="E241" s="82">
        <f t="shared" si="110"/>
        <v>517.37779634176468</v>
      </c>
      <c r="F241" s="355">
        <v>1025.45399</v>
      </c>
      <c r="G241" s="355">
        <v>1086.94156</v>
      </c>
      <c r="H241" s="355">
        <v>347.10725000000002</v>
      </c>
      <c r="I241" s="355">
        <v>926.28048999999999</v>
      </c>
      <c r="J241" s="355">
        <v>878.67721000000006</v>
      </c>
      <c r="K241" s="355">
        <v>436.36340000000001</v>
      </c>
      <c r="L241" s="355">
        <v>396.69400000000002</v>
      </c>
      <c r="M241" s="355">
        <v>531.56996000000004</v>
      </c>
      <c r="N241" s="355">
        <v>362.97501</v>
      </c>
      <c r="O241" s="355">
        <v>1799.00729</v>
      </c>
      <c r="P241" s="355">
        <v>961.98295000000007</v>
      </c>
      <c r="Q241" s="355">
        <v>943.69535659999997</v>
      </c>
      <c r="R241" s="82">
        <v>1739.96</v>
      </c>
      <c r="S241" s="82">
        <v>1857.59</v>
      </c>
      <c r="T241" s="82">
        <v>570.88</v>
      </c>
      <c r="U241" s="82">
        <v>390.3</v>
      </c>
      <c r="V241" s="82">
        <v>1023.68</v>
      </c>
      <c r="W241" s="82">
        <v>729.54</v>
      </c>
      <c r="X241" s="82">
        <v>1429.25</v>
      </c>
      <c r="Y241" s="82">
        <v>1021.44</v>
      </c>
      <c r="Z241" s="82">
        <v>738.48</v>
      </c>
      <c r="AA241" s="82">
        <v>3509.82</v>
      </c>
      <c r="AB241" s="82">
        <v>1933.13</v>
      </c>
      <c r="AC241" s="82">
        <v>1310.71</v>
      </c>
      <c r="AD241" s="82">
        <v>889.43</v>
      </c>
      <c r="AE241" s="82">
        <v>698.12193590000004</v>
      </c>
      <c r="AF241" s="10">
        <v>998.28045100000008</v>
      </c>
      <c r="AG241" s="10">
        <v>463.47743489999999</v>
      </c>
      <c r="AH241" s="10">
        <v>1226.1018151999999</v>
      </c>
      <c r="AI241" s="10">
        <v>559.16002770000011</v>
      </c>
      <c r="AK241" s="450">
        <f t="shared" si="111"/>
        <v>516.99218048903447</v>
      </c>
      <c r="AL241" s="450">
        <f t="shared" si="112"/>
        <v>547.99171162087214</v>
      </c>
      <c r="AM241" s="450">
        <f t="shared" si="113"/>
        <v>174.99735316359971</v>
      </c>
      <c r="AN241" s="450">
        <f t="shared" si="114"/>
        <v>466.99293672800604</v>
      </c>
      <c r="AO241" s="450">
        <f t="shared" si="115"/>
        <v>442.99329972271238</v>
      </c>
      <c r="AP241" s="450">
        <f t="shared" si="116"/>
        <v>219.99667254852534</v>
      </c>
      <c r="AQ241" s="450">
        <f t="shared" si="117"/>
        <v>199.99697504411395</v>
      </c>
      <c r="AR241" s="450">
        <f t="shared" si="118"/>
        <v>267.99594655911267</v>
      </c>
      <c r="AS241" s="450">
        <f t="shared" si="119"/>
        <v>182.99723216536424</v>
      </c>
      <c r="AT241" s="450">
        <f t="shared" si="120"/>
        <v>906.98628182505672</v>
      </c>
      <c r="AU241" s="450">
        <f t="shared" si="121"/>
        <v>484.99266448197631</v>
      </c>
      <c r="AV241" s="450">
        <f t="shared" si="122"/>
        <v>475.77280393244263</v>
      </c>
      <c r="AW241" s="450">
        <f t="shared" si="123"/>
        <v>877.21704058482476</v>
      </c>
      <c r="AX241" s="450">
        <f t="shared" si="124"/>
        <v>936.52130073103092</v>
      </c>
      <c r="AY241" s="450">
        <f t="shared" si="125"/>
        <v>287.81446937232164</v>
      </c>
      <c r="AZ241" s="450">
        <f t="shared" si="126"/>
        <v>196.77338038820267</v>
      </c>
      <c r="BA241" s="450">
        <f t="shared" si="127"/>
        <v>516.09780690698256</v>
      </c>
      <c r="BB241" s="450">
        <f t="shared" si="128"/>
        <v>367.80438618603478</v>
      </c>
      <c r="BC241" s="450">
        <f t="shared" si="129"/>
        <v>720.56970002520791</v>
      </c>
      <c r="BD241" s="450">
        <f t="shared" si="130"/>
        <v>514.96849004285355</v>
      </c>
      <c r="BE241" s="450">
        <f t="shared" si="131"/>
        <v>372.31157045626418</v>
      </c>
      <c r="BF241" s="450">
        <f t="shared" si="132"/>
        <v>1769.5084446685153</v>
      </c>
      <c r="BG241" s="450">
        <f t="shared" si="133"/>
        <v>974.60549533652636</v>
      </c>
      <c r="BH241" s="450">
        <f t="shared" si="134"/>
        <v>660.80665490294939</v>
      </c>
      <c r="BI241" s="450">
        <f t="shared" si="135"/>
        <v>448.41441895639019</v>
      </c>
      <c r="BJ241" s="450">
        <f t="shared" si="136"/>
        <v>351.96467653138393</v>
      </c>
      <c r="BK241" s="450">
        <f t="shared" si="137"/>
        <v>503.29238769851275</v>
      </c>
      <c r="BL241" s="450">
        <f t="shared" si="138"/>
        <v>233.66646579279052</v>
      </c>
      <c r="BM241" s="450">
        <f t="shared" si="139"/>
        <v>618.15065046634732</v>
      </c>
      <c r="BN241" s="450">
        <f t="shared" si="140"/>
        <v>281.90573617343085</v>
      </c>
      <c r="BQ241" s="549">
        <f t="shared" si="143"/>
        <v>41413</v>
      </c>
      <c r="BR241" s="450">
        <f t="shared" si="141"/>
        <v>521.48881600705818</v>
      </c>
      <c r="BT241" s="450">
        <f t="shared" si="144"/>
        <v>471.38287033022436</v>
      </c>
    </row>
    <row r="242" spans="1:72">
      <c r="A242" s="6">
        <v>5</v>
      </c>
      <c r="B242" s="6">
        <v>20</v>
      </c>
      <c r="C242" s="143">
        <f t="shared" si="142"/>
        <v>41048</v>
      </c>
      <c r="D242" s="82">
        <f t="shared" si="109"/>
        <v>1059.201638953333</v>
      </c>
      <c r="E242" s="82">
        <f t="shared" si="110"/>
        <v>534.01444889679851</v>
      </c>
      <c r="F242" s="355">
        <v>983.80112000000008</v>
      </c>
      <c r="G242" s="355">
        <v>1086.94156</v>
      </c>
      <c r="H242" s="355">
        <v>386.77665000000002</v>
      </c>
      <c r="I242" s="355">
        <v>785.45411999999999</v>
      </c>
      <c r="J242" s="355">
        <v>1100.8258499999999</v>
      </c>
      <c r="K242" s="355">
        <v>507.76832000000002</v>
      </c>
      <c r="L242" s="355">
        <v>448.26422000000002</v>
      </c>
      <c r="M242" s="355">
        <v>547.43772000000001</v>
      </c>
      <c r="N242" s="355">
        <v>327.27255000000002</v>
      </c>
      <c r="O242" s="355">
        <v>2074.7096200000001</v>
      </c>
      <c r="P242" s="355">
        <v>910.41273000000001</v>
      </c>
      <c r="Q242" s="355">
        <v>1147.3977256000001</v>
      </c>
      <c r="R242" s="82">
        <v>1804.94</v>
      </c>
      <c r="S242" s="82">
        <v>1327.38</v>
      </c>
      <c r="T242" s="82">
        <v>654.94000000000005</v>
      </c>
      <c r="U242" s="82">
        <v>407.71</v>
      </c>
      <c r="V242" s="82">
        <v>1101.28</v>
      </c>
      <c r="W242" s="82">
        <v>774.47</v>
      </c>
      <c r="X242" s="82">
        <v>1594.79</v>
      </c>
      <c r="Y242" s="82">
        <v>1091.19</v>
      </c>
      <c r="Z242" s="82">
        <v>780.07</v>
      </c>
      <c r="AA242" s="82">
        <v>3535.74</v>
      </c>
      <c r="AB242" s="82">
        <v>1780.11</v>
      </c>
      <c r="AC242" s="82">
        <v>1465.67</v>
      </c>
      <c r="AD242" s="82">
        <v>1106.5999999999999</v>
      </c>
      <c r="AE242" s="82">
        <v>696.33681290000004</v>
      </c>
      <c r="AF242" s="10">
        <v>995.97962580000001</v>
      </c>
      <c r="AG242" s="10">
        <v>528.0790528</v>
      </c>
      <c r="AH242" s="10">
        <v>1165.8043272</v>
      </c>
      <c r="AI242" s="10">
        <v>657.89716429999999</v>
      </c>
      <c r="AK242" s="450">
        <f t="shared" si="111"/>
        <v>495.99249810940262</v>
      </c>
      <c r="AL242" s="450">
        <f t="shared" si="112"/>
        <v>547.99171162087214</v>
      </c>
      <c r="AM242" s="450">
        <f t="shared" si="113"/>
        <v>194.9970506680111</v>
      </c>
      <c r="AN242" s="450">
        <f t="shared" si="114"/>
        <v>395.9940105873456</v>
      </c>
      <c r="AO242" s="450">
        <f t="shared" si="115"/>
        <v>554.99160574741609</v>
      </c>
      <c r="AP242" s="450">
        <f t="shared" si="116"/>
        <v>255.99612805646584</v>
      </c>
      <c r="AQ242" s="450">
        <f t="shared" si="117"/>
        <v>225.99658179984877</v>
      </c>
      <c r="AR242" s="450">
        <f t="shared" si="118"/>
        <v>275.99582556087722</v>
      </c>
      <c r="AS242" s="450">
        <f t="shared" si="119"/>
        <v>164.997504411394</v>
      </c>
      <c r="AT242" s="450">
        <f t="shared" si="120"/>
        <v>1045.984179480716</v>
      </c>
      <c r="AU242" s="450">
        <f t="shared" si="121"/>
        <v>458.99305772624149</v>
      </c>
      <c r="AV242" s="450">
        <f t="shared" si="122"/>
        <v>578.47125061759516</v>
      </c>
      <c r="AW242" s="450">
        <f t="shared" si="123"/>
        <v>909.97731283085454</v>
      </c>
      <c r="AX242" s="450">
        <f t="shared" si="124"/>
        <v>669.21099067305272</v>
      </c>
      <c r="AY242" s="450">
        <f t="shared" si="125"/>
        <v>330.19410133602219</v>
      </c>
      <c r="AZ242" s="450">
        <f t="shared" si="126"/>
        <v>205.55079405092008</v>
      </c>
      <c r="BA242" s="450">
        <f t="shared" si="127"/>
        <v>555.22056970002518</v>
      </c>
      <c r="BB242" s="450">
        <f t="shared" si="128"/>
        <v>390.45626417948074</v>
      </c>
      <c r="BC242" s="450">
        <f t="shared" si="129"/>
        <v>804.02823292160315</v>
      </c>
      <c r="BD242" s="450">
        <f t="shared" si="130"/>
        <v>550.13360221830101</v>
      </c>
      <c r="BE242" s="450">
        <f t="shared" si="131"/>
        <v>393.27955633980338</v>
      </c>
      <c r="BF242" s="450">
        <f t="shared" si="132"/>
        <v>1782.5762540962942</v>
      </c>
      <c r="BG242" s="450">
        <f t="shared" si="133"/>
        <v>897.45903705570959</v>
      </c>
      <c r="BH242" s="450">
        <f t="shared" si="134"/>
        <v>738.93118225359217</v>
      </c>
      <c r="BI242" s="450">
        <f t="shared" si="135"/>
        <v>557.90269725233168</v>
      </c>
      <c r="BJ242" s="450">
        <f t="shared" si="136"/>
        <v>351.06469014368543</v>
      </c>
      <c r="BK242" s="450">
        <f t="shared" si="137"/>
        <v>502.13240524325687</v>
      </c>
      <c r="BL242" s="450">
        <f t="shared" si="138"/>
        <v>266.23597317872446</v>
      </c>
      <c r="BM242" s="450">
        <f t="shared" si="139"/>
        <v>587.75111025964202</v>
      </c>
      <c r="BN242" s="450">
        <f t="shared" si="140"/>
        <v>331.68498326191076</v>
      </c>
      <c r="BQ242" s="549">
        <f t="shared" si="143"/>
        <v>41414</v>
      </c>
      <c r="BR242" s="450">
        <f t="shared" si="141"/>
        <v>550.75169561381404</v>
      </c>
      <c r="BT242" s="450">
        <f t="shared" si="144"/>
        <v>499.06245167632972</v>
      </c>
    </row>
    <row r="243" spans="1:72">
      <c r="A243" s="6">
        <v>5</v>
      </c>
      <c r="B243" s="6">
        <v>21</v>
      </c>
      <c r="C243" s="143">
        <f t="shared" si="142"/>
        <v>41049</v>
      </c>
      <c r="D243" s="82">
        <f t="shared" si="109"/>
        <v>1066.0462176666667</v>
      </c>
      <c r="E243" s="82">
        <f t="shared" si="110"/>
        <v>537.46525920062652</v>
      </c>
      <c r="F243" s="355">
        <v>1164.2968900000001</v>
      </c>
      <c r="G243" s="355">
        <v>1134.54484</v>
      </c>
      <c r="H243" s="355">
        <v>362.97501</v>
      </c>
      <c r="I243" s="355">
        <v>858.84251000000006</v>
      </c>
      <c r="J243" s="355">
        <v>1247.6026300000001</v>
      </c>
      <c r="K243" s="355">
        <v>597.02447000000006</v>
      </c>
      <c r="L243" s="355">
        <v>406.61135000000002</v>
      </c>
      <c r="M243" s="355">
        <v>666.44592</v>
      </c>
      <c r="N243" s="355">
        <v>317.35520000000002</v>
      </c>
      <c r="O243" s="355">
        <v>2513.0564899999999</v>
      </c>
      <c r="P243" s="355">
        <v>948.09866</v>
      </c>
      <c r="Q243" s="355">
        <v>1827.5494232999999</v>
      </c>
      <c r="R243" s="82">
        <v>1539.88</v>
      </c>
      <c r="S243" s="82">
        <v>922.28</v>
      </c>
      <c r="T243" s="82">
        <v>747.09</v>
      </c>
      <c r="U243" s="82">
        <v>450.88</v>
      </c>
      <c r="V243" s="82">
        <v>1093.53</v>
      </c>
      <c r="W243" s="82">
        <v>873.18</v>
      </c>
      <c r="X243" s="82">
        <v>1757.28</v>
      </c>
      <c r="Y243" s="82">
        <v>959.06</v>
      </c>
      <c r="Z243" s="82">
        <v>602.9</v>
      </c>
      <c r="AA243" s="82">
        <v>2682.41</v>
      </c>
      <c r="AB243" s="82">
        <v>1551.93</v>
      </c>
      <c r="AC243" s="82">
        <v>1722.8</v>
      </c>
      <c r="AD243" s="82">
        <v>1212.3900000000001</v>
      </c>
      <c r="AE243" s="82">
        <v>700.66077749999999</v>
      </c>
      <c r="AF243" s="10">
        <v>911.58297729999992</v>
      </c>
      <c r="AG243" s="10">
        <v>525.00467430000003</v>
      </c>
      <c r="AH243" s="10">
        <v>1007.0870578</v>
      </c>
      <c r="AI243" s="10">
        <v>677.03764979999994</v>
      </c>
      <c r="AK243" s="450">
        <f t="shared" si="111"/>
        <v>586.99112175447442</v>
      </c>
      <c r="AL243" s="450">
        <f t="shared" si="112"/>
        <v>571.99134862616586</v>
      </c>
      <c r="AM243" s="450">
        <f t="shared" si="113"/>
        <v>182.99723216536424</v>
      </c>
      <c r="AN243" s="450">
        <f t="shared" si="114"/>
        <v>432.99345097050673</v>
      </c>
      <c r="AO243" s="450">
        <f t="shared" si="115"/>
        <v>628.99048651373835</v>
      </c>
      <c r="AP243" s="450">
        <f t="shared" si="116"/>
        <v>300.99544744139149</v>
      </c>
      <c r="AQ243" s="450">
        <f t="shared" si="117"/>
        <v>204.99689942021681</v>
      </c>
      <c r="AR243" s="450">
        <f t="shared" si="118"/>
        <v>335.99491807411141</v>
      </c>
      <c r="AS243" s="450">
        <f t="shared" si="119"/>
        <v>159.99758003529115</v>
      </c>
      <c r="AT243" s="450">
        <f t="shared" si="120"/>
        <v>1266.9808369044617</v>
      </c>
      <c r="AU243" s="450">
        <f t="shared" si="121"/>
        <v>477.9927703554323</v>
      </c>
      <c r="AV243" s="450">
        <f t="shared" si="122"/>
        <v>921.37606417948064</v>
      </c>
      <c r="AW243" s="450">
        <f t="shared" si="123"/>
        <v>776.34484497101084</v>
      </c>
      <c r="AX243" s="450">
        <f t="shared" si="124"/>
        <v>464.97605243256868</v>
      </c>
      <c r="AY243" s="450">
        <f t="shared" si="125"/>
        <v>376.65238215276025</v>
      </c>
      <c r="AZ243" s="450">
        <f t="shared" si="126"/>
        <v>227.31535165112174</v>
      </c>
      <c r="BA243" s="450">
        <f t="shared" si="127"/>
        <v>551.31333501386439</v>
      </c>
      <c r="BB243" s="450">
        <f t="shared" si="128"/>
        <v>440.22183009831105</v>
      </c>
      <c r="BC243" s="450">
        <f t="shared" si="129"/>
        <v>885.94907990925128</v>
      </c>
      <c r="BD243" s="450">
        <f t="shared" si="130"/>
        <v>483.51903201411642</v>
      </c>
      <c r="BE243" s="450">
        <f t="shared" si="131"/>
        <v>303.95765061759516</v>
      </c>
      <c r="BF243" s="450">
        <f t="shared" si="132"/>
        <v>1352.3619863876984</v>
      </c>
      <c r="BG243" s="450">
        <f t="shared" si="133"/>
        <v>782.41996470884806</v>
      </c>
      <c r="BH243" s="450">
        <f t="shared" si="134"/>
        <v>868.56566675069314</v>
      </c>
      <c r="BI243" s="450">
        <f t="shared" si="135"/>
        <v>611.23771111671294</v>
      </c>
      <c r="BJ243" s="450">
        <f t="shared" si="136"/>
        <v>353.24465717166623</v>
      </c>
      <c r="BK243" s="450">
        <f t="shared" si="137"/>
        <v>459.58304880262159</v>
      </c>
      <c r="BL243" s="450">
        <f t="shared" si="138"/>
        <v>264.68599662213262</v>
      </c>
      <c r="BM243" s="450">
        <f t="shared" si="139"/>
        <v>507.73232054449204</v>
      </c>
      <c r="BN243" s="450">
        <f t="shared" si="140"/>
        <v>341.3348373077892</v>
      </c>
      <c r="BQ243" s="549">
        <f t="shared" si="143"/>
        <v>41415</v>
      </c>
      <c r="BR243" s="450">
        <f t="shared" si="141"/>
        <v>532.46660386942267</v>
      </c>
      <c r="BT243" s="450">
        <f t="shared" si="144"/>
        <v>471.48441139400052</v>
      </c>
    </row>
    <row r="244" spans="1:72">
      <c r="A244" s="6">
        <v>5</v>
      </c>
      <c r="B244" s="6">
        <v>22</v>
      </c>
      <c r="C244" s="143">
        <f t="shared" si="142"/>
        <v>41050</v>
      </c>
      <c r="D244" s="82">
        <f t="shared" si="109"/>
        <v>1124.5045099833335</v>
      </c>
      <c r="E244" s="82">
        <f t="shared" si="110"/>
        <v>566.93799754134591</v>
      </c>
      <c r="F244" s="355">
        <v>1424.1314600000001</v>
      </c>
      <c r="G244" s="355">
        <v>1309.0902000000001</v>
      </c>
      <c r="H244" s="355">
        <v>283.63621000000001</v>
      </c>
      <c r="I244" s="355">
        <v>1041.3217500000001</v>
      </c>
      <c r="J244" s="355">
        <v>1439.9992200000002</v>
      </c>
      <c r="K244" s="355">
        <v>809.25576000000001</v>
      </c>
      <c r="L244" s="355">
        <v>380.82623999999998</v>
      </c>
      <c r="M244" s="355">
        <v>620.82610999999997</v>
      </c>
      <c r="N244" s="355">
        <v>410.57829000000004</v>
      </c>
      <c r="O244" s="355">
        <v>2655.8663300000003</v>
      </c>
      <c r="P244" s="355">
        <v>995.70194000000004</v>
      </c>
      <c r="Q244" s="355">
        <v>1566.5644407</v>
      </c>
      <c r="R244" s="82">
        <v>1307.6300000000001</v>
      </c>
      <c r="S244" s="82">
        <v>873.57</v>
      </c>
      <c r="T244" s="82">
        <v>728.88</v>
      </c>
      <c r="U244" s="82">
        <v>543.79999999999995</v>
      </c>
      <c r="V244" s="82">
        <v>1267.07</v>
      </c>
      <c r="W244" s="82">
        <v>842.48</v>
      </c>
      <c r="X244" s="82">
        <v>1890.25</v>
      </c>
      <c r="Y244" s="82">
        <v>940.4</v>
      </c>
      <c r="Z244" s="82">
        <v>1120.1199999999999</v>
      </c>
      <c r="AA244" s="82">
        <v>2709.85</v>
      </c>
      <c r="AB244" s="82">
        <v>1872.74</v>
      </c>
      <c r="AC244" s="82">
        <v>1347.11</v>
      </c>
      <c r="AD244" s="82">
        <v>1221.79</v>
      </c>
      <c r="AE244" s="82">
        <v>756.93182139999999</v>
      </c>
      <c r="AF244" s="10">
        <v>765.89710579999996</v>
      </c>
      <c r="AG244" s="10">
        <v>446.36008879999997</v>
      </c>
      <c r="AH244" s="10">
        <v>1507.6553817000001</v>
      </c>
      <c r="AI244" s="10">
        <v>654.80295109999997</v>
      </c>
      <c r="AK244" s="450">
        <f t="shared" si="111"/>
        <v>717.98914040836905</v>
      </c>
      <c r="AL244" s="450">
        <f t="shared" si="112"/>
        <v>659.99001764557602</v>
      </c>
      <c r="AM244" s="450">
        <f t="shared" si="113"/>
        <v>142.99783715654146</v>
      </c>
      <c r="AN244" s="450">
        <f t="shared" si="114"/>
        <v>524.99205949079908</v>
      </c>
      <c r="AO244" s="450">
        <f t="shared" si="115"/>
        <v>725.98901941013366</v>
      </c>
      <c r="AP244" s="450">
        <f t="shared" si="116"/>
        <v>407.99382908999246</v>
      </c>
      <c r="AQ244" s="450">
        <f t="shared" si="117"/>
        <v>191.99709604234937</v>
      </c>
      <c r="AR244" s="450">
        <f t="shared" si="118"/>
        <v>312.99526594403829</v>
      </c>
      <c r="AS244" s="450">
        <f t="shared" si="119"/>
        <v>206.99686917065793</v>
      </c>
      <c r="AT244" s="450">
        <f t="shared" si="120"/>
        <v>1338.979747920343</v>
      </c>
      <c r="AU244" s="450">
        <f t="shared" si="121"/>
        <v>501.99240736072602</v>
      </c>
      <c r="AV244" s="450">
        <f t="shared" si="122"/>
        <v>789.79805429795817</v>
      </c>
      <c r="AW244" s="450">
        <f t="shared" si="123"/>
        <v>659.2538442147719</v>
      </c>
      <c r="AX244" s="450">
        <f t="shared" si="124"/>
        <v>440.41845223090496</v>
      </c>
      <c r="AY244" s="450">
        <f t="shared" si="125"/>
        <v>367.47164103856818</v>
      </c>
      <c r="AZ244" s="450">
        <f t="shared" si="126"/>
        <v>274.16183513990416</v>
      </c>
      <c r="BA244" s="450">
        <f t="shared" si="127"/>
        <v>638.80514242500624</v>
      </c>
      <c r="BB244" s="450">
        <f t="shared" si="128"/>
        <v>424.74413914797077</v>
      </c>
      <c r="BC244" s="450">
        <f t="shared" si="129"/>
        <v>952.98714393748423</v>
      </c>
      <c r="BD244" s="450">
        <f t="shared" si="130"/>
        <v>474.11141920846984</v>
      </c>
      <c r="BE244" s="450">
        <f t="shared" si="131"/>
        <v>564.71893118225353</v>
      </c>
      <c r="BF244" s="450">
        <f t="shared" si="132"/>
        <v>1366.1961179732796</v>
      </c>
      <c r="BG244" s="450">
        <f t="shared" si="133"/>
        <v>944.15931434333243</v>
      </c>
      <c r="BH244" s="450">
        <f t="shared" si="134"/>
        <v>679.15805394504662</v>
      </c>
      <c r="BI244" s="450">
        <f t="shared" si="135"/>
        <v>615.9768086715402</v>
      </c>
      <c r="BJ244" s="450">
        <f t="shared" si="136"/>
        <v>381.61422808167379</v>
      </c>
      <c r="BK244" s="450">
        <f t="shared" si="137"/>
        <v>386.13415971767074</v>
      </c>
      <c r="BL244" s="450">
        <f t="shared" si="138"/>
        <v>225.036596319637</v>
      </c>
      <c r="BM244" s="450">
        <f t="shared" si="139"/>
        <v>760.0985035039073</v>
      </c>
      <c r="BN244" s="450">
        <f t="shared" si="140"/>
        <v>330.12500685656664</v>
      </c>
      <c r="BQ244" s="549">
        <f t="shared" si="143"/>
        <v>41416</v>
      </c>
      <c r="BR244" s="450">
        <f t="shared" si="141"/>
        <v>600.25365357953115</v>
      </c>
      <c r="BT244" s="450">
        <f t="shared" si="144"/>
        <v>513.49223342576261</v>
      </c>
    </row>
    <row r="245" spans="1:72">
      <c r="A245" s="6">
        <v>5</v>
      </c>
      <c r="B245" s="6">
        <v>23</v>
      </c>
      <c r="C245" s="143">
        <f t="shared" si="142"/>
        <v>41051</v>
      </c>
      <c r="D245" s="82">
        <f t="shared" si="109"/>
        <v>1137.6894480466667</v>
      </c>
      <c r="E245" s="82">
        <f t="shared" si="110"/>
        <v>573.58540741562342</v>
      </c>
      <c r="F245" s="355">
        <v>1499.50332</v>
      </c>
      <c r="G245" s="355">
        <v>1073.05727</v>
      </c>
      <c r="H245" s="355">
        <v>281.65273999999999</v>
      </c>
      <c r="I245" s="355">
        <v>985.78458999999998</v>
      </c>
      <c r="J245" s="355">
        <v>1334.8753100000001</v>
      </c>
      <c r="K245" s="355">
        <v>1253.55304</v>
      </c>
      <c r="L245" s="355">
        <v>432.39645999999999</v>
      </c>
      <c r="M245" s="355">
        <v>797.35494000000006</v>
      </c>
      <c r="N245" s="355">
        <v>547.43772000000001</v>
      </c>
      <c r="O245" s="355">
        <v>3000.9901100000002</v>
      </c>
      <c r="P245" s="355">
        <v>1013.55317</v>
      </c>
      <c r="Q245" s="355">
        <v>1406.3992381999999</v>
      </c>
      <c r="R245" s="82">
        <v>1474.62</v>
      </c>
      <c r="S245" s="82">
        <v>577.58000000000004</v>
      </c>
      <c r="T245" s="82">
        <v>812.74</v>
      </c>
      <c r="U245" s="82">
        <v>559.20000000000005</v>
      </c>
      <c r="V245" s="82">
        <v>1129.7</v>
      </c>
      <c r="W245" s="82">
        <v>730.93</v>
      </c>
      <c r="X245" s="82">
        <v>1656.99</v>
      </c>
      <c r="Y245" s="82">
        <v>919.84</v>
      </c>
      <c r="Z245" s="82">
        <v>998.76</v>
      </c>
      <c r="AA245" s="82">
        <v>2773.04</v>
      </c>
      <c r="AB245" s="82">
        <v>1721.53</v>
      </c>
      <c r="AC245" s="82">
        <v>1725.95</v>
      </c>
      <c r="AD245" s="82">
        <v>1143.79</v>
      </c>
      <c r="AE245" s="82">
        <v>1069.4275198999999</v>
      </c>
      <c r="AF245" s="10">
        <v>750.30703159999996</v>
      </c>
      <c r="AG245" s="10">
        <v>478.15511290000001</v>
      </c>
      <c r="AH245" s="10">
        <v>1406.0818830000001</v>
      </c>
      <c r="AI245" s="10">
        <v>575.48398580000003</v>
      </c>
      <c r="AK245" s="450">
        <f t="shared" si="111"/>
        <v>755.98856566675067</v>
      </c>
      <c r="AL245" s="450">
        <f t="shared" si="112"/>
        <v>540.99181749432819</v>
      </c>
      <c r="AM245" s="450">
        <f t="shared" si="113"/>
        <v>141.99785228132089</v>
      </c>
      <c r="AN245" s="450">
        <f t="shared" si="114"/>
        <v>496.99248298462311</v>
      </c>
      <c r="AO245" s="450">
        <f t="shared" si="115"/>
        <v>672.98982102344348</v>
      </c>
      <c r="AP245" s="450">
        <f t="shared" si="116"/>
        <v>631.99044113939999</v>
      </c>
      <c r="AQ245" s="450">
        <f t="shared" si="117"/>
        <v>217.99670279808419</v>
      </c>
      <c r="AR245" s="450">
        <f t="shared" si="118"/>
        <v>401.99391983866906</v>
      </c>
      <c r="AS245" s="450">
        <f t="shared" si="119"/>
        <v>275.99582556087722</v>
      </c>
      <c r="AT245" s="450">
        <f t="shared" si="120"/>
        <v>1512.977116208722</v>
      </c>
      <c r="AU245" s="450">
        <f t="shared" si="121"/>
        <v>510.99227123771112</v>
      </c>
      <c r="AV245" s="450">
        <f t="shared" si="122"/>
        <v>709.04927562389707</v>
      </c>
      <c r="AW245" s="450">
        <f t="shared" si="123"/>
        <v>743.44340811696486</v>
      </c>
      <c r="AX245" s="450">
        <f t="shared" si="124"/>
        <v>291.19233677842197</v>
      </c>
      <c r="AY245" s="450">
        <f t="shared" si="125"/>
        <v>409.75044113940004</v>
      </c>
      <c r="AZ245" s="450">
        <f t="shared" si="126"/>
        <v>281.92588858079154</v>
      </c>
      <c r="BA245" s="450">
        <f t="shared" si="127"/>
        <v>569.54877741366272</v>
      </c>
      <c r="BB245" s="450">
        <f t="shared" si="128"/>
        <v>368.50516763297196</v>
      </c>
      <c r="BC245" s="450">
        <f t="shared" si="129"/>
        <v>835.38694227375845</v>
      </c>
      <c r="BD245" s="450">
        <f t="shared" si="130"/>
        <v>463.74590370557098</v>
      </c>
      <c r="BE245" s="450">
        <f t="shared" si="131"/>
        <v>503.53415679354674</v>
      </c>
      <c r="BF245" s="450">
        <f t="shared" si="132"/>
        <v>1398.0539450466347</v>
      </c>
      <c r="BG245" s="450">
        <f t="shared" si="133"/>
        <v>867.92538442147713</v>
      </c>
      <c r="BH245" s="450">
        <f t="shared" si="134"/>
        <v>870.15376859087473</v>
      </c>
      <c r="BI245" s="450">
        <f t="shared" si="135"/>
        <v>576.6523821527602</v>
      </c>
      <c r="BJ245" s="450">
        <f t="shared" si="136"/>
        <v>539.16184517267448</v>
      </c>
      <c r="BK245" s="450">
        <f t="shared" si="137"/>
        <v>378.27427859843709</v>
      </c>
      <c r="BL245" s="450">
        <f t="shared" si="138"/>
        <v>241.06635386942273</v>
      </c>
      <c r="BM245" s="450">
        <f t="shared" si="139"/>
        <v>708.88927804386185</v>
      </c>
      <c r="BN245" s="450">
        <f t="shared" si="140"/>
        <v>290.13561169649608</v>
      </c>
      <c r="BQ245" s="549">
        <f t="shared" si="143"/>
        <v>41417</v>
      </c>
      <c r="BR245" s="450">
        <f t="shared" si="141"/>
        <v>558.34117905218045</v>
      </c>
      <c r="BT245" s="450">
        <f t="shared" si="144"/>
        <v>525.07705820519277</v>
      </c>
    </row>
    <row r="246" spans="1:72">
      <c r="A246" s="6">
        <v>5</v>
      </c>
      <c r="B246" s="6">
        <v>24</v>
      </c>
      <c r="C246" s="143">
        <f t="shared" si="142"/>
        <v>41052</v>
      </c>
      <c r="D246" s="82">
        <f t="shared" si="109"/>
        <v>1140.7524708033334</v>
      </c>
      <c r="E246" s="82">
        <f t="shared" si="110"/>
        <v>575.12968222525842</v>
      </c>
      <c r="F246" s="355">
        <v>1088.9250300000001</v>
      </c>
      <c r="G246" s="355">
        <v>858.84251000000006</v>
      </c>
      <c r="H246" s="355">
        <v>412.56175999999999</v>
      </c>
      <c r="I246" s="355">
        <v>1025.45399</v>
      </c>
      <c r="J246" s="355">
        <v>1553.05701</v>
      </c>
      <c r="K246" s="355">
        <v>1430.08187</v>
      </c>
      <c r="L246" s="355">
        <v>442.31380999999999</v>
      </c>
      <c r="M246" s="355">
        <v>817.18964000000005</v>
      </c>
      <c r="N246" s="355">
        <v>771.56983000000002</v>
      </c>
      <c r="O246" s="355">
        <v>3562.31212</v>
      </c>
      <c r="P246" s="355">
        <v>1096.8589099999999</v>
      </c>
      <c r="Q246" s="355">
        <v>1633.0900245</v>
      </c>
      <c r="R246" s="82">
        <v>1171.97</v>
      </c>
      <c r="S246" s="82">
        <v>714.08</v>
      </c>
      <c r="T246" s="82">
        <v>810.08</v>
      </c>
      <c r="U246" s="82">
        <v>730.67</v>
      </c>
      <c r="V246" s="82">
        <v>1023</v>
      </c>
      <c r="W246" s="82">
        <v>777.99</v>
      </c>
      <c r="X246" s="82">
        <v>1627.66</v>
      </c>
      <c r="Y246" s="82">
        <v>889.46</v>
      </c>
      <c r="Z246" s="82">
        <v>952.78</v>
      </c>
      <c r="AA246" s="82">
        <v>2484.36</v>
      </c>
      <c r="AB246" s="82">
        <v>1555.95</v>
      </c>
      <c r="AC246" s="82">
        <v>1294.42</v>
      </c>
      <c r="AD246" s="82">
        <v>1255.8900000000001</v>
      </c>
      <c r="AE246" s="82">
        <v>1615.0801169000001</v>
      </c>
      <c r="AF246" s="10">
        <v>786.6640367</v>
      </c>
      <c r="AG246" s="10">
        <v>458.41958640000001</v>
      </c>
      <c r="AH246" s="10">
        <v>756.21777220000001</v>
      </c>
      <c r="AI246" s="10">
        <v>625.62610740000002</v>
      </c>
      <c r="AK246" s="450">
        <f t="shared" si="111"/>
        <v>548.9916964960928</v>
      </c>
      <c r="AL246" s="450">
        <f t="shared" si="112"/>
        <v>432.99345097050673</v>
      </c>
      <c r="AM246" s="450">
        <f t="shared" si="113"/>
        <v>207.99685404587848</v>
      </c>
      <c r="AN246" s="450">
        <f t="shared" si="114"/>
        <v>516.99218048903447</v>
      </c>
      <c r="AO246" s="450">
        <f t="shared" si="115"/>
        <v>782.98815729770604</v>
      </c>
      <c r="AP246" s="450">
        <f t="shared" si="116"/>
        <v>720.9890950340307</v>
      </c>
      <c r="AQ246" s="450">
        <f t="shared" si="117"/>
        <v>222.99662717418704</v>
      </c>
      <c r="AR246" s="450">
        <f t="shared" si="118"/>
        <v>411.99376859087471</v>
      </c>
      <c r="AS246" s="450">
        <f t="shared" si="119"/>
        <v>388.99411646080159</v>
      </c>
      <c r="AT246" s="450">
        <f t="shared" si="120"/>
        <v>1795.9728358961431</v>
      </c>
      <c r="AU246" s="450">
        <f t="shared" si="121"/>
        <v>552.99163599697499</v>
      </c>
      <c r="AV246" s="450">
        <f t="shared" si="122"/>
        <v>823.33754701285602</v>
      </c>
      <c r="AW246" s="450">
        <f t="shared" si="123"/>
        <v>590.85959163095538</v>
      </c>
      <c r="AX246" s="450">
        <f t="shared" si="124"/>
        <v>360.01008318628686</v>
      </c>
      <c r="AY246" s="450">
        <f t="shared" si="125"/>
        <v>408.40937736324679</v>
      </c>
      <c r="AZ246" s="450">
        <f t="shared" si="126"/>
        <v>368.37408621124274</v>
      </c>
      <c r="BA246" s="450">
        <f t="shared" si="127"/>
        <v>515.7549785732291</v>
      </c>
      <c r="BB246" s="450">
        <f t="shared" si="128"/>
        <v>392.23090496596922</v>
      </c>
      <c r="BC246" s="450">
        <f t="shared" si="129"/>
        <v>820.59994958406855</v>
      </c>
      <c r="BD246" s="450">
        <f t="shared" si="130"/>
        <v>448.42954373582052</v>
      </c>
      <c r="BE246" s="450">
        <f t="shared" si="131"/>
        <v>480.35291152004032</v>
      </c>
      <c r="BF246" s="450">
        <f t="shared" si="132"/>
        <v>1252.5132341820015</v>
      </c>
      <c r="BG246" s="450">
        <f t="shared" si="133"/>
        <v>784.44668515250817</v>
      </c>
      <c r="BH246" s="450">
        <f t="shared" si="134"/>
        <v>652.59389967229652</v>
      </c>
      <c r="BI246" s="450">
        <f t="shared" si="135"/>
        <v>633.16864129064788</v>
      </c>
      <c r="BJ246" s="450">
        <f t="shared" si="136"/>
        <v>814.25768434585336</v>
      </c>
      <c r="BK246" s="450">
        <f t="shared" si="137"/>
        <v>396.60400136123013</v>
      </c>
      <c r="BL246" s="450">
        <f t="shared" si="138"/>
        <v>231.11650436097807</v>
      </c>
      <c r="BM246" s="450">
        <f t="shared" si="139"/>
        <v>381.25423352659442</v>
      </c>
      <c r="BN246" s="450">
        <f t="shared" si="140"/>
        <v>315.41522934207211</v>
      </c>
      <c r="BQ246" s="549">
        <f t="shared" si="143"/>
        <v>41418</v>
      </c>
      <c r="BR246" s="450">
        <f t="shared" si="141"/>
        <v>481.69546368792533</v>
      </c>
      <c r="BT246" s="450">
        <f t="shared" si="144"/>
        <v>498.05394504663468</v>
      </c>
    </row>
    <row r="247" spans="1:72">
      <c r="A247" s="6">
        <v>5</v>
      </c>
      <c r="B247" s="6">
        <v>25</v>
      </c>
      <c r="C247" s="143">
        <f t="shared" si="142"/>
        <v>41053</v>
      </c>
      <c r="D247" s="82">
        <f t="shared" si="109"/>
        <v>1183.1917678133332</v>
      </c>
      <c r="E247" s="82">
        <f t="shared" si="110"/>
        <v>596.52617272423231</v>
      </c>
      <c r="F247" s="355">
        <v>884.62761999999998</v>
      </c>
      <c r="G247" s="355">
        <v>727.93349000000001</v>
      </c>
      <c r="H247" s="355">
        <v>569.25589000000002</v>
      </c>
      <c r="I247" s="355">
        <v>1257.51998</v>
      </c>
      <c r="J247" s="355">
        <v>1584.7925299999999</v>
      </c>
      <c r="K247" s="355">
        <v>1531.23884</v>
      </c>
      <c r="L247" s="355">
        <v>521.65260999999998</v>
      </c>
      <c r="M247" s="355">
        <v>803.30534999999998</v>
      </c>
      <c r="N247" s="355">
        <v>969.91683</v>
      </c>
      <c r="O247" s="355">
        <v>4173.2208799999999</v>
      </c>
      <c r="P247" s="355">
        <v>1301.1563200000001</v>
      </c>
      <c r="Q247" s="355">
        <v>1636.3230806000001</v>
      </c>
      <c r="R247" s="82">
        <v>1051.1500000000001</v>
      </c>
      <c r="S247" s="82">
        <v>941.17</v>
      </c>
      <c r="T247" s="82">
        <v>763.8</v>
      </c>
      <c r="U247" s="82">
        <v>687.2</v>
      </c>
      <c r="V247" s="82">
        <v>883.81</v>
      </c>
      <c r="W247" s="82">
        <v>763.5</v>
      </c>
      <c r="X247" s="82">
        <v>1632.69</v>
      </c>
      <c r="Y247" s="82">
        <v>854.02</v>
      </c>
      <c r="Z247" s="82">
        <v>896.27</v>
      </c>
      <c r="AA247" s="82">
        <v>2494.2399999999998</v>
      </c>
      <c r="AB247" s="82">
        <v>1442.36</v>
      </c>
      <c r="AC247" s="82">
        <v>1155.44</v>
      </c>
      <c r="AD247" s="82">
        <v>1441.81</v>
      </c>
      <c r="AE247" s="82">
        <v>1693.1296614</v>
      </c>
      <c r="AF247" s="10">
        <v>815.94005390000007</v>
      </c>
      <c r="AG247" s="10">
        <v>340.18493969999997</v>
      </c>
      <c r="AH247" s="10">
        <v>1132.7993864</v>
      </c>
      <c r="AI247" s="10">
        <v>545.29557240000008</v>
      </c>
      <c r="AK247" s="450">
        <f t="shared" si="111"/>
        <v>445.99325434837408</v>
      </c>
      <c r="AL247" s="450">
        <f t="shared" si="112"/>
        <v>366.99444920594908</v>
      </c>
      <c r="AM247" s="450">
        <f t="shared" si="113"/>
        <v>286.99565918830353</v>
      </c>
      <c r="AN247" s="450">
        <f t="shared" si="114"/>
        <v>633.9904108898412</v>
      </c>
      <c r="AO247" s="450">
        <f t="shared" si="115"/>
        <v>798.98791530123515</v>
      </c>
      <c r="AP247" s="450">
        <f t="shared" si="116"/>
        <v>771.98832367027978</v>
      </c>
      <c r="AQ247" s="450">
        <f t="shared" si="117"/>
        <v>262.99602218300981</v>
      </c>
      <c r="AR247" s="450">
        <f t="shared" si="118"/>
        <v>404.9938744643307</v>
      </c>
      <c r="AS247" s="450">
        <f t="shared" si="119"/>
        <v>488.99260398285855</v>
      </c>
      <c r="AT247" s="450">
        <f t="shared" si="120"/>
        <v>2103.9681774640785</v>
      </c>
      <c r="AU247" s="450">
        <f t="shared" si="121"/>
        <v>655.99007814469371</v>
      </c>
      <c r="AV247" s="450">
        <f t="shared" si="122"/>
        <v>824.96752235946565</v>
      </c>
      <c r="AW247" s="450">
        <f t="shared" si="123"/>
        <v>529.94706327199401</v>
      </c>
      <c r="AX247" s="450">
        <f t="shared" si="124"/>
        <v>474.49962188051421</v>
      </c>
      <c r="AY247" s="450">
        <f t="shared" si="125"/>
        <v>385.07688429543731</v>
      </c>
      <c r="AZ247" s="450">
        <f t="shared" si="126"/>
        <v>346.45828081673812</v>
      </c>
      <c r="BA247" s="450">
        <f t="shared" si="127"/>
        <v>445.58104360978064</v>
      </c>
      <c r="BB247" s="450">
        <f t="shared" si="128"/>
        <v>384.92563650113436</v>
      </c>
      <c r="BC247" s="450">
        <f t="shared" si="129"/>
        <v>823.13587093521551</v>
      </c>
      <c r="BD247" s="450">
        <f t="shared" si="130"/>
        <v>430.56213763549277</v>
      </c>
      <c r="BE247" s="450">
        <f t="shared" si="131"/>
        <v>451.86286866649857</v>
      </c>
      <c r="BF247" s="450">
        <f t="shared" si="132"/>
        <v>1257.4943282077136</v>
      </c>
      <c r="BG247" s="450">
        <f t="shared" si="133"/>
        <v>727.17922863624904</v>
      </c>
      <c r="BH247" s="450">
        <f t="shared" si="134"/>
        <v>582.52583816486015</v>
      </c>
      <c r="BI247" s="450">
        <f t="shared" si="135"/>
        <v>726.90194101336022</v>
      </c>
      <c r="BJ247" s="450">
        <f t="shared" si="136"/>
        <v>853.60708918578268</v>
      </c>
      <c r="BK247" s="450">
        <f t="shared" si="137"/>
        <v>411.3637781194858</v>
      </c>
      <c r="BL247" s="450">
        <f t="shared" si="138"/>
        <v>171.5074059490799</v>
      </c>
      <c r="BM247" s="450">
        <f t="shared" si="139"/>
        <v>571.11136193597179</v>
      </c>
      <c r="BN247" s="450">
        <f t="shared" si="140"/>
        <v>274.91584189563906</v>
      </c>
      <c r="BQ247" s="549">
        <f t="shared" si="143"/>
        <v>41419</v>
      </c>
      <c r="BR247" s="450">
        <f t="shared" si="141"/>
        <v>538.73953116964958</v>
      </c>
      <c r="BT247" s="450">
        <f t="shared" si="144"/>
        <v>481.74611293168641</v>
      </c>
    </row>
    <row r="248" spans="1:72">
      <c r="A248" s="6">
        <v>5</v>
      </c>
      <c r="B248" s="6">
        <v>26</v>
      </c>
      <c r="C248" s="143">
        <f t="shared" si="142"/>
        <v>41054</v>
      </c>
      <c r="D248" s="82">
        <f t="shared" si="109"/>
        <v>1151.0554243066665</v>
      </c>
      <c r="E248" s="82">
        <f t="shared" si="110"/>
        <v>580.32409076349347</v>
      </c>
      <c r="F248" s="355">
        <v>1019.5035800000001</v>
      </c>
      <c r="G248" s="355">
        <v>700.16491000000008</v>
      </c>
      <c r="H248" s="355">
        <v>408.59482000000003</v>
      </c>
      <c r="I248" s="355">
        <v>1269.4208000000001</v>
      </c>
      <c r="J248" s="355">
        <v>1658.18092</v>
      </c>
      <c r="K248" s="355">
        <v>1237.6852800000001</v>
      </c>
      <c r="L248" s="355">
        <v>485.95015000000001</v>
      </c>
      <c r="M248" s="355">
        <v>791.40453000000002</v>
      </c>
      <c r="N248" s="355">
        <v>1090.9085</v>
      </c>
      <c r="O248" s="355">
        <v>3443.3039200000003</v>
      </c>
      <c r="P248" s="355">
        <v>1330.9083700000001</v>
      </c>
      <c r="Q248" s="355">
        <v>1654.6106740000002</v>
      </c>
      <c r="R248" s="82">
        <v>1023.99</v>
      </c>
      <c r="S248" s="82">
        <v>1137.52</v>
      </c>
      <c r="T248" s="82">
        <v>652.49</v>
      </c>
      <c r="U248" s="82">
        <v>689.01</v>
      </c>
      <c r="V248" s="82">
        <v>960.11</v>
      </c>
      <c r="W248" s="82">
        <v>789.88</v>
      </c>
      <c r="X248" s="82">
        <v>1883.03</v>
      </c>
      <c r="Y248" s="82">
        <v>910.88</v>
      </c>
      <c r="Z248" s="82">
        <v>759.78</v>
      </c>
      <c r="AA248" s="82">
        <v>2429.94</v>
      </c>
      <c r="AB248" s="82">
        <v>1270.32</v>
      </c>
      <c r="AC248" s="82">
        <v>1392.05</v>
      </c>
      <c r="AD248" s="82">
        <v>1106.67</v>
      </c>
      <c r="AE248" s="82">
        <v>1166.2605253000002</v>
      </c>
      <c r="AF248" s="10">
        <v>834.1086391</v>
      </c>
      <c r="AG248" s="10">
        <v>440.37000940000001</v>
      </c>
      <c r="AH248" s="10">
        <v>1453.0107831999999</v>
      </c>
      <c r="AI248" s="10">
        <v>541.60631820000003</v>
      </c>
      <c r="AK248" s="450">
        <f t="shared" si="111"/>
        <v>513.99222586337282</v>
      </c>
      <c r="AL248" s="450">
        <f t="shared" si="112"/>
        <v>352.99466095286112</v>
      </c>
      <c r="AM248" s="450">
        <f t="shared" si="113"/>
        <v>205.99688429543735</v>
      </c>
      <c r="AN248" s="450">
        <f t="shared" si="114"/>
        <v>639.9903201411646</v>
      </c>
      <c r="AO248" s="450">
        <f t="shared" si="115"/>
        <v>835.98735568439622</v>
      </c>
      <c r="AP248" s="450">
        <f t="shared" si="116"/>
        <v>623.99056213763561</v>
      </c>
      <c r="AQ248" s="450">
        <f t="shared" si="117"/>
        <v>244.99629442903958</v>
      </c>
      <c r="AR248" s="450">
        <f t="shared" si="118"/>
        <v>398.9939652130073</v>
      </c>
      <c r="AS248" s="450">
        <f t="shared" si="119"/>
        <v>549.99168137131335</v>
      </c>
      <c r="AT248" s="450">
        <f t="shared" si="120"/>
        <v>1735.9737433829091</v>
      </c>
      <c r="AU248" s="450">
        <f t="shared" si="121"/>
        <v>670.98985127300227</v>
      </c>
      <c r="AV248" s="450">
        <f t="shared" si="122"/>
        <v>834.18738290899933</v>
      </c>
      <c r="AW248" s="450">
        <f t="shared" si="123"/>
        <v>516.25409629442902</v>
      </c>
      <c r="AX248" s="450">
        <f t="shared" si="124"/>
        <v>573.4913032518275</v>
      </c>
      <c r="AY248" s="450">
        <f t="shared" si="125"/>
        <v>328.95891101588103</v>
      </c>
      <c r="AZ248" s="450">
        <f t="shared" si="126"/>
        <v>347.37080917569949</v>
      </c>
      <c r="BA248" s="450">
        <f t="shared" si="127"/>
        <v>484.04839929417693</v>
      </c>
      <c r="BB248" s="450">
        <f t="shared" si="128"/>
        <v>398.22535921351147</v>
      </c>
      <c r="BC248" s="450">
        <f t="shared" si="129"/>
        <v>949.34711368792534</v>
      </c>
      <c r="BD248" s="450">
        <f t="shared" si="130"/>
        <v>459.22863624905472</v>
      </c>
      <c r="BE248" s="450">
        <f t="shared" si="131"/>
        <v>383.05016385177714</v>
      </c>
      <c r="BF248" s="450">
        <f t="shared" si="132"/>
        <v>1225.0768842954374</v>
      </c>
      <c r="BG248" s="450">
        <f t="shared" si="133"/>
        <v>640.44366019662209</v>
      </c>
      <c r="BH248" s="450">
        <f t="shared" si="134"/>
        <v>701.81497353163593</v>
      </c>
      <c r="BI248" s="450">
        <f t="shared" si="135"/>
        <v>557.93798840433578</v>
      </c>
      <c r="BJ248" s="450">
        <f t="shared" si="136"/>
        <v>587.98110678094281</v>
      </c>
      <c r="BK248" s="450">
        <f t="shared" si="137"/>
        <v>420.52363957650618</v>
      </c>
      <c r="BL248" s="450">
        <f t="shared" si="138"/>
        <v>222.0166419964709</v>
      </c>
      <c r="BM248" s="450">
        <f t="shared" si="139"/>
        <v>732.54892019158046</v>
      </c>
      <c r="BN248" s="450">
        <f t="shared" si="140"/>
        <v>273.05587002772876</v>
      </c>
      <c r="BQ248" s="549">
        <f t="shared" si="143"/>
        <v>41420</v>
      </c>
      <c r="BR248" s="450">
        <f t="shared" si="141"/>
        <v>548.76473686664986</v>
      </c>
      <c r="BT248" s="450">
        <f t="shared" si="144"/>
        <v>533.12288883287124</v>
      </c>
    </row>
    <row r="249" spans="1:72">
      <c r="A249" s="6">
        <v>5</v>
      </c>
      <c r="B249" s="6">
        <v>27</v>
      </c>
      <c r="C249" s="143">
        <f t="shared" si="142"/>
        <v>41055</v>
      </c>
      <c r="D249" s="82">
        <f t="shared" si="109"/>
        <v>1162.1013518133329</v>
      </c>
      <c r="E249" s="82">
        <f t="shared" si="110"/>
        <v>585.8930822313082</v>
      </c>
      <c r="F249" s="355">
        <v>1140.4952499999999</v>
      </c>
      <c r="G249" s="355">
        <v>686.28062</v>
      </c>
      <c r="H249" s="355">
        <v>378.84277000000003</v>
      </c>
      <c r="I249" s="355">
        <v>1154.3795400000001</v>
      </c>
      <c r="J249" s="355">
        <v>1602.6437600000002</v>
      </c>
      <c r="K249" s="355">
        <v>1041.3217500000001</v>
      </c>
      <c r="L249" s="355">
        <v>483.96668</v>
      </c>
      <c r="M249" s="355">
        <v>1079.0076799999999</v>
      </c>
      <c r="N249" s="355">
        <v>1332.89184</v>
      </c>
      <c r="O249" s="355">
        <v>3149.75036</v>
      </c>
      <c r="P249" s="355">
        <v>1324.95796</v>
      </c>
      <c r="Q249" s="355">
        <v>1762.0949133000001</v>
      </c>
      <c r="R249" s="82">
        <v>901.77</v>
      </c>
      <c r="S249" s="82">
        <v>1343.93</v>
      </c>
      <c r="T249" s="82">
        <v>631.34</v>
      </c>
      <c r="U249" s="82">
        <v>622.16</v>
      </c>
      <c r="V249" s="82">
        <v>1040.0899999999999</v>
      </c>
      <c r="W249" s="82">
        <v>952.04</v>
      </c>
      <c r="X249" s="82">
        <v>2172.62</v>
      </c>
      <c r="Y249" s="82">
        <v>878.1</v>
      </c>
      <c r="Z249" s="82">
        <v>804.39</v>
      </c>
      <c r="AA249" s="82">
        <v>1963.19</v>
      </c>
      <c r="AB249" s="82">
        <v>1211.83</v>
      </c>
      <c r="AC249" s="82">
        <v>1520.86</v>
      </c>
      <c r="AD249" s="82">
        <v>1094.08</v>
      </c>
      <c r="AE249" s="82">
        <v>1365.5199215000002</v>
      </c>
      <c r="AF249" s="10">
        <v>809.55328050000003</v>
      </c>
      <c r="AG249" s="10">
        <v>411.68903320000004</v>
      </c>
      <c r="AH249" s="10">
        <v>1451.6421889000001</v>
      </c>
      <c r="AI249" s="10">
        <v>551.60300700000005</v>
      </c>
      <c r="AK249" s="450">
        <f t="shared" si="111"/>
        <v>574.9913032518275</v>
      </c>
      <c r="AL249" s="450">
        <f t="shared" si="112"/>
        <v>345.99476682631712</v>
      </c>
      <c r="AM249" s="450">
        <f t="shared" si="113"/>
        <v>190.99711116712882</v>
      </c>
      <c r="AN249" s="450">
        <f t="shared" si="114"/>
        <v>581.99119737837157</v>
      </c>
      <c r="AO249" s="450">
        <f t="shared" si="115"/>
        <v>807.98777917822042</v>
      </c>
      <c r="AP249" s="450">
        <f t="shared" si="116"/>
        <v>524.99205949079908</v>
      </c>
      <c r="AQ249" s="450">
        <f t="shared" si="117"/>
        <v>243.996309553819</v>
      </c>
      <c r="AR249" s="450">
        <f t="shared" si="118"/>
        <v>543.99177211998983</v>
      </c>
      <c r="AS249" s="450">
        <f t="shared" si="119"/>
        <v>671.98983614822282</v>
      </c>
      <c r="AT249" s="450">
        <f t="shared" si="120"/>
        <v>1587.9759818502646</v>
      </c>
      <c r="AU249" s="450">
        <f t="shared" si="121"/>
        <v>667.98989664734052</v>
      </c>
      <c r="AV249" s="450">
        <f t="shared" si="122"/>
        <v>888.37656329720198</v>
      </c>
      <c r="AW249" s="450">
        <f t="shared" si="123"/>
        <v>454.63574489538695</v>
      </c>
      <c r="AX249" s="450">
        <f t="shared" si="124"/>
        <v>677.55482732543487</v>
      </c>
      <c r="AY249" s="450">
        <f t="shared" si="125"/>
        <v>318.29594151751957</v>
      </c>
      <c r="AZ249" s="450">
        <f t="shared" si="126"/>
        <v>313.66775901184775</v>
      </c>
      <c r="BA249" s="450">
        <f t="shared" si="127"/>
        <v>524.37106125535661</v>
      </c>
      <c r="BB249" s="450">
        <f t="shared" si="128"/>
        <v>479.97983362742622</v>
      </c>
      <c r="BC249" s="450">
        <f t="shared" si="129"/>
        <v>1095.346609528611</v>
      </c>
      <c r="BD249" s="450">
        <f t="shared" si="130"/>
        <v>442.70229392488028</v>
      </c>
      <c r="BE249" s="450">
        <f t="shared" si="131"/>
        <v>405.54071086463318</v>
      </c>
      <c r="BF249" s="450">
        <f t="shared" si="132"/>
        <v>989.7605243256869</v>
      </c>
      <c r="BG249" s="450">
        <f t="shared" si="133"/>
        <v>610.95538190068055</v>
      </c>
      <c r="BH249" s="450">
        <f t="shared" si="134"/>
        <v>766.75573481220056</v>
      </c>
      <c r="BI249" s="450">
        <f t="shared" si="135"/>
        <v>551.59062263675321</v>
      </c>
      <c r="BJ249" s="450">
        <f t="shared" si="136"/>
        <v>688.43958734560135</v>
      </c>
      <c r="BK249" s="450">
        <f t="shared" si="137"/>
        <v>408.14382682127552</v>
      </c>
      <c r="BL249" s="450">
        <f t="shared" si="138"/>
        <v>207.55686070078147</v>
      </c>
      <c r="BM249" s="450">
        <f t="shared" si="139"/>
        <v>731.85893062767832</v>
      </c>
      <c r="BN249" s="450">
        <f t="shared" si="140"/>
        <v>278.09579379884048</v>
      </c>
      <c r="BQ249" s="549">
        <f t="shared" si="143"/>
        <v>41421</v>
      </c>
      <c r="BR249" s="450">
        <f t="shared" si="141"/>
        <v>553.99111033526583</v>
      </c>
      <c r="BT249" s="450">
        <f t="shared" si="144"/>
        <v>547.79119737837152</v>
      </c>
    </row>
    <row r="250" spans="1:72">
      <c r="A250" s="6">
        <v>5</v>
      </c>
      <c r="B250" s="6">
        <v>28</v>
      </c>
      <c r="C250" s="143">
        <f t="shared" si="142"/>
        <v>41056</v>
      </c>
      <c r="D250" s="82">
        <f t="shared" si="109"/>
        <v>1192.5050009766667</v>
      </c>
      <c r="E250" s="82">
        <f t="shared" si="110"/>
        <v>601.22159698743451</v>
      </c>
      <c r="F250" s="355">
        <v>1209.9167</v>
      </c>
      <c r="G250" s="355">
        <v>723.96654999999998</v>
      </c>
      <c r="H250" s="355">
        <v>347.10725000000002</v>
      </c>
      <c r="I250" s="355">
        <v>1265.4538600000001</v>
      </c>
      <c r="J250" s="355">
        <v>2027.10634</v>
      </c>
      <c r="K250" s="355">
        <v>942.14825000000008</v>
      </c>
      <c r="L250" s="355">
        <v>662.47897999999998</v>
      </c>
      <c r="M250" s="355">
        <v>1088.9250300000001</v>
      </c>
      <c r="N250" s="355">
        <v>1505.45373</v>
      </c>
      <c r="O250" s="355">
        <v>2961.32071</v>
      </c>
      <c r="P250" s="355">
        <v>1602.6437600000002</v>
      </c>
      <c r="Q250" s="355">
        <v>1837.7246244</v>
      </c>
      <c r="R250" s="82">
        <v>823.08</v>
      </c>
      <c r="S250" s="82">
        <v>1434.4</v>
      </c>
      <c r="T250" s="82">
        <v>661.26</v>
      </c>
      <c r="U250" s="82">
        <v>692.03</v>
      </c>
      <c r="V250" s="82">
        <v>1130.56</v>
      </c>
      <c r="W250" s="82">
        <v>868.52</v>
      </c>
      <c r="X250" s="82">
        <v>2414.8200000000002</v>
      </c>
      <c r="Y250" s="82">
        <v>922.41</v>
      </c>
      <c r="Z250" s="82">
        <v>757.58</v>
      </c>
      <c r="AA250" s="82">
        <v>1695.84</v>
      </c>
      <c r="AB250" s="82">
        <v>1052.67</v>
      </c>
      <c r="AC250" s="82">
        <v>1465.54</v>
      </c>
      <c r="AD250" s="82">
        <v>1007.81</v>
      </c>
      <c r="AE250" s="82">
        <v>1195.3183607999999</v>
      </c>
      <c r="AF250" s="10">
        <v>920.50859230000003</v>
      </c>
      <c r="AG250" s="10">
        <v>464.40966579999997</v>
      </c>
      <c r="AH250" s="10">
        <v>1549.3280864000001</v>
      </c>
      <c r="AI250" s="10">
        <v>544.81953959999998</v>
      </c>
      <c r="AK250" s="450">
        <f t="shared" si="111"/>
        <v>609.99077388454748</v>
      </c>
      <c r="AL250" s="450">
        <f t="shared" si="112"/>
        <v>364.99447945550793</v>
      </c>
      <c r="AM250" s="450">
        <f t="shared" si="113"/>
        <v>174.99735316359971</v>
      </c>
      <c r="AN250" s="450">
        <f t="shared" si="114"/>
        <v>637.99035039072351</v>
      </c>
      <c r="AO250" s="450">
        <f t="shared" si="115"/>
        <v>1021.9845424754222</v>
      </c>
      <c r="AP250" s="450">
        <f t="shared" si="116"/>
        <v>474.99281572977065</v>
      </c>
      <c r="AQ250" s="450">
        <f t="shared" si="117"/>
        <v>333.99494832367026</v>
      </c>
      <c r="AR250" s="450">
        <f t="shared" si="118"/>
        <v>548.9916964960928</v>
      </c>
      <c r="AS250" s="450">
        <f t="shared" si="119"/>
        <v>758.98852029241232</v>
      </c>
      <c r="AT250" s="450">
        <f t="shared" si="120"/>
        <v>1492.9774187043106</v>
      </c>
      <c r="AU250" s="450">
        <f t="shared" si="121"/>
        <v>807.98777917822042</v>
      </c>
      <c r="AV250" s="450">
        <f t="shared" si="122"/>
        <v>926.50598658936224</v>
      </c>
      <c r="AW250" s="450">
        <f t="shared" si="123"/>
        <v>414.96344844971014</v>
      </c>
      <c r="AX250" s="450">
        <f t="shared" si="124"/>
        <v>723.16612049407615</v>
      </c>
      <c r="AY250" s="450">
        <f t="shared" si="125"/>
        <v>333.38038820267201</v>
      </c>
      <c r="AZ250" s="450">
        <f t="shared" si="126"/>
        <v>348.89337030501639</v>
      </c>
      <c r="BA250" s="450">
        <f t="shared" si="127"/>
        <v>569.98235442399789</v>
      </c>
      <c r="BB250" s="450">
        <f t="shared" si="128"/>
        <v>437.87244769347114</v>
      </c>
      <c r="BC250" s="450">
        <f t="shared" si="129"/>
        <v>1217.4539954625661</v>
      </c>
      <c r="BD250" s="450">
        <f t="shared" si="130"/>
        <v>465.04159314343332</v>
      </c>
      <c r="BE250" s="450">
        <f t="shared" si="131"/>
        <v>381.94101336022186</v>
      </c>
      <c r="BF250" s="450">
        <f t="shared" si="132"/>
        <v>854.97353163599689</v>
      </c>
      <c r="BG250" s="450">
        <f t="shared" si="133"/>
        <v>530.71338542979584</v>
      </c>
      <c r="BH250" s="450">
        <f t="shared" si="134"/>
        <v>738.86564154272742</v>
      </c>
      <c r="BI250" s="450">
        <f t="shared" si="135"/>
        <v>508.09679858835386</v>
      </c>
      <c r="BJ250" s="450">
        <f t="shared" si="136"/>
        <v>602.63088520292411</v>
      </c>
      <c r="BK250" s="450">
        <f t="shared" si="137"/>
        <v>464.08298074111423</v>
      </c>
      <c r="BL250" s="450">
        <f t="shared" si="138"/>
        <v>234.13645868414417</v>
      </c>
      <c r="BM250" s="450">
        <f t="shared" si="139"/>
        <v>781.10818573229142</v>
      </c>
      <c r="BN250" s="450">
        <f t="shared" si="140"/>
        <v>274.67584552558606</v>
      </c>
      <c r="BQ250" s="549">
        <f t="shared" si="143"/>
        <v>41422</v>
      </c>
      <c r="BR250" s="450">
        <f t="shared" si="141"/>
        <v>580.81757987143931</v>
      </c>
      <c r="BT250" s="450">
        <f t="shared" si="144"/>
        <v>539.85254096294432</v>
      </c>
    </row>
    <row r="251" spans="1:72">
      <c r="A251" s="6">
        <v>5</v>
      </c>
      <c r="B251" s="6">
        <v>29</v>
      </c>
      <c r="C251" s="143">
        <f t="shared" si="142"/>
        <v>41057</v>
      </c>
      <c r="D251" s="82">
        <f t="shared" si="109"/>
        <v>1241.3612336466663</v>
      </c>
      <c r="E251" s="82">
        <f t="shared" si="110"/>
        <v>625.85329430072863</v>
      </c>
      <c r="F251" s="355">
        <v>1203.9662900000001</v>
      </c>
      <c r="G251" s="355">
        <v>831.07393000000002</v>
      </c>
      <c r="H251" s="355">
        <v>398.67747000000003</v>
      </c>
      <c r="I251" s="355">
        <v>1136.5283100000001</v>
      </c>
      <c r="J251" s="355">
        <v>2100.4947299999999</v>
      </c>
      <c r="K251" s="355">
        <v>1043.30522</v>
      </c>
      <c r="L251" s="355">
        <v>797.35494000000006</v>
      </c>
      <c r="M251" s="355">
        <v>1199.99935</v>
      </c>
      <c r="N251" s="355">
        <v>1628.42887</v>
      </c>
      <c r="O251" s="355">
        <v>2840.3290400000001</v>
      </c>
      <c r="P251" s="355">
        <v>1725.6189000000002</v>
      </c>
      <c r="Q251" s="355">
        <v>1751.2850018000001</v>
      </c>
      <c r="R251" s="82">
        <v>832.32</v>
      </c>
      <c r="S251" s="82">
        <v>1753.44</v>
      </c>
      <c r="T251" s="82">
        <v>711.17</v>
      </c>
      <c r="U251" s="82">
        <v>728.51</v>
      </c>
      <c r="V251" s="82">
        <v>1049.1300000000001</v>
      </c>
      <c r="W251" s="82">
        <v>764.29</v>
      </c>
      <c r="X251" s="82">
        <v>2238.08</v>
      </c>
      <c r="Y251" s="82">
        <v>1033.4100000000001</v>
      </c>
      <c r="Z251" s="82">
        <v>616.89</v>
      </c>
      <c r="AA251" s="82">
        <v>1354.56</v>
      </c>
      <c r="AB251" s="82">
        <v>1039.44</v>
      </c>
      <c r="AC251" s="82">
        <v>1563.52</v>
      </c>
      <c r="AD251" s="82">
        <v>1099.19</v>
      </c>
      <c r="AE251" s="82">
        <v>1761.9759051000001</v>
      </c>
      <c r="AF251" s="10">
        <v>868.08548020000012</v>
      </c>
      <c r="AG251" s="10">
        <v>426.82290929999999</v>
      </c>
      <c r="AH251" s="10">
        <v>2030.3989002000001</v>
      </c>
      <c r="AI251" s="10">
        <v>712.54176280000001</v>
      </c>
      <c r="AK251" s="450">
        <f t="shared" si="111"/>
        <v>606.99081925888584</v>
      </c>
      <c r="AL251" s="450">
        <f t="shared" si="112"/>
        <v>418.99366271741872</v>
      </c>
      <c r="AM251" s="450">
        <f t="shared" si="113"/>
        <v>200.99695991933453</v>
      </c>
      <c r="AN251" s="450">
        <f t="shared" si="114"/>
        <v>572.99133350138652</v>
      </c>
      <c r="AO251" s="450">
        <f t="shared" si="115"/>
        <v>1058.9839828585832</v>
      </c>
      <c r="AP251" s="450">
        <f t="shared" si="116"/>
        <v>525.99204436601963</v>
      </c>
      <c r="AQ251" s="450">
        <f t="shared" si="117"/>
        <v>401.99391983866906</v>
      </c>
      <c r="AR251" s="450">
        <f t="shared" si="118"/>
        <v>604.99084950844463</v>
      </c>
      <c r="AS251" s="450">
        <f t="shared" si="119"/>
        <v>820.98758255608766</v>
      </c>
      <c r="AT251" s="450">
        <f t="shared" si="120"/>
        <v>1431.9783413158559</v>
      </c>
      <c r="AU251" s="450">
        <f t="shared" si="121"/>
        <v>869.98684144189565</v>
      </c>
      <c r="AV251" s="450">
        <f t="shared" si="122"/>
        <v>882.92664572724982</v>
      </c>
      <c r="AW251" s="450">
        <f t="shared" si="123"/>
        <v>419.62188051424249</v>
      </c>
      <c r="AX251" s="450">
        <f t="shared" si="124"/>
        <v>884.01310814217288</v>
      </c>
      <c r="AY251" s="450">
        <f t="shared" si="125"/>
        <v>358.54297958154774</v>
      </c>
      <c r="AZ251" s="450">
        <f t="shared" si="126"/>
        <v>367.28510209226113</v>
      </c>
      <c r="BA251" s="450">
        <f t="shared" si="127"/>
        <v>528.92866145702044</v>
      </c>
      <c r="BB251" s="450">
        <f t="shared" si="128"/>
        <v>385.32392235946554</v>
      </c>
      <c r="BC251" s="450">
        <f t="shared" si="129"/>
        <v>1128.3488782455256</v>
      </c>
      <c r="BD251" s="450">
        <f t="shared" si="130"/>
        <v>521.00327703554331</v>
      </c>
      <c r="BE251" s="450">
        <f t="shared" si="131"/>
        <v>311.01083942525838</v>
      </c>
      <c r="BF251" s="450">
        <f t="shared" si="132"/>
        <v>682.91404083690441</v>
      </c>
      <c r="BG251" s="450">
        <f t="shared" si="133"/>
        <v>524.04335770103353</v>
      </c>
      <c r="BH251" s="450">
        <f t="shared" si="134"/>
        <v>788.26317116208725</v>
      </c>
      <c r="BI251" s="450">
        <f t="shared" si="135"/>
        <v>554.16687673304762</v>
      </c>
      <c r="BJ251" s="450">
        <f t="shared" si="136"/>
        <v>888.31656420468869</v>
      </c>
      <c r="BK251" s="450">
        <f t="shared" si="137"/>
        <v>437.65338048903459</v>
      </c>
      <c r="BL251" s="450">
        <f t="shared" si="138"/>
        <v>215.18674529871438</v>
      </c>
      <c r="BM251" s="450">
        <f t="shared" si="139"/>
        <v>1023.6445173682883</v>
      </c>
      <c r="BN251" s="450">
        <f t="shared" si="140"/>
        <v>359.23456657423748</v>
      </c>
      <c r="BQ251" s="549">
        <f t="shared" si="143"/>
        <v>41423</v>
      </c>
      <c r="BR251" s="450">
        <f t="shared" si="141"/>
        <v>636.09835901184772</v>
      </c>
      <c r="BT251" s="450">
        <f t="shared" si="144"/>
        <v>541.54776909503403</v>
      </c>
    </row>
    <row r="252" spans="1:72">
      <c r="A252" s="6">
        <v>5</v>
      </c>
      <c r="B252" s="6">
        <v>30</v>
      </c>
      <c r="C252" s="143">
        <f t="shared" si="142"/>
        <v>41058</v>
      </c>
      <c r="D252" s="82">
        <f t="shared" si="109"/>
        <v>1263.5343452900001</v>
      </c>
      <c r="E252" s="82">
        <f t="shared" si="110"/>
        <v>637.03224414284068</v>
      </c>
      <c r="F252" s="355">
        <v>898.51191000000006</v>
      </c>
      <c r="G252" s="355">
        <v>1011.5697</v>
      </c>
      <c r="H252" s="355">
        <v>412.56175999999999</v>
      </c>
      <c r="I252" s="355">
        <v>878.67721000000006</v>
      </c>
      <c r="J252" s="355">
        <v>2275.04009</v>
      </c>
      <c r="K252" s="355">
        <v>1082.97462</v>
      </c>
      <c r="L252" s="355">
        <v>735.86737000000005</v>
      </c>
      <c r="M252" s="355">
        <v>1186.1150600000001</v>
      </c>
      <c r="N252" s="355">
        <v>1822.8089300000001</v>
      </c>
      <c r="O252" s="355">
        <v>2955.3703</v>
      </c>
      <c r="P252" s="355">
        <v>1707.76767</v>
      </c>
      <c r="Q252" s="355">
        <v>1645.1296874</v>
      </c>
      <c r="R252" s="82">
        <v>782.74</v>
      </c>
      <c r="S252" s="82">
        <v>1772.66</v>
      </c>
      <c r="T252" s="82">
        <v>774.4</v>
      </c>
      <c r="U252" s="82">
        <v>705.6</v>
      </c>
      <c r="V252" s="82">
        <v>1038.78</v>
      </c>
      <c r="W252" s="82">
        <v>666.42</v>
      </c>
      <c r="X252" s="82">
        <v>2133.39</v>
      </c>
      <c r="Y252" s="82">
        <v>1040.7</v>
      </c>
      <c r="Z252" s="82">
        <v>677.1</v>
      </c>
      <c r="AA252" s="82">
        <v>1365.95</v>
      </c>
      <c r="AB252" s="82">
        <v>1396.79</v>
      </c>
      <c r="AC252" s="82">
        <v>1465.9</v>
      </c>
      <c r="AD252" s="82">
        <v>1098.75</v>
      </c>
      <c r="AE252" s="82">
        <v>2289.8566109000003</v>
      </c>
      <c r="AF252" s="10">
        <v>802.35328440000001</v>
      </c>
      <c r="AG252" s="10">
        <v>488.58816510000003</v>
      </c>
      <c r="AH252" s="10">
        <v>2194.1145140000003</v>
      </c>
      <c r="AI252" s="10">
        <v>599.54347689999997</v>
      </c>
      <c r="AK252" s="450">
        <f t="shared" si="111"/>
        <v>452.99314847491809</v>
      </c>
      <c r="AL252" s="450">
        <f t="shared" si="112"/>
        <v>509.99228636249052</v>
      </c>
      <c r="AM252" s="450">
        <f t="shared" si="113"/>
        <v>207.99685404587848</v>
      </c>
      <c r="AN252" s="450">
        <f t="shared" si="114"/>
        <v>442.99329972271238</v>
      </c>
      <c r="AO252" s="450">
        <f t="shared" si="115"/>
        <v>1146.9826518779935</v>
      </c>
      <c r="AP252" s="450">
        <f t="shared" si="116"/>
        <v>545.99174187043104</v>
      </c>
      <c r="AQ252" s="450">
        <f t="shared" si="117"/>
        <v>370.99438870683139</v>
      </c>
      <c r="AR252" s="450">
        <f t="shared" si="118"/>
        <v>597.99095538190068</v>
      </c>
      <c r="AS252" s="450">
        <f t="shared" si="119"/>
        <v>918.98610032770364</v>
      </c>
      <c r="AT252" s="450">
        <f t="shared" si="120"/>
        <v>1489.9774640786488</v>
      </c>
      <c r="AU252" s="450">
        <f t="shared" si="121"/>
        <v>860.98697756491049</v>
      </c>
      <c r="AV252" s="450">
        <f t="shared" si="122"/>
        <v>829.40745520544488</v>
      </c>
      <c r="AW252" s="450">
        <f t="shared" si="123"/>
        <v>394.62566170910009</v>
      </c>
      <c r="AX252" s="450">
        <f t="shared" si="124"/>
        <v>893.7030501638518</v>
      </c>
      <c r="AY252" s="450">
        <f t="shared" si="125"/>
        <v>390.42097302747669</v>
      </c>
      <c r="AZ252" s="450">
        <f t="shared" si="126"/>
        <v>355.73481220065543</v>
      </c>
      <c r="BA252" s="450">
        <f t="shared" si="127"/>
        <v>523.71061255356688</v>
      </c>
      <c r="BB252" s="450">
        <f t="shared" si="128"/>
        <v>335.9818502646836</v>
      </c>
      <c r="BC252" s="450">
        <f t="shared" si="129"/>
        <v>1075.5684396269221</v>
      </c>
      <c r="BD252" s="450">
        <f t="shared" si="130"/>
        <v>524.67859843710619</v>
      </c>
      <c r="BE252" s="450">
        <f t="shared" si="131"/>
        <v>341.36627174187043</v>
      </c>
      <c r="BF252" s="450">
        <f t="shared" si="132"/>
        <v>688.65641542727508</v>
      </c>
      <c r="BG252" s="450">
        <f t="shared" si="133"/>
        <v>704.20468868162334</v>
      </c>
      <c r="BH252" s="450">
        <f t="shared" si="134"/>
        <v>739.04713889589118</v>
      </c>
      <c r="BI252" s="450">
        <f t="shared" si="135"/>
        <v>553.94504663473651</v>
      </c>
      <c r="BJ252" s="450">
        <f t="shared" si="136"/>
        <v>1154.4525388958912</v>
      </c>
      <c r="BK252" s="450">
        <f t="shared" si="137"/>
        <v>404.51388172422486</v>
      </c>
      <c r="BL252" s="450">
        <f t="shared" si="138"/>
        <v>246.32627431308293</v>
      </c>
      <c r="BM252" s="450">
        <f t="shared" si="139"/>
        <v>1106.1832689689943</v>
      </c>
      <c r="BN252" s="450">
        <f t="shared" si="140"/>
        <v>302.26542823292158</v>
      </c>
      <c r="BQ252" s="549">
        <f t="shared" si="143"/>
        <v>41424</v>
      </c>
      <c r="BR252" s="450">
        <f t="shared" si="141"/>
        <v>647.08820247038057</v>
      </c>
      <c r="BT252" s="450">
        <f t="shared" si="144"/>
        <v>535.33517015376856</v>
      </c>
    </row>
    <row r="253" spans="1:72">
      <c r="A253" s="6">
        <v>5</v>
      </c>
      <c r="B253" s="6">
        <v>31</v>
      </c>
      <c r="C253" s="143">
        <f t="shared" si="142"/>
        <v>41059</v>
      </c>
      <c r="D253" s="82">
        <f t="shared" si="109"/>
        <v>1221.7271263466669</v>
      </c>
      <c r="E253" s="82">
        <f t="shared" si="110"/>
        <v>615.95442650842551</v>
      </c>
      <c r="F253" s="355">
        <v>785.45411999999999</v>
      </c>
      <c r="G253" s="355">
        <v>985.78458999999998</v>
      </c>
      <c r="H253" s="355">
        <v>593.05753000000004</v>
      </c>
      <c r="I253" s="355">
        <v>1037.35481</v>
      </c>
      <c r="J253" s="355">
        <v>2023.1394</v>
      </c>
      <c r="K253" s="355">
        <v>938.18131000000005</v>
      </c>
      <c r="L253" s="355">
        <v>718.01614000000006</v>
      </c>
      <c r="M253" s="355">
        <v>1128.5944300000001</v>
      </c>
      <c r="N253" s="355">
        <v>1787.1064700000002</v>
      </c>
      <c r="O253" s="355">
        <v>2812.5604600000001</v>
      </c>
      <c r="P253" s="355">
        <v>1491.56944</v>
      </c>
      <c r="Q253" s="355">
        <v>1509.4405047</v>
      </c>
      <c r="R253" s="82">
        <v>832.39</v>
      </c>
      <c r="S253" s="82">
        <v>1219.6600000000001</v>
      </c>
      <c r="T253" s="82">
        <v>721.69</v>
      </c>
      <c r="U253" s="82">
        <v>541.41</v>
      </c>
      <c r="V253" s="82">
        <v>967.29</v>
      </c>
      <c r="W253" s="82">
        <v>605.91</v>
      </c>
      <c r="X253" s="82">
        <v>2240.63</v>
      </c>
      <c r="Y253" s="82">
        <v>1218.6199999999999</v>
      </c>
      <c r="Z253" s="82">
        <v>670.15</v>
      </c>
      <c r="AA253" s="82">
        <v>1323.1</v>
      </c>
      <c r="AB253" s="82">
        <v>1657.55</v>
      </c>
      <c r="AC253" s="82">
        <v>1380.89</v>
      </c>
      <c r="AD253" s="82">
        <v>1128.43</v>
      </c>
      <c r="AE253" s="82">
        <v>2057.0567369999999</v>
      </c>
      <c r="AF253" s="10">
        <v>823.63591750000001</v>
      </c>
      <c r="AG253" s="10">
        <v>530.73690260000001</v>
      </c>
      <c r="AH253" s="10">
        <v>2413.089602</v>
      </c>
      <c r="AI253" s="10">
        <v>509.31542659999997</v>
      </c>
      <c r="AK253" s="450">
        <f t="shared" si="111"/>
        <v>395.9940105873456</v>
      </c>
      <c r="AL253" s="450">
        <f t="shared" si="112"/>
        <v>496.99248298462311</v>
      </c>
      <c r="AM253" s="450">
        <f t="shared" si="113"/>
        <v>298.99547769095034</v>
      </c>
      <c r="AN253" s="450">
        <f t="shared" si="114"/>
        <v>522.99208974035798</v>
      </c>
      <c r="AO253" s="450">
        <f t="shared" si="115"/>
        <v>1019.984572724981</v>
      </c>
      <c r="AP253" s="450">
        <f t="shared" si="116"/>
        <v>472.9928459793295</v>
      </c>
      <c r="AQ253" s="450">
        <f t="shared" si="117"/>
        <v>361.99452482984628</v>
      </c>
      <c r="AR253" s="450">
        <f t="shared" si="118"/>
        <v>568.99139400050422</v>
      </c>
      <c r="AS253" s="450">
        <f t="shared" si="119"/>
        <v>900.98637257373332</v>
      </c>
      <c r="AT253" s="450">
        <f t="shared" si="120"/>
        <v>1417.9785530627678</v>
      </c>
      <c r="AU253" s="450">
        <f t="shared" si="121"/>
        <v>751.98862616586837</v>
      </c>
      <c r="AV253" s="450">
        <f t="shared" si="122"/>
        <v>760.99848989160569</v>
      </c>
      <c r="AW253" s="450">
        <f t="shared" si="123"/>
        <v>419.65717166624654</v>
      </c>
      <c r="AX253" s="450">
        <f t="shared" si="124"/>
        <v>614.90294933198891</v>
      </c>
      <c r="AY253" s="450">
        <f t="shared" si="125"/>
        <v>363.84673556843967</v>
      </c>
      <c r="AZ253" s="450">
        <f t="shared" si="126"/>
        <v>272.95689437862364</v>
      </c>
      <c r="BA253" s="450">
        <f t="shared" si="127"/>
        <v>487.66826317116204</v>
      </c>
      <c r="BB253" s="450">
        <f t="shared" si="128"/>
        <v>305.47517015376854</v>
      </c>
      <c r="BC253" s="450">
        <f t="shared" si="129"/>
        <v>1129.6344844971011</v>
      </c>
      <c r="BD253" s="450">
        <f t="shared" si="130"/>
        <v>614.3786236450718</v>
      </c>
      <c r="BE253" s="450">
        <f t="shared" si="131"/>
        <v>337.86236450718422</v>
      </c>
      <c r="BF253" s="450">
        <f t="shared" si="132"/>
        <v>667.05318880766322</v>
      </c>
      <c r="BG253" s="450">
        <f t="shared" si="133"/>
        <v>835.66927148979073</v>
      </c>
      <c r="BH253" s="450">
        <f t="shared" si="134"/>
        <v>696.18855558356449</v>
      </c>
      <c r="BI253" s="450">
        <f t="shared" si="135"/>
        <v>568.90849508444671</v>
      </c>
      <c r="BJ253" s="450">
        <f t="shared" si="136"/>
        <v>1037.0843140912527</v>
      </c>
      <c r="BK253" s="450">
        <f t="shared" si="137"/>
        <v>415.24371943534157</v>
      </c>
      <c r="BL253" s="450">
        <f t="shared" si="138"/>
        <v>267.57595291152006</v>
      </c>
      <c r="BM253" s="450">
        <f t="shared" si="139"/>
        <v>1216.581599193345</v>
      </c>
      <c r="BN253" s="450">
        <f t="shared" si="140"/>
        <v>256.77611625913789</v>
      </c>
      <c r="BQ253" s="549">
        <f t="shared" si="143"/>
        <v>41425</v>
      </c>
      <c r="BR253" s="450">
        <f t="shared" si="141"/>
        <v>672.1005192210738</v>
      </c>
      <c r="BT253" s="450">
        <f t="shared" si="144"/>
        <v>545.9502924124024</v>
      </c>
    </row>
    <row r="254" spans="1:72">
      <c r="A254" s="6">
        <v>6</v>
      </c>
      <c r="B254" s="6">
        <v>1</v>
      </c>
      <c r="C254" s="143">
        <f t="shared" si="142"/>
        <v>41060</v>
      </c>
      <c r="D254" s="82">
        <f t="shared" si="109"/>
        <v>1242.0640160399996</v>
      </c>
      <c r="E254" s="82">
        <f t="shared" si="110"/>
        <v>626.2076139492907</v>
      </c>
      <c r="F254" s="355">
        <v>775.53677000000005</v>
      </c>
      <c r="G254" s="355">
        <v>942.14825000000008</v>
      </c>
      <c r="H254" s="355">
        <v>640.66080999999997</v>
      </c>
      <c r="I254" s="355">
        <v>1136.5283100000001</v>
      </c>
      <c r="J254" s="355">
        <v>1576.8586500000001</v>
      </c>
      <c r="K254" s="355">
        <v>999.66888000000006</v>
      </c>
      <c r="L254" s="355">
        <v>674.37980000000005</v>
      </c>
      <c r="M254" s="355">
        <v>1124.6274900000001</v>
      </c>
      <c r="N254" s="355">
        <v>1775.2056500000001</v>
      </c>
      <c r="O254" s="355">
        <v>2828.4282200000002</v>
      </c>
      <c r="P254" s="355">
        <v>1354.71001</v>
      </c>
      <c r="Q254" s="355">
        <v>1621.090031</v>
      </c>
      <c r="R254" s="82">
        <v>1175.1500000000001</v>
      </c>
      <c r="S254" s="82">
        <v>1045.78</v>
      </c>
      <c r="T254" s="82">
        <v>617.35</v>
      </c>
      <c r="U254" s="82">
        <v>650.45000000000005</v>
      </c>
      <c r="V254" s="82">
        <v>1020.37</v>
      </c>
      <c r="W254" s="82">
        <v>595.96</v>
      </c>
      <c r="X254" s="82">
        <v>2540.58</v>
      </c>
      <c r="Y254" s="82">
        <v>1394.58</v>
      </c>
      <c r="Z254" s="82">
        <v>961.64</v>
      </c>
      <c r="AA254" s="82">
        <v>1339.35</v>
      </c>
      <c r="AB254" s="82">
        <v>2323.3000000000002</v>
      </c>
      <c r="AC254" s="82">
        <v>1357.01</v>
      </c>
      <c r="AD254" s="82">
        <v>1005.45</v>
      </c>
      <c r="AE254" s="82">
        <v>1675.0602497</v>
      </c>
      <c r="AF254" s="10">
        <v>827.30533700000012</v>
      </c>
      <c r="AG254" s="10">
        <v>579.96662800000001</v>
      </c>
      <c r="AH254" s="10">
        <v>2152.2236275999999</v>
      </c>
      <c r="AI254" s="10">
        <v>550.55176789999996</v>
      </c>
      <c r="AK254" s="450">
        <f t="shared" si="111"/>
        <v>390.99408621124275</v>
      </c>
      <c r="AL254" s="450">
        <f t="shared" si="112"/>
        <v>474.99281572977065</v>
      </c>
      <c r="AM254" s="450">
        <f t="shared" si="113"/>
        <v>322.995114696244</v>
      </c>
      <c r="AN254" s="450">
        <f t="shared" si="114"/>
        <v>572.99133350138652</v>
      </c>
      <c r="AO254" s="450">
        <f t="shared" si="115"/>
        <v>794.98797580035296</v>
      </c>
      <c r="AP254" s="450">
        <f t="shared" si="116"/>
        <v>503.99237711116717</v>
      </c>
      <c r="AQ254" s="450">
        <f t="shared" si="117"/>
        <v>339.99485757499372</v>
      </c>
      <c r="AR254" s="450">
        <f t="shared" si="118"/>
        <v>566.99142425006301</v>
      </c>
      <c r="AS254" s="450">
        <f t="shared" si="119"/>
        <v>894.98646332240992</v>
      </c>
      <c r="AT254" s="450">
        <f t="shared" si="120"/>
        <v>1425.9784320645324</v>
      </c>
      <c r="AU254" s="450">
        <f t="shared" si="121"/>
        <v>682.98966977564908</v>
      </c>
      <c r="AV254" s="450">
        <f t="shared" si="122"/>
        <v>817.2876385177716</v>
      </c>
      <c r="AW254" s="450">
        <f t="shared" si="123"/>
        <v>592.46281825056724</v>
      </c>
      <c r="AX254" s="450">
        <f t="shared" si="124"/>
        <v>527.23972775397021</v>
      </c>
      <c r="AY254" s="450">
        <f t="shared" si="125"/>
        <v>311.24275270985635</v>
      </c>
      <c r="AZ254" s="450">
        <f t="shared" si="126"/>
        <v>327.93042601462065</v>
      </c>
      <c r="BA254" s="450">
        <f t="shared" si="127"/>
        <v>514.42903957650617</v>
      </c>
      <c r="BB254" s="450">
        <f t="shared" si="128"/>
        <v>300.45878497605247</v>
      </c>
      <c r="BC254" s="450">
        <f t="shared" si="129"/>
        <v>1280.8570708343836</v>
      </c>
      <c r="BD254" s="450">
        <f t="shared" si="130"/>
        <v>703.09049659692459</v>
      </c>
      <c r="BE254" s="450">
        <f t="shared" si="131"/>
        <v>484.81976304512222</v>
      </c>
      <c r="BF254" s="450">
        <f t="shared" si="132"/>
        <v>675.24577766574237</v>
      </c>
      <c r="BG254" s="450">
        <f t="shared" si="133"/>
        <v>1171.3133350138644</v>
      </c>
      <c r="BH254" s="450">
        <f t="shared" si="134"/>
        <v>684.14923115704562</v>
      </c>
      <c r="BI254" s="450">
        <f t="shared" si="135"/>
        <v>506.90698260650368</v>
      </c>
      <c r="BJ254" s="450">
        <f t="shared" si="136"/>
        <v>844.49722697252332</v>
      </c>
      <c r="BK254" s="450">
        <f t="shared" si="137"/>
        <v>417.09369145449966</v>
      </c>
      <c r="BL254" s="450">
        <f t="shared" si="138"/>
        <v>292.39557751449456</v>
      </c>
      <c r="BM254" s="450">
        <f t="shared" si="139"/>
        <v>1085.0635884043356</v>
      </c>
      <c r="BN254" s="450">
        <f t="shared" si="140"/>
        <v>277.5658018149735</v>
      </c>
      <c r="BQ254" s="549">
        <f t="shared" si="143"/>
        <v>41426</v>
      </c>
      <c r="BR254" s="450">
        <f t="shared" si="141"/>
        <v>630.8733255104612</v>
      </c>
      <c r="BT254" s="450">
        <f t="shared" si="144"/>
        <v>547.11557600201661</v>
      </c>
    </row>
    <row r="255" spans="1:72">
      <c r="A255" s="6">
        <v>6</v>
      </c>
      <c r="B255" s="6">
        <v>2</v>
      </c>
      <c r="C255" s="143">
        <f t="shared" si="142"/>
        <v>41061</v>
      </c>
      <c r="D255" s="82">
        <f t="shared" si="109"/>
        <v>1283.5732666400002</v>
      </c>
      <c r="E255" s="82">
        <f t="shared" si="110"/>
        <v>647.13520579590318</v>
      </c>
      <c r="F255" s="355">
        <v>753.71860000000004</v>
      </c>
      <c r="G255" s="355">
        <v>1039.3382799999999</v>
      </c>
      <c r="H255" s="355">
        <v>789.42106000000001</v>
      </c>
      <c r="I255" s="355">
        <v>1265.4538600000001</v>
      </c>
      <c r="J255" s="355">
        <v>1221.8175200000001</v>
      </c>
      <c r="K255" s="355">
        <v>1045.2886900000001</v>
      </c>
      <c r="L255" s="355">
        <v>721.98307999999997</v>
      </c>
      <c r="M255" s="355">
        <v>1122.64402</v>
      </c>
      <c r="N255" s="355">
        <v>1781.15606</v>
      </c>
      <c r="O255" s="355">
        <v>2683.6349100000002</v>
      </c>
      <c r="P255" s="355">
        <v>1354.71001</v>
      </c>
      <c r="Q255" s="355">
        <v>1614.1875554000001</v>
      </c>
      <c r="R255" s="82">
        <v>1307.79</v>
      </c>
      <c r="S255" s="82">
        <v>977.42</v>
      </c>
      <c r="T255" s="82">
        <v>805.65</v>
      </c>
      <c r="U255" s="82">
        <v>629.66</v>
      </c>
      <c r="V255" s="82">
        <v>1109.04</v>
      </c>
      <c r="W255" s="82">
        <v>663.76</v>
      </c>
      <c r="X255" s="82">
        <v>2566.2600000000002</v>
      </c>
      <c r="Y255" s="82">
        <v>1325.37</v>
      </c>
      <c r="Z255" s="82">
        <v>1000.57</v>
      </c>
      <c r="AA255" s="82">
        <v>1430.9</v>
      </c>
      <c r="AB255" s="82">
        <v>2785.47</v>
      </c>
      <c r="AC255" s="82">
        <v>1521.89</v>
      </c>
      <c r="AD255" s="82">
        <v>990.98</v>
      </c>
      <c r="AE255" s="82">
        <v>1405.2289909000001</v>
      </c>
      <c r="AF255" s="10">
        <v>881.65241500000002</v>
      </c>
      <c r="AG255" s="10">
        <v>503.30551250000002</v>
      </c>
      <c r="AH255" s="10">
        <v>2513.5325228000002</v>
      </c>
      <c r="AI255" s="10">
        <v>695.36491260000003</v>
      </c>
      <c r="AK255" s="450">
        <f t="shared" si="111"/>
        <v>379.99425258381649</v>
      </c>
      <c r="AL255" s="450">
        <f t="shared" si="112"/>
        <v>523.99207461557853</v>
      </c>
      <c r="AM255" s="450">
        <f t="shared" si="113"/>
        <v>397.99398033778675</v>
      </c>
      <c r="AN255" s="450">
        <f t="shared" si="114"/>
        <v>637.99035039072351</v>
      </c>
      <c r="AO255" s="450">
        <f t="shared" si="115"/>
        <v>615.990683135871</v>
      </c>
      <c r="AP255" s="450">
        <f t="shared" si="116"/>
        <v>526.99202924124029</v>
      </c>
      <c r="AQ255" s="450">
        <f t="shared" si="117"/>
        <v>363.99449458028732</v>
      </c>
      <c r="AR255" s="450">
        <f t="shared" si="118"/>
        <v>565.99143937484246</v>
      </c>
      <c r="AS255" s="450">
        <f t="shared" si="119"/>
        <v>897.98641794807156</v>
      </c>
      <c r="AT255" s="450">
        <f t="shared" si="120"/>
        <v>1352.9795361734309</v>
      </c>
      <c r="AU255" s="450">
        <f t="shared" si="121"/>
        <v>682.98966977564908</v>
      </c>
      <c r="AV255" s="450">
        <f t="shared" si="122"/>
        <v>813.80769115200405</v>
      </c>
      <c r="AW255" s="450">
        <f t="shared" si="123"/>
        <v>659.33450970506681</v>
      </c>
      <c r="AX255" s="450">
        <f t="shared" si="124"/>
        <v>492.77539702545999</v>
      </c>
      <c r="AY255" s="450">
        <f t="shared" si="125"/>
        <v>406.17595160070579</v>
      </c>
      <c r="AZ255" s="450">
        <f t="shared" si="126"/>
        <v>317.44895386942272</v>
      </c>
      <c r="BA255" s="450">
        <f t="shared" si="127"/>
        <v>559.13284597932943</v>
      </c>
      <c r="BB255" s="450">
        <f t="shared" si="128"/>
        <v>334.64078648853035</v>
      </c>
      <c r="BC255" s="450">
        <f t="shared" si="129"/>
        <v>1293.8038820267204</v>
      </c>
      <c r="BD255" s="450">
        <f t="shared" si="130"/>
        <v>668.19763045122249</v>
      </c>
      <c r="BE255" s="450">
        <f t="shared" si="131"/>
        <v>504.44668515250822</v>
      </c>
      <c r="BF255" s="450">
        <f t="shared" si="132"/>
        <v>721.40156289387448</v>
      </c>
      <c r="BG255" s="450">
        <f t="shared" si="133"/>
        <v>1404.3206453239222</v>
      </c>
      <c r="BH255" s="450">
        <f t="shared" si="134"/>
        <v>767.27501890597432</v>
      </c>
      <c r="BI255" s="450">
        <f t="shared" si="135"/>
        <v>499.61179732795563</v>
      </c>
      <c r="BJ255" s="450">
        <f t="shared" si="136"/>
        <v>708.45928454751709</v>
      </c>
      <c r="BK255" s="450">
        <f t="shared" si="137"/>
        <v>444.49327703554326</v>
      </c>
      <c r="BL255" s="450">
        <f t="shared" si="138"/>
        <v>253.74616208721957</v>
      </c>
      <c r="BM255" s="450">
        <f t="shared" si="139"/>
        <v>1267.2208332745147</v>
      </c>
      <c r="BN255" s="450">
        <f t="shared" si="140"/>
        <v>350.57469755482731</v>
      </c>
      <c r="BQ255" s="549">
        <f t="shared" si="143"/>
        <v>41427</v>
      </c>
      <c r="BR255" s="450">
        <f t="shared" si="141"/>
        <v>692.61468840433577</v>
      </c>
      <c r="BT255" s="450">
        <f t="shared" si="144"/>
        <v>562.56214267708594</v>
      </c>
    </row>
    <row r="256" spans="1:72">
      <c r="A256" s="6">
        <v>6</v>
      </c>
      <c r="B256" s="6">
        <v>3</v>
      </c>
      <c r="C256" s="143">
        <f t="shared" si="142"/>
        <v>41062</v>
      </c>
      <c r="D256" s="82">
        <f t="shared" si="109"/>
        <v>1239.4533960200001</v>
      </c>
      <c r="E256" s="82">
        <f t="shared" si="110"/>
        <v>624.89142564293888</v>
      </c>
      <c r="F256" s="355">
        <v>888.59456</v>
      </c>
      <c r="G256" s="355">
        <v>1069.09033</v>
      </c>
      <c r="H256" s="355">
        <v>775.53677000000005</v>
      </c>
      <c r="I256" s="355">
        <v>682.31367999999998</v>
      </c>
      <c r="J256" s="355">
        <v>1152.39607</v>
      </c>
      <c r="K256" s="355">
        <v>1025.45399</v>
      </c>
      <c r="L256" s="355">
        <v>829.09046000000001</v>
      </c>
      <c r="M256" s="355">
        <v>1086.94156</v>
      </c>
      <c r="N256" s="355">
        <v>1624.4619300000002</v>
      </c>
      <c r="O256" s="355">
        <v>2465.4532100000001</v>
      </c>
      <c r="P256" s="355">
        <v>1434.04881</v>
      </c>
      <c r="Q256" s="355">
        <v>1793.4337393000001</v>
      </c>
      <c r="R256" s="82">
        <v>1427.22</v>
      </c>
      <c r="S256" s="82">
        <v>1463.47</v>
      </c>
      <c r="T256" s="82">
        <v>703.08</v>
      </c>
      <c r="U256" s="82">
        <v>595.71</v>
      </c>
      <c r="V256" s="82">
        <v>974.05</v>
      </c>
      <c r="W256" s="82">
        <v>643.79</v>
      </c>
      <c r="X256" s="82">
        <v>2464.7800000000002</v>
      </c>
      <c r="Y256" s="82">
        <v>1298.26</v>
      </c>
      <c r="Z256" s="82">
        <v>1190.8800000000001</v>
      </c>
      <c r="AA256" s="82">
        <v>1716.8</v>
      </c>
      <c r="AB256" s="82">
        <v>2458.96</v>
      </c>
      <c r="AC256" s="82">
        <v>1601.74</v>
      </c>
      <c r="AD256" s="82">
        <v>1077.97</v>
      </c>
      <c r="AE256" s="82">
        <v>624.75338060000001</v>
      </c>
      <c r="AF256" s="10">
        <v>923.93999540000004</v>
      </c>
      <c r="AG256" s="10">
        <v>439.93364600000001</v>
      </c>
      <c r="AH256" s="10">
        <v>2110.9277821999999</v>
      </c>
      <c r="AI256" s="10">
        <v>640.52196709999998</v>
      </c>
      <c r="AK256" s="450">
        <f t="shared" si="111"/>
        <v>447.99322409881523</v>
      </c>
      <c r="AL256" s="450">
        <f t="shared" si="112"/>
        <v>538.99184774388709</v>
      </c>
      <c r="AM256" s="450">
        <f t="shared" si="113"/>
        <v>390.99408621124275</v>
      </c>
      <c r="AN256" s="450">
        <f t="shared" si="114"/>
        <v>343.99479707587597</v>
      </c>
      <c r="AO256" s="450">
        <f t="shared" si="115"/>
        <v>580.99121250315102</v>
      </c>
      <c r="AP256" s="450">
        <f t="shared" si="116"/>
        <v>516.99218048903447</v>
      </c>
      <c r="AQ256" s="450">
        <f t="shared" si="117"/>
        <v>417.99367784219811</v>
      </c>
      <c r="AR256" s="450">
        <f t="shared" si="118"/>
        <v>547.99171162087214</v>
      </c>
      <c r="AS256" s="450">
        <f t="shared" si="119"/>
        <v>818.98761280564668</v>
      </c>
      <c r="AT256" s="450">
        <f t="shared" si="120"/>
        <v>1242.9811998991681</v>
      </c>
      <c r="AU256" s="450">
        <f t="shared" si="121"/>
        <v>722.98906478447191</v>
      </c>
      <c r="AV256" s="450">
        <f t="shared" si="122"/>
        <v>904.17632432568689</v>
      </c>
      <c r="AW256" s="450">
        <f t="shared" si="123"/>
        <v>719.54625661709099</v>
      </c>
      <c r="AX256" s="450">
        <f t="shared" si="124"/>
        <v>737.82203176203677</v>
      </c>
      <c r="AY256" s="450">
        <f t="shared" si="125"/>
        <v>354.46433072851022</v>
      </c>
      <c r="AZ256" s="450">
        <f t="shared" si="126"/>
        <v>300.3327451474666</v>
      </c>
      <c r="BA256" s="450">
        <f t="shared" si="127"/>
        <v>491.07638013612296</v>
      </c>
      <c r="BB256" s="450">
        <f t="shared" si="128"/>
        <v>324.57272498109398</v>
      </c>
      <c r="BC256" s="450">
        <f t="shared" si="129"/>
        <v>1242.6417948071592</v>
      </c>
      <c r="BD256" s="450">
        <f t="shared" si="130"/>
        <v>654.5298714393748</v>
      </c>
      <c r="BE256" s="450">
        <f t="shared" si="131"/>
        <v>600.39324426518783</v>
      </c>
      <c r="BF256" s="450">
        <f t="shared" si="132"/>
        <v>865.54071086463318</v>
      </c>
      <c r="BG256" s="450">
        <f t="shared" si="133"/>
        <v>1239.7075875976809</v>
      </c>
      <c r="BH256" s="450">
        <f t="shared" si="134"/>
        <v>807.53214015628942</v>
      </c>
      <c r="BI256" s="450">
        <f t="shared" si="135"/>
        <v>543.46861608268216</v>
      </c>
      <c r="BJ256" s="450">
        <f t="shared" si="136"/>
        <v>314.97523599697507</v>
      </c>
      <c r="BK256" s="450">
        <f t="shared" si="137"/>
        <v>465.81295457524578</v>
      </c>
      <c r="BL256" s="450">
        <f t="shared" si="138"/>
        <v>221.79664532392235</v>
      </c>
      <c r="BM256" s="450">
        <f t="shared" si="139"/>
        <v>1064.2439033022436</v>
      </c>
      <c r="BN256" s="450">
        <f t="shared" si="140"/>
        <v>322.92511575497855</v>
      </c>
      <c r="BQ256" s="549">
        <f t="shared" si="143"/>
        <v>41428</v>
      </c>
      <c r="BR256" s="450">
        <f t="shared" si="141"/>
        <v>641.15046352407364</v>
      </c>
      <c r="BT256" s="450">
        <f t="shared" si="144"/>
        <v>545.73016385177721</v>
      </c>
    </row>
    <row r="257" spans="1:72">
      <c r="A257" s="6">
        <v>6</v>
      </c>
      <c r="B257" s="6">
        <v>4</v>
      </c>
      <c r="C257" s="143">
        <f t="shared" si="142"/>
        <v>41063</v>
      </c>
      <c r="D257" s="82">
        <f t="shared" si="109"/>
        <v>1308.0177514800002</v>
      </c>
      <c r="E257" s="82">
        <f t="shared" si="110"/>
        <v>659.45930691162471</v>
      </c>
      <c r="F257" s="355">
        <v>1136.5283100000001</v>
      </c>
      <c r="G257" s="355">
        <v>1239.66875</v>
      </c>
      <c r="H257" s="355">
        <v>696.19797000000005</v>
      </c>
      <c r="I257" s="355">
        <v>1376.52818</v>
      </c>
      <c r="J257" s="355">
        <v>1209.9167</v>
      </c>
      <c r="K257" s="355">
        <v>1136.5283100000001</v>
      </c>
      <c r="L257" s="355">
        <v>997.68541000000005</v>
      </c>
      <c r="M257" s="355">
        <v>983.80112000000008</v>
      </c>
      <c r="N257" s="355">
        <v>1549.09007</v>
      </c>
      <c r="O257" s="355">
        <v>2348.42848</v>
      </c>
      <c r="P257" s="355">
        <v>1352.7265400000001</v>
      </c>
      <c r="Q257" s="355">
        <v>2115.2517468000001</v>
      </c>
      <c r="R257" s="82">
        <v>1489.28</v>
      </c>
      <c r="S257" s="82">
        <v>1998.81</v>
      </c>
      <c r="T257" s="82">
        <v>677.17</v>
      </c>
      <c r="U257" s="82">
        <v>745.16</v>
      </c>
      <c r="V257" s="82">
        <v>886.98</v>
      </c>
      <c r="W257" s="82">
        <v>663.6</v>
      </c>
      <c r="X257" s="82">
        <v>1908.25</v>
      </c>
      <c r="Y257" s="82">
        <v>1221.8399999999999</v>
      </c>
      <c r="Z257" s="82">
        <v>1063.72</v>
      </c>
      <c r="AA257" s="82">
        <v>1837.2</v>
      </c>
      <c r="AB257" s="82">
        <v>2724.3</v>
      </c>
      <c r="AC257" s="82">
        <v>1495.19</v>
      </c>
      <c r="AD257" s="82">
        <v>983.55</v>
      </c>
      <c r="AE257" s="82">
        <v>1821.5196745000001</v>
      </c>
      <c r="AF257" s="10">
        <v>791.46403409999994</v>
      </c>
      <c r="AG257" s="10">
        <v>476.35015520000002</v>
      </c>
      <c r="AH257" s="10">
        <v>1678.5313222</v>
      </c>
      <c r="AI257" s="10">
        <v>635.26577159999999</v>
      </c>
      <c r="AK257" s="450">
        <f t="shared" si="111"/>
        <v>572.99133350138652</v>
      </c>
      <c r="AL257" s="450">
        <f t="shared" si="112"/>
        <v>624.99054701285604</v>
      </c>
      <c r="AM257" s="450">
        <f t="shared" si="113"/>
        <v>350.99469120241997</v>
      </c>
      <c r="AN257" s="450">
        <f t="shared" si="114"/>
        <v>693.98950340307533</v>
      </c>
      <c r="AO257" s="450">
        <f t="shared" si="115"/>
        <v>609.99077388454748</v>
      </c>
      <c r="AP257" s="450">
        <f t="shared" si="116"/>
        <v>572.99133350138652</v>
      </c>
      <c r="AQ257" s="450">
        <f t="shared" si="117"/>
        <v>502.99239223594657</v>
      </c>
      <c r="AR257" s="450">
        <f t="shared" si="118"/>
        <v>495.99249810940262</v>
      </c>
      <c r="AS257" s="450">
        <f t="shared" si="119"/>
        <v>780.98818754726494</v>
      </c>
      <c r="AT257" s="450">
        <f t="shared" si="120"/>
        <v>1183.9820922611545</v>
      </c>
      <c r="AU257" s="450">
        <f t="shared" si="121"/>
        <v>681.98968490042853</v>
      </c>
      <c r="AV257" s="450">
        <f t="shared" si="122"/>
        <v>1066.4238703302244</v>
      </c>
      <c r="AW257" s="450">
        <f t="shared" si="123"/>
        <v>750.83438366523819</v>
      </c>
      <c r="AX257" s="450">
        <f t="shared" si="124"/>
        <v>1007.7186791025964</v>
      </c>
      <c r="AY257" s="450">
        <f t="shared" si="125"/>
        <v>341.40156289387443</v>
      </c>
      <c r="AZ257" s="450">
        <f t="shared" si="126"/>
        <v>375.67935467607759</v>
      </c>
      <c r="BA257" s="450">
        <f t="shared" si="127"/>
        <v>447.17922863624904</v>
      </c>
      <c r="BB257" s="450">
        <f t="shared" si="128"/>
        <v>334.56012099823545</v>
      </c>
      <c r="BC257" s="450">
        <f t="shared" si="129"/>
        <v>962.06201159566422</v>
      </c>
      <c r="BD257" s="450">
        <f t="shared" si="130"/>
        <v>616.00201663725727</v>
      </c>
      <c r="BE257" s="450">
        <f t="shared" si="131"/>
        <v>536.28434585328966</v>
      </c>
      <c r="BF257" s="450">
        <f t="shared" si="132"/>
        <v>926.24149231157048</v>
      </c>
      <c r="BG257" s="450">
        <f t="shared" si="133"/>
        <v>1373.4812200655408</v>
      </c>
      <c r="BH257" s="450">
        <f t="shared" si="134"/>
        <v>753.81396521300735</v>
      </c>
      <c r="BI257" s="450">
        <f t="shared" si="135"/>
        <v>495.86589362238465</v>
      </c>
      <c r="BJ257" s="450">
        <f t="shared" si="136"/>
        <v>918.33611015881024</v>
      </c>
      <c r="BK257" s="450">
        <f t="shared" si="137"/>
        <v>399.02396475926389</v>
      </c>
      <c r="BL257" s="450">
        <f t="shared" si="138"/>
        <v>240.15636763297204</v>
      </c>
      <c r="BM257" s="450">
        <f t="shared" si="139"/>
        <v>846.24720050415931</v>
      </c>
      <c r="BN257" s="450">
        <f t="shared" si="140"/>
        <v>320.27515583564406</v>
      </c>
      <c r="BQ257" s="549">
        <f t="shared" si="143"/>
        <v>41429</v>
      </c>
      <c r="BR257" s="450">
        <f t="shared" si="141"/>
        <v>547.07907188051422</v>
      </c>
      <c r="BT257" s="450">
        <f t="shared" si="144"/>
        <v>612.99639526090232</v>
      </c>
    </row>
    <row r="258" spans="1:72">
      <c r="A258" s="6">
        <v>6</v>
      </c>
      <c r="B258" s="6">
        <v>5</v>
      </c>
      <c r="C258" s="143">
        <f t="shared" si="142"/>
        <v>41064</v>
      </c>
      <c r="D258" s="82">
        <f t="shared" si="109"/>
        <v>1324.2829802933338</v>
      </c>
      <c r="E258" s="82">
        <f t="shared" si="110"/>
        <v>667.65969754689195</v>
      </c>
      <c r="F258" s="355">
        <v>1408.2637</v>
      </c>
      <c r="G258" s="355">
        <v>1303.1397899999999</v>
      </c>
      <c r="H258" s="355">
        <v>704.13184999999999</v>
      </c>
      <c r="I258" s="355">
        <v>1455.86698</v>
      </c>
      <c r="J258" s="355">
        <v>1426.11493</v>
      </c>
      <c r="K258" s="355">
        <v>1243.6356900000001</v>
      </c>
      <c r="L258" s="355">
        <v>934.21437000000003</v>
      </c>
      <c r="M258" s="355">
        <v>1112.72667</v>
      </c>
      <c r="N258" s="355">
        <v>1592.72641</v>
      </c>
      <c r="O258" s="355">
        <v>2173.88312</v>
      </c>
      <c r="P258" s="355">
        <v>1527.2719</v>
      </c>
      <c r="Q258" s="355">
        <v>2316.9508111000005</v>
      </c>
      <c r="R258" s="82">
        <v>1660.24</v>
      </c>
      <c r="S258" s="82">
        <v>2369.5700000000002</v>
      </c>
      <c r="T258" s="82">
        <v>663.93</v>
      </c>
      <c r="U258" s="82">
        <v>1007.61</v>
      </c>
      <c r="V258" s="82">
        <v>885.58</v>
      </c>
      <c r="W258" s="82">
        <v>615.79</v>
      </c>
      <c r="X258" s="82">
        <v>1745.99</v>
      </c>
      <c r="Y258" s="82">
        <v>1055.43</v>
      </c>
      <c r="Z258" s="82">
        <v>1488.44</v>
      </c>
      <c r="AA258" s="82">
        <v>1748.02</v>
      </c>
      <c r="AB258" s="82">
        <v>2958.99</v>
      </c>
      <c r="AC258" s="82">
        <v>1200</v>
      </c>
      <c r="AD258" s="82">
        <v>945.03</v>
      </c>
      <c r="AE258" s="82">
        <v>1039.3382799999999</v>
      </c>
      <c r="AF258" s="10">
        <v>674.24095710000006</v>
      </c>
      <c r="AG258" s="10">
        <v>417.04440219999998</v>
      </c>
      <c r="AH258" s="10">
        <v>1475.4438289</v>
      </c>
      <c r="AI258" s="10">
        <v>578.87571950000006</v>
      </c>
      <c r="AK258" s="450">
        <f t="shared" si="111"/>
        <v>709.98926140660444</v>
      </c>
      <c r="AL258" s="450">
        <f t="shared" si="112"/>
        <v>656.99006301991426</v>
      </c>
      <c r="AM258" s="450">
        <f t="shared" si="113"/>
        <v>354.99463070330222</v>
      </c>
      <c r="AN258" s="450">
        <f t="shared" si="114"/>
        <v>733.98889841189816</v>
      </c>
      <c r="AO258" s="450">
        <f t="shared" si="115"/>
        <v>718.9891252835896</v>
      </c>
      <c r="AP258" s="450">
        <f t="shared" si="116"/>
        <v>626.99051676329725</v>
      </c>
      <c r="AQ258" s="450">
        <f t="shared" si="117"/>
        <v>470.99287622888835</v>
      </c>
      <c r="AR258" s="450">
        <f t="shared" si="118"/>
        <v>560.9915149987396</v>
      </c>
      <c r="AS258" s="450">
        <f t="shared" si="119"/>
        <v>802.98785480211745</v>
      </c>
      <c r="AT258" s="450">
        <f t="shared" si="120"/>
        <v>1095.9834232417443</v>
      </c>
      <c r="AU258" s="450">
        <f t="shared" si="121"/>
        <v>769.98835391983869</v>
      </c>
      <c r="AV258" s="450">
        <f t="shared" si="122"/>
        <v>1168.1123322914043</v>
      </c>
      <c r="AW258" s="450">
        <f t="shared" si="123"/>
        <v>837.0254600453743</v>
      </c>
      <c r="AX258" s="450">
        <f t="shared" si="124"/>
        <v>1194.6407864885305</v>
      </c>
      <c r="AY258" s="450">
        <f t="shared" si="125"/>
        <v>334.72649357196872</v>
      </c>
      <c r="AZ258" s="450">
        <f t="shared" si="126"/>
        <v>507.99596672548523</v>
      </c>
      <c r="BA258" s="450">
        <f t="shared" si="127"/>
        <v>446.47340559616839</v>
      </c>
      <c r="BB258" s="450">
        <f t="shared" si="128"/>
        <v>310.45626417948068</v>
      </c>
      <c r="BC258" s="450">
        <f t="shared" si="129"/>
        <v>880.25712125031509</v>
      </c>
      <c r="BD258" s="450">
        <f t="shared" si="130"/>
        <v>532.1048651373834</v>
      </c>
      <c r="BE258" s="450">
        <f t="shared" si="131"/>
        <v>750.41088984118983</v>
      </c>
      <c r="BF258" s="450">
        <f t="shared" si="132"/>
        <v>881.28056465843201</v>
      </c>
      <c r="BG258" s="450">
        <f t="shared" si="133"/>
        <v>1491.8023695487773</v>
      </c>
      <c r="BH258" s="450">
        <f t="shared" si="134"/>
        <v>604.991177211999</v>
      </c>
      <c r="BI258" s="450">
        <f t="shared" si="135"/>
        <v>476.44567683387947</v>
      </c>
      <c r="BJ258" s="450">
        <f t="shared" si="136"/>
        <v>523.99207461557853</v>
      </c>
      <c r="BK258" s="450">
        <f t="shared" si="137"/>
        <v>339.92485863372826</v>
      </c>
      <c r="BL258" s="450">
        <f t="shared" si="138"/>
        <v>210.25681986387698</v>
      </c>
      <c r="BM258" s="450">
        <f t="shared" si="139"/>
        <v>743.85874913032512</v>
      </c>
      <c r="BN258" s="450">
        <f t="shared" si="140"/>
        <v>291.84558583312327</v>
      </c>
      <c r="BQ258" s="549">
        <f t="shared" si="143"/>
        <v>41430</v>
      </c>
      <c r="BR258" s="450">
        <f t="shared" si="141"/>
        <v>501.67567254852531</v>
      </c>
      <c r="BT258" s="450">
        <f t="shared" si="144"/>
        <v>641.9902898916057</v>
      </c>
    </row>
    <row r="259" spans="1:72">
      <c r="A259" s="6">
        <v>6</v>
      </c>
      <c r="B259" s="6">
        <v>6</v>
      </c>
      <c r="C259" s="143">
        <f t="shared" si="142"/>
        <v>41065</v>
      </c>
      <c r="D259" s="82">
        <f t="shared" si="109"/>
        <v>1343.5483909533334</v>
      </c>
      <c r="E259" s="82">
        <f t="shared" si="110"/>
        <v>677.37268068250762</v>
      </c>
      <c r="F259" s="355">
        <v>1606.6107</v>
      </c>
      <c r="G259" s="355">
        <v>1515.3710800000001</v>
      </c>
      <c r="H259" s="355">
        <v>733.88390000000004</v>
      </c>
      <c r="I259" s="355">
        <v>1247.6026300000001</v>
      </c>
      <c r="J259" s="355">
        <v>1646.2800999999999</v>
      </c>
      <c r="K259" s="355">
        <v>1340.82572</v>
      </c>
      <c r="L259" s="355">
        <v>985.78458999999998</v>
      </c>
      <c r="M259" s="355">
        <v>1168.2638300000001</v>
      </c>
      <c r="N259" s="355">
        <v>1376.52818</v>
      </c>
      <c r="O259" s="355">
        <v>1971.56918</v>
      </c>
      <c r="P259" s="355">
        <v>1701.81726</v>
      </c>
      <c r="Q259" s="355">
        <v>2544.0977955000003</v>
      </c>
      <c r="R259" s="82">
        <v>1664.07</v>
      </c>
      <c r="S259" s="82">
        <v>2261.4499999999998</v>
      </c>
      <c r="T259" s="82">
        <v>671.93</v>
      </c>
      <c r="U259" s="82">
        <v>1205.8800000000001</v>
      </c>
      <c r="V259" s="82">
        <v>1140.18</v>
      </c>
      <c r="W259" s="82">
        <v>707.44</v>
      </c>
      <c r="X259" s="82">
        <v>1760.15</v>
      </c>
      <c r="Y259" s="82">
        <v>1002.52</v>
      </c>
      <c r="Z259" s="82">
        <v>1707.11</v>
      </c>
      <c r="AA259" s="82">
        <v>1772.49</v>
      </c>
      <c r="AB259" s="82">
        <v>2633.9</v>
      </c>
      <c r="AC259" s="82">
        <v>962.67</v>
      </c>
      <c r="AD259" s="82">
        <v>833.11</v>
      </c>
      <c r="AE259" s="82">
        <v>881.65241500000002</v>
      </c>
      <c r="AF259" s="10">
        <v>657.89716429999999</v>
      </c>
      <c r="AG259" s="10">
        <v>547.93358750000004</v>
      </c>
      <c r="AH259" s="10">
        <v>1306.908383</v>
      </c>
      <c r="AI259" s="10">
        <v>750.52521330000002</v>
      </c>
      <c r="AK259" s="450">
        <f t="shared" si="111"/>
        <v>809.9877489286614</v>
      </c>
      <c r="AL259" s="450">
        <f t="shared" si="112"/>
        <v>763.98844466851529</v>
      </c>
      <c r="AM259" s="450">
        <f t="shared" si="113"/>
        <v>369.99440383161078</v>
      </c>
      <c r="AN259" s="450">
        <f t="shared" si="114"/>
        <v>628.99048651373835</v>
      </c>
      <c r="AO259" s="450">
        <f t="shared" si="115"/>
        <v>829.98744643307282</v>
      </c>
      <c r="AP259" s="450">
        <f t="shared" si="116"/>
        <v>675.98977564910513</v>
      </c>
      <c r="AQ259" s="450">
        <f t="shared" si="117"/>
        <v>496.99248298462311</v>
      </c>
      <c r="AR259" s="450">
        <f t="shared" si="118"/>
        <v>588.99109150491563</v>
      </c>
      <c r="AS259" s="450">
        <f t="shared" si="119"/>
        <v>693.98950340307533</v>
      </c>
      <c r="AT259" s="450">
        <f t="shared" si="120"/>
        <v>993.98496596924622</v>
      </c>
      <c r="AU259" s="450">
        <f t="shared" si="121"/>
        <v>857.98702293924885</v>
      </c>
      <c r="AV259" s="450">
        <f t="shared" si="122"/>
        <v>1282.6306002016638</v>
      </c>
      <c r="AW259" s="450">
        <f t="shared" si="123"/>
        <v>838.95639021930924</v>
      </c>
      <c r="AX259" s="450">
        <f t="shared" si="124"/>
        <v>1140.131081421729</v>
      </c>
      <c r="AY259" s="450">
        <f t="shared" si="125"/>
        <v>338.75976808671538</v>
      </c>
      <c r="AZ259" s="450">
        <f t="shared" si="126"/>
        <v>607.95563398033778</v>
      </c>
      <c r="BA259" s="450">
        <f t="shared" si="127"/>
        <v>574.83236702798081</v>
      </c>
      <c r="BB259" s="450">
        <f t="shared" si="128"/>
        <v>356.66246533904717</v>
      </c>
      <c r="BC259" s="450">
        <f t="shared" si="129"/>
        <v>887.39601714141668</v>
      </c>
      <c r="BD259" s="450">
        <f t="shared" si="130"/>
        <v>505.42979581547769</v>
      </c>
      <c r="BE259" s="450">
        <f t="shared" si="131"/>
        <v>860.65540710864627</v>
      </c>
      <c r="BF259" s="450">
        <f t="shared" si="132"/>
        <v>893.61734308041343</v>
      </c>
      <c r="BG259" s="450">
        <f t="shared" si="133"/>
        <v>1327.9052180489034</v>
      </c>
      <c r="BH259" s="450">
        <f t="shared" si="134"/>
        <v>485.33904713889586</v>
      </c>
      <c r="BI259" s="450">
        <f t="shared" si="135"/>
        <v>420.02016637257373</v>
      </c>
      <c r="BJ259" s="450">
        <f t="shared" si="136"/>
        <v>444.49327703554326</v>
      </c>
      <c r="BK259" s="450">
        <f t="shared" si="137"/>
        <v>331.68498326191076</v>
      </c>
      <c r="BL259" s="450">
        <f t="shared" si="138"/>
        <v>276.24582177968239</v>
      </c>
      <c r="BM259" s="450">
        <f t="shared" si="139"/>
        <v>658.89003428283331</v>
      </c>
      <c r="BN259" s="450">
        <f t="shared" si="140"/>
        <v>378.38427693471135</v>
      </c>
      <c r="BQ259" s="549">
        <f t="shared" si="143"/>
        <v>41431</v>
      </c>
      <c r="BR259" s="450">
        <f t="shared" si="141"/>
        <v>496.35688773632467</v>
      </c>
      <c r="BT259" s="450">
        <f t="shared" si="144"/>
        <v>643.94026039828577</v>
      </c>
    </row>
    <row r="260" spans="1:72">
      <c r="A260" s="6">
        <v>6</v>
      </c>
      <c r="B260" s="6">
        <v>7</v>
      </c>
      <c r="C260" s="143">
        <f t="shared" si="142"/>
        <v>41066</v>
      </c>
      <c r="D260" s="82">
        <f t="shared" si="109"/>
        <v>1402.7255105200004</v>
      </c>
      <c r="E260" s="82">
        <f t="shared" si="110"/>
        <v>707.20782795807361</v>
      </c>
      <c r="F260" s="355">
        <v>1902.1477300000001</v>
      </c>
      <c r="G260" s="355">
        <v>1451.90004</v>
      </c>
      <c r="H260" s="355">
        <v>866.77638999999999</v>
      </c>
      <c r="I260" s="355">
        <v>1227.76793</v>
      </c>
      <c r="J260" s="355">
        <v>2044.95757</v>
      </c>
      <c r="K260" s="355">
        <v>1412.23064</v>
      </c>
      <c r="L260" s="355">
        <v>1166.28036</v>
      </c>
      <c r="M260" s="355">
        <v>1079.0076799999999</v>
      </c>
      <c r="N260" s="355">
        <v>1453.8835100000001</v>
      </c>
      <c r="O260" s="355">
        <v>2183.8004700000001</v>
      </c>
      <c r="P260" s="355">
        <v>2048.9245100000003</v>
      </c>
      <c r="Q260" s="355">
        <v>2830.2133430000004</v>
      </c>
      <c r="R260" s="82">
        <v>1919.24</v>
      </c>
      <c r="S260" s="82">
        <v>2371.92</v>
      </c>
      <c r="T260" s="82">
        <v>630.38</v>
      </c>
      <c r="U260" s="82">
        <v>1253.8</v>
      </c>
      <c r="V260" s="82">
        <v>1121.95</v>
      </c>
      <c r="W260" s="82">
        <v>627.62</v>
      </c>
      <c r="X260" s="82">
        <v>1827.35</v>
      </c>
      <c r="Y260" s="82">
        <v>854.69</v>
      </c>
      <c r="Z260" s="82">
        <v>1713.7</v>
      </c>
      <c r="AA260" s="82">
        <v>1684.93</v>
      </c>
      <c r="AB260" s="82">
        <v>2675.57</v>
      </c>
      <c r="AC260" s="82">
        <v>836.5</v>
      </c>
      <c r="AD260" s="82">
        <v>811.11</v>
      </c>
      <c r="AE260" s="82">
        <v>924.17801180000004</v>
      </c>
      <c r="AF260" s="10">
        <v>687.13351210000008</v>
      </c>
      <c r="AG260" s="10">
        <v>573.83770570000001</v>
      </c>
      <c r="AH260" s="10">
        <v>1104.5547736000001</v>
      </c>
      <c r="AI260" s="10">
        <v>795.41113940000002</v>
      </c>
      <c r="AK260" s="450">
        <f t="shared" si="111"/>
        <v>958.98549533652636</v>
      </c>
      <c r="AL260" s="450">
        <f t="shared" si="112"/>
        <v>731.98892866145695</v>
      </c>
      <c r="AM260" s="450">
        <f t="shared" si="113"/>
        <v>436.99339047138892</v>
      </c>
      <c r="AN260" s="450">
        <f t="shared" si="114"/>
        <v>618.99063776153264</v>
      </c>
      <c r="AO260" s="450">
        <f t="shared" si="115"/>
        <v>1030.9844063524074</v>
      </c>
      <c r="AP260" s="450">
        <f t="shared" si="116"/>
        <v>711.98923115704565</v>
      </c>
      <c r="AQ260" s="450">
        <f t="shared" si="117"/>
        <v>587.99110662969497</v>
      </c>
      <c r="AR260" s="450">
        <f t="shared" si="118"/>
        <v>543.99177211998983</v>
      </c>
      <c r="AS260" s="450">
        <f t="shared" si="119"/>
        <v>732.98891353667761</v>
      </c>
      <c r="AT260" s="450">
        <f t="shared" si="120"/>
        <v>1100.9833476178474</v>
      </c>
      <c r="AU260" s="450">
        <f t="shared" si="121"/>
        <v>1032.9843761028487</v>
      </c>
      <c r="AV260" s="450">
        <f t="shared" si="122"/>
        <v>1426.878418452231</v>
      </c>
      <c r="AW260" s="450">
        <f t="shared" si="123"/>
        <v>967.6027224602974</v>
      </c>
      <c r="AX260" s="450">
        <f t="shared" si="124"/>
        <v>1195.8255608772372</v>
      </c>
      <c r="AY260" s="450">
        <f t="shared" si="125"/>
        <v>317.81194857574991</v>
      </c>
      <c r="AZ260" s="450">
        <f t="shared" si="126"/>
        <v>632.11494832367021</v>
      </c>
      <c r="BA260" s="450">
        <f t="shared" si="127"/>
        <v>565.64154272750193</v>
      </c>
      <c r="BB260" s="450">
        <f t="shared" si="128"/>
        <v>316.42046886816235</v>
      </c>
      <c r="BC260" s="450">
        <f t="shared" si="129"/>
        <v>921.27552306528855</v>
      </c>
      <c r="BD260" s="450">
        <f t="shared" si="130"/>
        <v>430.89992437610289</v>
      </c>
      <c r="BE260" s="450">
        <f t="shared" si="131"/>
        <v>863.97781699016889</v>
      </c>
      <c r="BF260" s="450">
        <f t="shared" si="132"/>
        <v>849.47315351651127</v>
      </c>
      <c r="BG260" s="450">
        <f t="shared" si="133"/>
        <v>1348.9135366775902</v>
      </c>
      <c r="BH260" s="450">
        <f t="shared" si="134"/>
        <v>421.72926644819762</v>
      </c>
      <c r="BI260" s="450">
        <f t="shared" si="135"/>
        <v>408.92866145702044</v>
      </c>
      <c r="BJ260" s="450">
        <f t="shared" si="136"/>
        <v>465.93295276027226</v>
      </c>
      <c r="BK260" s="450">
        <f t="shared" si="137"/>
        <v>346.424760322662</v>
      </c>
      <c r="BL260" s="450">
        <f t="shared" si="138"/>
        <v>289.30562425006303</v>
      </c>
      <c r="BM260" s="450">
        <f t="shared" si="139"/>
        <v>556.87157731283094</v>
      </c>
      <c r="BN260" s="450">
        <f t="shared" si="140"/>
        <v>401.01393466095288</v>
      </c>
      <c r="BQ260" s="549">
        <f t="shared" si="143"/>
        <v>41432</v>
      </c>
      <c r="BR260" s="450">
        <f t="shared" si="141"/>
        <v>469.46663545500382</v>
      </c>
      <c r="BT260" s="450">
        <f t="shared" si="144"/>
        <v>625.55279304260148</v>
      </c>
    </row>
    <row r="261" spans="1:72">
      <c r="A261" s="6">
        <v>6</v>
      </c>
      <c r="B261" s="6">
        <v>8</v>
      </c>
      <c r="C261" s="143">
        <f t="shared" si="142"/>
        <v>41067</v>
      </c>
      <c r="D261" s="82">
        <f t="shared" si="109"/>
        <v>1445.2318068099994</v>
      </c>
      <c r="E261" s="82">
        <f t="shared" si="110"/>
        <v>728.63809727901071</v>
      </c>
      <c r="F261" s="355">
        <v>1908.0981400000001</v>
      </c>
      <c r="G261" s="355">
        <v>1229.7514000000001</v>
      </c>
      <c r="H261" s="355">
        <v>755.70207000000005</v>
      </c>
      <c r="I261" s="355">
        <v>1368.5943</v>
      </c>
      <c r="J261" s="355">
        <v>2554.7093600000003</v>
      </c>
      <c r="K261" s="355">
        <v>1307.10673</v>
      </c>
      <c r="L261" s="355">
        <v>1188.09853</v>
      </c>
      <c r="M261" s="355">
        <v>1120.6605500000001</v>
      </c>
      <c r="N261" s="355">
        <v>1436.0322800000001</v>
      </c>
      <c r="O261" s="355">
        <v>1896.19732</v>
      </c>
      <c r="P261" s="355">
        <v>2814.5439300000003</v>
      </c>
      <c r="Q261" s="355">
        <v>2642.5770809999999</v>
      </c>
      <c r="R261" s="82">
        <v>3144.56</v>
      </c>
      <c r="S261" s="82">
        <v>2297.88</v>
      </c>
      <c r="T261" s="82">
        <v>676.62</v>
      </c>
      <c r="U261" s="82">
        <v>1314.41</v>
      </c>
      <c r="V261" s="82">
        <v>1110.0999999999999</v>
      </c>
      <c r="W261" s="82">
        <v>608.11</v>
      </c>
      <c r="X261" s="82">
        <v>1475.52</v>
      </c>
      <c r="Y261" s="82">
        <v>923.22</v>
      </c>
      <c r="Z261" s="82">
        <v>1561.36</v>
      </c>
      <c r="AA261" s="82">
        <v>1646.02</v>
      </c>
      <c r="AB261" s="82">
        <v>2688.59</v>
      </c>
      <c r="AC261" s="82">
        <v>784.22</v>
      </c>
      <c r="AD261" s="82">
        <v>1000.03</v>
      </c>
      <c r="AE261" s="82">
        <v>823.83426450000002</v>
      </c>
      <c r="AF261" s="10">
        <v>674.18145300000003</v>
      </c>
      <c r="AG261" s="10">
        <v>573.95671390000007</v>
      </c>
      <c r="AH261" s="10">
        <v>1016.2308545000001</v>
      </c>
      <c r="AI261" s="10">
        <v>816.03922740000007</v>
      </c>
      <c r="AK261" s="450">
        <f t="shared" si="111"/>
        <v>961.98544996218811</v>
      </c>
      <c r="AL261" s="450">
        <f t="shared" si="112"/>
        <v>619.9906226367533</v>
      </c>
      <c r="AM261" s="450">
        <f t="shared" si="113"/>
        <v>380.99423745903709</v>
      </c>
      <c r="AN261" s="450">
        <f t="shared" si="114"/>
        <v>689.98956390219303</v>
      </c>
      <c r="AO261" s="450">
        <f t="shared" si="115"/>
        <v>1287.9805192840938</v>
      </c>
      <c r="AP261" s="450">
        <f t="shared" si="116"/>
        <v>658.99003277035536</v>
      </c>
      <c r="AQ261" s="450">
        <f t="shared" si="117"/>
        <v>598.99094025712122</v>
      </c>
      <c r="AR261" s="450">
        <f t="shared" si="118"/>
        <v>564.99145449962191</v>
      </c>
      <c r="AS261" s="450">
        <f t="shared" si="119"/>
        <v>723.98904965969257</v>
      </c>
      <c r="AT261" s="450">
        <f t="shared" si="120"/>
        <v>955.9855407108646</v>
      </c>
      <c r="AU261" s="450">
        <f t="shared" si="121"/>
        <v>1418.9785379379884</v>
      </c>
      <c r="AV261" s="450">
        <f t="shared" si="122"/>
        <v>1332.279849256365</v>
      </c>
      <c r="AW261" s="450">
        <f t="shared" si="123"/>
        <v>1585.3592135114695</v>
      </c>
      <c r="AX261" s="450">
        <f t="shared" si="124"/>
        <v>1158.4976052432569</v>
      </c>
      <c r="AY261" s="450">
        <f t="shared" si="125"/>
        <v>341.12427527098561</v>
      </c>
      <c r="AZ261" s="450">
        <f t="shared" si="126"/>
        <v>662.67204436601969</v>
      </c>
      <c r="BA261" s="450">
        <f t="shared" si="127"/>
        <v>559.66725485253335</v>
      </c>
      <c r="BB261" s="450">
        <f t="shared" si="128"/>
        <v>306.58432064532394</v>
      </c>
      <c r="BC261" s="450">
        <f t="shared" si="129"/>
        <v>743.89715149987398</v>
      </c>
      <c r="BD261" s="450">
        <f t="shared" si="130"/>
        <v>465.44996218805142</v>
      </c>
      <c r="BE261" s="450">
        <f t="shared" si="131"/>
        <v>787.17418704310558</v>
      </c>
      <c r="BF261" s="450">
        <f t="shared" si="132"/>
        <v>829.85631459541207</v>
      </c>
      <c r="BG261" s="450">
        <f t="shared" si="133"/>
        <v>1355.4776909503403</v>
      </c>
      <c r="BH261" s="450">
        <f t="shared" si="134"/>
        <v>395.37181749432824</v>
      </c>
      <c r="BI261" s="450">
        <f t="shared" si="135"/>
        <v>504.17443912276275</v>
      </c>
      <c r="BJ261" s="450">
        <f t="shared" si="136"/>
        <v>415.34371792286362</v>
      </c>
      <c r="BK261" s="450">
        <f t="shared" si="137"/>
        <v>339.89485908747167</v>
      </c>
      <c r="BL261" s="450">
        <f t="shared" si="138"/>
        <v>289.36562334257627</v>
      </c>
      <c r="BM261" s="450">
        <f t="shared" si="139"/>
        <v>512.34225081925888</v>
      </c>
      <c r="BN261" s="450">
        <f t="shared" si="140"/>
        <v>411.41377736324682</v>
      </c>
      <c r="BQ261" s="549">
        <f t="shared" si="143"/>
        <v>41433</v>
      </c>
      <c r="BR261" s="450">
        <f t="shared" si="141"/>
        <v>479.01970097050662</v>
      </c>
      <c r="BT261" s="450">
        <f t="shared" si="144"/>
        <v>639.49032770355439</v>
      </c>
    </row>
    <row r="262" spans="1:72">
      <c r="A262" s="6">
        <v>6</v>
      </c>
      <c r="B262" s="6">
        <v>9</v>
      </c>
      <c r="C262" s="143">
        <f t="shared" si="142"/>
        <v>41068</v>
      </c>
      <c r="D262" s="82">
        <f t="shared" si="109"/>
        <v>1395.0247628633331</v>
      </c>
      <c r="E262" s="82">
        <f t="shared" si="110"/>
        <v>703.32536557817014</v>
      </c>
      <c r="F262" s="355">
        <v>2052.8914500000001</v>
      </c>
      <c r="G262" s="355">
        <v>1283.3050900000001</v>
      </c>
      <c r="H262" s="355">
        <v>787.43759</v>
      </c>
      <c r="I262" s="355">
        <v>1311.07367</v>
      </c>
      <c r="J262" s="355">
        <v>2201.6516999999999</v>
      </c>
      <c r="K262" s="355">
        <v>1287.2720300000001</v>
      </c>
      <c r="L262" s="355">
        <v>1194.0489400000001</v>
      </c>
      <c r="M262" s="355">
        <v>1138.51178</v>
      </c>
      <c r="N262" s="355">
        <v>1477.68515</v>
      </c>
      <c r="O262" s="355">
        <v>1749.4205400000001</v>
      </c>
      <c r="P262" s="355">
        <v>3012.89093</v>
      </c>
      <c r="Q262" s="355">
        <v>2584.1440548</v>
      </c>
      <c r="R262" s="82">
        <v>2359.92</v>
      </c>
      <c r="S262" s="82">
        <v>2282.5300000000002</v>
      </c>
      <c r="T262" s="82">
        <v>658.93</v>
      </c>
      <c r="U262" s="82">
        <v>1308.56</v>
      </c>
      <c r="V262" s="82">
        <v>1157.5</v>
      </c>
      <c r="W262" s="82">
        <v>710.67</v>
      </c>
      <c r="X262" s="82">
        <v>1313.58</v>
      </c>
      <c r="Y262" s="82">
        <v>615.98</v>
      </c>
      <c r="Z262" s="82">
        <v>1531.21</v>
      </c>
      <c r="AA262" s="82">
        <v>1627.85</v>
      </c>
      <c r="AB262" s="82">
        <v>2081.5700000000002</v>
      </c>
      <c r="AC262" s="82">
        <v>761.89</v>
      </c>
      <c r="AD262" s="82">
        <v>1168.8900000000001</v>
      </c>
      <c r="AE262" s="82">
        <v>1318.6306906999998</v>
      </c>
      <c r="AF262" s="10">
        <v>646.01617899999997</v>
      </c>
      <c r="AG262" s="10">
        <v>558.86250719999998</v>
      </c>
      <c r="AH262" s="10">
        <v>882.16811719999998</v>
      </c>
      <c r="AI262" s="10">
        <v>785.65246700000012</v>
      </c>
      <c r="AK262" s="450">
        <f t="shared" si="111"/>
        <v>1034.9843458532896</v>
      </c>
      <c r="AL262" s="450">
        <f t="shared" si="112"/>
        <v>646.99021426770867</v>
      </c>
      <c r="AM262" s="450">
        <f t="shared" si="113"/>
        <v>396.99399546256615</v>
      </c>
      <c r="AN262" s="450">
        <f t="shared" si="114"/>
        <v>660.99000252079657</v>
      </c>
      <c r="AO262" s="450">
        <f t="shared" si="115"/>
        <v>1109.9832114948322</v>
      </c>
      <c r="AP262" s="450">
        <f t="shared" si="116"/>
        <v>648.99018401814976</v>
      </c>
      <c r="AQ262" s="450">
        <f t="shared" si="117"/>
        <v>601.99089488278298</v>
      </c>
      <c r="AR262" s="450">
        <f t="shared" si="118"/>
        <v>573.99131837660707</v>
      </c>
      <c r="AS262" s="450">
        <f t="shared" si="119"/>
        <v>744.98873203932442</v>
      </c>
      <c r="AT262" s="450">
        <f t="shared" si="120"/>
        <v>881.98665994454245</v>
      </c>
      <c r="AU262" s="450">
        <f t="shared" si="121"/>
        <v>1518.9770254600453</v>
      </c>
      <c r="AV262" s="450">
        <f t="shared" si="122"/>
        <v>1302.8202948323669</v>
      </c>
      <c r="AW262" s="450">
        <f t="shared" si="123"/>
        <v>1189.7756491051173</v>
      </c>
      <c r="AX262" s="450">
        <f t="shared" si="124"/>
        <v>1150.7587597680867</v>
      </c>
      <c r="AY262" s="450">
        <f t="shared" si="125"/>
        <v>332.20569700025203</v>
      </c>
      <c r="AZ262" s="450">
        <f t="shared" si="126"/>
        <v>659.72271237711118</v>
      </c>
      <c r="BA262" s="450">
        <f t="shared" si="127"/>
        <v>583.56440635240733</v>
      </c>
      <c r="BB262" s="450">
        <f t="shared" si="128"/>
        <v>358.29089992437605</v>
      </c>
      <c r="BC262" s="450">
        <f t="shared" si="129"/>
        <v>662.25359213511467</v>
      </c>
      <c r="BD262" s="450">
        <f t="shared" si="130"/>
        <v>310.55205444920597</v>
      </c>
      <c r="BE262" s="450">
        <f t="shared" si="131"/>
        <v>771.97378371565412</v>
      </c>
      <c r="BF262" s="450">
        <f t="shared" si="132"/>
        <v>820.69573985379373</v>
      </c>
      <c r="BG262" s="450">
        <f t="shared" si="133"/>
        <v>1049.4429039576507</v>
      </c>
      <c r="BH262" s="450">
        <f t="shared" si="134"/>
        <v>384.11394000504157</v>
      </c>
      <c r="BI262" s="450">
        <f t="shared" si="135"/>
        <v>589.306780942778</v>
      </c>
      <c r="BJ262" s="450">
        <f t="shared" si="136"/>
        <v>664.79994489538683</v>
      </c>
      <c r="BK262" s="450">
        <f t="shared" si="137"/>
        <v>325.69507385933952</v>
      </c>
      <c r="BL262" s="450">
        <f t="shared" si="138"/>
        <v>281.75573844214773</v>
      </c>
      <c r="BM262" s="450">
        <f t="shared" si="139"/>
        <v>444.75327310310058</v>
      </c>
      <c r="BN262" s="450">
        <f t="shared" si="140"/>
        <v>396.0940090748677</v>
      </c>
      <c r="BQ262" s="549">
        <f t="shared" si="143"/>
        <v>41434</v>
      </c>
      <c r="BR262" s="450">
        <f t="shared" si="141"/>
        <v>485.82988356440637</v>
      </c>
      <c r="BT262" s="450">
        <f t="shared" si="144"/>
        <v>654.35644819763047</v>
      </c>
    </row>
    <row r="263" spans="1:72">
      <c r="A263" s="6">
        <v>6</v>
      </c>
      <c r="B263" s="6">
        <v>10</v>
      </c>
      <c r="C263" s="143">
        <f t="shared" si="142"/>
        <v>41069</v>
      </c>
      <c r="D263" s="82">
        <f t="shared" si="109"/>
        <v>1324.0800358633335</v>
      </c>
      <c r="E263" s="82">
        <f t="shared" si="110"/>
        <v>667.55737967467792</v>
      </c>
      <c r="F263" s="355">
        <v>1810.9081100000001</v>
      </c>
      <c r="G263" s="355">
        <v>1344.7926600000001</v>
      </c>
      <c r="H263" s="355">
        <v>727.93349000000001</v>
      </c>
      <c r="I263" s="355">
        <v>1513.38761</v>
      </c>
      <c r="J263" s="355">
        <v>1846.6105700000001</v>
      </c>
      <c r="K263" s="355">
        <v>1416.19758</v>
      </c>
      <c r="L263" s="355">
        <v>1160.3299500000001</v>
      </c>
      <c r="M263" s="355">
        <v>1194.0489400000001</v>
      </c>
      <c r="N263" s="355">
        <v>1568.9247700000001</v>
      </c>
      <c r="O263" s="355">
        <v>1638.3462200000001</v>
      </c>
      <c r="P263" s="355">
        <v>2600.32917</v>
      </c>
      <c r="Q263" s="355">
        <v>2142.8616491999996</v>
      </c>
      <c r="R263" s="82">
        <v>1980.56</v>
      </c>
      <c r="S263" s="82">
        <v>2354.46</v>
      </c>
      <c r="T263" s="82">
        <v>644.98</v>
      </c>
      <c r="U263" s="82">
        <v>1339.99</v>
      </c>
      <c r="V263" s="82">
        <v>1293.82</v>
      </c>
      <c r="W263" s="82">
        <v>658.02</v>
      </c>
      <c r="X263" s="82">
        <v>1280.3900000000001</v>
      </c>
      <c r="Y263" s="82">
        <v>670.03</v>
      </c>
      <c r="Z263" s="82">
        <v>1226.05</v>
      </c>
      <c r="AA263" s="82">
        <v>1545.6</v>
      </c>
      <c r="AB263" s="82">
        <v>1898.02</v>
      </c>
      <c r="AC263" s="82">
        <v>730.79</v>
      </c>
      <c r="AD263" s="82">
        <v>1063.73</v>
      </c>
      <c r="AE263" s="82">
        <v>1356.8323229000002</v>
      </c>
      <c r="AF263" s="10">
        <v>640.14510780000001</v>
      </c>
      <c r="AG263" s="10">
        <v>508.12534460000001</v>
      </c>
      <c r="AH263" s="10">
        <v>910.29372180000007</v>
      </c>
      <c r="AI263" s="10">
        <v>655.89385960000004</v>
      </c>
      <c r="AK263" s="450">
        <f t="shared" si="111"/>
        <v>912.98619107638012</v>
      </c>
      <c r="AL263" s="450">
        <f t="shared" si="112"/>
        <v>677.98974539954622</v>
      </c>
      <c r="AM263" s="450">
        <f t="shared" si="113"/>
        <v>366.99444920594908</v>
      </c>
      <c r="AN263" s="450">
        <f t="shared" si="114"/>
        <v>762.98845979329462</v>
      </c>
      <c r="AO263" s="450">
        <f t="shared" si="115"/>
        <v>930.98591883035044</v>
      </c>
      <c r="AP263" s="450">
        <f t="shared" si="116"/>
        <v>713.98920090748675</v>
      </c>
      <c r="AQ263" s="450">
        <f t="shared" si="117"/>
        <v>584.99115200403332</v>
      </c>
      <c r="AR263" s="450">
        <f t="shared" si="118"/>
        <v>601.99089488278298</v>
      </c>
      <c r="AS263" s="450">
        <f t="shared" si="119"/>
        <v>790.98803629947065</v>
      </c>
      <c r="AT263" s="450">
        <f t="shared" si="120"/>
        <v>825.98750693219063</v>
      </c>
      <c r="AU263" s="450">
        <f t="shared" si="121"/>
        <v>1310.9801714141668</v>
      </c>
      <c r="AV263" s="450">
        <f t="shared" si="122"/>
        <v>1080.3436597932946</v>
      </c>
      <c r="AW263" s="450">
        <f t="shared" si="123"/>
        <v>998.51777161583061</v>
      </c>
      <c r="AX263" s="450">
        <f t="shared" si="124"/>
        <v>1187.0229392488027</v>
      </c>
      <c r="AY263" s="450">
        <f t="shared" si="125"/>
        <v>325.17267456516259</v>
      </c>
      <c r="AZ263" s="450">
        <f t="shared" si="126"/>
        <v>675.5684396269221</v>
      </c>
      <c r="BA263" s="450">
        <f t="shared" si="127"/>
        <v>652.2914040836904</v>
      </c>
      <c r="BB263" s="450">
        <f t="shared" si="128"/>
        <v>331.74691202419962</v>
      </c>
      <c r="BC263" s="450">
        <f t="shared" si="129"/>
        <v>645.52054449205957</v>
      </c>
      <c r="BD263" s="450">
        <f t="shared" si="130"/>
        <v>337.80186538946305</v>
      </c>
      <c r="BE263" s="450">
        <f t="shared" si="131"/>
        <v>618.12452735064278</v>
      </c>
      <c r="BF263" s="450">
        <f t="shared" si="132"/>
        <v>779.2286362490546</v>
      </c>
      <c r="BG263" s="450">
        <f t="shared" si="133"/>
        <v>956.90446180993195</v>
      </c>
      <c r="BH263" s="450">
        <f t="shared" si="134"/>
        <v>368.43458532896392</v>
      </c>
      <c r="BI263" s="450">
        <f t="shared" si="135"/>
        <v>536.28938744643312</v>
      </c>
      <c r="BJ263" s="450">
        <f t="shared" si="136"/>
        <v>684.05965359213519</v>
      </c>
      <c r="BK263" s="450">
        <f t="shared" si="137"/>
        <v>322.73511862868668</v>
      </c>
      <c r="BL263" s="450">
        <f t="shared" si="138"/>
        <v>256.17612533400552</v>
      </c>
      <c r="BM263" s="450">
        <f t="shared" si="139"/>
        <v>458.93305863372831</v>
      </c>
      <c r="BN263" s="450">
        <f t="shared" si="140"/>
        <v>330.674998537938</v>
      </c>
      <c r="BQ263" s="549">
        <f t="shared" si="143"/>
        <v>41435</v>
      </c>
      <c r="BR263" s="450">
        <f t="shared" si="141"/>
        <v>492.56224219813458</v>
      </c>
      <c r="BT263" s="450">
        <f t="shared" si="144"/>
        <v>663.92992185530625</v>
      </c>
    </row>
    <row r="264" spans="1:72">
      <c r="A264" s="6">
        <v>6</v>
      </c>
      <c r="B264" s="6">
        <v>11</v>
      </c>
      <c r="C264" s="143">
        <f t="shared" si="142"/>
        <v>41070</v>
      </c>
      <c r="D264" s="82">
        <f t="shared" si="109"/>
        <v>1268.9671883433334</v>
      </c>
      <c r="E264" s="82">
        <f t="shared" si="110"/>
        <v>639.77130399922021</v>
      </c>
      <c r="F264" s="355">
        <v>1404.2967599999999</v>
      </c>
      <c r="G264" s="355">
        <v>1364.62736</v>
      </c>
      <c r="H264" s="355">
        <v>591.07406000000003</v>
      </c>
      <c r="I264" s="355">
        <v>2088.5939100000001</v>
      </c>
      <c r="J264" s="355">
        <v>1525.2884300000001</v>
      </c>
      <c r="K264" s="355">
        <v>1588.75947</v>
      </c>
      <c r="L264" s="355">
        <v>969.91683</v>
      </c>
      <c r="M264" s="355">
        <v>1315.04061</v>
      </c>
      <c r="N264" s="355">
        <v>1769.25524</v>
      </c>
      <c r="O264" s="355">
        <v>1743.4701300000002</v>
      </c>
      <c r="P264" s="355">
        <v>2035.0402200000001</v>
      </c>
      <c r="Q264" s="355">
        <v>1690.709828</v>
      </c>
      <c r="R264" s="82">
        <v>1757.76</v>
      </c>
      <c r="S264" s="82">
        <v>2157.5</v>
      </c>
      <c r="T264" s="82">
        <v>682.16</v>
      </c>
      <c r="U264" s="82">
        <v>1263.49</v>
      </c>
      <c r="V264" s="82">
        <v>1193.7</v>
      </c>
      <c r="W264" s="82">
        <v>672.27</v>
      </c>
      <c r="X264" s="82">
        <v>1283.4100000000001</v>
      </c>
      <c r="Y264" s="82">
        <v>683.42</v>
      </c>
      <c r="Z264" s="82">
        <v>1133.23</v>
      </c>
      <c r="AA264" s="82">
        <v>1499.68</v>
      </c>
      <c r="AB264" s="82">
        <v>1948.59</v>
      </c>
      <c r="AC264" s="82">
        <v>719.91</v>
      </c>
      <c r="AD264" s="82">
        <v>1006.82</v>
      </c>
      <c r="AE264" s="82">
        <v>1056.5944690000001</v>
      </c>
      <c r="AF264" s="10">
        <v>595.33852049999996</v>
      </c>
      <c r="AG264" s="10">
        <v>517.6063312</v>
      </c>
      <c r="AH264" s="10">
        <v>1067.9200827</v>
      </c>
      <c r="AI264" s="10">
        <v>743.54339890000006</v>
      </c>
      <c r="AK264" s="450">
        <f t="shared" si="111"/>
        <v>707.98929165616335</v>
      </c>
      <c r="AL264" s="450">
        <f t="shared" si="112"/>
        <v>687.98959415175193</v>
      </c>
      <c r="AM264" s="450">
        <f t="shared" si="113"/>
        <v>297.99549281572979</v>
      </c>
      <c r="AN264" s="450">
        <f t="shared" si="114"/>
        <v>1052.9840736072599</v>
      </c>
      <c r="AO264" s="450">
        <f t="shared" si="115"/>
        <v>768.98836904461814</v>
      </c>
      <c r="AP264" s="450">
        <f t="shared" si="116"/>
        <v>800.98788505167624</v>
      </c>
      <c r="AQ264" s="450">
        <f t="shared" si="117"/>
        <v>488.99260398285855</v>
      </c>
      <c r="AR264" s="450">
        <f t="shared" si="118"/>
        <v>662.98997227123766</v>
      </c>
      <c r="AS264" s="450">
        <f t="shared" si="119"/>
        <v>891.98650869674816</v>
      </c>
      <c r="AT264" s="450">
        <f t="shared" si="120"/>
        <v>878.98670531888081</v>
      </c>
      <c r="AU264" s="450">
        <f t="shared" si="121"/>
        <v>1025.9844819763046</v>
      </c>
      <c r="AV264" s="450">
        <f t="shared" si="122"/>
        <v>852.38710763801362</v>
      </c>
      <c r="AW264" s="450">
        <f t="shared" si="123"/>
        <v>886.19107638013611</v>
      </c>
      <c r="AX264" s="450">
        <f t="shared" si="124"/>
        <v>1087.7237206957398</v>
      </c>
      <c r="AY264" s="450">
        <f t="shared" si="125"/>
        <v>343.91731787244765</v>
      </c>
      <c r="AZ264" s="450">
        <f t="shared" si="126"/>
        <v>637.00025207965712</v>
      </c>
      <c r="BA264" s="450">
        <f t="shared" si="127"/>
        <v>601.81497353163604</v>
      </c>
      <c r="BB264" s="450">
        <f t="shared" si="128"/>
        <v>338.93118225359211</v>
      </c>
      <c r="BC264" s="450">
        <f t="shared" si="129"/>
        <v>647.04310562137641</v>
      </c>
      <c r="BD264" s="450">
        <f t="shared" si="130"/>
        <v>344.55255860852026</v>
      </c>
      <c r="BE264" s="450">
        <f t="shared" si="131"/>
        <v>571.32845979329466</v>
      </c>
      <c r="BF264" s="450">
        <f t="shared" si="132"/>
        <v>756.07764053440894</v>
      </c>
      <c r="BG264" s="450">
        <f t="shared" si="133"/>
        <v>982.39979833627422</v>
      </c>
      <c r="BH264" s="450">
        <f t="shared" si="134"/>
        <v>362.94933198890845</v>
      </c>
      <c r="BI264" s="450">
        <f t="shared" si="135"/>
        <v>507.59768086715405</v>
      </c>
      <c r="BJ264" s="450">
        <f t="shared" si="136"/>
        <v>532.69194302999756</v>
      </c>
      <c r="BK264" s="450">
        <f t="shared" si="137"/>
        <v>300.14546029745395</v>
      </c>
      <c r="BL264" s="450">
        <f t="shared" si="138"/>
        <v>260.95605303755985</v>
      </c>
      <c r="BM264" s="450">
        <f t="shared" si="139"/>
        <v>538.40185666750688</v>
      </c>
      <c r="BN264" s="450">
        <f t="shared" si="140"/>
        <v>374.864330173935</v>
      </c>
      <c r="BQ264" s="549">
        <f t="shared" si="143"/>
        <v>41436</v>
      </c>
      <c r="BR264" s="450">
        <f t="shared" si="141"/>
        <v>486.9899928409377</v>
      </c>
      <c r="BT264" s="450">
        <f t="shared" si="144"/>
        <v>642.02167885051676</v>
      </c>
    </row>
    <row r="265" spans="1:72">
      <c r="A265" s="6">
        <v>6</v>
      </c>
      <c r="B265" s="6">
        <v>12</v>
      </c>
      <c r="C265" s="143">
        <f t="shared" si="142"/>
        <v>41071</v>
      </c>
      <c r="D265" s="82">
        <f t="shared" si="109"/>
        <v>1252.0179877666669</v>
      </c>
      <c r="E265" s="82">
        <f t="shared" si="110"/>
        <v>631.22607741315312</v>
      </c>
      <c r="F265" s="355">
        <v>1162.31342</v>
      </c>
      <c r="G265" s="355">
        <v>1199.99935</v>
      </c>
      <c r="H265" s="355">
        <v>523.63607999999999</v>
      </c>
      <c r="I265" s="355">
        <v>2790.7422900000001</v>
      </c>
      <c r="J265" s="355">
        <v>1594.7098800000001</v>
      </c>
      <c r="K265" s="355">
        <v>1832.7262800000001</v>
      </c>
      <c r="L265" s="355">
        <v>896.52844000000005</v>
      </c>
      <c r="M265" s="355">
        <v>1249.5861</v>
      </c>
      <c r="N265" s="355">
        <v>1983.47</v>
      </c>
      <c r="O265" s="355">
        <v>1830.74281</v>
      </c>
      <c r="P265" s="355">
        <v>1848.5940399999999</v>
      </c>
      <c r="Q265" s="355">
        <v>1580.4288959999999</v>
      </c>
      <c r="R265" s="82">
        <v>1489.51</v>
      </c>
      <c r="S265" s="82">
        <v>1914.87</v>
      </c>
      <c r="T265" s="82">
        <v>657.81</v>
      </c>
      <c r="U265" s="82">
        <v>1165.5999999999999</v>
      </c>
      <c r="V265" s="82">
        <v>1205.04</v>
      </c>
      <c r="W265" s="82">
        <v>720.19</v>
      </c>
      <c r="X265" s="82">
        <v>1428.81</v>
      </c>
      <c r="Y265" s="82">
        <v>719.02</v>
      </c>
      <c r="Z265" s="82">
        <v>1418.48</v>
      </c>
      <c r="AA265" s="82">
        <v>1449.18</v>
      </c>
      <c r="AB265" s="82">
        <v>1829.27</v>
      </c>
      <c r="AC265" s="82">
        <v>711.91</v>
      </c>
      <c r="AD265" s="82">
        <v>965.44</v>
      </c>
      <c r="AE265" s="82">
        <v>695.02772270000003</v>
      </c>
      <c r="AF265" s="10">
        <v>567.49060170000007</v>
      </c>
      <c r="AG265" s="10">
        <v>503.86088410000002</v>
      </c>
      <c r="AH265" s="10">
        <v>940.81932510000001</v>
      </c>
      <c r="AI265" s="10">
        <v>684.73351340000011</v>
      </c>
      <c r="AK265" s="450">
        <f t="shared" si="111"/>
        <v>585.99113687925376</v>
      </c>
      <c r="AL265" s="450">
        <f t="shared" si="112"/>
        <v>604.99084950844463</v>
      </c>
      <c r="AM265" s="450">
        <f t="shared" si="113"/>
        <v>263.99600705823042</v>
      </c>
      <c r="AN265" s="450">
        <f t="shared" si="114"/>
        <v>1406.9787194353416</v>
      </c>
      <c r="AO265" s="450">
        <f t="shared" si="115"/>
        <v>803.98783967733812</v>
      </c>
      <c r="AP265" s="450">
        <f t="shared" si="116"/>
        <v>923.98602470380638</v>
      </c>
      <c r="AQ265" s="450">
        <f t="shared" si="117"/>
        <v>451.99316359969754</v>
      </c>
      <c r="AR265" s="450">
        <f t="shared" si="118"/>
        <v>629.99047138895889</v>
      </c>
      <c r="AS265" s="450">
        <f t="shared" si="119"/>
        <v>999.98487522056973</v>
      </c>
      <c r="AT265" s="450">
        <f t="shared" si="120"/>
        <v>922.98603982858583</v>
      </c>
      <c r="AU265" s="450">
        <f t="shared" si="121"/>
        <v>931.98590370557088</v>
      </c>
      <c r="AV265" s="450">
        <f t="shared" si="122"/>
        <v>796.78794857574985</v>
      </c>
      <c r="AW265" s="450">
        <f t="shared" si="123"/>
        <v>750.9503403075372</v>
      </c>
      <c r="AX265" s="450">
        <f t="shared" si="124"/>
        <v>965.39954625661699</v>
      </c>
      <c r="AY265" s="450">
        <f t="shared" si="125"/>
        <v>331.64103856818753</v>
      </c>
      <c r="AZ265" s="450">
        <f t="shared" si="126"/>
        <v>587.64809679858831</v>
      </c>
      <c r="BA265" s="450">
        <f t="shared" si="127"/>
        <v>607.5321401562893</v>
      </c>
      <c r="BB265" s="450">
        <f t="shared" si="128"/>
        <v>363.09049659692465</v>
      </c>
      <c r="BC265" s="450">
        <f t="shared" si="129"/>
        <v>720.34786992689681</v>
      </c>
      <c r="BD265" s="450">
        <f t="shared" si="130"/>
        <v>362.5006301991429</v>
      </c>
      <c r="BE265" s="450">
        <f t="shared" si="131"/>
        <v>715.13990420973028</v>
      </c>
      <c r="BF265" s="450">
        <f t="shared" si="132"/>
        <v>730.61759516007055</v>
      </c>
      <c r="BG265" s="450">
        <f t="shared" si="133"/>
        <v>922.24350894882775</v>
      </c>
      <c r="BH265" s="450">
        <f t="shared" si="134"/>
        <v>358.91605747416179</v>
      </c>
      <c r="BI265" s="450">
        <f t="shared" si="135"/>
        <v>486.73556843962695</v>
      </c>
      <c r="BJ265" s="450">
        <f t="shared" si="136"/>
        <v>350.40470012603981</v>
      </c>
      <c r="BK265" s="450">
        <f t="shared" si="137"/>
        <v>286.10567264935725</v>
      </c>
      <c r="BL265" s="450">
        <f t="shared" si="138"/>
        <v>254.02615785228133</v>
      </c>
      <c r="BM265" s="450">
        <f t="shared" si="139"/>
        <v>474.32282586337283</v>
      </c>
      <c r="BN265" s="450">
        <f t="shared" si="140"/>
        <v>345.21477862364515</v>
      </c>
      <c r="BQ265" s="549">
        <f t="shared" si="143"/>
        <v>41437</v>
      </c>
      <c r="BR265" s="450">
        <f t="shared" si="141"/>
        <v>463.67405177716159</v>
      </c>
      <c r="BT265" s="450">
        <f t="shared" si="144"/>
        <v>606.26149483236691</v>
      </c>
    </row>
    <row r="266" spans="1:72">
      <c r="A266" s="6">
        <v>6</v>
      </c>
      <c r="B266" s="6">
        <v>13</v>
      </c>
      <c r="C266" s="143">
        <f t="shared" si="142"/>
        <v>41072</v>
      </c>
      <c r="D266" s="82">
        <f t="shared" si="109"/>
        <v>1222.5363187299999</v>
      </c>
      <c r="E266" s="82">
        <f t="shared" si="110"/>
        <v>616.36239455600537</v>
      </c>
      <c r="F266" s="355">
        <v>1061.1564499999999</v>
      </c>
      <c r="G266" s="355">
        <v>965.94988999999998</v>
      </c>
      <c r="H266" s="355">
        <v>446.28075000000001</v>
      </c>
      <c r="I266" s="355">
        <v>1820.82546</v>
      </c>
      <c r="J266" s="355">
        <v>1759.33789</v>
      </c>
      <c r="K266" s="355">
        <v>1814.8750500000001</v>
      </c>
      <c r="L266" s="355">
        <v>692.23103000000003</v>
      </c>
      <c r="M266" s="355">
        <v>1227.76793</v>
      </c>
      <c r="N266" s="355">
        <v>1751.40401</v>
      </c>
      <c r="O266" s="355">
        <v>2187.7674099999999</v>
      </c>
      <c r="P266" s="355">
        <v>1834.70975</v>
      </c>
      <c r="Q266" s="355">
        <v>1684.5412363</v>
      </c>
      <c r="R266" s="82">
        <v>1749.85</v>
      </c>
      <c r="S266" s="82">
        <v>1635.69</v>
      </c>
      <c r="T266" s="82">
        <v>659.31</v>
      </c>
      <c r="U266" s="82">
        <v>902.01</v>
      </c>
      <c r="V266" s="82">
        <v>1141.96</v>
      </c>
      <c r="W266" s="82">
        <v>704.89</v>
      </c>
      <c r="X266" s="82">
        <v>1880.28</v>
      </c>
      <c r="Y266" s="82">
        <v>654.35</v>
      </c>
      <c r="Z266" s="82">
        <v>1853.02</v>
      </c>
      <c r="AA266" s="82">
        <v>1413.21</v>
      </c>
      <c r="AB266" s="82">
        <v>1713.03</v>
      </c>
      <c r="AC266" s="82">
        <v>763.93</v>
      </c>
      <c r="AD266" s="82">
        <v>961.06</v>
      </c>
      <c r="AE266" s="82">
        <v>619.437681</v>
      </c>
      <c r="AF266" s="10">
        <v>655.15997570000002</v>
      </c>
      <c r="AG266" s="10">
        <v>465.87743360000002</v>
      </c>
      <c r="AH266" s="10">
        <v>917.96975070000008</v>
      </c>
      <c r="AI266" s="10">
        <v>738.20786459999999</v>
      </c>
      <c r="AK266" s="450">
        <f t="shared" si="111"/>
        <v>534.99190824300479</v>
      </c>
      <c r="AL266" s="450">
        <f t="shared" si="112"/>
        <v>486.9926342324174</v>
      </c>
      <c r="AM266" s="450">
        <f t="shared" si="113"/>
        <v>224.99659692462819</v>
      </c>
      <c r="AN266" s="450">
        <f t="shared" si="114"/>
        <v>917.98611545248298</v>
      </c>
      <c r="AO266" s="450">
        <f t="shared" si="115"/>
        <v>886.98658432064531</v>
      </c>
      <c r="AP266" s="450">
        <f t="shared" si="116"/>
        <v>914.98616082682133</v>
      </c>
      <c r="AQ266" s="450">
        <f t="shared" si="117"/>
        <v>348.99472145197882</v>
      </c>
      <c r="AR266" s="450">
        <f t="shared" si="118"/>
        <v>618.99063776153264</v>
      </c>
      <c r="AS266" s="450">
        <f t="shared" si="119"/>
        <v>882.986644819763</v>
      </c>
      <c r="AT266" s="450">
        <f t="shared" si="120"/>
        <v>1102.9833173682882</v>
      </c>
      <c r="AU266" s="450">
        <f t="shared" si="121"/>
        <v>924.98600957902693</v>
      </c>
      <c r="AV266" s="450">
        <f t="shared" si="122"/>
        <v>849.27715467607766</v>
      </c>
      <c r="AW266" s="450">
        <f t="shared" si="123"/>
        <v>882.2031762036803</v>
      </c>
      <c r="AX266" s="450">
        <f t="shared" si="124"/>
        <v>824.64834887824554</v>
      </c>
      <c r="AY266" s="450">
        <f t="shared" si="125"/>
        <v>332.39727753970249</v>
      </c>
      <c r="AZ266" s="450">
        <f t="shared" si="126"/>
        <v>454.75674313082931</v>
      </c>
      <c r="BA266" s="450">
        <f t="shared" si="127"/>
        <v>575.72977060751202</v>
      </c>
      <c r="BB266" s="450">
        <f t="shared" si="128"/>
        <v>355.37685908747164</v>
      </c>
      <c r="BC266" s="450">
        <f t="shared" si="129"/>
        <v>947.96067557348124</v>
      </c>
      <c r="BD266" s="450">
        <f t="shared" si="130"/>
        <v>329.89664734055964</v>
      </c>
      <c r="BE266" s="450">
        <f t="shared" si="131"/>
        <v>934.21729266448199</v>
      </c>
      <c r="BF266" s="450">
        <f t="shared" si="132"/>
        <v>712.48298462314096</v>
      </c>
      <c r="BG266" s="450">
        <f t="shared" si="133"/>
        <v>863.64003024955878</v>
      </c>
      <c r="BH266" s="450">
        <f t="shared" si="134"/>
        <v>385.14242500630195</v>
      </c>
      <c r="BI266" s="450">
        <f t="shared" si="135"/>
        <v>484.52735064280307</v>
      </c>
      <c r="BJ266" s="450">
        <f t="shared" si="136"/>
        <v>312.29527653138393</v>
      </c>
      <c r="BK266" s="450">
        <f t="shared" si="137"/>
        <v>330.30500413410635</v>
      </c>
      <c r="BL266" s="450">
        <f t="shared" si="138"/>
        <v>234.87644749180743</v>
      </c>
      <c r="BM266" s="450">
        <f t="shared" si="139"/>
        <v>462.80300010083187</v>
      </c>
      <c r="BN266" s="450">
        <f t="shared" si="140"/>
        <v>372.17437085959165</v>
      </c>
      <c r="BQ266" s="549">
        <f t="shared" si="143"/>
        <v>41438</v>
      </c>
      <c r="BR266" s="450">
        <f t="shared" si="141"/>
        <v>463.34128137131336</v>
      </c>
      <c r="BT266" s="450">
        <f t="shared" si="144"/>
        <v>555.3608394252584</v>
      </c>
    </row>
    <row r="267" spans="1:72">
      <c r="A267" s="6">
        <v>6</v>
      </c>
      <c r="B267" s="6">
        <v>14</v>
      </c>
      <c r="C267" s="143">
        <f t="shared" si="142"/>
        <v>41073</v>
      </c>
      <c r="D267" s="82">
        <f t="shared" ref="D267:D330" si="145">AVERAGE(F267:AI267)</f>
        <v>1251.18299183</v>
      </c>
      <c r="E267" s="82">
        <f t="shared" ref="E267:E330" si="146">D267/1.98347</f>
        <v>630.80510006705413</v>
      </c>
      <c r="F267" s="355">
        <v>1136.5283100000001</v>
      </c>
      <c r="G267" s="355">
        <v>809.25576000000001</v>
      </c>
      <c r="H267" s="355">
        <v>585.12365</v>
      </c>
      <c r="I267" s="355">
        <v>2350.4119500000002</v>
      </c>
      <c r="J267" s="355">
        <v>2110.4120800000001</v>
      </c>
      <c r="K267" s="355">
        <v>1658.18092</v>
      </c>
      <c r="L267" s="355">
        <v>571.23936000000003</v>
      </c>
      <c r="M267" s="355">
        <v>1209.9167</v>
      </c>
      <c r="N267" s="355">
        <v>1515.3710800000001</v>
      </c>
      <c r="O267" s="355">
        <v>2390.0813499999999</v>
      </c>
      <c r="P267" s="355">
        <v>1812.89158</v>
      </c>
      <c r="Q267" s="355">
        <v>1690.8486709000001</v>
      </c>
      <c r="R267" s="82">
        <v>1595.72</v>
      </c>
      <c r="S267" s="82">
        <v>1310.49</v>
      </c>
      <c r="T267" s="82">
        <v>627.12</v>
      </c>
      <c r="U267" s="82">
        <v>849.28</v>
      </c>
      <c r="V267" s="82">
        <v>1218.72</v>
      </c>
      <c r="W267" s="82">
        <v>768.28</v>
      </c>
      <c r="X267" s="82">
        <v>2150.42</v>
      </c>
      <c r="Y267" s="82">
        <v>682.37</v>
      </c>
      <c r="Z267" s="82">
        <v>2390.8200000000002</v>
      </c>
      <c r="AA267" s="82">
        <v>1408.72</v>
      </c>
      <c r="AB267" s="82">
        <v>1558.55</v>
      </c>
      <c r="AC267" s="82">
        <v>816.25</v>
      </c>
      <c r="AD267" s="82">
        <v>956.11</v>
      </c>
      <c r="AE267" s="82">
        <v>531.13359659999992</v>
      </c>
      <c r="AF267" s="10">
        <v>543.05425130000003</v>
      </c>
      <c r="AG267" s="10">
        <v>434.18158300000005</v>
      </c>
      <c r="AH267" s="10">
        <v>1019.2060595</v>
      </c>
      <c r="AI267" s="10">
        <v>834.80285360000005</v>
      </c>
      <c r="AK267" s="450">
        <f t="shared" ref="AK267:AK330" si="147">F267/1.9835</f>
        <v>572.99133350138652</v>
      </c>
      <c r="AL267" s="450">
        <f t="shared" ref="AL267:AL330" si="148">G267/1.9835</f>
        <v>407.99382908999246</v>
      </c>
      <c r="AM267" s="450">
        <f t="shared" ref="AM267:AM330" si="149">H267/1.9835</f>
        <v>294.99553819006803</v>
      </c>
      <c r="AN267" s="450">
        <f t="shared" ref="AN267:AN330" si="150">I267/1.9835</f>
        <v>1184.9820771363752</v>
      </c>
      <c r="AO267" s="450">
        <f t="shared" ref="AO267:AO330" si="151">J267/1.9835</f>
        <v>1063.9839072346861</v>
      </c>
      <c r="AP267" s="450">
        <f t="shared" ref="AP267:AP330" si="152">K267/1.9835</f>
        <v>835.98735568439622</v>
      </c>
      <c r="AQ267" s="450">
        <f t="shared" ref="AQ267:AQ330" si="153">L267/1.9835</f>
        <v>287.99564406352408</v>
      </c>
      <c r="AR267" s="450">
        <f t="shared" ref="AR267:AR330" si="154">M267/1.9835</f>
        <v>609.99077388454748</v>
      </c>
      <c r="AS267" s="450">
        <f t="shared" ref="AS267:AS330" si="155">N267/1.9835</f>
        <v>763.98844466851529</v>
      </c>
      <c r="AT267" s="450">
        <f t="shared" ref="AT267:AT330" si="156">O267/1.9835</f>
        <v>1204.9817746407864</v>
      </c>
      <c r="AU267" s="450">
        <f t="shared" ref="AU267:AU330" si="157">P267/1.9835</f>
        <v>913.98617595160067</v>
      </c>
      <c r="AV267" s="450">
        <f t="shared" ref="AV267:AV330" si="158">Q267/1.9835</f>
        <v>852.45710657927907</v>
      </c>
      <c r="AW267" s="450">
        <f t="shared" ref="AW267:AW330" si="159">R267/1.9835</f>
        <v>804.49710108394254</v>
      </c>
      <c r="AX267" s="450">
        <f t="shared" ref="AX267:AX330" si="160">S267/1.9835</f>
        <v>660.69573985379384</v>
      </c>
      <c r="AY267" s="450">
        <f t="shared" ref="AY267:AY330" si="161">T267/1.9835</f>
        <v>316.16838921099065</v>
      </c>
      <c r="AZ267" s="450">
        <f t="shared" ref="AZ267:AZ330" si="162">U267/1.9835</f>
        <v>428.17242248550542</v>
      </c>
      <c r="BA267" s="450">
        <f t="shared" ref="BA267:BA330" si="163">V267/1.9835</f>
        <v>614.42903957650617</v>
      </c>
      <c r="BB267" s="450">
        <f t="shared" ref="BB267:BB330" si="164">W267/1.9835</f>
        <v>387.33551802369544</v>
      </c>
      <c r="BC267" s="450">
        <f t="shared" ref="BC267:BC330" si="165">X267/1.9835</f>
        <v>1084.154272750189</v>
      </c>
      <c r="BD267" s="450">
        <f t="shared" ref="BD267:BD330" si="166">Y267/1.9835</f>
        <v>344.0231913284598</v>
      </c>
      <c r="BE267" s="450">
        <f t="shared" ref="BE267:BE330" si="167">Z267/1.9835</f>
        <v>1205.3541719183263</v>
      </c>
      <c r="BF267" s="450">
        <f t="shared" ref="BF267:BF330" si="168">AA267/1.9835</f>
        <v>710.21930930173937</v>
      </c>
      <c r="BG267" s="450">
        <f t="shared" ref="BG267:BG330" si="169">AB267/1.9835</f>
        <v>785.75749936980083</v>
      </c>
      <c r="BH267" s="450">
        <f t="shared" ref="BH267:BH330" si="170">AC267/1.9835</f>
        <v>411.52004033274511</v>
      </c>
      <c r="BI267" s="450">
        <f t="shared" ref="BI267:BI330" si="171">AD267/1.9835</f>
        <v>482.03176203680363</v>
      </c>
      <c r="BJ267" s="450">
        <f t="shared" ref="BJ267:BJ330" si="172">AE267/1.9835</f>
        <v>267.77594988656409</v>
      </c>
      <c r="BK267" s="450">
        <f t="shared" ref="BK267:BK330" si="173">AF267/1.9835</f>
        <v>273.78585898663977</v>
      </c>
      <c r="BL267" s="450">
        <f t="shared" ref="BL267:BL330" si="174">AG267/1.9835</f>
        <v>218.89668918578272</v>
      </c>
      <c r="BM267" s="450">
        <f t="shared" ref="BM267:BM330" si="175">AH267/1.9835</f>
        <v>513.84222813208976</v>
      </c>
      <c r="BN267" s="450">
        <f t="shared" ref="BN267:BN330" si="176">AI267/1.9835</f>
        <v>420.87363428283339</v>
      </c>
      <c r="BQ267" s="549">
        <f t="shared" si="143"/>
        <v>41439</v>
      </c>
      <c r="BR267" s="450">
        <f t="shared" ref="BR267:BR330" si="177">AVERAGE(BA267,BI267,BK267,BM267)</f>
        <v>471.02222218300983</v>
      </c>
      <c r="BT267" s="450">
        <f t="shared" si="144"/>
        <v>591.49105369296694</v>
      </c>
    </row>
    <row r="268" spans="1:72">
      <c r="A268" s="6">
        <v>6</v>
      </c>
      <c r="B268" s="6">
        <v>15</v>
      </c>
      <c r="C268" s="143">
        <f t="shared" ref="C268:C331" si="178">C267+1</f>
        <v>41074</v>
      </c>
      <c r="D268" s="82">
        <f t="shared" si="145"/>
        <v>1307.8831574466667</v>
      </c>
      <c r="E268" s="82">
        <f t="shared" si="146"/>
        <v>659.39144904972932</v>
      </c>
      <c r="F268" s="355">
        <v>1632.39581</v>
      </c>
      <c r="G268" s="355">
        <v>739.83431000000007</v>
      </c>
      <c r="H268" s="355">
        <v>517.68567000000007</v>
      </c>
      <c r="I268" s="355">
        <v>2519.0068999999999</v>
      </c>
      <c r="J268" s="355">
        <v>2477.35403</v>
      </c>
      <c r="K268" s="355">
        <v>1545.1231299999999</v>
      </c>
      <c r="L268" s="355">
        <v>561.32200999999998</v>
      </c>
      <c r="M268" s="355">
        <v>1160.3299500000001</v>
      </c>
      <c r="N268" s="355">
        <v>1309.0902000000001</v>
      </c>
      <c r="O268" s="355">
        <v>2798.6761700000002</v>
      </c>
      <c r="P268" s="355">
        <v>1733.55278</v>
      </c>
      <c r="Q268" s="355">
        <v>1789.5461381</v>
      </c>
      <c r="R268" s="82">
        <v>1553.38</v>
      </c>
      <c r="S268" s="82">
        <v>1229.8699999999999</v>
      </c>
      <c r="T268" s="82">
        <v>642.05999999999995</v>
      </c>
      <c r="U268" s="82">
        <v>804.92</v>
      </c>
      <c r="V268" s="82">
        <v>1291.97</v>
      </c>
      <c r="W268" s="82">
        <v>711.7</v>
      </c>
      <c r="X268" s="82">
        <v>2469.88</v>
      </c>
      <c r="Y268" s="82">
        <v>659.15</v>
      </c>
      <c r="Z268" s="82">
        <v>3031.72</v>
      </c>
      <c r="AA268" s="82">
        <v>1741.58</v>
      </c>
      <c r="AB268" s="82">
        <v>1524.61</v>
      </c>
      <c r="AC268" s="82">
        <v>810.95</v>
      </c>
      <c r="AD268" s="82">
        <v>969.9</v>
      </c>
      <c r="AE268" s="82">
        <v>526.65095439999993</v>
      </c>
      <c r="AF268" s="10">
        <v>526.37326859999996</v>
      </c>
      <c r="AG268" s="10">
        <v>410.41961240000001</v>
      </c>
      <c r="AH268" s="10">
        <v>852.23755490000008</v>
      </c>
      <c r="AI268" s="10">
        <v>695.20623499999999</v>
      </c>
      <c r="AK268" s="450">
        <f t="shared" si="147"/>
        <v>822.98755230652887</v>
      </c>
      <c r="AL268" s="450">
        <f t="shared" si="148"/>
        <v>372.99435845727254</v>
      </c>
      <c r="AM268" s="450">
        <f t="shared" si="149"/>
        <v>260.99605243256872</v>
      </c>
      <c r="AN268" s="450">
        <f t="shared" si="150"/>
        <v>1269.9807915301235</v>
      </c>
      <c r="AO268" s="450">
        <f t="shared" si="151"/>
        <v>1248.9811091504914</v>
      </c>
      <c r="AP268" s="450">
        <f t="shared" si="152"/>
        <v>778.98821779682373</v>
      </c>
      <c r="AQ268" s="450">
        <f t="shared" si="153"/>
        <v>282.99571968742123</v>
      </c>
      <c r="AR268" s="450">
        <f t="shared" si="154"/>
        <v>584.99115200403332</v>
      </c>
      <c r="AS268" s="450">
        <f t="shared" si="155"/>
        <v>659.99001764557602</v>
      </c>
      <c r="AT268" s="450">
        <f t="shared" si="156"/>
        <v>1410.9786589362238</v>
      </c>
      <c r="AU268" s="450">
        <f t="shared" si="157"/>
        <v>873.98678094277784</v>
      </c>
      <c r="AV268" s="450">
        <f t="shared" si="158"/>
        <v>902.21635397025454</v>
      </c>
      <c r="AW268" s="450">
        <f t="shared" si="159"/>
        <v>783.15099571464589</v>
      </c>
      <c r="AX268" s="450">
        <f t="shared" si="160"/>
        <v>620.05041593143426</v>
      </c>
      <c r="AY268" s="450">
        <f t="shared" si="161"/>
        <v>323.70052936728001</v>
      </c>
      <c r="AZ268" s="450">
        <f t="shared" si="162"/>
        <v>405.80791530123514</v>
      </c>
      <c r="BA268" s="450">
        <f t="shared" si="163"/>
        <v>651.3587093521553</v>
      </c>
      <c r="BB268" s="450">
        <f t="shared" si="164"/>
        <v>358.81018401814976</v>
      </c>
      <c r="BC268" s="450">
        <f t="shared" si="165"/>
        <v>1245.2130073103101</v>
      </c>
      <c r="BD268" s="450">
        <f t="shared" si="166"/>
        <v>332.31661204940758</v>
      </c>
      <c r="BE268" s="450">
        <f t="shared" si="167"/>
        <v>1528.4698764809677</v>
      </c>
      <c r="BF268" s="450">
        <f t="shared" si="168"/>
        <v>878.03377867406095</v>
      </c>
      <c r="BG268" s="450">
        <f t="shared" si="169"/>
        <v>768.64633224098804</v>
      </c>
      <c r="BH268" s="450">
        <f t="shared" si="170"/>
        <v>408.84799596672548</v>
      </c>
      <c r="BI268" s="450">
        <f t="shared" si="171"/>
        <v>488.98411898159816</v>
      </c>
      <c r="BJ268" s="450">
        <f t="shared" si="172"/>
        <v>265.51598406856561</v>
      </c>
      <c r="BK268" s="450">
        <f t="shared" si="173"/>
        <v>265.37598618603477</v>
      </c>
      <c r="BL268" s="450">
        <f t="shared" si="174"/>
        <v>206.91687038064029</v>
      </c>
      <c r="BM268" s="450">
        <f t="shared" si="175"/>
        <v>429.66350133602219</v>
      </c>
      <c r="BN268" s="450">
        <f t="shared" si="176"/>
        <v>350.49469876480964</v>
      </c>
      <c r="BQ268" s="549">
        <f t="shared" ref="BQ268:BQ331" si="179">BQ267+1</f>
        <v>41440</v>
      </c>
      <c r="BR268" s="450">
        <f t="shared" si="177"/>
        <v>458.84557896395262</v>
      </c>
      <c r="BT268" s="450">
        <f t="shared" ref="BT268:BT331" si="180">MEDIAN(AK268:BN268)</f>
        <v>602.52078396773379</v>
      </c>
    </row>
    <row r="269" spans="1:72">
      <c r="A269" s="24">
        <v>6</v>
      </c>
      <c r="B269" s="24">
        <v>16</v>
      </c>
      <c r="C269" s="143">
        <f t="shared" si="178"/>
        <v>41075</v>
      </c>
      <c r="D269" s="82">
        <f t="shared" si="145"/>
        <v>1316.0023404999995</v>
      </c>
      <c r="E269" s="82">
        <f t="shared" si="146"/>
        <v>663.48487272305579</v>
      </c>
      <c r="F269" s="355">
        <v>1959.6683600000001</v>
      </c>
      <c r="G269" s="355">
        <v>668.42939000000001</v>
      </c>
      <c r="H269" s="355">
        <v>525.61955</v>
      </c>
      <c r="I269" s="355">
        <v>2564.62671</v>
      </c>
      <c r="J269" s="355">
        <v>2477.35403</v>
      </c>
      <c r="K269" s="355">
        <v>1382.4785899999999</v>
      </c>
      <c r="L269" s="355">
        <v>563.30547999999999</v>
      </c>
      <c r="M269" s="355">
        <v>1118.6770799999999</v>
      </c>
      <c r="N269" s="355">
        <v>1531.23884</v>
      </c>
      <c r="O269" s="355">
        <v>2917.6843699999999</v>
      </c>
      <c r="P269" s="355">
        <v>1683.96603</v>
      </c>
      <c r="Q269" s="355">
        <v>1828.9775217000001</v>
      </c>
      <c r="R269" s="82">
        <v>1570.7</v>
      </c>
      <c r="S269" s="82">
        <v>1261.83</v>
      </c>
      <c r="T269" s="82">
        <v>688.82</v>
      </c>
      <c r="U269" s="82">
        <v>703.42</v>
      </c>
      <c r="V269" s="82">
        <v>1153.99</v>
      </c>
      <c r="W269" s="82">
        <v>676.51</v>
      </c>
      <c r="X269" s="82">
        <v>2688.2</v>
      </c>
      <c r="Y269" s="82">
        <v>618.87</v>
      </c>
      <c r="Z269" s="82">
        <v>3241.67</v>
      </c>
      <c r="AA269" s="82">
        <v>1550.39</v>
      </c>
      <c r="AB269" s="82">
        <v>1432.74</v>
      </c>
      <c r="AC269" s="82">
        <v>764.15</v>
      </c>
      <c r="AD269" s="82">
        <v>944.66</v>
      </c>
      <c r="AE269" s="82">
        <v>596.96496590000004</v>
      </c>
      <c r="AF269" s="10">
        <v>563.38481880000006</v>
      </c>
      <c r="AG269" s="10">
        <v>361.48740750000002</v>
      </c>
      <c r="AH269" s="10">
        <v>798.92188130000011</v>
      </c>
      <c r="AI269" s="10">
        <v>641.33518979999997</v>
      </c>
      <c r="AK269" s="450">
        <f t="shared" si="147"/>
        <v>987.98505671792293</v>
      </c>
      <c r="AL269" s="450">
        <f t="shared" si="148"/>
        <v>336.99490294933202</v>
      </c>
      <c r="AM269" s="450">
        <f t="shared" si="149"/>
        <v>264.99599193345097</v>
      </c>
      <c r="AN269" s="450">
        <f t="shared" si="150"/>
        <v>1292.9804436601967</v>
      </c>
      <c r="AO269" s="450">
        <f t="shared" si="151"/>
        <v>1248.9811091504914</v>
      </c>
      <c r="AP269" s="450">
        <f t="shared" si="152"/>
        <v>696.98945802873709</v>
      </c>
      <c r="AQ269" s="450">
        <f t="shared" si="153"/>
        <v>283.99570456264178</v>
      </c>
      <c r="AR269" s="450">
        <f t="shared" si="154"/>
        <v>563.99146962440125</v>
      </c>
      <c r="AS269" s="450">
        <f t="shared" si="155"/>
        <v>771.98832367027978</v>
      </c>
      <c r="AT269" s="450">
        <f t="shared" si="156"/>
        <v>1470.9777514494581</v>
      </c>
      <c r="AU269" s="450">
        <f t="shared" si="157"/>
        <v>848.98715906226369</v>
      </c>
      <c r="AV269" s="450">
        <f t="shared" si="158"/>
        <v>922.0960532896396</v>
      </c>
      <c r="AW269" s="450">
        <f t="shared" si="159"/>
        <v>791.8830350390723</v>
      </c>
      <c r="AX269" s="450">
        <f t="shared" si="160"/>
        <v>636.16334761784719</v>
      </c>
      <c r="AY269" s="450">
        <f t="shared" si="161"/>
        <v>347.27501890597432</v>
      </c>
      <c r="AZ269" s="450">
        <f t="shared" si="162"/>
        <v>354.63574489538689</v>
      </c>
      <c r="BA269" s="450">
        <f t="shared" si="163"/>
        <v>581.7948071590622</v>
      </c>
      <c r="BB269" s="450">
        <f t="shared" si="164"/>
        <v>341.06881774640783</v>
      </c>
      <c r="BC269" s="450">
        <f t="shared" si="165"/>
        <v>1355.2810688177462</v>
      </c>
      <c r="BD269" s="450">
        <f t="shared" si="166"/>
        <v>312.00907486765817</v>
      </c>
      <c r="BE269" s="450">
        <f t="shared" si="167"/>
        <v>1634.3181245273506</v>
      </c>
      <c r="BF269" s="450">
        <f t="shared" si="168"/>
        <v>781.64355936475931</v>
      </c>
      <c r="BG269" s="450">
        <f t="shared" si="169"/>
        <v>722.32921603226623</v>
      </c>
      <c r="BH269" s="450">
        <f t="shared" si="170"/>
        <v>385.2533400554575</v>
      </c>
      <c r="BI269" s="450">
        <f t="shared" si="171"/>
        <v>476.25913788757242</v>
      </c>
      <c r="BJ269" s="450">
        <f t="shared" si="172"/>
        <v>300.9654478951349</v>
      </c>
      <c r="BK269" s="450">
        <f t="shared" si="173"/>
        <v>284.03570395765064</v>
      </c>
      <c r="BL269" s="450">
        <f t="shared" si="174"/>
        <v>182.24724350894883</v>
      </c>
      <c r="BM269" s="450">
        <f t="shared" si="175"/>
        <v>402.7839078900933</v>
      </c>
      <c r="BN269" s="450">
        <f t="shared" si="176"/>
        <v>323.335109553819</v>
      </c>
      <c r="BQ269" s="549">
        <f t="shared" si="179"/>
        <v>41441</v>
      </c>
      <c r="BR269" s="450">
        <f t="shared" si="177"/>
        <v>436.21838922359467</v>
      </c>
      <c r="BT269" s="450">
        <f t="shared" si="180"/>
        <v>572.89313839173178</v>
      </c>
    </row>
    <row r="270" spans="1:72">
      <c r="A270" s="6">
        <v>6</v>
      </c>
      <c r="B270" s="6">
        <v>17</v>
      </c>
      <c r="C270" s="143">
        <f t="shared" si="178"/>
        <v>41076</v>
      </c>
      <c r="D270" s="82">
        <f t="shared" si="145"/>
        <v>1313.9045238033332</v>
      </c>
      <c r="E270" s="82">
        <f t="shared" si="146"/>
        <v>662.42722289892617</v>
      </c>
      <c r="F270" s="355">
        <v>2152.06495</v>
      </c>
      <c r="G270" s="355">
        <v>642.64427999999998</v>
      </c>
      <c r="H270" s="355">
        <v>517.68567000000007</v>
      </c>
      <c r="I270" s="355">
        <v>2612.2299900000003</v>
      </c>
      <c r="J270" s="355">
        <v>2628.0977499999999</v>
      </c>
      <c r="K270" s="355">
        <v>1243.6356900000001</v>
      </c>
      <c r="L270" s="355">
        <v>539.50383999999997</v>
      </c>
      <c r="M270" s="355">
        <v>1267.43733</v>
      </c>
      <c r="N270" s="355">
        <v>1592.72641</v>
      </c>
      <c r="O270" s="355">
        <v>2590.4118200000003</v>
      </c>
      <c r="P270" s="355">
        <v>1594.7098800000001</v>
      </c>
      <c r="Q270" s="355">
        <v>1852.0651125000002</v>
      </c>
      <c r="R270" s="82">
        <v>1416.68</v>
      </c>
      <c r="S270" s="82">
        <v>1231.93</v>
      </c>
      <c r="T270" s="82">
        <v>653.21</v>
      </c>
      <c r="U270" s="82">
        <v>743.29</v>
      </c>
      <c r="V270" s="82">
        <v>995.6</v>
      </c>
      <c r="W270" s="82">
        <v>673.29</v>
      </c>
      <c r="X270" s="82">
        <v>2570.2199999999998</v>
      </c>
      <c r="Y270" s="82">
        <v>626.04</v>
      </c>
      <c r="Z270" s="82">
        <v>3563.24</v>
      </c>
      <c r="AA270" s="82">
        <v>1709.61</v>
      </c>
      <c r="AB270" s="82">
        <v>1402.74</v>
      </c>
      <c r="AC270" s="82">
        <v>718.5</v>
      </c>
      <c r="AD270" s="82">
        <v>1010.92</v>
      </c>
      <c r="AE270" s="82">
        <v>516.41624920000004</v>
      </c>
      <c r="AF270" s="10">
        <v>563.70217400000001</v>
      </c>
      <c r="AG270" s="10">
        <v>371.50393100000002</v>
      </c>
      <c r="AH270" s="10">
        <v>729.61943950000011</v>
      </c>
      <c r="AI270" s="10">
        <v>687.41119790000005</v>
      </c>
      <c r="AK270" s="450">
        <f t="shared" si="147"/>
        <v>1084.9835896143181</v>
      </c>
      <c r="AL270" s="450">
        <f t="shared" si="148"/>
        <v>323.99509957146455</v>
      </c>
      <c r="AM270" s="450">
        <f t="shared" si="149"/>
        <v>260.99605243256872</v>
      </c>
      <c r="AN270" s="450">
        <f t="shared" si="150"/>
        <v>1316.9800806654905</v>
      </c>
      <c r="AO270" s="450">
        <f t="shared" si="151"/>
        <v>1324.9799596672549</v>
      </c>
      <c r="AP270" s="450">
        <f t="shared" si="152"/>
        <v>626.99051676329725</v>
      </c>
      <c r="AQ270" s="450">
        <f t="shared" si="153"/>
        <v>271.99588605999492</v>
      </c>
      <c r="AR270" s="450">
        <f t="shared" si="154"/>
        <v>638.99033526594405</v>
      </c>
      <c r="AS270" s="450">
        <f t="shared" si="155"/>
        <v>802.98785480211745</v>
      </c>
      <c r="AT270" s="450">
        <f t="shared" si="156"/>
        <v>1305.9802470380641</v>
      </c>
      <c r="AU270" s="450">
        <f t="shared" si="157"/>
        <v>803.98783967733812</v>
      </c>
      <c r="AV270" s="450">
        <f t="shared" si="158"/>
        <v>933.73587723720698</v>
      </c>
      <c r="AW270" s="450">
        <f t="shared" si="159"/>
        <v>714.23241744391225</v>
      </c>
      <c r="AX270" s="450">
        <f t="shared" si="160"/>
        <v>621.08898411898167</v>
      </c>
      <c r="AY270" s="450">
        <f t="shared" si="161"/>
        <v>329.32190572220821</v>
      </c>
      <c r="AZ270" s="450">
        <f t="shared" si="162"/>
        <v>374.73657675825558</v>
      </c>
      <c r="BA270" s="450">
        <f t="shared" si="163"/>
        <v>501.94101336022186</v>
      </c>
      <c r="BB270" s="450">
        <f t="shared" si="164"/>
        <v>339.4454247542223</v>
      </c>
      <c r="BC270" s="450">
        <f t="shared" si="165"/>
        <v>1295.8003529115199</v>
      </c>
      <c r="BD270" s="450">
        <f t="shared" si="166"/>
        <v>315.62389715149988</v>
      </c>
      <c r="BE270" s="450">
        <f t="shared" si="167"/>
        <v>1796.4406352407359</v>
      </c>
      <c r="BF270" s="450">
        <f t="shared" si="168"/>
        <v>861.91580539450456</v>
      </c>
      <c r="BG270" s="450">
        <f t="shared" si="169"/>
        <v>707.20443660196622</v>
      </c>
      <c r="BH270" s="450">
        <f t="shared" si="170"/>
        <v>362.23846735568441</v>
      </c>
      <c r="BI270" s="450">
        <f t="shared" si="171"/>
        <v>509.66473405596167</v>
      </c>
      <c r="BJ270" s="450">
        <f t="shared" si="172"/>
        <v>260.35606211242754</v>
      </c>
      <c r="BK270" s="450">
        <f t="shared" si="173"/>
        <v>284.19570153768592</v>
      </c>
      <c r="BL270" s="450">
        <f t="shared" si="174"/>
        <v>187.2971671288127</v>
      </c>
      <c r="BM270" s="450">
        <f t="shared" si="175"/>
        <v>367.84443634988662</v>
      </c>
      <c r="BN270" s="450">
        <f t="shared" si="176"/>
        <v>346.56475820519285</v>
      </c>
      <c r="BQ270" s="549">
        <f t="shared" si="179"/>
        <v>41442</v>
      </c>
      <c r="BR270" s="450">
        <f t="shared" si="177"/>
        <v>415.91147132593898</v>
      </c>
      <c r="BT270" s="450">
        <f t="shared" si="180"/>
        <v>565.37685908747164</v>
      </c>
    </row>
    <row r="271" spans="1:72">
      <c r="A271" s="6">
        <v>6</v>
      </c>
      <c r="B271" s="6">
        <v>18</v>
      </c>
      <c r="C271" s="143">
        <f t="shared" si="178"/>
        <v>41077</v>
      </c>
      <c r="D271" s="82">
        <f t="shared" si="145"/>
        <v>1297.6392266033336</v>
      </c>
      <c r="E271" s="82">
        <f t="shared" si="146"/>
        <v>654.22679778536281</v>
      </c>
      <c r="F271" s="355">
        <v>1769.25524</v>
      </c>
      <c r="G271" s="355">
        <v>733.88390000000004</v>
      </c>
      <c r="H271" s="355">
        <v>513.71873000000005</v>
      </c>
      <c r="I271" s="355">
        <v>2249.2549800000002</v>
      </c>
      <c r="J271" s="355">
        <v>2346.4450099999999</v>
      </c>
      <c r="K271" s="355">
        <v>1207.9332300000001</v>
      </c>
      <c r="L271" s="355">
        <v>505.78485000000001</v>
      </c>
      <c r="M271" s="355">
        <v>1767.2717700000001</v>
      </c>
      <c r="N271" s="355">
        <v>2259.1723299999999</v>
      </c>
      <c r="O271" s="355">
        <v>2304.79214</v>
      </c>
      <c r="P271" s="355">
        <v>1515.3710800000001</v>
      </c>
      <c r="Q271" s="355">
        <v>1797.8370427</v>
      </c>
      <c r="R271" s="82">
        <v>1280.22</v>
      </c>
      <c r="S271" s="82">
        <v>908.65</v>
      </c>
      <c r="T271" s="82">
        <v>645.80999999999995</v>
      </c>
      <c r="U271" s="82">
        <v>668.24</v>
      </c>
      <c r="V271" s="82">
        <v>981.74</v>
      </c>
      <c r="W271" s="82">
        <v>647.32000000000005</v>
      </c>
      <c r="X271" s="82">
        <v>2050.67</v>
      </c>
      <c r="Y271" s="82">
        <v>630.78</v>
      </c>
      <c r="Z271" s="82">
        <v>3368.44</v>
      </c>
      <c r="AA271" s="82">
        <v>2430.19</v>
      </c>
      <c r="AB271" s="82">
        <v>1490.58</v>
      </c>
      <c r="AC271" s="82">
        <v>691.65</v>
      </c>
      <c r="AD271" s="82">
        <v>1355.93</v>
      </c>
      <c r="AE271" s="82">
        <v>589.05092060000004</v>
      </c>
      <c r="AF271" s="10">
        <v>472.9385868</v>
      </c>
      <c r="AG271" s="10">
        <v>345.6989863</v>
      </c>
      <c r="AH271" s="10">
        <v>702.64424750000001</v>
      </c>
      <c r="AI271" s="10">
        <v>697.90375420000009</v>
      </c>
      <c r="AK271" s="450">
        <f t="shared" si="147"/>
        <v>891.98650869674816</v>
      </c>
      <c r="AL271" s="450">
        <f t="shared" si="148"/>
        <v>369.99440383161078</v>
      </c>
      <c r="AM271" s="450">
        <f t="shared" si="149"/>
        <v>258.99608268212756</v>
      </c>
      <c r="AN271" s="450">
        <f t="shared" si="150"/>
        <v>1133.982848500126</v>
      </c>
      <c r="AO271" s="450">
        <f t="shared" si="151"/>
        <v>1182.9821073859339</v>
      </c>
      <c r="AP271" s="450">
        <f t="shared" si="152"/>
        <v>608.99078900932693</v>
      </c>
      <c r="AQ271" s="450">
        <f t="shared" si="153"/>
        <v>254.99614318124526</v>
      </c>
      <c r="AR271" s="450">
        <f t="shared" si="154"/>
        <v>890.98652382152761</v>
      </c>
      <c r="AS271" s="450">
        <f t="shared" si="155"/>
        <v>1138.9827728762289</v>
      </c>
      <c r="AT271" s="450">
        <f t="shared" si="156"/>
        <v>1161.982425006302</v>
      </c>
      <c r="AU271" s="450">
        <f t="shared" si="157"/>
        <v>763.98844466851529</v>
      </c>
      <c r="AV271" s="450">
        <f t="shared" si="158"/>
        <v>906.39629074867651</v>
      </c>
      <c r="AW271" s="450">
        <f t="shared" si="159"/>
        <v>645.43483740862109</v>
      </c>
      <c r="AX271" s="450">
        <f t="shared" si="160"/>
        <v>458.10436097806905</v>
      </c>
      <c r="AY271" s="450">
        <f t="shared" si="161"/>
        <v>325.5911267960675</v>
      </c>
      <c r="AZ271" s="450">
        <f t="shared" si="162"/>
        <v>336.89942021678849</v>
      </c>
      <c r="BA271" s="450">
        <f t="shared" si="163"/>
        <v>494.95336526342322</v>
      </c>
      <c r="BB271" s="450">
        <f t="shared" si="164"/>
        <v>326.35240736072603</v>
      </c>
      <c r="BC271" s="450">
        <f t="shared" si="165"/>
        <v>1033.8643811444417</v>
      </c>
      <c r="BD271" s="450">
        <f t="shared" si="166"/>
        <v>318.01361230148723</v>
      </c>
      <c r="BE271" s="450">
        <f t="shared" si="167"/>
        <v>1698.2304008066549</v>
      </c>
      <c r="BF271" s="450">
        <f t="shared" si="168"/>
        <v>1225.2029241240232</v>
      </c>
      <c r="BG271" s="450">
        <f t="shared" si="169"/>
        <v>751.48979077388447</v>
      </c>
      <c r="BH271" s="450">
        <f t="shared" si="170"/>
        <v>348.70178976556588</v>
      </c>
      <c r="BI271" s="450">
        <f t="shared" si="171"/>
        <v>683.6047390975549</v>
      </c>
      <c r="BJ271" s="450">
        <f t="shared" si="172"/>
        <v>296.97550824300481</v>
      </c>
      <c r="BK271" s="450">
        <f t="shared" si="173"/>
        <v>238.43639364759264</v>
      </c>
      <c r="BL271" s="450">
        <f t="shared" si="174"/>
        <v>174.28736390219308</v>
      </c>
      <c r="BM271" s="450">
        <f t="shared" si="175"/>
        <v>354.24464204688684</v>
      </c>
      <c r="BN271" s="450">
        <f t="shared" si="176"/>
        <v>351.85467819510967</v>
      </c>
      <c r="BQ271" s="549">
        <f t="shared" si="179"/>
        <v>41443</v>
      </c>
      <c r="BR271" s="450">
        <f t="shared" si="177"/>
        <v>442.80978501386443</v>
      </c>
      <c r="BT271" s="450">
        <f t="shared" si="180"/>
        <v>551.97207713637511</v>
      </c>
    </row>
    <row r="272" spans="1:72">
      <c r="A272" s="6">
        <v>6</v>
      </c>
      <c r="B272" s="6">
        <v>19</v>
      </c>
      <c r="C272" s="143">
        <f t="shared" si="178"/>
        <v>41078</v>
      </c>
      <c r="D272" s="82">
        <f t="shared" si="145"/>
        <v>1237.8263508999999</v>
      </c>
      <c r="E272" s="82">
        <f t="shared" si="146"/>
        <v>624.07112328394169</v>
      </c>
      <c r="F272" s="355">
        <v>1616.5280500000001</v>
      </c>
      <c r="G272" s="355">
        <v>644.62774999999999</v>
      </c>
      <c r="H272" s="355">
        <v>460.16504000000003</v>
      </c>
      <c r="I272" s="355">
        <v>2025.1228700000001</v>
      </c>
      <c r="J272" s="355">
        <v>2122.3128999999999</v>
      </c>
      <c r="K272" s="355">
        <v>1172.2307700000001</v>
      </c>
      <c r="L272" s="355">
        <v>503.80137999999999</v>
      </c>
      <c r="M272" s="355">
        <v>1485.6190300000001</v>
      </c>
      <c r="N272" s="355">
        <v>3121.9817800000001</v>
      </c>
      <c r="O272" s="355">
        <v>2451.5689200000002</v>
      </c>
      <c r="P272" s="355">
        <v>1324.95796</v>
      </c>
      <c r="Q272" s="355">
        <v>1746.6040126</v>
      </c>
      <c r="R272" s="82">
        <v>1064.5</v>
      </c>
      <c r="S272" s="82">
        <v>828.38</v>
      </c>
      <c r="T272" s="82">
        <v>658.43</v>
      </c>
      <c r="U272" s="82">
        <v>680.87</v>
      </c>
      <c r="V272" s="82">
        <v>921.53</v>
      </c>
      <c r="W272" s="82">
        <v>541.12</v>
      </c>
      <c r="X272" s="82">
        <v>1857.18</v>
      </c>
      <c r="Y272" s="82">
        <v>652.79</v>
      </c>
      <c r="Z272" s="82">
        <v>2547.81</v>
      </c>
      <c r="AA272" s="82">
        <v>2014.01</v>
      </c>
      <c r="AB272" s="82">
        <v>1671.28</v>
      </c>
      <c r="AC272" s="82">
        <v>698.04</v>
      </c>
      <c r="AD272" s="82">
        <v>1390.73</v>
      </c>
      <c r="AE272" s="82">
        <v>703.9930071</v>
      </c>
      <c r="AF272" s="10">
        <v>554.12201390000007</v>
      </c>
      <c r="AG272" s="10">
        <v>333.81800100000004</v>
      </c>
      <c r="AH272" s="10">
        <v>695.20623499999999</v>
      </c>
      <c r="AI272" s="10">
        <v>645.46080740000002</v>
      </c>
      <c r="AK272" s="450">
        <f t="shared" si="147"/>
        <v>814.98767330476437</v>
      </c>
      <c r="AL272" s="450">
        <f t="shared" si="148"/>
        <v>324.99508444668515</v>
      </c>
      <c r="AM272" s="450">
        <f t="shared" si="149"/>
        <v>231.99649105117217</v>
      </c>
      <c r="AN272" s="450">
        <f t="shared" si="150"/>
        <v>1020.9845576002017</v>
      </c>
      <c r="AO272" s="450">
        <f t="shared" si="151"/>
        <v>1069.9838164860096</v>
      </c>
      <c r="AP272" s="450">
        <f t="shared" si="152"/>
        <v>590.99106125535673</v>
      </c>
      <c r="AQ272" s="450">
        <f t="shared" si="153"/>
        <v>253.99615830602468</v>
      </c>
      <c r="AR272" s="450">
        <f t="shared" si="154"/>
        <v>748.98867154020672</v>
      </c>
      <c r="AS272" s="450">
        <f t="shared" si="155"/>
        <v>1573.9761935971767</v>
      </c>
      <c r="AT272" s="450">
        <f t="shared" si="156"/>
        <v>1235.9813057726242</v>
      </c>
      <c r="AU272" s="450">
        <f t="shared" si="157"/>
        <v>667.98989664734052</v>
      </c>
      <c r="AV272" s="450">
        <f t="shared" si="158"/>
        <v>880.5666814217293</v>
      </c>
      <c r="AW272" s="450">
        <f t="shared" si="159"/>
        <v>536.67759011847738</v>
      </c>
      <c r="AX272" s="450">
        <f t="shared" si="160"/>
        <v>417.63549281572978</v>
      </c>
      <c r="AY272" s="450">
        <f t="shared" si="161"/>
        <v>331.9536173430804</v>
      </c>
      <c r="AZ272" s="450">
        <f t="shared" si="162"/>
        <v>343.26695235694478</v>
      </c>
      <c r="BA272" s="450">
        <f t="shared" si="163"/>
        <v>464.59793294681117</v>
      </c>
      <c r="BB272" s="450">
        <f t="shared" si="164"/>
        <v>272.8106881774641</v>
      </c>
      <c r="BC272" s="450">
        <f t="shared" si="165"/>
        <v>936.3145954121502</v>
      </c>
      <c r="BD272" s="450">
        <f t="shared" si="166"/>
        <v>329.11015881018398</v>
      </c>
      <c r="BE272" s="450">
        <f t="shared" si="167"/>
        <v>1284.5021426770859</v>
      </c>
      <c r="BF272" s="450">
        <f t="shared" si="168"/>
        <v>1015.3819006806151</v>
      </c>
      <c r="BG272" s="450">
        <f t="shared" si="169"/>
        <v>842.59137887572467</v>
      </c>
      <c r="BH272" s="450">
        <f t="shared" si="170"/>
        <v>351.92336778421981</v>
      </c>
      <c r="BI272" s="450">
        <f t="shared" si="171"/>
        <v>701.14948323670285</v>
      </c>
      <c r="BJ272" s="450">
        <f t="shared" si="172"/>
        <v>354.92463176203682</v>
      </c>
      <c r="BK272" s="450">
        <f t="shared" si="173"/>
        <v>279.36577459037056</v>
      </c>
      <c r="BL272" s="450">
        <f t="shared" si="174"/>
        <v>168.29745449962189</v>
      </c>
      <c r="BM272" s="450">
        <f t="shared" si="175"/>
        <v>350.49469876480964</v>
      </c>
      <c r="BN272" s="450">
        <f t="shared" si="176"/>
        <v>325.41507809427782</v>
      </c>
      <c r="BQ272" s="549">
        <f t="shared" si="179"/>
        <v>41444</v>
      </c>
      <c r="BR272" s="450">
        <f t="shared" si="177"/>
        <v>448.90197238467351</v>
      </c>
      <c r="BT272" s="450">
        <f t="shared" si="180"/>
        <v>500.63776153264428</v>
      </c>
    </row>
    <row r="273" spans="1:72">
      <c r="A273" s="6">
        <v>6</v>
      </c>
      <c r="B273" s="6">
        <v>20</v>
      </c>
      <c r="C273" s="143">
        <f t="shared" si="178"/>
        <v>41079</v>
      </c>
      <c r="D273" s="82">
        <f t="shared" si="145"/>
        <v>1218.2637202299995</v>
      </c>
      <c r="E273" s="82">
        <f t="shared" si="146"/>
        <v>614.20829164544944</v>
      </c>
      <c r="F273" s="355">
        <v>1461.8173900000002</v>
      </c>
      <c r="G273" s="355">
        <v>593.05753000000004</v>
      </c>
      <c r="H273" s="355">
        <v>422.47910999999999</v>
      </c>
      <c r="I273" s="355">
        <v>1975.53612</v>
      </c>
      <c r="J273" s="355">
        <v>1979.50306</v>
      </c>
      <c r="K273" s="355">
        <v>1194.0489400000001</v>
      </c>
      <c r="L273" s="355">
        <v>571.23936000000003</v>
      </c>
      <c r="M273" s="355">
        <v>1225.7844600000001</v>
      </c>
      <c r="N273" s="355">
        <v>3219.1718100000003</v>
      </c>
      <c r="O273" s="355">
        <v>2326.61031</v>
      </c>
      <c r="P273" s="355">
        <v>1279.33815</v>
      </c>
      <c r="Q273" s="355">
        <v>1886.9940192000001</v>
      </c>
      <c r="R273" s="82">
        <v>1022.89</v>
      </c>
      <c r="S273" s="82">
        <v>921.91</v>
      </c>
      <c r="T273" s="82">
        <v>598.64</v>
      </c>
      <c r="U273" s="82">
        <v>645.89</v>
      </c>
      <c r="V273" s="82">
        <v>840.89</v>
      </c>
      <c r="W273" s="82">
        <v>644.34</v>
      </c>
      <c r="X273" s="82">
        <v>1813.78</v>
      </c>
      <c r="Y273" s="82">
        <v>660.76</v>
      </c>
      <c r="Z273" s="82">
        <v>2550.9899999999998</v>
      </c>
      <c r="AA273" s="82">
        <v>1727.8</v>
      </c>
      <c r="AB273" s="82">
        <v>1916.56</v>
      </c>
      <c r="AC273" s="82">
        <v>794.5</v>
      </c>
      <c r="AD273" s="82">
        <v>1421.33</v>
      </c>
      <c r="AE273" s="82">
        <v>686.77648750000003</v>
      </c>
      <c r="AF273" s="10">
        <v>495.72865710000002</v>
      </c>
      <c r="AG273" s="10">
        <v>304.20479390000003</v>
      </c>
      <c r="AH273" s="10">
        <v>708.83267390000003</v>
      </c>
      <c r="AI273" s="10">
        <v>656.50873530000001</v>
      </c>
      <c r="AK273" s="450">
        <f t="shared" si="147"/>
        <v>736.98885303755992</v>
      </c>
      <c r="AL273" s="450">
        <f t="shared" si="148"/>
        <v>298.99547769095034</v>
      </c>
      <c r="AM273" s="450">
        <f t="shared" si="149"/>
        <v>212.99677842198133</v>
      </c>
      <c r="AN273" s="450">
        <f t="shared" si="150"/>
        <v>995.98493571968743</v>
      </c>
      <c r="AO273" s="450">
        <f t="shared" si="151"/>
        <v>997.98490547012852</v>
      </c>
      <c r="AP273" s="450">
        <f t="shared" si="152"/>
        <v>601.99089488278298</v>
      </c>
      <c r="AQ273" s="450">
        <f t="shared" si="153"/>
        <v>287.99564406352408</v>
      </c>
      <c r="AR273" s="450">
        <f t="shared" si="154"/>
        <v>617.99065288631209</v>
      </c>
      <c r="AS273" s="450">
        <f t="shared" si="155"/>
        <v>1622.9754524829848</v>
      </c>
      <c r="AT273" s="450">
        <f t="shared" si="156"/>
        <v>1172.9822586337282</v>
      </c>
      <c r="AU273" s="450">
        <f t="shared" si="157"/>
        <v>644.99024451726746</v>
      </c>
      <c r="AV273" s="450">
        <f t="shared" si="158"/>
        <v>951.34561088984128</v>
      </c>
      <c r="AW273" s="450">
        <f t="shared" si="159"/>
        <v>515.69952104865138</v>
      </c>
      <c r="AX273" s="450">
        <f t="shared" si="160"/>
        <v>464.78951348626163</v>
      </c>
      <c r="AY273" s="450">
        <f t="shared" si="161"/>
        <v>301.80993193849253</v>
      </c>
      <c r="AZ273" s="450">
        <f t="shared" si="162"/>
        <v>325.63145954121501</v>
      </c>
      <c r="BA273" s="450">
        <f t="shared" si="163"/>
        <v>423.94252583816484</v>
      </c>
      <c r="BB273" s="450">
        <f t="shared" si="164"/>
        <v>324.85001260398286</v>
      </c>
      <c r="BC273" s="450">
        <f t="shared" si="165"/>
        <v>914.43408116964963</v>
      </c>
      <c r="BD273" s="450">
        <f t="shared" si="166"/>
        <v>333.12830854550037</v>
      </c>
      <c r="BE273" s="450">
        <f t="shared" si="167"/>
        <v>1286.1053692966975</v>
      </c>
      <c r="BF273" s="450">
        <f t="shared" si="168"/>
        <v>871.08646332240983</v>
      </c>
      <c r="BG273" s="450">
        <f t="shared" si="169"/>
        <v>966.25157549785729</v>
      </c>
      <c r="BH273" s="450">
        <f t="shared" si="170"/>
        <v>400.55457524577764</v>
      </c>
      <c r="BI273" s="450">
        <f t="shared" si="171"/>
        <v>716.57675825560875</v>
      </c>
      <c r="BJ273" s="450">
        <f t="shared" si="172"/>
        <v>346.24476304512228</v>
      </c>
      <c r="BK273" s="450">
        <f t="shared" si="173"/>
        <v>249.92621986387698</v>
      </c>
      <c r="BL273" s="450">
        <f t="shared" si="174"/>
        <v>153.36768031257878</v>
      </c>
      <c r="BM273" s="450">
        <f t="shared" si="175"/>
        <v>357.36459485757501</v>
      </c>
      <c r="BN273" s="450">
        <f t="shared" si="176"/>
        <v>330.98499384925634</v>
      </c>
      <c r="BQ273" s="549">
        <f t="shared" si="179"/>
        <v>41445</v>
      </c>
      <c r="BR273" s="450">
        <f t="shared" si="177"/>
        <v>436.95252470380638</v>
      </c>
      <c r="BT273" s="450">
        <f t="shared" si="180"/>
        <v>490.2445172674565</v>
      </c>
    </row>
    <row r="274" spans="1:72">
      <c r="A274" s="6">
        <v>6</v>
      </c>
      <c r="B274" s="6">
        <v>21</v>
      </c>
      <c r="C274" s="143">
        <f t="shared" si="178"/>
        <v>41080</v>
      </c>
      <c r="D274" s="82">
        <f t="shared" si="145"/>
        <v>1213.6719715966667</v>
      </c>
      <c r="E274" s="82">
        <f t="shared" si="146"/>
        <v>611.89328378884818</v>
      </c>
      <c r="F274" s="355">
        <v>1342.8091899999999</v>
      </c>
      <c r="G274" s="355">
        <v>769.58636000000001</v>
      </c>
      <c r="H274" s="355">
        <v>400.66094000000004</v>
      </c>
      <c r="I274" s="355">
        <v>1989.4204100000002</v>
      </c>
      <c r="J274" s="355">
        <v>1646.2800999999999</v>
      </c>
      <c r="K274" s="355">
        <v>1142.4787200000001</v>
      </c>
      <c r="L274" s="355">
        <v>600.99140999999997</v>
      </c>
      <c r="M274" s="355">
        <v>1158.3464799999999</v>
      </c>
      <c r="N274" s="355">
        <v>2689.5853200000001</v>
      </c>
      <c r="O274" s="355">
        <v>2443.6350400000001</v>
      </c>
      <c r="P274" s="355">
        <v>1356.6934800000001</v>
      </c>
      <c r="Q274" s="355">
        <v>2243.4037435</v>
      </c>
      <c r="R274" s="82">
        <v>894.9</v>
      </c>
      <c r="S274" s="82">
        <v>720.62</v>
      </c>
      <c r="T274" s="82">
        <v>590.07000000000005</v>
      </c>
      <c r="U274" s="82">
        <v>666.9</v>
      </c>
      <c r="V274" s="82">
        <v>822.47</v>
      </c>
      <c r="W274" s="82">
        <v>656.86</v>
      </c>
      <c r="X274" s="82">
        <v>2066.2399999999998</v>
      </c>
      <c r="Y274" s="82">
        <v>624.79</v>
      </c>
      <c r="Z274" s="82">
        <v>2781.4</v>
      </c>
      <c r="AA274" s="82">
        <v>1900.19</v>
      </c>
      <c r="AB274" s="82">
        <v>1800.94</v>
      </c>
      <c r="AC274" s="82">
        <v>779.87</v>
      </c>
      <c r="AD274" s="82">
        <v>1612.55</v>
      </c>
      <c r="AE274" s="82">
        <v>554.91540190000001</v>
      </c>
      <c r="AF274" s="10">
        <v>521.37492420000001</v>
      </c>
      <c r="AG274" s="10">
        <v>289.98331400000001</v>
      </c>
      <c r="AH274" s="10">
        <v>657.85749490000001</v>
      </c>
      <c r="AI274" s="10">
        <v>684.33681939999997</v>
      </c>
      <c r="AK274" s="450">
        <f t="shared" si="147"/>
        <v>676.98976052432567</v>
      </c>
      <c r="AL274" s="450">
        <f t="shared" si="148"/>
        <v>387.99413158558104</v>
      </c>
      <c r="AM274" s="450">
        <f t="shared" si="149"/>
        <v>201.99694479455511</v>
      </c>
      <c r="AN274" s="450">
        <f t="shared" si="150"/>
        <v>1002.9848298462315</v>
      </c>
      <c r="AO274" s="450">
        <f t="shared" si="151"/>
        <v>829.98744643307282</v>
      </c>
      <c r="AP274" s="450">
        <f t="shared" si="152"/>
        <v>575.99128812704816</v>
      </c>
      <c r="AQ274" s="450">
        <f t="shared" si="153"/>
        <v>302.99541719183259</v>
      </c>
      <c r="AR274" s="450">
        <f t="shared" si="154"/>
        <v>583.99116712881266</v>
      </c>
      <c r="AS274" s="450">
        <f t="shared" si="155"/>
        <v>1355.9794907990924</v>
      </c>
      <c r="AT274" s="450">
        <f t="shared" si="156"/>
        <v>1231.981366271742</v>
      </c>
      <c r="AU274" s="450">
        <f t="shared" si="157"/>
        <v>683.98965465086974</v>
      </c>
      <c r="AV274" s="450">
        <f t="shared" si="158"/>
        <v>1131.0328931182253</v>
      </c>
      <c r="AW274" s="450">
        <f t="shared" si="159"/>
        <v>451.17217040584825</v>
      </c>
      <c r="AX274" s="450">
        <f t="shared" si="160"/>
        <v>363.30728510209224</v>
      </c>
      <c r="AY274" s="450">
        <f t="shared" si="161"/>
        <v>297.48928661457023</v>
      </c>
      <c r="AZ274" s="450">
        <f t="shared" si="162"/>
        <v>336.22384673556843</v>
      </c>
      <c r="BA274" s="450">
        <f t="shared" si="163"/>
        <v>414.65591126796068</v>
      </c>
      <c r="BB274" s="450">
        <f t="shared" si="164"/>
        <v>331.16208721956139</v>
      </c>
      <c r="BC274" s="450">
        <f t="shared" si="165"/>
        <v>1041.7141416687673</v>
      </c>
      <c r="BD274" s="450">
        <f t="shared" si="166"/>
        <v>314.99369800857068</v>
      </c>
      <c r="BE274" s="450">
        <f t="shared" si="167"/>
        <v>1402.2687169145449</v>
      </c>
      <c r="BF274" s="450">
        <f t="shared" si="168"/>
        <v>957.99848752205696</v>
      </c>
      <c r="BG274" s="450">
        <f t="shared" si="169"/>
        <v>907.96067557348124</v>
      </c>
      <c r="BH274" s="450">
        <f t="shared" si="170"/>
        <v>393.17872447693469</v>
      </c>
      <c r="BI274" s="450">
        <f t="shared" si="171"/>
        <v>812.98210234434077</v>
      </c>
      <c r="BJ274" s="450">
        <f t="shared" si="172"/>
        <v>279.76576854045879</v>
      </c>
      <c r="BK274" s="450">
        <f t="shared" si="173"/>
        <v>262.85602430047896</v>
      </c>
      <c r="BL274" s="450">
        <f t="shared" si="174"/>
        <v>146.19778875724728</v>
      </c>
      <c r="BM274" s="450">
        <f t="shared" si="175"/>
        <v>331.66498356440633</v>
      </c>
      <c r="BN274" s="450">
        <f t="shared" si="176"/>
        <v>345.01478164860094</v>
      </c>
      <c r="BQ274" s="549">
        <f t="shared" si="179"/>
        <v>41446</v>
      </c>
      <c r="BR274" s="450">
        <f t="shared" si="177"/>
        <v>455.5397553692967</v>
      </c>
      <c r="BT274" s="450">
        <f t="shared" si="180"/>
        <v>432.91404083690446</v>
      </c>
    </row>
    <row r="275" spans="1:72">
      <c r="A275" s="6">
        <v>6</v>
      </c>
      <c r="B275" s="6">
        <v>22</v>
      </c>
      <c r="C275" s="143">
        <f t="shared" si="178"/>
        <v>41081</v>
      </c>
      <c r="D275" s="82">
        <f t="shared" si="145"/>
        <v>1229.6646676400003</v>
      </c>
      <c r="E275" s="82">
        <f t="shared" si="146"/>
        <v>619.956272411481</v>
      </c>
      <c r="F275" s="355">
        <v>1319.00755</v>
      </c>
      <c r="G275" s="355">
        <v>727.93349000000001</v>
      </c>
      <c r="H275" s="355">
        <v>372.89236</v>
      </c>
      <c r="I275" s="355">
        <v>1874.37915</v>
      </c>
      <c r="J275" s="355">
        <v>1620.4949900000001</v>
      </c>
      <c r="K275" s="355">
        <v>1071.0738000000001</v>
      </c>
      <c r="L275" s="355">
        <v>573.22283000000004</v>
      </c>
      <c r="M275" s="355">
        <v>1229.7514000000001</v>
      </c>
      <c r="N275" s="355">
        <v>2772.8910599999999</v>
      </c>
      <c r="O275" s="355">
        <v>2509.0895500000001</v>
      </c>
      <c r="P275" s="355">
        <v>1731.5693100000001</v>
      </c>
      <c r="Q275" s="355">
        <v>2146.0748705999999</v>
      </c>
      <c r="R275" s="82">
        <v>835.06</v>
      </c>
      <c r="S275" s="82">
        <v>663.87</v>
      </c>
      <c r="T275" s="82">
        <v>555.42999999999995</v>
      </c>
      <c r="U275" s="82">
        <v>644.03</v>
      </c>
      <c r="V275" s="82">
        <v>810.85</v>
      </c>
      <c r="W275" s="82">
        <v>635.88</v>
      </c>
      <c r="X275" s="82">
        <v>2085.7399999999998</v>
      </c>
      <c r="Y275" s="82">
        <v>745.63</v>
      </c>
      <c r="Z275" s="82">
        <v>2776.43</v>
      </c>
      <c r="AA275" s="82">
        <v>1932.63</v>
      </c>
      <c r="AB275" s="82">
        <v>1584.37</v>
      </c>
      <c r="AC275" s="82">
        <v>799.52</v>
      </c>
      <c r="AD275" s="82">
        <v>2124.2600000000002</v>
      </c>
      <c r="AE275" s="82">
        <v>461.53363430000002</v>
      </c>
      <c r="AF275" s="10">
        <v>641.45419800000002</v>
      </c>
      <c r="AG275" s="10">
        <v>288.59488500000003</v>
      </c>
      <c r="AH275" s="10">
        <v>668.78641460000006</v>
      </c>
      <c r="AI275" s="10">
        <v>687.49053670000001</v>
      </c>
      <c r="AK275" s="450">
        <f t="shared" si="147"/>
        <v>664.98994202167887</v>
      </c>
      <c r="AL275" s="450">
        <f t="shared" si="148"/>
        <v>366.99444920594908</v>
      </c>
      <c r="AM275" s="450">
        <f t="shared" si="149"/>
        <v>187.99715654146709</v>
      </c>
      <c r="AN275" s="450">
        <f t="shared" si="150"/>
        <v>944.98570708343834</v>
      </c>
      <c r="AO275" s="450">
        <f t="shared" si="151"/>
        <v>816.98764305520547</v>
      </c>
      <c r="AP275" s="450">
        <f t="shared" si="152"/>
        <v>539.99183261910764</v>
      </c>
      <c r="AQ275" s="450">
        <f t="shared" si="153"/>
        <v>288.99562893874469</v>
      </c>
      <c r="AR275" s="450">
        <f t="shared" si="154"/>
        <v>619.9906226367533</v>
      </c>
      <c r="AS275" s="450">
        <f t="shared" si="155"/>
        <v>1397.9788555583564</v>
      </c>
      <c r="AT275" s="450">
        <f t="shared" si="156"/>
        <v>1264.9808671540206</v>
      </c>
      <c r="AU275" s="450">
        <f t="shared" si="157"/>
        <v>872.98679606755741</v>
      </c>
      <c r="AV275" s="450">
        <f t="shared" si="158"/>
        <v>1081.9636352911521</v>
      </c>
      <c r="AW275" s="450">
        <f t="shared" si="159"/>
        <v>421.00327703554319</v>
      </c>
      <c r="AX275" s="450">
        <f t="shared" si="160"/>
        <v>334.69624401310813</v>
      </c>
      <c r="AY275" s="450">
        <f t="shared" si="161"/>
        <v>280.02520796571713</v>
      </c>
      <c r="AZ275" s="450">
        <f t="shared" si="162"/>
        <v>324.6937232165364</v>
      </c>
      <c r="BA275" s="450">
        <f t="shared" si="163"/>
        <v>408.79758003529116</v>
      </c>
      <c r="BB275" s="450">
        <f t="shared" si="164"/>
        <v>320.58482480463823</v>
      </c>
      <c r="BC275" s="450">
        <f t="shared" si="165"/>
        <v>1051.5452482984622</v>
      </c>
      <c r="BD275" s="450">
        <f t="shared" si="166"/>
        <v>375.91630955381902</v>
      </c>
      <c r="BE275" s="450">
        <f t="shared" si="167"/>
        <v>1399.7630451222585</v>
      </c>
      <c r="BF275" s="450">
        <f t="shared" si="168"/>
        <v>974.35341567935473</v>
      </c>
      <c r="BG275" s="450">
        <f t="shared" si="169"/>
        <v>798.77489286614559</v>
      </c>
      <c r="BH275" s="450">
        <f t="shared" si="170"/>
        <v>403.08545500378119</v>
      </c>
      <c r="BI275" s="450">
        <f t="shared" si="171"/>
        <v>1070.9654650869675</v>
      </c>
      <c r="BJ275" s="450">
        <f t="shared" si="172"/>
        <v>232.68648061507437</v>
      </c>
      <c r="BK275" s="450">
        <f t="shared" si="173"/>
        <v>323.39510864633223</v>
      </c>
      <c r="BL275" s="450">
        <f t="shared" si="174"/>
        <v>145.49779934459289</v>
      </c>
      <c r="BM275" s="450">
        <f t="shared" si="175"/>
        <v>337.17490022687173</v>
      </c>
      <c r="BN275" s="450">
        <f t="shared" si="176"/>
        <v>346.60475760020165</v>
      </c>
      <c r="BQ275" s="549">
        <f t="shared" si="179"/>
        <v>41447</v>
      </c>
      <c r="BR275" s="450">
        <f t="shared" si="177"/>
        <v>535.08326349886556</v>
      </c>
      <c r="BT275" s="450">
        <f t="shared" si="180"/>
        <v>414.90042853541718</v>
      </c>
    </row>
    <row r="276" spans="1:72">
      <c r="A276" s="6">
        <v>6</v>
      </c>
      <c r="B276" s="6">
        <v>23</v>
      </c>
      <c r="C276" s="143">
        <f t="shared" si="178"/>
        <v>41082</v>
      </c>
      <c r="D276" s="82">
        <f t="shared" si="145"/>
        <v>1194.2478424333337</v>
      </c>
      <c r="E276" s="82">
        <f t="shared" si="146"/>
        <v>602.10028003112404</v>
      </c>
      <c r="F276" s="355">
        <v>1255.5365100000001</v>
      </c>
      <c r="G276" s="355">
        <v>773.55330000000004</v>
      </c>
      <c r="H276" s="355">
        <v>323.30561</v>
      </c>
      <c r="I276" s="355">
        <v>2035.0402200000001</v>
      </c>
      <c r="J276" s="355">
        <v>1697.85032</v>
      </c>
      <c r="K276" s="355">
        <v>1003.6358200000001</v>
      </c>
      <c r="L276" s="355">
        <v>593.05753000000004</v>
      </c>
      <c r="M276" s="355">
        <v>1178.18118</v>
      </c>
      <c r="N276" s="355">
        <v>2665.78368</v>
      </c>
      <c r="O276" s="355">
        <v>2437.6846300000002</v>
      </c>
      <c r="P276" s="355">
        <v>1537.1892500000001</v>
      </c>
      <c r="Q276" s="355">
        <v>2165.7310583000003</v>
      </c>
      <c r="R276" s="82">
        <v>786.68</v>
      </c>
      <c r="S276" s="82">
        <v>603.41999999999996</v>
      </c>
      <c r="T276" s="82">
        <v>575.08000000000004</v>
      </c>
      <c r="U276" s="82">
        <v>628.54</v>
      </c>
      <c r="V276" s="82">
        <v>728.68</v>
      </c>
      <c r="W276" s="82">
        <v>641.17999999999995</v>
      </c>
      <c r="X276" s="82">
        <v>2003.2</v>
      </c>
      <c r="Y276" s="82">
        <v>699.73</v>
      </c>
      <c r="Z276" s="82">
        <v>2532.5700000000002</v>
      </c>
      <c r="AA276" s="82">
        <v>1775.99</v>
      </c>
      <c r="AB276" s="82">
        <v>1548.32</v>
      </c>
      <c r="AC276" s="82">
        <v>913.11</v>
      </c>
      <c r="AD276" s="82">
        <v>2068.5</v>
      </c>
      <c r="AE276" s="82">
        <v>495.51047540000002</v>
      </c>
      <c r="AF276" s="10">
        <v>681.38144909999994</v>
      </c>
      <c r="AG276" s="10">
        <v>270.02960579999996</v>
      </c>
      <c r="AH276" s="10">
        <v>637.6261009000001</v>
      </c>
      <c r="AI276" s="10">
        <v>571.33853350000004</v>
      </c>
      <c r="AK276" s="450">
        <f t="shared" si="147"/>
        <v>632.99042601462065</v>
      </c>
      <c r="AL276" s="450">
        <f t="shared" si="148"/>
        <v>389.9941013360222</v>
      </c>
      <c r="AM276" s="450">
        <f t="shared" si="149"/>
        <v>162.99753466095285</v>
      </c>
      <c r="AN276" s="450">
        <f t="shared" si="150"/>
        <v>1025.9844819763046</v>
      </c>
      <c r="AO276" s="450">
        <f t="shared" si="151"/>
        <v>855.98705318880764</v>
      </c>
      <c r="AP276" s="450">
        <f t="shared" si="152"/>
        <v>505.99234686160833</v>
      </c>
      <c r="AQ276" s="450">
        <f t="shared" si="153"/>
        <v>298.99547769095034</v>
      </c>
      <c r="AR276" s="450">
        <f t="shared" si="154"/>
        <v>593.99101588101837</v>
      </c>
      <c r="AS276" s="450">
        <f t="shared" si="155"/>
        <v>1343.9796722964456</v>
      </c>
      <c r="AT276" s="450">
        <f t="shared" si="156"/>
        <v>1228.9814116460802</v>
      </c>
      <c r="AU276" s="450">
        <f t="shared" si="157"/>
        <v>774.98827829594154</v>
      </c>
      <c r="AV276" s="450">
        <f t="shared" si="158"/>
        <v>1091.8734854045879</v>
      </c>
      <c r="AW276" s="450">
        <f t="shared" si="159"/>
        <v>396.61204940761274</v>
      </c>
      <c r="AX276" s="450">
        <f t="shared" si="160"/>
        <v>304.21981346105366</v>
      </c>
      <c r="AY276" s="450">
        <f t="shared" si="161"/>
        <v>289.93193849256369</v>
      </c>
      <c r="AZ276" s="450">
        <f t="shared" si="162"/>
        <v>316.88429543735816</v>
      </c>
      <c r="BA276" s="450">
        <f t="shared" si="163"/>
        <v>367.37080917569949</v>
      </c>
      <c r="BB276" s="450">
        <f t="shared" si="164"/>
        <v>323.25686917065792</v>
      </c>
      <c r="BC276" s="450">
        <f t="shared" si="165"/>
        <v>1009.9319384925636</v>
      </c>
      <c r="BD276" s="450">
        <f t="shared" si="166"/>
        <v>352.77539702546005</v>
      </c>
      <c r="BE276" s="450">
        <f t="shared" si="167"/>
        <v>1276.8187547264936</v>
      </c>
      <c r="BF276" s="450">
        <f t="shared" si="168"/>
        <v>895.3819006806151</v>
      </c>
      <c r="BG276" s="450">
        <f t="shared" si="169"/>
        <v>780.59994958406855</v>
      </c>
      <c r="BH276" s="450">
        <f t="shared" si="170"/>
        <v>460.35291152004032</v>
      </c>
      <c r="BI276" s="450">
        <f t="shared" si="171"/>
        <v>1042.8535417191833</v>
      </c>
      <c r="BJ276" s="450">
        <f t="shared" si="172"/>
        <v>249.81622152760272</v>
      </c>
      <c r="BK276" s="450">
        <f t="shared" si="173"/>
        <v>343.52480418452228</v>
      </c>
      <c r="BL276" s="450">
        <f t="shared" si="174"/>
        <v>136.13794091252834</v>
      </c>
      <c r="BM276" s="450">
        <f t="shared" si="175"/>
        <v>321.46513783715659</v>
      </c>
      <c r="BN276" s="450">
        <f t="shared" si="176"/>
        <v>288.0456433072851</v>
      </c>
      <c r="BQ276" s="549">
        <f t="shared" si="179"/>
        <v>41448</v>
      </c>
      <c r="BR276" s="450">
        <f t="shared" si="177"/>
        <v>518.8035732291404</v>
      </c>
      <c r="BT276" s="450">
        <f t="shared" si="180"/>
        <v>428.48248046382651</v>
      </c>
    </row>
    <row r="277" spans="1:72">
      <c r="A277" s="6">
        <v>6</v>
      </c>
      <c r="B277" s="6">
        <v>24</v>
      </c>
      <c r="C277" s="143">
        <f t="shared" si="178"/>
        <v>41083</v>
      </c>
      <c r="D277" s="82">
        <f t="shared" si="145"/>
        <v>1167.7552655799998</v>
      </c>
      <c r="E277" s="82">
        <f t="shared" si="146"/>
        <v>588.7435986326991</v>
      </c>
      <c r="F277" s="355">
        <v>1340.82572</v>
      </c>
      <c r="G277" s="355">
        <v>934.21437000000003</v>
      </c>
      <c r="H277" s="355">
        <v>315.37173000000001</v>
      </c>
      <c r="I277" s="355">
        <v>2104.4616700000001</v>
      </c>
      <c r="J277" s="355">
        <v>1896.19732</v>
      </c>
      <c r="K277" s="355">
        <v>1023.4705200000001</v>
      </c>
      <c r="L277" s="355">
        <v>557.35507000000007</v>
      </c>
      <c r="M277" s="355">
        <v>1277.3546800000001</v>
      </c>
      <c r="N277" s="355">
        <v>2917.6843699999999</v>
      </c>
      <c r="O277" s="355">
        <v>2376.19706</v>
      </c>
      <c r="P277" s="355">
        <v>1198.0158800000002</v>
      </c>
      <c r="Q277" s="355">
        <v>1981.7840504999999</v>
      </c>
      <c r="R277" s="82">
        <v>804.6</v>
      </c>
      <c r="S277" s="82">
        <v>586.85</v>
      </c>
      <c r="T277" s="82">
        <v>538.71</v>
      </c>
      <c r="U277" s="82">
        <v>607.96</v>
      </c>
      <c r="V277" s="82">
        <v>746.94</v>
      </c>
      <c r="W277" s="82">
        <v>726.01</v>
      </c>
      <c r="X277" s="82">
        <v>1607.25</v>
      </c>
      <c r="Y277" s="82">
        <v>570.47</v>
      </c>
      <c r="Z277" s="82">
        <v>2195.8200000000002</v>
      </c>
      <c r="AA277" s="82">
        <v>1716.83</v>
      </c>
      <c r="AB277" s="82">
        <v>1321.78</v>
      </c>
      <c r="AC277" s="82">
        <v>861.84</v>
      </c>
      <c r="AD277" s="82">
        <v>2211.9</v>
      </c>
      <c r="AE277" s="82">
        <v>466.59148280000005</v>
      </c>
      <c r="AF277" s="10">
        <v>679.75500369999997</v>
      </c>
      <c r="AG277" s="10">
        <v>268.83952379999999</v>
      </c>
      <c r="AH277" s="10">
        <v>652.24427479999997</v>
      </c>
      <c r="AI277" s="10">
        <v>545.33524180000006</v>
      </c>
      <c r="AK277" s="450">
        <f t="shared" si="147"/>
        <v>675.98977564910513</v>
      </c>
      <c r="AL277" s="450">
        <f t="shared" si="148"/>
        <v>470.99287622888835</v>
      </c>
      <c r="AM277" s="450">
        <f t="shared" si="149"/>
        <v>158.99759516007057</v>
      </c>
      <c r="AN277" s="450">
        <f t="shared" si="150"/>
        <v>1060.9839526090245</v>
      </c>
      <c r="AO277" s="450">
        <f t="shared" si="151"/>
        <v>955.9855407108646</v>
      </c>
      <c r="AP277" s="450">
        <f t="shared" si="152"/>
        <v>515.99219561381403</v>
      </c>
      <c r="AQ277" s="450">
        <f t="shared" si="153"/>
        <v>280.99574993698013</v>
      </c>
      <c r="AR277" s="450">
        <f t="shared" si="154"/>
        <v>643.99025964204691</v>
      </c>
      <c r="AS277" s="450">
        <f t="shared" si="155"/>
        <v>1470.9777514494581</v>
      </c>
      <c r="AT277" s="450">
        <f t="shared" si="156"/>
        <v>1197.9818805142424</v>
      </c>
      <c r="AU277" s="450">
        <f t="shared" si="157"/>
        <v>603.99086463322419</v>
      </c>
      <c r="AV277" s="450">
        <f t="shared" si="158"/>
        <v>999.13488807663214</v>
      </c>
      <c r="AW277" s="450">
        <f t="shared" si="159"/>
        <v>405.64658432064533</v>
      </c>
      <c r="AX277" s="450">
        <f t="shared" si="160"/>
        <v>295.8658936223847</v>
      </c>
      <c r="AY277" s="450">
        <f t="shared" si="161"/>
        <v>271.59566422989667</v>
      </c>
      <c r="AZ277" s="450">
        <f t="shared" si="162"/>
        <v>306.50869674817244</v>
      </c>
      <c r="BA277" s="450">
        <f t="shared" si="163"/>
        <v>376.57675825560881</v>
      </c>
      <c r="BB277" s="450">
        <f t="shared" si="164"/>
        <v>366.02470380640278</v>
      </c>
      <c r="BC277" s="450">
        <f t="shared" si="165"/>
        <v>810.31005797832108</v>
      </c>
      <c r="BD277" s="450">
        <f t="shared" si="166"/>
        <v>287.60776405344092</v>
      </c>
      <c r="BE277" s="450">
        <f t="shared" si="167"/>
        <v>1107.0431056213765</v>
      </c>
      <c r="BF277" s="450">
        <f t="shared" si="168"/>
        <v>865.55583564406345</v>
      </c>
      <c r="BG277" s="450">
        <f t="shared" si="169"/>
        <v>666.38769851273003</v>
      </c>
      <c r="BH277" s="450">
        <f t="shared" si="170"/>
        <v>434.50466347365767</v>
      </c>
      <c r="BI277" s="450">
        <f t="shared" si="171"/>
        <v>1115.1499873960172</v>
      </c>
      <c r="BJ277" s="450">
        <f t="shared" si="172"/>
        <v>235.23644204688685</v>
      </c>
      <c r="BK277" s="450">
        <f t="shared" si="173"/>
        <v>342.70481658684145</v>
      </c>
      <c r="BL277" s="450">
        <f t="shared" si="174"/>
        <v>135.53794998739602</v>
      </c>
      <c r="BM277" s="450">
        <f t="shared" si="175"/>
        <v>328.83502636753212</v>
      </c>
      <c r="BN277" s="450">
        <f t="shared" si="176"/>
        <v>274.93584159314344</v>
      </c>
      <c r="BQ277" s="549">
        <f t="shared" si="179"/>
        <v>41449</v>
      </c>
      <c r="BR277" s="450">
        <f t="shared" si="177"/>
        <v>540.81664715149986</v>
      </c>
      <c r="BT277" s="450">
        <f t="shared" si="180"/>
        <v>452.74876985127298</v>
      </c>
    </row>
    <row r="278" spans="1:72">
      <c r="A278" s="6">
        <v>6</v>
      </c>
      <c r="B278" s="6">
        <v>25</v>
      </c>
      <c r="C278" s="143">
        <f t="shared" si="178"/>
        <v>41084</v>
      </c>
      <c r="D278" s="82">
        <f t="shared" si="145"/>
        <v>1127.2074456199998</v>
      </c>
      <c r="E278" s="82">
        <f t="shared" si="146"/>
        <v>568.30072832964436</v>
      </c>
      <c r="F278" s="355">
        <v>1513.38761</v>
      </c>
      <c r="G278" s="355">
        <v>692.23103000000003</v>
      </c>
      <c r="H278" s="355">
        <v>303.47091</v>
      </c>
      <c r="I278" s="355">
        <v>1997.35429</v>
      </c>
      <c r="J278" s="355">
        <v>1921.98243</v>
      </c>
      <c r="K278" s="355">
        <v>831.07393000000002</v>
      </c>
      <c r="L278" s="355">
        <v>511.73526000000004</v>
      </c>
      <c r="M278" s="355">
        <v>1332.89184</v>
      </c>
      <c r="N278" s="355">
        <v>3118.0148400000003</v>
      </c>
      <c r="O278" s="355">
        <v>2384.13094</v>
      </c>
      <c r="P278" s="355">
        <v>1035.3713400000001</v>
      </c>
      <c r="Q278" s="355">
        <v>1772.5279654999999</v>
      </c>
      <c r="R278" s="82">
        <v>888.84</v>
      </c>
      <c r="S278" s="82">
        <v>600.86</v>
      </c>
      <c r="T278" s="82">
        <v>595.19000000000005</v>
      </c>
      <c r="U278" s="82">
        <v>595.04</v>
      </c>
      <c r="V278" s="82">
        <v>724.32</v>
      </c>
      <c r="W278" s="82">
        <v>509.71</v>
      </c>
      <c r="X278" s="82">
        <v>1307.02</v>
      </c>
      <c r="Y278" s="82">
        <v>701.25</v>
      </c>
      <c r="Z278" s="82">
        <v>1942.7</v>
      </c>
      <c r="AA278" s="82">
        <v>1534.91</v>
      </c>
      <c r="AB278" s="82">
        <v>1107.6199999999999</v>
      </c>
      <c r="AC278" s="82">
        <v>820.26</v>
      </c>
      <c r="AD278" s="82">
        <v>2464.62</v>
      </c>
      <c r="AE278" s="82">
        <v>461.27578320000003</v>
      </c>
      <c r="AF278" s="10">
        <v>767.84090639999999</v>
      </c>
      <c r="AG278" s="10">
        <v>241.22962140000001</v>
      </c>
      <c r="AH278" s="10">
        <v>584.54844370000001</v>
      </c>
      <c r="AI278" s="10">
        <v>554.81622840000011</v>
      </c>
      <c r="AK278" s="450">
        <f t="shared" si="147"/>
        <v>762.98845979329462</v>
      </c>
      <c r="AL278" s="450">
        <f t="shared" si="148"/>
        <v>348.99472145197882</v>
      </c>
      <c r="AM278" s="450">
        <f t="shared" si="149"/>
        <v>152.99768590874717</v>
      </c>
      <c r="AN278" s="450">
        <f t="shared" si="150"/>
        <v>1006.9847693471137</v>
      </c>
      <c r="AO278" s="450">
        <f t="shared" si="151"/>
        <v>968.98534408873206</v>
      </c>
      <c r="AP278" s="450">
        <f t="shared" si="152"/>
        <v>418.99366271741872</v>
      </c>
      <c r="AQ278" s="450">
        <f t="shared" si="153"/>
        <v>257.99609780690702</v>
      </c>
      <c r="AR278" s="450">
        <f t="shared" si="154"/>
        <v>671.98983614822282</v>
      </c>
      <c r="AS278" s="450">
        <f t="shared" si="155"/>
        <v>1571.9762238467356</v>
      </c>
      <c r="AT278" s="450">
        <f t="shared" si="156"/>
        <v>1201.9818200151249</v>
      </c>
      <c r="AU278" s="450">
        <f t="shared" si="157"/>
        <v>521.99210486513743</v>
      </c>
      <c r="AV278" s="450">
        <f t="shared" si="158"/>
        <v>893.6364837408621</v>
      </c>
      <c r="AW278" s="450">
        <f t="shared" si="159"/>
        <v>448.11696496092765</v>
      </c>
      <c r="AX278" s="450">
        <f t="shared" si="160"/>
        <v>302.92916561633479</v>
      </c>
      <c r="AY278" s="450">
        <f t="shared" si="161"/>
        <v>300.0705823040081</v>
      </c>
      <c r="AZ278" s="450">
        <f t="shared" si="162"/>
        <v>299.99495840685654</v>
      </c>
      <c r="BA278" s="450">
        <f t="shared" si="163"/>
        <v>365.17267456516259</v>
      </c>
      <c r="BB278" s="450">
        <f t="shared" si="164"/>
        <v>256.97504411393999</v>
      </c>
      <c r="BC278" s="450">
        <f t="shared" si="165"/>
        <v>658.94630703302244</v>
      </c>
      <c r="BD278" s="450">
        <f t="shared" si="166"/>
        <v>353.54171918326188</v>
      </c>
      <c r="BE278" s="450">
        <f t="shared" si="167"/>
        <v>979.43029997479209</v>
      </c>
      <c r="BF278" s="450">
        <f t="shared" si="168"/>
        <v>773.83917317872454</v>
      </c>
      <c r="BG278" s="450">
        <f t="shared" si="169"/>
        <v>558.41693975296187</v>
      </c>
      <c r="BH278" s="450">
        <f t="shared" si="170"/>
        <v>413.54171918326188</v>
      </c>
      <c r="BI278" s="450">
        <f t="shared" si="171"/>
        <v>1242.561129316864</v>
      </c>
      <c r="BJ278" s="450">
        <f t="shared" si="172"/>
        <v>232.55648258129571</v>
      </c>
      <c r="BK278" s="450">
        <f t="shared" si="173"/>
        <v>387.11414489538691</v>
      </c>
      <c r="BL278" s="450">
        <f t="shared" si="174"/>
        <v>121.61816052432569</v>
      </c>
      <c r="BM278" s="450">
        <f t="shared" si="175"/>
        <v>294.70554257625412</v>
      </c>
      <c r="BN278" s="450">
        <f t="shared" si="176"/>
        <v>279.71576929669783</v>
      </c>
      <c r="BQ278" s="549">
        <f t="shared" si="179"/>
        <v>41450</v>
      </c>
      <c r="BR278" s="450">
        <f t="shared" si="177"/>
        <v>572.3883728384169</v>
      </c>
      <c r="BT278" s="450">
        <f t="shared" si="180"/>
        <v>416.2676909503403</v>
      </c>
    </row>
    <row r="279" spans="1:72">
      <c r="A279" s="6">
        <v>6</v>
      </c>
      <c r="B279" s="6">
        <v>26</v>
      </c>
      <c r="C279" s="143">
        <f t="shared" si="178"/>
        <v>41085</v>
      </c>
      <c r="D279" s="82">
        <f t="shared" si="145"/>
        <v>1118.7134753833336</v>
      </c>
      <c r="E279" s="82">
        <f t="shared" si="146"/>
        <v>564.01834934903661</v>
      </c>
      <c r="F279" s="355">
        <v>1787.1064700000002</v>
      </c>
      <c r="G279" s="355">
        <v>587.10712000000001</v>
      </c>
      <c r="H279" s="355">
        <v>303.47091</v>
      </c>
      <c r="I279" s="355">
        <v>2239.33763</v>
      </c>
      <c r="J279" s="355">
        <v>2001.32123</v>
      </c>
      <c r="K279" s="355">
        <v>850.90863000000002</v>
      </c>
      <c r="L279" s="355">
        <v>630.74346000000003</v>
      </c>
      <c r="M279" s="355">
        <v>1207.9332300000001</v>
      </c>
      <c r="N279" s="355">
        <v>2636.03163</v>
      </c>
      <c r="O279" s="355">
        <v>2134.2137200000002</v>
      </c>
      <c r="P279" s="355">
        <v>902.47885000000008</v>
      </c>
      <c r="Q279" s="355">
        <v>2080.3228401000001</v>
      </c>
      <c r="R279" s="82">
        <v>879.75</v>
      </c>
      <c r="S279" s="82">
        <v>541.74</v>
      </c>
      <c r="T279" s="82">
        <v>576.29999999999995</v>
      </c>
      <c r="U279" s="82">
        <v>605.55999999999995</v>
      </c>
      <c r="V279" s="82">
        <v>686.23</v>
      </c>
      <c r="W279" s="82">
        <v>688.96</v>
      </c>
      <c r="X279" s="82">
        <v>1286.8699999999999</v>
      </c>
      <c r="Y279" s="82">
        <v>647.38</v>
      </c>
      <c r="Z279" s="82">
        <v>1937.67</v>
      </c>
      <c r="AA279" s="82">
        <v>1495.51</v>
      </c>
      <c r="AB279" s="82">
        <v>1000.62</v>
      </c>
      <c r="AC279" s="82">
        <v>871.36</v>
      </c>
      <c r="AD279" s="82">
        <v>2289.6799999999998</v>
      </c>
      <c r="AE279" s="82">
        <v>513.34187070000007</v>
      </c>
      <c r="AF279" s="10">
        <v>722.24093110000001</v>
      </c>
      <c r="AG279" s="10">
        <v>257.27589370000004</v>
      </c>
      <c r="AH279" s="10">
        <v>609.26247990000002</v>
      </c>
      <c r="AI279" s="10">
        <v>590.67736600000001</v>
      </c>
      <c r="AK279" s="450">
        <f t="shared" si="147"/>
        <v>900.98637257373332</v>
      </c>
      <c r="AL279" s="450">
        <f t="shared" si="148"/>
        <v>295.99552306528864</v>
      </c>
      <c r="AM279" s="450">
        <f t="shared" si="149"/>
        <v>152.99768590874717</v>
      </c>
      <c r="AN279" s="450">
        <f t="shared" si="150"/>
        <v>1128.9829241240232</v>
      </c>
      <c r="AO279" s="450">
        <f t="shared" si="151"/>
        <v>1008.9847390975548</v>
      </c>
      <c r="AP279" s="450">
        <f t="shared" si="152"/>
        <v>428.99351146962442</v>
      </c>
      <c r="AQ279" s="450">
        <f t="shared" si="153"/>
        <v>317.99519032014115</v>
      </c>
      <c r="AR279" s="450">
        <f t="shared" si="154"/>
        <v>608.99078900932693</v>
      </c>
      <c r="AS279" s="450">
        <f t="shared" si="155"/>
        <v>1328.9798991681371</v>
      </c>
      <c r="AT279" s="450">
        <f t="shared" si="156"/>
        <v>1075.9837257373331</v>
      </c>
      <c r="AU279" s="450">
        <f t="shared" si="157"/>
        <v>454.99311822535924</v>
      </c>
      <c r="AV279" s="450">
        <f t="shared" si="158"/>
        <v>1048.8141366775901</v>
      </c>
      <c r="AW279" s="450">
        <f t="shared" si="159"/>
        <v>443.53415679354674</v>
      </c>
      <c r="AX279" s="450">
        <f t="shared" si="160"/>
        <v>273.12326695235697</v>
      </c>
      <c r="AY279" s="450">
        <f t="shared" si="161"/>
        <v>290.54701285606251</v>
      </c>
      <c r="AZ279" s="450">
        <f t="shared" si="162"/>
        <v>305.29871439374841</v>
      </c>
      <c r="BA279" s="450">
        <f t="shared" si="163"/>
        <v>345.96924628182506</v>
      </c>
      <c r="BB279" s="450">
        <f t="shared" si="164"/>
        <v>347.34560120998236</v>
      </c>
      <c r="BC279" s="450">
        <f t="shared" si="165"/>
        <v>648.78749684900424</v>
      </c>
      <c r="BD279" s="450">
        <f t="shared" si="166"/>
        <v>326.38265691958657</v>
      </c>
      <c r="BE279" s="450">
        <f t="shared" si="167"/>
        <v>976.89437862364514</v>
      </c>
      <c r="BF279" s="450">
        <f t="shared" si="168"/>
        <v>753.97529619359716</v>
      </c>
      <c r="BG279" s="450">
        <f t="shared" si="169"/>
        <v>504.47189311822535</v>
      </c>
      <c r="BH279" s="450">
        <f t="shared" si="170"/>
        <v>439.30426014620622</v>
      </c>
      <c r="BI279" s="450">
        <f t="shared" si="171"/>
        <v>1154.3634988656415</v>
      </c>
      <c r="BJ279" s="450">
        <f t="shared" si="172"/>
        <v>258.80608555583569</v>
      </c>
      <c r="BK279" s="450">
        <f t="shared" si="173"/>
        <v>364.12449261406607</v>
      </c>
      <c r="BL279" s="450">
        <f t="shared" si="174"/>
        <v>129.70803816486011</v>
      </c>
      <c r="BM279" s="450">
        <f t="shared" si="175"/>
        <v>307.16535412150239</v>
      </c>
      <c r="BN279" s="450">
        <f t="shared" si="176"/>
        <v>297.79549584068565</v>
      </c>
      <c r="BQ279" s="549">
        <f t="shared" si="179"/>
        <v>41451</v>
      </c>
      <c r="BR279" s="450">
        <f t="shared" si="177"/>
        <v>542.90564797075876</v>
      </c>
      <c r="BT279" s="450">
        <f t="shared" si="180"/>
        <v>434.14888580791535</v>
      </c>
    </row>
    <row r="280" spans="1:72">
      <c r="A280" s="6">
        <v>6</v>
      </c>
      <c r="B280" s="6">
        <v>27</v>
      </c>
      <c r="C280" s="143">
        <f t="shared" si="178"/>
        <v>41086</v>
      </c>
      <c r="D280" s="82">
        <f t="shared" si="145"/>
        <v>1075.2118257833336</v>
      </c>
      <c r="E280" s="82">
        <f t="shared" si="146"/>
        <v>542.08625579581917</v>
      </c>
      <c r="F280" s="355">
        <v>1566.9413</v>
      </c>
      <c r="G280" s="355">
        <v>614.87570000000005</v>
      </c>
      <c r="H280" s="355">
        <v>303.47091</v>
      </c>
      <c r="I280" s="355">
        <v>1937.8501900000001</v>
      </c>
      <c r="J280" s="355">
        <v>1822.8089300000001</v>
      </c>
      <c r="K280" s="355">
        <v>858.84251000000006</v>
      </c>
      <c r="L280" s="355">
        <v>541.48730999999998</v>
      </c>
      <c r="M280" s="355">
        <v>1174.21424</v>
      </c>
      <c r="N280" s="355">
        <v>2427.76728</v>
      </c>
      <c r="O280" s="355">
        <v>2003.3047000000001</v>
      </c>
      <c r="P280" s="355">
        <v>811.23923000000002</v>
      </c>
      <c r="Q280" s="355">
        <v>1964.6667044000001</v>
      </c>
      <c r="R280" s="82">
        <v>805.63</v>
      </c>
      <c r="S280" s="82">
        <v>555.07000000000005</v>
      </c>
      <c r="T280" s="82">
        <v>576.92999999999995</v>
      </c>
      <c r="U280" s="82">
        <v>560.23</v>
      </c>
      <c r="V280" s="82">
        <v>623.65</v>
      </c>
      <c r="W280" s="82">
        <v>627.9</v>
      </c>
      <c r="X280" s="82">
        <v>1368.75</v>
      </c>
      <c r="Y280" s="82">
        <v>557.86</v>
      </c>
      <c r="Z280" s="82">
        <v>2093.34</v>
      </c>
      <c r="AA280" s="82">
        <v>1536.38</v>
      </c>
      <c r="AB280" s="82">
        <v>946.04</v>
      </c>
      <c r="AC280" s="82">
        <v>1203.48</v>
      </c>
      <c r="AD280" s="82">
        <v>1997.7</v>
      </c>
      <c r="AE280" s="82">
        <v>601.44760810000002</v>
      </c>
      <c r="AF280" s="10">
        <v>801.916921</v>
      </c>
      <c r="AG280" s="10">
        <v>186.2676677</v>
      </c>
      <c r="AH280" s="10">
        <v>602.63769009999999</v>
      </c>
      <c r="AI280" s="10">
        <v>583.65588219999995</v>
      </c>
      <c r="AK280" s="450">
        <f t="shared" si="147"/>
        <v>789.98805142424999</v>
      </c>
      <c r="AL280" s="450">
        <f t="shared" si="148"/>
        <v>309.99531131837665</v>
      </c>
      <c r="AM280" s="450">
        <f t="shared" si="149"/>
        <v>152.99768590874717</v>
      </c>
      <c r="AN280" s="450">
        <f t="shared" si="150"/>
        <v>976.98522309049667</v>
      </c>
      <c r="AO280" s="450">
        <f t="shared" si="151"/>
        <v>918.98610032770364</v>
      </c>
      <c r="AP280" s="450">
        <f t="shared" si="152"/>
        <v>432.99345097050673</v>
      </c>
      <c r="AQ280" s="450">
        <f t="shared" si="153"/>
        <v>272.99587093521552</v>
      </c>
      <c r="AR280" s="450">
        <f t="shared" si="154"/>
        <v>591.99104613057727</v>
      </c>
      <c r="AS280" s="450">
        <f t="shared" si="155"/>
        <v>1223.9814872699774</v>
      </c>
      <c r="AT280" s="450">
        <f t="shared" si="156"/>
        <v>1009.9847239727754</v>
      </c>
      <c r="AU280" s="450">
        <f t="shared" si="157"/>
        <v>408.99381396521301</v>
      </c>
      <c r="AV280" s="450">
        <f t="shared" si="158"/>
        <v>990.50501860347867</v>
      </c>
      <c r="AW280" s="450">
        <f t="shared" si="159"/>
        <v>406.16586841441892</v>
      </c>
      <c r="AX280" s="450">
        <f t="shared" si="160"/>
        <v>279.84371061255359</v>
      </c>
      <c r="AY280" s="450">
        <f t="shared" si="161"/>
        <v>290.86463322409878</v>
      </c>
      <c r="AZ280" s="450">
        <f t="shared" si="162"/>
        <v>282.44517267456519</v>
      </c>
      <c r="BA280" s="450">
        <f t="shared" si="163"/>
        <v>314.41895639021931</v>
      </c>
      <c r="BB280" s="450">
        <f t="shared" si="164"/>
        <v>316.56163347617843</v>
      </c>
      <c r="BC280" s="450">
        <f t="shared" si="165"/>
        <v>690.06806150743637</v>
      </c>
      <c r="BD280" s="450">
        <f t="shared" si="166"/>
        <v>281.25031509957148</v>
      </c>
      <c r="BE280" s="450">
        <f t="shared" si="167"/>
        <v>1055.3768590874718</v>
      </c>
      <c r="BF280" s="450">
        <f t="shared" si="168"/>
        <v>774.58028737080917</v>
      </c>
      <c r="BG280" s="450">
        <f t="shared" si="169"/>
        <v>476.95487774136626</v>
      </c>
      <c r="BH280" s="450">
        <f t="shared" si="170"/>
        <v>606.74565162591375</v>
      </c>
      <c r="BI280" s="450">
        <f t="shared" si="171"/>
        <v>1007.1590622636753</v>
      </c>
      <c r="BJ280" s="450">
        <f t="shared" si="172"/>
        <v>303.22541371313338</v>
      </c>
      <c r="BK280" s="450">
        <f t="shared" si="173"/>
        <v>404.29388505167634</v>
      </c>
      <c r="BL280" s="450">
        <f t="shared" si="174"/>
        <v>93.908579631963704</v>
      </c>
      <c r="BM280" s="450">
        <f t="shared" si="175"/>
        <v>303.8254046382657</v>
      </c>
      <c r="BN280" s="450">
        <f t="shared" si="176"/>
        <v>294.25554938240481</v>
      </c>
      <c r="BQ280" s="549">
        <f t="shared" si="179"/>
        <v>41452</v>
      </c>
      <c r="BR280" s="450">
        <f t="shared" si="177"/>
        <v>507.42432708595913</v>
      </c>
      <c r="BT280" s="450">
        <f t="shared" si="180"/>
        <v>407.57984118981597</v>
      </c>
    </row>
    <row r="281" spans="1:72">
      <c r="A281" s="6">
        <v>6</v>
      </c>
      <c r="B281" s="6">
        <v>28</v>
      </c>
      <c r="C281" s="143">
        <f t="shared" si="178"/>
        <v>41087</v>
      </c>
      <c r="D281" s="82">
        <f t="shared" si="145"/>
        <v>1069.5097251166669</v>
      </c>
      <c r="E281" s="82">
        <f t="shared" si="146"/>
        <v>539.21144515251899</v>
      </c>
      <c r="F281" s="355">
        <v>1541.1561900000002</v>
      </c>
      <c r="G281" s="355">
        <v>680.33021000000008</v>
      </c>
      <c r="H281" s="355">
        <v>287.60315000000003</v>
      </c>
      <c r="I281" s="355">
        <v>1596.69335</v>
      </c>
      <c r="J281" s="355">
        <v>1697.85032</v>
      </c>
      <c r="K281" s="355">
        <v>767.60289</v>
      </c>
      <c r="L281" s="355">
        <v>640.66080999999997</v>
      </c>
      <c r="M281" s="355">
        <v>1382.4785899999999</v>
      </c>
      <c r="N281" s="355">
        <v>2485.28791</v>
      </c>
      <c r="O281" s="355">
        <v>1949.7510100000002</v>
      </c>
      <c r="P281" s="355">
        <v>749.75166000000002</v>
      </c>
      <c r="Q281" s="355">
        <v>1955.5229076999999</v>
      </c>
      <c r="R281" s="82">
        <v>805.74</v>
      </c>
      <c r="S281" s="82">
        <v>638.46</v>
      </c>
      <c r="T281" s="82">
        <v>556.12</v>
      </c>
      <c r="U281" s="82">
        <v>563.84</v>
      </c>
      <c r="V281" s="82">
        <v>673.26</v>
      </c>
      <c r="W281" s="82">
        <v>655.08000000000004</v>
      </c>
      <c r="X281" s="82">
        <v>1317.59</v>
      </c>
      <c r="Y281" s="82">
        <v>610.30999999999995</v>
      </c>
      <c r="Z281" s="82">
        <v>2199.4699999999998</v>
      </c>
      <c r="AA281" s="82">
        <v>1567.99</v>
      </c>
      <c r="AB281" s="82">
        <v>1063.69</v>
      </c>
      <c r="AC281" s="82">
        <v>1328.36</v>
      </c>
      <c r="AD281" s="82">
        <v>1829.59</v>
      </c>
      <c r="AE281" s="82">
        <v>501.38154660000004</v>
      </c>
      <c r="AF281" s="10">
        <v>711.51035840000009</v>
      </c>
      <c r="AG281" s="10">
        <v>213.56021490000001</v>
      </c>
      <c r="AH281" s="10">
        <v>603.09388820000004</v>
      </c>
      <c r="AI281" s="10">
        <v>511.55674770000007</v>
      </c>
      <c r="AK281" s="450">
        <f t="shared" si="147"/>
        <v>776.98824804638275</v>
      </c>
      <c r="AL281" s="450">
        <f t="shared" si="148"/>
        <v>342.99481220065542</v>
      </c>
      <c r="AM281" s="450">
        <f t="shared" si="149"/>
        <v>144.99780690698262</v>
      </c>
      <c r="AN281" s="450">
        <f t="shared" si="150"/>
        <v>804.98782455255855</v>
      </c>
      <c r="AO281" s="450">
        <f t="shared" si="151"/>
        <v>855.98705318880764</v>
      </c>
      <c r="AP281" s="450">
        <f t="shared" si="152"/>
        <v>386.99414671036044</v>
      </c>
      <c r="AQ281" s="450">
        <f t="shared" si="153"/>
        <v>322.995114696244</v>
      </c>
      <c r="AR281" s="450">
        <f t="shared" si="154"/>
        <v>696.98945802873709</v>
      </c>
      <c r="AS281" s="450">
        <f t="shared" si="155"/>
        <v>1252.9810486513738</v>
      </c>
      <c r="AT281" s="450">
        <f t="shared" si="156"/>
        <v>982.98513234182008</v>
      </c>
      <c r="AU281" s="450">
        <f t="shared" si="157"/>
        <v>377.99428283337534</v>
      </c>
      <c r="AV281" s="450">
        <f t="shared" si="158"/>
        <v>985.89508832871184</v>
      </c>
      <c r="AW281" s="450">
        <f t="shared" si="159"/>
        <v>406.2213259389967</v>
      </c>
      <c r="AX281" s="450">
        <f t="shared" si="160"/>
        <v>321.88555583564408</v>
      </c>
      <c r="AY281" s="450">
        <f t="shared" si="161"/>
        <v>280.37307789261405</v>
      </c>
      <c r="AZ281" s="450">
        <f t="shared" si="162"/>
        <v>284.26518779934463</v>
      </c>
      <c r="BA281" s="450">
        <f t="shared" si="163"/>
        <v>339.43029997479204</v>
      </c>
      <c r="BB281" s="450">
        <f t="shared" si="164"/>
        <v>330.26468364003028</v>
      </c>
      <c r="BC281" s="450">
        <f t="shared" si="165"/>
        <v>664.27527098563144</v>
      </c>
      <c r="BD281" s="450">
        <f t="shared" si="166"/>
        <v>307.69347113687923</v>
      </c>
      <c r="BE281" s="450">
        <f t="shared" si="167"/>
        <v>1108.8832871187294</v>
      </c>
      <c r="BF281" s="450">
        <f t="shared" si="168"/>
        <v>790.51676329720192</v>
      </c>
      <c r="BG281" s="450">
        <f t="shared" si="169"/>
        <v>536.2692210738594</v>
      </c>
      <c r="BH281" s="450">
        <f t="shared" si="170"/>
        <v>669.70506680110907</v>
      </c>
      <c r="BI281" s="450">
        <f t="shared" si="171"/>
        <v>922.40483992941768</v>
      </c>
      <c r="BJ281" s="450">
        <f t="shared" si="172"/>
        <v>252.77617675825562</v>
      </c>
      <c r="BK281" s="450">
        <f t="shared" si="173"/>
        <v>358.71457443912277</v>
      </c>
      <c r="BL281" s="450">
        <f t="shared" si="174"/>
        <v>107.66837151499874</v>
      </c>
      <c r="BM281" s="450">
        <f t="shared" si="175"/>
        <v>304.05540115956643</v>
      </c>
      <c r="BN281" s="450">
        <f t="shared" si="176"/>
        <v>257.90609916813719</v>
      </c>
      <c r="BQ281" s="549">
        <f t="shared" si="179"/>
        <v>41453</v>
      </c>
      <c r="BR281" s="450">
        <f t="shared" si="177"/>
        <v>481.1512788757247</v>
      </c>
      <c r="BT281" s="450">
        <f t="shared" si="180"/>
        <v>382.49421477186786</v>
      </c>
    </row>
    <row r="282" spans="1:72">
      <c r="A282" s="6">
        <v>6</v>
      </c>
      <c r="B282" s="6">
        <v>29</v>
      </c>
      <c r="C282" s="143">
        <f t="shared" si="178"/>
        <v>41088</v>
      </c>
      <c r="D282" s="82">
        <f t="shared" si="145"/>
        <v>1060.9267321366667</v>
      </c>
      <c r="E282" s="82">
        <f t="shared" si="146"/>
        <v>534.88418384783574</v>
      </c>
      <c r="F282" s="355">
        <v>1586.7760000000001</v>
      </c>
      <c r="G282" s="355">
        <v>716.03267000000005</v>
      </c>
      <c r="H282" s="355">
        <v>285.61968000000002</v>
      </c>
      <c r="I282" s="355">
        <v>1555.0404800000001</v>
      </c>
      <c r="J282" s="355">
        <v>1737.51972</v>
      </c>
      <c r="K282" s="355">
        <v>759.66901000000007</v>
      </c>
      <c r="L282" s="355">
        <v>563.30547999999999</v>
      </c>
      <c r="M282" s="355">
        <v>1388.4290000000001</v>
      </c>
      <c r="N282" s="355">
        <v>2362.31277</v>
      </c>
      <c r="O282" s="355">
        <v>1983.47</v>
      </c>
      <c r="P282" s="355">
        <v>753.71860000000004</v>
      </c>
      <c r="Q282" s="355">
        <v>1754.4783884999999</v>
      </c>
      <c r="R282" s="82">
        <v>814.3</v>
      </c>
      <c r="S282" s="82">
        <v>817.24</v>
      </c>
      <c r="T282" s="82">
        <v>587.52</v>
      </c>
      <c r="U282" s="82">
        <v>574.30999999999995</v>
      </c>
      <c r="V282" s="82">
        <v>694.68</v>
      </c>
      <c r="W282" s="82">
        <v>627.69000000000005</v>
      </c>
      <c r="X282" s="82">
        <v>1341.2</v>
      </c>
      <c r="Y282" s="82">
        <v>543.49</v>
      </c>
      <c r="Z282" s="82">
        <v>2136.69</v>
      </c>
      <c r="AA282" s="82">
        <v>1390.67</v>
      </c>
      <c r="AB282" s="82">
        <v>989.1</v>
      </c>
      <c r="AC282" s="82">
        <v>1764.31</v>
      </c>
      <c r="AD282" s="82">
        <v>1659.61</v>
      </c>
      <c r="AE282" s="82">
        <v>449.7518225</v>
      </c>
      <c r="AF282" s="10">
        <v>605.07735820000005</v>
      </c>
      <c r="AG282" s="10">
        <v>197.33543029999998</v>
      </c>
      <c r="AH282" s="10">
        <v>623.36495159999993</v>
      </c>
      <c r="AI282" s="10">
        <v>565.09060299999999</v>
      </c>
      <c r="AK282" s="450">
        <f t="shared" si="147"/>
        <v>799.98790017645581</v>
      </c>
      <c r="AL282" s="450">
        <f t="shared" si="148"/>
        <v>360.99453995462568</v>
      </c>
      <c r="AM282" s="450">
        <f t="shared" si="149"/>
        <v>143.99782203176204</v>
      </c>
      <c r="AN282" s="450">
        <f t="shared" si="150"/>
        <v>783.9881421729267</v>
      </c>
      <c r="AO282" s="450">
        <f t="shared" si="151"/>
        <v>875.98675069321905</v>
      </c>
      <c r="AP282" s="450">
        <f t="shared" si="152"/>
        <v>382.99420720947825</v>
      </c>
      <c r="AQ282" s="450">
        <f t="shared" si="153"/>
        <v>283.99570456264178</v>
      </c>
      <c r="AR282" s="450">
        <f t="shared" si="154"/>
        <v>699.98941265439885</v>
      </c>
      <c r="AS282" s="450">
        <f t="shared" si="155"/>
        <v>1190.9819863876985</v>
      </c>
      <c r="AT282" s="450">
        <f t="shared" si="156"/>
        <v>999.98487522056973</v>
      </c>
      <c r="AU282" s="450">
        <f t="shared" si="157"/>
        <v>379.99425258381649</v>
      </c>
      <c r="AV282" s="450">
        <f t="shared" si="158"/>
        <v>884.5366213763549</v>
      </c>
      <c r="AW282" s="450">
        <f t="shared" si="159"/>
        <v>410.53692966977565</v>
      </c>
      <c r="AX282" s="450">
        <f t="shared" si="160"/>
        <v>412.01915805394503</v>
      </c>
      <c r="AY282" s="450">
        <f t="shared" si="161"/>
        <v>296.2036803629947</v>
      </c>
      <c r="AZ282" s="450">
        <f t="shared" si="162"/>
        <v>289.54373582051926</v>
      </c>
      <c r="BA282" s="450">
        <f t="shared" si="163"/>
        <v>350.22939248802618</v>
      </c>
      <c r="BB282" s="450">
        <f t="shared" si="164"/>
        <v>316.45576002016639</v>
      </c>
      <c r="BC282" s="450">
        <f t="shared" si="165"/>
        <v>676.17847239727757</v>
      </c>
      <c r="BD282" s="450">
        <f t="shared" si="166"/>
        <v>274.00554575245775</v>
      </c>
      <c r="BE282" s="450">
        <f t="shared" si="167"/>
        <v>1077.232165364255</v>
      </c>
      <c r="BF282" s="450">
        <f t="shared" si="168"/>
        <v>701.1192336778422</v>
      </c>
      <c r="BG282" s="450">
        <f t="shared" si="169"/>
        <v>498.66397781699015</v>
      </c>
      <c r="BH282" s="450">
        <f t="shared" si="170"/>
        <v>889.49331988908489</v>
      </c>
      <c r="BI282" s="450">
        <f t="shared" si="171"/>
        <v>836.70783967733792</v>
      </c>
      <c r="BJ282" s="450">
        <f t="shared" si="172"/>
        <v>226.74657045626418</v>
      </c>
      <c r="BK282" s="450">
        <f t="shared" si="173"/>
        <v>305.05538603478703</v>
      </c>
      <c r="BL282" s="450">
        <f t="shared" si="174"/>
        <v>99.488495235694472</v>
      </c>
      <c r="BM282" s="450">
        <f t="shared" si="175"/>
        <v>314.2752465843206</v>
      </c>
      <c r="BN282" s="450">
        <f t="shared" si="176"/>
        <v>284.89569095034028</v>
      </c>
      <c r="BQ282" s="549">
        <f t="shared" si="179"/>
        <v>41454</v>
      </c>
      <c r="BR282" s="450">
        <f t="shared" si="177"/>
        <v>451.56696619611796</v>
      </c>
      <c r="BT282" s="450">
        <f t="shared" si="180"/>
        <v>396.76556843962692</v>
      </c>
    </row>
    <row r="283" spans="1:72">
      <c r="A283" s="6">
        <v>6</v>
      </c>
      <c r="B283" s="6">
        <v>30</v>
      </c>
      <c r="C283" s="143">
        <f t="shared" si="178"/>
        <v>41089</v>
      </c>
      <c r="D283" s="82">
        <f t="shared" si="145"/>
        <v>1018.8119537833335</v>
      </c>
      <c r="E283" s="82">
        <f t="shared" si="146"/>
        <v>513.65130492688741</v>
      </c>
      <c r="F283" s="355">
        <v>1547.1066000000001</v>
      </c>
      <c r="G283" s="355">
        <v>638.67734000000007</v>
      </c>
      <c r="H283" s="355">
        <v>249.91722000000001</v>
      </c>
      <c r="I283" s="355">
        <v>1549.09007</v>
      </c>
      <c r="J283" s="355">
        <v>1660.1643900000001</v>
      </c>
      <c r="K283" s="355">
        <v>714.04920000000004</v>
      </c>
      <c r="L283" s="355">
        <v>495.86750000000001</v>
      </c>
      <c r="M283" s="355">
        <v>1261.4869200000001</v>
      </c>
      <c r="N283" s="355">
        <v>1931.89978</v>
      </c>
      <c r="O283" s="355">
        <v>2314.7094900000002</v>
      </c>
      <c r="P283" s="355">
        <v>721.98307999999997</v>
      </c>
      <c r="Q283" s="355">
        <v>1650.5048911000001</v>
      </c>
      <c r="R283" s="82">
        <v>954.08</v>
      </c>
      <c r="S283" s="82">
        <v>513.37</v>
      </c>
      <c r="T283" s="82">
        <v>544.91999999999996</v>
      </c>
      <c r="U283" s="82">
        <v>602.44000000000005</v>
      </c>
      <c r="V283" s="82">
        <v>645.46</v>
      </c>
      <c r="W283" s="82">
        <v>591.66999999999996</v>
      </c>
      <c r="X283" s="82">
        <v>1475.08</v>
      </c>
      <c r="Y283" s="82">
        <v>571.49</v>
      </c>
      <c r="Z283" s="82">
        <v>1929.31</v>
      </c>
      <c r="AA283" s="82">
        <v>1287.9100000000001</v>
      </c>
      <c r="AB283" s="82">
        <v>964.13</v>
      </c>
      <c r="AC283" s="82">
        <v>1616.49</v>
      </c>
      <c r="AD283" s="82">
        <v>1508.58</v>
      </c>
      <c r="AE283" s="82">
        <v>471.84767829999998</v>
      </c>
      <c r="AF283" s="10">
        <v>541.60631820000003</v>
      </c>
      <c r="AG283" s="10">
        <v>196.7403893</v>
      </c>
      <c r="AH283" s="82">
        <v>659.02774220000003</v>
      </c>
      <c r="AI283" s="10">
        <v>754.75000439999997</v>
      </c>
      <c r="AK283" s="450">
        <f t="shared" si="147"/>
        <v>779.98820267204439</v>
      </c>
      <c r="AL283" s="450">
        <f t="shared" si="148"/>
        <v>321.99512982102345</v>
      </c>
      <c r="AM283" s="450">
        <f t="shared" si="149"/>
        <v>125.99809427779179</v>
      </c>
      <c r="AN283" s="450">
        <f t="shared" si="150"/>
        <v>780.98818754726494</v>
      </c>
      <c r="AO283" s="450">
        <f t="shared" si="151"/>
        <v>836.98734055961688</v>
      </c>
      <c r="AP283" s="450">
        <f t="shared" si="152"/>
        <v>359.99455507940513</v>
      </c>
      <c r="AQ283" s="450">
        <f t="shared" si="153"/>
        <v>249.99621880514243</v>
      </c>
      <c r="AR283" s="450">
        <f t="shared" si="154"/>
        <v>635.9903806402823</v>
      </c>
      <c r="AS283" s="450">
        <f t="shared" si="155"/>
        <v>973.9852684648348</v>
      </c>
      <c r="AT283" s="450">
        <f t="shared" si="156"/>
        <v>1166.9823493824049</v>
      </c>
      <c r="AU283" s="450">
        <f t="shared" si="157"/>
        <v>363.99449458028732</v>
      </c>
      <c r="AV283" s="450">
        <f t="shared" si="158"/>
        <v>832.11741421729266</v>
      </c>
      <c r="AW283" s="450">
        <f t="shared" si="159"/>
        <v>481.00831862868665</v>
      </c>
      <c r="AX283" s="450">
        <f t="shared" si="160"/>
        <v>258.82026720443662</v>
      </c>
      <c r="AY283" s="450">
        <f t="shared" si="161"/>
        <v>274.72649357196872</v>
      </c>
      <c r="AZ283" s="450">
        <f t="shared" si="162"/>
        <v>303.72573733299726</v>
      </c>
      <c r="BA283" s="450">
        <f t="shared" si="163"/>
        <v>325.41467103604742</v>
      </c>
      <c r="BB283" s="450">
        <f t="shared" si="164"/>
        <v>298.29594151751951</v>
      </c>
      <c r="BC283" s="450">
        <f t="shared" si="165"/>
        <v>743.67532140156288</v>
      </c>
      <c r="BD283" s="450">
        <f t="shared" si="166"/>
        <v>288.12200655407111</v>
      </c>
      <c r="BE283" s="450">
        <f t="shared" si="167"/>
        <v>972.67960675573477</v>
      </c>
      <c r="BF283" s="450">
        <f t="shared" si="168"/>
        <v>649.31182253592135</v>
      </c>
      <c r="BG283" s="450">
        <f t="shared" si="169"/>
        <v>486.07511973783716</v>
      </c>
      <c r="BH283" s="450">
        <f t="shared" si="170"/>
        <v>814.96849004285355</v>
      </c>
      <c r="BI283" s="450">
        <f t="shared" si="171"/>
        <v>760.56465843206445</v>
      </c>
      <c r="BJ283" s="450">
        <f t="shared" si="172"/>
        <v>237.88640196622131</v>
      </c>
      <c r="BK283" s="450">
        <f t="shared" si="173"/>
        <v>273.05587002772876</v>
      </c>
      <c r="BL283" s="450">
        <f t="shared" si="174"/>
        <v>99.188499773128314</v>
      </c>
      <c r="BM283" s="450">
        <f t="shared" si="175"/>
        <v>332.25497464078649</v>
      </c>
      <c r="BN283" s="450">
        <f t="shared" si="176"/>
        <v>380.51424471893114</v>
      </c>
      <c r="BQ283" s="549">
        <f t="shared" si="179"/>
        <v>41455</v>
      </c>
      <c r="BR283" s="450">
        <f t="shared" si="177"/>
        <v>422.82254353415681</v>
      </c>
      <c r="BT283" s="450">
        <f t="shared" si="180"/>
        <v>372.2543696496092</v>
      </c>
    </row>
    <row r="284" spans="1:72">
      <c r="A284" s="6">
        <v>7</v>
      </c>
      <c r="B284" s="6">
        <v>1</v>
      </c>
      <c r="C284" s="143">
        <f t="shared" si="178"/>
        <v>41090</v>
      </c>
      <c r="D284" s="82">
        <f t="shared" si="145"/>
        <v>978.5393700733332</v>
      </c>
      <c r="E284" s="82">
        <f t="shared" si="146"/>
        <v>493.34719964170529</v>
      </c>
      <c r="F284" s="355">
        <v>1721.6519600000001</v>
      </c>
      <c r="G284" s="355">
        <v>604.95835</v>
      </c>
      <c r="H284" s="355">
        <v>232.06599</v>
      </c>
      <c r="I284" s="355">
        <v>1533.2223100000001</v>
      </c>
      <c r="J284" s="355">
        <v>1644.2966300000001</v>
      </c>
      <c r="K284" s="355">
        <v>714.04920000000004</v>
      </c>
      <c r="L284" s="355">
        <v>543.47077999999999</v>
      </c>
      <c r="M284" s="355">
        <v>1233.7183400000001</v>
      </c>
      <c r="N284" s="355">
        <v>2025.1228700000001</v>
      </c>
      <c r="O284" s="355">
        <v>2546.7754800000002</v>
      </c>
      <c r="P284" s="355">
        <v>668.42939000000001</v>
      </c>
      <c r="Q284" s="355">
        <v>1470.4653192000001</v>
      </c>
      <c r="R284" s="82">
        <v>877.06</v>
      </c>
      <c r="S284" s="82">
        <v>431.89</v>
      </c>
      <c r="T284" s="82">
        <v>441</v>
      </c>
      <c r="U284" s="82">
        <v>437.63</v>
      </c>
      <c r="V284" s="82">
        <v>466.43</v>
      </c>
      <c r="W284" s="82">
        <v>520.02</v>
      </c>
      <c r="X284" s="82">
        <v>1275.74</v>
      </c>
      <c r="Y284" s="82">
        <v>369.74</v>
      </c>
      <c r="Z284" s="82">
        <v>2092.96</v>
      </c>
      <c r="AA284" s="82">
        <v>1173.3800000000001</v>
      </c>
      <c r="AB284" s="82">
        <v>872.98</v>
      </c>
      <c r="AC284" s="82">
        <v>1385.03</v>
      </c>
      <c r="AD284" s="82">
        <v>1517.6</v>
      </c>
      <c r="AE284" s="82">
        <v>453.77826659999999</v>
      </c>
      <c r="AF284" s="10">
        <v>561.56002640000008</v>
      </c>
      <c r="AG284" s="10">
        <v>177.40155680000001</v>
      </c>
      <c r="AH284" s="82">
        <v>670.65087640000002</v>
      </c>
      <c r="AI284" s="10">
        <v>693.10375680000004</v>
      </c>
      <c r="AK284" s="450">
        <f t="shared" si="147"/>
        <v>867.98687169145455</v>
      </c>
      <c r="AL284" s="450">
        <f t="shared" si="148"/>
        <v>304.99538694227374</v>
      </c>
      <c r="AM284" s="450">
        <f t="shared" si="149"/>
        <v>116.99823040080665</v>
      </c>
      <c r="AN284" s="450">
        <f t="shared" si="150"/>
        <v>772.98830854550044</v>
      </c>
      <c r="AO284" s="450">
        <f t="shared" si="151"/>
        <v>828.98746155785227</v>
      </c>
      <c r="AP284" s="450">
        <f t="shared" si="152"/>
        <v>359.99455507940513</v>
      </c>
      <c r="AQ284" s="450">
        <f t="shared" si="153"/>
        <v>273.99585581043607</v>
      </c>
      <c r="AR284" s="450">
        <f t="shared" si="154"/>
        <v>621.9905923871944</v>
      </c>
      <c r="AS284" s="450">
        <f t="shared" si="155"/>
        <v>1020.9845576002017</v>
      </c>
      <c r="AT284" s="450">
        <f t="shared" si="156"/>
        <v>1283.9805797832116</v>
      </c>
      <c r="AU284" s="450">
        <f t="shared" si="157"/>
        <v>336.99490294933202</v>
      </c>
      <c r="AV284" s="450">
        <f t="shared" si="158"/>
        <v>741.34878709352154</v>
      </c>
      <c r="AW284" s="450">
        <f t="shared" si="159"/>
        <v>442.17796823796317</v>
      </c>
      <c r="AX284" s="450">
        <f t="shared" si="160"/>
        <v>217.74136627174187</v>
      </c>
      <c r="AY284" s="450">
        <f t="shared" si="161"/>
        <v>222.33425762540963</v>
      </c>
      <c r="AZ284" s="450">
        <f t="shared" si="162"/>
        <v>220.6352407360726</v>
      </c>
      <c r="BA284" s="450">
        <f t="shared" si="163"/>
        <v>235.15502898916057</v>
      </c>
      <c r="BB284" s="450">
        <f t="shared" si="164"/>
        <v>262.17292664481977</v>
      </c>
      <c r="BC284" s="450">
        <f t="shared" si="165"/>
        <v>643.17620368036296</v>
      </c>
      <c r="BD284" s="450">
        <f t="shared" si="166"/>
        <v>186.40786488530375</v>
      </c>
      <c r="BE284" s="450">
        <f t="shared" si="167"/>
        <v>1055.1852785480212</v>
      </c>
      <c r="BF284" s="450">
        <f t="shared" si="168"/>
        <v>591.57045626417948</v>
      </c>
      <c r="BG284" s="450">
        <f t="shared" si="169"/>
        <v>440.12099823544241</v>
      </c>
      <c r="BH284" s="450">
        <f t="shared" si="170"/>
        <v>698.27577514494578</v>
      </c>
      <c r="BI284" s="450">
        <f t="shared" si="171"/>
        <v>765.11217544744136</v>
      </c>
      <c r="BJ284" s="450">
        <f t="shared" si="172"/>
        <v>228.77653975296192</v>
      </c>
      <c r="BK284" s="450">
        <f t="shared" si="173"/>
        <v>283.1157178724477</v>
      </c>
      <c r="BL284" s="450">
        <f t="shared" si="174"/>
        <v>89.438647239727757</v>
      </c>
      <c r="BM284" s="450">
        <f t="shared" si="175"/>
        <v>338.11488600957904</v>
      </c>
      <c r="BN284" s="450">
        <f t="shared" si="176"/>
        <v>349.43471479707591</v>
      </c>
      <c r="BQ284" s="549">
        <f t="shared" si="179"/>
        <v>41456</v>
      </c>
      <c r="BR284" s="450">
        <f t="shared" si="177"/>
        <v>405.3744520796572</v>
      </c>
      <c r="BT284" s="450">
        <f t="shared" si="180"/>
        <v>354.71463493824052</v>
      </c>
    </row>
    <row r="285" spans="1:72">
      <c r="A285" s="6">
        <v>7</v>
      </c>
      <c r="B285" s="6">
        <v>2</v>
      </c>
      <c r="C285" s="143">
        <f t="shared" si="178"/>
        <v>41091</v>
      </c>
      <c r="D285" s="82">
        <f t="shared" si="145"/>
        <v>868.72270058333345</v>
      </c>
      <c r="E285" s="82">
        <f t="shared" si="146"/>
        <v>437.98126545061604</v>
      </c>
      <c r="F285" s="355">
        <v>1574.87518</v>
      </c>
      <c r="G285" s="355">
        <v>579.17323999999996</v>
      </c>
      <c r="H285" s="355">
        <v>206.28088</v>
      </c>
      <c r="I285" s="355">
        <v>1420.16452</v>
      </c>
      <c r="J285" s="355">
        <v>1515.3710800000001</v>
      </c>
      <c r="K285" s="355">
        <v>708.09879000000001</v>
      </c>
      <c r="L285" s="355">
        <v>436.36340000000001</v>
      </c>
      <c r="M285" s="355">
        <v>1069.09033</v>
      </c>
      <c r="N285" s="355">
        <v>1864.4618</v>
      </c>
      <c r="O285" s="355">
        <v>1957.68489</v>
      </c>
      <c r="P285" s="355">
        <v>549.42119000000002</v>
      </c>
      <c r="Q285" s="355">
        <v>1409.4339473</v>
      </c>
      <c r="R285" s="82">
        <v>754.24</v>
      </c>
      <c r="S285" s="82">
        <v>369.5</v>
      </c>
      <c r="T285" s="82">
        <v>356.53</v>
      </c>
      <c r="U285" s="82">
        <v>379.64</v>
      </c>
      <c r="V285" s="82">
        <v>416.39</v>
      </c>
      <c r="W285" s="82">
        <v>413.71</v>
      </c>
      <c r="X285" s="82">
        <v>1135.1199999999999</v>
      </c>
      <c r="Y285" s="82">
        <v>356.08</v>
      </c>
      <c r="Z285" s="82">
        <v>2010.12</v>
      </c>
      <c r="AA285" s="82">
        <v>1048.1500000000001</v>
      </c>
      <c r="AB285" s="82">
        <v>798.83</v>
      </c>
      <c r="AC285" s="82">
        <v>1194.29</v>
      </c>
      <c r="AD285" s="82">
        <v>1466.61</v>
      </c>
      <c r="AE285" s="82">
        <v>430.23447770000001</v>
      </c>
      <c r="AF285" s="10">
        <v>489.4212225</v>
      </c>
      <c r="AG285" s="10">
        <v>158.18173250000001</v>
      </c>
      <c r="AH285" s="82">
        <v>523.45756770000003</v>
      </c>
      <c r="AI285" s="10">
        <v>470.75676980000003</v>
      </c>
      <c r="AK285" s="450">
        <f t="shared" si="147"/>
        <v>793.98799092513229</v>
      </c>
      <c r="AL285" s="450">
        <f t="shared" si="148"/>
        <v>291.99558356440633</v>
      </c>
      <c r="AM285" s="450">
        <f t="shared" si="149"/>
        <v>103.99842702293924</v>
      </c>
      <c r="AN285" s="450">
        <f t="shared" si="150"/>
        <v>715.98917065792796</v>
      </c>
      <c r="AO285" s="450">
        <f t="shared" si="151"/>
        <v>763.98844466851529</v>
      </c>
      <c r="AP285" s="450">
        <f t="shared" si="152"/>
        <v>356.99460045374337</v>
      </c>
      <c r="AQ285" s="450">
        <f t="shared" si="153"/>
        <v>219.99667254852534</v>
      </c>
      <c r="AR285" s="450">
        <f t="shared" si="154"/>
        <v>538.99184774388709</v>
      </c>
      <c r="AS285" s="450">
        <f t="shared" si="155"/>
        <v>939.98578270733549</v>
      </c>
      <c r="AT285" s="450">
        <f t="shared" si="156"/>
        <v>986.98507184270227</v>
      </c>
      <c r="AU285" s="450">
        <f t="shared" si="157"/>
        <v>276.99581043609783</v>
      </c>
      <c r="AV285" s="450">
        <f t="shared" si="158"/>
        <v>710.57925248298466</v>
      </c>
      <c r="AW285" s="450">
        <f t="shared" si="159"/>
        <v>380.25712125031509</v>
      </c>
      <c r="AX285" s="450">
        <f t="shared" si="160"/>
        <v>186.28686664986137</v>
      </c>
      <c r="AY285" s="450">
        <f t="shared" si="161"/>
        <v>179.74792034282831</v>
      </c>
      <c r="AZ285" s="450">
        <f t="shared" si="162"/>
        <v>191.39904209730273</v>
      </c>
      <c r="BA285" s="450">
        <f t="shared" si="163"/>
        <v>209.9268968994202</v>
      </c>
      <c r="BB285" s="450">
        <f t="shared" si="164"/>
        <v>208.57574993698006</v>
      </c>
      <c r="BC285" s="450">
        <f t="shared" si="165"/>
        <v>572.28132089740348</v>
      </c>
      <c r="BD285" s="450">
        <f t="shared" si="166"/>
        <v>179.52104865137383</v>
      </c>
      <c r="BE285" s="450">
        <f t="shared" si="167"/>
        <v>1013.4207209478194</v>
      </c>
      <c r="BF285" s="450">
        <f t="shared" si="168"/>
        <v>528.43458532896398</v>
      </c>
      <c r="BG285" s="450">
        <f t="shared" si="169"/>
        <v>402.73758507688433</v>
      </c>
      <c r="BH285" s="450">
        <f t="shared" si="170"/>
        <v>602.11242752709859</v>
      </c>
      <c r="BI285" s="450">
        <f t="shared" si="171"/>
        <v>739.40509200907479</v>
      </c>
      <c r="BJ285" s="450">
        <f t="shared" si="172"/>
        <v>216.90671928409378</v>
      </c>
      <c r="BK285" s="450">
        <f t="shared" si="173"/>
        <v>246.74626796067557</v>
      </c>
      <c r="BL285" s="450">
        <f t="shared" si="174"/>
        <v>79.748793798840438</v>
      </c>
      <c r="BM285" s="450">
        <f t="shared" si="175"/>
        <v>263.90600841946053</v>
      </c>
      <c r="BN285" s="450">
        <f t="shared" si="176"/>
        <v>237.33641028485002</v>
      </c>
      <c r="BQ285" s="549">
        <f t="shared" si="179"/>
        <v>41457</v>
      </c>
      <c r="BR285" s="450">
        <f t="shared" si="177"/>
        <v>364.99606632215773</v>
      </c>
      <c r="BT285" s="450">
        <f t="shared" si="180"/>
        <v>324.49509200907482</v>
      </c>
    </row>
    <row r="286" spans="1:72">
      <c r="A286" s="6">
        <v>7</v>
      </c>
      <c r="B286" s="6">
        <v>3</v>
      </c>
      <c r="C286" s="143">
        <f t="shared" si="178"/>
        <v>41092</v>
      </c>
      <c r="D286" s="82">
        <f t="shared" si="145"/>
        <v>845.62467579999986</v>
      </c>
      <c r="E286" s="82">
        <f t="shared" si="146"/>
        <v>426.33600498116925</v>
      </c>
      <c r="F286" s="355">
        <v>1551.0735400000001</v>
      </c>
      <c r="G286" s="355">
        <v>650.57816000000003</v>
      </c>
      <c r="H286" s="355">
        <v>200.33047000000002</v>
      </c>
      <c r="I286" s="355">
        <v>1273.3877400000001</v>
      </c>
      <c r="J286" s="355">
        <v>1489.5859700000001</v>
      </c>
      <c r="K286" s="355">
        <v>628.75999000000002</v>
      </c>
      <c r="L286" s="355">
        <v>434.37993</v>
      </c>
      <c r="M286" s="355">
        <v>1009.58623</v>
      </c>
      <c r="N286" s="355">
        <v>1910.08161</v>
      </c>
      <c r="O286" s="355">
        <v>1830.74281</v>
      </c>
      <c r="P286" s="355">
        <v>539.50383999999997</v>
      </c>
      <c r="Q286" s="355">
        <v>1388.2306530000001</v>
      </c>
      <c r="R286" s="82">
        <v>721.14</v>
      </c>
      <c r="S286" s="82">
        <v>379.44</v>
      </c>
      <c r="T286" s="82">
        <v>335.8</v>
      </c>
      <c r="U286" s="82">
        <v>381.23</v>
      </c>
      <c r="V286" s="82">
        <v>377.06</v>
      </c>
      <c r="W286" s="82">
        <v>415.25</v>
      </c>
      <c r="X286" s="82">
        <v>1146.3900000000001</v>
      </c>
      <c r="Y286" s="82">
        <v>375.54</v>
      </c>
      <c r="Z286" s="82">
        <v>2053.63</v>
      </c>
      <c r="AA286" s="82">
        <v>1116.1199999999999</v>
      </c>
      <c r="AB286" s="82">
        <v>781.05</v>
      </c>
      <c r="AC286" s="82">
        <v>1087.5999999999999</v>
      </c>
      <c r="AD286" s="82">
        <v>1294.3</v>
      </c>
      <c r="AE286" s="82">
        <v>390.30722660000004</v>
      </c>
      <c r="AF286" s="10">
        <v>359.58327630000002</v>
      </c>
      <c r="AG286" s="10">
        <v>166.4528024</v>
      </c>
      <c r="AH286" s="82">
        <v>667.81451430000004</v>
      </c>
      <c r="AI286" s="10">
        <v>413.79151140000005</v>
      </c>
      <c r="AK286" s="450">
        <f t="shared" si="147"/>
        <v>781.98817242248549</v>
      </c>
      <c r="AL286" s="450">
        <f t="shared" si="148"/>
        <v>327.99503907234686</v>
      </c>
      <c r="AM286" s="450">
        <f t="shared" si="149"/>
        <v>100.99847239727755</v>
      </c>
      <c r="AN286" s="450">
        <f t="shared" si="150"/>
        <v>641.99028989160581</v>
      </c>
      <c r="AO286" s="450">
        <f t="shared" si="151"/>
        <v>750.98864129064782</v>
      </c>
      <c r="AP286" s="450">
        <f t="shared" si="152"/>
        <v>316.9952054449206</v>
      </c>
      <c r="AQ286" s="450">
        <f t="shared" si="153"/>
        <v>218.99668767330476</v>
      </c>
      <c r="AR286" s="450">
        <f t="shared" si="154"/>
        <v>508.99230148726997</v>
      </c>
      <c r="AS286" s="450">
        <f t="shared" si="155"/>
        <v>962.98543483740855</v>
      </c>
      <c r="AT286" s="450">
        <f t="shared" si="156"/>
        <v>922.98603982858583</v>
      </c>
      <c r="AU286" s="450">
        <f t="shared" si="157"/>
        <v>271.99588605999492</v>
      </c>
      <c r="AV286" s="450">
        <f t="shared" si="158"/>
        <v>699.8894141668768</v>
      </c>
      <c r="AW286" s="450">
        <f t="shared" si="159"/>
        <v>363.56944794555079</v>
      </c>
      <c r="AX286" s="450">
        <f t="shared" si="160"/>
        <v>191.29821023443407</v>
      </c>
      <c r="AY286" s="450">
        <f t="shared" si="161"/>
        <v>169.29669775649106</v>
      </c>
      <c r="AZ286" s="450">
        <f t="shared" si="162"/>
        <v>192.20065540710866</v>
      </c>
      <c r="BA286" s="450">
        <f t="shared" si="163"/>
        <v>190.09831106629696</v>
      </c>
      <c r="BB286" s="450">
        <f t="shared" si="164"/>
        <v>209.3521552810688</v>
      </c>
      <c r="BC286" s="450">
        <f t="shared" si="165"/>
        <v>577.96319637005297</v>
      </c>
      <c r="BD286" s="450">
        <f t="shared" si="166"/>
        <v>189.33198890849508</v>
      </c>
      <c r="BE286" s="450">
        <f t="shared" si="167"/>
        <v>1035.3566927148979</v>
      </c>
      <c r="BF286" s="450">
        <f t="shared" si="168"/>
        <v>562.70229392488022</v>
      </c>
      <c r="BG286" s="450">
        <f t="shared" si="169"/>
        <v>393.77363246785984</v>
      </c>
      <c r="BH286" s="450">
        <f t="shared" si="170"/>
        <v>548.32367027980831</v>
      </c>
      <c r="BI286" s="450">
        <f t="shared" si="171"/>
        <v>652.53340055457522</v>
      </c>
      <c r="BJ286" s="450">
        <f t="shared" si="172"/>
        <v>196.77702374590373</v>
      </c>
      <c r="BK286" s="450">
        <f t="shared" si="173"/>
        <v>181.28725802873709</v>
      </c>
      <c r="BL286" s="450">
        <f t="shared" si="174"/>
        <v>83.918730728510212</v>
      </c>
      <c r="BM286" s="450">
        <f t="shared" si="175"/>
        <v>336.68490763801361</v>
      </c>
      <c r="BN286" s="450">
        <f t="shared" si="176"/>
        <v>208.61684466851528</v>
      </c>
      <c r="BQ286" s="549">
        <f t="shared" si="179"/>
        <v>41458</v>
      </c>
      <c r="BR286" s="450">
        <f t="shared" si="177"/>
        <v>340.15096932190573</v>
      </c>
      <c r="BT286" s="450">
        <f t="shared" si="180"/>
        <v>332.33997335518023</v>
      </c>
    </row>
    <row r="287" spans="1:72">
      <c r="A287" s="6">
        <v>7</v>
      </c>
      <c r="B287" s="6">
        <v>4</v>
      </c>
      <c r="C287" s="143">
        <f t="shared" si="178"/>
        <v>41093</v>
      </c>
      <c r="D287" s="82">
        <f t="shared" si="145"/>
        <v>808.92753096000013</v>
      </c>
      <c r="E287" s="82">
        <f t="shared" si="146"/>
        <v>407.83451776936386</v>
      </c>
      <c r="F287" s="355">
        <v>1523.3049599999999</v>
      </c>
      <c r="G287" s="355">
        <v>489.91709000000003</v>
      </c>
      <c r="H287" s="355">
        <v>200.33047000000002</v>
      </c>
      <c r="I287" s="355">
        <v>1194.0489400000001</v>
      </c>
      <c r="J287" s="355">
        <v>1368.5943</v>
      </c>
      <c r="K287" s="355">
        <v>537.52037000000007</v>
      </c>
      <c r="L287" s="355">
        <v>364.95848000000001</v>
      </c>
      <c r="M287" s="355">
        <v>950.08213000000001</v>
      </c>
      <c r="N287" s="355">
        <v>1697.85032</v>
      </c>
      <c r="O287" s="355">
        <v>2193.7178199999998</v>
      </c>
      <c r="P287" s="355">
        <v>519.66913999999997</v>
      </c>
      <c r="Q287" s="355">
        <v>1443.8273170999998</v>
      </c>
      <c r="R287" s="82">
        <v>702.52</v>
      </c>
      <c r="S287" s="82">
        <v>374.88</v>
      </c>
      <c r="T287" s="82">
        <v>346.55</v>
      </c>
      <c r="U287" s="82">
        <v>426.52</v>
      </c>
      <c r="V287" s="82">
        <v>399.56</v>
      </c>
      <c r="W287" s="82">
        <v>375.73</v>
      </c>
      <c r="X287" s="82">
        <v>1303.1600000000001</v>
      </c>
      <c r="Y287" s="82">
        <v>318.69</v>
      </c>
      <c r="Z287" s="82">
        <v>1834.48</v>
      </c>
      <c r="AA287" s="82">
        <v>1094.02</v>
      </c>
      <c r="AB287" s="82">
        <v>802.29</v>
      </c>
      <c r="AC287" s="82">
        <v>955.47</v>
      </c>
      <c r="AD287" s="82">
        <v>1257.19</v>
      </c>
      <c r="AE287" s="82">
        <v>292.02628809999999</v>
      </c>
      <c r="AF287" s="10">
        <v>343.51716930000003</v>
      </c>
      <c r="AG287" s="10">
        <v>200.0329495</v>
      </c>
      <c r="AH287" s="82">
        <v>332.82626600000003</v>
      </c>
      <c r="AI287" s="10">
        <v>424.54191880000002</v>
      </c>
      <c r="AK287" s="450">
        <f t="shared" si="147"/>
        <v>767.98838416939748</v>
      </c>
      <c r="AL287" s="450">
        <f t="shared" si="148"/>
        <v>246.99626417948073</v>
      </c>
      <c r="AM287" s="450">
        <f t="shared" si="149"/>
        <v>100.99847239727755</v>
      </c>
      <c r="AN287" s="450">
        <f t="shared" si="150"/>
        <v>601.99089488278298</v>
      </c>
      <c r="AO287" s="450">
        <f t="shared" si="151"/>
        <v>689.98956390219303</v>
      </c>
      <c r="AP287" s="450">
        <f t="shared" si="152"/>
        <v>270.99590118477443</v>
      </c>
      <c r="AQ287" s="450">
        <f t="shared" si="153"/>
        <v>183.99721704058481</v>
      </c>
      <c r="AR287" s="450">
        <f t="shared" si="154"/>
        <v>478.9927552306529</v>
      </c>
      <c r="AS287" s="450">
        <f t="shared" si="155"/>
        <v>855.98705318880764</v>
      </c>
      <c r="AT287" s="450">
        <f t="shared" si="156"/>
        <v>1105.98327199395</v>
      </c>
      <c r="AU287" s="450">
        <f t="shared" si="157"/>
        <v>261.99603730778927</v>
      </c>
      <c r="AV287" s="450">
        <f t="shared" si="158"/>
        <v>727.91899021930919</v>
      </c>
      <c r="AW287" s="450">
        <f t="shared" si="159"/>
        <v>354.18200151247794</v>
      </c>
      <c r="AX287" s="450">
        <f t="shared" si="160"/>
        <v>188.99924376102848</v>
      </c>
      <c r="AY287" s="450">
        <f t="shared" si="161"/>
        <v>174.71641038568188</v>
      </c>
      <c r="AZ287" s="450">
        <f t="shared" si="162"/>
        <v>215.03403075371816</v>
      </c>
      <c r="BA287" s="450">
        <f t="shared" si="163"/>
        <v>201.44189563902194</v>
      </c>
      <c r="BB287" s="450">
        <f t="shared" si="164"/>
        <v>189.42777917822033</v>
      </c>
      <c r="BC287" s="450">
        <f t="shared" si="165"/>
        <v>657.00025207965723</v>
      </c>
      <c r="BD287" s="450">
        <f t="shared" si="166"/>
        <v>160.67053188807662</v>
      </c>
      <c r="BE287" s="450">
        <f t="shared" si="167"/>
        <v>924.87017897655653</v>
      </c>
      <c r="BF287" s="450">
        <f t="shared" si="168"/>
        <v>551.56037307789256</v>
      </c>
      <c r="BG287" s="450">
        <f t="shared" si="169"/>
        <v>404.48197630451222</v>
      </c>
      <c r="BH287" s="450">
        <f t="shared" si="170"/>
        <v>481.70910007562389</v>
      </c>
      <c r="BI287" s="450">
        <f t="shared" si="171"/>
        <v>633.82404839929416</v>
      </c>
      <c r="BJ287" s="450">
        <f t="shared" si="172"/>
        <v>147.22777317872448</v>
      </c>
      <c r="BK287" s="450">
        <f t="shared" si="173"/>
        <v>173.18738053945049</v>
      </c>
      <c r="BL287" s="450">
        <f t="shared" si="174"/>
        <v>100.84847466599446</v>
      </c>
      <c r="BM287" s="450">
        <f t="shared" si="175"/>
        <v>167.79746206201162</v>
      </c>
      <c r="BN287" s="450">
        <f t="shared" si="176"/>
        <v>214.03676269221074</v>
      </c>
      <c r="BQ287" s="549">
        <f t="shared" si="179"/>
        <v>41459</v>
      </c>
      <c r="BR287" s="450">
        <f t="shared" si="177"/>
        <v>294.06269665994455</v>
      </c>
      <c r="BT287" s="450">
        <f t="shared" si="180"/>
        <v>266.49596924628185</v>
      </c>
    </row>
    <row r="288" spans="1:72">
      <c r="A288" s="6">
        <v>7</v>
      </c>
      <c r="B288" s="6">
        <v>5</v>
      </c>
      <c r="C288" s="143">
        <f t="shared" si="178"/>
        <v>41094</v>
      </c>
      <c r="D288" s="82">
        <f t="shared" si="145"/>
        <v>761.64975872666662</v>
      </c>
      <c r="E288" s="82">
        <f t="shared" si="146"/>
        <v>383.99862802395126</v>
      </c>
      <c r="F288" s="355">
        <v>1580.8255900000001</v>
      </c>
      <c r="G288" s="355">
        <v>464.13198</v>
      </c>
      <c r="H288" s="355">
        <v>198.34700000000001</v>
      </c>
      <c r="I288" s="355">
        <v>1128.5944300000001</v>
      </c>
      <c r="J288" s="355">
        <v>1227.76793</v>
      </c>
      <c r="K288" s="355">
        <v>513.71873000000005</v>
      </c>
      <c r="L288" s="355">
        <v>374.87583000000001</v>
      </c>
      <c r="M288" s="355">
        <v>850.90863000000002</v>
      </c>
      <c r="N288" s="355">
        <v>1553.05701</v>
      </c>
      <c r="O288" s="355">
        <v>1918.01549</v>
      </c>
      <c r="P288" s="355">
        <v>507.76832000000002</v>
      </c>
      <c r="Q288" s="355">
        <v>1781.1758947000001</v>
      </c>
      <c r="R288" s="82">
        <v>596.72</v>
      </c>
      <c r="S288" s="82">
        <v>343</v>
      </c>
      <c r="T288" s="82">
        <v>356.03</v>
      </c>
      <c r="U288" s="82">
        <v>356.33</v>
      </c>
      <c r="V288" s="82">
        <v>382.23</v>
      </c>
      <c r="W288" s="82">
        <v>376.68</v>
      </c>
      <c r="X288" s="82">
        <v>1070.44</v>
      </c>
      <c r="Y288" s="82">
        <v>352.95</v>
      </c>
      <c r="Z288" s="82">
        <v>1498.53</v>
      </c>
      <c r="AA288" s="82">
        <v>1156.04</v>
      </c>
      <c r="AB288" s="82">
        <v>753.58</v>
      </c>
      <c r="AC288" s="82">
        <v>825.85</v>
      </c>
      <c r="AD288" s="82">
        <v>1113.1400000000001</v>
      </c>
      <c r="AE288" s="82">
        <v>284.54860620000005</v>
      </c>
      <c r="AF288" s="10">
        <v>302.28082800000004</v>
      </c>
      <c r="AG288" s="10">
        <v>240.55524160000002</v>
      </c>
      <c r="AH288" s="82">
        <v>381.77830560000001</v>
      </c>
      <c r="AI288" s="10">
        <v>359.6229457</v>
      </c>
      <c r="AK288" s="450">
        <f t="shared" si="147"/>
        <v>796.98794555079417</v>
      </c>
      <c r="AL288" s="450">
        <f t="shared" si="148"/>
        <v>233.9964608016133</v>
      </c>
      <c r="AM288" s="450">
        <f t="shared" si="149"/>
        <v>99.998487522056976</v>
      </c>
      <c r="AN288" s="450">
        <f t="shared" si="150"/>
        <v>568.99139400050422</v>
      </c>
      <c r="AO288" s="450">
        <f t="shared" si="151"/>
        <v>618.99063776153264</v>
      </c>
      <c r="AP288" s="450">
        <f t="shared" si="152"/>
        <v>258.99608268212756</v>
      </c>
      <c r="AQ288" s="450">
        <f t="shared" si="153"/>
        <v>188.99714141668767</v>
      </c>
      <c r="AR288" s="450">
        <f t="shared" si="154"/>
        <v>428.99351146962442</v>
      </c>
      <c r="AS288" s="450">
        <f t="shared" si="155"/>
        <v>782.98815729770604</v>
      </c>
      <c r="AT288" s="450">
        <f t="shared" si="156"/>
        <v>966.98537433829085</v>
      </c>
      <c r="AU288" s="450">
        <f t="shared" si="157"/>
        <v>255.99612805646584</v>
      </c>
      <c r="AV288" s="450">
        <f t="shared" si="158"/>
        <v>897.99641779682383</v>
      </c>
      <c r="AW288" s="450">
        <f t="shared" si="159"/>
        <v>300.84194605495338</v>
      </c>
      <c r="AX288" s="450">
        <f t="shared" si="160"/>
        <v>172.92664481976306</v>
      </c>
      <c r="AY288" s="450">
        <f t="shared" si="161"/>
        <v>179.49584068565665</v>
      </c>
      <c r="AZ288" s="450">
        <f t="shared" si="162"/>
        <v>179.64708847995965</v>
      </c>
      <c r="BA288" s="450">
        <f t="shared" si="163"/>
        <v>192.70481472145198</v>
      </c>
      <c r="BB288" s="450">
        <f t="shared" si="164"/>
        <v>189.90673052684647</v>
      </c>
      <c r="BC288" s="450">
        <f t="shared" si="165"/>
        <v>539.67229644567681</v>
      </c>
      <c r="BD288" s="450">
        <f t="shared" si="166"/>
        <v>177.94302999747919</v>
      </c>
      <c r="BE288" s="450">
        <f t="shared" si="167"/>
        <v>755.497857322914</v>
      </c>
      <c r="BF288" s="450">
        <f t="shared" si="168"/>
        <v>582.82833375346604</v>
      </c>
      <c r="BG288" s="450">
        <f t="shared" si="169"/>
        <v>379.9243761028485</v>
      </c>
      <c r="BH288" s="450">
        <f t="shared" si="170"/>
        <v>416.35996975044117</v>
      </c>
      <c r="BI288" s="450">
        <f t="shared" si="171"/>
        <v>561.19989916813722</v>
      </c>
      <c r="BJ288" s="450">
        <f t="shared" si="172"/>
        <v>143.45783019914296</v>
      </c>
      <c r="BK288" s="450">
        <f t="shared" si="173"/>
        <v>152.39769498361483</v>
      </c>
      <c r="BL288" s="450">
        <f t="shared" si="174"/>
        <v>121.2781656667507</v>
      </c>
      <c r="BM288" s="450">
        <f t="shared" si="175"/>
        <v>192.47708878245527</v>
      </c>
      <c r="BN288" s="450">
        <f t="shared" si="176"/>
        <v>181.30725772624149</v>
      </c>
      <c r="BQ288" s="549">
        <f t="shared" si="179"/>
        <v>41460</v>
      </c>
      <c r="BR288" s="450">
        <f t="shared" si="177"/>
        <v>274.69487441391482</v>
      </c>
      <c r="BT288" s="450">
        <f t="shared" si="180"/>
        <v>257.49610536929669</v>
      </c>
    </row>
    <row r="289" spans="1:72">
      <c r="A289" s="6">
        <v>7</v>
      </c>
      <c r="B289" s="6">
        <v>6</v>
      </c>
      <c r="C289" s="143">
        <f t="shared" si="178"/>
        <v>41095</v>
      </c>
      <c r="D289" s="82">
        <f t="shared" si="145"/>
        <v>738.98394041999984</v>
      </c>
      <c r="E289" s="82">
        <f t="shared" si="146"/>
        <v>372.57127177118878</v>
      </c>
      <c r="F289" s="355">
        <v>1870.41221</v>
      </c>
      <c r="G289" s="355">
        <v>446.28075000000001</v>
      </c>
      <c r="H289" s="355">
        <v>210.24782000000002</v>
      </c>
      <c r="I289" s="355">
        <v>1043.30522</v>
      </c>
      <c r="J289" s="355">
        <v>1100.8258499999999</v>
      </c>
      <c r="K289" s="355">
        <v>460.16504000000003</v>
      </c>
      <c r="L289" s="355">
        <v>355.04113000000001</v>
      </c>
      <c r="M289" s="355">
        <v>840.99128000000007</v>
      </c>
      <c r="N289" s="355">
        <v>1549.09007</v>
      </c>
      <c r="O289" s="355">
        <v>1818.8419900000001</v>
      </c>
      <c r="P289" s="355">
        <v>478.01627000000002</v>
      </c>
      <c r="Q289" s="355">
        <v>1678.0354546999999</v>
      </c>
      <c r="R289" s="82">
        <v>549.29999999999995</v>
      </c>
      <c r="S289" s="82">
        <v>362.59</v>
      </c>
      <c r="T289" s="82">
        <v>341.54</v>
      </c>
      <c r="U289" s="82">
        <v>376.48</v>
      </c>
      <c r="V289" s="82">
        <v>371.96</v>
      </c>
      <c r="W289" s="82">
        <v>375.83</v>
      </c>
      <c r="X289" s="82">
        <v>898.13</v>
      </c>
      <c r="Y289" s="82">
        <v>312.29000000000002</v>
      </c>
      <c r="Z289" s="82">
        <v>1469.1</v>
      </c>
      <c r="AA289" s="82">
        <v>1094.1500000000001</v>
      </c>
      <c r="AB289" s="82">
        <v>753.55</v>
      </c>
      <c r="AC289" s="82">
        <v>861.8</v>
      </c>
      <c r="AD289" s="82">
        <v>1033.06</v>
      </c>
      <c r="AE289" s="82">
        <v>231.47094900000002</v>
      </c>
      <c r="AF289" s="10">
        <v>346.51220899999998</v>
      </c>
      <c r="AG289" s="10">
        <v>207.57013550000002</v>
      </c>
      <c r="AH289" s="82">
        <v>363.03451410000002</v>
      </c>
      <c r="AI289" s="10">
        <v>369.89732030000005</v>
      </c>
      <c r="AK289" s="450">
        <f t="shared" si="147"/>
        <v>942.98573733299713</v>
      </c>
      <c r="AL289" s="450">
        <f t="shared" si="148"/>
        <v>224.99659692462819</v>
      </c>
      <c r="AM289" s="450">
        <f t="shared" si="149"/>
        <v>105.99839677338039</v>
      </c>
      <c r="AN289" s="450">
        <f t="shared" si="150"/>
        <v>525.99204436601963</v>
      </c>
      <c r="AO289" s="450">
        <f t="shared" si="151"/>
        <v>554.99160574741609</v>
      </c>
      <c r="AP289" s="450">
        <f t="shared" si="152"/>
        <v>231.99649105117217</v>
      </c>
      <c r="AQ289" s="450">
        <f t="shared" si="153"/>
        <v>178.99729266448199</v>
      </c>
      <c r="AR289" s="450">
        <f t="shared" si="154"/>
        <v>423.99358709352157</v>
      </c>
      <c r="AS289" s="450">
        <f t="shared" si="155"/>
        <v>780.98818754726494</v>
      </c>
      <c r="AT289" s="450">
        <f t="shared" si="156"/>
        <v>916.98613057726243</v>
      </c>
      <c r="AU289" s="450">
        <f t="shared" si="157"/>
        <v>240.9963549281573</v>
      </c>
      <c r="AV289" s="450">
        <f t="shared" si="158"/>
        <v>845.99720428535409</v>
      </c>
      <c r="AW289" s="450">
        <f t="shared" si="159"/>
        <v>276.93471136879253</v>
      </c>
      <c r="AX289" s="450">
        <f t="shared" si="160"/>
        <v>182.80312578774891</v>
      </c>
      <c r="AY289" s="450">
        <f t="shared" si="161"/>
        <v>172.19057222082179</v>
      </c>
      <c r="AZ289" s="450">
        <f t="shared" si="162"/>
        <v>189.80589866397781</v>
      </c>
      <c r="BA289" s="450">
        <f t="shared" si="163"/>
        <v>187.52709856314593</v>
      </c>
      <c r="BB289" s="450">
        <f t="shared" si="164"/>
        <v>189.47819510965465</v>
      </c>
      <c r="BC289" s="450">
        <f t="shared" si="165"/>
        <v>452.80060499117718</v>
      </c>
      <c r="BD289" s="450">
        <f t="shared" si="166"/>
        <v>157.44391227627932</v>
      </c>
      <c r="BE289" s="450">
        <f t="shared" si="167"/>
        <v>740.66044870178973</v>
      </c>
      <c r="BF289" s="450">
        <f t="shared" si="168"/>
        <v>551.62591378875732</v>
      </c>
      <c r="BG289" s="450">
        <f t="shared" si="169"/>
        <v>379.90925132341818</v>
      </c>
      <c r="BH289" s="450">
        <f t="shared" si="170"/>
        <v>434.48449710108389</v>
      </c>
      <c r="BI289" s="450">
        <f t="shared" si="171"/>
        <v>520.826821275523</v>
      </c>
      <c r="BJ289" s="450">
        <f t="shared" si="172"/>
        <v>116.69823493824049</v>
      </c>
      <c r="BK289" s="450">
        <f t="shared" si="173"/>
        <v>174.69735770103352</v>
      </c>
      <c r="BL289" s="450">
        <f t="shared" si="174"/>
        <v>104.64841719183262</v>
      </c>
      <c r="BM289" s="450">
        <f t="shared" si="175"/>
        <v>183.02723171162089</v>
      </c>
      <c r="BN289" s="450">
        <f t="shared" si="176"/>
        <v>186.48717937988405</v>
      </c>
      <c r="BQ289" s="549">
        <f t="shared" si="179"/>
        <v>41461</v>
      </c>
      <c r="BR289" s="450">
        <f t="shared" si="177"/>
        <v>266.51962731283083</v>
      </c>
      <c r="BT289" s="450">
        <f t="shared" si="180"/>
        <v>236.49642298966472</v>
      </c>
    </row>
    <row r="290" spans="1:72">
      <c r="A290" s="6">
        <v>7</v>
      </c>
      <c r="B290" s="6">
        <v>7</v>
      </c>
      <c r="C290" s="143">
        <f t="shared" si="178"/>
        <v>41096</v>
      </c>
      <c r="D290" s="82">
        <f t="shared" si="145"/>
        <v>680.43492836999997</v>
      </c>
      <c r="E290" s="82">
        <f t="shared" si="146"/>
        <v>343.05279554013924</v>
      </c>
      <c r="F290" s="355">
        <v>1644.2966300000001</v>
      </c>
      <c r="G290" s="355">
        <v>410.57829000000004</v>
      </c>
      <c r="H290" s="355">
        <v>210.24782000000002</v>
      </c>
      <c r="I290" s="355">
        <v>969.91683</v>
      </c>
      <c r="J290" s="355">
        <v>1079.0076799999999</v>
      </c>
      <c r="K290" s="355">
        <v>432.39645999999999</v>
      </c>
      <c r="L290" s="355">
        <v>353.05766</v>
      </c>
      <c r="M290" s="355">
        <v>831.07393000000002</v>
      </c>
      <c r="N290" s="355">
        <v>1469.75127</v>
      </c>
      <c r="O290" s="355">
        <v>1559.0074200000001</v>
      </c>
      <c r="P290" s="355">
        <v>440.33034000000004</v>
      </c>
      <c r="Q290" s="355">
        <v>1313.5530075000001</v>
      </c>
      <c r="R290" s="82">
        <v>467.44</v>
      </c>
      <c r="S290" s="82">
        <v>333.34</v>
      </c>
      <c r="T290" s="82">
        <v>324</v>
      </c>
      <c r="U290" s="82">
        <v>364.36</v>
      </c>
      <c r="V290" s="82">
        <v>351.52</v>
      </c>
      <c r="W290" s="82">
        <v>342.93</v>
      </c>
      <c r="X290" s="82">
        <v>831.74</v>
      </c>
      <c r="Y290" s="82">
        <v>315.42</v>
      </c>
      <c r="Z290" s="82">
        <v>1592.84</v>
      </c>
      <c r="AA290" s="82">
        <v>993.7</v>
      </c>
      <c r="AB290" s="82">
        <v>645.29999999999995</v>
      </c>
      <c r="AC290" s="82">
        <v>695.17</v>
      </c>
      <c r="AD290" s="82">
        <v>894.21</v>
      </c>
      <c r="AE290" s="82">
        <v>311.70231050000001</v>
      </c>
      <c r="AF290" s="10">
        <v>347.18658879999998</v>
      </c>
      <c r="AG290" s="10">
        <v>177.89742430000001</v>
      </c>
      <c r="AH290" s="356">
        <v>360</v>
      </c>
      <c r="AI290" s="10">
        <v>351.07418999999999</v>
      </c>
      <c r="AK290" s="450">
        <f t="shared" si="147"/>
        <v>828.98746155785227</v>
      </c>
      <c r="AL290" s="450">
        <f t="shared" si="148"/>
        <v>206.99686917065793</v>
      </c>
      <c r="AM290" s="450">
        <f t="shared" si="149"/>
        <v>105.99839677338039</v>
      </c>
      <c r="AN290" s="450">
        <f t="shared" si="150"/>
        <v>488.99260398285855</v>
      </c>
      <c r="AO290" s="450">
        <f t="shared" si="151"/>
        <v>543.99177211998983</v>
      </c>
      <c r="AP290" s="450">
        <f t="shared" si="152"/>
        <v>217.99670279808419</v>
      </c>
      <c r="AQ290" s="450">
        <f t="shared" si="153"/>
        <v>177.99730778926141</v>
      </c>
      <c r="AR290" s="450">
        <f t="shared" si="154"/>
        <v>418.99366271741872</v>
      </c>
      <c r="AS290" s="450">
        <f t="shared" si="155"/>
        <v>740.98879253844211</v>
      </c>
      <c r="AT290" s="450">
        <f t="shared" si="156"/>
        <v>785.9881119233678</v>
      </c>
      <c r="AU290" s="450">
        <f t="shared" si="157"/>
        <v>221.99664229896649</v>
      </c>
      <c r="AV290" s="450">
        <f t="shared" si="158"/>
        <v>662.23998361482234</v>
      </c>
      <c r="AW290" s="450">
        <f t="shared" si="159"/>
        <v>235.66422989664733</v>
      </c>
      <c r="AX290" s="450">
        <f t="shared" si="160"/>
        <v>168.05646584320644</v>
      </c>
      <c r="AY290" s="450">
        <f t="shared" si="161"/>
        <v>163.34761784723972</v>
      </c>
      <c r="AZ290" s="450">
        <f t="shared" si="162"/>
        <v>183.69548777413664</v>
      </c>
      <c r="BA290" s="450">
        <f t="shared" si="163"/>
        <v>177.22208217796822</v>
      </c>
      <c r="BB290" s="450">
        <f t="shared" si="164"/>
        <v>172.89135366775901</v>
      </c>
      <c r="BC290" s="450">
        <f t="shared" si="165"/>
        <v>419.32946811192335</v>
      </c>
      <c r="BD290" s="450">
        <f t="shared" si="166"/>
        <v>159.02193093017394</v>
      </c>
      <c r="BE290" s="450">
        <f t="shared" si="167"/>
        <v>803.04512225863368</v>
      </c>
      <c r="BF290" s="450">
        <f t="shared" si="168"/>
        <v>500.98311066296952</v>
      </c>
      <c r="BG290" s="450">
        <f t="shared" si="169"/>
        <v>325.3340055457524</v>
      </c>
      <c r="BH290" s="450">
        <f t="shared" si="170"/>
        <v>350.47643055205441</v>
      </c>
      <c r="BI290" s="450">
        <f t="shared" si="171"/>
        <v>450.82430047895133</v>
      </c>
      <c r="BJ290" s="450">
        <f t="shared" si="172"/>
        <v>157.14762314091254</v>
      </c>
      <c r="BK290" s="450">
        <f t="shared" si="173"/>
        <v>175.03735255860852</v>
      </c>
      <c r="BL290" s="450">
        <f t="shared" si="174"/>
        <v>89.688643458532894</v>
      </c>
      <c r="BM290" s="450">
        <f t="shared" si="175"/>
        <v>181.49735316359968</v>
      </c>
      <c r="BN290" s="450">
        <f t="shared" si="176"/>
        <v>176.99732291404084</v>
      </c>
      <c r="BQ290" s="549">
        <f t="shared" si="179"/>
        <v>41462</v>
      </c>
      <c r="BR290" s="450">
        <f t="shared" si="177"/>
        <v>246.14527209478194</v>
      </c>
      <c r="BT290" s="450">
        <f t="shared" si="180"/>
        <v>219.99667254852534</v>
      </c>
    </row>
    <row r="291" spans="1:72">
      <c r="A291" s="6">
        <v>7</v>
      </c>
      <c r="B291" s="6">
        <v>8</v>
      </c>
      <c r="C291" s="143">
        <f t="shared" si="178"/>
        <v>41097</v>
      </c>
      <c r="D291" s="82">
        <f t="shared" si="145"/>
        <v>653.6443097199998</v>
      </c>
      <c r="E291" s="82">
        <f t="shared" si="146"/>
        <v>329.54585132116938</v>
      </c>
      <c r="F291" s="355">
        <v>1453.8835100000001</v>
      </c>
      <c r="G291" s="355">
        <v>364.95848000000001</v>
      </c>
      <c r="H291" s="355">
        <v>198.34700000000001</v>
      </c>
      <c r="I291" s="355">
        <v>846.94168999999999</v>
      </c>
      <c r="J291" s="355">
        <v>991.73500000000001</v>
      </c>
      <c r="K291" s="355">
        <v>432.39645999999999</v>
      </c>
      <c r="L291" s="355">
        <v>374.87583000000001</v>
      </c>
      <c r="M291" s="355">
        <v>718.01614000000006</v>
      </c>
      <c r="N291" s="355">
        <v>1451.90004</v>
      </c>
      <c r="O291" s="355">
        <v>1491.56944</v>
      </c>
      <c r="P291" s="355">
        <v>450.24769000000003</v>
      </c>
      <c r="Q291" s="355">
        <v>1111.4175798000001</v>
      </c>
      <c r="R291" s="82">
        <v>376.58</v>
      </c>
      <c r="S291" s="82">
        <v>355.62</v>
      </c>
      <c r="T291" s="82">
        <v>333.39</v>
      </c>
      <c r="U291" s="82">
        <v>416.14</v>
      </c>
      <c r="V291" s="82">
        <v>441.43</v>
      </c>
      <c r="W291" s="82">
        <v>527.42999999999995</v>
      </c>
      <c r="X291" s="82">
        <v>819.15</v>
      </c>
      <c r="Y291" s="82">
        <v>390.99</v>
      </c>
      <c r="Z291" s="82">
        <v>1749.15</v>
      </c>
      <c r="AA291" s="82">
        <v>792.91</v>
      </c>
      <c r="AB291" s="82">
        <v>640.04</v>
      </c>
      <c r="AC291" s="82">
        <v>505.27</v>
      </c>
      <c r="AD291" s="82">
        <v>883.49</v>
      </c>
      <c r="AE291" s="82">
        <v>248.60812980000003</v>
      </c>
      <c r="AF291" s="10">
        <v>393.87747260000003</v>
      </c>
      <c r="AG291" s="10">
        <v>177.10403630000002</v>
      </c>
      <c r="AH291" s="82">
        <v>358.5122025</v>
      </c>
      <c r="AI291" s="10">
        <v>313.34859059999997</v>
      </c>
      <c r="AK291" s="450">
        <f t="shared" si="147"/>
        <v>732.98891353667761</v>
      </c>
      <c r="AL291" s="450">
        <f t="shared" si="148"/>
        <v>183.99721704058481</v>
      </c>
      <c r="AM291" s="450">
        <f t="shared" si="149"/>
        <v>99.998487522056976</v>
      </c>
      <c r="AN291" s="450">
        <f t="shared" si="150"/>
        <v>426.99354171918327</v>
      </c>
      <c r="AO291" s="450">
        <f t="shared" si="151"/>
        <v>499.99243761028487</v>
      </c>
      <c r="AP291" s="450">
        <f t="shared" si="152"/>
        <v>217.99670279808419</v>
      </c>
      <c r="AQ291" s="450">
        <f t="shared" si="153"/>
        <v>188.99714141668767</v>
      </c>
      <c r="AR291" s="450">
        <f t="shared" si="154"/>
        <v>361.99452482984628</v>
      </c>
      <c r="AS291" s="450">
        <f t="shared" si="155"/>
        <v>731.98892866145695</v>
      </c>
      <c r="AT291" s="450">
        <f t="shared" si="156"/>
        <v>751.98862616586837</v>
      </c>
      <c r="AU291" s="450">
        <f t="shared" si="157"/>
        <v>226.99656667506935</v>
      </c>
      <c r="AV291" s="450">
        <f t="shared" si="158"/>
        <v>560.33152498109405</v>
      </c>
      <c r="AW291" s="450">
        <f t="shared" si="159"/>
        <v>189.85631459541213</v>
      </c>
      <c r="AX291" s="450">
        <f t="shared" si="160"/>
        <v>179.28913536677589</v>
      </c>
      <c r="AY291" s="450">
        <f t="shared" si="161"/>
        <v>168.0816738089236</v>
      </c>
      <c r="AZ291" s="450">
        <f t="shared" si="162"/>
        <v>209.80085707083438</v>
      </c>
      <c r="BA291" s="450">
        <f t="shared" si="163"/>
        <v>222.55104613057725</v>
      </c>
      <c r="BB291" s="450">
        <f t="shared" si="164"/>
        <v>265.90874716410383</v>
      </c>
      <c r="BC291" s="450">
        <f t="shared" si="165"/>
        <v>412.98210234434077</v>
      </c>
      <c r="BD291" s="450">
        <f t="shared" si="166"/>
        <v>197.12125031509956</v>
      </c>
      <c r="BE291" s="450">
        <f t="shared" si="167"/>
        <v>881.85026468364003</v>
      </c>
      <c r="BF291" s="450">
        <f t="shared" si="168"/>
        <v>399.75296193597177</v>
      </c>
      <c r="BG291" s="450">
        <f t="shared" si="169"/>
        <v>322.6821275523065</v>
      </c>
      <c r="BH291" s="450">
        <f t="shared" si="170"/>
        <v>254.73657675825558</v>
      </c>
      <c r="BI291" s="450">
        <f t="shared" si="171"/>
        <v>445.41971262919083</v>
      </c>
      <c r="BJ291" s="450">
        <f t="shared" si="172"/>
        <v>125.33810426014622</v>
      </c>
      <c r="BK291" s="450">
        <f t="shared" si="173"/>
        <v>198.57699652130074</v>
      </c>
      <c r="BL291" s="450">
        <f t="shared" si="174"/>
        <v>89.288649508444678</v>
      </c>
      <c r="BM291" s="450">
        <f t="shared" si="175"/>
        <v>180.74726619611798</v>
      </c>
      <c r="BN291" s="450">
        <f t="shared" si="176"/>
        <v>157.97761058734559</v>
      </c>
      <c r="BQ291" s="549">
        <f t="shared" si="179"/>
        <v>41463</v>
      </c>
      <c r="BR291" s="450">
        <f t="shared" si="177"/>
        <v>261.82375536929669</v>
      </c>
      <c r="BT291" s="450">
        <f t="shared" si="180"/>
        <v>224.77380640282331</v>
      </c>
    </row>
    <row r="292" spans="1:72">
      <c r="A292" s="6">
        <v>7</v>
      </c>
      <c r="B292" s="6">
        <v>9</v>
      </c>
      <c r="C292" s="143">
        <f t="shared" si="178"/>
        <v>41098</v>
      </c>
      <c r="D292" s="82">
        <f t="shared" si="145"/>
        <v>658.93167573000005</v>
      </c>
      <c r="E292" s="82">
        <f t="shared" si="146"/>
        <v>332.21156646180685</v>
      </c>
      <c r="F292" s="355">
        <v>1416.19758</v>
      </c>
      <c r="G292" s="355">
        <v>347.10725000000002</v>
      </c>
      <c r="H292" s="355">
        <v>138.84290000000001</v>
      </c>
      <c r="I292" s="355">
        <v>801.32188000000008</v>
      </c>
      <c r="J292" s="355">
        <v>932.23090000000002</v>
      </c>
      <c r="K292" s="355">
        <v>420.49564000000004</v>
      </c>
      <c r="L292" s="355">
        <v>404.62788</v>
      </c>
      <c r="M292" s="355">
        <v>733.88390000000004</v>
      </c>
      <c r="N292" s="355">
        <v>1759.33789</v>
      </c>
      <c r="O292" s="355">
        <v>1753.3874800000001</v>
      </c>
      <c r="P292" s="355">
        <v>434.37993</v>
      </c>
      <c r="Q292" s="355">
        <v>1075.9729709000001</v>
      </c>
      <c r="R292" s="82">
        <v>316.92</v>
      </c>
      <c r="S292" s="82">
        <v>331.2</v>
      </c>
      <c r="T292" s="82">
        <v>352.58</v>
      </c>
      <c r="U292" s="82">
        <v>401.72</v>
      </c>
      <c r="V292" s="82">
        <v>386.62</v>
      </c>
      <c r="W292" s="82">
        <v>432.67</v>
      </c>
      <c r="X292" s="82">
        <v>778.58</v>
      </c>
      <c r="Y292" s="82">
        <v>322.98</v>
      </c>
      <c r="Z292" s="82">
        <v>2183.75</v>
      </c>
      <c r="AA292" s="82">
        <v>585.24</v>
      </c>
      <c r="AB292" s="82">
        <v>622.83000000000004</v>
      </c>
      <c r="AC292" s="82">
        <v>467.31</v>
      </c>
      <c r="AD292" s="82">
        <v>881.55</v>
      </c>
      <c r="AE292" s="82">
        <v>303.8080999</v>
      </c>
      <c r="AF292" s="10">
        <v>368.35021370000004</v>
      </c>
      <c r="AG292" s="10">
        <v>154.5321477</v>
      </c>
      <c r="AH292" s="82">
        <v>336.31717320000001</v>
      </c>
      <c r="AI292" s="10">
        <v>323.2064365</v>
      </c>
      <c r="AK292" s="450">
        <f t="shared" si="147"/>
        <v>713.98920090748675</v>
      </c>
      <c r="AL292" s="450">
        <f t="shared" si="148"/>
        <v>174.99735316359971</v>
      </c>
      <c r="AM292" s="450">
        <f t="shared" si="149"/>
        <v>69.998941265439882</v>
      </c>
      <c r="AN292" s="450">
        <f t="shared" si="150"/>
        <v>403.99388958911021</v>
      </c>
      <c r="AO292" s="450">
        <f t="shared" si="151"/>
        <v>469.99289135366774</v>
      </c>
      <c r="AP292" s="450">
        <f t="shared" si="152"/>
        <v>211.99679354676078</v>
      </c>
      <c r="AQ292" s="450">
        <f t="shared" si="153"/>
        <v>203.99691454499623</v>
      </c>
      <c r="AR292" s="450">
        <f t="shared" si="154"/>
        <v>369.99440383161078</v>
      </c>
      <c r="AS292" s="450">
        <f t="shared" si="155"/>
        <v>886.98658432064531</v>
      </c>
      <c r="AT292" s="450">
        <f t="shared" si="156"/>
        <v>883.98662969498366</v>
      </c>
      <c r="AU292" s="450">
        <f t="shared" si="157"/>
        <v>218.99668767330476</v>
      </c>
      <c r="AV292" s="450">
        <f t="shared" si="158"/>
        <v>542.46179526090248</v>
      </c>
      <c r="AW292" s="450">
        <f t="shared" si="159"/>
        <v>159.77816990168893</v>
      </c>
      <c r="AX292" s="450">
        <f t="shared" si="160"/>
        <v>166.97756491051172</v>
      </c>
      <c r="AY292" s="450">
        <f t="shared" si="161"/>
        <v>177.75649105117216</v>
      </c>
      <c r="AZ292" s="450">
        <f t="shared" si="162"/>
        <v>202.53087975800355</v>
      </c>
      <c r="BA292" s="450">
        <f t="shared" si="163"/>
        <v>194.9180741114192</v>
      </c>
      <c r="BB292" s="450">
        <f t="shared" si="164"/>
        <v>218.13461053692967</v>
      </c>
      <c r="BC292" s="450">
        <f t="shared" si="165"/>
        <v>392.52835896143182</v>
      </c>
      <c r="BD292" s="450">
        <f t="shared" si="166"/>
        <v>162.83337534660953</v>
      </c>
      <c r="BE292" s="450">
        <f t="shared" si="167"/>
        <v>1100.9579026972524</v>
      </c>
      <c r="BF292" s="450">
        <f t="shared" si="168"/>
        <v>295.05419712629191</v>
      </c>
      <c r="BG292" s="450">
        <f t="shared" si="169"/>
        <v>314.00554575245781</v>
      </c>
      <c r="BH292" s="450">
        <f t="shared" si="170"/>
        <v>235.59868918578272</v>
      </c>
      <c r="BI292" s="450">
        <f t="shared" si="171"/>
        <v>444.44164355936471</v>
      </c>
      <c r="BJ292" s="450">
        <f t="shared" si="172"/>
        <v>153.16768333753467</v>
      </c>
      <c r="BK292" s="450">
        <f t="shared" si="173"/>
        <v>185.70719117721202</v>
      </c>
      <c r="BL292" s="450">
        <f t="shared" si="174"/>
        <v>77.90882162843458</v>
      </c>
      <c r="BM292" s="450">
        <f t="shared" si="175"/>
        <v>169.55743544239979</v>
      </c>
      <c r="BN292" s="450">
        <f t="shared" si="176"/>
        <v>162.94753541719183</v>
      </c>
      <c r="BQ292" s="549">
        <f t="shared" si="179"/>
        <v>41464</v>
      </c>
      <c r="BR292" s="450">
        <f t="shared" si="177"/>
        <v>248.65608607259892</v>
      </c>
      <c r="BT292" s="450">
        <f t="shared" si="180"/>
        <v>215.06570204184521</v>
      </c>
    </row>
    <row r="293" spans="1:72">
      <c r="A293" s="6">
        <v>7</v>
      </c>
      <c r="B293" s="6">
        <v>10</v>
      </c>
      <c r="C293" s="143">
        <f t="shared" si="178"/>
        <v>41099</v>
      </c>
      <c r="D293" s="82">
        <f t="shared" si="145"/>
        <v>685.85255239999992</v>
      </c>
      <c r="E293" s="82">
        <f t="shared" si="146"/>
        <v>345.78418246809878</v>
      </c>
      <c r="F293" s="355">
        <v>1136.5283100000001</v>
      </c>
      <c r="G293" s="355">
        <v>364.95848000000001</v>
      </c>
      <c r="H293" s="355">
        <v>132.89249000000001</v>
      </c>
      <c r="I293" s="355">
        <v>894.54497000000003</v>
      </c>
      <c r="J293" s="355">
        <v>892.56150000000002</v>
      </c>
      <c r="K293" s="355">
        <v>382.80971</v>
      </c>
      <c r="L293" s="355">
        <v>481.98321000000004</v>
      </c>
      <c r="M293" s="355">
        <v>686.28062</v>
      </c>
      <c r="N293" s="355">
        <v>2239.33763</v>
      </c>
      <c r="O293" s="355">
        <v>2302.8086699999999</v>
      </c>
      <c r="P293" s="355">
        <v>446.28075000000001</v>
      </c>
      <c r="Q293" s="355">
        <v>959.26559610000004</v>
      </c>
      <c r="R293" s="82">
        <v>330.5</v>
      </c>
      <c r="S293" s="82">
        <v>314.39</v>
      </c>
      <c r="T293" s="82">
        <v>304.02999999999997</v>
      </c>
      <c r="U293" s="82">
        <v>345.82</v>
      </c>
      <c r="V293" s="82">
        <v>305.87</v>
      </c>
      <c r="W293" s="82">
        <v>425.74</v>
      </c>
      <c r="X293" s="82">
        <v>732.79</v>
      </c>
      <c r="Y293" s="82">
        <v>339.63</v>
      </c>
      <c r="Z293" s="82">
        <v>2529.81</v>
      </c>
      <c r="AA293" s="82">
        <v>536.29</v>
      </c>
      <c r="AB293" s="82">
        <v>567.16</v>
      </c>
      <c r="AC293" s="82">
        <v>626.51</v>
      </c>
      <c r="AD293" s="82">
        <v>785.44</v>
      </c>
      <c r="AE293" s="82">
        <v>308.6080973</v>
      </c>
      <c r="AF293" s="10">
        <v>353.7320398</v>
      </c>
      <c r="AG293" s="10">
        <v>147.19330869999999</v>
      </c>
      <c r="AH293" s="82">
        <v>368.07252790000001</v>
      </c>
      <c r="AI293" s="10">
        <v>333.73866219999996</v>
      </c>
      <c r="AK293" s="450">
        <f t="shared" si="147"/>
        <v>572.99133350138652</v>
      </c>
      <c r="AL293" s="450">
        <f t="shared" si="148"/>
        <v>183.99721704058481</v>
      </c>
      <c r="AM293" s="450">
        <f t="shared" si="149"/>
        <v>66.998986639778167</v>
      </c>
      <c r="AN293" s="450">
        <f t="shared" si="150"/>
        <v>450.99317872447693</v>
      </c>
      <c r="AO293" s="450">
        <f t="shared" si="151"/>
        <v>449.99319384925639</v>
      </c>
      <c r="AP293" s="450">
        <f t="shared" si="152"/>
        <v>192.99708091756995</v>
      </c>
      <c r="AQ293" s="450">
        <f t="shared" si="153"/>
        <v>242.99632467859846</v>
      </c>
      <c r="AR293" s="450">
        <f t="shared" si="154"/>
        <v>345.99476682631712</v>
      </c>
      <c r="AS293" s="450">
        <f t="shared" si="155"/>
        <v>1128.9829241240232</v>
      </c>
      <c r="AT293" s="450">
        <f t="shared" si="156"/>
        <v>1160.9824401310814</v>
      </c>
      <c r="AU293" s="450">
        <f t="shared" si="157"/>
        <v>224.99659692462819</v>
      </c>
      <c r="AV293" s="450">
        <f t="shared" si="158"/>
        <v>483.62268520292412</v>
      </c>
      <c r="AW293" s="450">
        <f t="shared" si="159"/>
        <v>166.62465339047139</v>
      </c>
      <c r="AX293" s="450">
        <f t="shared" si="160"/>
        <v>158.50264683640029</v>
      </c>
      <c r="AY293" s="450">
        <f t="shared" si="161"/>
        <v>153.27955633980335</v>
      </c>
      <c r="AZ293" s="450">
        <f t="shared" si="162"/>
        <v>174.34837408621124</v>
      </c>
      <c r="BA293" s="450">
        <f t="shared" si="163"/>
        <v>154.2072094781951</v>
      </c>
      <c r="BB293" s="450">
        <f t="shared" si="164"/>
        <v>214.64078648853038</v>
      </c>
      <c r="BC293" s="450">
        <f t="shared" si="165"/>
        <v>369.44290395765057</v>
      </c>
      <c r="BD293" s="450">
        <f t="shared" si="166"/>
        <v>171.227627930426</v>
      </c>
      <c r="BE293" s="450">
        <f t="shared" si="167"/>
        <v>1275.4272750189059</v>
      </c>
      <c r="BF293" s="450">
        <f t="shared" si="168"/>
        <v>270.37559868918578</v>
      </c>
      <c r="BG293" s="450">
        <f t="shared" si="169"/>
        <v>285.93899672296442</v>
      </c>
      <c r="BH293" s="450">
        <f t="shared" si="170"/>
        <v>315.86085202924124</v>
      </c>
      <c r="BI293" s="450">
        <f t="shared" si="171"/>
        <v>395.98689185782712</v>
      </c>
      <c r="BJ293" s="450">
        <f t="shared" si="172"/>
        <v>155.58764673556843</v>
      </c>
      <c r="BK293" s="450">
        <f t="shared" si="173"/>
        <v>178.33730264683641</v>
      </c>
      <c r="BL293" s="450">
        <f t="shared" si="174"/>
        <v>74.208877590118476</v>
      </c>
      <c r="BM293" s="450">
        <f t="shared" si="175"/>
        <v>185.56719329468112</v>
      </c>
      <c r="BN293" s="450">
        <f t="shared" si="176"/>
        <v>168.25745510461303</v>
      </c>
      <c r="BQ293" s="549">
        <f t="shared" si="179"/>
        <v>41465</v>
      </c>
      <c r="BR293" s="450">
        <f t="shared" si="177"/>
        <v>228.52464931938493</v>
      </c>
      <c r="BT293" s="450">
        <f t="shared" si="180"/>
        <v>219.81869170657927</v>
      </c>
    </row>
    <row r="294" spans="1:72">
      <c r="A294" s="6">
        <v>7</v>
      </c>
      <c r="B294" s="6">
        <v>11</v>
      </c>
      <c r="C294" s="143">
        <f t="shared" si="178"/>
        <v>41100</v>
      </c>
      <c r="D294" s="82">
        <f t="shared" si="145"/>
        <v>642.29921539333338</v>
      </c>
      <c r="E294" s="82">
        <f t="shared" si="146"/>
        <v>323.82602983323841</v>
      </c>
      <c r="F294" s="355">
        <v>1130.5779</v>
      </c>
      <c r="G294" s="355">
        <v>374.87583000000001</v>
      </c>
      <c r="H294" s="355">
        <v>113.05779</v>
      </c>
      <c r="I294" s="355">
        <v>837.02434000000005</v>
      </c>
      <c r="J294" s="355">
        <v>813.22270000000003</v>
      </c>
      <c r="K294" s="355">
        <v>440.33034000000004</v>
      </c>
      <c r="L294" s="355">
        <v>428.42952000000002</v>
      </c>
      <c r="M294" s="355">
        <v>638.67734000000007</v>
      </c>
      <c r="N294" s="355">
        <v>2013.2220500000001</v>
      </c>
      <c r="O294" s="355">
        <v>1785.123</v>
      </c>
      <c r="P294" s="355">
        <v>456.19810000000001</v>
      </c>
      <c r="Q294" s="355">
        <v>677.67236020000007</v>
      </c>
      <c r="R294" s="82">
        <v>399.31</v>
      </c>
      <c r="S294" s="82">
        <v>382.84</v>
      </c>
      <c r="T294" s="82">
        <v>384.11</v>
      </c>
      <c r="U294" s="82">
        <v>372.07</v>
      </c>
      <c r="V294" s="82">
        <v>327.79</v>
      </c>
      <c r="W294" s="82">
        <v>434.1</v>
      </c>
      <c r="X294" s="82">
        <v>786.94</v>
      </c>
      <c r="Y294" s="82">
        <v>297.3</v>
      </c>
      <c r="Z294" s="82">
        <v>2468.8000000000002</v>
      </c>
      <c r="AA294" s="82">
        <v>514.78</v>
      </c>
      <c r="AB294" s="82">
        <v>536.37</v>
      </c>
      <c r="AC294" s="82">
        <v>575.16</v>
      </c>
      <c r="AD294" s="82">
        <v>680.11</v>
      </c>
      <c r="AE294" s="82">
        <v>280.12546809999998</v>
      </c>
      <c r="AF294" s="10">
        <v>316.42296909999999</v>
      </c>
      <c r="AG294" s="10">
        <v>135.84786030000001</v>
      </c>
      <c r="AH294" s="82">
        <v>350.69733070000001</v>
      </c>
      <c r="AI294" s="10">
        <v>317.79156340000003</v>
      </c>
      <c r="AK294" s="450">
        <f t="shared" si="147"/>
        <v>569.99137887572476</v>
      </c>
      <c r="AL294" s="450">
        <f t="shared" si="148"/>
        <v>188.99714141668767</v>
      </c>
      <c r="AM294" s="450">
        <f t="shared" si="149"/>
        <v>56.999137887572473</v>
      </c>
      <c r="AN294" s="450">
        <f t="shared" si="150"/>
        <v>421.99361734308042</v>
      </c>
      <c r="AO294" s="450">
        <f t="shared" si="151"/>
        <v>409.99379884043361</v>
      </c>
      <c r="AP294" s="450">
        <f t="shared" si="152"/>
        <v>221.99664229896649</v>
      </c>
      <c r="AQ294" s="450">
        <f t="shared" si="153"/>
        <v>215.99673304764306</v>
      </c>
      <c r="AR294" s="450">
        <f t="shared" si="154"/>
        <v>321.99512982102345</v>
      </c>
      <c r="AS294" s="450">
        <f t="shared" si="155"/>
        <v>1014.9846483488783</v>
      </c>
      <c r="AT294" s="450">
        <f t="shared" si="156"/>
        <v>899.98638769851277</v>
      </c>
      <c r="AU294" s="450">
        <f t="shared" si="157"/>
        <v>229.99652130073102</v>
      </c>
      <c r="AV294" s="450">
        <f t="shared" si="158"/>
        <v>341.65483246785988</v>
      </c>
      <c r="AW294" s="450">
        <f t="shared" si="159"/>
        <v>201.31585581043609</v>
      </c>
      <c r="AX294" s="450">
        <f t="shared" si="160"/>
        <v>193.01235190320139</v>
      </c>
      <c r="AY294" s="450">
        <f t="shared" si="161"/>
        <v>193.65263423241745</v>
      </c>
      <c r="AZ294" s="450">
        <f t="shared" si="162"/>
        <v>187.5825560877237</v>
      </c>
      <c r="BA294" s="450">
        <f t="shared" si="163"/>
        <v>165.25838164860096</v>
      </c>
      <c r="BB294" s="450">
        <f t="shared" si="164"/>
        <v>218.85555835644064</v>
      </c>
      <c r="BC294" s="450">
        <f t="shared" si="165"/>
        <v>396.74313082934208</v>
      </c>
      <c r="BD294" s="450">
        <f t="shared" si="166"/>
        <v>149.88656415427275</v>
      </c>
      <c r="BE294" s="450">
        <f t="shared" si="167"/>
        <v>1244.6685152508194</v>
      </c>
      <c r="BF294" s="450">
        <f t="shared" si="168"/>
        <v>259.53113183766067</v>
      </c>
      <c r="BG294" s="450">
        <f t="shared" si="169"/>
        <v>270.41593143433323</v>
      </c>
      <c r="BH294" s="450">
        <f t="shared" si="170"/>
        <v>289.97227123771108</v>
      </c>
      <c r="BI294" s="450">
        <f t="shared" si="171"/>
        <v>342.88379127804387</v>
      </c>
      <c r="BJ294" s="450">
        <f t="shared" si="172"/>
        <v>141.22786392740105</v>
      </c>
      <c r="BK294" s="450">
        <f t="shared" si="173"/>
        <v>159.52758714393747</v>
      </c>
      <c r="BL294" s="450">
        <f t="shared" si="174"/>
        <v>68.488964103856816</v>
      </c>
      <c r="BM294" s="450">
        <f t="shared" si="175"/>
        <v>176.80732578774894</v>
      </c>
      <c r="BN294" s="450">
        <f t="shared" si="176"/>
        <v>160.2175767078397</v>
      </c>
      <c r="BQ294" s="549">
        <f t="shared" si="179"/>
        <v>41466</v>
      </c>
      <c r="BR294" s="450">
        <f t="shared" si="177"/>
        <v>211.11927146458279</v>
      </c>
      <c r="BT294" s="450">
        <f t="shared" si="180"/>
        <v>220.42610032770358</v>
      </c>
    </row>
    <row r="295" spans="1:72">
      <c r="A295" s="6">
        <v>7</v>
      </c>
      <c r="B295" s="6">
        <v>12</v>
      </c>
      <c r="C295" s="143">
        <f t="shared" si="178"/>
        <v>41101</v>
      </c>
      <c r="D295" s="82">
        <f t="shared" si="145"/>
        <v>595.82973600000003</v>
      </c>
      <c r="E295" s="82">
        <f t="shared" si="146"/>
        <v>300.39765461539628</v>
      </c>
      <c r="F295" s="355">
        <v>1021.4870500000001</v>
      </c>
      <c r="G295" s="355">
        <v>364.95848000000001</v>
      </c>
      <c r="H295" s="355">
        <v>107.10738000000001</v>
      </c>
      <c r="I295" s="355">
        <v>771.56983000000002</v>
      </c>
      <c r="J295" s="355">
        <v>791.40453000000002</v>
      </c>
      <c r="K295" s="355">
        <v>440.33034000000004</v>
      </c>
      <c r="L295" s="355">
        <v>458.18157000000002</v>
      </c>
      <c r="M295" s="355">
        <v>567.27242000000001</v>
      </c>
      <c r="N295" s="355">
        <v>1646.2800999999999</v>
      </c>
      <c r="O295" s="355">
        <v>1443.9661599999999</v>
      </c>
      <c r="P295" s="355">
        <v>444.29728</v>
      </c>
      <c r="Q295" s="355">
        <v>695.14673090000008</v>
      </c>
      <c r="R295" s="82">
        <v>416.45</v>
      </c>
      <c r="S295" s="82">
        <v>333.39</v>
      </c>
      <c r="T295" s="82">
        <v>448.35</v>
      </c>
      <c r="U295" s="82">
        <v>311.52</v>
      </c>
      <c r="V295" s="82">
        <v>359.75</v>
      </c>
      <c r="W295" s="82">
        <v>377.62</v>
      </c>
      <c r="X295" s="82">
        <v>747.45</v>
      </c>
      <c r="Y295" s="82">
        <v>317.82</v>
      </c>
      <c r="Z295" s="82">
        <v>2432.4</v>
      </c>
      <c r="AA295" s="82">
        <v>441.34</v>
      </c>
      <c r="AB295" s="82">
        <v>516.45000000000005</v>
      </c>
      <c r="AC295" s="82">
        <v>499.39</v>
      </c>
      <c r="AD295" s="82">
        <v>628.66999999999996</v>
      </c>
      <c r="AE295" s="82">
        <v>297.12380600000006</v>
      </c>
      <c r="AF295" s="10">
        <v>312.35685560000002</v>
      </c>
      <c r="AG295" s="10">
        <v>108.93217240000001</v>
      </c>
      <c r="AH295" s="82">
        <v>236.66764039999998</v>
      </c>
      <c r="AI295" s="10">
        <v>337.20973470000001</v>
      </c>
      <c r="AK295" s="450">
        <f t="shared" si="147"/>
        <v>514.99221073859337</v>
      </c>
      <c r="AL295" s="450">
        <f t="shared" si="148"/>
        <v>183.99721704058481</v>
      </c>
      <c r="AM295" s="450">
        <f t="shared" si="149"/>
        <v>53.999183261910765</v>
      </c>
      <c r="AN295" s="450">
        <f t="shared" si="150"/>
        <v>388.99411646080159</v>
      </c>
      <c r="AO295" s="450">
        <f t="shared" si="151"/>
        <v>398.9939652130073</v>
      </c>
      <c r="AP295" s="450">
        <f t="shared" si="152"/>
        <v>221.99664229896649</v>
      </c>
      <c r="AQ295" s="450">
        <f t="shared" si="153"/>
        <v>230.99650617595159</v>
      </c>
      <c r="AR295" s="450">
        <f t="shared" si="154"/>
        <v>285.99567431308293</v>
      </c>
      <c r="AS295" s="450">
        <f t="shared" si="155"/>
        <v>829.98744643307282</v>
      </c>
      <c r="AT295" s="450">
        <f t="shared" si="156"/>
        <v>727.98898916057465</v>
      </c>
      <c r="AU295" s="450">
        <f t="shared" si="157"/>
        <v>223.99661204940762</v>
      </c>
      <c r="AV295" s="450">
        <f t="shared" si="158"/>
        <v>350.46469921855311</v>
      </c>
      <c r="AW295" s="450">
        <f t="shared" si="159"/>
        <v>209.95714645828082</v>
      </c>
      <c r="AX295" s="450">
        <f t="shared" si="160"/>
        <v>168.0816738089236</v>
      </c>
      <c r="AY295" s="450">
        <f t="shared" si="161"/>
        <v>226.03982858583313</v>
      </c>
      <c r="AZ295" s="450">
        <f t="shared" si="162"/>
        <v>157.05570960423492</v>
      </c>
      <c r="BA295" s="450">
        <f t="shared" si="163"/>
        <v>181.37131333501387</v>
      </c>
      <c r="BB295" s="450">
        <f t="shared" si="164"/>
        <v>190.38064028232921</v>
      </c>
      <c r="BC295" s="450">
        <f t="shared" si="165"/>
        <v>376.8338795059239</v>
      </c>
      <c r="BD295" s="450">
        <f t="shared" si="166"/>
        <v>160.23191328459794</v>
      </c>
      <c r="BE295" s="450">
        <f t="shared" si="167"/>
        <v>1226.3171162087219</v>
      </c>
      <c r="BF295" s="450">
        <f t="shared" si="168"/>
        <v>222.50567179228634</v>
      </c>
      <c r="BG295" s="450">
        <f t="shared" si="169"/>
        <v>260.37307789261411</v>
      </c>
      <c r="BH295" s="450">
        <f t="shared" si="170"/>
        <v>251.7721199899168</v>
      </c>
      <c r="BI295" s="450">
        <f t="shared" si="171"/>
        <v>316.9498361482228</v>
      </c>
      <c r="BJ295" s="450">
        <f t="shared" si="172"/>
        <v>149.79773430804136</v>
      </c>
      <c r="BK295" s="450">
        <f t="shared" si="173"/>
        <v>157.47761814973532</v>
      </c>
      <c r="BL295" s="450">
        <f t="shared" si="174"/>
        <v>54.919169347113694</v>
      </c>
      <c r="BM295" s="450">
        <f t="shared" si="175"/>
        <v>119.31819531131836</v>
      </c>
      <c r="BN295" s="450">
        <f t="shared" si="176"/>
        <v>170.00742863624905</v>
      </c>
      <c r="BQ295" s="549">
        <f t="shared" si="179"/>
        <v>41467</v>
      </c>
      <c r="BR295" s="450">
        <f t="shared" si="177"/>
        <v>193.77924073607261</v>
      </c>
      <c r="BT295" s="450">
        <f t="shared" si="180"/>
        <v>223.25114192084698</v>
      </c>
    </row>
    <row r="296" spans="1:72">
      <c r="A296" s="6">
        <v>7</v>
      </c>
      <c r="B296" s="6">
        <v>13</v>
      </c>
      <c r="C296" s="143">
        <f t="shared" si="178"/>
        <v>41102</v>
      </c>
      <c r="D296" s="82">
        <f t="shared" si="145"/>
        <v>553.26346668999997</v>
      </c>
      <c r="E296" s="82">
        <f t="shared" si="146"/>
        <v>278.93714888049726</v>
      </c>
      <c r="F296" s="355">
        <v>904.46231999999998</v>
      </c>
      <c r="G296" s="355">
        <v>386.77665000000002</v>
      </c>
      <c r="H296" s="355">
        <v>130.90902</v>
      </c>
      <c r="I296" s="355">
        <v>743.80124999999998</v>
      </c>
      <c r="J296" s="355">
        <v>743.80124999999998</v>
      </c>
      <c r="K296" s="355">
        <v>430.41299000000004</v>
      </c>
      <c r="L296" s="355">
        <v>666.44592</v>
      </c>
      <c r="M296" s="355">
        <v>519.66913999999997</v>
      </c>
      <c r="N296" s="355">
        <v>1211.9001700000001</v>
      </c>
      <c r="O296" s="355">
        <v>1209.9167</v>
      </c>
      <c r="P296" s="355">
        <v>450.24769000000003</v>
      </c>
      <c r="Q296" s="355">
        <v>696.85251510000001</v>
      </c>
      <c r="R296" s="82">
        <v>372.4</v>
      </c>
      <c r="S296" s="82">
        <v>355.99</v>
      </c>
      <c r="T296" s="82">
        <v>400.55</v>
      </c>
      <c r="U296" s="82">
        <v>278.67</v>
      </c>
      <c r="V296" s="82">
        <v>360.67</v>
      </c>
      <c r="W296" s="82">
        <v>305.55</v>
      </c>
      <c r="X296" s="82">
        <v>709.12</v>
      </c>
      <c r="Y296" s="82">
        <v>295.72000000000003</v>
      </c>
      <c r="Z296" s="82">
        <v>2212.6</v>
      </c>
      <c r="AA296" s="82">
        <v>406.13</v>
      </c>
      <c r="AB296" s="82">
        <v>510.68</v>
      </c>
      <c r="AC296" s="82">
        <v>415.33</v>
      </c>
      <c r="AD296" s="82">
        <v>577.19000000000005</v>
      </c>
      <c r="AE296" s="82">
        <v>311.18660829999999</v>
      </c>
      <c r="AF296" s="10">
        <v>207.6098049</v>
      </c>
      <c r="AG296" s="10">
        <v>60.654512599999997</v>
      </c>
      <c r="AH296" s="82">
        <v>419.26588859999998</v>
      </c>
      <c r="AI296" s="10">
        <v>303.39157120000004</v>
      </c>
      <c r="AK296" s="450">
        <f t="shared" si="147"/>
        <v>455.99310310057979</v>
      </c>
      <c r="AL296" s="450">
        <f t="shared" si="148"/>
        <v>194.9970506680111</v>
      </c>
      <c r="AM296" s="450">
        <f t="shared" si="149"/>
        <v>65.999001764557605</v>
      </c>
      <c r="AN296" s="450">
        <f t="shared" si="150"/>
        <v>374.99432820771364</v>
      </c>
      <c r="AO296" s="450">
        <f t="shared" si="151"/>
        <v>374.99432820771364</v>
      </c>
      <c r="AP296" s="450">
        <f t="shared" si="152"/>
        <v>216.99671792286364</v>
      </c>
      <c r="AQ296" s="450">
        <f t="shared" si="153"/>
        <v>335.99491807411141</v>
      </c>
      <c r="AR296" s="450">
        <f t="shared" si="154"/>
        <v>261.99603730778927</v>
      </c>
      <c r="AS296" s="450">
        <f t="shared" si="155"/>
        <v>610.99075875976814</v>
      </c>
      <c r="AT296" s="450">
        <f t="shared" si="156"/>
        <v>609.99077388454748</v>
      </c>
      <c r="AU296" s="450">
        <f t="shared" si="157"/>
        <v>226.99656667506935</v>
      </c>
      <c r="AV296" s="450">
        <f t="shared" si="158"/>
        <v>351.32468621124275</v>
      </c>
      <c r="AW296" s="450">
        <f t="shared" si="159"/>
        <v>187.748928661457</v>
      </c>
      <c r="AX296" s="450">
        <f t="shared" si="160"/>
        <v>179.47567431308295</v>
      </c>
      <c r="AY296" s="450">
        <f t="shared" si="161"/>
        <v>201.94101336022183</v>
      </c>
      <c r="AZ296" s="450">
        <f t="shared" si="162"/>
        <v>140.49407612805646</v>
      </c>
      <c r="BA296" s="450">
        <f t="shared" si="163"/>
        <v>181.83513990420974</v>
      </c>
      <c r="BB296" s="450">
        <f t="shared" si="164"/>
        <v>154.04587849760526</v>
      </c>
      <c r="BC296" s="450">
        <f t="shared" si="165"/>
        <v>357.50945298714396</v>
      </c>
      <c r="BD296" s="450">
        <f t="shared" si="166"/>
        <v>149.08999243761031</v>
      </c>
      <c r="BE296" s="450">
        <f t="shared" si="167"/>
        <v>1115.5028989160573</v>
      </c>
      <c r="BF296" s="450">
        <f t="shared" si="168"/>
        <v>204.75422233425761</v>
      </c>
      <c r="BG296" s="450">
        <f t="shared" si="169"/>
        <v>257.46407864885305</v>
      </c>
      <c r="BH296" s="450">
        <f t="shared" si="170"/>
        <v>209.39248802621628</v>
      </c>
      <c r="BI296" s="450">
        <f t="shared" si="171"/>
        <v>290.99571464582812</v>
      </c>
      <c r="BJ296" s="450">
        <f t="shared" si="172"/>
        <v>156.88762707335516</v>
      </c>
      <c r="BK296" s="450">
        <f t="shared" si="173"/>
        <v>104.66841688933702</v>
      </c>
      <c r="BL296" s="450">
        <f t="shared" si="174"/>
        <v>30.579537484245019</v>
      </c>
      <c r="BM296" s="450">
        <f t="shared" si="175"/>
        <v>211.37680292412401</v>
      </c>
      <c r="BN296" s="450">
        <f t="shared" si="176"/>
        <v>152.95768651373837</v>
      </c>
      <c r="BQ296" s="549">
        <f t="shared" si="179"/>
        <v>41468</v>
      </c>
      <c r="BR296" s="450">
        <f t="shared" si="177"/>
        <v>197.21901859087473</v>
      </c>
      <c r="BT296" s="450">
        <f t="shared" si="180"/>
        <v>210.38464547517015</v>
      </c>
    </row>
    <row r="297" spans="1:72">
      <c r="A297" s="6">
        <v>7</v>
      </c>
      <c r="B297" s="6">
        <v>14</v>
      </c>
      <c r="C297" s="143">
        <f t="shared" si="178"/>
        <v>41103</v>
      </c>
      <c r="D297" s="82">
        <f t="shared" si="145"/>
        <v>510.23403320666665</v>
      </c>
      <c r="E297" s="82">
        <f t="shared" si="146"/>
        <v>257.24313108172379</v>
      </c>
      <c r="F297" s="355">
        <v>825.12351999999998</v>
      </c>
      <c r="G297" s="355">
        <v>489.91709000000003</v>
      </c>
      <c r="H297" s="355">
        <v>119.0082</v>
      </c>
      <c r="I297" s="355">
        <v>654.54510000000005</v>
      </c>
      <c r="J297" s="355">
        <v>729.91696000000002</v>
      </c>
      <c r="K297" s="355">
        <v>347.10725000000002</v>
      </c>
      <c r="L297" s="355">
        <v>525.61955</v>
      </c>
      <c r="M297" s="355">
        <v>507.76832000000002</v>
      </c>
      <c r="N297" s="355">
        <v>801.32188000000008</v>
      </c>
      <c r="O297" s="355">
        <v>1271.40427</v>
      </c>
      <c r="P297" s="355">
        <v>442.31380999999999</v>
      </c>
      <c r="Q297" s="355">
        <v>637.01122520000013</v>
      </c>
      <c r="R297" s="82">
        <v>341.46</v>
      </c>
      <c r="S297" s="82">
        <v>342.79</v>
      </c>
      <c r="T297" s="82">
        <v>358.84</v>
      </c>
      <c r="U297" s="82">
        <v>314.32</v>
      </c>
      <c r="V297" s="82">
        <v>339.53</v>
      </c>
      <c r="W297" s="82">
        <v>326.72000000000003</v>
      </c>
      <c r="X297" s="82">
        <v>562.39</v>
      </c>
      <c r="Y297" s="82">
        <v>300.77</v>
      </c>
      <c r="Z297" s="82">
        <v>1931.53</v>
      </c>
      <c r="AA297" s="82">
        <v>361.55</v>
      </c>
      <c r="AB297" s="82">
        <v>498.02</v>
      </c>
      <c r="AC297" s="82">
        <v>395.69</v>
      </c>
      <c r="AD297" s="82">
        <v>544.9</v>
      </c>
      <c r="AE297" s="82">
        <v>342.18824440000003</v>
      </c>
      <c r="AF297" s="10">
        <v>311.06760010000005</v>
      </c>
      <c r="AG297" s="10">
        <v>121.72555389999999</v>
      </c>
      <c r="AH297" s="82">
        <v>255.7486218</v>
      </c>
      <c r="AI297" s="10">
        <v>306.72380079999999</v>
      </c>
      <c r="AK297" s="450">
        <f t="shared" si="147"/>
        <v>415.99370809175696</v>
      </c>
      <c r="AL297" s="450">
        <f t="shared" si="148"/>
        <v>246.99626417948073</v>
      </c>
      <c r="AM297" s="450">
        <f t="shared" si="149"/>
        <v>59.999092513234181</v>
      </c>
      <c r="AN297" s="450">
        <f t="shared" si="150"/>
        <v>329.99500882278801</v>
      </c>
      <c r="AO297" s="450">
        <f t="shared" si="151"/>
        <v>367.99443408116963</v>
      </c>
      <c r="AP297" s="450">
        <f t="shared" si="152"/>
        <v>174.99735316359971</v>
      </c>
      <c r="AQ297" s="450">
        <f t="shared" si="153"/>
        <v>264.99599193345097</v>
      </c>
      <c r="AR297" s="450">
        <f t="shared" si="154"/>
        <v>255.99612805646584</v>
      </c>
      <c r="AS297" s="450">
        <f t="shared" si="155"/>
        <v>403.99388958911021</v>
      </c>
      <c r="AT297" s="450">
        <f t="shared" si="156"/>
        <v>640.99030501638515</v>
      </c>
      <c r="AU297" s="450">
        <f t="shared" si="157"/>
        <v>222.99662717418704</v>
      </c>
      <c r="AV297" s="450">
        <f t="shared" si="158"/>
        <v>321.15514252583824</v>
      </c>
      <c r="AW297" s="450">
        <f t="shared" si="159"/>
        <v>172.15023947567431</v>
      </c>
      <c r="AX297" s="450">
        <f t="shared" si="160"/>
        <v>172.82077136375096</v>
      </c>
      <c r="AY297" s="450">
        <f t="shared" si="161"/>
        <v>180.91252835896142</v>
      </c>
      <c r="AZ297" s="450">
        <f t="shared" si="162"/>
        <v>158.46735568439627</v>
      </c>
      <c r="BA297" s="450">
        <f t="shared" si="163"/>
        <v>171.17721199899165</v>
      </c>
      <c r="BB297" s="450">
        <f t="shared" si="164"/>
        <v>164.71893118225361</v>
      </c>
      <c r="BC297" s="450">
        <f t="shared" si="165"/>
        <v>283.53415679354674</v>
      </c>
      <c r="BD297" s="450">
        <f t="shared" si="166"/>
        <v>151.63599697504409</v>
      </c>
      <c r="BE297" s="450">
        <f t="shared" si="167"/>
        <v>973.79884043357697</v>
      </c>
      <c r="BF297" s="450">
        <f t="shared" si="168"/>
        <v>182.27880010083186</v>
      </c>
      <c r="BG297" s="450">
        <f t="shared" si="169"/>
        <v>251.08142172926642</v>
      </c>
      <c r="BH297" s="450">
        <f t="shared" si="170"/>
        <v>199.49079909251324</v>
      </c>
      <c r="BI297" s="450">
        <f t="shared" si="171"/>
        <v>274.71641038568185</v>
      </c>
      <c r="BJ297" s="450">
        <f t="shared" si="172"/>
        <v>172.51739067305269</v>
      </c>
      <c r="BK297" s="450">
        <f t="shared" si="173"/>
        <v>156.82762798084198</v>
      </c>
      <c r="BL297" s="450">
        <f t="shared" si="174"/>
        <v>61.369071792286356</v>
      </c>
      <c r="BM297" s="450">
        <f t="shared" si="175"/>
        <v>128.93804981094024</v>
      </c>
      <c r="BN297" s="450">
        <f t="shared" si="176"/>
        <v>154.6376611041089</v>
      </c>
      <c r="BQ297" s="549">
        <f t="shared" si="179"/>
        <v>41469</v>
      </c>
      <c r="BR297" s="450">
        <f t="shared" si="177"/>
        <v>182.91482504411394</v>
      </c>
      <c r="BT297" s="450">
        <f t="shared" si="180"/>
        <v>190.88479959667256</v>
      </c>
    </row>
    <row r="298" spans="1:72">
      <c r="A298" s="6">
        <v>7</v>
      </c>
      <c r="B298" s="6">
        <v>15</v>
      </c>
      <c r="C298" s="143">
        <f t="shared" si="178"/>
        <v>41104</v>
      </c>
      <c r="D298" s="82">
        <f t="shared" si="145"/>
        <v>484.99456623999998</v>
      </c>
      <c r="E298" s="82">
        <f t="shared" si="146"/>
        <v>244.5182262600392</v>
      </c>
      <c r="F298" s="355">
        <v>789.42106000000001</v>
      </c>
      <c r="G298" s="355">
        <v>380.82623999999998</v>
      </c>
      <c r="H298" s="355">
        <v>130.90902</v>
      </c>
      <c r="I298" s="355">
        <v>646.61122</v>
      </c>
      <c r="J298" s="355">
        <v>700.16491000000008</v>
      </c>
      <c r="K298" s="355">
        <v>394.71053000000001</v>
      </c>
      <c r="L298" s="355">
        <v>366.94195000000002</v>
      </c>
      <c r="M298" s="355">
        <v>499.83444000000003</v>
      </c>
      <c r="N298" s="355">
        <v>725.95001999999999</v>
      </c>
      <c r="O298" s="355">
        <v>1243.6356900000001</v>
      </c>
      <c r="P298" s="355">
        <v>428.42952000000002</v>
      </c>
      <c r="Q298" s="355">
        <v>623.14676990000009</v>
      </c>
      <c r="R298" s="82">
        <v>338.28</v>
      </c>
      <c r="S298" s="82">
        <v>331.11</v>
      </c>
      <c r="T298" s="82">
        <v>311.16000000000003</v>
      </c>
      <c r="U298" s="82">
        <v>301.32</v>
      </c>
      <c r="V298" s="82">
        <v>361.3</v>
      </c>
      <c r="W298" s="82">
        <v>354.83</v>
      </c>
      <c r="X298" s="82">
        <v>721.2</v>
      </c>
      <c r="Y298" s="82">
        <v>286.08</v>
      </c>
      <c r="Z298" s="82">
        <v>1474.1</v>
      </c>
      <c r="AA298" s="82">
        <v>340.43</v>
      </c>
      <c r="AB298" s="82">
        <v>487.23</v>
      </c>
      <c r="AC298" s="82">
        <v>212.77</v>
      </c>
      <c r="AD298" s="82">
        <v>569.02</v>
      </c>
      <c r="AE298" s="82">
        <v>365.0774882</v>
      </c>
      <c r="AF298" s="10">
        <v>320.72709900000001</v>
      </c>
      <c r="AG298" s="10">
        <v>90.981768899999992</v>
      </c>
      <c r="AH298" s="82">
        <v>312.47586380000001</v>
      </c>
      <c r="AI298" s="10">
        <v>441.16339740000001</v>
      </c>
      <c r="AK298" s="450">
        <f t="shared" si="147"/>
        <v>397.99398033778675</v>
      </c>
      <c r="AL298" s="450">
        <f t="shared" si="148"/>
        <v>191.99709604234937</v>
      </c>
      <c r="AM298" s="450">
        <f t="shared" si="149"/>
        <v>65.999001764557605</v>
      </c>
      <c r="AN298" s="450">
        <f t="shared" si="150"/>
        <v>325.9950693219057</v>
      </c>
      <c r="AO298" s="450">
        <f t="shared" si="151"/>
        <v>352.99466095286112</v>
      </c>
      <c r="AP298" s="450">
        <f t="shared" si="152"/>
        <v>198.99699016889338</v>
      </c>
      <c r="AQ298" s="450">
        <f t="shared" si="153"/>
        <v>184.99720191580539</v>
      </c>
      <c r="AR298" s="450">
        <f t="shared" si="154"/>
        <v>251.99618855558359</v>
      </c>
      <c r="AS298" s="450">
        <f t="shared" si="155"/>
        <v>365.99446433072848</v>
      </c>
      <c r="AT298" s="450">
        <f t="shared" si="156"/>
        <v>626.99051676329725</v>
      </c>
      <c r="AU298" s="450">
        <f t="shared" si="157"/>
        <v>215.99673304764306</v>
      </c>
      <c r="AV298" s="450">
        <f t="shared" si="158"/>
        <v>314.1652482480464</v>
      </c>
      <c r="AW298" s="450">
        <f t="shared" si="159"/>
        <v>170.54701285606251</v>
      </c>
      <c r="AX298" s="450">
        <f t="shared" si="160"/>
        <v>166.93219057222083</v>
      </c>
      <c r="AY298" s="450">
        <f t="shared" si="161"/>
        <v>156.87421225107136</v>
      </c>
      <c r="AZ298" s="450">
        <f t="shared" si="162"/>
        <v>151.91328459793294</v>
      </c>
      <c r="BA298" s="450">
        <f t="shared" si="163"/>
        <v>182.15276027224604</v>
      </c>
      <c r="BB298" s="450">
        <f t="shared" si="164"/>
        <v>178.89084950844466</v>
      </c>
      <c r="BC298" s="450">
        <f t="shared" si="165"/>
        <v>363.59969750441138</v>
      </c>
      <c r="BD298" s="450">
        <f t="shared" si="166"/>
        <v>144.22989664734055</v>
      </c>
      <c r="BE298" s="450">
        <f t="shared" si="167"/>
        <v>743.18124527350642</v>
      </c>
      <c r="BF298" s="450">
        <f t="shared" si="168"/>
        <v>171.63095538190069</v>
      </c>
      <c r="BG298" s="450">
        <f t="shared" si="169"/>
        <v>245.6415427275019</v>
      </c>
      <c r="BH298" s="450">
        <f t="shared" si="170"/>
        <v>107.26997731283086</v>
      </c>
      <c r="BI298" s="450">
        <f t="shared" si="171"/>
        <v>286.87673304764303</v>
      </c>
      <c r="BJ298" s="450">
        <f t="shared" si="172"/>
        <v>184.05721613309805</v>
      </c>
      <c r="BK298" s="450">
        <f t="shared" si="173"/>
        <v>161.69755432316612</v>
      </c>
      <c r="BL298" s="450">
        <f t="shared" si="174"/>
        <v>45.869306226367527</v>
      </c>
      <c r="BM298" s="450">
        <f t="shared" si="175"/>
        <v>157.53761724224856</v>
      </c>
      <c r="BN298" s="450">
        <f t="shared" si="176"/>
        <v>222.41663594655913</v>
      </c>
      <c r="BQ298" s="549">
        <f t="shared" si="179"/>
        <v>41470</v>
      </c>
      <c r="BR298" s="450">
        <f t="shared" si="177"/>
        <v>197.06616622132591</v>
      </c>
      <c r="BT298" s="450">
        <f t="shared" si="180"/>
        <v>188.49714897907739</v>
      </c>
    </row>
    <row r="299" spans="1:72">
      <c r="A299" s="6">
        <v>7</v>
      </c>
      <c r="B299" s="6">
        <v>16</v>
      </c>
      <c r="C299" s="143">
        <f t="shared" si="178"/>
        <v>41105</v>
      </c>
      <c r="D299" s="82">
        <f t="shared" si="145"/>
        <v>462.30892151999996</v>
      </c>
      <c r="E299" s="82">
        <f t="shared" si="146"/>
        <v>233.08087418514015</v>
      </c>
      <c r="F299" s="355">
        <v>731.90043000000003</v>
      </c>
      <c r="G299" s="355">
        <v>333.22296</v>
      </c>
      <c r="H299" s="355">
        <v>115.04126000000001</v>
      </c>
      <c r="I299" s="355">
        <v>545.45425</v>
      </c>
      <c r="J299" s="355">
        <v>652.56163000000004</v>
      </c>
      <c r="K299" s="355">
        <v>299.50397000000004</v>
      </c>
      <c r="L299" s="355">
        <v>362.97501</v>
      </c>
      <c r="M299" s="355">
        <v>481.98321000000004</v>
      </c>
      <c r="N299" s="355">
        <v>583.14017999999999</v>
      </c>
      <c r="O299" s="355">
        <v>1045.2886900000001</v>
      </c>
      <c r="P299" s="355">
        <v>394.71053000000001</v>
      </c>
      <c r="Q299" s="355">
        <v>676.83930280000004</v>
      </c>
      <c r="R299" s="82">
        <v>330.3</v>
      </c>
      <c r="S299" s="82">
        <v>284.26</v>
      </c>
      <c r="T299" s="82">
        <v>291.52</v>
      </c>
      <c r="U299" s="82">
        <v>288.99</v>
      </c>
      <c r="V299" s="82">
        <v>321.89999999999998</v>
      </c>
      <c r="W299" s="82">
        <v>357.14</v>
      </c>
      <c r="X299" s="82">
        <v>588.97</v>
      </c>
      <c r="Y299" s="82">
        <v>266.64999999999998</v>
      </c>
      <c r="Z299" s="82">
        <v>1398.33</v>
      </c>
      <c r="AA299" s="82">
        <v>341.17</v>
      </c>
      <c r="AB299" s="82">
        <v>462.21</v>
      </c>
      <c r="AC299" s="82">
        <v>212.77</v>
      </c>
      <c r="AD299" s="82">
        <v>564.11</v>
      </c>
      <c r="AE299" s="82">
        <v>792.49543850000009</v>
      </c>
      <c r="AF299" s="10">
        <v>397.32871039999998</v>
      </c>
      <c r="AG299" s="10">
        <v>22.9289132</v>
      </c>
      <c r="AH299" s="82">
        <v>339.74857629999997</v>
      </c>
      <c r="AI299" s="10">
        <v>385.82458440000005</v>
      </c>
      <c r="AK299" s="450">
        <f t="shared" si="147"/>
        <v>368.99441895639023</v>
      </c>
      <c r="AL299" s="450">
        <f t="shared" si="148"/>
        <v>167.99745903705571</v>
      </c>
      <c r="AM299" s="450">
        <f t="shared" si="149"/>
        <v>57.999122762793043</v>
      </c>
      <c r="AN299" s="450">
        <f t="shared" si="150"/>
        <v>274.99584068565667</v>
      </c>
      <c r="AO299" s="450">
        <f t="shared" si="151"/>
        <v>328.99502394756746</v>
      </c>
      <c r="AP299" s="450">
        <f t="shared" si="152"/>
        <v>150.99771615830605</v>
      </c>
      <c r="AQ299" s="450">
        <f t="shared" si="153"/>
        <v>182.99723216536424</v>
      </c>
      <c r="AR299" s="450">
        <f t="shared" si="154"/>
        <v>242.99632467859846</v>
      </c>
      <c r="AS299" s="450">
        <f t="shared" si="155"/>
        <v>293.99555331484748</v>
      </c>
      <c r="AT299" s="450">
        <f t="shared" si="156"/>
        <v>526.99202924124029</v>
      </c>
      <c r="AU299" s="450">
        <f t="shared" si="157"/>
        <v>198.99699016889338</v>
      </c>
      <c r="AV299" s="450">
        <f t="shared" si="158"/>
        <v>341.23483882026721</v>
      </c>
      <c r="AW299" s="450">
        <f t="shared" si="159"/>
        <v>166.52382152760273</v>
      </c>
      <c r="AX299" s="450">
        <f t="shared" si="160"/>
        <v>143.3123266952357</v>
      </c>
      <c r="AY299" s="450">
        <f t="shared" si="161"/>
        <v>146.97252331736829</v>
      </c>
      <c r="AZ299" s="450">
        <f t="shared" si="162"/>
        <v>145.69700025207965</v>
      </c>
      <c r="BA299" s="450">
        <f t="shared" si="163"/>
        <v>162.28888328711872</v>
      </c>
      <c r="BB299" s="450">
        <f t="shared" si="164"/>
        <v>180.05545752457775</v>
      </c>
      <c r="BC299" s="450">
        <f t="shared" si="165"/>
        <v>296.93471136879253</v>
      </c>
      <c r="BD299" s="450">
        <f t="shared" si="166"/>
        <v>134.4340811696496</v>
      </c>
      <c r="BE299" s="450">
        <f t="shared" si="167"/>
        <v>704.98109402571208</v>
      </c>
      <c r="BF299" s="450">
        <f t="shared" si="168"/>
        <v>172.00403327451474</v>
      </c>
      <c r="BG299" s="450">
        <f t="shared" si="169"/>
        <v>233.02747668263169</v>
      </c>
      <c r="BH299" s="450">
        <f t="shared" si="170"/>
        <v>107.26997731283086</v>
      </c>
      <c r="BI299" s="450">
        <f t="shared" si="171"/>
        <v>284.40131081421731</v>
      </c>
      <c r="BJ299" s="450">
        <f t="shared" si="172"/>
        <v>399.54395689437865</v>
      </c>
      <c r="BK299" s="450">
        <f t="shared" si="173"/>
        <v>200.31697020418451</v>
      </c>
      <c r="BL299" s="450">
        <f t="shared" si="174"/>
        <v>11.559825157549785</v>
      </c>
      <c r="BM299" s="450">
        <f t="shared" si="175"/>
        <v>171.28740927653138</v>
      </c>
      <c r="BN299" s="450">
        <f t="shared" si="176"/>
        <v>194.51705792790523</v>
      </c>
      <c r="BQ299" s="549">
        <f t="shared" si="179"/>
        <v>41471</v>
      </c>
      <c r="BR299" s="450">
        <f t="shared" si="177"/>
        <v>204.57364339551299</v>
      </c>
      <c r="BT299" s="450">
        <f t="shared" si="180"/>
        <v>188.75714504663472</v>
      </c>
    </row>
    <row r="300" spans="1:72">
      <c r="A300" s="6">
        <v>7</v>
      </c>
      <c r="B300" s="6">
        <v>17</v>
      </c>
      <c r="C300" s="143">
        <f t="shared" si="178"/>
        <v>41106</v>
      </c>
      <c r="D300" s="82">
        <f t="shared" si="145"/>
        <v>461.75013419666669</v>
      </c>
      <c r="E300" s="82">
        <f t="shared" si="146"/>
        <v>232.79915209036017</v>
      </c>
      <c r="F300" s="355">
        <v>761.65247999999997</v>
      </c>
      <c r="G300" s="355">
        <v>295.53703000000002</v>
      </c>
      <c r="H300" s="355">
        <v>105.12391000000001</v>
      </c>
      <c r="I300" s="355">
        <v>577.18977000000007</v>
      </c>
      <c r="J300" s="355">
        <v>668.42939000000001</v>
      </c>
      <c r="K300" s="355">
        <v>353.05766</v>
      </c>
      <c r="L300" s="355">
        <v>394.71053000000001</v>
      </c>
      <c r="M300" s="355">
        <v>464.13198</v>
      </c>
      <c r="N300" s="355">
        <v>569.25589000000002</v>
      </c>
      <c r="O300" s="355">
        <v>922.31355000000008</v>
      </c>
      <c r="P300" s="355">
        <v>360.99153999999999</v>
      </c>
      <c r="Q300" s="355">
        <v>650.91534990000002</v>
      </c>
      <c r="R300" s="82">
        <v>372.71</v>
      </c>
      <c r="S300" s="82">
        <v>264.38</v>
      </c>
      <c r="T300" s="82">
        <v>308.41000000000003</v>
      </c>
      <c r="U300" s="82">
        <v>338.39</v>
      </c>
      <c r="V300" s="82">
        <v>350.89</v>
      </c>
      <c r="W300" s="82">
        <v>339.48</v>
      </c>
      <c r="X300" s="82">
        <v>492.85</v>
      </c>
      <c r="Y300" s="82">
        <v>312.33999999999997</v>
      </c>
      <c r="Z300" s="82">
        <v>1278.17</v>
      </c>
      <c r="AA300" s="82">
        <v>400.24</v>
      </c>
      <c r="AB300" s="82">
        <v>428.93</v>
      </c>
      <c r="AC300" s="82">
        <v>212.77</v>
      </c>
      <c r="AD300" s="82">
        <v>622.76</v>
      </c>
      <c r="AE300" s="82">
        <v>826.49211430000003</v>
      </c>
      <c r="AF300" s="10">
        <v>330.84279600000002</v>
      </c>
      <c r="AG300" s="10">
        <v>119.72224920000001</v>
      </c>
      <c r="AH300" s="82">
        <v>310.69074079999996</v>
      </c>
      <c r="AI300" s="10">
        <v>419.1270457</v>
      </c>
      <c r="AK300" s="450">
        <f t="shared" si="147"/>
        <v>383.99419208469874</v>
      </c>
      <c r="AL300" s="450">
        <f t="shared" si="148"/>
        <v>148.99774640786489</v>
      </c>
      <c r="AM300" s="450">
        <f t="shared" si="149"/>
        <v>52.999198386690196</v>
      </c>
      <c r="AN300" s="450">
        <f t="shared" si="150"/>
        <v>290.99559868918578</v>
      </c>
      <c r="AO300" s="450">
        <f t="shared" si="151"/>
        <v>336.99490294933202</v>
      </c>
      <c r="AP300" s="450">
        <f t="shared" si="152"/>
        <v>177.99730778926141</v>
      </c>
      <c r="AQ300" s="450">
        <f t="shared" si="153"/>
        <v>198.99699016889338</v>
      </c>
      <c r="AR300" s="450">
        <f t="shared" si="154"/>
        <v>233.9964608016133</v>
      </c>
      <c r="AS300" s="450">
        <f t="shared" si="155"/>
        <v>286.99565918830353</v>
      </c>
      <c r="AT300" s="450">
        <f t="shared" si="156"/>
        <v>464.99296697756495</v>
      </c>
      <c r="AU300" s="450">
        <f t="shared" si="157"/>
        <v>181.99724729014366</v>
      </c>
      <c r="AV300" s="450">
        <f t="shared" si="158"/>
        <v>328.16503650113435</v>
      </c>
      <c r="AW300" s="450">
        <f t="shared" si="159"/>
        <v>187.90521804890344</v>
      </c>
      <c r="AX300" s="450">
        <f t="shared" si="160"/>
        <v>133.28963952609024</v>
      </c>
      <c r="AY300" s="450">
        <f t="shared" si="161"/>
        <v>155.48777413662719</v>
      </c>
      <c r="AZ300" s="450">
        <f t="shared" si="162"/>
        <v>170.60247038064028</v>
      </c>
      <c r="BA300" s="450">
        <f t="shared" si="163"/>
        <v>176.90446180993192</v>
      </c>
      <c r="BB300" s="450">
        <f t="shared" si="164"/>
        <v>171.15200403327452</v>
      </c>
      <c r="BC300" s="450">
        <f t="shared" si="165"/>
        <v>248.47491807411143</v>
      </c>
      <c r="BD300" s="450">
        <f t="shared" si="166"/>
        <v>157.46912024199645</v>
      </c>
      <c r="BE300" s="450">
        <f t="shared" si="167"/>
        <v>644.40131081421737</v>
      </c>
      <c r="BF300" s="450">
        <f t="shared" si="168"/>
        <v>201.7847239727754</v>
      </c>
      <c r="BG300" s="450">
        <f t="shared" si="169"/>
        <v>216.24905470128562</v>
      </c>
      <c r="BH300" s="450">
        <f t="shared" si="170"/>
        <v>107.26997731283086</v>
      </c>
      <c r="BI300" s="450">
        <f t="shared" si="171"/>
        <v>313.97025460045376</v>
      </c>
      <c r="BJ300" s="450">
        <f t="shared" si="172"/>
        <v>416.68369765565922</v>
      </c>
      <c r="BK300" s="450">
        <f t="shared" si="173"/>
        <v>166.79747718679104</v>
      </c>
      <c r="BL300" s="450">
        <f t="shared" si="174"/>
        <v>60.359087068313592</v>
      </c>
      <c r="BM300" s="450">
        <f t="shared" si="175"/>
        <v>156.63763085455003</v>
      </c>
      <c r="BN300" s="450">
        <f t="shared" si="176"/>
        <v>211.30680398285858</v>
      </c>
      <c r="BQ300" s="549">
        <f t="shared" si="179"/>
        <v>41472</v>
      </c>
      <c r="BR300" s="450">
        <f t="shared" si="177"/>
        <v>203.57745611293169</v>
      </c>
      <c r="BT300" s="450">
        <f t="shared" si="180"/>
        <v>193.45110410889839</v>
      </c>
    </row>
    <row r="301" spans="1:72">
      <c r="A301" s="6">
        <v>7</v>
      </c>
      <c r="B301" s="6">
        <v>18</v>
      </c>
      <c r="C301" s="143">
        <f t="shared" si="178"/>
        <v>41107</v>
      </c>
      <c r="D301" s="82">
        <f t="shared" si="145"/>
        <v>456.56495578333329</v>
      </c>
      <c r="E301" s="82">
        <f t="shared" si="146"/>
        <v>230.18495655761532</v>
      </c>
      <c r="F301" s="355">
        <v>862.80945000000008</v>
      </c>
      <c r="G301" s="355">
        <v>303.47091</v>
      </c>
      <c r="H301" s="355">
        <v>97.190030000000007</v>
      </c>
      <c r="I301" s="355">
        <v>765.61941999999999</v>
      </c>
      <c r="J301" s="355">
        <v>587.10712000000001</v>
      </c>
      <c r="K301" s="355">
        <v>339.17337000000003</v>
      </c>
      <c r="L301" s="355">
        <v>388.76012000000003</v>
      </c>
      <c r="M301" s="355">
        <v>485.95015000000001</v>
      </c>
      <c r="N301" s="355">
        <v>555.37160000000006</v>
      </c>
      <c r="O301" s="355">
        <v>729.91696000000002</v>
      </c>
      <c r="P301" s="355">
        <v>398.67747000000003</v>
      </c>
      <c r="Q301" s="355">
        <v>626.39966070000003</v>
      </c>
      <c r="R301" s="82">
        <v>361.62</v>
      </c>
      <c r="S301" s="82">
        <v>243.29</v>
      </c>
      <c r="T301" s="82">
        <v>292.99</v>
      </c>
      <c r="U301" s="82">
        <v>269.81</v>
      </c>
      <c r="V301" s="82">
        <v>332.6</v>
      </c>
      <c r="W301" s="82">
        <v>331.93</v>
      </c>
      <c r="X301" s="82">
        <v>544.07000000000005</v>
      </c>
      <c r="Y301" s="82">
        <v>271.76</v>
      </c>
      <c r="Z301" s="82">
        <v>1280.8900000000001</v>
      </c>
      <c r="AA301" s="82">
        <v>381.33</v>
      </c>
      <c r="AB301" s="82">
        <v>423.55</v>
      </c>
      <c r="AC301" s="82">
        <v>802.55</v>
      </c>
      <c r="AD301" s="82">
        <v>524.1</v>
      </c>
      <c r="AE301" s="82">
        <v>423.39150620000004</v>
      </c>
      <c r="AF301" s="10">
        <v>299.3651271</v>
      </c>
      <c r="AG301" s="10">
        <v>75.808223400000003</v>
      </c>
      <c r="AH301" s="82">
        <v>310.80974900000001</v>
      </c>
      <c r="AI301" s="10">
        <v>386.63780710000003</v>
      </c>
      <c r="AK301" s="450">
        <f t="shared" si="147"/>
        <v>434.99342072094782</v>
      </c>
      <c r="AL301" s="450">
        <f t="shared" si="148"/>
        <v>152.99768590874717</v>
      </c>
      <c r="AM301" s="450">
        <f t="shared" si="149"/>
        <v>48.999258885807919</v>
      </c>
      <c r="AN301" s="450">
        <f t="shared" si="150"/>
        <v>385.99416183513989</v>
      </c>
      <c r="AO301" s="450">
        <f t="shared" si="151"/>
        <v>295.99552306528864</v>
      </c>
      <c r="AP301" s="450">
        <f t="shared" si="152"/>
        <v>170.99741366271743</v>
      </c>
      <c r="AQ301" s="450">
        <f t="shared" si="153"/>
        <v>195.99703554323168</v>
      </c>
      <c r="AR301" s="450">
        <f t="shared" si="154"/>
        <v>244.99629442903958</v>
      </c>
      <c r="AS301" s="450">
        <f t="shared" si="155"/>
        <v>279.99576506175953</v>
      </c>
      <c r="AT301" s="450">
        <f t="shared" si="156"/>
        <v>367.99443408116963</v>
      </c>
      <c r="AU301" s="450">
        <f t="shared" si="157"/>
        <v>200.99695991933453</v>
      </c>
      <c r="AV301" s="450">
        <f t="shared" si="158"/>
        <v>315.80522344340812</v>
      </c>
      <c r="AW301" s="450">
        <f t="shared" si="159"/>
        <v>182.31409125283591</v>
      </c>
      <c r="AX301" s="450">
        <f t="shared" si="160"/>
        <v>122.65691958658935</v>
      </c>
      <c r="AY301" s="450">
        <f t="shared" si="161"/>
        <v>147.71363750945298</v>
      </c>
      <c r="AZ301" s="450">
        <f t="shared" si="162"/>
        <v>136.02722460297454</v>
      </c>
      <c r="BA301" s="450">
        <f t="shared" si="163"/>
        <v>167.68338795059239</v>
      </c>
      <c r="BB301" s="450">
        <f t="shared" si="164"/>
        <v>167.34560120998236</v>
      </c>
      <c r="BC301" s="450">
        <f t="shared" si="165"/>
        <v>274.29795815477695</v>
      </c>
      <c r="BD301" s="450">
        <f t="shared" si="166"/>
        <v>137.01033526594404</v>
      </c>
      <c r="BE301" s="450">
        <f t="shared" si="167"/>
        <v>645.77262414923121</v>
      </c>
      <c r="BF301" s="450">
        <f t="shared" si="168"/>
        <v>192.25107133854297</v>
      </c>
      <c r="BG301" s="450">
        <f t="shared" si="169"/>
        <v>213.53667759011847</v>
      </c>
      <c r="BH301" s="450">
        <f t="shared" si="170"/>
        <v>404.61305772624144</v>
      </c>
      <c r="BI301" s="450">
        <f t="shared" si="171"/>
        <v>264.22989664734058</v>
      </c>
      <c r="BJ301" s="450">
        <f t="shared" si="172"/>
        <v>213.45677146458283</v>
      </c>
      <c r="BK301" s="450">
        <f t="shared" si="173"/>
        <v>150.92771721704057</v>
      </c>
      <c r="BL301" s="450">
        <f t="shared" si="174"/>
        <v>38.219421930930174</v>
      </c>
      <c r="BM301" s="450">
        <f t="shared" si="175"/>
        <v>156.69762994706326</v>
      </c>
      <c r="BN301" s="450">
        <f t="shared" si="176"/>
        <v>194.92705172674567</v>
      </c>
      <c r="BQ301" s="549">
        <f t="shared" si="179"/>
        <v>41473</v>
      </c>
      <c r="BR301" s="450">
        <f t="shared" si="177"/>
        <v>184.88465794050921</v>
      </c>
      <c r="BT301" s="450">
        <f t="shared" si="180"/>
        <v>195.46204363498867</v>
      </c>
    </row>
    <row r="302" spans="1:72">
      <c r="A302" s="6">
        <v>7</v>
      </c>
      <c r="B302" s="6">
        <v>19</v>
      </c>
      <c r="C302" s="143">
        <f t="shared" si="178"/>
        <v>41108</v>
      </c>
      <c r="D302" s="82">
        <f t="shared" si="145"/>
        <v>434.26375975333326</v>
      </c>
      <c r="E302" s="82">
        <f t="shared" si="146"/>
        <v>218.9414308022472</v>
      </c>
      <c r="F302" s="355">
        <v>692.23103000000003</v>
      </c>
      <c r="G302" s="355">
        <v>351.07418999999999</v>
      </c>
      <c r="H302" s="355">
        <v>95.206559999999996</v>
      </c>
      <c r="I302" s="355">
        <v>513.71873000000005</v>
      </c>
      <c r="J302" s="355">
        <v>579.17323999999996</v>
      </c>
      <c r="K302" s="355">
        <v>349.09072000000003</v>
      </c>
      <c r="L302" s="355">
        <v>319.33867000000004</v>
      </c>
      <c r="M302" s="355">
        <v>476.03280000000001</v>
      </c>
      <c r="N302" s="355">
        <v>755.70207000000005</v>
      </c>
      <c r="O302" s="355">
        <v>620.82610999999997</v>
      </c>
      <c r="P302" s="355">
        <v>430.41299000000004</v>
      </c>
      <c r="Q302" s="355">
        <v>510.32699630000008</v>
      </c>
      <c r="R302" s="82">
        <v>303.41000000000003</v>
      </c>
      <c r="S302" s="82">
        <v>242.3</v>
      </c>
      <c r="T302" s="82">
        <v>253.25</v>
      </c>
      <c r="U302" s="82">
        <v>424.78</v>
      </c>
      <c r="V302" s="82">
        <v>340.45</v>
      </c>
      <c r="W302" s="82">
        <v>329.91</v>
      </c>
      <c r="X302" s="82">
        <v>492.86</v>
      </c>
      <c r="Y302" s="82">
        <v>252.77</v>
      </c>
      <c r="Z302" s="82">
        <v>1638.27</v>
      </c>
      <c r="AA302" s="82">
        <v>381.21</v>
      </c>
      <c r="AB302" s="82">
        <v>463.39</v>
      </c>
      <c r="AC302" s="82">
        <v>325.38</v>
      </c>
      <c r="AD302" s="82">
        <v>529.53</v>
      </c>
      <c r="AE302" s="82">
        <v>275.14695840000002</v>
      </c>
      <c r="AF302" s="10">
        <v>276.45604859999997</v>
      </c>
      <c r="AG302" s="10">
        <v>70.631366700000001</v>
      </c>
      <c r="AH302" s="82">
        <v>310.69074079999996</v>
      </c>
      <c r="AI302" s="10">
        <v>424.34357180000001</v>
      </c>
      <c r="AK302" s="450">
        <f t="shared" si="147"/>
        <v>348.99472145197882</v>
      </c>
      <c r="AL302" s="450">
        <f t="shared" si="148"/>
        <v>176.99732291404084</v>
      </c>
      <c r="AM302" s="450">
        <f t="shared" si="149"/>
        <v>47.999274010587342</v>
      </c>
      <c r="AN302" s="450">
        <f t="shared" si="150"/>
        <v>258.99608268212756</v>
      </c>
      <c r="AO302" s="450">
        <f t="shared" si="151"/>
        <v>291.99558356440633</v>
      </c>
      <c r="AP302" s="450">
        <f t="shared" si="152"/>
        <v>175.99733803882029</v>
      </c>
      <c r="AQ302" s="450">
        <f t="shared" si="153"/>
        <v>160.99756491051173</v>
      </c>
      <c r="AR302" s="450">
        <f t="shared" si="154"/>
        <v>239.99637005293673</v>
      </c>
      <c r="AS302" s="450">
        <f t="shared" si="155"/>
        <v>380.99423745903709</v>
      </c>
      <c r="AT302" s="450">
        <f t="shared" si="156"/>
        <v>312.99526594403829</v>
      </c>
      <c r="AU302" s="450">
        <f t="shared" si="157"/>
        <v>216.99671792286364</v>
      </c>
      <c r="AV302" s="450">
        <f t="shared" si="158"/>
        <v>257.28610854550038</v>
      </c>
      <c r="AW302" s="450">
        <f t="shared" si="159"/>
        <v>152.96697756491051</v>
      </c>
      <c r="AX302" s="450">
        <f t="shared" si="160"/>
        <v>122.15780186538947</v>
      </c>
      <c r="AY302" s="450">
        <f t="shared" si="161"/>
        <v>127.67834635744894</v>
      </c>
      <c r="AZ302" s="450">
        <f t="shared" si="162"/>
        <v>214.15679354676075</v>
      </c>
      <c r="BA302" s="450">
        <f t="shared" si="163"/>
        <v>171.64103856818753</v>
      </c>
      <c r="BB302" s="450">
        <f t="shared" si="164"/>
        <v>166.32719939500882</v>
      </c>
      <c r="BC302" s="450">
        <f t="shared" si="165"/>
        <v>248.47995966725486</v>
      </c>
      <c r="BD302" s="450">
        <f t="shared" si="166"/>
        <v>127.43634988656416</v>
      </c>
      <c r="BE302" s="450">
        <f t="shared" si="167"/>
        <v>825.94907990925128</v>
      </c>
      <c r="BF302" s="450">
        <f t="shared" si="168"/>
        <v>192.19057222082176</v>
      </c>
      <c r="BG302" s="450">
        <f t="shared" si="169"/>
        <v>233.62238467355684</v>
      </c>
      <c r="BH302" s="450">
        <f t="shared" si="170"/>
        <v>164.04335770103353</v>
      </c>
      <c r="BI302" s="450">
        <f t="shared" si="171"/>
        <v>266.96748172422485</v>
      </c>
      <c r="BJ302" s="450">
        <f t="shared" si="172"/>
        <v>138.71790189059743</v>
      </c>
      <c r="BK302" s="450">
        <f t="shared" si="173"/>
        <v>139.37789190824299</v>
      </c>
      <c r="BL302" s="450">
        <f t="shared" si="174"/>
        <v>35.609461406604488</v>
      </c>
      <c r="BM302" s="450">
        <f t="shared" si="175"/>
        <v>156.63763085455003</v>
      </c>
      <c r="BN302" s="450">
        <f t="shared" si="176"/>
        <v>213.93676420468867</v>
      </c>
      <c r="BQ302" s="549">
        <f t="shared" si="179"/>
        <v>41474</v>
      </c>
      <c r="BR302" s="450">
        <f t="shared" si="177"/>
        <v>183.65601076380136</v>
      </c>
      <c r="BT302" s="450">
        <f t="shared" si="180"/>
        <v>184.59394756743131</v>
      </c>
    </row>
    <row r="303" spans="1:72">
      <c r="A303" s="6">
        <v>7</v>
      </c>
      <c r="B303" s="6">
        <v>20</v>
      </c>
      <c r="C303" s="143">
        <f t="shared" si="178"/>
        <v>41109</v>
      </c>
      <c r="D303" s="82">
        <f t="shared" si="145"/>
        <v>430.26859687666666</v>
      </c>
      <c r="E303" s="82">
        <f t="shared" si="146"/>
        <v>216.92720176088704</v>
      </c>
      <c r="F303" s="355">
        <v>593.05753000000004</v>
      </c>
      <c r="G303" s="355">
        <v>404.62788</v>
      </c>
      <c r="H303" s="355">
        <v>63.471040000000002</v>
      </c>
      <c r="I303" s="355">
        <v>489.91709000000003</v>
      </c>
      <c r="J303" s="355">
        <v>539.50383999999997</v>
      </c>
      <c r="K303" s="355">
        <v>319.33867000000004</v>
      </c>
      <c r="L303" s="355">
        <v>279.66926999999998</v>
      </c>
      <c r="M303" s="355">
        <v>456.19810000000001</v>
      </c>
      <c r="N303" s="355">
        <v>702.14837999999997</v>
      </c>
      <c r="O303" s="355">
        <v>600.99140999999997</v>
      </c>
      <c r="P303" s="355">
        <v>487.93362000000002</v>
      </c>
      <c r="Q303" s="355">
        <v>493.60634420000002</v>
      </c>
      <c r="R303" s="82">
        <v>291.45</v>
      </c>
      <c r="S303" s="82">
        <v>266.95999999999998</v>
      </c>
      <c r="T303" s="82">
        <v>293.41000000000003</v>
      </c>
      <c r="U303" s="82">
        <v>291.74</v>
      </c>
      <c r="V303" s="82">
        <v>381.35</v>
      </c>
      <c r="W303" s="82">
        <v>355.04</v>
      </c>
      <c r="X303" s="82">
        <v>503.04</v>
      </c>
      <c r="Y303" s="82">
        <v>244.62</v>
      </c>
      <c r="Z303" s="82">
        <v>1757.43</v>
      </c>
      <c r="AA303" s="82">
        <v>341.09</v>
      </c>
      <c r="AB303" s="82">
        <v>487.75</v>
      </c>
      <c r="AC303" s="82">
        <v>334.68</v>
      </c>
      <c r="AD303" s="82">
        <v>595.29</v>
      </c>
      <c r="AE303" s="82">
        <v>320.46924789999997</v>
      </c>
      <c r="AF303" s="10">
        <v>295.41802180000002</v>
      </c>
      <c r="AG303" s="10">
        <v>78.545411999999999</v>
      </c>
      <c r="AH303" s="82">
        <v>282.92216079999997</v>
      </c>
      <c r="AI303" s="10">
        <v>356.3898896</v>
      </c>
      <c r="AK303" s="450">
        <f t="shared" si="147"/>
        <v>298.99547769095034</v>
      </c>
      <c r="AL303" s="450">
        <f t="shared" si="148"/>
        <v>203.99691454499623</v>
      </c>
      <c r="AM303" s="450">
        <f t="shared" si="149"/>
        <v>31.999516007058229</v>
      </c>
      <c r="AN303" s="450">
        <f t="shared" si="150"/>
        <v>246.99626417948073</v>
      </c>
      <c r="AO303" s="450">
        <f t="shared" si="151"/>
        <v>271.99588605999492</v>
      </c>
      <c r="AP303" s="450">
        <f t="shared" si="152"/>
        <v>160.99756491051173</v>
      </c>
      <c r="AQ303" s="450">
        <f t="shared" si="153"/>
        <v>140.99786740610031</v>
      </c>
      <c r="AR303" s="450">
        <f t="shared" si="154"/>
        <v>229.99652130073102</v>
      </c>
      <c r="AS303" s="450">
        <f t="shared" si="155"/>
        <v>353.99464582808167</v>
      </c>
      <c r="AT303" s="450">
        <f t="shared" si="156"/>
        <v>302.99541719183259</v>
      </c>
      <c r="AU303" s="450">
        <f t="shared" si="157"/>
        <v>245.99627930426016</v>
      </c>
      <c r="AV303" s="450">
        <f t="shared" si="158"/>
        <v>248.85623604739098</v>
      </c>
      <c r="AW303" s="450">
        <f t="shared" si="159"/>
        <v>146.93723216536424</v>
      </c>
      <c r="AX303" s="450">
        <f t="shared" si="160"/>
        <v>134.59037055709604</v>
      </c>
      <c r="AY303" s="450">
        <f t="shared" si="161"/>
        <v>147.92538442147719</v>
      </c>
      <c r="AZ303" s="450">
        <f t="shared" si="162"/>
        <v>147.08343836652384</v>
      </c>
      <c r="BA303" s="450">
        <f t="shared" si="163"/>
        <v>192.26115452482986</v>
      </c>
      <c r="BB303" s="450">
        <f t="shared" si="164"/>
        <v>178.99672296445678</v>
      </c>
      <c r="BC303" s="450">
        <f t="shared" si="165"/>
        <v>253.61230148726997</v>
      </c>
      <c r="BD303" s="450">
        <f t="shared" si="166"/>
        <v>123.32745147466599</v>
      </c>
      <c r="BE303" s="450">
        <f t="shared" si="167"/>
        <v>886.02470380640284</v>
      </c>
      <c r="BF303" s="450">
        <f t="shared" si="168"/>
        <v>171.96370052936726</v>
      </c>
      <c r="BG303" s="450">
        <f t="shared" si="169"/>
        <v>245.90370557096043</v>
      </c>
      <c r="BH303" s="450">
        <f t="shared" si="170"/>
        <v>168.73203932442652</v>
      </c>
      <c r="BI303" s="450">
        <f t="shared" si="171"/>
        <v>300.12099823544236</v>
      </c>
      <c r="BJ303" s="450">
        <f t="shared" si="172"/>
        <v>161.56755628938743</v>
      </c>
      <c r="BK303" s="450">
        <f t="shared" si="173"/>
        <v>148.93774731535166</v>
      </c>
      <c r="BL303" s="450">
        <f t="shared" si="174"/>
        <v>39.599401058734557</v>
      </c>
      <c r="BM303" s="450">
        <f t="shared" si="175"/>
        <v>142.63784260146204</v>
      </c>
      <c r="BN303" s="450">
        <f t="shared" si="176"/>
        <v>179.67728237963198</v>
      </c>
      <c r="BQ303" s="549">
        <f t="shared" si="179"/>
        <v>41475</v>
      </c>
      <c r="BR303" s="450">
        <f t="shared" si="177"/>
        <v>195.98943566927147</v>
      </c>
      <c r="BT303" s="450">
        <f t="shared" si="180"/>
        <v>179.33700267204438</v>
      </c>
    </row>
    <row r="304" spans="1:72">
      <c r="A304" s="6">
        <v>7</v>
      </c>
      <c r="B304" s="6">
        <v>21</v>
      </c>
      <c r="C304" s="143">
        <f t="shared" si="178"/>
        <v>41110</v>
      </c>
      <c r="D304" s="82">
        <f t="shared" si="145"/>
        <v>413.86891301666657</v>
      </c>
      <c r="E304" s="82">
        <f t="shared" si="146"/>
        <v>208.65902333620704</v>
      </c>
      <c r="F304" s="357">
        <v>600</v>
      </c>
      <c r="G304" s="355">
        <v>442.31380999999999</v>
      </c>
      <c r="H304" s="355">
        <v>132.89249000000001</v>
      </c>
      <c r="I304" s="355">
        <v>426.44605000000001</v>
      </c>
      <c r="J304" s="355">
        <v>460.16504000000003</v>
      </c>
      <c r="K304" s="355">
        <v>337.18990000000002</v>
      </c>
      <c r="L304" s="355">
        <v>196.36353</v>
      </c>
      <c r="M304" s="355">
        <v>456.19810000000001</v>
      </c>
      <c r="N304" s="355">
        <v>785.45411999999999</v>
      </c>
      <c r="O304" s="355">
        <v>638.67734000000007</v>
      </c>
      <c r="P304" s="355">
        <v>589.09059000000002</v>
      </c>
      <c r="Q304" s="355">
        <v>441.50058730000001</v>
      </c>
      <c r="R304" s="82">
        <v>300.47000000000003</v>
      </c>
      <c r="S304" s="82">
        <v>218.9</v>
      </c>
      <c r="T304" s="82">
        <v>274.08</v>
      </c>
      <c r="U304" s="82">
        <v>290.60000000000002</v>
      </c>
      <c r="V304" s="82">
        <v>356.68</v>
      </c>
      <c r="W304" s="82">
        <v>304.87</v>
      </c>
      <c r="X304" s="82">
        <v>451.15</v>
      </c>
      <c r="Y304" s="82">
        <v>263.05</v>
      </c>
      <c r="Z304" s="82">
        <v>1591.25</v>
      </c>
      <c r="AA304" s="82">
        <v>313.3</v>
      </c>
      <c r="AB304" s="82">
        <v>443.84</v>
      </c>
      <c r="AC304" s="82">
        <v>297.7</v>
      </c>
      <c r="AD304" s="82">
        <v>519.47</v>
      </c>
      <c r="AE304" s="82">
        <v>380.231199</v>
      </c>
      <c r="AF304" s="10">
        <v>240.35689460000003</v>
      </c>
      <c r="AG304" s="10">
        <v>72.85285309999999</v>
      </c>
      <c r="AH304" s="82">
        <v>271.85439819999999</v>
      </c>
      <c r="AI304" s="10">
        <v>319.12048829999998</v>
      </c>
      <c r="AK304" s="450">
        <f t="shared" si="147"/>
        <v>302.4955886059995</v>
      </c>
      <c r="AL304" s="450">
        <f t="shared" si="148"/>
        <v>222.99662717418704</v>
      </c>
      <c r="AM304" s="450">
        <f t="shared" si="149"/>
        <v>66.998986639778167</v>
      </c>
      <c r="AN304" s="450">
        <f t="shared" si="150"/>
        <v>214.99674817242249</v>
      </c>
      <c r="AO304" s="450">
        <f t="shared" si="151"/>
        <v>231.99649105117217</v>
      </c>
      <c r="AP304" s="450">
        <f t="shared" si="152"/>
        <v>169.99742878749686</v>
      </c>
      <c r="AQ304" s="450">
        <f t="shared" si="153"/>
        <v>98.9985026468364</v>
      </c>
      <c r="AR304" s="450">
        <f t="shared" si="154"/>
        <v>229.99652130073102</v>
      </c>
      <c r="AS304" s="450">
        <f t="shared" si="155"/>
        <v>395.9940105873456</v>
      </c>
      <c r="AT304" s="450">
        <f t="shared" si="156"/>
        <v>321.99512982102345</v>
      </c>
      <c r="AU304" s="450">
        <f t="shared" si="157"/>
        <v>296.99550794050919</v>
      </c>
      <c r="AV304" s="450">
        <f t="shared" si="158"/>
        <v>222.58663337534662</v>
      </c>
      <c r="AW304" s="450">
        <f t="shared" si="159"/>
        <v>151.48474918074112</v>
      </c>
      <c r="AX304" s="450">
        <f t="shared" si="160"/>
        <v>110.36047390975548</v>
      </c>
      <c r="AY304" s="450">
        <f t="shared" si="161"/>
        <v>138.17998487522055</v>
      </c>
      <c r="AZ304" s="450">
        <f t="shared" si="162"/>
        <v>146.50869674817244</v>
      </c>
      <c r="BA304" s="450">
        <f t="shared" si="163"/>
        <v>179.82354423997984</v>
      </c>
      <c r="BB304" s="450">
        <f t="shared" si="164"/>
        <v>153.70305016385177</v>
      </c>
      <c r="BC304" s="450">
        <f t="shared" si="165"/>
        <v>227.45147466599443</v>
      </c>
      <c r="BD304" s="450">
        <f t="shared" si="166"/>
        <v>132.61910763801362</v>
      </c>
      <c r="BE304" s="450">
        <f t="shared" si="167"/>
        <v>802.24350894882787</v>
      </c>
      <c r="BF304" s="450">
        <f t="shared" si="168"/>
        <v>157.95311318376608</v>
      </c>
      <c r="BG304" s="450">
        <f t="shared" si="169"/>
        <v>223.76607007814468</v>
      </c>
      <c r="BH304" s="450">
        <f t="shared" si="170"/>
        <v>150.08822788001007</v>
      </c>
      <c r="BI304" s="450">
        <f t="shared" si="171"/>
        <v>261.89563902193095</v>
      </c>
      <c r="BJ304" s="450">
        <f t="shared" si="172"/>
        <v>191.69710057978321</v>
      </c>
      <c r="BK304" s="450">
        <f t="shared" si="173"/>
        <v>121.17816717922865</v>
      </c>
      <c r="BL304" s="450">
        <f t="shared" si="174"/>
        <v>36.729444466851518</v>
      </c>
      <c r="BM304" s="450">
        <f t="shared" si="175"/>
        <v>137.05792699773127</v>
      </c>
      <c r="BN304" s="450">
        <f t="shared" si="176"/>
        <v>160.88756657423744</v>
      </c>
      <c r="BQ304" s="549">
        <f t="shared" si="179"/>
        <v>41476</v>
      </c>
      <c r="BR304" s="450">
        <f t="shared" si="177"/>
        <v>174.9888193597177</v>
      </c>
      <c r="BT304" s="450">
        <f t="shared" si="180"/>
        <v>174.91048651373836</v>
      </c>
    </row>
    <row r="305" spans="1:72">
      <c r="A305" s="6">
        <v>7</v>
      </c>
      <c r="B305" s="6">
        <v>22</v>
      </c>
      <c r="C305" s="143">
        <f t="shared" si="178"/>
        <v>41111</v>
      </c>
      <c r="D305" s="82">
        <f t="shared" si="145"/>
        <v>403.28344107999993</v>
      </c>
      <c r="E305" s="82">
        <f t="shared" si="146"/>
        <v>203.32217834401322</v>
      </c>
      <c r="F305" s="355">
        <v>626.77652</v>
      </c>
      <c r="G305" s="355">
        <v>360.99153999999999</v>
      </c>
      <c r="H305" s="355">
        <v>144.79330999999999</v>
      </c>
      <c r="I305" s="355">
        <v>398.67747000000003</v>
      </c>
      <c r="J305" s="355">
        <v>509.75179000000003</v>
      </c>
      <c r="K305" s="355">
        <v>319.33867000000004</v>
      </c>
      <c r="L305" s="355">
        <v>247.93375</v>
      </c>
      <c r="M305" s="355">
        <v>436.36340000000001</v>
      </c>
      <c r="N305" s="355">
        <v>714.04920000000004</v>
      </c>
      <c r="O305" s="355">
        <v>573.22283000000004</v>
      </c>
      <c r="P305" s="355">
        <v>729.91696000000002</v>
      </c>
      <c r="Q305" s="355">
        <v>614.79636119999998</v>
      </c>
      <c r="R305" s="82">
        <v>286.36</v>
      </c>
      <c r="S305" s="82">
        <v>219.98</v>
      </c>
      <c r="T305" s="82">
        <v>228.16</v>
      </c>
      <c r="U305" s="82">
        <v>281.17</v>
      </c>
      <c r="V305" s="82">
        <v>313.97000000000003</v>
      </c>
      <c r="W305" s="82">
        <v>266.62</v>
      </c>
      <c r="X305" s="82">
        <v>429.45</v>
      </c>
      <c r="Y305" s="82">
        <v>232.07</v>
      </c>
      <c r="Z305" s="82">
        <v>1410.9</v>
      </c>
      <c r="AA305" s="82">
        <v>307.54000000000002</v>
      </c>
      <c r="AB305" s="82">
        <v>409.64</v>
      </c>
      <c r="AC305" s="82">
        <v>355.77</v>
      </c>
      <c r="AD305" s="82">
        <v>508.11</v>
      </c>
      <c r="AE305" s="82">
        <v>369.56013039999999</v>
      </c>
      <c r="AF305" s="10">
        <v>208.76021750000001</v>
      </c>
      <c r="AG305" s="10">
        <v>65.652857000000012</v>
      </c>
      <c r="AH305" s="82">
        <v>262.63126269999998</v>
      </c>
      <c r="AI305" s="10">
        <v>265.54696360000003</v>
      </c>
      <c r="AK305" s="450">
        <f t="shared" si="147"/>
        <v>315.9952205697</v>
      </c>
      <c r="AL305" s="450">
        <f t="shared" si="148"/>
        <v>181.99724729014366</v>
      </c>
      <c r="AM305" s="450">
        <f t="shared" si="149"/>
        <v>72.998895891101583</v>
      </c>
      <c r="AN305" s="450">
        <f t="shared" si="150"/>
        <v>200.99695991933453</v>
      </c>
      <c r="AO305" s="450">
        <f t="shared" si="151"/>
        <v>256.99611293168641</v>
      </c>
      <c r="AP305" s="450">
        <f t="shared" si="152"/>
        <v>160.99756491051173</v>
      </c>
      <c r="AQ305" s="450">
        <f t="shared" si="153"/>
        <v>124.99810940257122</v>
      </c>
      <c r="AR305" s="450">
        <f t="shared" si="154"/>
        <v>219.99667254852534</v>
      </c>
      <c r="AS305" s="450">
        <f t="shared" si="155"/>
        <v>359.99455507940513</v>
      </c>
      <c r="AT305" s="450">
        <f t="shared" si="156"/>
        <v>288.99562893874469</v>
      </c>
      <c r="AU305" s="450">
        <f t="shared" si="157"/>
        <v>367.99443408116963</v>
      </c>
      <c r="AV305" s="450">
        <f t="shared" si="158"/>
        <v>309.95531192336779</v>
      </c>
      <c r="AW305" s="450">
        <f t="shared" si="159"/>
        <v>144.37106125535669</v>
      </c>
      <c r="AX305" s="450">
        <f t="shared" si="160"/>
        <v>110.90496596924628</v>
      </c>
      <c r="AY305" s="450">
        <f t="shared" si="161"/>
        <v>115.02898916057474</v>
      </c>
      <c r="AZ305" s="450">
        <f t="shared" si="162"/>
        <v>141.75447441391481</v>
      </c>
      <c r="BA305" s="450">
        <f t="shared" si="163"/>
        <v>158.29089992437611</v>
      </c>
      <c r="BB305" s="450">
        <f t="shared" si="164"/>
        <v>134.41895639021931</v>
      </c>
      <c r="BC305" s="450">
        <f t="shared" si="165"/>
        <v>216.51121754474414</v>
      </c>
      <c r="BD305" s="450">
        <f t="shared" si="166"/>
        <v>117.00025207965716</v>
      </c>
      <c r="BE305" s="450">
        <f t="shared" si="167"/>
        <v>711.31837660700785</v>
      </c>
      <c r="BF305" s="450">
        <f t="shared" si="168"/>
        <v>155.04915553314848</v>
      </c>
      <c r="BG305" s="450">
        <f t="shared" si="169"/>
        <v>206.52382152760271</v>
      </c>
      <c r="BH305" s="450">
        <f t="shared" si="170"/>
        <v>179.3647592639274</v>
      </c>
      <c r="BI305" s="450">
        <f t="shared" si="171"/>
        <v>256.16838921099065</v>
      </c>
      <c r="BJ305" s="450">
        <f t="shared" si="172"/>
        <v>186.31718195109653</v>
      </c>
      <c r="BK305" s="450">
        <f t="shared" si="173"/>
        <v>105.24840811696497</v>
      </c>
      <c r="BL305" s="450">
        <f t="shared" si="174"/>
        <v>33.09949936980086</v>
      </c>
      <c r="BM305" s="450">
        <f t="shared" si="175"/>
        <v>132.40799732795563</v>
      </c>
      <c r="BN305" s="450">
        <f t="shared" si="176"/>
        <v>133.87797509452989</v>
      </c>
      <c r="BQ305" s="549">
        <f t="shared" si="179"/>
        <v>41477</v>
      </c>
      <c r="BR305" s="450">
        <f t="shared" si="177"/>
        <v>163.02892364507184</v>
      </c>
      <c r="BT305" s="450">
        <f t="shared" si="180"/>
        <v>170.18116208721955</v>
      </c>
    </row>
    <row r="306" spans="1:72">
      <c r="A306" s="6">
        <v>7</v>
      </c>
      <c r="B306" s="6">
        <v>23</v>
      </c>
      <c r="C306" s="143">
        <f t="shared" si="178"/>
        <v>41112</v>
      </c>
      <c r="D306" s="82">
        <f t="shared" si="145"/>
        <v>400.85568420999999</v>
      </c>
      <c r="E306" s="82">
        <f t="shared" si="146"/>
        <v>202.09818359239111</v>
      </c>
      <c r="F306" s="355">
        <v>585.12365</v>
      </c>
      <c r="G306" s="355">
        <v>333.22296</v>
      </c>
      <c r="H306" s="355">
        <v>247.93375</v>
      </c>
      <c r="I306" s="355">
        <v>364.95848000000001</v>
      </c>
      <c r="J306" s="355">
        <v>547.43772000000001</v>
      </c>
      <c r="K306" s="355">
        <v>309.42132000000004</v>
      </c>
      <c r="L306" s="355">
        <v>212.23129</v>
      </c>
      <c r="M306" s="355">
        <v>448.26422000000002</v>
      </c>
      <c r="N306" s="355">
        <v>708.09879000000001</v>
      </c>
      <c r="O306" s="355">
        <v>622.80957999999998</v>
      </c>
      <c r="P306" s="355">
        <v>543.47077999999999</v>
      </c>
      <c r="Q306" s="355">
        <v>655.04096749999997</v>
      </c>
      <c r="R306" s="82">
        <v>281.16000000000003</v>
      </c>
      <c r="S306" s="82">
        <v>219.98</v>
      </c>
      <c r="T306" s="82">
        <v>257.27</v>
      </c>
      <c r="U306" s="82">
        <v>287.64999999999998</v>
      </c>
      <c r="V306" s="82">
        <v>373.52</v>
      </c>
      <c r="W306" s="82">
        <v>273.5</v>
      </c>
      <c r="X306" s="82">
        <v>424.47</v>
      </c>
      <c r="Y306" s="82">
        <v>212.59</v>
      </c>
      <c r="Z306" s="82">
        <v>1343.92</v>
      </c>
      <c r="AA306" s="82">
        <v>345.4</v>
      </c>
      <c r="AB306" s="82">
        <v>424.33</v>
      </c>
      <c r="AC306" s="82">
        <v>345.95</v>
      </c>
      <c r="AD306" s="82">
        <v>578.83000000000004</v>
      </c>
      <c r="AE306" s="82">
        <v>333.6791581</v>
      </c>
      <c r="AF306" s="10">
        <v>227.46433960000002</v>
      </c>
      <c r="AG306" s="10">
        <v>62.360296800000008</v>
      </c>
      <c r="AH306" s="82">
        <v>231.4511143</v>
      </c>
      <c r="AI306" s="10">
        <v>224.13211000000001</v>
      </c>
      <c r="AK306" s="450">
        <f t="shared" si="147"/>
        <v>294.99553819006803</v>
      </c>
      <c r="AL306" s="450">
        <f t="shared" si="148"/>
        <v>167.99745903705571</v>
      </c>
      <c r="AM306" s="450">
        <f t="shared" si="149"/>
        <v>124.99810940257122</v>
      </c>
      <c r="AN306" s="450">
        <f t="shared" si="150"/>
        <v>183.99721704058481</v>
      </c>
      <c r="AO306" s="450">
        <f t="shared" si="151"/>
        <v>275.99582556087722</v>
      </c>
      <c r="AP306" s="450">
        <f t="shared" si="152"/>
        <v>155.9976405344089</v>
      </c>
      <c r="AQ306" s="450">
        <f t="shared" si="153"/>
        <v>106.99838164860095</v>
      </c>
      <c r="AR306" s="450">
        <f t="shared" si="154"/>
        <v>225.99658179984877</v>
      </c>
      <c r="AS306" s="450">
        <f t="shared" si="155"/>
        <v>356.99460045374337</v>
      </c>
      <c r="AT306" s="450">
        <f t="shared" si="156"/>
        <v>313.99525081925884</v>
      </c>
      <c r="AU306" s="450">
        <f t="shared" si="157"/>
        <v>273.99585581043607</v>
      </c>
      <c r="AV306" s="450">
        <f t="shared" si="158"/>
        <v>330.24500504159312</v>
      </c>
      <c r="AW306" s="450">
        <f t="shared" si="159"/>
        <v>141.74943282077137</v>
      </c>
      <c r="AX306" s="450">
        <f t="shared" si="160"/>
        <v>110.90496596924628</v>
      </c>
      <c r="AY306" s="450">
        <f t="shared" si="161"/>
        <v>129.70506680110913</v>
      </c>
      <c r="AZ306" s="450">
        <f t="shared" si="162"/>
        <v>145.02142677085959</v>
      </c>
      <c r="BA306" s="450">
        <f t="shared" si="163"/>
        <v>188.31358709352153</v>
      </c>
      <c r="BB306" s="450">
        <f t="shared" si="164"/>
        <v>137.88757247290144</v>
      </c>
      <c r="BC306" s="450">
        <f t="shared" si="165"/>
        <v>214.00050415931435</v>
      </c>
      <c r="BD306" s="450">
        <f t="shared" si="166"/>
        <v>107.17922863624905</v>
      </c>
      <c r="BE306" s="450">
        <f t="shared" si="167"/>
        <v>677.54978573229141</v>
      </c>
      <c r="BF306" s="450">
        <f t="shared" si="168"/>
        <v>174.13662717418703</v>
      </c>
      <c r="BG306" s="450">
        <f t="shared" si="169"/>
        <v>213.92992185530628</v>
      </c>
      <c r="BH306" s="450">
        <f t="shared" si="170"/>
        <v>174.41391479707588</v>
      </c>
      <c r="BI306" s="450">
        <f t="shared" si="171"/>
        <v>291.82253592135118</v>
      </c>
      <c r="BJ306" s="450">
        <f t="shared" si="172"/>
        <v>168.22745555835644</v>
      </c>
      <c r="BK306" s="450">
        <f t="shared" si="173"/>
        <v>114.67826549029493</v>
      </c>
      <c r="BL306" s="450">
        <f t="shared" si="174"/>
        <v>31.439524476934714</v>
      </c>
      <c r="BM306" s="450">
        <f t="shared" si="175"/>
        <v>116.68823508948827</v>
      </c>
      <c r="BN306" s="450">
        <f t="shared" si="176"/>
        <v>112.99829089992438</v>
      </c>
      <c r="BQ306" s="549">
        <f t="shared" si="179"/>
        <v>41478</v>
      </c>
      <c r="BR306" s="450">
        <f t="shared" si="177"/>
        <v>177.87565589866398</v>
      </c>
      <c r="BT306" s="450">
        <f t="shared" si="180"/>
        <v>171.18204136627173</v>
      </c>
    </row>
    <row r="307" spans="1:72">
      <c r="A307" s="6">
        <v>7</v>
      </c>
      <c r="B307" s="6">
        <v>24</v>
      </c>
      <c r="C307" s="143">
        <f t="shared" si="178"/>
        <v>41113</v>
      </c>
      <c r="D307" s="82">
        <f t="shared" si="145"/>
        <v>380.39037997666657</v>
      </c>
      <c r="E307" s="82">
        <f t="shared" si="146"/>
        <v>191.78025378587353</v>
      </c>
      <c r="F307" s="355">
        <v>493.88403</v>
      </c>
      <c r="G307" s="355">
        <v>333.22296</v>
      </c>
      <c r="H307" s="355">
        <v>194.38006000000001</v>
      </c>
      <c r="I307" s="355">
        <v>341.15683999999999</v>
      </c>
      <c r="J307" s="355">
        <v>499.83444000000003</v>
      </c>
      <c r="K307" s="355">
        <v>329.25602000000003</v>
      </c>
      <c r="L307" s="355">
        <v>204.29741000000001</v>
      </c>
      <c r="M307" s="355">
        <v>470.08239000000003</v>
      </c>
      <c r="N307" s="355">
        <v>610.90876000000003</v>
      </c>
      <c r="O307" s="355">
        <v>575.20630000000006</v>
      </c>
      <c r="P307" s="355">
        <v>509.75179000000003</v>
      </c>
      <c r="Q307" s="355">
        <v>637.36824979999994</v>
      </c>
      <c r="R307" s="82">
        <v>277.23</v>
      </c>
      <c r="S307" s="82">
        <v>200.1</v>
      </c>
      <c r="T307" s="82">
        <v>286.35000000000002</v>
      </c>
      <c r="U307" s="82">
        <v>259.61</v>
      </c>
      <c r="V307" s="82">
        <v>375.28</v>
      </c>
      <c r="W307" s="82">
        <v>309.01</v>
      </c>
      <c r="X307" s="82">
        <v>443.67</v>
      </c>
      <c r="Y307" s="82">
        <v>276.75</v>
      </c>
      <c r="Z307" s="82">
        <v>1245.5899999999999</v>
      </c>
      <c r="AA307" s="82">
        <v>319.82</v>
      </c>
      <c r="AB307" s="82">
        <v>412.15</v>
      </c>
      <c r="AC307" s="82">
        <v>433.81</v>
      </c>
      <c r="AD307" s="82">
        <v>458.91</v>
      </c>
      <c r="AE307" s="82">
        <v>168.11891720000003</v>
      </c>
      <c r="AF307" s="10">
        <v>135.78835619999998</v>
      </c>
      <c r="AG307" s="10">
        <v>81.064418899999993</v>
      </c>
      <c r="AH307" s="82">
        <v>242.93540560000002</v>
      </c>
      <c r="AI307" s="10">
        <v>286.17505160000002</v>
      </c>
      <c r="AK307" s="450">
        <f t="shared" si="147"/>
        <v>248.99623392992186</v>
      </c>
      <c r="AL307" s="450">
        <f t="shared" si="148"/>
        <v>167.99745903705571</v>
      </c>
      <c r="AM307" s="450">
        <f t="shared" si="149"/>
        <v>97.998517771615838</v>
      </c>
      <c r="AN307" s="450">
        <f t="shared" si="150"/>
        <v>171.99739853793798</v>
      </c>
      <c r="AO307" s="450">
        <f t="shared" si="151"/>
        <v>251.99618855558359</v>
      </c>
      <c r="AP307" s="450">
        <f t="shared" si="152"/>
        <v>165.99748928661458</v>
      </c>
      <c r="AQ307" s="450">
        <f t="shared" si="153"/>
        <v>102.99844214771868</v>
      </c>
      <c r="AR307" s="450">
        <f t="shared" si="154"/>
        <v>236.99641542727502</v>
      </c>
      <c r="AS307" s="450">
        <f t="shared" si="155"/>
        <v>307.9953415679355</v>
      </c>
      <c r="AT307" s="450">
        <f t="shared" si="156"/>
        <v>289.99561381396524</v>
      </c>
      <c r="AU307" s="450">
        <f t="shared" si="157"/>
        <v>256.99611293168641</v>
      </c>
      <c r="AV307" s="450">
        <f t="shared" si="158"/>
        <v>321.33513980337784</v>
      </c>
      <c r="AW307" s="450">
        <f t="shared" si="159"/>
        <v>139.76808671540206</v>
      </c>
      <c r="AX307" s="450">
        <f t="shared" si="160"/>
        <v>100.88227880010082</v>
      </c>
      <c r="AY307" s="450">
        <f t="shared" si="161"/>
        <v>144.36601966221326</v>
      </c>
      <c r="AZ307" s="450">
        <f t="shared" si="162"/>
        <v>130.88479959667256</v>
      </c>
      <c r="BA307" s="450">
        <f t="shared" si="163"/>
        <v>189.2009074867658</v>
      </c>
      <c r="BB307" s="450">
        <f t="shared" si="164"/>
        <v>155.79026972523317</v>
      </c>
      <c r="BC307" s="450">
        <f t="shared" si="165"/>
        <v>223.68036299470634</v>
      </c>
      <c r="BD307" s="450">
        <f t="shared" si="166"/>
        <v>139.52609024451726</v>
      </c>
      <c r="BE307" s="450">
        <f t="shared" si="167"/>
        <v>627.97580035291151</v>
      </c>
      <c r="BF307" s="450">
        <f t="shared" si="168"/>
        <v>161.24023191328459</v>
      </c>
      <c r="BG307" s="450">
        <f t="shared" si="169"/>
        <v>207.78926140660448</v>
      </c>
      <c r="BH307" s="450">
        <f t="shared" si="170"/>
        <v>218.70935215528107</v>
      </c>
      <c r="BI307" s="450">
        <f t="shared" si="171"/>
        <v>231.36375094529873</v>
      </c>
      <c r="BJ307" s="450">
        <f t="shared" si="172"/>
        <v>84.758718023695494</v>
      </c>
      <c r="BK307" s="450">
        <f t="shared" si="173"/>
        <v>68.458964557600197</v>
      </c>
      <c r="BL307" s="450">
        <f t="shared" si="174"/>
        <v>40.869381850264681</v>
      </c>
      <c r="BM307" s="450">
        <f t="shared" si="175"/>
        <v>122.47814751701539</v>
      </c>
      <c r="BN307" s="450">
        <f t="shared" si="176"/>
        <v>144.2778177968238</v>
      </c>
      <c r="BQ307" s="549">
        <f t="shared" si="179"/>
        <v>41479</v>
      </c>
      <c r="BR307" s="450">
        <f t="shared" si="177"/>
        <v>152.87544262667004</v>
      </c>
      <c r="BT307" s="450">
        <f t="shared" si="180"/>
        <v>166.99747416183516</v>
      </c>
    </row>
    <row r="308" spans="1:72">
      <c r="A308" s="6">
        <v>7</v>
      </c>
      <c r="B308" s="6">
        <v>25</v>
      </c>
      <c r="C308" s="143">
        <f t="shared" si="178"/>
        <v>41114</v>
      </c>
      <c r="D308" s="82">
        <f t="shared" si="145"/>
        <v>371.16206022</v>
      </c>
      <c r="E308" s="82">
        <f t="shared" si="146"/>
        <v>187.12764005505502</v>
      </c>
      <c r="F308" s="355">
        <v>468.09892000000002</v>
      </c>
      <c r="G308" s="355">
        <v>275.70233000000002</v>
      </c>
      <c r="H308" s="355">
        <v>299.50397000000004</v>
      </c>
      <c r="I308" s="355">
        <v>297.52050000000003</v>
      </c>
      <c r="J308" s="355">
        <v>491.90056000000004</v>
      </c>
      <c r="K308" s="355">
        <v>329.25602000000003</v>
      </c>
      <c r="L308" s="355">
        <v>273.71886000000001</v>
      </c>
      <c r="M308" s="355">
        <v>394.71053000000001</v>
      </c>
      <c r="N308" s="355">
        <v>593.05753000000004</v>
      </c>
      <c r="O308" s="355">
        <v>529.58649000000003</v>
      </c>
      <c r="P308" s="355">
        <v>444.29728</v>
      </c>
      <c r="Q308" s="355">
        <v>593.8112486</v>
      </c>
      <c r="R308" s="82">
        <v>221.1</v>
      </c>
      <c r="S308" s="82">
        <v>207.83</v>
      </c>
      <c r="T308" s="82">
        <v>302.14</v>
      </c>
      <c r="U308" s="82">
        <v>339.46</v>
      </c>
      <c r="V308" s="82">
        <v>354.26</v>
      </c>
      <c r="W308" s="82">
        <v>313.8</v>
      </c>
      <c r="X308" s="82">
        <v>460.35</v>
      </c>
      <c r="Y308" s="82">
        <v>244.62</v>
      </c>
      <c r="Z308" s="82">
        <v>1084.43</v>
      </c>
      <c r="AA308" s="82">
        <v>281.83</v>
      </c>
      <c r="AB308" s="82">
        <v>373.51</v>
      </c>
      <c r="AC308" s="82">
        <v>510.18</v>
      </c>
      <c r="AD308" s="82">
        <v>469.56</v>
      </c>
      <c r="AE308" s="82">
        <v>298.908929</v>
      </c>
      <c r="AF308" s="10">
        <v>81.500782300000012</v>
      </c>
      <c r="AG308" s="10">
        <v>55.854515200000002</v>
      </c>
      <c r="AH308" s="82">
        <v>267.17340899999999</v>
      </c>
      <c r="AI308" s="10">
        <v>277.1899325</v>
      </c>
      <c r="AK308" s="450">
        <f t="shared" si="147"/>
        <v>235.99643055205445</v>
      </c>
      <c r="AL308" s="450">
        <f t="shared" si="148"/>
        <v>138.99789765565919</v>
      </c>
      <c r="AM308" s="450">
        <f t="shared" si="149"/>
        <v>150.99771615830605</v>
      </c>
      <c r="AN308" s="450">
        <f t="shared" si="150"/>
        <v>149.99773128308547</v>
      </c>
      <c r="AO308" s="450">
        <f t="shared" si="151"/>
        <v>247.99624905470131</v>
      </c>
      <c r="AP308" s="450">
        <f t="shared" si="152"/>
        <v>165.99748928661458</v>
      </c>
      <c r="AQ308" s="450">
        <f t="shared" si="153"/>
        <v>137.99791278043861</v>
      </c>
      <c r="AR308" s="450">
        <f t="shared" si="154"/>
        <v>198.99699016889338</v>
      </c>
      <c r="AS308" s="450">
        <f t="shared" si="155"/>
        <v>298.99547769095034</v>
      </c>
      <c r="AT308" s="450">
        <f t="shared" si="156"/>
        <v>266.99596168389212</v>
      </c>
      <c r="AU308" s="450">
        <f t="shared" si="157"/>
        <v>223.99661204940762</v>
      </c>
      <c r="AV308" s="450">
        <f t="shared" si="158"/>
        <v>299.37547194353414</v>
      </c>
      <c r="AW308" s="450">
        <f t="shared" si="159"/>
        <v>111.46962440131081</v>
      </c>
      <c r="AX308" s="450">
        <f t="shared" si="160"/>
        <v>104.77943029997479</v>
      </c>
      <c r="AY308" s="450">
        <f t="shared" si="161"/>
        <v>152.32669523569447</v>
      </c>
      <c r="AZ308" s="450">
        <f t="shared" si="162"/>
        <v>171.14192084698763</v>
      </c>
      <c r="BA308" s="450">
        <f t="shared" si="163"/>
        <v>178.60347869926895</v>
      </c>
      <c r="BB308" s="450">
        <f t="shared" si="164"/>
        <v>158.20519284093774</v>
      </c>
      <c r="BC308" s="450">
        <f t="shared" si="165"/>
        <v>232.08974035795313</v>
      </c>
      <c r="BD308" s="450">
        <f t="shared" si="166"/>
        <v>123.32745147466599</v>
      </c>
      <c r="BE308" s="450">
        <f t="shared" si="167"/>
        <v>546.72548525334003</v>
      </c>
      <c r="BF308" s="450">
        <f t="shared" si="168"/>
        <v>142.08721956138137</v>
      </c>
      <c r="BG308" s="450">
        <f t="shared" si="169"/>
        <v>188.3085455003781</v>
      </c>
      <c r="BH308" s="450">
        <f t="shared" si="170"/>
        <v>257.21199899168136</v>
      </c>
      <c r="BI308" s="450">
        <f t="shared" si="171"/>
        <v>236.73304764305522</v>
      </c>
      <c r="BJ308" s="450">
        <f t="shared" si="172"/>
        <v>150.69772069573986</v>
      </c>
      <c r="BK308" s="450">
        <f t="shared" si="173"/>
        <v>41.089378522813213</v>
      </c>
      <c r="BL308" s="450">
        <f t="shared" si="174"/>
        <v>28.159574086211244</v>
      </c>
      <c r="BM308" s="450">
        <f t="shared" si="175"/>
        <v>134.69796269221072</v>
      </c>
      <c r="BN308" s="450">
        <f t="shared" si="176"/>
        <v>139.7478863120746</v>
      </c>
      <c r="BQ308" s="549">
        <f t="shared" si="179"/>
        <v>41480</v>
      </c>
      <c r="BR308" s="450">
        <f t="shared" si="177"/>
        <v>147.78096688933704</v>
      </c>
      <c r="BT308" s="450">
        <f t="shared" si="180"/>
        <v>162.10134106377615</v>
      </c>
    </row>
    <row r="309" spans="1:72">
      <c r="A309" s="6">
        <v>7</v>
      </c>
      <c r="B309" s="6">
        <v>26</v>
      </c>
      <c r="C309" s="143">
        <f t="shared" si="178"/>
        <v>41115</v>
      </c>
      <c r="D309" s="82">
        <f t="shared" si="145"/>
        <v>390.44568034333338</v>
      </c>
      <c r="E309" s="82">
        <f t="shared" si="146"/>
        <v>196.84980380007428</v>
      </c>
      <c r="F309" s="355">
        <v>404.62788</v>
      </c>
      <c r="G309" s="355">
        <v>378.84277000000003</v>
      </c>
      <c r="H309" s="355">
        <v>462.14850999999999</v>
      </c>
      <c r="I309" s="355">
        <v>317.35520000000002</v>
      </c>
      <c r="J309" s="355">
        <v>452.23115999999999</v>
      </c>
      <c r="K309" s="355">
        <v>329.25602000000003</v>
      </c>
      <c r="L309" s="355">
        <v>382.80971</v>
      </c>
      <c r="M309" s="355">
        <v>430.41299000000004</v>
      </c>
      <c r="N309" s="355">
        <v>571.23936000000003</v>
      </c>
      <c r="O309" s="355">
        <v>513.71873000000005</v>
      </c>
      <c r="P309" s="355">
        <v>428.42952000000002</v>
      </c>
      <c r="Q309" s="355">
        <v>527.50384650000001</v>
      </c>
      <c r="R309" s="82">
        <v>277.17</v>
      </c>
      <c r="S309" s="82">
        <v>173.15</v>
      </c>
      <c r="T309" s="82">
        <v>409.78</v>
      </c>
      <c r="U309" s="82">
        <v>296.77999999999997</v>
      </c>
      <c r="V309" s="82">
        <v>338.48</v>
      </c>
      <c r="W309" s="82">
        <v>286.91000000000003</v>
      </c>
      <c r="X309" s="82">
        <v>383.4</v>
      </c>
      <c r="Y309" s="82">
        <v>231.89</v>
      </c>
      <c r="Z309" s="82">
        <v>1221.07</v>
      </c>
      <c r="AA309" s="82">
        <v>366.68</v>
      </c>
      <c r="AB309" s="82">
        <v>333.92</v>
      </c>
      <c r="AC309" s="82">
        <v>484.27</v>
      </c>
      <c r="AD309" s="82">
        <v>496.34</v>
      </c>
      <c r="AE309" s="82">
        <v>333.91717449999999</v>
      </c>
      <c r="AF309" s="6">
        <v>254.24118460000003</v>
      </c>
      <c r="AG309" s="10">
        <v>132.61480420000001</v>
      </c>
      <c r="AH309" s="82">
        <v>270.62464679999999</v>
      </c>
      <c r="AI309" s="82">
        <v>223.55690369999999</v>
      </c>
      <c r="AK309" s="450">
        <f t="shared" si="147"/>
        <v>203.99691454499623</v>
      </c>
      <c r="AL309" s="450">
        <f t="shared" si="148"/>
        <v>190.99711116712882</v>
      </c>
      <c r="AM309" s="450">
        <f t="shared" si="149"/>
        <v>232.99647592639272</v>
      </c>
      <c r="AN309" s="450">
        <f t="shared" si="150"/>
        <v>159.99758003529115</v>
      </c>
      <c r="AO309" s="450">
        <f t="shared" si="151"/>
        <v>227.99655155028989</v>
      </c>
      <c r="AP309" s="450">
        <f t="shared" si="152"/>
        <v>165.99748928661458</v>
      </c>
      <c r="AQ309" s="450">
        <f t="shared" si="153"/>
        <v>192.99708091756995</v>
      </c>
      <c r="AR309" s="450">
        <f t="shared" si="154"/>
        <v>216.99671792286364</v>
      </c>
      <c r="AS309" s="450">
        <f t="shared" si="155"/>
        <v>287.99564406352408</v>
      </c>
      <c r="AT309" s="450">
        <f t="shared" si="156"/>
        <v>258.99608268212756</v>
      </c>
      <c r="AU309" s="450">
        <f t="shared" si="157"/>
        <v>215.99673304764306</v>
      </c>
      <c r="AV309" s="450">
        <f t="shared" si="158"/>
        <v>265.94597756491049</v>
      </c>
      <c r="AW309" s="450">
        <f t="shared" si="159"/>
        <v>139.73783715654147</v>
      </c>
      <c r="AX309" s="450">
        <f t="shared" si="160"/>
        <v>87.295185278548018</v>
      </c>
      <c r="AY309" s="450">
        <f t="shared" si="161"/>
        <v>206.59440383161078</v>
      </c>
      <c r="AZ309" s="450">
        <f t="shared" si="162"/>
        <v>149.62440131081419</v>
      </c>
      <c r="BA309" s="450">
        <f t="shared" si="163"/>
        <v>170.6478447189312</v>
      </c>
      <c r="BB309" s="450">
        <f t="shared" si="164"/>
        <v>144.64834887824554</v>
      </c>
      <c r="BC309" s="450">
        <f t="shared" si="165"/>
        <v>193.29468111923367</v>
      </c>
      <c r="BD309" s="450">
        <f t="shared" si="166"/>
        <v>116.90950340307536</v>
      </c>
      <c r="BE309" s="450">
        <f t="shared" si="167"/>
        <v>615.61381396521301</v>
      </c>
      <c r="BF309" s="450">
        <f t="shared" si="168"/>
        <v>184.86513738341316</v>
      </c>
      <c r="BG309" s="450">
        <f t="shared" si="169"/>
        <v>168.34887824552558</v>
      </c>
      <c r="BH309" s="450">
        <f t="shared" si="170"/>
        <v>244.14923115704562</v>
      </c>
      <c r="BI309" s="450">
        <f t="shared" si="171"/>
        <v>250.23443408116964</v>
      </c>
      <c r="BJ309" s="450">
        <f t="shared" si="172"/>
        <v>168.34745374338289</v>
      </c>
      <c r="BK309" s="450">
        <f t="shared" si="173"/>
        <v>128.17806130577264</v>
      </c>
      <c r="BL309" s="450">
        <f t="shared" si="174"/>
        <v>66.858988757247289</v>
      </c>
      <c r="BM309" s="450">
        <f t="shared" si="175"/>
        <v>136.43793637509452</v>
      </c>
      <c r="BN309" s="450">
        <f t="shared" si="176"/>
        <v>112.7082952861104</v>
      </c>
      <c r="BQ309" s="549">
        <f t="shared" si="179"/>
        <v>41481</v>
      </c>
      <c r="BR309" s="450">
        <f t="shared" si="177"/>
        <v>171.374569120242</v>
      </c>
      <c r="BT309" s="450">
        <f t="shared" si="180"/>
        <v>187.93112427527097</v>
      </c>
    </row>
    <row r="310" spans="1:72">
      <c r="A310" s="6">
        <v>7</v>
      </c>
      <c r="B310" s="6">
        <v>27</v>
      </c>
      <c r="C310" s="143">
        <f t="shared" si="178"/>
        <v>41116</v>
      </c>
      <c r="D310" s="82">
        <f t="shared" si="145"/>
        <v>368.3739927100001</v>
      </c>
      <c r="E310" s="82">
        <f t="shared" si="146"/>
        <v>185.72198859070218</v>
      </c>
      <c r="F310" s="355">
        <v>398.67747000000003</v>
      </c>
      <c r="G310" s="355">
        <v>257.85110000000003</v>
      </c>
      <c r="H310" s="355">
        <v>245.95028000000002</v>
      </c>
      <c r="I310" s="355">
        <v>299.50397000000004</v>
      </c>
      <c r="J310" s="355">
        <v>454.21463</v>
      </c>
      <c r="K310" s="355">
        <v>317.35520000000002</v>
      </c>
      <c r="L310" s="355">
        <v>402.64440999999999</v>
      </c>
      <c r="M310" s="355">
        <v>495.86750000000001</v>
      </c>
      <c r="N310" s="355">
        <v>525.61955</v>
      </c>
      <c r="O310" s="355">
        <v>472.06586000000004</v>
      </c>
      <c r="P310" s="355">
        <v>460.16504000000003</v>
      </c>
      <c r="Q310" s="355">
        <v>480.47577280000002</v>
      </c>
      <c r="R310" s="82">
        <v>331.76</v>
      </c>
      <c r="S310" s="82">
        <v>188.9</v>
      </c>
      <c r="T310" s="82">
        <v>320.07</v>
      </c>
      <c r="U310" s="82">
        <v>265.97000000000003</v>
      </c>
      <c r="V310" s="82">
        <v>386.58</v>
      </c>
      <c r="W310" s="82">
        <v>283.11</v>
      </c>
      <c r="X310" s="82">
        <v>387.07</v>
      </c>
      <c r="Y310" s="82">
        <v>227.49</v>
      </c>
      <c r="Z310" s="82">
        <v>1235.49</v>
      </c>
      <c r="AA310" s="82">
        <v>308.54000000000002</v>
      </c>
      <c r="AB310" s="82">
        <v>362.59</v>
      </c>
      <c r="AC310" s="82">
        <v>449.97</v>
      </c>
      <c r="AD310" s="82">
        <v>407.24</v>
      </c>
      <c r="AE310" s="82">
        <v>126.14869200000001</v>
      </c>
      <c r="AF310" s="6">
        <v>273.26266190000001</v>
      </c>
      <c r="AG310" s="10">
        <v>78.842932500000003</v>
      </c>
      <c r="AH310" s="82">
        <v>315.80809340000002</v>
      </c>
      <c r="AI310" s="82">
        <v>291.98661870000001</v>
      </c>
      <c r="AK310" s="450">
        <f t="shared" si="147"/>
        <v>200.99695991933453</v>
      </c>
      <c r="AL310" s="450">
        <f t="shared" si="148"/>
        <v>129.99803377867408</v>
      </c>
      <c r="AM310" s="450">
        <f t="shared" si="149"/>
        <v>123.99812452735065</v>
      </c>
      <c r="AN310" s="450">
        <f t="shared" si="150"/>
        <v>150.99771615830605</v>
      </c>
      <c r="AO310" s="450">
        <f t="shared" si="151"/>
        <v>228.99653642551047</v>
      </c>
      <c r="AP310" s="450">
        <f t="shared" si="152"/>
        <v>159.99758003529115</v>
      </c>
      <c r="AQ310" s="450">
        <f t="shared" si="153"/>
        <v>202.99692966977565</v>
      </c>
      <c r="AR310" s="450">
        <f t="shared" si="154"/>
        <v>249.99621880514243</v>
      </c>
      <c r="AS310" s="450">
        <f t="shared" si="155"/>
        <v>264.99599193345097</v>
      </c>
      <c r="AT310" s="450">
        <f t="shared" si="156"/>
        <v>237.9964003024956</v>
      </c>
      <c r="AU310" s="450">
        <f t="shared" si="157"/>
        <v>231.99649105117217</v>
      </c>
      <c r="AV310" s="450">
        <f t="shared" si="158"/>
        <v>242.2363361734308</v>
      </c>
      <c r="AW310" s="450">
        <f t="shared" si="159"/>
        <v>167.25989412654397</v>
      </c>
      <c r="AX310" s="450">
        <f t="shared" si="160"/>
        <v>95.235694479455503</v>
      </c>
      <c r="AY310" s="450">
        <f t="shared" si="161"/>
        <v>161.36627174187043</v>
      </c>
      <c r="AZ310" s="450">
        <f t="shared" si="162"/>
        <v>134.09125283589614</v>
      </c>
      <c r="BA310" s="450">
        <f t="shared" si="163"/>
        <v>194.89790773884548</v>
      </c>
      <c r="BB310" s="450">
        <f t="shared" si="164"/>
        <v>142.73254348374087</v>
      </c>
      <c r="BC310" s="450">
        <f t="shared" si="165"/>
        <v>195.14494580287371</v>
      </c>
      <c r="BD310" s="450">
        <f t="shared" si="166"/>
        <v>114.69120241996471</v>
      </c>
      <c r="BE310" s="450">
        <f t="shared" si="167"/>
        <v>622.88379127804387</v>
      </c>
      <c r="BF310" s="450">
        <f t="shared" si="168"/>
        <v>155.55331484749181</v>
      </c>
      <c r="BG310" s="450">
        <f t="shared" si="169"/>
        <v>182.80312578774891</v>
      </c>
      <c r="BH310" s="450">
        <f t="shared" si="170"/>
        <v>226.85656667506933</v>
      </c>
      <c r="BI310" s="450">
        <f t="shared" si="171"/>
        <v>205.31383917317874</v>
      </c>
      <c r="BJ310" s="450">
        <f t="shared" si="172"/>
        <v>63.599038064028235</v>
      </c>
      <c r="BK310" s="450">
        <f t="shared" si="173"/>
        <v>137.76791625913788</v>
      </c>
      <c r="BL310" s="450">
        <f t="shared" si="174"/>
        <v>39.749398790017644</v>
      </c>
      <c r="BM310" s="450">
        <f t="shared" si="175"/>
        <v>159.21759183261912</v>
      </c>
      <c r="BN310" s="450">
        <f t="shared" si="176"/>
        <v>147.20777348122007</v>
      </c>
      <c r="BQ310" s="549">
        <f t="shared" si="179"/>
        <v>41482</v>
      </c>
      <c r="BR310" s="450">
        <f t="shared" si="177"/>
        <v>174.29931375094532</v>
      </c>
      <c r="BT310" s="450">
        <f t="shared" si="180"/>
        <v>164.31308293420722</v>
      </c>
    </row>
    <row r="311" spans="1:72">
      <c r="A311" s="6">
        <v>7</v>
      </c>
      <c r="B311" s="6">
        <v>28</v>
      </c>
      <c r="C311" s="143">
        <f t="shared" si="178"/>
        <v>41117</v>
      </c>
      <c r="D311" s="82">
        <f t="shared" si="145"/>
        <v>354.7501993533333</v>
      </c>
      <c r="E311" s="82">
        <f t="shared" si="146"/>
        <v>178.85332238618849</v>
      </c>
      <c r="F311" s="355">
        <v>378.84277000000003</v>
      </c>
      <c r="G311" s="355">
        <v>313.38826</v>
      </c>
      <c r="H311" s="355">
        <v>218.18170000000001</v>
      </c>
      <c r="I311" s="355">
        <v>301.48743999999999</v>
      </c>
      <c r="J311" s="355">
        <v>414.54523</v>
      </c>
      <c r="K311" s="355">
        <v>287.60315000000003</v>
      </c>
      <c r="L311" s="355">
        <v>263.80151000000001</v>
      </c>
      <c r="M311" s="355">
        <v>595.04100000000005</v>
      </c>
      <c r="N311" s="355">
        <v>606.94182000000001</v>
      </c>
      <c r="O311" s="355">
        <v>446.28075000000001</v>
      </c>
      <c r="P311" s="355">
        <v>420.49564000000004</v>
      </c>
      <c r="Q311" s="355">
        <v>414.14853600000004</v>
      </c>
      <c r="R311" s="82">
        <v>366.51</v>
      </c>
      <c r="S311" s="82">
        <v>186.55</v>
      </c>
      <c r="T311" s="82">
        <v>362.96</v>
      </c>
      <c r="U311" s="82">
        <v>227.41</v>
      </c>
      <c r="V311" s="82">
        <v>321.23</v>
      </c>
      <c r="W311" s="82">
        <v>281.91000000000003</v>
      </c>
      <c r="X311" s="82">
        <v>409.5</v>
      </c>
      <c r="Y311" s="82">
        <v>232.73</v>
      </c>
      <c r="Z311" s="82">
        <v>987.9</v>
      </c>
      <c r="AA311" s="82">
        <v>319.61</v>
      </c>
      <c r="AB311" s="82">
        <v>470.85</v>
      </c>
      <c r="AC311" s="82">
        <v>307.5</v>
      </c>
      <c r="AD311" s="82">
        <v>425.74</v>
      </c>
      <c r="AE311" s="82">
        <v>244.68085920000001</v>
      </c>
      <c r="AF311" s="6">
        <v>217.42798140000002</v>
      </c>
      <c r="AG311" s="10">
        <v>78.842932500000003</v>
      </c>
      <c r="AH311" s="82">
        <v>274.25439690000002</v>
      </c>
      <c r="AI311" s="82">
        <v>266.14200460000001</v>
      </c>
      <c r="AK311" s="450">
        <f t="shared" si="147"/>
        <v>190.99711116712882</v>
      </c>
      <c r="AL311" s="450">
        <f t="shared" si="148"/>
        <v>157.99761028485</v>
      </c>
      <c r="AM311" s="450">
        <f t="shared" si="149"/>
        <v>109.99833627426267</v>
      </c>
      <c r="AN311" s="450">
        <f t="shared" si="150"/>
        <v>151.9977010335266</v>
      </c>
      <c r="AO311" s="450">
        <f t="shared" si="151"/>
        <v>208.99683892109906</v>
      </c>
      <c r="AP311" s="450">
        <f t="shared" si="152"/>
        <v>144.99780690698262</v>
      </c>
      <c r="AQ311" s="450">
        <f t="shared" si="153"/>
        <v>132.99798840433576</v>
      </c>
      <c r="AR311" s="450">
        <f t="shared" si="154"/>
        <v>299.99546256617094</v>
      </c>
      <c r="AS311" s="450">
        <f t="shared" si="155"/>
        <v>305.99537181749434</v>
      </c>
      <c r="AT311" s="450">
        <f t="shared" si="156"/>
        <v>224.99659692462819</v>
      </c>
      <c r="AU311" s="450">
        <f t="shared" si="157"/>
        <v>211.99679354676078</v>
      </c>
      <c r="AV311" s="450">
        <f t="shared" si="158"/>
        <v>208.79684194605497</v>
      </c>
      <c r="AW311" s="450">
        <f t="shared" si="159"/>
        <v>184.77943029997479</v>
      </c>
      <c r="AX311" s="450">
        <f t="shared" si="160"/>
        <v>94.050920090748676</v>
      </c>
      <c r="AY311" s="450">
        <f t="shared" si="161"/>
        <v>182.98966473405594</v>
      </c>
      <c r="AZ311" s="450">
        <f t="shared" si="162"/>
        <v>114.65086967481724</v>
      </c>
      <c r="BA311" s="450">
        <f t="shared" si="163"/>
        <v>161.95109654650869</v>
      </c>
      <c r="BB311" s="450">
        <f t="shared" si="164"/>
        <v>142.12755230652888</v>
      </c>
      <c r="BC311" s="450">
        <f t="shared" si="165"/>
        <v>206.45323922359466</v>
      </c>
      <c r="BD311" s="450">
        <f t="shared" si="166"/>
        <v>117.33299722712377</v>
      </c>
      <c r="BE311" s="450">
        <f t="shared" si="167"/>
        <v>498.05898663977814</v>
      </c>
      <c r="BF311" s="450">
        <f t="shared" si="168"/>
        <v>161.1343584572725</v>
      </c>
      <c r="BG311" s="450">
        <f t="shared" si="169"/>
        <v>237.38341315855811</v>
      </c>
      <c r="BH311" s="450">
        <f t="shared" si="170"/>
        <v>155.02898916057472</v>
      </c>
      <c r="BI311" s="450">
        <f t="shared" si="171"/>
        <v>214.64078648853038</v>
      </c>
      <c r="BJ311" s="450">
        <f t="shared" si="172"/>
        <v>123.35813420720949</v>
      </c>
      <c r="BK311" s="450">
        <f t="shared" si="173"/>
        <v>109.61834202167886</v>
      </c>
      <c r="BL311" s="450">
        <f t="shared" si="174"/>
        <v>39.749398790017644</v>
      </c>
      <c r="BM311" s="450">
        <f t="shared" si="175"/>
        <v>138.26790869674818</v>
      </c>
      <c r="BN311" s="450">
        <f t="shared" si="176"/>
        <v>134.17797055709605</v>
      </c>
      <c r="BQ311" s="549">
        <f t="shared" si="179"/>
        <v>41483</v>
      </c>
      <c r="BR311" s="450">
        <f t="shared" si="177"/>
        <v>156.11953343836655</v>
      </c>
      <c r="BT311" s="450">
        <f t="shared" si="180"/>
        <v>159.56598437106123</v>
      </c>
    </row>
    <row r="312" spans="1:72">
      <c r="A312" s="6">
        <v>7</v>
      </c>
      <c r="B312" s="6">
        <v>29</v>
      </c>
      <c r="C312" s="143">
        <f t="shared" si="178"/>
        <v>41118</v>
      </c>
      <c r="D312" s="82">
        <f t="shared" si="145"/>
        <v>348.53234052333335</v>
      </c>
      <c r="E312" s="82">
        <f t="shared" si="146"/>
        <v>175.71848352802581</v>
      </c>
      <c r="F312" s="355">
        <v>368.92542000000003</v>
      </c>
      <c r="G312" s="355">
        <v>295.53703000000002</v>
      </c>
      <c r="H312" s="355">
        <v>196.36353</v>
      </c>
      <c r="I312" s="355">
        <v>281.65273999999999</v>
      </c>
      <c r="J312" s="355">
        <v>436.36340000000001</v>
      </c>
      <c r="K312" s="355">
        <v>251.90069</v>
      </c>
      <c r="L312" s="355">
        <v>273.71886000000001</v>
      </c>
      <c r="M312" s="355">
        <v>606.94182000000001</v>
      </c>
      <c r="N312" s="355">
        <v>557.35507000000007</v>
      </c>
      <c r="O312" s="355">
        <v>458.18157000000002</v>
      </c>
      <c r="P312" s="355">
        <v>402.64440999999999</v>
      </c>
      <c r="Q312" s="355">
        <v>380.62789300000003</v>
      </c>
      <c r="R312" s="82">
        <v>415.39</v>
      </c>
      <c r="S312" s="82">
        <v>210.37</v>
      </c>
      <c r="T312" s="82">
        <v>401.58</v>
      </c>
      <c r="U312" s="82">
        <v>205.3</v>
      </c>
      <c r="V312" s="82">
        <v>319.48</v>
      </c>
      <c r="W312" s="82">
        <v>270.94</v>
      </c>
      <c r="X312" s="82">
        <v>389.91</v>
      </c>
      <c r="Y312" s="82">
        <v>173.29</v>
      </c>
      <c r="Z312" s="82">
        <v>938.2</v>
      </c>
      <c r="AA312" s="82">
        <v>391.49</v>
      </c>
      <c r="AB312" s="82">
        <v>435.17</v>
      </c>
      <c r="AC312" s="82">
        <v>539.84</v>
      </c>
      <c r="AD312" s="82">
        <v>365.39</v>
      </c>
      <c r="AE312" s="82">
        <v>167.36519859999999</v>
      </c>
      <c r="AF312" s="6">
        <v>174.743707</v>
      </c>
      <c r="AG312" s="10">
        <v>97.5668893</v>
      </c>
      <c r="AH312" s="82">
        <v>216.2378994</v>
      </c>
      <c r="AI312" s="82">
        <v>233.49408840000001</v>
      </c>
      <c r="AK312" s="450">
        <f t="shared" si="147"/>
        <v>185.99718679102597</v>
      </c>
      <c r="AL312" s="450">
        <f t="shared" si="148"/>
        <v>148.99774640786489</v>
      </c>
      <c r="AM312" s="450">
        <f t="shared" si="149"/>
        <v>98.9985026468364</v>
      </c>
      <c r="AN312" s="450">
        <f t="shared" si="150"/>
        <v>141.99785228132089</v>
      </c>
      <c r="AO312" s="450">
        <f t="shared" si="151"/>
        <v>219.99667254852534</v>
      </c>
      <c r="AP312" s="450">
        <f t="shared" si="152"/>
        <v>126.99807915301234</v>
      </c>
      <c r="AQ312" s="450">
        <f t="shared" si="153"/>
        <v>137.99791278043861</v>
      </c>
      <c r="AR312" s="450">
        <f t="shared" si="154"/>
        <v>305.99537181749434</v>
      </c>
      <c r="AS312" s="450">
        <f t="shared" si="155"/>
        <v>280.99574993698013</v>
      </c>
      <c r="AT312" s="450">
        <f t="shared" si="156"/>
        <v>230.99650617595159</v>
      </c>
      <c r="AU312" s="450">
        <f t="shared" si="157"/>
        <v>202.99692966977565</v>
      </c>
      <c r="AV312" s="450">
        <f t="shared" si="158"/>
        <v>191.89709755482733</v>
      </c>
      <c r="AW312" s="450">
        <f t="shared" si="159"/>
        <v>209.42273758507687</v>
      </c>
      <c r="AX312" s="450">
        <f t="shared" si="160"/>
        <v>106.05999495840686</v>
      </c>
      <c r="AY312" s="450">
        <f t="shared" si="161"/>
        <v>202.46029745399545</v>
      </c>
      <c r="AZ312" s="450">
        <f t="shared" si="162"/>
        <v>103.50390723468617</v>
      </c>
      <c r="BA312" s="450">
        <f t="shared" si="163"/>
        <v>161.06881774640786</v>
      </c>
      <c r="BB312" s="450">
        <f t="shared" si="164"/>
        <v>136.59692462818251</v>
      </c>
      <c r="BC312" s="450">
        <f t="shared" si="165"/>
        <v>196.57675825560878</v>
      </c>
      <c r="BD312" s="450">
        <f t="shared" si="166"/>
        <v>87.365767582556089</v>
      </c>
      <c r="BE312" s="450">
        <f t="shared" si="167"/>
        <v>473.00226871691456</v>
      </c>
      <c r="BF312" s="450">
        <f t="shared" si="168"/>
        <v>197.37332997227125</v>
      </c>
      <c r="BG312" s="450">
        <f t="shared" si="169"/>
        <v>219.39500882278801</v>
      </c>
      <c r="BH312" s="450">
        <f t="shared" si="170"/>
        <v>272.16536425510463</v>
      </c>
      <c r="BI312" s="450">
        <f t="shared" si="171"/>
        <v>184.21477186791026</v>
      </c>
      <c r="BJ312" s="450">
        <f t="shared" si="172"/>
        <v>84.378723771111666</v>
      </c>
      <c r="BK312" s="450">
        <f t="shared" si="173"/>
        <v>88.098667506932188</v>
      </c>
      <c r="BL312" s="450">
        <f t="shared" si="174"/>
        <v>49.189256012099825</v>
      </c>
      <c r="BM312" s="450">
        <f t="shared" si="175"/>
        <v>109.01835109654651</v>
      </c>
      <c r="BN312" s="450">
        <f t="shared" si="176"/>
        <v>117.71821951096547</v>
      </c>
      <c r="BQ312" s="549">
        <f t="shared" si="179"/>
        <v>41484</v>
      </c>
      <c r="BR312" s="450">
        <f t="shared" si="177"/>
        <v>135.60015205444921</v>
      </c>
      <c r="BT312" s="450">
        <f t="shared" si="180"/>
        <v>172.64179480715904</v>
      </c>
    </row>
    <row r="313" spans="1:72">
      <c r="A313" s="6">
        <v>7</v>
      </c>
      <c r="B313" s="6">
        <v>30</v>
      </c>
      <c r="C313" s="143">
        <f t="shared" si="178"/>
        <v>41119</v>
      </c>
      <c r="D313" s="82">
        <f t="shared" si="145"/>
        <v>336.63756273666672</v>
      </c>
      <c r="E313" s="82">
        <f t="shared" si="146"/>
        <v>169.72152981223144</v>
      </c>
      <c r="F313" s="355">
        <v>386.77665000000002</v>
      </c>
      <c r="G313" s="355">
        <v>236.03293000000002</v>
      </c>
      <c r="H313" s="355">
        <v>152.72719000000001</v>
      </c>
      <c r="I313" s="355">
        <v>321.32213999999999</v>
      </c>
      <c r="J313" s="355">
        <v>406.61135000000002</v>
      </c>
      <c r="K313" s="355">
        <v>222.14864</v>
      </c>
      <c r="L313" s="355">
        <v>214.21476000000001</v>
      </c>
      <c r="M313" s="355">
        <v>464.13198</v>
      </c>
      <c r="N313" s="355">
        <v>517.68567000000007</v>
      </c>
      <c r="O313" s="355">
        <v>430.41299000000004</v>
      </c>
      <c r="P313" s="355">
        <v>378.84277000000003</v>
      </c>
      <c r="Q313" s="355">
        <v>372.6543436</v>
      </c>
      <c r="R313" s="82">
        <v>406.31</v>
      </c>
      <c r="S313" s="82">
        <v>239.21</v>
      </c>
      <c r="T313" s="82">
        <v>450.18</v>
      </c>
      <c r="U313" s="82">
        <v>217.7</v>
      </c>
      <c r="V313" s="82">
        <v>301.55</v>
      </c>
      <c r="W313" s="82">
        <v>267.94</v>
      </c>
      <c r="X313" s="82">
        <v>416.7</v>
      </c>
      <c r="Y313" s="82">
        <v>195.86</v>
      </c>
      <c r="Z313" s="82">
        <v>880.39</v>
      </c>
      <c r="AA313" s="82">
        <v>374.28</v>
      </c>
      <c r="AB313" s="82">
        <v>405.24</v>
      </c>
      <c r="AC313" s="82">
        <v>566.5</v>
      </c>
      <c r="AD313" s="82">
        <v>384.02</v>
      </c>
      <c r="AE313" s="82">
        <v>178.43296119999999</v>
      </c>
      <c r="AF313" s="6">
        <v>157.7453691</v>
      </c>
      <c r="AG313" s="10">
        <v>76.899131900000015</v>
      </c>
      <c r="AH313" s="82">
        <v>242.63788510000001</v>
      </c>
      <c r="AI313" s="82">
        <v>233.97012119999999</v>
      </c>
      <c r="AK313" s="450">
        <f t="shared" si="147"/>
        <v>194.9970506680111</v>
      </c>
      <c r="AL313" s="450">
        <f t="shared" si="148"/>
        <v>118.9982001512478</v>
      </c>
      <c r="AM313" s="450">
        <f t="shared" si="149"/>
        <v>76.998835391983874</v>
      </c>
      <c r="AN313" s="450">
        <f t="shared" si="150"/>
        <v>161.99754978573228</v>
      </c>
      <c r="AO313" s="450">
        <f t="shared" si="151"/>
        <v>204.99689942021681</v>
      </c>
      <c r="AP313" s="450">
        <f t="shared" si="152"/>
        <v>111.99830602470381</v>
      </c>
      <c r="AQ313" s="450">
        <f t="shared" si="153"/>
        <v>107.99836652382153</v>
      </c>
      <c r="AR313" s="450">
        <f t="shared" si="154"/>
        <v>233.9964608016133</v>
      </c>
      <c r="AS313" s="450">
        <f t="shared" si="155"/>
        <v>260.99605243256872</v>
      </c>
      <c r="AT313" s="450">
        <f t="shared" si="156"/>
        <v>216.99671792286364</v>
      </c>
      <c r="AU313" s="450">
        <f t="shared" si="157"/>
        <v>190.99711116712882</v>
      </c>
      <c r="AV313" s="450">
        <f t="shared" si="158"/>
        <v>187.87715835644065</v>
      </c>
      <c r="AW313" s="450">
        <f t="shared" si="159"/>
        <v>204.84497101083943</v>
      </c>
      <c r="AX313" s="450">
        <f t="shared" si="160"/>
        <v>120.59994958406857</v>
      </c>
      <c r="AY313" s="450">
        <f t="shared" si="161"/>
        <v>226.96244013108142</v>
      </c>
      <c r="AZ313" s="450">
        <f t="shared" si="162"/>
        <v>109.75548273254347</v>
      </c>
      <c r="BA313" s="450">
        <f t="shared" si="163"/>
        <v>152.02924124023193</v>
      </c>
      <c r="BB313" s="450">
        <f t="shared" si="164"/>
        <v>135.0844466851525</v>
      </c>
      <c r="BC313" s="450">
        <f t="shared" si="165"/>
        <v>210.08318628686663</v>
      </c>
      <c r="BD313" s="450">
        <f t="shared" si="166"/>
        <v>98.744643307285102</v>
      </c>
      <c r="BE313" s="450">
        <f t="shared" si="167"/>
        <v>443.85681875472648</v>
      </c>
      <c r="BF313" s="450">
        <f t="shared" si="168"/>
        <v>188.69674817242247</v>
      </c>
      <c r="BG313" s="450">
        <f t="shared" si="169"/>
        <v>204.30552054449205</v>
      </c>
      <c r="BH313" s="450">
        <f t="shared" si="170"/>
        <v>285.60625157549788</v>
      </c>
      <c r="BI313" s="450">
        <f t="shared" si="171"/>
        <v>193.60725989412654</v>
      </c>
      <c r="BJ313" s="450">
        <f t="shared" si="172"/>
        <v>89.958639374842448</v>
      </c>
      <c r="BK313" s="450">
        <f t="shared" si="173"/>
        <v>79.528797126291906</v>
      </c>
      <c r="BL313" s="450">
        <f t="shared" si="174"/>
        <v>38.769413612301491</v>
      </c>
      <c r="BM313" s="450">
        <f t="shared" si="175"/>
        <v>122.32814978573229</v>
      </c>
      <c r="BN313" s="450">
        <f t="shared" si="176"/>
        <v>117.95821588101839</v>
      </c>
      <c r="BQ313" s="549">
        <f t="shared" si="179"/>
        <v>41485</v>
      </c>
      <c r="BR313" s="450">
        <f t="shared" si="177"/>
        <v>136.87336201159567</v>
      </c>
      <c r="BT313" s="450">
        <f t="shared" si="180"/>
        <v>174.93735407108647</v>
      </c>
    </row>
    <row r="314" spans="1:72">
      <c r="A314" s="6">
        <v>7</v>
      </c>
      <c r="B314" s="6">
        <v>31</v>
      </c>
      <c r="C314" s="143">
        <f t="shared" si="178"/>
        <v>41120</v>
      </c>
      <c r="D314" s="82">
        <f t="shared" si="145"/>
        <v>311.86164407999996</v>
      </c>
      <c r="E314" s="82">
        <f t="shared" si="146"/>
        <v>157.23033072342912</v>
      </c>
      <c r="F314" s="355">
        <v>402.64440999999999</v>
      </c>
      <c r="G314" s="355">
        <v>232.06599</v>
      </c>
      <c r="H314" s="355">
        <v>148.76025000000001</v>
      </c>
      <c r="I314" s="355">
        <v>301.48743999999999</v>
      </c>
      <c r="J314" s="355">
        <v>366.94195000000002</v>
      </c>
      <c r="K314" s="355">
        <v>273.71886000000001</v>
      </c>
      <c r="L314" s="355">
        <v>174.54536000000002</v>
      </c>
      <c r="M314" s="355">
        <v>404.62788</v>
      </c>
      <c r="N314" s="355">
        <v>569.25589000000002</v>
      </c>
      <c r="O314" s="355">
        <v>416.52870000000001</v>
      </c>
      <c r="P314" s="355">
        <v>343.14031</v>
      </c>
      <c r="Q314" s="355">
        <v>298.94859839999998</v>
      </c>
      <c r="R314" s="82">
        <v>276.41000000000003</v>
      </c>
      <c r="S314" s="82">
        <v>307.26</v>
      </c>
      <c r="T314" s="82">
        <v>349.9</v>
      </c>
      <c r="U314" s="82">
        <v>178.59</v>
      </c>
      <c r="V314" s="82">
        <v>303.08999999999997</v>
      </c>
      <c r="W314" s="82">
        <v>267.95</v>
      </c>
      <c r="X314" s="82">
        <v>405.76</v>
      </c>
      <c r="Y314" s="82">
        <v>213.2</v>
      </c>
      <c r="Z314" s="82">
        <v>767.31</v>
      </c>
      <c r="AA314" s="82">
        <v>317.18</v>
      </c>
      <c r="AB314" s="82">
        <v>390.6</v>
      </c>
      <c r="AC314" s="82">
        <v>384.2</v>
      </c>
      <c r="AD314" s="82">
        <v>434.23</v>
      </c>
      <c r="AE314" s="82">
        <v>184.91890810000001</v>
      </c>
      <c r="AF314" s="6">
        <v>171.2924692</v>
      </c>
      <c r="AG314" s="10">
        <v>68.60822730000001</v>
      </c>
      <c r="AH314" s="82">
        <v>186.9420475</v>
      </c>
      <c r="AI314" s="82">
        <v>215.7420319</v>
      </c>
      <c r="AK314" s="450">
        <f t="shared" si="147"/>
        <v>202.99692966977565</v>
      </c>
      <c r="AL314" s="450">
        <f t="shared" si="148"/>
        <v>116.99823040080665</v>
      </c>
      <c r="AM314" s="450">
        <f t="shared" si="149"/>
        <v>74.998865641542736</v>
      </c>
      <c r="AN314" s="450">
        <f t="shared" si="150"/>
        <v>151.9977010335266</v>
      </c>
      <c r="AO314" s="450">
        <f t="shared" si="151"/>
        <v>184.99720191580539</v>
      </c>
      <c r="AP314" s="450">
        <f t="shared" si="152"/>
        <v>137.99791278043861</v>
      </c>
      <c r="AQ314" s="450">
        <f t="shared" si="153"/>
        <v>87.998669019410144</v>
      </c>
      <c r="AR314" s="450">
        <f t="shared" si="154"/>
        <v>203.99691454499623</v>
      </c>
      <c r="AS314" s="450">
        <f t="shared" si="155"/>
        <v>286.99565918830353</v>
      </c>
      <c r="AT314" s="450">
        <f t="shared" si="156"/>
        <v>209.99682379631963</v>
      </c>
      <c r="AU314" s="450">
        <f t="shared" si="157"/>
        <v>172.99738341315856</v>
      </c>
      <c r="AV314" s="450">
        <f t="shared" si="158"/>
        <v>150.71772039324426</v>
      </c>
      <c r="AW314" s="450">
        <f t="shared" si="159"/>
        <v>139.35467607764053</v>
      </c>
      <c r="AX314" s="450">
        <f t="shared" si="160"/>
        <v>154.90799092513234</v>
      </c>
      <c r="AY314" s="450">
        <f t="shared" si="161"/>
        <v>176.40534408873202</v>
      </c>
      <c r="AZ314" s="450">
        <f t="shared" si="162"/>
        <v>90.037811948575751</v>
      </c>
      <c r="BA314" s="450">
        <f t="shared" si="163"/>
        <v>152.80564658432064</v>
      </c>
      <c r="BB314" s="450">
        <f t="shared" si="164"/>
        <v>135.08948827829593</v>
      </c>
      <c r="BC314" s="450">
        <f t="shared" si="165"/>
        <v>204.56768338795058</v>
      </c>
      <c r="BD314" s="450">
        <f t="shared" si="166"/>
        <v>107.48676581799847</v>
      </c>
      <c r="BE314" s="450">
        <f t="shared" si="167"/>
        <v>386.84648348878244</v>
      </c>
      <c r="BF314" s="450">
        <f t="shared" si="168"/>
        <v>159.9092513234182</v>
      </c>
      <c r="BG314" s="450">
        <f t="shared" si="169"/>
        <v>196.92462818250567</v>
      </c>
      <c r="BH314" s="450">
        <f t="shared" si="170"/>
        <v>193.69800857070834</v>
      </c>
      <c r="BI314" s="450">
        <f t="shared" si="171"/>
        <v>218.92109906730528</v>
      </c>
      <c r="BJ314" s="450">
        <f t="shared" si="172"/>
        <v>93.228589916813718</v>
      </c>
      <c r="BK314" s="450">
        <f t="shared" si="173"/>
        <v>86.358693824048402</v>
      </c>
      <c r="BL314" s="450">
        <f t="shared" si="174"/>
        <v>34.589476833879509</v>
      </c>
      <c r="BM314" s="450">
        <f t="shared" si="175"/>
        <v>94.248574489538697</v>
      </c>
      <c r="BN314" s="450">
        <f t="shared" si="176"/>
        <v>108.76835487774136</v>
      </c>
      <c r="BQ314" s="549">
        <f t="shared" si="179"/>
        <v>41486</v>
      </c>
      <c r="BR314" s="450">
        <f t="shared" si="177"/>
        <v>138.08350349130325</v>
      </c>
      <c r="BT314" s="450">
        <f t="shared" si="180"/>
        <v>152.40167380892362</v>
      </c>
    </row>
    <row r="315" spans="1:72">
      <c r="A315" s="6">
        <v>8</v>
      </c>
      <c r="B315" s="6">
        <v>1</v>
      </c>
      <c r="C315" s="143">
        <f t="shared" si="178"/>
        <v>41121</v>
      </c>
      <c r="D315" s="82">
        <f t="shared" si="145"/>
        <v>300.81650429666689</v>
      </c>
      <c r="E315" s="82">
        <f t="shared" si="146"/>
        <v>151.66173639967678</v>
      </c>
      <c r="F315" s="355">
        <v>390.74359000000004</v>
      </c>
      <c r="G315" s="355">
        <v>232.06599</v>
      </c>
      <c r="H315" s="355">
        <v>130.90902</v>
      </c>
      <c r="I315" s="355">
        <v>281.65273999999999</v>
      </c>
      <c r="J315" s="355">
        <v>376.85930000000002</v>
      </c>
      <c r="K315" s="355">
        <v>257.85110000000003</v>
      </c>
      <c r="L315" s="355">
        <v>194.38006000000001</v>
      </c>
      <c r="M315" s="355">
        <v>364.95848000000001</v>
      </c>
      <c r="N315" s="355">
        <v>589.09059000000002</v>
      </c>
      <c r="O315" s="355">
        <v>426.44605000000001</v>
      </c>
      <c r="P315" s="355">
        <v>319.33867000000004</v>
      </c>
      <c r="Q315" s="355">
        <v>332.1122168</v>
      </c>
      <c r="R315" s="82">
        <v>286.08999999999997</v>
      </c>
      <c r="S315" s="82">
        <v>298.61</v>
      </c>
      <c r="T315" s="82">
        <v>334.06</v>
      </c>
      <c r="U315" s="82">
        <v>185.52</v>
      </c>
      <c r="V315" s="82">
        <v>79.39</v>
      </c>
      <c r="W315" s="82">
        <v>261.61</v>
      </c>
      <c r="X315" s="82">
        <v>366.24</v>
      </c>
      <c r="Y315" s="82">
        <v>196.28</v>
      </c>
      <c r="Z315" s="82">
        <v>721.36</v>
      </c>
      <c r="AA315" s="82">
        <v>288.83999999999997</v>
      </c>
      <c r="AB315" s="82">
        <v>351.59</v>
      </c>
      <c r="AC315" s="82">
        <v>424.1</v>
      </c>
      <c r="AD315" s="82">
        <v>404.52</v>
      </c>
      <c r="AE315" s="82">
        <v>135.37182749999999</v>
      </c>
      <c r="AF315" s="82">
        <v>238.21474699999999</v>
      </c>
      <c r="AG315" s="10">
        <v>70.93563860000755</v>
      </c>
      <c r="AH315" s="82">
        <v>270.62464679999999</v>
      </c>
      <c r="AI315" s="82">
        <v>214.73046220000001</v>
      </c>
      <c r="AK315" s="450">
        <f t="shared" si="147"/>
        <v>196.99702041845225</v>
      </c>
      <c r="AL315" s="450">
        <f t="shared" si="148"/>
        <v>116.99823040080665</v>
      </c>
      <c r="AM315" s="450">
        <f t="shared" si="149"/>
        <v>65.999001764557605</v>
      </c>
      <c r="AN315" s="450">
        <f t="shared" si="150"/>
        <v>141.99785228132089</v>
      </c>
      <c r="AO315" s="450">
        <f t="shared" si="151"/>
        <v>189.99712629190824</v>
      </c>
      <c r="AP315" s="450">
        <f t="shared" si="152"/>
        <v>129.99803377867408</v>
      </c>
      <c r="AQ315" s="450">
        <f t="shared" si="153"/>
        <v>97.998517771615838</v>
      </c>
      <c r="AR315" s="450">
        <f t="shared" si="154"/>
        <v>183.99721704058481</v>
      </c>
      <c r="AS315" s="450">
        <f t="shared" si="155"/>
        <v>296.99550794050919</v>
      </c>
      <c r="AT315" s="450">
        <f t="shared" si="156"/>
        <v>214.99674817242249</v>
      </c>
      <c r="AU315" s="450">
        <f t="shared" si="157"/>
        <v>160.99756491051173</v>
      </c>
      <c r="AV315" s="450">
        <f t="shared" si="158"/>
        <v>167.43746750693219</v>
      </c>
      <c r="AW315" s="450">
        <f t="shared" si="159"/>
        <v>144.23493824048398</v>
      </c>
      <c r="AX315" s="450">
        <f t="shared" si="160"/>
        <v>150.54701285606251</v>
      </c>
      <c r="AY315" s="450">
        <f t="shared" si="161"/>
        <v>168.41946054953365</v>
      </c>
      <c r="AZ315" s="450">
        <f t="shared" si="162"/>
        <v>93.531635996975041</v>
      </c>
      <c r="BA315" s="450">
        <f t="shared" si="163"/>
        <v>40.025207965717165</v>
      </c>
      <c r="BB315" s="450">
        <f t="shared" si="164"/>
        <v>131.89311822535922</v>
      </c>
      <c r="BC315" s="450">
        <f t="shared" si="165"/>
        <v>184.64330728510208</v>
      </c>
      <c r="BD315" s="450">
        <f t="shared" si="166"/>
        <v>98.956390219309299</v>
      </c>
      <c r="BE315" s="450">
        <f t="shared" si="167"/>
        <v>363.68036299470634</v>
      </c>
      <c r="BF315" s="450">
        <f t="shared" si="168"/>
        <v>145.62137635492815</v>
      </c>
      <c r="BG315" s="450">
        <f t="shared" si="169"/>
        <v>177.25737332997227</v>
      </c>
      <c r="BH315" s="450">
        <f t="shared" si="170"/>
        <v>213.81396521300732</v>
      </c>
      <c r="BI315" s="450">
        <f t="shared" si="171"/>
        <v>203.94252583816484</v>
      </c>
      <c r="BJ315" s="450">
        <f t="shared" si="172"/>
        <v>68.24896773380388</v>
      </c>
      <c r="BK315" s="450">
        <f t="shared" si="173"/>
        <v>120.09818351399041</v>
      </c>
      <c r="BL315" s="450">
        <f t="shared" si="174"/>
        <v>35.762862919086238</v>
      </c>
      <c r="BM315" s="450">
        <f t="shared" si="175"/>
        <v>136.43793637509452</v>
      </c>
      <c r="BN315" s="450">
        <f t="shared" si="176"/>
        <v>108.25836259137887</v>
      </c>
      <c r="BQ315" s="549">
        <f t="shared" si="179"/>
        <v>41487</v>
      </c>
      <c r="BR315" s="450">
        <f t="shared" si="177"/>
        <v>125.12596342324173</v>
      </c>
      <c r="BT315" s="450">
        <f t="shared" si="180"/>
        <v>144.92815729770606</v>
      </c>
    </row>
    <row r="316" spans="1:72">
      <c r="A316" s="6">
        <v>8</v>
      </c>
      <c r="B316" s="6">
        <v>2</v>
      </c>
      <c r="C316" s="143">
        <f t="shared" si="178"/>
        <v>41122</v>
      </c>
      <c r="D316" s="82">
        <f t="shared" si="145"/>
        <v>282.1125665933331</v>
      </c>
      <c r="E316" s="82">
        <f t="shared" si="146"/>
        <v>142.23182936637969</v>
      </c>
      <c r="F316" s="355">
        <v>378.84277000000003</v>
      </c>
      <c r="G316" s="355">
        <v>214.21476000000001</v>
      </c>
      <c r="H316" s="355">
        <v>101.15697</v>
      </c>
      <c r="I316" s="355">
        <v>331.23948999999999</v>
      </c>
      <c r="J316" s="355">
        <v>376.85930000000002</v>
      </c>
      <c r="K316" s="355">
        <v>261.81804</v>
      </c>
      <c r="L316" s="355">
        <v>184.46271000000002</v>
      </c>
      <c r="M316" s="355">
        <v>325.28908000000001</v>
      </c>
      <c r="N316" s="355">
        <v>509.75179000000003</v>
      </c>
      <c r="O316" s="355">
        <v>376.85930000000002</v>
      </c>
      <c r="P316" s="355">
        <v>309.42132000000004</v>
      </c>
      <c r="Q316" s="355">
        <v>314.34032559999997</v>
      </c>
      <c r="R316" s="82">
        <v>316.66000000000003</v>
      </c>
      <c r="S316" s="82">
        <v>248.53</v>
      </c>
      <c r="T316" s="82">
        <v>315.75</v>
      </c>
      <c r="U316" s="82">
        <v>177.93</v>
      </c>
      <c r="V316" s="82">
        <v>267.70999999999998</v>
      </c>
      <c r="W316" s="82">
        <v>245.42</v>
      </c>
      <c r="X316" s="82">
        <v>320.79000000000002</v>
      </c>
      <c r="Y316" s="82">
        <v>219.61</v>
      </c>
      <c r="Z316" s="82">
        <v>527.39</v>
      </c>
      <c r="AA316" s="82">
        <v>272.92</v>
      </c>
      <c r="AB316" s="82">
        <v>342.06</v>
      </c>
      <c r="AC316" s="82">
        <v>375.57</v>
      </c>
      <c r="AD316" s="82">
        <v>390.79</v>
      </c>
      <c r="AE316" s="82">
        <v>35.166923100000005</v>
      </c>
      <c r="AF316" s="82">
        <v>307.4973541</v>
      </c>
      <c r="AG316" s="10">
        <v>22.817986699991259</v>
      </c>
      <c r="AH316" s="82">
        <v>213.10401680000001</v>
      </c>
      <c r="AI316" s="82">
        <v>179.40486150000001</v>
      </c>
      <c r="AK316" s="450">
        <f t="shared" si="147"/>
        <v>190.99711116712882</v>
      </c>
      <c r="AL316" s="450">
        <f t="shared" si="148"/>
        <v>107.99836652382153</v>
      </c>
      <c r="AM316" s="450">
        <f t="shared" si="149"/>
        <v>50.999228636249057</v>
      </c>
      <c r="AN316" s="450">
        <f t="shared" si="150"/>
        <v>166.99747416183513</v>
      </c>
      <c r="AO316" s="450">
        <f t="shared" si="151"/>
        <v>189.99712629190824</v>
      </c>
      <c r="AP316" s="450">
        <f t="shared" si="152"/>
        <v>131.99800352911521</v>
      </c>
      <c r="AQ316" s="450">
        <f t="shared" si="153"/>
        <v>92.998593395512984</v>
      </c>
      <c r="AR316" s="450">
        <f t="shared" si="154"/>
        <v>163.99751953617343</v>
      </c>
      <c r="AS316" s="450">
        <f t="shared" si="155"/>
        <v>256.99611293168641</v>
      </c>
      <c r="AT316" s="450">
        <f t="shared" si="156"/>
        <v>189.99712629190824</v>
      </c>
      <c r="AU316" s="450">
        <f t="shared" si="157"/>
        <v>155.9976405344089</v>
      </c>
      <c r="AV316" s="450">
        <f t="shared" si="158"/>
        <v>158.47760302495587</v>
      </c>
      <c r="AW316" s="450">
        <f t="shared" si="159"/>
        <v>159.64708847995968</v>
      </c>
      <c r="AX316" s="450">
        <f t="shared" si="160"/>
        <v>125.29871439374843</v>
      </c>
      <c r="AY316" s="450">
        <f t="shared" si="161"/>
        <v>159.18830350390724</v>
      </c>
      <c r="AZ316" s="450">
        <f t="shared" si="162"/>
        <v>89.705066801109155</v>
      </c>
      <c r="BA316" s="450">
        <f t="shared" si="163"/>
        <v>134.96849004285352</v>
      </c>
      <c r="BB316" s="450">
        <f t="shared" si="164"/>
        <v>123.73077892614066</v>
      </c>
      <c r="BC316" s="450">
        <f t="shared" si="165"/>
        <v>161.72926644819765</v>
      </c>
      <c r="BD316" s="450">
        <f t="shared" si="166"/>
        <v>110.71842702293925</v>
      </c>
      <c r="BE316" s="450">
        <f t="shared" si="167"/>
        <v>265.8885807915301</v>
      </c>
      <c r="BF316" s="450">
        <f t="shared" si="168"/>
        <v>137.5951600705823</v>
      </c>
      <c r="BG316" s="450">
        <f t="shared" si="169"/>
        <v>172.45273506428032</v>
      </c>
      <c r="BH316" s="450">
        <f t="shared" si="170"/>
        <v>189.34711368792537</v>
      </c>
      <c r="BI316" s="450">
        <f t="shared" si="171"/>
        <v>197.0204184522309</v>
      </c>
      <c r="BJ316" s="450">
        <f t="shared" si="172"/>
        <v>17.729731837660704</v>
      </c>
      <c r="BK316" s="450">
        <f t="shared" si="173"/>
        <v>155.02765520544492</v>
      </c>
      <c r="BL316" s="450">
        <f t="shared" si="174"/>
        <v>11.503900529362873</v>
      </c>
      <c r="BM316" s="450">
        <f t="shared" si="175"/>
        <v>107.43837499369801</v>
      </c>
      <c r="BN316" s="450">
        <f t="shared" si="176"/>
        <v>90.448631963700535</v>
      </c>
      <c r="BQ316" s="549">
        <f t="shared" si="179"/>
        <v>41488</v>
      </c>
      <c r="BR316" s="450">
        <f t="shared" si="177"/>
        <v>148.61373467355685</v>
      </c>
      <c r="BT316" s="450">
        <f t="shared" si="180"/>
        <v>155.51264786992692</v>
      </c>
    </row>
    <row r="317" spans="1:72">
      <c r="A317" s="6">
        <v>8</v>
      </c>
      <c r="B317" s="6">
        <v>3</v>
      </c>
      <c r="C317" s="143">
        <f t="shared" si="178"/>
        <v>41123</v>
      </c>
      <c r="D317" s="82">
        <f t="shared" si="145"/>
        <v>275.41057249333358</v>
      </c>
      <c r="E317" s="82">
        <f t="shared" si="146"/>
        <v>138.85290551071282</v>
      </c>
      <c r="F317" s="355">
        <v>287.60315000000003</v>
      </c>
      <c r="G317" s="355">
        <v>291.57008999999999</v>
      </c>
      <c r="H317" s="355">
        <v>103.14044</v>
      </c>
      <c r="I317" s="355">
        <v>291.57008999999999</v>
      </c>
      <c r="J317" s="355">
        <v>337.18990000000002</v>
      </c>
      <c r="K317" s="355">
        <v>232.06599</v>
      </c>
      <c r="L317" s="355">
        <v>176.52883</v>
      </c>
      <c r="M317" s="355">
        <v>315.37173000000001</v>
      </c>
      <c r="N317" s="355">
        <v>418.51217000000003</v>
      </c>
      <c r="O317" s="355">
        <v>408.59482000000003</v>
      </c>
      <c r="P317" s="355">
        <v>293.55356</v>
      </c>
      <c r="Q317" s="355">
        <v>313.86429280000004</v>
      </c>
      <c r="R317" s="82">
        <v>246.17</v>
      </c>
      <c r="S317" s="82">
        <v>217.25</v>
      </c>
      <c r="T317" s="82">
        <v>256.18</v>
      </c>
      <c r="U317" s="82">
        <v>205.2</v>
      </c>
      <c r="V317" s="82">
        <v>356.15</v>
      </c>
      <c r="W317" s="82">
        <v>217.51</v>
      </c>
      <c r="X317" s="82">
        <v>303.77</v>
      </c>
      <c r="Y317" s="82">
        <v>232.46</v>
      </c>
      <c r="Z317" s="82">
        <v>598.57000000000005</v>
      </c>
      <c r="AA317" s="82">
        <v>254.45</v>
      </c>
      <c r="AB317" s="82">
        <v>294.39999999999998</v>
      </c>
      <c r="AC317" s="82">
        <v>348.15</v>
      </c>
      <c r="AD317" s="82">
        <v>294.60000000000002</v>
      </c>
      <c r="AE317" s="82">
        <v>164.3304895</v>
      </c>
      <c r="AF317" s="82">
        <v>238.65111039999999</v>
      </c>
      <c r="AG317" s="10">
        <v>95.224816100007587</v>
      </c>
      <c r="AH317" s="82">
        <v>272.33043100000003</v>
      </c>
      <c r="AI317" s="82">
        <v>197.355265</v>
      </c>
      <c r="AK317" s="450">
        <f t="shared" si="147"/>
        <v>144.99780690698262</v>
      </c>
      <c r="AL317" s="450">
        <f t="shared" si="148"/>
        <v>146.99777665742374</v>
      </c>
      <c r="AM317" s="450">
        <f t="shared" si="149"/>
        <v>51.99921351146962</v>
      </c>
      <c r="AN317" s="450">
        <f t="shared" si="150"/>
        <v>146.99777665742374</v>
      </c>
      <c r="AO317" s="450">
        <f t="shared" si="151"/>
        <v>169.99742878749686</v>
      </c>
      <c r="AP317" s="450">
        <f t="shared" si="152"/>
        <v>116.99823040080665</v>
      </c>
      <c r="AQ317" s="450">
        <f t="shared" si="153"/>
        <v>88.998653894630706</v>
      </c>
      <c r="AR317" s="450">
        <f t="shared" si="154"/>
        <v>158.99759516007057</v>
      </c>
      <c r="AS317" s="450">
        <f t="shared" si="155"/>
        <v>210.99680867154021</v>
      </c>
      <c r="AT317" s="450">
        <f t="shared" si="156"/>
        <v>205.99688429543735</v>
      </c>
      <c r="AU317" s="450">
        <f t="shared" si="157"/>
        <v>147.99776153264432</v>
      </c>
      <c r="AV317" s="450">
        <f t="shared" si="158"/>
        <v>158.23760665490298</v>
      </c>
      <c r="AW317" s="450">
        <f t="shared" si="159"/>
        <v>124.10889841189815</v>
      </c>
      <c r="AX317" s="450">
        <f t="shared" si="160"/>
        <v>109.52861104108898</v>
      </c>
      <c r="AY317" s="450">
        <f t="shared" si="161"/>
        <v>129.15553314847492</v>
      </c>
      <c r="AZ317" s="450">
        <f t="shared" si="162"/>
        <v>103.45349130325182</v>
      </c>
      <c r="BA317" s="450">
        <f t="shared" si="163"/>
        <v>179.55633980337785</v>
      </c>
      <c r="BB317" s="450">
        <f t="shared" si="164"/>
        <v>109.65969246281824</v>
      </c>
      <c r="BC317" s="450">
        <f t="shared" si="165"/>
        <v>153.1484749180741</v>
      </c>
      <c r="BD317" s="450">
        <f t="shared" si="166"/>
        <v>117.19687421225107</v>
      </c>
      <c r="BE317" s="450">
        <f t="shared" si="167"/>
        <v>301.77464078648853</v>
      </c>
      <c r="BF317" s="450">
        <f t="shared" si="168"/>
        <v>128.28333753466094</v>
      </c>
      <c r="BG317" s="450">
        <f t="shared" si="169"/>
        <v>148.42450214267708</v>
      </c>
      <c r="BH317" s="450">
        <f t="shared" si="170"/>
        <v>175.52306528863119</v>
      </c>
      <c r="BI317" s="450">
        <f t="shared" si="171"/>
        <v>148.52533400554577</v>
      </c>
      <c r="BJ317" s="450">
        <f t="shared" si="172"/>
        <v>82.848746912024197</v>
      </c>
      <c r="BK317" s="450">
        <f t="shared" si="173"/>
        <v>120.31818018653894</v>
      </c>
      <c r="BL317" s="450">
        <f t="shared" si="174"/>
        <v>48.008477993449752</v>
      </c>
      <c r="BM317" s="450">
        <f t="shared" si="175"/>
        <v>137.29792336778422</v>
      </c>
      <c r="BN317" s="450">
        <f t="shared" si="176"/>
        <v>99.498495084446688</v>
      </c>
      <c r="BQ317" s="549">
        <f t="shared" si="179"/>
        <v>41489</v>
      </c>
      <c r="BR317" s="450">
        <f t="shared" si="177"/>
        <v>146.4244443408117</v>
      </c>
      <c r="BT317" s="450">
        <f t="shared" si="180"/>
        <v>141.14786513738341</v>
      </c>
    </row>
    <row r="318" spans="1:72">
      <c r="A318" s="6">
        <v>8</v>
      </c>
      <c r="B318" s="6">
        <v>4</v>
      </c>
      <c r="C318" s="143">
        <f t="shared" si="178"/>
        <v>41124</v>
      </c>
      <c r="D318" s="82">
        <f t="shared" si="145"/>
        <v>262.14974398999976</v>
      </c>
      <c r="E318" s="82">
        <f t="shared" si="146"/>
        <v>132.16723418554341</v>
      </c>
      <c r="F318" s="355">
        <v>267.76845000000003</v>
      </c>
      <c r="G318" s="355">
        <v>327.27255000000002</v>
      </c>
      <c r="H318" s="355">
        <v>83.30574</v>
      </c>
      <c r="I318" s="355">
        <v>212.23129</v>
      </c>
      <c r="J318" s="355">
        <v>273.71886000000001</v>
      </c>
      <c r="K318" s="355">
        <v>202.31394</v>
      </c>
      <c r="L318" s="355">
        <v>166.61148</v>
      </c>
      <c r="M318" s="355">
        <v>295.53703000000002</v>
      </c>
      <c r="N318" s="355">
        <v>523.63607999999999</v>
      </c>
      <c r="O318" s="355">
        <v>372.89236</v>
      </c>
      <c r="P318" s="355">
        <v>273.71886000000001</v>
      </c>
      <c r="Q318" s="355">
        <v>286.41306800000001</v>
      </c>
      <c r="R318" s="82">
        <v>274.68</v>
      </c>
      <c r="S318" s="82">
        <v>211.29</v>
      </c>
      <c r="T318" s="82">
        <v>259.02999999999997</v>
      </c>
      <c r="U318" s="82">
        <v>165.66</v>
      </c>
      <c r="V318" s="82">
        <v>376.58</v>
      </c>
      <c r="W318" s="82">
        <v>187.76</v>
      </c>
      <c r="X318" s="82">
        <v>312.20999999999998</v>
      </c>
      <c r="Y318" s="82">
        <v>237.65</v>
      </c>
      <c r="Z318" s="82">
        <v>566.42999999999995</v>
      </c>
      <c r="AA318" s="82">
        <v>267.93</v>
      </c>
      <c r="AB318" s="82">
        <v>290.01</v>
      </c>
      <c r="AC318" s="82">
        <v>326.56</v>
      </c>
      <c r="AD318" s="82">
        <v>309.14999999999998</v>
      </c>
      <c r="AE318" s="82">
        <v>127.1999311</v>
      </c>
      <c r="AF318" s="82">
        <v>220.04616179999999</v>
      </c>
      <c r="AG318" s="10">
        <v>78.258619299992446</v>
      </c>
      <c r="AH318" s="82">
        <v>163.67594439999999</v>
      </c>
      <c r="AI318" s="82">
        <v>204.95195509999999</v>
      </c>
      <c r="AK318" s="450">
        <f t="shared" si="147"/>
        <v>134.99795815477691</v>
      </c>
      <c r="AL318" s="450">
        <f t="shared" si="148"/>
        <v>164.997504411394</v>
      </c>
      <c r="AM318" s="450">
        <f t="shared" si="149"/>
        <v>41.999364759263926</v>
      </c>
      <c r="AN318" s="450">
        <f t="shared" si="150"/>
        <v>106.99838164860095</v>
      </c>
      <c r="AO318" s="450">
        <f t="shared" si="151"/>
        <v>137.99791278043861</v>
      </c>
      <c r="AP318" s="450">
        <f t="shared" si="152"/>
        <v>101.99845727249811</v>
      </c>
      <c r="AQ318" s="450">
        <f t="shared" si="153"/>
        <v>83.998729518527853</v>
      </c>
      <c r="AR318" s="450">
        <f t="shared" si="154"/>
        <v>148.99774640786489</v>
      </c>
      <c r="AS318" s="450">
        <f t="shared" si="155"/>
        <v>263.99600705823042</v>
      </c>
      <c r="AT318" s="450">
        <f t="shared" si="156"/>
        <v>187.99715654146709</v>
      </c>
      <c r="AU318" s="450">
        <f t="shared" si="157"/>
        <v>137.99791278043861</v>
      </c>
      <c r="AV318" s="450">
        <f t="shared" si="158"/>
        <v>144.39781598185027</v>
      </c>
      <c r="AW318" s="450">
        <f t="shared" si="159"/>
        <v>138.48248046382656</v>
      </c>
      <c r="AX318" s="450">
        <f t="shared" si="160"/>
        <v>106.52382152760272</v>
      </c>
      <c r="AY318" s="450">
        <f t="shared" si="161"/>
        <v>130.59238719435339</v>
      </c>
      <c r="AZ318" s="450">
        <f t="shared" si="162"/>
        <v>83.519032014116462</v>
      </c>
      <c r="BA318" s="450">
        <f t="shared" si="163"/>
        <v>189.85631459541213</v>
      </c>
      <c r="BB318" s="450">
        <f t="shared" si="164"/>
        <v>94.660952861104107</v>
      </c>
      <c r="BC318" s="450">
        <f t="shared" si="165"/>
        <v>157.40357953113181</v>
      </c>
      <c r="BD318" s="450">
        <f t="shared" si="166"/>
        <v>119.81346105369296</v>
      </c>
      <c r="BE318" s="450">
        <f t="shared" si="167"/>
        <v>285.57096042349377</v>
      </c>
      <c r="BF318" s="450">
        <f t="shared" si="168"/>
        <v>135.07940509200907</v>
      </c>
      <c r="BG318" s="450">
        <f t="shared" si="169"/>
        <v>146.21124275270984</v>
      </c>
      <c r="BH318" s="450">
        <f t="shared" si="170"/>
        <v>164.63826569195865</v>
      </c>
      <c r="BI318" s="450">
        <f t="shared" si="171"/>
        <v>155.86085202924122</v>
      </c>
      <c r="BJ318" s="450">
        <f t="shared" si="172"/>
        <v>64.129030047895128</v>
      </c>
      <c r="BK318" s="450">
        <f t="shared" si="173"/>
        <v>110.93832205696999</v>
      </c>
      <c r="BL318" s="450">
        <f t="shared" si="174"/>
        <v>39.454811847740075</v>
      </c>
      <c r="BM318" s="450">
        <f t="shared" si="175"/>
        <v>82.518751903201405</v>
      </c>
      <c r="BN318" s="450">
        <f t="shared" si="176"/>
        <v>103.32843715654145</v>
      </c>
      <c r="BQ318" s="549">
        <f t="shared" si="179"/>
        <v>41490</v>
      </c>
      <c r="BR318" s="450">
        <f t="shared" si="177"/>
        <v>134.79356014620618</v>
      </c>
      <c r="BT318" s="450">
        <f t="shared" si="180"/>
        <v>135.03868162339299</v>
      </c>
    </row>
    <row r="319" spans="1:72">
      <c r="A319" s="6">
        <v>8</v>
      </c>
      <c r="B319" s="6">
        <v>5</v>
      </c>
      <c r="C319" s="143">
        <f t="shared" si="178"/>
        <v>41125</v>
      </c>
      <c r="D319" s="82">
        <f t="shared" si="145"/>
        <v>251.26517116333338</v>
      </c>
      <c r="E319" s="82">
        <f t="shared" si="146"/>
        <v>126.67959241295979</v>
      </c>
      <c r="F319" s="355">
        <v>269.75191999999998</v>
      </c>
      <c r="G319" s="355">
        <v>251.90069</v>
      </c>
      <c r="H319" s="355">
        <v>89.256150000000005</v>
      </c>
      <c r="I319" s="355">
        <v>202.31394</v>
      </c>
      <c r="J319" s="355">
        <v>261.81804</v>
      </c>
      <c r="K319" s="355">
        <v>192.39659</v>
      </c>
      <c r="L319" s="355">
        <v>113.05779</v>
      </c>
      <c r="M319" s="355">
        <v>297.52050000000003</v>
      </c>
      <c r="N319" s="355">
        <v>493.88403</v>
      </c>
      <c r="O319" s="355">
        <v>349.09072000000003</v>
      </c>
      <c r="P319" s="355">
        <v>255.86763000000002</v>
      </c>
      <c r="Q319" s="355">
        <v>306.06925570000004</v>
      </c>
      <c r="R319" s="82">
        <v>225.46</v>
      </c>
      <c r="S319" s="82">
        <v>196.08</v>
      </c>
      <c r="T319" s="82">
        <v>287.88</v>
      </c>
      <c r="U319" s="82">
        <v>175.34</v>
      </c>
      <c r="V319" s="82">
        <v>301.98</v>
      </c>
      <c r="W319" s="82">
        <v>203.98</v>
      </c>
      <c r="X319" s="82">
        <v>332.12</v>
      </c>
      <c r="Y319" s="82">
        <v>155.62</v>
      </c>
      <c r="Z319" s="82">
        <v>516.23</v>
      </c>
      <c r="AA319" s="82">
        <v>267.27999999999997</v>
      </c>
      <c r="AB319" s="82">
        <v>319.99</v>
      </c>
      <c r="AC319" s="82">
        <v>326.42</v>
      </c>
      <c r="AD319" s="82">
        <v>326.31</v>
      </c>
      <c r="AE319" s="82">
        <v>128.3900131</v>
      </c>
      <c r="AF319" s="82">
        <v>229.20979320000001</v>
      </c>
      <c r="AG319" s="10">
        <v>73.462250700000567</v>
      </c>
      <c r="AH319" s="82">
        <v>196.66105050000002</v>
      </c>
      <c r="AI319" s="82">
        <v>192.61477170000001</v>
      </c>
      <c r="AK319" s="450">
        <f t="shared" si="147"/>
        <v>135.99794302999746</v>
      </c>
      <c r="AL319" s="450">
        <f t="shared" si="148"/>
        <v>126.99807915301234</v>
      </c>
      <c r="AM319" s="450">
        <f t="shared" si="149"/>
        <v>44.999319384925641</v>
      </c>
      <c r="AN319" s="450">
        <f t="shared" si="150"/>
        <v>101.99845727249811</v>
      </c>
      <c r="AO319" s="450">
        <f t="shared" si="151"/>
        <v>131.99800352911521</v>
      </c>
      <c r="AP319" s="450">
        <f t="shared" si="152"/>
        <v>96.998532896395261</v>
      </c>
      <c r="AQ319" s="450">
        <f t="shared" si="153"/>
        <v>56.999137887572473</v>
      </c>
      <c r="AR319" s="450">
        <f t="shared" si="154"/>
        <v>149.99773128308547</v>
      </c>
      <c r="AS319" s="450">
        <f t="shared" si="155"/>
        <v>248.99623392992186</v>
      </c>
      <c r="AT319" s="450">
        <f t="shared" si="156"/>
        <v>175.99733803882029</v>
      </c>
      <c r="AU319" s="450">
        <f t="shared" si="157"/>
        <v>128.99804890345351</v>
      </c>
      <c r="AV319" s="450">
        <f t="shared" si="158"/>
        <v>154.30766609528612</v>
      </c>
      <c r="AW319" s="450">
        <f t="shared" si="159"/>
        <v>113.66775901184775</v>
      </c>
      <c r="AX319" s="450">
        <f t="shared" si="160"/>
        <v>98.855558356440639</v>
      </c>
      <c r="AY319" s="450">
        <f t="shared" si="161"/>
        <v>145.13738341315855</v>
      </c>
      <c r="AZ319" s="450">
        <f t="shared" si="162"/>
        <v>88.399294176959913</v>
      </c>
      <c r="BA319" s="450">
        <f t="shared" si="163"/>
        <v>152.24602974539954</v>
      </c>
      <c r="BB319" s="450">
        <f t="shared" si="164"/>
        <v>102.83841693975296</v>
      </c>
      <c r="BC319" s="450">
        <f t="shared" si="165"/>
        <v>167.44139147970759</v>
      </c>
      <c r="BD319" s="450">
        <f t="shared" si="166"/>
        <v>78.457272498109404</v>
      </c>
      <c r="BE319" s="450">
        <f t="shared" si="167"/>
        <v>260.26216284345855</v>
      </c>
      <c r="BF319" s="450">
        <f t="shared" si="168"/>
        <v>134.7517015376859</v>
      </c>
      <c r="BG319" s="450">
        <f t="shared" si="169"/>
        <v>161.32593899672295</v>
      </c>
      <c r="BH319" s="450">
        <f t="shared" si="170"/>
        <v>164.56768338795061</v>
      </c>
      <c r="BI319" s="450">
        <f t="shared" si="171"/>
        <v>164.51222586337283</v>
      </c>
      <c r="BJ319" s="450">
        <f t="shared" si="172"/>
        <v>64.729020973027474</v>
      </c>
      <c r="BK319" s="450">
        <f t="shared" si="173"/>
        <v>115.55825218048903</v>
      </c>
      <c r="BL319" s="450">
        <f t="shared" si="174"/>
        <v>37.036677943030284</v>
      </c>
      <c r="BM319" s="450">
        <f t="shared" si="175"/>
        <v>99.148500378119493</v>
      </c>
      <c r="BN319" s="450">
        <f t="shared" si="176"/>
        <v>97.10853123266952</v>
      </c>
      <c r="BQ319" s="549">
        <f t="shared" si="179"/>
        <v>41491</v>
      </c>
      <c r="BR319" s="450">
        <f t="shared" si="177"/>
        <v>132.86625204184523</v>
      </c>
      <c r="BT319" s="450">
        <f t="shared" si="180"/>
        <v>127.99806402823293</v>
      </c>
    </row>
    <row r="320" spans="1:72">
      <c r="A320" s="6">
        <v>8</v>
      </c>
      <c r="B320" s="6">
        <v>6</v>
      </c>
      <c r="C320" s="143">
        <f t="shared" si="178"/>
        <v>41126</v>
      </c>
      <c r="D320" s="82">
        <f t="shared" si="145"/>
        <v>268.72789957666691</v>
      </c>
      <c r="E320" s="82">
        <f t="shared" si="146"/>
        <v>135.48372275691938</v>
      </c>
      <c r="F320" s="355">
        <v>245.95028000000002</v>
      </c>
      <c r="G320" s="355">
        <v>188.42965000000001</v>
      </c>
      <c r="H320" s="355">
        <v>124.95861000000001</v>
      </c>
      <c r="I320" s="355">
        <v>200.33047000000002</v>
      </c>
      <c r="J320" s="355">
        <v>271.73539</v>
      </c>
      <c r="K320" s="355">
        <v>202.31394</v>
      </c>
      <c r="L320" s="355">
        <v>119.0082</v>
      </c>
      <c r="M320" s="355">
        <v>277.68580000000003</v>
      </c>
      <c r="N320" s="355">
        <v>882.64415000000008</v>
      </c>
      <c r="O320" s="355">
        <v>376.85930000000002</v>
      </c>
      <c r="P320" s="355">
        <v>269.75191999999998</v>
      </c>
      <c r="Q320" s="355">
        <v>297.95686340000003</v>
      </c>
      <c r="R320" s="82">
        <v>209.05</v>
      </c>
      <c r="S320" s="82">
        <v>157.51</v>
      </c>
      <c r="T320" s="82">
        <v>249.91</v>
      </c>
      <c r="U320" s="82">
        <v>166.43</v>
      </c>
      <c r="V320" s="82">
        <v>247.08</v>
      </c>
      <c r="W320" s="82">
        <v>236.77</v>
      </c>
      <c r="X320" s="82">
        <v>291.92</v>
      </c>
      <c r="Y320" s="82">
        <v>175.24</v>
      </c>
      <c r="Z320" s="82">
        <v>543.84</v>
      </c>
      <c r="AA320" s="82">
        <v>253.54</v>
      </c>
      <c r="AB320" s="82">
        <v>403.96</v>
      </c>
      <c r="AC320" s="82">
        <v>291.66000000000003</v>
      </c>
      <c r="AD320" s="82">
        <v>475.4</v>
      </c>
      <c r="AE320" s="82">
        <v>78.922271300000006</v>
      </c>
      <c r="AF320" s="82">
        <v>325.46759230000004</v>
      </c>
      <c r="AG320" s="10">
        <v>131.85985580000701</v>
      </c>
      <c r="AH320" s="82">
        <v>183.74866080000001</v>
      </c>
      <c r="AI320" s="82">
        <v>181.90403369999999</v>
      </c>
      <c r="AK320" s="450">
        <f t="shared" si="147"/>
        <v>123.99812452735065</v>
      </c>
      <c r="AL320" s="450">
        <f t="shared" si="148"/>
        <v>94.998563145954122</v>
      </c>
      <c r="AM320" s="450">
        <f t="shared" si="149"/>
        <v>62.999047138895897</v>
      </c>
      <c r="AN320" s="450">
        <f t="shared" si="150"/>
        <v>100.99847239727755</v>
      </c>
      <c r="AO320" s="450">
        <f t="shared" si="151"/>
        <v>136.99792790521803</v>
      </c>
      <c r="AP320" s="450">
        <f t="shared" si="152"/>
        <v>101.99845727249811</v>
      </c>
      <c r="AQ320" s="450">
        <f t="shared" si="153"/>
        <v>59.999092513234181</v>
      </c>
      <c r="AR320" s="450">
        <f t="shared" si="154"/>
        <v>139.99788253087976</v>
      </c>
      <c r="AS320" s="450">
        <f t="shared" si="155"/>
        <v>444.99326947315353</v>
      </c>
      <c r="AT320" s="450">
        <f t="shared" si="156"/>
        <v>189.99712629190824</v>
      </c>
      <c r="AU320" s="450">
        <f t="shared" si="157"/>
        <v>135.99794302999746</v>
      </c>
      <c r="AV320" s="450">
        <f t="shared" si="158"/>
        <v>150.21772795563399</v>
      </c>
      <c r="AW320" s="450">
        <f t="shared" si="159"/>
        <v>105.39450466347365</v>
      </c>
      <c r="AX320" s="450">
        <f t="shared" si="160"/>
        <v>79.410133602218295</v>
      </c>
      <c r="AY320" s="450">
        <f t="shared" si="161"/>
        <v>125.99445424754222</v>
      </c>
      <c r="AZ320" s="450">
        <f t="shared" si="162"/>
        <v>83.907234686160834</v>
      </c>
      <c r="BA320" s="450">
        <f t="shared" si="163"/>
        <v>124.56768338795059</v>
      </c>
      <c r="BB320" s="450">
        <f t="shared" si="164"/>
        <v>119.36980085707084</v>
      </c>
      <c r="BC320" s="450">
        <f t="shared" si="165"/>
        <v>147.17418704310563</v>
      </c>
      <c r="BD320" s="450">
        <f t="shared" si="166"/>
        <v>88.348878245525583</v>
      </c>
      <c r="BE320" s="450">
        <f t="shared" si="167"/>
        <v>274.18200151247794</v>
      </c>
      <c r="BF320" s="450">
        <f t="shared" si="168"/>
        <v>127.82455255860852</v>
      </c>
      <c r="BG320" s="450">
        <f t="shared" si="169"/>
        <v>203.66019662213259</v>
      </c>
      <c r="BH320" s="450">
        <f t="shared" si="170"/>
        <v>147.04310562137636</v>
      </c>
      <c r="BI320" s="450">
        <f t="shared" si="171"/>
        <v>239.67733803882024</v>
      </c>
      <c r="BJ320" s="450">
        <f t="shared" si="172"/>
        <v>39.789398185026471</v>
      </c>
      <c r="BK320" s="450">
        <f t="shared" si="173"/>
        <v>164.08751817494328</v>
      </c>
      <c r="BL320" s="450">
        <f t="shared" si="174"/>
        <v>66.478374489542233</v>
      </c>
      <c r="BM320" s="450">
        <f t="shared" si="175"/>
        <v>92.638598840433573</v>
      </c>
      <c r="BN320" s="450">
        <f t="shared" si="176"/>
        <v>91.708612906478436</v>
      </c>
      <c r="BQ320" s="549">
        <f t="shared" si="179"/>
        <v>41492</v>
      </c>
      <c r="BR320" s="450">
        <f t="shared" si="177"/>
        <v>155.24278461053694</v>
      </c>
      <c r="BT320" s="450">
        <f t="shared" si="180"/>
        <v>124.28290395765063</v>
      </c>
    </row>
    <row r="321" spans="1:72">
      <c r="A321" s="6">
        <v>8</v>
      </c>
      <c r="B321" s="6">
        <v>7</v>
      </c>
      <c r="C321" s="143">
        <f t="shared" si="178"/>
        <v>41127</v>
      </c>
      <c r="D321" s="82">
        <f t="shared" si="145"/>
        <v>259.39443069999999</v>
      </c>
      <c r="E321" s="82">
        <f t="shared" si="146"/>
        <v>130.77809631605217</v>
      </c>
      <c r="F321" s="355">
        <v>275.70233000000002</v>
      </c>
      <c r="G321" s="355">
        <v>132.89249000000001</v>
      </c>
      <c r="H321" s="355">
        <v>115.04126000000001</v>
      </c>
      <c r="I321" s="355">
        <v>218.18170000000001</v>
      </c>
      <c r="J321" s="355">
        <v>291.57008999999999</v>
      </c>
      <c r="K321" s="355">
        <v>212.23129</v>
      </c>
      <c r="L321" s="355">
        <v>128.92555000000002</v>
      </c>
      <c r="M321" s="355">
        <v>281.65273999999999</v>
      </c>
      <c r="N321" s="355">
        <v>612.89223000000004</v>
      </c>
      <c r="O321" s="355">
        <v>378.84277000000003</v>
      </c>
      <c r="P321" s="355">
        <v>228.09905000000001</v>
      </c>
      <c r="Q321" s="355">
        <v>268.56183800000002</v>
      </c>
      <c r="R321" s="82">
        <v>279.89</v>
      </c>
      <c r="S321" s="82">
        <v>187.69</v>
      </c>
      <c r="T321" s="82">
        <v>221.65</v>
      </c>
      <c r="U321" s="82">
        <v>152.72999999999999</v>
      </c>
      <c r="V321" s="82">
        <v>269.37</v>
      </c>
      <c r="W321" s="82">
        <v>249.5</v>
      </c>
      <c r="X321" s="82">
        <v>291.95</v>
      </c>
      <c r="Y321" s="82">
        <v>215.51</v>
      </c>
      <c r="Z321" s="82">
        <v>508.43</v>
      </c>
      <c r="AA321" s="82">
        <v>262.54000000000002</v>
      </c>
      <c r="AB321" s="82">
        <v>421.12</v>
      </c>
      <c r="AC321" s="82">
        <v>267.76</v>
      </c>
      <c r="AD321" s="82">
        <v>405.39</v>
      </c>
      <c r="AE321" s="82">
        <v>99.233004100000002</v>
      </c>
      <c r="AF321" s="82">
        <v>294.96182370000002</v>
      </c>
      <c r="AG321" s="10">
        <v>99.829026699999446</v>
      </c>
      <c r="AH321" s="82">
        <v>235.0808644</v>
      </c>
      <c r="AI321" s="82">
        <v>174.60486410000001</v>
      </c>
      <c r="AK321" s="450">
        <f t="shared" si="147"/>
        <v>138.99789765565919</v>
      </c>
      <c r="AL321" s="450">
        <f t="shared" si="148"/>
        <v>66.998986639778167</v>
      </c>
      <c r="AM321" s="450">
        <f t="shared" si="149"/>
        <v>57.999122762793043</v>
      </c>
      <c r="AN321" s="450">
        <f t="shared" si="150"/>
        <v>109.99833627426267</v>
      </c>
      <c r="AO321" s="450">
        <f t="shared" si="151"/>
        <v>146.99777665742374</v>
      </c>
      <c r="AP321" s="450">
        <f t="shared" si="152"/>
        <v>106.99838164860095</v>
      </c>
      <c r="AQ321" s="450">
        <f t="shared" si="153"/>
        <v>64.999016889337042</v>
      </c>
      <c r="AR321" s="450">
        <f t="shared" si="154"/>
        <v>141.99785228132089</v>
      </c>
      <c r="AS321" s="450">
        <f t="shared" si="155"/>
        <v>308.99532644315605</v>
      </c>
      <c r="AT321" s="450">
        <f t="shared" si="156"/>
        <v>190.99711116712882</v>
      </c>
      <c r="AU321" s="450">
        <f t="shared" si="157"/>
        <v>114.99826065036551</v>
      </c>
      <c r="AV321" s="450">
        <f t="shared" si="158"/>
        <v>135.39795210486514</v>
      </c>
      <c r="AW321" s="450">
        <f t="shared" si="159"/>
        <v>141.10915049155531</v>
      </c>
      <c r="AX321" s="450">
        <f t="shared" si="160"/>
        <v>94.625661709100072</v>
      </c>
      <c r="AY321" s="450">
        <f t="shared" si="161"/>
        <v>111.74691202419964</v>
      </c>
      <c r="AZ321" s="450">
        <f t="shared" si="162"/>
        <v>77.000252079657159</v>
      </c>
      <c r="BA321" s="450">
        <f t="shared" si="163"/>
        <v>135.80539450466347</v>
      </c>
      <c r="BB321" s="450">
        <f t="shared" si="164"/>
        <v>125.78774892866146</v>
      </c>
      <c r="BC321" s="450">
        <f t="shared" si="165"/>
        <v>147.1893118225359</v>
      </c>
      <c r="BD321" s="450">
        <f t="shared" si="166"/>
        <v>108.65137383413158</v>
      </c>
      <c r="BE321" s="450">
        <f t="shared" si="167"/>
        <v>256.32972019158052</v>
      </c>
      <c r="BF321" s="450">
        <f t="shared" si="168"/>
        <v>132.36198638769852</v>
      </c>
      <c r="BG321" s="450">
        <f t="shared" si="169"/>
        <v>212.31157045626418</v>
      </c>
      <c r="BH321" s="450">
        <f t="shared" si="170"/>
        <v>134.9936980085707</v>
      </c>
      <c r="BI321" s="450">
        <f t="shared" si="171"/>
        <v>204.38114444164356</v>
      </c>
      <c r="BJ321" s="450">
        <f t="shared" si="172"/>
        <v>50.0292433072851</v>
      </c>
      <c r="BK321" s="450">
        <f t="shared" si="173"/>
        <v>148.70775079405092</v>
      </c>
      <c r="BL321" s="450">
        <f t="shared" si="174"/>
        <v>50.329733652633955</v>
      </c>
      <c r="BM321" s="450">
        <f t="shared" si="175"/>
        <v>118.51820741114192</v>
      </c>
      <c r="BN321" s="450">
        <f t="shared" si="176"/>
        <v>88.028668565666763</v>
      </c>
      <c r="BQ321" s="549">
        <f t="shared" si="179"/>
        <v>41493</v>
      </c>
      <c r="BR321" s="450">
        <f t="shared" si="177"/>
        <v>151.85312428787495</v>
      </c>
      <c r="BT321" s="450">
        <f t="shared" si="180"/>
        <v>129.07486765817998</v>
      </c>
    </row>
    <row r="322" spans="1:72">
      <c r="A322" s="6">
        <v>8</v>
      </c>
      <c r="B322" s="6">
        <v>8</v>
      </c>
      <c r="C322" s="143">
        <f t="shared" si="178"/>
        <v>41128</v>
      </c>
      <c r="D322" s="82">
        <f t="shared" si="145"/>
        <v>253.99232370999974</v>
      </c>
      <c r="E322" s="82">
        <f t="shared" si="146"/>
        <v>128.05453256666334</v>
      </c>
      <c r="F322" s="355">
        <v>273.71886000000001</v>
      </c>
      <c r="G322" s="355">
        <v>180.49576999999999</v>
      </c>
      <c r="H322" s="355">
        <v>89.256150000000005</v>
      </c>
      <c r="I322" s="355">
        <v>192.39659</v>
      </c>
      <c r="J322" s="355">
        <v>271.73539</v>
      </c>
      <c r="K322" s="355">
        <v>192.39659</v>
      </c>
      <c r="L322" s="355">
        <v>99.173500000000004</v>
      </c>
      <c r="M322" s="355">
        <v>263.80151000000001</v>
      </c>
      <c r="N322" s="355">
        <v>442.31380999999999</v>
      </c>
      <c r="O322" s="355">
        <v>349.09072000000003</v>
      </c>
      <c r="P322" s="355">
        <v>295.53703000000002</v>
      </c>
      <c r="Q322" s="355">
        <v>304.52214910000004</v>
      </c>
      <c r="R322" s="82">
        <v>303.06</v>
      </c>
      <c r="S322" s="82">
        <v>190.17</v>
      </c>
      <c r="T322" s="82">
        <v>222.1</v>
      </c>
      <c r="U322" s="82">
        <v>156.5</v>
      </c>
      <c r="V322" s="82">
        <v>243.05</v>
      </c>
      <c r="W322" s="82">
        <v>216.39</v>
      </c>
      <c r="X322" s="82">
        <v>323.52</v>
      </c>
      <c r="Y322" s="82">
        <v>150.07</v>
      </c>
      <c r="Z322" s="82">
        <v>477.91</v>
      </c>
      <c r="AA322" s="82">
        <v>273.77</v>
      </c>
      <c r="AB322" s="82">
        <v>396.26</v>
      </c>
      <c r="AC322" s="82">
        <v>257.47000000000003</v>
      </c>
      <c r="AD322" s="82">
        <v>355.02</v>
      </c>
      <c r="AE322" s="82">
        <v>219.62963310000001</v>
      </c>
      <c r="AF322" s="82">
        <v>368.96508940000001</v>
      </c>
      <c r="AG322" s="10">
        <v>129.4305976999901</v>
      </c>
      <c r="AH322" s="82">
        <v>208.661044</v>
      </c>
      <c r="AI322" s="82">
        <v>173.35527800000003</v>
      </c>
      <c r="AK322" s="450">
        <f t="shared" si="147"/>
        <v>137.99791278043861</v>
      </c>
      <c r="AL322" s="450">
        <f t="shared" si="148"/>
        <v>90.998623645071831</v>
      </c>
      <c r="AM322" s="450">
        <f t="shared" si="149"/>
        <v>44.999319384925641</v>
      </c>
      <c r="AN322" s="450">
        <f t="shared" si="150"/>
        <v>96.998532896395261</v>
      </c>
      <c r="AO322" s="450">
        <f t="shared" si="151"/>
        <v>136.99792790521803</v>
      </c>
      <c r="AP322" s="450">
        <f t="shared" si="152"/>
        <v>96.998532896395261</v>
      </c>
      <c r="AQ322" s="450">
        <f t="shared" si="153"/>
        <v>49.999243761028488</v>
      </c>
      <c r="AR322" s="450">
        <f t="shared" si="154"/>
        <v>132.99798840433576</v>
      </c>
      <c r="AS322" s="450">
        <f t="shared" si="155"/>
        <v>222.99662717418704</v>
      </c>
      <c r="AT322" s="450">
        <f t="shared" si="156"/>
        <v>175.99733803882029</v>
      </c>
      <c r="AU322" s="450">
        <f t="shared" si="157"/>
        <v>148.99774640786489</v>
      </c>
      <c r="AV322" s="450">
        <f t="shared" si="158"/>
        <v>153.52767789261409</v>
      </c>
      <c r="AW322" s="450">
        <f t="shared" si="159"/>
        <v>152.79052180489035</v>
      </c>
      <c r="AX322" s="450">
        <f t="shared" si="160"/>
        <v>95.875976808671538</v>
      </c>
      <c r="AY322" s="450">
        <f t="shared" si="161"/>
        <v>111.97378371565414</v>
      </c>
      <c r="AZ322" s="450">
        <f t="shared" si="162"/>
        <v>78.900932694731537</v>
      </c>
      <c r="BA322" s="450">
        <f t="shared" si="163"/>
        <v>122.53592135114697</v>
      </c>
      <c r="BB322" s="450">
        <f t="shared" si="164"/>
        <v>109.09503403075371</v>
      </c>
      <c r="BC322" s="450">
        <f t="shared" si="165"/>
        <v>163.10562137635492</v>
      </c>
      <c r="BD322" s="450">
        <f t="shared" si="166"/>
        <v>75.659188303503896</v>
      </c>
      <c r="BE322" s="450">
        <f t="shared" si="167"/>
        <v>240.94277791782204</v>
      </c>
      <c r="BF322" s="450">
        <f t="shared" si="168"/>
        <v>138.02369548777412</v>
      </c>
      <c r="BG322" s="450">
        <f t="shared" si="169"/>
        <v>199.77816990168893</v>
      </c>
      <c r="BH322" s="450">
        <f t="shared" si="170"/>
        <v>129.80589866397781</v>
      </c>
      <c r="BI322" s="450">
        <f t="shared" si="171"/>
        <v>178.98663977816989</v>
      </c>
      <c r="BJ322" s="450">
        <f t="shared" si="172"/>
        <v>110.72832523317368</v>
      </c>
      <c r="BK322" s="450">
        <f t="shared" si="173"/>
        <v>186.01718648853037</v>
      </c>
      <c r="BL322" s="450">
        <f t="shared" si="174"/>
        <v>65.253641391474716</v>
      </c>
      <c r="BM322" s="450">
        <f t="shared" si="175"/>
        <v>105.19840887320393</v>
      </c>
      <c r="BN322" s="450">
        <f t="shared" si="176"/>
        <v>87.398678094277798</v>
      </c>
      <c r="BQ322" s="549">
        <f t="shared" si="179"/>
        <v>41494</v>
      </c>
      <c r="BR322" s="450">
        <f t="shared" si="177"/>
        <v>148.18453912276277</v>
      </c>
      <c r="BT322" s="450">
        <f t="shared" si="180"/>
        <v>126.17091000756238</v>
      </c>
    </row>
    <row r="323" spans="1:72">
      <c r="A323" s="6">
        <v>8</v>
      </c>
      <c r="B323" s="6">
        <v>9</v>
      </c>
      <c r="C323" s="143">
        <f t="shared" si="178"/>
        <v>41129</v>
      </c>
      <c r="D323" s="82">
        <f t="shared" si="145"/>
        <v>251.39767153666691</v>
      </c>
      <c r="E323" s="82">
        <f t="shared" si="146"/>
        <v>126.74639472070004</v>
      </c>
      <c r="F323" s="355">
        <v>281.65273999999999</v>
      </c>
      <c r="G323" s="355">
        <v>253.88416000000001</v>
      </c>
      <c r="H323" s="355">
        <v>91.239620000000002</v>
      </c>
      <c r="I323" s="355">
        <v>178.51230000000001</v>
      </c>
      <c r="J323" s="355">
        <v>323.30561</v>
      </c>
      <c r="K323" s="355">
        <v>124.95861000000001</v>
      </c>
      <c r="L323" s="355">
        <v>109.09085</v>
      </c>
      <c r="M323" s="355">
        <v>285.61968000000002</v>
      </c>
      <c r="N323" s="355">
        <v>392.72705999999999</v>
      </c>
      <c r="O323" s="355">
        <v>343.14031</v>
      </c>
      <c r="P323" s="355">
        <v>265.78498000000002</v>
      </c>
      <c r="Q323" s="355">
        <v>295.41802180000002</v>
      </c>
      <c r="R323" s="82">
        <v>258.68</v>
      </c>
      <c r="S323" s="82">
        <v>197.84</v>
      </c>
      <c r="T323" s="82">
        <v>193.12</v>
      </c>
      <c r="U323" s="82">
        <v>154.4</v>
      </c>
      <c r="V323" s="82">
        <v>246.39</v>
      </c>
      <c r="W323" s="82">
        <v>218.41</v>
      </c>
      <c r="X323" s="82">
        <v>348.72</v>
      </c>
      <c r="Y323" s="82">
        <v>182.73</v>
      </c>
      <c r="Z323" s="82">
        <v>466.77</v>
      </c>
      <c r="AA323" s="82">
        <v>232.3</v>
      </c>
      <c r="AB323" s="82">
        <v>327.32</v>
      </c>
      <c r="AC323" s="82">
        <v>250.44</v>
      </c>
      <c r="AD323" s="82">
        <v>326.43</v>
      </c>
      <c r="AE323" s="82">
        <v>250.98829380000001</v>
      </c>
      <c r="AF323" s="82">
        <v>501.67906710000005</v>
      </c>
      <c r="AG323" s="10">
        <v>99.162499300008164</v>
      </c>
      <c r="AH323" s="82">
        <v>179.80155550000001</v>
      </c>
      <c r="AI323" s="82">
        <v>161.41478860000001</v>
      </c>
      <c r="AK323" s="450">
        <f t="shared" si="147"/>
        <v>141.99785228132089</v>
      </c>
      <c r="AL323" s="450">
        <f t="shared" si="148"/>
        <v>127.99806402823292</v>
      </c>
      <c r="AM323" s="450">
        <f t="shared" si="149"/>
        <v>45.999304260146204</v>
      </c>
      <c r="AN323" s="450">
        <f t="shared" si="150"/>
        <v>89.998638769851283</v>
      </c>
      <c r="AO323" s="450">
        <f t="shared" si="151"/>
        <v>162.99753466095285</v>
      </c>
      <c r="AP323" s="450">
        <f t="shared" si="152"/>
        <v>62.999047138895897</v>
      </c>
      <c r="AQ323" s="450">
        <f t="shared" si="153"/>
        <v>54.999168137131335</v>
      </c>
      <c r="AR323" s="450">
        <f t="shared" si="154"/>
        <v>143.99782203176204</v>
      </c>
      <c r="AS323" s="450">
        <f t="shared" si="155"/>
        <v>197.9970052936728</v>
      </c>
      <c r="AT323" s="450">
        <f t="shared" si="156"/>
        <v>172.99738341315856</v>
      </c>
      <c r="AU323" s="450">
        <f t="shared" si="157"/>
        <v>133.99797327955633</v>
      </c>
      <c r="AV323" s="450">
        <f t="shared" si="158"/>
        <v>148.93774731535166</v>
      </c>
      <c r="AW323" s="450">
        <f t="shared" si="159"/>
        <v>130.41593143433326</v>
      </c>
      <c r="AX323" s="450">
        <f t="shared" si="160"/>
        <v>99.742878749684905</v>
      </c>
      <c r="AY323" s="450">
        <f t="shared" si="161"/>
        <v>97.363246785984373</v>
      </c>
      <c r="AZ323" s="450">
        <f t="shared" si="162"/>
        <v>77.842198134610541</v>
      </c>
      <c r="BA323" s="450">
        <f t="shared" si="163"/>
        <v>124.21981346105369</v>
      </c>
      <c r="BB323" s="450">
        <f t="shared" si="164"/>
        <v>110.11343584572725</v>
      </c>
      <c r="BC323" s="450">
        <f t="shared" si="165"/>
        <v>175.81043609780693</v>
      </c>
      <c r="BD323" s="450">
        <f t="shared" si="166"/>
        <v>92.12503150995714</v>
      </c>
      <c r="BE323" s="450">
        <f t="shared" si="167"/>
        <v>235.3264431560373</v>
      </c>
      <c r="BF323" s="450">
        <f t="shared" si="168"/>
        <v>117.11620872195614</v>
      </c>
      <c r="BG323" s="450">
        <f t="shared" si="169"/>
        <v>165.02142677085959</v>
      </c>
      <c r="BH323" s="450">
        <f t="shared" si="170"/>
        <v>126.26165868414418</v>
      </c>
      <c r="BI323" s="450">
        <f t="shared" si="171"/>
        <v>164.57272498109401</v>
      </c>
      <c r="BJ323" s="450">
        <f t="shared" si="172"/>
        <v>126.53808611041089</v>
      </c>
      <c r="BK323" s="450">
        <f t="shared" si="173"/>
        <v>252.92617448953871</v>
      </c>
      <c r="BL323" s="450">
        <f t="shared" si="174"/>
        <v>49.993697655663304</v>
      </c>
      <c r="BM323" s="450">
        <f t="shared" si="175"/>
        <v>90.64862893874465</v>
      </c>
      <c r="BN323" s="450">
        <f t="shared" si="176"/>
        <v>81.378769145449965</v>
      </c>
      <c r="BQ323" s="549">
        <f t="shared" si="179"/>
        <v>41495</v>
      </c>
      <c r="BR323" s="450">
        <f t="shared" si="177"/>
        <v>158.09183546760778</v>
      </c>
      <c r="BT323" s="450">
        <f t="shared" si="180"/>
        <v>126.39987239727753</v>
      </c>
    </row>
    <row r="324" spans="1:72">
      <c r="A324" s="6">
        <v>8</v>
      </c>
      <c r="B324" s="6">
        <v>10</v>
      </c>
      <c r="C324" s="143">
        <f t="shared" si="178"/>
        <v>41130</v>
      </c>
      <c r="D324" s="82">
        <f t="shared" si="145"/>
        <v>238.16835025333336</v>
      </c>
      <c r="E324" s="82">
        <f t="shared" si="146"/>
        <v>120.07660829421839</v>
      </c>
      <c r="F324" s="355">
        <v>224.13211000000001</v>
      </c>
      <c r="G324" s="355">
        <v>178.51230000000001</v>
      </c>
      <c r="H324" s="355">
        <v>87.272680000000008</v>
      </c>
      <c r="I324" s="355">
        <v>182.47924</v>
      </c>
      <c r="J324" s="355">
        <v>255.86763000000002</v>
      </c>
      <c r="K324" s="355">
        <v>154.71066000000002</v>
      </c>
      <c r="L324" s="355">
        <v>148.76025000000001</v>
      </c>
      <c r="M324" s="355">
        <v>285.61968000000002</v>
      </c>
      <c r="N324" s="355">
        <v>333.22296</v>
      </c>
      <c r="O324" s="355">
        <v>325.28908000000001</v>
      </c>
      <c r="P324" s="355">
        <v>255.86763000000002</v>
      </c>
      <c r="Q324" s="355">
        <v>285.34199420000004</v>
      </c>
      <c r="R324" s="82">
        <v>216.57</v>
      </c>
      <c r="S324" s="82">
        <v>169.05</v>
      </c>
      <c r="T324" s="82">
        <v>236.23</v>
      </c>
      <c r="U324" s="82">
        <v>145.38</v>
      </c>
      <c r="V324" s="82">
        <v>236.71</v>
      </c>
      <c r="W324" s="82">
        <v>210.94</v>
      </c>
      <c r="X324" s="82">
        <v>279.91000000000003</v>
      </c>
      <c r="Y324" s="82">
        <v>218.61</v>
      </c>
      <c r="Z324" s="82">
        <v>462.79</v>
      </c>
      <c r="AA324" s="82">
        <v>251.92</v>
      </c>
      <c r="AB324" s="82">
        <v>396.38</v>
      </c>
      <c r="AC324" s="82">
        <v>237.59</v>
      </c>
      <c r="AD324" s="82">
        <v>488.73</v>
      </c>
      <c r="AE324" s="82">
        <v>44.171876900000001</v>
      </c>
      <c r="AF324" s="82">
        <v>417.54026970000001</v>
      </c>
      <c r="AG324" s="10">
        <v>69.356466499999158</v>
      </c>
      <c r="AH324" s="82">
        <v>197.71228960000002</v>
      </c>
      <c r="AI324" s="82">
        <v>148.38339070000001</v>
      </c>
      <c r="AK324" s="450">
        <f t="shared" si="147"/>
        <v>112.99829089992438</v>
      </c>
      <c r="AL324" s="450">
        <f t="shared" si="148"/>
        <v>89.998638769851283</v>
      </c>
      <c r="AM324" s="450">
        <f t="shared" si="149"/>
        <v>43.999334509705072</v>
      </c>
      <c r="AN324" s="450">
        <f t="shared" si="150"/>
        <v>91.998608520292407</v>
      </c>
      <c r="AO324" s="450">
        <f t="shared" si="151"/>
        <v>128.99804890345351</v>
      </c>
      <c r="AP324" s="450">
        <f t="shared" si="152"/>
        <v>77.998820267204451</v>
      </c>
      <c r="AQ324" s="450">
        <f t="shared" si="153"/>
        <v>74.998865641542736</v>
      </c>
      <c r="AR324" s="450">
        <f t="shared" si="154"/>
        <v>143.99782203176204</v>
      </c>
      <c r="AS324" s="450">
        <f t="shared" si="155"/>
        <v>167.99745903705571</v>
      </c>
      <c r="AT324" s="450">
        <f t="shared" si="156"/>
        <v>163.99751953617343</v>
      </c>
      <c r="AU324" s="450">
        <f t="shared" si="157"/>
        <v>128.99804890345351</v>
      </c>
      <c r="AV324" s="450">
        <f t="shared" si="158"/>
        <v>143.85782414923116</v>
      </c>
      <c r="AW324" s="450">
        <f t="shared" si="159"/>
        <v>109.18578270733551</v>
      </c>
      <c r="AX324" s="450">
        <f t="shared" si="160"/>
        <v>85.228132089740356</v>
      </c>
      <c r="AY324" s="450">
        <f t="shared" si="161"/>
        <v>119.09755482732542</v>
      </c>
      <c r="AZ324" s="450">
        <f t="shared" si="162"/>
        <v>73.294681119233672</v>
      </c>
      <c r="BA324" s="450">
        <f t="shared" si="163"/>
        <v>119.33955129821024</v>
      </c>
      <c r="BB324" s="450">
        <f t="shared" si="164"/>
        <v>106.34736576758256</v>
      </c>
      <c r="BC324" s="450">
        <f t="shared" si="165"/>
        <v>141.1192336778422</v>
      </c>
      <c r="BD324" s="450">
        <f t="shared" si="166"/>
        <v>110.21426770859593</v>
      </c>
      <c r="BE324" s="450">
        <f t="shared" si="167"/>
        <v>233.31988908495086</v>
      </c>
      <c r="BF324" s="450">
        <f t="shared" si="168"/>
        <v>127.00781446937231</v>
      </c>
      <c r="BG324" s="450">
        <f t="shared" si="169"/>
        <v>199.83866901941013</v>
      </c>
      <c r="BH324" s="450">
        <f t="shared" si="170"/>
        <v>119.78321149483237</v>
      </c>
      <c r="BI324" s="450">
        <f t="shared" si="171"/>
        <v>246.39778169901689</v>
      </c>
      <c r="BJ324" s="450">
        <f t="shared" si="172"/>
        <v>22.269663171162087</v>
      </c>
      <c r="BK324" s="450">
        <f t="shared" si="173"/>
        <v>210.50681608268212</v>
      </c>
      <c r="BL324" s="450">
        <f t="shared" si="174"/>
        <v>34.966708595915883</v>
      </c>
      <c r="BM324" s="450">
        <f t="shared" si="175"/>
        <v>99.6784923619864</v>
      </c>
      <c r="BN324" s="450">
        <f t="shared" si="176"/>
        <v>74.808868515250822</v>
      </c>
      <c r="BQ324" s="549">
        <f t="shared" si="179"/>
        <v>41496</v>
      </c>
      <c r="BR324" s="450">
        <f t="shared" si="177"/>
        <v>168.98066036047391</v>
      </c>
      <c r="BT324" s="450">
        <f t="shared" si="180"/>
        <v>116.0479228636249</v>
      </c>
    </row>
    <row r="325" spans="1:72">
      <c r="A325" s="6">
        <v>8</v>
      </c>
      <c r="B325" s="6">
        <v>11</v>
      </c>
      <c r="C325" s="143">
        <f t="shared" si="178"/>
        <v>41131</v>
      </c>
      <c r="D325" s="82">
        <f t="shared" si="145"/>
        <v>229.79366601333339</v>
      </c>
      <c r="E325" s="82">
        <f t="shared" si="146"/>
        <v>115.85436936950566</v>
      </c>
      <c r="F325" s="355">
        <v>214.21476000000001</v>
      </c>
      <c r="G325" s="355">
        <v>190.41311999999999</v>
      </c>
      <c r="H325" s="355">
        <v>83.30574</v>
      </c>
      <c r="I325" s="355">
        <v>162.64454000000001</v>
      </c>
      <c r="J325" s="355">
        <v>265.78498000000002</v>
      </c>
      <c r="K325" s="355">
        <v>156.69413</v>
      </c>
      <c r="L325" s="355">
        <v>164.62801000000002</v>
      </c>
      <c r="M325" s="355">
        <v>265.78498000000002</v>
      </c>
      <c r="N325" s="355">
        <v>305.45438000000001</v>
      </c>
      <c r="O325" s="355">
        <v>333.22296</v>
      </c>
      <c r="P325" s="355">
        <v>263.80151000000001</v>
      </c>
      <c r="Q325" s="355">
        <v>269.21638309999997</v>
      </c>
      <c r="R325" s="82">
        <v>197.49</v>
      </c>
      <c r="S325" s="82">
        <v>185.55</v>
      </c>
      <c r="T325" s="82">
        <v>177.19</v>
      </c>
      <c r="U325" s="82">
        <v>116.65</v>
      </c>
      <c r="V325" s="82">
        <v>217.94</v>
      </c>
      <c r="W325" s="82">
        <v>200.71</v>
      </c>
      <c r="X325" s="82">
        <v>302.12</v>
      </c>
      <c r="Y325" s="82">
        <v>171.46</v>
      </c>
      <c r="Z325" s="82">
        <v>397.87</v>
      </c>
      <c r="AA325" s="82">
        <v>233.46</v>
      </c>
      <c r="AB325" s="82">
        <v>369.55</v>
      </c>
      <c r="AC325" s="82">
        <v>345.04</v>
      </c>
      <c r="AD325" s="82">
        <v>485.47</v>
      </c>
      <c r="AE325" s="82">
        <v>122.0825785</v>
      </c>
      <c r="AF325" s="82">
        <v>373.28905399999996</v>
      </c>
      <c r="AG325" s="10">
        <v>64.445722000002021</v>
      </c>
      <c r="AH325" s="82">
        <v>181.090811</v>
      </c>
      <c r="AI325" s="82">
        <v>77.236321799999999</v>
      </c>
      <c r="AK325" s="450">
        <f t="shared" si="147"/>
        <v>107.99836652382153</v>
      </c>
      <c r="AL325" s="450">
        <f t="shared" si="148"/>
        <v>95.998548021174685</v>
      </c>
      <c r="AM325" s="450">
        <f t="shared" si="149"/>
        <v>41.999364759263926</v>
      </c>
      <c r="AN325" s="450">
        <f t="shared" si="150"/>
        <v>81.998759768086714</v>
      </c>
      <c r="AO325" s="450">
        <f t="shared" si="151"/>
        <v>133.99797327955633</v>
      </c>
      <c r="AP325" s="450">
        <f t="shared" si="152"/>
        <v>78.998805142424999</v>
      </c>
      <c r="AQ325" s="450">
        <f t="shared" si="153"/>
        <v>82.99874464330729</v>
      </c>
      <c r="AR325" s="450">
        <f t="shared" si="154"/>
        <v>133.99797327955633</v>
      </c>
      <c r="AS325" s="450">
        <f t="shared" si="155"/>
        <v>153.99767078396775</v>
      </c>
      <c r="AT325" s="450">
        <f t="shared" si="156"/>
        <v>167.99745903705571</v>
      </c>
      <c r="AU325" s="450">
        <f t="shared" si="157"/>
        <v>132.99798840433576</v>
      </c>
      <c r="AV325" s="450">
        <f t="shared" si="158"/>
        <v>135.72794711368792</v>
      </c>
      <c r="AW325" s="450">
        <f t="shared" si="159"/>
        <v>99.56642298966473</v>
      </c>
      <c r="AX325" s="450">
        <f t="shared" si="160"/>
        <v>93.54676077640535</v>
      </c>
      <c r="AY325" s="450">
        <f t="shared" si="161"/>
        <v>89.331988908495077</v>
      </c>
      <c r="AZ325" s="450">
        <f t="shared" si="162"/>
        <v>58.810184018149734</v>
      </c>
      <c r="BA325" s="450">
        <f t="shared" si="163"/>
        <v>109.87648096798588</v>
      </c>
      <c r="BB325" s="450">
        <f t="shared" si="164"/>
        <v>101.18981598185027</v>
      </c>
      <c r="BC325" s="450">
        <f t="shared" si="165"/>
        <v>152.31661204940761</v>
      </c>
      <c r="BD325" s="450">
        <f t="shared" si="166"/>
        <v>86.443156037307787</v>
      </c>
      <c r="BE325" s="450">
        <f t="shared" si="167"/>
        <v>200.58986639778169</v>
      </c>
      <c r="BF325" s="450">
        <f t="shared" si="168"/>
        <v>117.7010335265944</v>
      </c>
      <c r="BG325" s="450">
        <f t="shared" si="169"/>
        <v>186.31207461557852</v>
      </c>
      <c r="BH325" s="450">
        <f t="shared" si="170"/>
        <v>173.95512982102346</v>
      </c>
      <c r="BI325" s="450">
        <f t="shared" si="171"/>
        <v>244.75422233425763</v>
      </c>
      <c r="BJ325" s="450">
        <f t="shared" si="172"/>
        <v>61.549069069826061</v>
      </c>
      <c r="BK325" s="450">
        <f t="shared" si="173"/>
        <v>188.19715351651121</v>
      </c>
      <c r="BL325" s="450">
        <f t="shared" si="174"/>
        <v>32.490911015882034</v>
      </c>
      <c r="BM325" s="450">
        <f t="shared" si="175"/>
        <v>91.298619107638018</v>
      </c>
      <c r="BN325" s="450">
        <f t="shared" si="176"/>
        <v>38.939411041088981</v>
      </c>
      <c r="BQ325" s="549">
        <f t="shared" si="179"/>
        <v>41497</v>
      </c>
      <c r="BR325" s="450">
        <f t="shared" si="177"/>
        <v>158.5316189815982</v>
      </c>
      <c r="BT325" s="450">
        <f t="shared" si="180"/>
        <v>104.59409125283591</v>
      </c>
    </row>
    <row r="326" spans="1:72">
      <c r="A326" s="6">
        <v>8</v>
      </c>
      <c r="B326" s="6">
        <v>12</v>
      </c>
      <c r="C326" s="143">
        <f t="shared" si="178"/>
        <v>41132</v>
      </c>
      <c r="D326" s="82">
        <f t="shared" si="145"/>
        <v>233.80355013333332</v>
      </c>
      <c r="E326" s="82">
        <f t="shared" si="146"/>
        <v>117.87602037506657</v>
      </c>
      <c r="F326" s="355">
        <v>218.18170000000001</v>
      </c>
      <c r="G326" s="355">
        <v>255.86763000000002</v>
      </c>
      <c r="H326" s="355">
        <v>83.30574</v>
      </c>
      <c r="I326" s="355">
        <v>200.33047000000002</v>
      </c>
      <c r="J326" s="355">
        <v>263.80151000000001</v>
      </c>
      <c r="K326" s="355">
        <v>156.69413</v>
      </c>
      <c r="L326" s="355">
        <v>184.46271000000002</v>
      </c>
      <c r="M326" s="355">
        <v>287.60315000000003</v>
      </c>
      <c r="N326" s="355">
        <v>368.92542000000003</v>
      </c>
      <c r="O326" s="355">
        <v>269.75191999999998</v>
      </c>
      <c r="P326" s="355">
        <v>287.60315000000003</v>
      </c>
      <c r="Q326" s="355">
        <v>277.76513879999999</v>
      </c>
      <c r="R326" s="82">
        <v>216.64</v>
      </c>
      <c r="S326" s="82">
        <v>110.27</v>
      </c>
      <c r="T326" s="82">
        <v>196.98</v>
      </c>
      <c r="U326" s="82">
        <v>156.61000000000001</v>
      </c>
      <c r="V326" s="82">
        <v>220.13</v>
      </c>
      <c r="W326" s="82">
        <v>230.85</v>
      </c>
      <c r="X326" s="82">
        <v>290.81</v>
      </c>
      <c r="Y326" s="82">
        <v>134.03</v>
      </c>
      <c r="Z326" s="82">
        <v>457.77</v>
      </c>
      <c r="AA326" s="82">
        <v>233.48</v>
      </c>
      <c r="AB326" s="82">
        <v>385.66</v>
      </c>
      <c r="AC326" s="82">
        <v>300.82</v>
      </c>
      <c r="AD326" s="82">
        <v>452.89</v>
      </c>
      <c r="AE326" s="82">
        <v>96.6743278</v>
      </c>
      <c r="AF326" s="82">
        <v>276.23786690000003</v>
      </c>
      <c r="AG326" s="10">
        <v>37.026299899999145</v>
      </c>
      <c r="AH326" s="82">
        <v>218.6378981</v>
      </c>
      <c r="AI326" s="82">
        <v>144.29744250000002</v>
      </c>
      <c r="AK326" s="450">
        <f t="shared" si="147"/>
        <v>109.99833627426267</v>
      </c>
      <c r="AL326" s="450">
        <f t="shared" si="148"/>
        <v>128.99804890345351</v>
      </c>
      <c r="AM326" s="450">
        <f t="shared" si="149"/>
        <v>41.999364759263926</v>
      </c>
      <c r="AN326" s="450">
        <f t="shared" si="150"/>
        <v>100.99847239727755</v>
      </c>
      <c r="AO326" s="450">
        <f t="shared" si="151"/>
        <v>132.99798840433576</v>
      </c>
      <c r="AP326" s="450">
        <f t="shared" si="152"/>
        <v>78.998805142424999</v>
      </c>
      <c r="AQ326" s="450">
        <f t="shared" si="153"/>
        <v>92.998593395512984</v>
      </c>
      <c r="AR326" s="450">
        <f t="shared" si="154"/>
        <v>144.99780690698262</v>
      </c>
      <c r="AS326" s="450">
        <f t="shared" si="155"/>
        <v>185.99718679102597</v>
      </c>
      <c r="AT326" s="450">
        <f t="shared" si="156"/>
        <v>135.99794302999746</v>
      </c>
      <c r="AU326" s="450">
        <f t="shared" si="157"/>
        <v>144.99780690698262</v>
      </c>
      <c r="AV326" s="450">
        <f t="shared" si="158"/>
        <v>140.03788192588857</v>
      </c>
      <c r="AW326" s="450">
        <f t="shared" si="159"/>
        <v>109.22107385933954</v>
      </c>
      <c r="AX326" s="450">
        <f t="shared" si="160"/>
        <v>55.593647592639272</v>
      </c>
      <c r="AY326" s="450">
        <f t="shared" si="161"/>
        <v>99.309301739349621</v>
      </c>
      <c r="AZ326" s="450">
        <f t="shared" si="162"/>
        <v>78.956390219309313</v>
      </c>
      <c r="BA326" s="450">
        <f t="shared" si="163"/>
        <v>110.98058986639778</v>
      </c>
      <c r="BB326" s="450">
        <f t="shared" si="164"/>
        <v>116.3851777161583</v>
      </c>
      <c r="BC326" s="450">
        <f t="shared" si="165"/>
        <v>146.61457020418453</v>
      </c>
      <c r="BD326" s="450">
        <f t="shared" si="166"/>
        <v>67.572472901436853</v>
      </c>
      <c r="BE326" s="450">
        <f t="shared" si="167"/>
        <v>230.78900932694731</v>
      </c>
      <c r="BF326" s="450">
        <f t="shared" si="168"/>
        <v>117.71111671288126</v>
      </c>
      <c r="BG326" s="450">
        <f t="shared" si="169"/>
        <v>194.43408116964963</v>
      </c>
      <c r="BH326" s="450">
        <f t="shared" si="170"/>
        <v>151.66120494076128</v>
      </c>
      <c r="BI326" s="450">
        <f t="shared" si="171"/>
        <v>228.32871187295183</v>
      </c>
      <c r="BJ326" s="450">
        <f t="shared" si="172"/>
        <v>48.739262818250566</v>
      </c>
      <c r="BK326" s="450">
        <f t="shared" si="173"/>
        <v>139.26789357196876</v>
      </c>
      <c r="BL326" s="450">
        <f t="shared" si="174"/>
        <v>18.667153970254169</v>
      </c>
      <c r="BM326" s="450">
        <f t="shared" si="175"/>
        <v>110.22833279556339</v>
      </c>
      <c r="BN326" s="450">
        <f t="shared" si="176"/>
        <v>72.748899672296446</v>
      </c>
      <c r="BQ326" s="549">
        <f t="shared" si="179"/>
        <v>41498</v>
      </c>
      <c r="BR326" s="450">
        <f t="shared" si="177"/>
        <v>147.20138202672044</v>
      </c>
      <c r="BT326" s="450">
        <f t="shared" si="180"/>
        <v>113.68288379127804</v>
      </c>
    </row>
    <row r="327" spans="1:72">
      <c r="A327" s="6">
        <v>8</v>
      </c>
      <c r="B327" s="6">
        <v>13</v>
      </c>
      <c r="C327" s="143">
        <f t="shared" si="178"/>
        <v>41133</v>
      </c>
      <c r="D327" s="82">
        <f t="shared" si="145"/>
        <v>244.22402317333336</v>
      </c>
      <c r="E327" s="82">
        <f t="shared" si="146"/>
        <v>123.12967837846469</v>
      </c>
      <c r="F327" s="355">
        <v>287.60315000000003</v>
      </c>
      <c r="G327" s="355">
        <v>301.48743999999999</v>
      </c>
      <c r="H327" s="355">
        <v>67.437979999999996</v>
      </c>
      <c r="I327" s="355">
        <v>208.26435000000001</v>
      </c>
      <c r="J327" s="355">
        <v>261.81804</v>
      </c>
      <c r="K327" s="355">
        <v>136.85943</v>
      </c>
      <c r="L327" s="355">
        <v>184.46271000000002</v>
      </c>
      <c r="M327" s="355">
        <v>317.35520000000002</v>
      </c>
      <c r="N327" s="355">
        <v>327.27255000000002</v>
      </c>
      <c r="O327" s="355">
        <v>285.61968000000002</v>
      </c>
      <c r="P327" s="355">
        <v>271.73539</v>
      </c>
      <c r="Q327" s="355">
        <v>258.5849839</v>
      </c>
      <c r="R327" s="82">
        <v>162.5</v>
      </c>
      <c r="S327" s="82">
        <v>161.62</v>
      </c>
      <c r="T327" s="82">
        <v>226.89</v>
      </c>
      <c r="U327" s="82">
        <v>163.95</v>
      </c>
      <c r="V327" s="82">
        <v>263.75</v>
      </c>
      <c r="W327" s="82">
        <v>214.16</v>
      </c>
      <c r="X327" s="82">
        <v>273.11</v>
      </c>
      <c r="Y327" s="82">
        <v>196.76</v>
      </c>
      <c r="Z327" s="82">
        <v>483.31</v>
      </c>
      <c r="AA327" s="82">
        <v>255.97</v>
      </c>
      <c r="AB327" s="82">
        <v>415.32</v>
      </c>
      <c r="AC327" s="82">
        <v>256.24</v>
      </c>
      <c r="AD327" s="82">
        <v>413.61</v>
      </c>
      <c r="AE327" s="82">
        <v>156.0197502</v>
      </c>
      <c r="AF327" s="82">
        <v>249.5601954</v>
      </c>
      <c r="AG327" s="10">
        <v>56.53770300000086</v>
      </c>
      <c r="AH327" s="82">
        <v>231.80813890000002</v>
      </c>
      <c r="AI327" s="82">
        <v>237.10400380000002</v>
      </c>
      <c r="AK327" s="450">
        <f t="shared" si="147"/>
        <v>144.99780690698262</v>
      </c>
      <c r="AL327" s="450">
        <f t="shared" si="148"/>
        <v>151.9977010335266</v>
      </c>
      <c r="AM327" s="450">
        <f t="shared" si="149"/>
        <v>33.999485757499365</v>
      </c>
      <c r="AN327" s="450">
        <f t="shared" si="150"/>
        <v>104.99841189815982</v>
      </c>
      <c r="AO327" s="450">
        <f t="shared" si="151"/>
        <v>131.99800352911521</v>
      </c>
      <c r="AP327" s="450">
        <f t="shared" si="152"/>
        <v>68.998956390219305</v>
      </c>
      <c r="AQ327" s="450">
        <f t="shared" si="153"/>
        <v>92.998593395512984</v>
      </c>
      <c r="AR327" s="450">
        <f t="shared" si="154"/>
        <v>159.99758003529115</v>
      </c>
      <c r="AS327" s="450">
        <f t="shared" si="155"/>
        <v>164.997504411394</v>
      </c>
      <c r="AT327" s="450">
        <f t="shared" si="156"/>
        <v>143.99782203176204</v>
      </c>
      <c r="AU327" s="450">
        <f t="shared" si="157"/>
        <v>136.99792790521803</v>
      </c>
      <c r="AV327" s="450">
        <f t="shared" si="158"/>
        <v>130.36802818250567</v>
      </c>
      <c r="AW327" s="450">
        <f t="shared" si="159"/>
        <v>81.925888580791522</v>
      </c>
      <c r="AX327" s="450">
        <f t="shared" si="160"/>
        <v>81.482228384169403</v>
      </c>
      <c r="AY327" s="450">
        <f t="shared" si="161"/>
        <v>114.3887068313587</v>
      </c>
      <c r="AZ327" s="450">
        <f t="shared" si="162"/>
        <v>82.656919586589353</v>
      </c>
      <c r="BA327" s="450">
        <f t="shared" si="163"/>
        <v>132.97201915805394</v>
      </c>
      <c r="BB327" s="450">
        <f t="shared" si="164"/>
        <v>107.97075875976809</v>
      </c>
      <c r="BC327" s="450">
        <f t="shared" si="165"/>
        <v>137.69095034030755</v>
      </c>
      <c r="BD327" s="450">
        <f t="shared" si="166"/>
        <v>99.198386690194098</v>
      </c>
      <c r="BE327" s="450">
        <f t="shared" si="167"/>
        <v>243.66523821527602</v>
      </c>
      <c r="BF327" s="450">
        <f t="shared" si="168"/>
        <v>129.04965969246282</v>
      </c>
      <c r="BG327" s="450">
        <f t="shared" si="169"/>
        <v>209.38744643307285</v>
      </c>
      <c r="BH327" s="450">
        <f t="shared" si="170"/>
        <v>129.18578270733553</v>
      </c>
      <c r="BI327" s="450">
        <f t="shared" si="171"/>
        <v>208.52533400554574</v>
      </c>
      <c r="BJ327" s="450">
        <f t="shared" si="172"/>
        <v>78.65881028485002</v>
      </c>
      <c r="BK327" s="450">
        <f t="shared" si="173"/>
        <v>125.81809700025208</v>
      </c>
      <c r="BL327" s="450">
        <f t="shared" si="174"/>
        <v>28.504009579027407</v>
      </c>
      <c r="BM327" s="450">
        <f t="shared" si="175"/>
        <v>116.86823236702799</v>
      </c>
      <c r="BN327" s="450">
        <f t="shared" si="176"/>
        <v>119.53819198386691</v>
      </c>
      <c r="BQ327" s="549">
        <f t="shared" si="179"/>
        <v>41499</v>
      </c>
      <c r="BR327" s="450">
        <f t="shared" si="177"/>
        <v>146.04592063271991</v>
      </c>
      <c r="BT327" s="450">
        <f t="shared" si="180"/>
        <v>127.43387834635746</v>
      </c>
    </row>
    <row r="328" spans="1:72">
      <c r="A328" s="6">
        <v>8</v>
      </c>
      <c r="B328" s="6">
        <v>14</v>
      </c>
      <c r="C328" s="143">
        <f t="shared" si="178"/>
        <v>41134</v>
      </c>
      <c r="D328" s="82">
        <f t="shared" si="145"/>
        <v>232.37942444333325</v>
      </c>
      <c r="E328" s="82">
        <f t="shared" si="146"/>
        <v>117.15802328410979</v>
      </c>
      <c r="F328" s="355">
        <v>305.45438000000001</v>
      </c>
      <c r="G328" s="355">
        <v>249.91722000000001</v>
      </c>
      <c r="H328" s="355">
        <v>65.454509999999999</v>
      </c>
      <c r="I328" s="355">
        <v>192.39659</v>
      </c>
      <c r="J328" s="355">
        <v>249.91722000000001</v>
      </c>
      <c r="K328" s="355">
        <v>126.94208</v>
      </c>
      <c r="L328" s="355">
        <v>176.52883</v>
      </c>
      <c r="M328" s="355">
        <v>335.20643000000001</v>
      </c>
      <c r="N328" s="355">
        <v>406.61135000000002</v>
      </c>
      <c r="O328" s="355">
        <v>259.83456999999999</v>
      </c>
      <c r="P328" s="355">
        <v>230.08252000000002</v>
      </c>
      <c r="Q328" s="355">
        <v>259.97341289999997</v>
      </c>
      <c r="R328" s="82">
        <v>190.81</v>
      </c>
      <c r="S328" s="82">
        <v>183.02</v>
      </c>
      <c r="T328" s="82">
        <v>183.31</v>
      </c>
      <c r="U328" s="82">
        <v>130.66</v>
      </c>
      <c r="V328" s="82">
        <v>206.56</v>
      </c>
      <c r="W328" s="82">
        <v>236.11</v>
      </c>
      <c r="X328" s="82">
        <v>321.48</v>
      </c>
      <c r="Y328" s="82">
        <v>214.21</v>
      </c>
      <c r="Z328" s="82">
        <v>483.31</v>
      </c>
      <c r="AA328" s="82">
        <v>195.78</v>
      </c>
      <c r="AB328" s="82">
        <v>462.36</v>
      </c>
      <c r="AC328" s="82">
        <v>235.56</v>
      </c>
      <c r="AD328" s="82">
        <v>348.09</v>
      </c>
      <c r="AE328" s="82">
        <v>183.13378510000001</v>
      </c>
      <c r="AF328" s="82">
        <v>250.27424460000003</v>
      </c>
      <c r="AG328" s="10">
        <v>52.719685299997657</v>
      </c>
      <c r="AH328" s="10">
        <v>174.42635179999999</v>
      </c>
      <c r="AI328" s="355">
        <v>61.249553599999999</v>
      </c>
      <c r="AK328" s="450">
        <f t="shared" si="147"/>
        <v>153.99767078396775</v>
      </c>
      <c r="AL328" s="450">
        <f t="shared" si="148"/>
        <v>125.99809427779179</v>
      </c>
      <c r="AM328" s="450">
        <f t="shared" si="149"/>
        <v>32.999500882278802</v>
      </c>
      <c r="AN328" s="450">
        <f t="shared" si="150"/>
        <v>96.998532896395261</v>
      </c>
      <c r="AO328" s="450">
        <f t="shared" si="151"/>
        <v>125.99809427779179</v>
      </c>
      <c r="AP328" s="450">
        <f t="shared" si="152"/>
        <v>63.999032014116459</v>
      </c>
      <c r="AQ328" s="450">
        <f t="shared" si="153"/>
        <v>88.998653894630706</v>
      </c>
      <c r="AR328" s="450">
        <f t="shared" si="154"/>
        <v>168.99744391227628</v>
      </c>
      <c r="AS328" s="450">
        <f t="shared" si="155"/>
        <v>204.99689942021681</v>
      </c>
      <c r="AT328" s="450">
        <f t="shared" si="156"/>
        <v>130.99801865389463</v>
      </c>
      <c r="AU328" s="450">
        <f t="shared" si="157"/>
        <v>115.99824552558609</v>
      </c>
      <c r="AV328" s="450">
        <f t="shared" si="158"/>
        <v>131.06801759516006</v>
      </c>
      <c r="AW328" s="450">
        <f t="shared" si="159"/>
        <v>96.198638769851271</v>
      </c>
      <c r="AX328" s="450">
        <f t="shared" si="160"/>
        <v>92.271237711116711</v>
      </c>
      <c r="AY328" s="450">
        <f t="shared" si="161"/>
        <v>92.417443912276283</v>
      </c>
      <c r="AZ328" s="450">
        <f t="shared" si="162"/>
        <v>65.873456012099822</v>
      </c>
      <c r="BA328" s="450">
        <f t="shared" si="163"/>
        <v>104.13914797075876</v>
      </c>
      <c r="BB328" s="450">
        <f t="shared" si="164"/>
        <v>119.03705570960425</v>
      </c>
      <c r="BC328" s="450">
        <f t="shared" si="165"/>
        <v>162.07713637509454</v>
      </c>
      <c r="BD328" s="450">
        <f t="shared" si="166"/>
        <v>107.99596672548526</v>
      </c>
      <c r="BE328" s="450">
        <f t="shared" si="167"/>
        <v>243.66523821527602</v>
      </c>
      <c r="BF328" s="450">
        <f t="shared" si="168"/>
        <v>98.704310562137636</v>
      </c>
      <c r="BG328" s="450">
        <f t="shared" si="169"/>
        <v>233.10310057978322</v>
      </c>
      <c r="BH328" s="450">
        <f t="shared" si="170"/>
        <v>118.7597680867154</v>
      </c>
      <c r="BI328" s="450">
        <f t="shared" si="171"/>
        <v>175.4928157297706</v>
      </c>
      <c r="BJ328" s="450">
        <f t="shared" si="172"/>
        <v>92.328603529115199</v>
      </c>
      <c r="BK328" s="450">
        <f t="shared" si="173"/>
        <v>126.17809155533149</v>
      </c>
      <c r="BL328" s="450">
        <f t="shared" si="174"/>
        <v>26.579120393243084</v>
      </c>
      <c r="BM328" s="450">
        <f t="shared" si="175"/>
        <v>87.938669926896893</v>
      </c>
      <c r="BN328" s="450">
        <f t="shared" si="176"/>
        <v>30.879532946811192</v>
      </c>
      <c r="BQ328" s="549">
        <f t="shared" si="179"/>
        <v>41500</v>
      </c>
      <c r="BR328" s="450">
        <f t="shared" si="177"/>
        <v>123.43718129568944</v>
      </c>
      <c r="BT328" s="450">
        <f t="shared" si="180"/>
        <v>111.99710612553568</v>
      </c>
    </row>
    <row r="329" spans="1:72">
      <c r="A329" s="6">
        <v>8</v>
      </c>
      <c r="B329" s="6">
        <v>15</v>
      </c>
      <c r="C329" s="143">
        <f t="shared" si="178"/>
        <v>41135</v>
      </c>
      <c r="D329" s="82">
        <f t="shared" si="145"/>
        <v>226.69913670344835</v>
      </c>
      <c r="E329" s="82">
        <f t="shared" si="146"/>
        <v>114.29420999735228</v>
      </c>
      <c r="F329" s="355">
        <v>305.45438000000001</v>
      </c>
      <c r="G329" s="355">
        <v>228.09905000000001</v>
      </c>
      <c r="H329" s="355">
        <v>75.371859999999998</v>
      </c>
      <c r="I329" s="355">
        <v>228.09905000000001</v>
      </c>
      <c r="J329" s="355">
        <v>329.25602000000003</v>
      </c>
      <c r="K329" s="355">
        <v>166.61148</v>
      </c>
      <c r="L329" s="355">
        <v>186.44618</v>
      </c>
      <c r="M329" s="355">
        <v>283.63621000000001</v>
      </c>
      <c r="N329" s="355">
        <v>376.85930000000002</v>
      </c>
      <c r="O329" s="355">
        <v>382.80971</v>
      </c>
      <c r="P329" s="355">
        <v>236.03293000000002</v>
      </c>
      <c r="Q329" s="355">
        <v>253.7254824</v>
      </c>
      <c r="R329" s="82">
        <v>131.65</v>
      </c>
      <c r="S329" s="82">
        <v>131.19999999999999</v>
      </c>
      <c r="T329" s="82">
        <v>191.89</v>
      </c>
      <c r="U329" s="82">
        <v>127.54</v>
      </c>
      <c r="V329" s="82">
        <v>200.61</v>
      </c>
      <c r="W329" s="82">
        <v>236.12</v>
      </c>
      <c r="X329" s="82">
        <v>270.89999999999998</v>
      </c>
      <c r="Y329" s="82">
        <v>177.48</v>
      </c>
      <c r="Z329" s="82"/>
      <c r="AA329" s="82">
        <v>251.42</v>
      </c>
      <c r="AB329" s="82">
        <v>388.67</v>
      </c>
      <c r="AC329" s="82">
        <v>232.4</v>
      </c>
      <c r="AD329" s="82">
        <v>347.68</v>
      </c>
      <c r="AE329" s="82">
        <v>84.475987300000014</v>
      </c>
      <c r="AF329" s="82">
        <v>370.03616320000003</v>
      </c>
      <c r="AG329" s="10">
        <v>60.422822100002328</v>
      </c>
      <c r="AH329" s="10">
        <v>174.08916189999999</v>
      </c>
      <c r="AI329" s="355">
        <v>145.28917749999999</v>
      </c>
      <c r="AK329" s="450">
        <f t="shared" si="147"/>
        <v>153.99767078396775</v>
      </c>
      <c r="AL329" s="450">
        <f t="shared" si="148"/>
        <v>114.99826065036551</v>
      </c>
      <c r="AM329" s="450">
        <f t="shared" si="149"/>
        <v>37.999425258381649</v>
      </c>
      <c r="AN329" s="450">
        <f t="shared" si="150"/>
        <v>114.99826065036551</v>
      </c>
      <c r="AO329" s="450">
        <f t="shared" si="151"/>
        <v>165.99748928661458</v>
      </c>
      <c r="AP329" s="450">
        <f t="shared" si="152"/>
        <v>83.998729518527853</v>
      </c>
      <c r="AQ329" s="450">
        <f t="shared" si="153"/>
        <v>93.998578270733546</v>
      </c>
      <c r="AR329" s="450">
        <f t="shared" si="154"/>
        <v>142.99783715654146</v>
      </c>
      <c r="AS329" s="450">
        <f t="shared" si="155"/>
        <v>189.99712629190824</v>
      </c>
      <c r="AT329" s="450">
        <f t="shared" si="156"/>
        <v>192.99708091756995</v>
      </c>
      <c r="AU329" s="450">
        <f t="shared" si="157"/>
        <v>118.9982001512478</v>
      </c>
      <c r="AV329" s="450">
        <f t="shared" si="158"/>
        <v>127.91806523821528</v>
      </c>
      <c r="AW329" s="450">
        <f t="shared" si="159"/>
        <v>66.372573733299731</v>
      </c>
      <c r="AX329" s="450">
        <f t="shared" si="160"/>
        <v>66.145702041845212</v>
      </c>
      <c r="AY329" s="450">
        <f t="shared" si="161"/>
        <v>96.743130829342064</v>
      </c>
      <c r="AZ329" s="450">
        <f t="shared" si="162"/>
        <v>64.300478951348623</v>
      </c>
      <c r="BA329" s="450">
        <f t="shared" si="163"/>
        <v>101.13940005041593</v>
      </c>
      <c r="BB329" s="450">
        <f t="shared" si="164"/>
        <v>119.04209730274766</v>
      </c>
      <c r="BC329" s="450">
        <f t="shared" si="165"/>
        <v>136.57675825560875</v>
      </c>
      <c r="BD329" s="450">
        <f t="shared" si="166"/>
        <v>89.478195109654649</v>
      </c>
      <c r="BE329" s="450">
        <f t="shared" si="167"/>
        <v>0</v>
      </c>
      <c r="BF329" s="450">
        <f t="shared" si="168"/>
        <v>126.75573481220064</v>
      </c>
      <c r="BG329" s="450">
        <f t="shared" si="169"/>
        <v>195.95160070582304</v>
      </c>
      <c r="BH329" s="450">
        <f t="shared" si="170"/>
        <v>117.16662465339047</v>
      </c>
      <c r="BI329" s="450">
        <f t="shared" si="171"/>
        <v>175.28611041088985</v>
      </c>
      <c r="BJ329" s="450">
        <f t="shared" si="172"/>
        <v>42.589355835644071</v>
      </c>
      <c r="BK329" s="450">
        <f t="shared" si="173"/>
        <v>186.55717832114951</v>
      </c>
      <c r="BL329" s="450">
        <f t="shared" si="174"/>
        <v>30.462728560626331</v>
      </c>
      <c r="BM329" s="450">
        <f t="shared" si="175"/>
        <v>87.768672498109396</v>
      </c>
      <c r="BN329" s="450">
        <f t="shared" si="176"/>
        <v>73.24889210990672</v>
      </c>
      <c r="BQ329" s="549">
        <f t="shared" si="179"/>
        <v>41501</v>
      </c>
      <c r="BR329" s="450">
        <f t="shared" si="177"/>
        <v>137.68784032014116</v>
      </c>
      <c r="BT329" s="450">
        <f t="shared" si="180"/>
        <v>114.99826065036551</v>
      </c>
    </row>
    <row r="330" spans="1:72">
      <c r="A330" s="6">
        <v>8</v>
      </c>
      <c r="B330" s="6">
        <v>16</v>
      </c>
      <c r="C330" s="143">
        <f t="shared" si="178"/>
        <v>41136</v>
      </c>
      <c r="D330" s="82">
        <f t="shared" si="145"/>
        <v>207.52877211724118</v>
      </c>
      <c r="E330" s="82">
        <f t="shared" si="146"/>
        <v>104.62914594989648</v>
      </c>
      <c r="F330" s="355">
        <v>238.0164</v>
      </c>
      <c r="G330" s="355">
        <v>170.57841999999999</v>
      </c>
      <c r="H330" s="355">
        <v>73.388390000000001</v>
      </c>
      <c r="I330" s="355">
        <v>249.91722000000001</v>
      </c>
      <c r="J330" s="355">
        <v>360.99153999999999</v>
      </c>
      <c r="K330" s="355">
        <v>45.619810000000001</v>
      </c>
      <c r="L330" s="355">
        <v>196.36353</v>
      </c>
      <c r="M330" s="355">
        <v>253.88416000000001</v>
      </c>
      <c r="N330" s="355">
        <v>357.02460000000002</v>
      </c>
      <c r="O330" s="355">
        <v>351.07418999999999</v>
      </c>
      <c r="P330" s="355">
        <v>228.09905000000001</v>
      </c>
      <c r="Q330" s="355">
        <v>275.94034640000001</v>
      </c>
      <c r="R330" s="82">
        <v>204.82</v>
      </c>
      <c r="S330" s="82">
        <v>176.49</v>
      </c>
      <c r="T330" s="82">
        <v>172.59</v>
      </c>
      <c r="U330" s="82">
        <v>178.96</v>
      </c>
      <c r="V330" s="82">
        <v>102</v>
      </c>
      <c r="W330" s="82">
        <v>217.14</v>
      </c>
      <c r="X330" s="82">
        <v>276.08</v>
      </c>
      <c r="Y330" s="82">
        <v>150.12</v>
      </c>
      <c r="Z330" s="82"/>
      <c r="AA330" s="82">
        <v>228.9</v>
      </c>
      <c r="AB330" s="82">
        <v>359.48</v>
      </c>
      <c r="AC330" s="82">
        <v>214.46</v>
      </c>
      <c r="AD330" s="82">
        <v>324.37</v>
      </c>
      <c r="AE330" s="82">
        <v>-41.811547599999997</v>
      </c>
      <c r="AF330" s="82">
        <v>251.36515310000001</v>
      </c>
      <c r="AG330" s="10">
        <v>51.398939499995628</v>
      </c>
      <c r="AH330" s="10">
        <v>212.23129</v>
      </c>
      <c r="AI330" s="355">
        <v>138.84290000000001</v>
      </c>
      <c r="AK330" s="450">
        <f t="shared" si="147"/>
        <v>119.99818502646836</v>
      </c>
      <c r="AL330" s="450">
        <f t="shared" si="148"/>
        <v>85.998699268968991</v>
      </c>
      <c r="AM330" s="450">
        <f t="shared" si="149"/>
        <v>36.99944038316108</v>
      </c>
      <c r="AN330" s="450">
        <f t="shared" si="150"/>
        <v>125.99809427779179</v>
      </c>
      <c r="AO330" s="450">
        <f t="shared" si="151"/>
        <v>181.99724729014366</v>
      </c>
      <c r="AP330" s="450">
        <f t="shared" si="152"/>
        <v>22.999652130073102</v>
      </c>
      <c r="AQ330" s="450">
        <f t="shared" si="153"/>
        <v>98.9985026468364</v>
      </c>
      <c r="AR330" s="450">
        <f t="shared" si="154"/>
        <v>127.99806402823292</v>
      </c>
      <c r="AS330" s="450">
        <f t="shared" si="155"/>
        <v>179.99727753970257</v>
      </c>
      <c r="AT330" s="450">
        <f t="shared" si="156"/>
        <v>176.99732291404084</v>
      </c>
      <c r="AU330" s="450">
        <f t="shared" si="157"/>
        <v>114.99826065036551</v>
      </c>
      <c r="AV330" s="450">
        <f t="shared" si="158"/>
        <v>139.11789584068566</v>
      </c>
      <c r="AW330" s="450">
        <f t="shared" si="159"/>
        <v>103.26191076380135</v>
      </c>
      <c r="AX330" s="450">
        <f t="shared" si="160"/>
        <v>88.979077388454755</v>
      </c>
      <c r="AY330" s="450">
        <f t="shared" si="161"/>
        <v>87.012856062515752</v>
      </c>
      <c r="AZ330" s="450">
        <f t="shared" si="162"/>
        <v>90.224350894882789</v>
      </c>
      <c r="BA330" s="450">
        <f t="shared" si="163"/>
        <v>51.424250063019912</v>
      </c>
      <c r="BB330" s="450">
        <f t="shared" si="164"/>
        <v>109.4731535165112</v>
      </c>
      <c r="BC330" s="450">
        <f t="shared" si="165"/>
        <v>139.18830350390724</v>
      </c>
      <c r="BD330" s="450">
        <f t="shared" si="166"/>
        <v>75.684396269221068</v>
      </c>
      <c r="BE330" s="450">
        <f t="shared" si="167"/>
        <v>0</v>
      </c>
      <c r="BF330" s="450">
        <f t="shared" si="168"/>
        <v>115.4020670531888</v>
      </c>
      <c r="BG330" s="450">
        <f t="shared" si="169"/>
        <v>181.23519032014116</v>
      </c>
      <c r="BH330" s="450">
        <f t="shared" si="170"/>
        <v>108.12200655407109</v>
      </c>
      <c r="BI330" s="450">
        <f t="shared" si="171"/>
        <v>163.53415679354677</v>
      </c>
      <c r="BJ330" s="450">
        <f t="shared" si="172"/>
        <v>-21.079681169649607</v>
      </c>
      <c r="BK330" s="450">
        <f t="shared" si="173"/>
        <v>126.7280832367028</v>
      </c>
      <c r="BL330" s="450">
        <f t="shared" si="174"/>
        <v>25.913254096292224</v>
      </c>
      <c r="BM330" s="450">
        <f t="shared" si="175"/>
        <v>106.99838164860095</v>
      </c>
      <c r="BN330" s="450">
        <f t="shared" si="176"/>
        <v>69.998941265439882</v>
      </c>
      <c r="BQ330" s="549">
        <f t="shared" si="179"/>
        <v>41502</v>
      </c>
      <c r="BR330" s="450">
        <f t="shared" si="177"/>
        <v>112.17121793546761</v>
      </c>
      <c r="BT330" s="450">
        <f t="shared" si="180"/>
        <v>107.56019410133602</v>
      </c>
    </row>
    <row r="331" spans="1:72">
      <c r="A331" s="6">
        <v>8</v>
      </c>
      <c r="B331" s="6">
        <v>17</v>
      </c>
      <c r="C331" s="143">
        <f t="shared" si="178"/>
        <v>41137</v>
      </c>
      <c r="D331" s="82">
        <f t="shared" ref="D331:D375" si="181">AVERAGE(F331:AI331)</f>
        <v>214.18258914827607</v>
      </c>
      <c r="E331" s="82">
        <f t="shared" ref="E331:E375" si="182">D331/1.98347</f>
        <v>107.98378052013696</v>
      </c>
      <c r="F331" s="355">
        <v>208.26435000000001</v>
      </c>
      <c r="G331" s="355">
        <v>172.56189000000001</v>
      </c>
      <c r="H331" s="355">
        <v>93.223089999999999</v>
      </c>
      <c r="I331" s="355">
        <v>174.54536000000002</v>
      </c>
      <c r="J331" s="355">
        <v>291.57008999999999</v>
      </c>
      <c r="K331" s="355">
        <v>243.96681000000001</v>
      </c>
      <c r="L331" s="355">
        <v>176.52883</v>
      </c>
      <c r="M331" s="355">
        <v>263.80151000000001</v>
      </c>
      <c r="N331" s="355">
        <v>327.27255000000002</v>
      </c>
      <c r="O331" s="355">
        <v>303.47091</v>
      </c>
      <c r="P331" s="355">
        <v>228.09905000000001</v>
      </c>
      <c r="Q331" s="355">
        <v>256.30399340000002</v>
      </c>
      <c r="R331" s="82">
        <v>153.16</v>
      </c>
      <c r="S331" s="82">
        <v>167.59</v>
      </c>
      <c r="T331" s="82">
        <v>145.87</v>
      </c>
      <c r="U331" s="82">
        <v>209.82</v>
      </c>
      <c r="V331" s="82">
        <v>171.03</v>
      </c>
      <c r="W331" s="82">
        <v>288.35000000000002</v>
      </c>
      <c r="X331" s="82">
        <v>255.78</v>
      </c>
      <c r="Y331" s="82">
        <v>154.05000000000001</v>
      </c>
      <c r="Z331" s="82"/>
      <c r="AA331" s="82">
        <v>226.44</v>
      </c>
      <c r="AB331" s="82">
        <v>322.58</v>
      </c>
      <c r="AC331" s="82">
        <v>205.59</v>
      </c>
      <c r="AD331" s="82">
        <v>281.26</v>
      </c>
      <c r="AE331" s="82">
        <v>287.14695190000003</v>
      </c>
      <c r="AF331" s="82">
        <v>228.55524810000003</v>
      </c>
      <c r="AG331" s="10">
        <v>23.707617100004398</v>
      </c>
      <c r="AH331" s="10">
        <v>231.13375910000002</v>
      </c>
      <c r="AI331" s="355">
        <v>119.62307570000002</v>
      </c>
      <c r="AK331" s="450">
        <f t="shared" ref="AK331:AK394" si="183">F331/1.9835</f>
        <v>104.99841189815982</v>
      </c>
      <c r="AL331" s="450">
        <f t="shared" ref="AL331:AL394" si="184">G331/1.9835</f>
        <v>86.998684144189568</v>
      </c>
      <c r="AM331" s="450">
        <f t="shared" ref="AM331:AM394" si="185">H331/1.9835</f>
        <v>46.999289135366773</v>
      </c>
      <c r="AN331" s="450">
        <f t="shared" ref="AN331:AN394" si="186">I331/1.9835</f>
        <v>87.998669019410144</v>
      </c>
      <c r="AO331" s="450">
        <f t="shared" ref="AO331:AO394" si="187">J331/1.9835</f>
        <v>146.99777665742374</v>
      </c>
      <c r="AP331" s="450">
        <f t="shared" ref="AP331:AP394" si="188">K331/1.9835</f>
        <v>122.99813965213008</v>
      </c>
      <c r="AQ331" s="450">
        <f t="shared" ref="AQ331:AQ394" si="189">L331/1.9835</f>
        <v>88.998653894630706</v>
      </c>
      <c r="AR331" s="450">
        <f t="shared" ref="AR331:AR394" si="190">M331/1.9835</f>
        <v>132.99798840433576</v>
      </c>
      <c r="AS331" s="450">
        <f t="shared" ref="AS331:AS394" si="191">N331/1.9835</f>
        <v>164.997504411394</v>
      </c>
      <c r="AT331" s="450">
        <f t="shared" ref="AT331:AT394" si="192">O331/1.9835</f>
        <v>152.99768590874717</v>
      </c>
      <c r="AU331" s="450">
        <f t="shared" ref="AU331:AU394" si="193">P331/1.9835</f>
        <v>114.99826065036551</v>
      </c>
      <c r="AV331" s="450">
        <f t="shared" ref="AV331:AV394" si="194">Q331/1.9835</f>
        <v>129.21804557600203</v>
      </c>
      <c r="AW331" s="450">
        <f t="shared" ref="AW331:AW394" si="195">R331/1.9835</f>
        <v>77.217040584824801</v>
      </c>
      <c r="AX331" s="450">
        <f t="shared" ref="AX331:AX394" si="196">S331/1.9835</f>
        <v>84.492059490799093</v>
      </c>
      <c r="AY331" s="450">
        <f t="shared" ref="AY331:AY394" si="197">T331/1.9835</f>
        <v>73.541719183261918</v>
      </c>
      <c r="AZ331" s="450">
        <f t="shared" ref="AZ331:AZ394" si="198">U331/1.9835</f>
        <v>105.78270733551801</v>
      </c>
      <c r="BA331" s="450">
        <f t="shared" ref="BA331:BA394" si="199">V331/1.9835</f>
        <v>86.226367532140159</v>
      </c>
      <c r="BB331" s="450">
        <f t="shared" ref="BB331:BB394" si="200">W331/1.9835</f>
        <v>145.37433829089994</v>
      </c>
      <c r="BC331" s="450">
        <f t="shared" ref="BC331:BC394" si="201">X331/1.9835</f>
        <v>128.9538694227376</v>
      </c>
      <c r="BD331" s="450">
        <f t="shared" ref="BD331:BD394" si="202">Y331/1.9835</f>
        <v>77.66574237459038</v>
      </c>
      <c r="BE331" s="450">
        <f t="shared" ref="BE331:BE394" si="203">Z331/1.9835</f>
        <v>0</v>
      </c>
      <c r="BF331" s="450">
        <f t="shared" ref="BF331:BF394" si="204">AA331/1.9835</f>
        <v>114.16183513990421</v>
      </c>
      <c r="BG331" s="450">
        <f t="shared" ref="BG331:BG394" si="205">AB331/1.9835</f>
        <v>162.63171162087218</v>
      </c>
      <c r="BH331" s="450">
        <f t="shared" ref="BH331:BH394" si="206">AC331/1.9835</f>
        <v>103.65011343584573</v>
      </c>
      <c r="BI331" s="450">
        <f t="shared" ref="BI331:BI394" si="207">AD331/1.9835</f>
        <v>141.79984875220569</v>
      </c>
      <c r="BJ331" s="450">
        <f t="shared" ref="BJ331:BJ394" si="208">AE331/1.9835</f>
        <v>144.76781038568188</v>
      </c>
      <c r="BK331" s="450">
        <f t="shared" ref="BK331:BK394" si="209">AF331/1.9835</f>
        <v>115.22825717166626</v>
      </c>
      <c r="BL331" s="450">
        <f t="shared" ref="BL331:BL394" si="210">AG331/1.9835</f>
        <v>11.952415981852482</v>
      </c>
      <c r="BM331" s="450">
        <f t="shared" ref="BM331:BM394" si="211">AH331/1.9835</f>
        <v>116.52823750945299</v>
      </c>
      <c r="BN331" s="450">
        <f t="shared" ref="BN331:BN394" si="212">AI331/1.9835</f>
        <v>60.309087824552563</v>
      </c>
      <c r="BQ331" s="549">
        <f t="shared" si="179"/>
        <v>41503</v>
      </c>
      <c r="BR331" s="450">
        <f t="shared" ref="BR331:BR375" si="213">AVERAGE(BA331,BI331,BK331,BM331)</f>
        <v>114.94567774136627</v>
      </c>
      <c r="BT331" s="450">
        <f t="shared" si="180"/>
        <v>109.97227123771111</v>
      </c>
    </row>
    <row r="332" spans="1:72">
      <c r="A332" s="6">
        <v>8</v>
      </c>
      <c r="B332" s="6">
        <v>18</v>
      </c>
      <c r="C332" s="143">
        <f t="shared" ref="C332:C375" si="214">C331+1</f>
        <v>41138</v>
      </c>
      <c r="D332" s="82">
        <f t="shared" si="181"/>
        <v>219.99217426206897</v>
      </c>
      <c r="E332" s="82">
        <f t="shared" si="182"/>
        <v>110.91278126821629</v>
      </c>
      <c r="F332" s="355">
        <v>208.26435000000001</v>
      </c>
      <c r="G332" s="355">
        <v>152.72719000000001</v>
      </c>
      <c r="H332" s="355">
        <v>97.190030000000007</v>
      </c>
      <c r="I332" s="355">
        <v>130.90902</v>
      </c>
      <c r="J332" s="355">
        <v>360.99153999999999</v>
      </c>
      <c r="K332" s="355">
        <v>224.13211000000001</v>
      </c>
      <c r="L332" s="355">
        <v>148.76025000000001</v>
      </c>
      <c r="M332" s="355">
        <v>263.80151000000001</v>
      </c>
      <c r="N332" s="355">
        <v>357.02460000000002</v>
      </c>
      <c r="O332" s="355">
        <v>398.67747000000003</v>
      </c>
      <c r="P332" s="355">
        <v>220.16517000000002</v>
      </c>
      <c r="Q332" s="355">
        <v>249.06432789999999</v>
      </c>
      <c r="R332" s="82">
        <v>161.74</v>
      </c>
      <c r="S332" s="82">
        <v>194.34</v>
      </c>
      <c r="T332" s="82">
        <v>165.65</v>
      </c>
      <c r="U332" s="82">
        <v>190.29</v>
      </c>
      <c r="V332" s="82">
        <v>151.27000000000001</v>
      </c>
      <c r="W332" s="82">
        <v>265.89</v>
      </c>
      <c r="X332" s="82">
        <v>281.81</v>
      </c>
      <c r="Y332" s="82">
        <v>66.12</v>
      </c>
      <c r="Z332" s="82"/>
      <c r="AA332" s="82">
        <v>228.41</v>
      </c>
      <c r="AB332" s="82">
        <v>299.08</v>
      </c>
      <c r="AC332" s="82">
        <v>285.43</v>
      </c>
      <c r="AD332" s="82">
        <v>340.38</v>
      </c>
      <c r="AE332" s="82">
        <v>159.90735140000001</v>
      </c>
      <c r="AF332" s="82">
        <v>211.834596</v>
      </c>
      <c r="AG332" s="10">
        <v>55.98323599999997</v>
      </c>
      <c r="AH332" s="10">
        <v>326.47916199999997</v>
      </c>
      <c r="AI332" s="355">
        <v>183.45114029999999</v>
      </c>
      <c r="AK332" s="450">
        <f t="shared" si="183"/>
        <v>104.99841189815982</v>
      </c>
      <c r="AL332" s="450">
        <f t="shared" si="184"/>
        <v>76.998835391983874</v>
      </c>
      <c r="AM332" s="450">
        <f t="shared" si="185"/>
        <v>48.999258885807919</v>
      </c>
      <c r="AN332" s="450">
        <f t="shared" si="186"/>
        <v>65.999001764557605</v>
      </c>
      <c r="AO332" s="450">
        <f t="shared" si="187"/>
        <v>181.99724729014366</v>
      </c>
      <c r="AP332" s="450">
        <f t="shared" si="188"/>
        <v>112.99829089992438</v>
      </c>
      <c r="AQ332" s="450">
        <f t="shared" si="189"/>
        <v>74.998865641542736</v>
      </c>
      <c r="AR332" s="450">
        <f t="shared" si="190"/>
        <v>132.99798840433576</v>
      </c>
      <c r="AS332" s="450">
        <f t="shared" si="191"/>
        <v>179.99727753970257</v>
      </c>
      <c r="AT332" s="450">
        <f t="shared" si="192"/>
        <v>200.99695991933453</v>
      </c>
      <c r="AU332" s="450">
        <f t="shared" si="193"/>
        <v>110.99832114948325</v>
      </c>
      <c r="AV332" s="450">
        <f t="shared" si="194"/>
        <v>125.56810078144693</v>
      </c>
      <c r="AW332" s="450">
        <f t="shared" si="195"/>
        <v>81.542727501890596</v>
      </c>
      <c r="AX332" s="450">
        <f t="shared" si="196"/>
        <v>97.978321149483236</v>
      </c>
      <c r="AY332" s="450">
        <f t="shared" si="197"/>
        <v>83.51399042097303</v>
      </c>
      <c r="AZ332" s="450">
        <f t="shared" si="198"/>
        <v>95.936475926392731</v>
      </c>
      <c r="BA332" s="450">
        <f t="shared" si="199"/>
        <v>76.26417948071591</v>
      </c>
      <c r="BB332" s="450">
        <f t="shared" si="200"/>
        <v>134.05092009074866</v>
      </c>
      <c r="BC332" s="450">
        <f t="shared" si="201"/>
        <v>142.07713637509454</v>
      </c>
      <c r="BD332" s="450">
        <f t="shared" si="202"/>
        <v>33.335013864381146</v>
      </c>
      <c r="BE332" s="450">
        <f t="shared" si="203"/>
        <v>0</v>
      </c>
      <c r="BF332" s="450">
        <f t="shared" si="204"/>
        <v>115.15502898916057</v>
      </c>
      <c r="BG332" s="450">
        <f t="shared" si="205"/>
        <v>150.78396773380388</v>
      </c>
      <c r="BH332" s="450">
        <f t="shared" si="206"/>
        <v>143.90219309301739</v>
      </c>
      <c r="BI332" s="450">
        <f t="shared" si="207"/>
        <v>171.6057474161835</v>
      </c>
      <c r="BJ332" s="450">
        <f t="shared" si="208"/>
        <v>80.618780640282338</v>
      </c>
      <c r="BK332" s="450">
        <f t="shared" si="209"/>
        <v>106.79838467355684</v>
      </c>
      <c r="BL332" s="450">
        <f t="shared" si="210"/>
        <v>28.224469876480953</v>
      </c>
      <c r="BM332" s="450">
        <f t="shared" si="211"/>
        <v>164.59751046130575</v>
      </c>
      <c r="BN332" s="450">
        <f t="shared" si="212"/>
        <v>92.48860110915048</v>
      </c>
      <c r="BQ332" s="549">
        <f t="shared" ref="BQ332:BQ375" si="215">BQ331+1</f>
        <v>41504</v>
      </c>
      <c r="BR332" s="450">
        <f t="shared" si="213"/>
        <v>129.8164555079405</v>
      </c>
      <c r="BT332" s="450">
        <f t="shared" ref="BT332:BT375" si="216">MEDIAN(AK332:BN332)</f>
        <v>105.89839828585832</v>
      </c>
    </row>
    <row r="333" spans="1:72">
      <c r="A333" s="6">
        <v>8</v>
      </c>
      <c r="B333" s="6">
        <v>19</v>
      </c>
      <c r="C333" s="143">
        <f t="shared" si="214"/>
        <v>41139</v>
      </c>
      <c r="D333" s="82">
        <f t="shared" si="181"/>
        <v>214.90888163793096</v>
      </c>
      <c r="E333" s="82">
        <f t="shared" si="182"/>
        <v>108.34995318201483</v>
      </c>
      <c r="F333" s="355">
        <v>200.33047000000002</v>
      </c>
      <c r="G333" s="355">
        <v>190.41311999999999</v>
      </c>
      <c r="H333" s="355">
        <v>170.57841999999999</v>
      </c>
      <c r="I333" s="355">
        <v>158.67760000000001</v>
      </c>
      <c r="J333" s="355">
        <v>311.40478999999999</v>
      </c>
      <c r="K333" s="355">
        <v>146.77678</v>
      </c>
      <c r="L333" s="355">
        <v>174.54536000000002</v>
      </c>
      <c r="M333" s="355">
        <v>273.71886000000001</v>
      </c>
      <c r="N333" s="355">
        <v>376.85930000000002</v>
      </c>
      <c r="O333" s="355">
        <v>406.61135000000002</v>
      </c>
      <c r="P333" s="355">
        <v>208.26435000000001</v>
      </c>
      <c r="Q333" s="355">
        <v>222.2081441</v>
      </c>
      <c r="R333" s="82">
        <v>133.88</v>
      </c>
      <c r="S333" s="82">
        <v>163.09</v>
      </c>
      <c r="T333" s="82">
        <v>184.94</v>
      </c>
      <c r="U333" s="82">
        <v>164.03</v>
      </c>
      <c r="V333" s="82">
        <v>123.13</v>
      </c>
      <c r="W333" s="82">
        <v>234.31</v>
      </c>
      <c r="X333" s="82">
        <v>233.76</v>
      </c>
      <c r="Y333" s="82">
        <v>104.37</v>
      </c>
      <c r="Z333" s="82"/>
      <c r="AA333" s="82">
        <v>263.76</v>
      </c>
      <c r="AB333" s="82">
        <v>307.95</v>
      </c>
      <c r="AC333" s="82">
        <v>207.47</v>
      </c>
      <c r="AD333" s="82">
        <v>288.27999999999997</v>
      </c>
      <c r="AE333" s="82">
        <v>215.5238502</v>
      </c>
      <c r="AF333" s="82">
        <v>211.239555</v>
      </c>
      <c r="AG333" s="10">
        <v>68.282163499996813</v>
      </c>
      <c r="AH333" s="10">
        <v>269.59324240000001</v>
      </c>
      <c r="AI333" s="355">
        <v>218.3602123</v>
      </c>
      <c r="AK333" s="450">
        <f t="shared" si="183"/>
        <v>100.99847239727755</v>
      </c>
      <c r="AL333" s="450">
        <f t="shared" si="184"/>
        <v>95.998548021174685</v>
      </c>
      <c r="AM333" s="450">
        <f t="shared" si="185"/>
        <v>85.998699268968991</v>
      </c>
      <c r="AN333" s="450">
        <f t="shared" si="186"/>
        <v>79.998790017645575</v>
      </c>
      <c r="AO333" s="450">
        <f t="shared" si="187"/>
        <v>156.99762540962942</v>
      </c>
      <c r="AP333" s="450">
        <f t="shared" si="188"/>
        <v>73.998880766322159</v>
      </c>
      <c r="AQ333" s="450">
        <f t="shared" si="189"/>
        <v>87.998669019410144</v>
      </c>
      <c r="AR333" s="450">
        <f t="shared" si="190"/>
        <v>137.99791278043861</v>
      </c>
      <c r="AS333" s="450">
        <f t="shared" si="191"/>
        <v>189.99712629190824</v>
      </c>
      <c r="AT333" s="450">
        <f t="shared" si="192"/>
        <v>204.99689942021681</v>
      </c>
      <c r="AU333" s="450">
        <f t="shared" si="193"/>
        <v>104.99841189815982</v>
      </c>
      <c r="AV333" s="450">
        <f t="shared" si="194"/>
        <v>112.02830557096043</v>
      </c>
      <c r="AW333" s="450">
        <f t="shared" si="195"/>
        <v>67.496849004285352</v>
      </c>
      <c r="AX333" s="450">
        <f t="shared" si="196"/>
        <v>82.223342576254097</v>
      </c>
      <c r="AY333" s="450">
        <f t="shared" si="197"/>
        <v>93.239223594655911</v>
      </c>
      <c r="AZ333" s="450">
        <f t="shared" si="198"/>
        <v>82.697252331736834</v>
      </c>
      <c r="BA333" s="450">
        <f t="shared" si="199"/>
        <v>62.077136375094526</v>
      </c>
      <c r="BB333" s="450">
        <f t="shared" si="200"/>
        <v>118.12956894378624</v>
      </c>
      <c r="BC333" s="450">
        <f t="shared" si="201"/>
        <v>117.85228132089739</v>
      </c>
      <c r="BD333" s="450">
        <f t="shared" si="202"/>
        <v>52.619107638013617</v>
      </c>
      <c r="BE333" s="450">
        <f t="shared" si="203"/>
        <v>0</v>
      </c>
      <c r="BF333" s="450">
        <f t="shared" si="204"/>
        <v>132.97706075119737</v>
      </c>
      <c r="BG333" s="450">
        <f t="shared" si="205"/>
        <v>155.25586085202923</v>
      </c>
      <c r="BH333" s="450">
        <f t="shared" si="206"/>
        <v>104.59793294681118</v>
      </c>
      <c r="BI333" s="450">
        <f t="shared" si="207"/>
        <v>145.33904713889586</v>
      </c>
      <c r="BJ333" s="450">
        <f t="shared" si="208"/>
        <v>108.6583565414671</v>
      </c>
      <c r="BK333" s="450">
        <f t="shared" si="209"/>
        <v>106.49838921099067</v>
      </c>
      <c r="BL333" s="450">
        <f t="shared" si="210"/>
        <v>34.425088732037715</v>
      </c>
      <c r="BM333" s="450">
        <f t="shared" si="211"/>
        <v>135.91794423997985</v>
      </c>
      <c r="BN333" s="450">
        <f t="shared" si="212"/>
        <v>110.08833491303251</v>
      </c>
      <c r="BQ333" s="549">
        <f t="shared" si="215"/>
        <v>41505</v>
      </c>
      <c r="BR333" s="450">
        <f t="shared" si="213"/>
        <v>112.45812924124024</v>
      </c>
      <c r="BT333" s="450">
        <f t="shared" si="216"/>
        <v>104.79817242248549</v>
      </c>
    </row>
    <row r="334" spans="1:72">
      <c r="A334" s="6">
        <v>8</v>
      </c>
      <c r="B334" s="6">
        <v>20</v>
      </c>
      <c r="C334" s="143">
        <f t="shared" si="214"/>
        <v>41140</v>
      </c>
      <c r="D334" s="82">
        <f t="shared" si="181"/>
        <v>215.35722648275868</v>
      </c>
      <c r="E334" s="82">
        <f t="shared" si="182"/>
        <v>108.57599383038749</v>
      </c>
      <c r="F334" s="355">
        <v>190.41311999999999</v>
      </c>
      <c r="G334" s="355">
        <v>164.62801000000002</v>
      </c>
      <c r="H334" s="355">
        <v>152.72719000000001</v>
      </c>
      <c r="I334" s="355">
        <v>174.54536000000002</v>
      </c>
      <c r="J334" s="355">
        <v>331.23948999999999</v>
      </c>
      <c r="K334" s="355">
        <v>136.85943</v>
      </c>
      <c r="L334" s="355">
        <v>122.97514000000001</v>
      </c>
      <c r="M334" s="355">
        <v>263.80151000000001</v>
      </c>
      <c r="N334" s="355">
        <v>315.37173000000001</v>
      </c>
      <c r="O334" s="355">
        <v>396.69400000000002</v>
      </c>
      <c r="P334" s="355">
        <v>230.08252000000002</v>
      </c>
      <c r="Q334" s="355">
        <v>240.05937410000001</v>
      </c>
      <c r="R334" s="82">
        <v>149.99</v>
      </c>
      <c r="S334" s="82">
        <v>130.88999999999999</v>
      </c>
      <c r="T334" s="82">
        <v>194.34</v>
      </c>
      <c r="U334" s="82">
        <v>137.4</v>
      </c>
      <c r="V334" s="82">
        <v>213.54</v>
      </c>
      <c r="W334" s="82">
        <v>184.24</v>
      </c>
      <c r="X334" s="82">
        <v>265.56</v>
      </c>
      <c r="Y334" s="82">
        <v>124.03</v>
      </c>
      <c r="Z334" s="82"/>
      <c r="AA334" s="82">
        <v>244.48</v>
      </c>
      <c r="AB334" s="82">
        <v>303.67</v>
      </c>
      <c r="AC334" s="82">
        <v>205.62</v>
      </c>
      <c r="AD334" s="82">
        <v>298.44</v>
      </c>
      <c r="AE334" s="82">
        <v>198.32716529999999</v>
      </c>
      <c r="AF334" s="82">
        <v>171.25279980000002</v>
      </c>
      <c r="AG334" s="10">
        <v>55.052501900003179</v>
      </c>
      <c r="AH334" s="10">
        <v>256.78002620000001</v>
      </c>
      <c r="AI334" s="355">
        <v>392.35020070000002</v>
      </c>
      <c r="AK334" s="450">
        <f t="shared" si="183"/>
        <v>95.998548021174685</v>
      </c>
      <c r="AL334" s="450">
        <f t="shared" si="184"/>
        <v>82.99874464330729</v>
      </c>
      <c r="AM334" s="450">
        <f t="shared" si="185"/>
        <v>76.998835391983874</v>
      </c>
      <c r="AN334" s="450">
        <f t="shared" si="186"/>
        <v>87.998669019410144</v>
      </c>
      <c r="AO334" s="450">
        <f t="shared" si="187"/>
        <v>166.99747416183513</v>
      </c>
      <c r="AP334" s="450">
        <f t="shared" si="188"/>
        <v>68.998956390219305</v>
      </c>
      <c r="AQ334" s="450">
        <f t="shared" si="189"/>
        <v>61.999062263675327</v>
      </c>
      <c r="AR334" s="450">
        <f t="shared" si="190"/>
        <v>132.99798840433576</v>
      </c>
      <c r="AS334" s="450">
        <f t="shared" si="191"/>
        <v>158.99759516007057</v>
      </c>
      <c r="AT334" s="450">
        <f t="shared" si="192"/>
        <v>199.99697504411395</v>
      </c>
      <c r="AU334" s="450">
        <f t="shared" si="193"/>
        <v>115.99824552558609</v>
      </c>
      <c r="AV334" s="450">
        <f t="shared" si="194"/>
        <v>121.02816944794556</v>
      </c>
      <c r="AW334" s="450">
        <f t="shared" si="195"/>
        <v>75.618855558356444</v>
      </c>
      <c r="AX334" s="450">
        <f t="shared" si="196"/>
        <v>65.989412654398777</v>
      </c>
      <c r="AY334" s="450">
        <f t="shared" si="197"/>
        <v>97.978321149483236</v>
      </c>
      <c r="AZ334" s="450">
        <f t="shared" si="198"/>
        <v>69.271489790773884</v>
      </c>
      <c r="BA334" s="450">
        <f t="shared" si="199"/>
        <v>107.65817998487522</v>
      </c>
      <c r="BB334" s="450">
        <f t="shared" si="200"/>
        <v>92.886312074615574</v>
      </c>
      <c r="BC334" s="450">
        <f t="shared" si="201"/>
        <v>133.88454751701536</v>
      </c>
      <c r="BD334" s="450">
        <f t="shared" si="202"/>
        <v>62.530879758003529</v>
      </c>
      <c r="BE334" s="450">
        <f t="shared" si="203"/>
        <v>0</v>
      </c>
      <c r="BF334" s="450">
        <f t="shared" si="204"/>
        <v>123.25686917065792</v>
      </c>
      <c r="BG334" s="450">
        <f t="shared" si="205"/>
        <v>153.09805898663978</v>
      </c>
      <c r="BH334" s="450">
        <f t="shared" si="206"/>
        <v>103.66523821527603</v>
      </c>
      <c r="BI334" s="450">
        <f t="shared" si="207"/>
        <v>150.46130577262414</v>
      </c>
      <c r="BJ334" s="450">
        <f t="shared" si="208"/>
        <v>99.988487673304761</v>
      </c>
      <c r="BK334" s="450">
        <f t="shared" si="209"/>
        <v>86.338694126543999</v>
      </c>
      <c r="BL334" s="450">
        <f t="shared" si="210"/>
        <v>27.755231610790613</v>
      </c>
      <c r="BM334" s="450">
        <f t="shared" si="211"/>
        <v>129.45804194605495</v>
      </c>
      <c r="BN334" s="450">
        <f t="shared" si="212"/>
        <v>197.8070081673809</v>
      </c>
      <c r="BQ334" s="549">
        <f t="shared" si="215"/>
        <v>41506</v>
      </c>
      <c r="BR334" s="450">
        <f t="shared" si="213"/>
        <v>118.47905545752458</v>
      </c>
      <c r="BT334" s="450">
        <f t="shared" si="216"/>
        <v>98.983404411393991</v>
      </c>
    </row>
    <row r="335" spans="1:72">
      <c r="A335" s="6">
        <v>8</v>
      </c>
      <c r="B335" s="6">
        <v>21</v>
      </c>
      <c r="C335" s="143">
        <f t="shared" si="214"/>
        <v>41141</v>
      </c>
      <c r="D335" s="82">
        <f t="shared" si="181"/>
        <v>197.62939444827572</v>
      </c>
      <c r="E335" s="82">
        <f t="shared" si="182"/>
        <v>99.638207005034459</v>
      </c>
      <c r="F335" s="355">
        <v>202.31394</v>
      </c>
      <c r="G335" s="355">
        <v>138.84290000000001</v>
      </c>
      <c r="H335" s="355">
        <v>144.79330999999999</v>
      </c>
      <c r="I335" s="355">
        <v>166.61148</v>
      </c>
      <c r="J335" s="355">
        <v>281.65273999999999</v>
      </c>
      <c r="K335" s="355">
        <v>136.85943</v>
      </c>
      <c r="L335" s="355">
        <v>130.90902</v>
      </c>
      <c r="M335" s="355">
        <v>253.88416000000001</v>
      </c>
      <c r="N335" s="355">
        <v>337.18990000000002</v>
      </c>
      <c r="O335" s="355">
        <v>390.74359000000004</v>
      </c>
      <c r="P335" s="355">
        <v>184.46271000000002</v>
      </c>
      <c r="Q335" s="355">
        <v>298.1353757</v>
      </c>
      <c r="R335" s="82">
        <v>144.77000000000001</v>
      </c>
      <c r="S335" s="82">
        <v>177.26</v>
      </c>
      <c r="T335" s="82">
        <v>175.31</v>
      </c>
      <c r="U335" s="82">
        <v>150.29</v>
      </c>
      <c r="V335" s="82">
        <v>173.55</v>
      </c>
      <c r="W335" s="82">
        <v>192.65</v>
      </c>
      <c r="X335" s="82">
        <v>265.57</v>
      </c>
      <c r="Y335" s="82">
        <v>92.05</v>
      </c>
      <c r="Z335" s="82"/>
      <c r="AA335" s="82">
        <v>238.62</v>
      </c>
      <c r="AB335" s="82">
        <v>286.69</v>
      </c>
      <c r="AC335" s="82">
        <v>184.73</v>
      </c>
      <c r="AD335" s="82">
        <v>280.33999999999997</v>
      </c>
      <c r="AE335" s="82">
        <v>153.38173510000001</v>
      </c>
      <c r="AF335" s="82">
        <v>226.90896800000002</v>
      </c>
      <c r="AG335" s="10">
        <v>47.487048299996282</v>
      </c>
      <c r="AH335" s="10">
        <v>220.6412028</v>
      </c>
      <c r="AI335" s="355">
        <v>54.604929100000007</v>
      </c>
      <c r="AK335" s="450">
        <f t="shared" si="183"/>
        <v>101.99845727249811</v>
      </c>
      <c r="AL335" s="450">
        <f t="shared" si="184"/>
        <v>69.998941265439882</v>
      </c>
      <c r="AM335" s="450">
        <f t="shared" si="185"/>
        <v>72.998895891101583</v>
      </c>
      <c r="AN335" s="450">
        <f t="shared" si="186"/>
        <v>83.998729518527853</v>
      </c>
      <c r="AO335" s="450">
        <f t="shared" si="187"/>
        <v>141.99785228132089</v>
      </c>
      <c r="AP335" s="450">
        <f t="shared" si="188"/>
        <v>68.998956390219305</v>
      </c>
      <c r="AQ335" s="450">
        <f t="shared" si="189"/>
        <v>65.999001764557605</v>
      </c>
      <c r="AR335" s="450">
        <f t="shared" si="190"/>
        <v>127.99806402823292</v>
      </c>
      <c r="AS335" s="450">
        <f t="shared" si="191"/>
        <v>169.99742878749686</v>
      </c>
      <c r="AT335" s="450">
        <f t="shared" si="192"/>
        <v>196.99702041845225</v>
      </c>
      <c r="AU335" s="450">
        <f t="shared" si="193"/>
        <v>92.998593395512984</v>
      </c>
      <c r="AV335" s="450">
        <f t="shared" si="194"/>
        <v>150.30772659440382</v>
      </c>
      <c r="AW335" s="450">
        <f t="shared" si="195"/>
        <v>72.987143937484248</v>
      </c>
      <c r="AX335" s="450">
        <f t="shared" si="196"/>
        <v>89.367280060499112</v>
      </c>
      <c r="AY335" s="450">
        <f t="shared" si="197"/>
        <v>88.384169397529618</v>
      </c>
      <c r="AZ335" s="450">
        <f t="shared" si="198"/>
        <v>75.770103352659433</v>
      </c>
      <c r="BA335" s="450">
        <f t="shared" si="199"/>
        <v>87.496849004285352</v>
      </c>
      <c r="BB335" s="450">
        <f t="shared" si="200"/>
        <v>97.126291908243005</v>
      </c>
      <c r="BC335" s="450">
        <f t="shared" si="201"/>
        <v>133.88958911015879</v>
      </c>
      <c r="BD335" s="450">
        <f t="shared" si="202"/>
        <v>46.407864885303752</v>
      </c>
      <c r="BE335" s="450">
        <f t="shared" si="203"/>
        <v>0</v>
      </c>
      <c r="BF335" s="450">
        <f t="shared" si="204"/>
        <v>120.30249558860599</v>
      </c>
      <c r="BG335" s="450">
        <f t="shared" si="205"/>
        <v>144.53743382908999</v>
      </c>
      <c r="BH335" s="450">
        <f t="shared" si="206"/>
        <v>93.133350138643806</v>
      </c>
      <c r="BI335" s="450">
        <f t="shared" si="207"/>
        <v>141.33602218300982</v>
      </c>
      <c r="BJ335" s="450">
        <f t="shared" si="208"/>
        <v>77.328830400806666</v>
      </c>
      <c r="BK335" s="450">
        <f t="shared" si="209"/>
        <v>114.39826972523318</v>
      </c>
      <c r="BL335" s="450">
        <f t="shared" si="210"/>
        <v>23.941037711114838</v>
      </c>
      <c r="BM335" s="450">
        <f t="shared" si="211"/>
        <v>111.23831751953617</v>
      </c>
      <c r="BN335" s="450">
        <f t="shared" si="212"/>
        <v>27.529583614822286</v>
      </c>
      <c r="BQ335" s="549">
        <f t="shared" si="215"/>
        <v>41507</v>
      </c>
      <c r="BR335" s="450">
        <f t="shared" si="213"/>
        <v>113.61736460801612</v>
      </c>
      <c r="BT335" s="450">
        <f t="shared" si="216"/>
        <v>91.182936728006041</v>
      </c>
    </row>
    <row r="336" spans="1:72">
      <c r="A336" s="6">
        <v>8</v>
      </c>
      <c r="B336" s="6">
        <v>22</v>
      </c>
      <c r="C336" s="143">
        <f t="shared" si="214"/>
        <v>41142</v>
      </c>
      <c r="D336" s="82">
        <f t="shared" si="181"/>
        <v>202.25714927931031</v>
      </c>
      <c r="E336" s="82">
        <f t="shared" si="182"/>
        <v>101.97136799614327</v>
      </c>
      <c r="F336" s="355">
        <v>220.16517000000002</v>
      </c>
      <c r="G336" s="355">
        <v>176.52883</v>
      </c>
      <c r="H336" s="355">
        <v>113.05779</v>
      </c>
      <c r="I336" s="355">
        <v>178.51230000000001</v>
      </c>
      <c r="J336" s="355">
        <v>241.98334</v>
      </c>
      <c r="K336" s="355">
        <v>132.89249000000001</v>
      </c>
      <c r="L336" s="355">
        <v>144.79330999999999</v>
      </c>
      <c r="M336" s="355">
        <v>273.71886000000001</v>
      </c>
      <c r="N336" s="355">
        <v>267.76845000000003</v>
      </c>
      <c r="O336" s="355">
        <v>430.41299000000004</v>
      </c>
      <c r="P336" s="355">
        <v>174.54536000000002</v>
      </c>
      <c r="Q336" s="355">
        <v>266.0428311</v>
      </c>
      <c r="R336" s="82">
        <v>154.38999999999999</v>
      </c>
      <c r="S336" s="82">
        <v>190.61</v>
      </c>
      <c r="T336" s="82">
        <v>172.67</v>
      </c>
      <c r="U336" s="82">
        <v>131.31</v>
      </c>
      <c r="V336" s="82">
        <v>135.18</v>
      </c>
      <c r="W336" s="82">
        <v>171.31</v>
      </c>
      <c r="X336" s="82">
        <v>308.57</v>
      </c>
      <c r="Y336" s="82">
        <v>100.26</v>
      </c>
      <c r="Z336" s="82"/>
      <c r="AA336" s="82">
        <v>230.19</v>
      </c>
      <c r="AB336" s="82">
        <v>277.94</v>
      </c>
      <c r="AC336" s="82">
        <v>203.44</v>
      </c>
      <c r="AD336" s="82">
        <v>299.64999999999998</v>
      </c>
      <c r="AE336" s="82">
        <v>175.81478079999999</v>
      </c>
      <c r="AF336" s="82">
        <v>218.97508800000003</v>
      </c>
      <c r="AG336" s="10">
        <v>53.635058199999747</v>
      </c>
      <c r="AH336" s="10">
        <v>209.57344019999999</v>
      </c>
      <c r="AI336" s="355">
        <v>211.5172408</v>
      </c>
      <c r="AK336" s="450">
        <f t="shared" si="183"/>
        <v>110.99832114948325</v>
      </c>
      <c r="AL336" s="450">
        <f t="shared" si="184"/>
        <v>88.998653894630706</v>
      </c>
      <c r="AM336" s="450">
        <f t="shared" si="185"/>
        <v>56.999137887572473</v>
      </c>
      <c r="AN336" s="450">
        <f t="shared" si="186"/>
        <v>89.998638769851283</v>
      </c>
      <c r="AO336" s="450">
        <f t="shared" si="187"/>
        <v>121.9981547769095</v>
      </c>
      <c r="AP336" s="450">
        <f t="shared" si="188"/>
        <v>66.998986639778167</v>
      </c>
      <c r="AQ336" s="450">
        <f t="shared" si="189"/>
        <v>72.998895891101583</v>
      </c>
      <c r="AR336" s="450">
        <f t="shared" si="190"/>
        <v>137.99791278043861</v>
      </c>
      <c r="AS336" s="450">
        <f t="shared" si="191"/>
        <v>134.99795815477691</v>
      </c>
      <c r="AT336" s="450">
        <f t="shared" si="192"/>
        <v>216.99671792286364</v>
      </c>
      <c r="AU336" s="450">
        <f t="shared" si="193"/>
        <v>87.998669019410144</v>
      </c>
      <c r="AV336" s="450">
        <f t="shared" si="194"/>
        <v>134.12797131333502</v>
      </c>
      <c r="AW336" s="450">
        <f t="shared" si="195"/>
        <v>77.837156541467095</v>
      </c>
      <c r="AX336" s="450">
        <f t="shared" si="196"/>
        <v>96.097806906982612</v>
      </c>
      <c r="AY336" s="450">
        <f t="shared" si="197"/>
        <v>87.053188807663219</v>
      </c>
      <c r="AZ336" s="450">
        <f t="shared" si="198"/>
        <v>66.201159566422987</v>
      </c>
      <c r="BA336" s="450">
        <f t="shared" si="199"/>
        <v>68.152256112931695</v>
      </c>
      <c r="BB336" s="450">
        <f t="shared" si="200"/>
        <v>86.367532140156285</v>
      </c>
      <c r="BC336" s="450">
        <f t="shared" si="201"/>
        <v>155.5684396269221</v>
      </c>
      <c r="BD336" s="450">
        <f t="shared" si="202"/>
        <v>50.547012856062516</v>
      </c>
      <c r="BE336" s="450">
        <f t="shared" si="203"/>
        <v>0</v>
      </c>
      <c r="BF336" s="450">
        <f t="shared" si="204"/>
        <v>116.0524325686917</v>
      </c>
      <c r="BG336" s="450">
        <f t="shared" si="205"/>
        <v>140.12603982858582</v>
      </c>
      <c r="BH336" s="450">
        <f t="shared" si="206"/>
        <v>102.56617091000756</v>
      </c>
      <c r="BI336" s="450">
        <f t="shared" si="207"/>
        <v>151.07133854297956</v>
      </c>
      <c r="BJ336" s="450">
        <f t="shared" si="208"/>
        <v>88.638659339551296</v>
      </c>
      <c r="BK336" s="450">
        <f t="shared" si="209"/>
        <v>110.3983302243509</v>
      </c>
      <c r="BL336" s="450">
        <f t="shared" si="210"/>
        <v>27.040614166876605</v>
      </c>
      <c r="BM336" s="450">
        <f t="shared" si="211"/>
        <v>105.65840191580538</v>
      </c>
      <c r="BN336" s="450">
        <f t="shared" si="212"/>
        <v>106.63838709352154</v>
      </c>
      <c r="BQ336" s="549">
        <f t="shared" si="215"/>
        <v>41508</v>
      </c>
      <c r="BR336" s="450">
        <f t="shared" si="213"/>
        <v>108.82008169901688</v>
      </c>
      <c r="BT336" s="450">
        <f t="shared" si="216"/>
        <v>93.048222838416947</v>
      </c>
    </row>
    <row r="337" spans="1:72">
      <c r="A337" s="6">
        <v>8</v>
      </c>
      <c r="B337" s="6">
        <v>23</v>
      </c>
      <c r="C337" s="143">
        <f t="shared" si="214"/>
        <v>41143</v>
      </c>
      <c r="D337" s="82">
        <f t="shared" si="181"/>
        <v>198.11762830000018</v>
      </c>
      <c r="E337" s="82">
        <f t="shared" si="182"/>
        <v>99.884358371944202</v>
      </c>
      <c r="F337" s="355">
        <v>202.31394</v>
      </c>
      <c r="G337" s="355">
        <v>130.90902</v>
      </c>
      <c r="H337" s="355">
        <v>115.04126000000001</v>
      </c>
      <c r="I337" s="355">
        <v>122.97514000000001</v>
      </c>
      <c r="J337" s="355">
        <v>192.39659</v>
      </c>
      <c r="K337" s="355">
        <v>107.10738000000001</v>
      </c>
      <c r="L337" s="355">
        <v>144.79330999999999</v>
      </c>
      <c r="M337" s="355">
        <v>303.47091</v>
      </c>
      <c r="N337" s="355">
        <v>238.0164</v>
      </c>
      <c r="O337" s="355">
        <v>376.85930000000002</v>
      </c>
      <c r="P337" s="355">
        <v>196.36353</v>
      </c>
      <c r="Q337" s="355">
        <v>275.02795020000002</v>
      </c>
      <c r="R337" s="82">
        <v>203.7</v>
      </c>
      <c r="S337" s="82">
        <v>146.83000000000001</v>
      </c>
      <c r="T337" s="82">
        <v>182.54</v>
      </c>
      <c r="U337" s="82">
        <v>149.41999999999999</v>
      </c>
      <c r="V337" s="82">
        <v>167.69</v>
      </c>
      <c r="W337" s="82">
        <v>191.18</v>
      </c>
      <c r="X337" s="82">
        <v>322.89</v>
      </c>
      <c r="Y337" s="82">
        <v>105.42</v>
      </c>
      <c r="Z337" s="82"/>
      <c r="AA337" s="82">
        <v>221.71</v>
      </c>
      <c r="AB337" s="82">
        <v>278.06</v>
      </c>
      <c r="AC337" s="82">
        <v>210.34</v>
      </c>
      <c r="AD337" s="82">
        <v>275.98</v>
      </c>
      <c r="AE337" s="82">
        <v>187.2197333</v>
      </c>
      <c r="AF337" s="82">
        <v>209.2164156</v>
      </c>
      <c r="AG337" s="10">
        <v>79.841389100003781</v>
      </c>
      <c r="AH337" s="10">
        <v>227.90070300000002</v>
      </c>
      <c r="AI337" s="355">
        <v>180.1982495</v>
      </c>
      <c r="AK337" s="450">
        <f t="shared" si="183"/>
        <v>101.99845727249811</v>
      </c>
      <c r="AL337" s="450">
        <f t="shared" si="184"/>
        <v>65.999001764557605</v>
      </c>
      <c r="AM337" s="450">
        <f t="shared" si="185"/>
        <v>57.999122762793043</v>
      </c>
      <c r="AN337" s="450">
        <f t="shared" si="186"/>
        <v>61.999062263675327</v>
      </c>
      <c r="AO337" s="450">
        <f t="shared" si="187"/>
        <v>96.998532896395261</v>
      </c>
      <c r="AP337" s="450">
        <f t="shared" si="188"/>
        <v>53.999183261910765</v>
      </c>
      <c r="AQ337" s="450">
        <f t="shared" si="189"/>
        <v>72.998895891101583</v>
      </c>
      <c r="AR337" s="450">
        <f t="shared" si="190"/>
        <v>152.99768590874717</v>
      </c>
      <c r="AS337" s="450">
        <f t="shared" si="191"/>
        <v>119.99818502646836</v>
      </c>
      <c r="AT337" s="450">
        <f t="shared" si="192"/>
        <v>189.99712629190824</v>
      </c>
      <c r="AU337" s="450">
        <f t="shared" si="193"/>
        <v>98.9985026468364</v>
      </c>
      <c r="AV337" s="450">
        <f t="shared" si="194"/>
        <v>138.65790279808419</v>
      </c>
      <c r="AW337" s="450">
        <f t="shared" si="195"/>
        <v>102.69725233173682</v>
      </c>
      <c r="AX337" s="450">
        <f t="shared" si="196"/>
        <v>74.025712125031518</v>
      </c>
      <c r="AY337" s="450">
        <f t="shared" si="197"/>
        <v>92.029241240231912</v>
      </c>
      <c r="AZ337" s="450">
        <f t="shared" si="198"/>
        <v>75.331484749180731</v>
      </c>
      <c r="BA337" s="450">
        <f t="shared" si="199"/>
        <v>84.542475422233423</v>
      </c>
      <c r="BB337" s="450">
        <f t="shared" si="200"/>
        <v>96.38517771615831</v>
      </c>
      <c r="BC337" s="450">
        <f t="shared" si="201"/>
        <v>162.78800100831862</v>
      </c>
      <c r="BD337" s="450">
        <f t="shared" si="202"/>
        <v>53.148474918074115</v>
      </c>
      <c r="BE337" s="450">
        <f t="shared" si="203"/>
        <v>0</v>
      </c>
      <c r="BF337" s="450">
        <f t="shared" si="204"/>
        <v>111.77716158306025</v>
      </c>
      <c r="BG337" s="450">
        <f t="shared" si="205"/>
        <v>140.18653894630702</v>
      </c>
      <c r="BH337" s="450">
        <f t="shared" si="206"/>
        <v>106.04487017897655</v>
      </c>
      <c r="BI337" s="450">
        <f t="shared" si="207"/>
        <v>139.13788757247292</v>
      </c>
      <c r="BJ337" s="450">
        <f t="shared" si="208"/>
        <v>94.388572372069575</v>
      </c>
      <c r="BK337" s="450">
        <f t="shared" si="209"/>
        <v>105.47840463826569</v>
      </c>
      <c r="BL337" s="450">
        <f t="shared" si="210"/>
        <v>40.252779984877122</v>
      </c>
      <c r="BM337" s="450">
        <f t="shared" si="211"/>
        <v>114.89826216284347</v>
      </c>
      <c r="BN337" s="450">
        <f t="shared" si="212"/>
        <v>90.848625913788752</v>
      </c>
      <c r="BQ337" s="549">
        <f t="shared" si="215"/>
        <v>41509</v>
      </c>
      <c r="BR337" s="450">
        <f t="shared" si="213"/>
        <v>111.01425744895388</v>
      </c>
      <c r="BT337" s="450">
        <f t="shared" si="216"/>
        <v>96.691855306276778</v>
      </c>
    </row>
    <row r="338" spans="1:72">
      <c r="A338" s="6">
        <v>8</v>
      </c>
      <c r="B338" s="6">
        <v>24</v>
      </c>
      <c r="C338" s="143">
        <f t="shared" si="214"/>
        <v>41144</v>
      </c>
      <c r="D338" s="82">
        <f t="shared" si="181"/>
        <v>195.75327332758607</v>
      </c>
      <c r="E338" s="82">
        <f t="shared" si="182"/>
        <v>98.692328761002727</v>
      </c>
      <c r="F338" s="355">
        <v>190.41311999999999</v>
      </c>
      <c r="G338" s="355">
        <v>130.90902</v>
      </c>
      <c r="H338" s="355">
        <v>132.89249000000001</v>
      </c>
      <c r="I338" s="355">
        <v>146.77678</v>
      </c>
      <c r="J338" s="355">
        <v>204.29741000000001</v>
      </c>
      <c r="K338" s="355">
        <v>120.99167</v>
      </c>
      <c r="L338" s="355">
        <v>113.05779</v>
      </c>
      <c r="M338" s="355">
        <v>372.89236</v>
      </c>
      <c r="N338" s="355">
        <v>257.85110000000003</v>
      </c>
      <c r="O338" s="355">
        <v>468.09892000000002</v>
      </c>
      <c r="P338" s="355">
        <v>184.46271000000002</v>
      </c>
      <c r="Q338" s="355">
        <v>353.79154390000002</v>
      </c>
      <c r="R338" s="82">
        <v>249.18</v>
      </c>
      <c r="S338" s="82">
        <v>196.3</v>
      </c>
      <c r="T338" s="82">
        <v>142.25</v>
      </c>
      <c r="U338" s="82">
        <v>130.13</v>
      </c>
      <c r="V338" s="82">
        <v>152.37</v>
      </c>
      <c r="W338" s="82">
        <v>277.43</v>
      </c>
      <c r="X338" s="82">
        <v>258.33</v>
      </c>
      <c r="Y338" s="82">
        <v>93.09</v>
      </c>
      <c r="Z338" s="82"/>
      <c r="AA338" s="82">
        <v>232.61</v>
      </c>
      <c r="AB338" s="82">
        <v>240.26</v>
      </c>
      <c r="AC338" s="82">
        <v>0</v>
      </c>
      <c r="AD338" s="82">
        <v>261.95999999999998</v>
      </c>
      <c r="AE338" s="82">
        <v>149.07760519999999</v>
      </c>
      <c r="AF338" s="82">
        <v>194.81642339999999</v>
      </c>
      <c r="AG338" s="10">
        <v>80.576417199996541</v>
      </c>
      <c r="AH338" s="10">
        <v>229.13045439999999</v>
      </c>
      <c r="AI338" s="355">
        <v>112.89911240000001</v>
      </c>
      <c r="AK338" s="450">
        <f t="shared" si="183"/>
        <v>95.998548021174685</v>
      </c>
      <c r="AL338" s="450">
        <f t="shared" si="184"/>
        <v>65.999001764557605</v>
      </c>
      <c r="AM338" s="450">
        <f t="shared" si="185"/>
        <v>66.998986639778167</v>
      </c>
      <c r="AN338" s="450">
        <f t="shared" si="186"/>
        <v>73.998880766322159</v>
      </c>
      <c r="AO338" s="450">
        <f t="shared" si="187"/>
        <v>102.99844214771868</v>
      </c>
      <c r="AP338" s="450">
        <f t="shared" si="188"/>
        <v>60.999077388454751</v>
      </c>
      <c r="AQ338" s="450">
        <f t="shared" si="189"/>
        <v>56.999137887572473</v>
      </c>
      <c r="AR338" s="450">
        <f t="shared" si="190"/>
        <v>187.99715654146709</v>
      </c>
      <c r="AS338" s="450">
        <f t="shared" si="191"/>
        <v>129.99803377867408</v>
      </c>
      <c r="AT338" s="450">
        <f t="shared" si="192"/>
        <v>235.99643055205445</v>
      </c>
      <c r="AU338" s="450">
        <f t="shared" si="193"/>
        <v>92.998593395512984</v>
      </c>
      <c r="AV338" s="450">
        <f t="shared" si="194"/>
        <v>178.36730219309302</v>
      </c>
      <c r="AW338" s="450">
        <f t="shared" si="195"/>
        <v>125.62641794807159</v>
      </c>
      <c r="AX338" s="450">
        <f t="shared" si="196"/>
        <v>98.966473405596176</v>
      </c>
      <c r="AY338" s="450">
        <f t="shared" si="197"/>
        <v>71.716662465339041</v>
      </c>
      <c r="AZ338" s="450">
        <f t="shared" si="198"/>
        <v>65.606251575497851</v>
      </c>
      <c r="BA338" s="450">
        <f t="shared" si="199"/>
        <v>76.818754726493566</v>
      </c>
      <c r="BB338" s="450">
        <f t="shared" si="200"/>
        <v>139.86891857827072</v>
      </c>
      <c r="BC338" s="450">
        <f t="shared" si="201"/>
        <v>130.23947567431307</v>
      </c>
      <c r="BD338" s="450">
        <f t="shared" si="202"/>
        <v>46.932190572220826</v>
      </c>
      <c r="BE338" s="450">
        <f t="shared" si="203"/>
        <v>0</v>
      </c>
      <c r="BF338" s="450">
        <f t="shared" si="204"/>
        <v>117.27249810940258</v>
      </c>
      <c r="BG338" s="450">
        <f t="shared" si="205"/>
        <v>121.12931686412905</v>
      </c>
      <c r="BH338" s="450">
        <f t="shared" si="206"/>
        <v>0</v>
      </c>
      <c r="BI338" s="450">
        <f t="shared" si="207"/>
        <v>132.06957398537938</v>
      </c>
      <c r="BJ338" s="450">
        <f t="shared" si="208"/>
        <v>75.158863221578017</v>
      </c>
      <c r="BK338" s="450">
        <f t="shared" si="209"/>
        <v>98.218514444164356</v>
      </c>
      <c r="BL338" s="450">
        <f t="shared" si="210"/>
        <v>40.623351247792556</v>
      </c>
      <c r="BM338" s="450">
        <f t="shared" si="211"/>
        <v>115.5182527854802</v>
      </c>
      <c r="BN338" s="450">
        <f t="shared" si="212"/>
        <v>56.919139097554833</v>
      </c>
      <c r="BQ338" s="549">
        <f t="shared" si="215"/>
        <v>41510</v>
      </c>
      <c r="BR338" s="450">
        <f t="shared" si="213"/>
        <v>105.65627398537936</v>
      </c>
      <c r="BT338" s="450">
        <f t="shared" si="216"/>
        <v>94.498570708343834</v>
      </c>
    </row>
    <row r="339" spans="1:72">
      <c r="A339" s="6">
        <v>8</v>
      </c>
      <c r="B339" s="6">
        <v>25</v>
      </c>
      <c r="C339" s="143">
        <f t="shared" si="214"/>
        <v>41145</v>
      </c>
      <c r="D339" s="82">
        <f t="shared" si="181"/>
        <v>196.32670355862064</v>
      </c>
      <c r="E339" s="82">
        <f t="shared" si="182"/>
        <v>98.981433325747616</v>
      </c>
      <c r="F339" s="355">
        <v>132.89249000000001</v>
      </c>
      <c r="G339" s="355">
        <v>122.97514000000001</v>
      </c>
      <c r="H339" s="355">
        <v>93.223089999999999</v>
      </c>
      <c r="I339" s="355">
        <v>138.84290000000001</v>
      </c>
      <c r="J339" s="355">
        <v>204.29741000000001</v>
      </c>
      <c r="K339" s="355">
        <v>158.67760000000001</v>
      </c>
      <c r="L339" s="355">
        <v>126.94208</v>
      </c>
      <c r="M339" s="355">
        <v>323.30561</v>
      </c>
      <c r="N339" s="355">
        <v>247.93375</v>
      </c>
      <c r="O339" s="355">
        <v>458.18157000000002</v>
      </c>
      <c r="P339" s="355">
        <v>204.29741000000001</v>
      </c>
      <c r="Q339" s="355">
        <v>355.04113000000001</v>
      </c>
      <c r="R339" s="82">
        <v>278.14</v>
      </c>
      <c r="S339" s="82">
        <v>152.19999999999999</v>
      </c>
      <c r="T339" s="82">
        <v>135.24</v>
      </c>
      <c r="U339" s="82">
        <v>110.92</v>
      </c>
      <c r="V339" s="82">
        <v>148.69999999999999</v>
      </c>
      <c r="W339" s="82">
        <v>379.75</v>
      </c>
      <c r="X339" s="82">
        <v>215.54</v>
      </c>
      <c r="Y339" s="82">
        <v>25.59</v>
      </c>
      <c r="Z339" s="82"/>
      <c r="AA339" s="82">
        <v>183.98</v>
      </c>
      <c r="AB339" s="82">
        <v>293.68</v>
      </c>
      <c r="AC339" s="82">
        <v>164.31</v>
      </c>
      <c r="AD339" s="82">
        <v>260.83999999999997</v>
      </c>
      <c r="AE339" s="82">
        <v>150.7833894</v>
      </c>
      <c r="AF339" s="82">
        <v>185.9899819</v>
      </c>
      <c r="AG339" s="10">
        <v>80.268815999998324</v>
      </c>
      <c r="AH339" s="10">
        <v>206.7767475</v>
      </c>
      <c r="AI339" s="355">
        <v>154.15528839999999</v>
      </c>
      <c r="AK339" s="450">
        <f t="shared" si="183"/>
        <v>66.998986639778167</v>
      </c>
      <c r="AL339" s="450">
        <f t="shared" si="184"/>
        <v>61.999062263675327</v>
      </c>
      <c r="AM339" s="450">
        <f t="shared" si="185"/>
        <v>46.999289135366773</v>
      </c>
      <c r="AN339" s="450">
        <f t="shared" si="186"/>
        <v>69.998941265439882</v>
      </c>
      <c r="AO339" s="450">
        <f t="shared" si="187"/>
        <v>102.99844214771868</v>
      </c>
      <c r="AP339" s="450">
        <f t="shared" si="188"/>
        <v>79.998790017645575</v>
      </c>
      <c r="AQ339" s="450">
        <f t="shared" si="189"/>
        <v>63.999032014116459</v>
      </c>
      <c r="AR339" s="450">
        <f t="shared" si="190"/>
        <v>162.99753466095285</v>
      </c>
      <c r="AS339" s="450">
        <f t="shared" si="191"/>
        <v>124.99810940257122</v>
      </c>
      <c r="AT339" s="450">
        <f t="shared" si="192"/>
        <v>230.99650617595159</v>
      </c>
      <c r="AU339" s="450">
        <f t="shared" si="193"/>
        <v>102.99844214771868</v>
      </c>
      <c r="AV339" s="450">
        <f t="shared" si="194"/>
        <v>178.99729266448199</v>
      </c>
      <c r="AW339" s="450">
        <f t="shared" si="195"/>
        <v>140.22687169145448</v>
      </c>
      <c r="AX339" s="450">
        <f t="shared" si="196"/>
        <v>76.733047643055201</v>
      </c>
      <c r="AY339" s="450">
        <f t="shared" si="197"/>
        <v>68.182505671792285</v>
      </c>
      <c r="AZ339" s="450">
        <f t="shared" si="198"/>
        <v>55.921351146962436</v>
      </c>
      <c r="BA339" s="450">
        <f t="shared" si="199"/>
        <v>74.968490042853531</v>
      </c>
      <c r="BB339" s="450">
        <f t="shared" si="200"/>
        <v>191.4544996218805</v>
      </c>
      <c r="BC339" s="450">
        <f t="shared" si="201"/>
        <v>108.66649861356188</v>
      </c>
      <c r="BD339" s="450">
        <f t="shared" si="202"/>
        <v>12.901436854045878</v>
      </c>
      <c r="BE339" s="450">
        <f t="shared" si="203"/>
        <v>0</v>
      </c>
      <c r="BF339" s="450">
        <f t="shared" si="204"/>
        <v>92.755230652886311</v>
      </c>
      <c r="BG339" s="450">
        <f t="shared" si="205"/>
        <v>148.0615074363499</v>
      </c>
      <c r="BH339" s="450">
        <f t="shared" si="206"/>
        <v>82.83841693975296</v>
      </c>
      <c r="BI339" s="450">
        <f t="shared" si="207"/>
        <v>131.50491555331485</v>
      </c>
      <c r="BJ339" s="450">
        <f t="shared" si="208"/>
        <v>76.018850214267715</v>
      </c>
      <c r="BK339" s="450">
        <f t="shared" si="209"/>
        <v>93.768581749432826</v>
      </c>
      <c r="BL339" s="450">
        <f t="shared" si="210"/>
        <v>40.468271237710269</v>
      </c>
      <c r="BM339" s="450">
        <f t="shared" si="211"/>
        <v>104.24842324174439</v>
      </c>
      <c r="BN339" s="450">
        <f t="shared" si="212"/>
        <v>77.718824502142667</v>
      </c>
      <c r="BQ339" s="549">
        <f t="shared" si="215"/>
        <v>41511</v>
      </c>
      <c r="BR339" s="450">
        <f t="shared" si="213"/>
        <v>101.1226026468364</v>
      </c>
      <c r="BT339" s="450">
        <f t="shared" si="216"/>
        <v>81.418603478699268</v>
      </c>
    </row>
    <row r="340" spans="1:72">
      <c r="A340" s="6">
        <v>8</v>
      </c>
      <c r="B340" s="6">
        <v>26</v>
      </c>
      <c r="C340" s="143">
        <f t="shared" si="214"/>
        <v>41146</v>
      </c>
      <c r="D340" s="82">
        <f t="shared" si="181"/>
        <v>201.61152396551714</v>
      </c>
      <c r="E340" s="82">
        <f t="shared" si="182"/>
        <v>101.64586505745847</v>
      </c>
      <c r="F340" s="355">
        <v>142.80984000000001</v>
      </c>
      <c r="G340" s="355">
        <v>113.05779</v>
      </c>
      <c r="H340" s="355">
        <v>107.10738000000001</v>
      </c>
      <c r="I340" s="355">
        <v>154.71066000000002</v>
      </c>
      <c r="J340" s="355">
        <v>204.29741000000001</v>
      </c>
      <c r="K340" s="355">
        <v>218.18170000000001</v>
      </c>
      <c r="L340" s="355">
        <v>71.404920000000004</v>
      </c>
      <c r="M340" s="355">
        <v>460.16504000000003</v>
      </c>
      <c r="N340" s="355">
        <v>251.90069</v>
      </c>
      <c r="O340" s="355">
        <v>454.21463</v>
      </c>
      <c r="P340" s="355">
        <v>182.47924</v>
      </c>
      <c r="Q340" s="355">
        <v>320.58825610000002</v>
      </c>
      <c r="R340" s="82">
        <v>233.16</v>
      </c>
      <c r="S340" s="82">
        <v>123.97</v>
      </c>
      <c r="T340" s="82">
        <v>125.91</v>
      </c>
      <c r="U340" s="82">
        <v>111.17</v>
      </c>
      <c r="V340" s="82">
        <v>131.87</v>
      </c>
      <c r="W340" s="82">
        <v>296.82</v>
      </c>
      <c r="X340" s="82">
        <v>295.74</v>
      </c>
      <c r="Y340" s="82">
        <v>50.97</v>
      </c>
      <c r="Z340" s="82"/>
      <c r="AA340" s="82">
        <v>192.56</v>
      </c>
      <c r="AB340" s="82">
        <v>343.53</v>
      </c>
      <c r="AC340" s="82">
        <v>255.08</v>
      </c>
      <c r="AD340" s="82">
        <v>273</v>
      </c>
      <c r="AE340" s="82">
        <v>152.19165310000002</v>
      </c>
      <c r="AF340" s="82">
        <v>168.81313170000001</v>
      </c>
      <c r="AG340" s="10">
        <v>69.597328299999717</v>
      </c>
      <c r="AH340" s="10">
        <v>197.1965874</v>
      </c>
      <c r="AI340" s="355">
        <v>144.23793839999999</v>
      </c>
      <c r="AK340" s="450">
        <f t="shared" si="183"/>
        <v>71.998911015881021</v>
      </c>
      <c r="AL340" s="450">
        <f t="shared" si="184"/>
        <v>56.999137887572473</v>
      </c>
      <c r="AM340" s="450">
        <f t="shared" si="185"/>
        <v>53.999183261910765</v>
      </c>
      <c r="AN340" s="450">
        <f t="shared" si="186"/>
        <v>77.998820267204451</v>
      </c>
      <c r="AO340" s="450">
        <f t="shared" si="187"/>
        <v>102.99844214771868</v>
      </c>
      <c r="AP340" s="450">
        <f t="shared" si="188"/>
        <v>109.99833627426267</v>
      </c>
      <c r="AQ340" s="450">
        <f t="shared" si="189"/>
        <v>35.99945550794051</v>
      </c>
      <c r="AR340" s="450">
        <f t="shared" si="190"/>
        <v>231.99649105117217</v>
      </c>
      <c r="AS340" s="450">
        <f t="shared" si="191"/>
        <v>126.99807915301234</v>
      </c>
      <c r="AT340" s="450">
        <f t="shared" si="192"/>
        <v>228.99653642551047</v>
      </c>
      <c r="AU340" s="450">
        <f t="shared" si="193"/>
        <v>91.998608520292407</v>
      </c>
      <c r="AV340" s="450">
        <f t="shared" si="194"/>
        <v>161.62755538190069</v>
      </c>
      <c r="AW340" s="450">
        <f t="shared" si="195"/>
        <v>117.5497857322914</v>
      </c>
      <c r="AX340" s="450">
        <f t="shared" si="196"/>
        <v>62.500630199142925</v>
      </c>
      <c r="AY340" s="450">
        <f t="shared" si="197"/>
        <v>63.478699268968988</v>
      </c>
      <c r="AZ340" s="450">
        <f t="shared" si="198"/>
        <v>56.047390975548275</v>
      </c>
      <c r="BA340" s="450">
        <f t="shared" si="199"/>
        <v>66.483488782455254</v>
      </c>
      <c r="BB340" s="450">
        <f t="shared" si="200"/>
        <v>149.64456768338795</v>
      </c>
      <c r="BC340" s="450">
        <f t="shared" si="201"/>
        <v>149.10007562389714</v>
      </c>
      <c r="BD340" s="450">
        <f t="shared" si="202"/>
        <v>25.697000252079658</v>
      </c>
      <c r="BE340" s="450">
        <f t="shared" si="203"/>
        <v>0</v>
      </c>
      <c r="BF340" s="450">
        <f t="shared" si="204"/>
        <v>97.080917569952106</v>
      </c>
      <c r="BG340" s="450">
        <f t="shared" si="205"/>
        <v>173.19384925636498</v>
      </c>
      <c r="BH340" s="450">
        <f t="shared" si="206"/>
        <v>128.60095790269725</v>
      </c>
      <c r="BI340" s="450">
        <f t="shared" si="207"/>
        <v>137.63549281572978</v>
      </c>
      <c r="BJ340" s="450">
        <f t="shared" si="208"/>
        <v>76.72883947567432</v>
      </c>
      <c r="BK340" s="450">
        <f t="shared" si="209"/>
        <v>85.108712730022688</v>
      </c>
      <c r="BL340" s="450">
        <f t="shared" si="210"/>
        <v>35.088141315855665</v>
      </c>
      <c r="BM340" s="450">
        <f t="shared" si="211"/>
        <v>99.418496294429033</v>
      </c>
      <c r="BN340" s="450">
        <f t="shared" si="212"/>
        <v>72.718900126039827</v>
      </c>
      <c r="BQ340" s="549">
        <f t="shared" si="215"/>
        <v>41512</v>
      </c>
      <c r="BR340" s="450">
        <f t="shared" si="213"/>
        <v>97.161547655659177</v>
      </c>
      <c r="BT340" s="450">
        <f t="shared" si="216"/>
        <v>88.553660625157548</v>
      </c>
    </row>
    <row r="341" spans="1:72">
      <c r="A341" s="6">
        <v>8</v>
      </c>
      <c r="B341" s="6">
        <v>27</v>
      </c>
      <c r="C341" s="143">
        <f t="shared" si="214"/>
        <v>41147</v>
      </c>
      <c r="D341" s="82">
        <f t="shared" si="181"/>
        <v>194.3605418689657</v>
      </c>
      <c r="E341" s="82">
        <f t="shared" si="182"/>
        <v>97.990159603606656</v>
      </c>
      <c r="F341" s="355">
        <v>124.95861000000001</v>
      </c>
      <c r="G341" s="355">
        <v>93.223089999999999</v>
      </c>
      <c r="H341" s="355">
        <v>87.272680000000008</v>
      </c>
      <c r="I341" s="355">
        <v>134.87595999999999</v>
      </c>
      <c r="J341" s="355">
        <v>172.56189000000001</v>
      </c>
      <c r="K341" s="355">
        <v>170.57841999999999</v>
      </c>
      <c r="L341" s="355">
        <v>99.173500000000004</v>
      </c>
      <c r="M341" s="355">
        <v>313.38826</v>
      </c>
      <c r="N341" s="355">
        <v>251.90069</v>
      </c>
      <c r="O341" s="355">
        <v>364.95848000000001</v>
      </c>
      <c r="P341" s="355">
        <v>130.90902</v>
      </c>
      <c r="Q341" s="355">
        <v>300.15851510000005</v>
      </c>
      <c r="R341" s="82">
        <v>214.74</v>
      </c>
      <c r="S341" s="82">
        <v>142.34</v>
      </c>
      <c r="T341" s="82">
        <v>135.74</v>
      </c>
      <c r="U341" s="82">
        <v>131.18</v>
      </c>
      <c r="V341" s="82">
        <v>170.96</v>
      </c>
      <c r="W341" s="82">
        <v>288.26</v>
      </c>
      <c r="X341" s="82">
        <v>305.45999999999998</v>
      </c>
      <c r="Y341" s="82">
        <v>33.549999999999997</v>
      </c>
      <c r="Z341" s="82"/>
      <c r="AA341" s="82">
        <v>184.9</v>
      </c>
      <c r="AB341" s="82">
        <v>351.57</v>
      </c>
      <c r="AC341" s="82">
        <v>308.2</v>
      </c>
      <c r="AD341" s="82">
        <v>342.26</v>
      </c>
      <c r="AE341" s="82">
        <v>242.2610258</v>
      </c>
      <c r="AF341" s="82">
        <v>142.214799</v>
      </c>
      <c r="AG341" s="10">
        <v>58.805179400004036</v>
      </c>
      <c r="AH341" s="10">
        <v>197.44410189999999</v>
      </c>
      <c r="AI341" s="355">
        <v>142.61149300000002</v>
      </c>
      <c r="AK341" s="450">
        <f t="shared" si="183"/>
        <v>62.999047138895897</v>
      </c>
      <c r="AL341" s="450">
        <f t="shared" si="184"/>
        <v>46.999289135366773</v>
      </c>
      <c r="AM341" s="450">
        <f t="shared" si="185"/>
        <v>43.999334509705072</v>
      </c>
      <c r="AN341" s="450">
        <f t="shared" si="186"/>
        <v>67.998971514998729</v>
      </c>
      <c r="AO341" s="450">
        <f t="shared" si="187"/>
        <v>86.998684144189568</v>
      </c>
      <c r="AP341" s="450">
        <f t="shared" si="188"/>
        <v>85.998699268968991</v>
      </c>
      <c r="AQ341" s="450">
        <f t="shared" si="189"/>
        <v>49.999243761028488</v>
      </c>
      <c r="AR341" s="450">
        <f t="shared" si="190"/>
        <v>157.99761028485</v>
      </c>
      <c r="AS341" s="450">
        <f t="shared" si="191"/>
        <v>126.99807915301234</v>
      </c>
      <c r="AT341" s="450">
        <f t="shared" si="192"/>
        <v>183.99721704058481</v>
      </c>
      <c r="AU341" s="450">
        <f t="shared" si="193"/>
        <v>65.999001764557605</v>
      </c>
      <c r="AV341" s="450">
        <f t="shared" si="194"/>
        <v>151.32771116712883</v>
      </c>
      <c r="AW341" s="450">
        <f t="shared" si="195"/>
        <v>108.26317116208722</v>
      </c>
      <c r="AX341" s="450">
        <f t="shared" si="196"/>
        <v>71.762036803629954</v>
      </c>
      <c r="AY341" s="450">
        <f t="shared" si="197"/>
        <v>68.434585328963962</v>
      </c>
      <c r="AZ341" s="450">
        <f t="shared" si="198"/>
        <v>66.135618855558363</v>
      </c>
      <c r="BA341" s="450">
        <f t="shared" si="199"/>
        <v>86.191076380136124</v>
      </c>
      <c r="BB341" s="450">
        <f t="shared" si="200"/>
        <v>145.32896395260903</v>
      </c>
      <c r="BC341" s="450">
        <f t="shared" si="201"/>
        <v>154.00050415931432</v>
      </c>
      <c r="BD341" s="450">
        <f t="shared" si="202"/>
        <v>16.914544996218805</v>
      </c>
      <c r="BE341" s="450">
        <f t="shared" si="203"/>
        <v>0</v>
      </c>
      <c r="BF341" s="450">
        <f t="shared" si="204"/>
        <v>93.219057222082185</v>
      </c>
      <c r="BG341" s="450">
        <f t="shared" si="205"/>
        <v>177.2472901436854</v>
      </c>
      <c r="BH341" s="450">
        <f t="shared" si="206"/>
        <v>155.38190068061508</v>
      </c>
      <c r="BI341" s="450">
        <f t="shared" si="207"/>
        <v>172.55356692714898</v>
      </c>
      <c r="BJ341" s="450">
        <f t="shared" si="208"/>
        <v>122.13815265944038</v>
      </c>
      <c r="BK341" s="450">
        <f t="shared" si="209"/>
        <v>71.698915553314848</v>
      </c>
      <c r="BL341" s="450">
        <f t="shared" si="210"/>
        <v>29.647178926142693</v>
      </c>
      <c r="BM341" s="450">
        <f t="shared" si="211"/>
        <v>99.543283035039067</v>
      </c>
      <c r="BN341" s="450">
        <f t="shared" si="212"/>
        <v>71.898912528358977</v>
      </c>
      <c r="BQ341" s="549">
        <f t="shared" si="215"/>
        <v>41513</v>
      </c>
      <c r="BR341" s="450">
        <f t="shared" si="213"/>
        <v>107.49671047390976</v>
      </c>
      <c r="BT341" s="450">
        <f t="shared" si="216"/>
        <v>86.094887824552558</v>
      </c>
    </row>
    <row r="342" spans="1:72">
      <c r="A342" s="6">
        <v>8</v>
      </c>
      <c r="B342" s="6">
        <v>28</v>
      </c>
      <c r="C342" s="143">
        <f t="shared" si="214"/>
        <v>41148</v>
      </c>
      <c r="D342" s="82">
        <f t="shared" si="181"/>
        <v>182.42282677275847</v>
      </c>
      <c r="E342" s="82">
        <f t="shared" si="182"/>
        <v>91.971558315859809</v>
      </c>
      <c r="F342" s="355">
        <v>124.95861000000001</v>
      </c>
      <c r="G342" s="355">
        <v>130.90902</v>
      </c>
      <c r="H342" s="355">
        <v>107.10738000000001</v>
      </c>
      <c r="I342" s="355">
        <v>117.02473000000001</v>
      </c>
      <c r="J342" s="355">
        <v>190.41311999999999</v>
      </c>
      <c r="K342" s="355">
        <v>130.90902</v>
      </c>
      <c r="L342" s="355">
        <v>107.10738000000001</v>
      </c>
      <c r="M342" s="355">
        <v>313.38826</v>
      </c>
      <c r="N342" s="355">
        <v>241.98334</v>
      </c>
      <c r="O342" s="355">
        <v>323.30561</v>
      </c>
      <c r="P342" s="355">
        <v>158.67760000000001</v>
      </c>
      <c r="Q342" s="355">
        <v>269.45439950000002</v>
      </c>
      <c r="R342" s="82">
        <v>175.42</v>
      </c>
      <c r="S342" s="82">
        <v>135.78</v>
      </c>
      <c r="T342" s="82">
        <v>115.88</v>
      </c>
      <c r="U342" s="82">
        <v>97.06</v>
      </c>
      <c r="V342" s="82">
        <v>154.36000000000001</v>
      </c>
      <c r="W342" s="82">
        <v>291.20999999999998</v>
      </c>
      <c r="X342" s="82">
        <v>225.79</v>
      </c>
      <c r="Y342" s="82">
        <v>95.14</v>
      </c>
      <c r="Z342" s="82"/>
      <c r="AA342" s="82">
        <v>196.05</v>
      </c>
      <c r="AB342" s="82">
        <v>318.79000000000002</v>
      </c>
      <c r="AC342" s="82">
        <v>258.14999999999998</v>
      </c>
      <c r="AD342" s="82">
        <v>302.36</v>
      </c>
      <c r="AE342" s="82">
        <v>165.5007368</v>
      </c>
      <c r="AF342" s="82">
        <v>143.16686460000003</v>
      </c>
      <c r="AG342" s="10">
        <v>59.248734909996806</v>
      </c>
      <c r="AH342" s="10">
        <v>198.20815710000002</v>
      </c>
      <c r="AI342" s="355">
        <v>142.90901349999999</v>
      </c>
      <c r="AK342" s="450">
        <f t="shared" si="183"/>
        <v>62.999047138895897</v>
      </c>
      <c r="AL342" s="450">
        <f t="shared" si="184"/>
        <v>65.999001764557605</v>
      </c>
      <c r="AM342" s="450">
        <f t="shared" si="185"/>
        <v>53.999183261910765</v>
      </c>
      <c r="AN342" s="450">
        <f t="shared" si="186"/>
        <v>58.999107638013612</v>
      </c>
      <c r="AO342" s="450">
        <f t="shared" si="187"/>
        <v>95.998548021174685</v>
      </c>
      <c r="AP342" s="450">
        <f t="shared" si="188"/>
        <v>65.999001764557605</v>
      </c>
      <c r="AQ342" s="450">
        <f t="shared" si="189"/>
        <v>53.999183261910765</v>
      </c>
      <c r="AR342" s="450">
        <f t="shared" si="190"/>
        <v>157.99761028485</v>
      </c>
      <c r="AS342" s="450">
        <f t="shared" si="191"/>
        <v>121.9981547769095</v>
      </c>
      <c r="AT342" s="450">
        <f t="shared" si="192"/>
        <v>162.99753466095285</v>
      </c>
      <c r="AU342" s="450">
        <f t="shared" si="193"/>
        <v>79.998790017645575</v>
      </c>
      <c r="AV342" s="450">
        <f t="shared" si="194"/>
        <v>135.84794529871439</v>
      </c>
      <c r="AW342" s="450">
        <f t="shared" si="195"/>
        <v>88.439626922107379</v>
      </c>
      <c r="AX342" s="450">
        <f t="shared" si="196"/>
        <v>68.454751701537688</v>
      </c>
      <c r="AY342" s="450">
        <f t="shared" si="197"/>
        <v>58.421981346105369</v>
      </c>
      <c r="AZ342" s="450">
        <f t="shared" si="198"/>
        <v>48.933703050163849</v>
      </c>
      <c r="BA342" s="450">
        <f t="shared" si="199"/>
        <v>77.822031762036815</v>
      </c>
      <c r="BB342" s="450">
        <f t="shared" si="200"/>
        <v>146.81623392992185</v>
      </c>
      <c r="BC342" s="450">
        <f t="shared" si="201"/>
        <v>113.83413158558103</v>
      </c>
      <c r="BD342" s="450">
        <f t="shared" si="202"/>
        <v>47.96571716662465</v>
      </c>
      <c r="BE342" s="450">
        <f t="shared" si="203"/>
        <v>0</v>
      </c>
      <c r="BF342" s="450">
        <f t="shared" si="204"/>
        <v>98.840433577010344</v>
      </c>
      <c r="BG342" s="450">
        <f t="shared" si="205"/>
        <v>160.72094781951097</v>
      </c>
      <c r="BH342" s="450">
        <f t="shared" si="206"/>
        <v>130.14872699773127</v>
      </c>
      <c r="BI342" s="450">
        <f t="shared" si="207"/>
        <v>152.43761028485002</v>
      </c>
      <c r="BJ342" s="450">
        <f t="shared" si="208"/>
        <v>83.438737988404327</v>
      </c>
      <c r="BK342" s="450">
        <f t="shared" si="209"/>
        <v>72.178908293420733</v>
      </c>
      <c r="BL342" s="450">
        <f t="shared" si="210"/>
        <v>29.870801567933857</v>
      </c>
      <c r="BM342" s="450">
        <f t="shared" si="211"/>
        <v>99.928488580791537</v>
      </c>
      <c r="BN342" s="450">
        <f t="shared" si="212"/>
        <v>72.048910259642042</v>
      </c>
      <c r="BQ342" s="549">
        <f t="shared" si="215"/>
        <v>41514</v>
      </c>
      <c r="BR342" s="450">
        <f t="shared" si="213"/>
        <v>100.59175973027476</v>
      </c>
      <c r="BT342" s="450">
        <f t="shared" si="216"/>
        <v>78.910410889841188</v>
      </c>
    </row>
    <row r="343" spans="1:72">
      <c r="A343" s="6">
        <v>8</v>
      </c>
      <c r="B343" s="6">
        <v>29</v>
      </c>
      <c r="C343" s="143">
        <f t="shared" si="214"/>
        <v>41149</v>
      </c>
      <c r="D343" s="82">
        <f t="shared" si="181"/>
        <v>178.48771716206912</v>
      </c>
      <c r="E343" s="82">
        <f t="shared" si="182"/>
        <v>89.987606145829844</v>
      </c>
      <c r="F343" s="355">
        <v>142.80984000000001</v>
      </c>
      <c r="G343" s="355">
        <v>168.59495000000001</v>
      </c>
      <c r="H343" s="355">
        <v>97.190030000000007</v>
      </c>
      <c r="I343" s="355">
        <v>111.07432</v>
      </c>
      <c r="J343" s="355">
        <v>160.66107</v>
      </c>
      <c r="K343" s="355">
        <v>128.92555000000002</v>
      </c>
      <c r="L343" s="355">
        <v>99.173500000000004</v>
      </c>
      <c r="M343" s="355">
        <v>293.55356</v>
      </c>
      <c r="N343" s="355">
        <v>232.06599</v>
      </c>
      <c r="O343" s="355">
        <v>301.48743999999999</v>
      </c>
      <c r="P343" s="355">
        <v>176.52883</v>
      </c>
      <c r="Q343" s="355">
        <v>277.01142019999998</v>
      </c>
      <c r="R343" s="82">
        <v>184.51</v>
      </c>
      <c r="S343" s="82">
        <v>129.88</v>
      </c>
      <c r="T343" s="82">
        <v>108.12</v>
      </c>
      <c r="U343" s="82">
        <v>112.3</v>
      </c>
      <c r="V343" s="82">
        <v>127.85</v>
      </c>
      <c r="W343" s="82">
        <v>264.14999999999998</v>
      </c>
      <c r="X343" s="82">
        <v>242.22</v>
      </c>
      <c r="Y343" s="82">
        <v>98.39</v>
      </c>
      <c r="Z343" s="82"/>
      <c r="AA343" s="82">
        <v>222.36</v>
      </c>
      <c r="AB343" s="82">
        <v>276.06</v>
      </c>
      <c r="AC343" s="82">
        <v>214.71</v>
      </c>
      <c r="AD343" s="82">
        <v>273.67</v>
      </c>
      <c r="AE343" s="82">
        <v>226.84946390000002</v>
      </c>
      <c r="AF343" s="82">
        <v>133.15034109999999</v>
      </c>
      <c r="AG343" s="10">
        <v>54.877416800003516</v>
      </c>
      <c r="AH343" s="10">
        <v>174.0296578</v>
      </c>
      <c r="AI343" s="355">
        <v>143.9404179</v>
      </c>
      <c r="AK343" s="450">
        <f t="shared" si="183"/>
        <v>71.998911015881021</v>
      </c>
      <c r="AL343" s="450">
        <f t="shared" si="184"/>
        <v>84.998714393748429</v>
      </c>
      <c r="AM343" s="450">
        <f t="shared" si="185"/>
        <v>48.999258885807919</v>
      </c>
      <c r="AN343" s="450">
        <f t="shared" si="186"/>
        <v>55.999153012351904</v>
      </c>
      <c r="AO343" s="450">
        <f t="shared" si="187"/>
        <v>80.998774892866138</v>
      </c>
      <c r="AP343" s="450">
        <f t="shared" si="188"/>
        <v>64.999016889337042</v>
      </c>
      <c r="AQ343" s="450">
        <f t="shared" si="189"/>
        <v>49.999243761028488</v>
      </c>
      <c r="AR343" s="450">
        <f t="shared" si="190"/>
        <v>147.99776153264432</v>
      </c>
      <c r="AS343" s="450">
        <f t="shared" si="191"/>
        <v>116.99823040080665</v>
      </c>
      <c r="AT343" s="450">
        <f t="shared" si="192"/>
        <v>151.9977010335266</v>
      </c>
      <c r="AU343" s="450">
        <f t="shared" si="193"/>
        <v>88.998653894630706</v>
      </c>
      <c r="AV343" s="450">
        <f t="shared" si="194"/>
        <v>139.65788767330474</v>
      </c>
      <c r="AW343" s="450">
        <f t="shared" si="195"/>
        <v>93.022435089488269</v>
      </c>
      <c r="AX343" s="450">
        <f t="shared" si="196"/>
        <v>65.480211746912019</v>
      </c>
      <c r="AY343" s="450">
        <f t="shared" si="197"/>
        <v>54.509705066801111</v>
      </c>
      <c r="AZ343" s="450">
        <f t="shared" si="198"/>
        <v>56.61709100075624</v>
      </c>
      <c r="BA343" s="450">
        <f t="shared" si="199"/>
        <v>64.456768338795058</v>
      </c>
      <c r="BB343" s="450">
        <f t="shared" si="200"/>
        <v>133.17368288379126</v>
      </c>
      <c r="BC343" s="450">
        <f t="shared" si="201"/>
        <v>122.11746912024199</v>
      </c>
      <c r="BD343" s="450">
        <f t="shared" si="202"/>
        <v>49.604234938240481</v>
      </c>
      <c r="BE343" s="450">
        <f t="shared" si="203"/>
        <v>0</v>
      </c>
      <c r="BF343" s="450">
        <f t="shared" si="204"/>
        <v>112.10486513738341</v>
      </c>
      <c r="BG343" s="450">
        <f t="shared" si="205"/>
        <v>139.17822031762037</v>
      </c>
      <c r="BH343" s="450">
        <f t="shared" si="206"/>
        <v>108.24804638265692</v>
      </c>
      <c r="BI343" s="450">
        <f t="shared" si="207"/>
        <v>137.9732795563398</v>
      </c>
      <c r="BJ343" s="450">
        <f t="shared" si="208"/>
        <v>114.36827017897656</v>
      </c>
      <c r="BK343" s="450">
        <f t="shared" si="209"/>
        <v>67.128984673556843</v>
      </c>
      <c r="BL343" s="450">
        <f t="shared" si="210"/>
        <v>27.666960826823047</v>
      </c>
      <c r="BM343" s="450">
        <f t="shared" si="211"/>
        <v>87.738672951852777</v>
      </c>
      <c r="BN343" s="450">
        <f t="shared" si="212"/>
        <v>72.568902394756748</v>
      </c>
      <c r="BQ343" s="549">
        <f t="shared" si="215"/>
        <v>41515</v>
      </c>
      <c r="BR343" s="450">
        <f t="shared" si="213"/>
        <v>89.324426380136117</v>
      </c>
      <c r="BT343" s="450">
        <f t="shared" si="216"/>
        <v>82.998744643307276</v>
      </c>
    </row>
    <row r="344" spans="1:72">
      <c r="A344" s="6">
        <v>8</v>
      </c>
      <c r="B344" s="6">
        <v>30</v>
      </c>
      <c r="C344" s="143">
        <f t="shared" si="214"/>
        <v>41150</v>
      </c>
      <c r="D344" s="82">
        <f t="shared" si="181"/>
        <v>173.32542073103451</v>
      </c>
      <c r="E344" s="82">
        <f t="shared" si="182"/>
        <v>87.384946952076163</v>
      </c>
      <c r="F344" s="355">
        <v>124.95861000000001</v>
      </c>
      <c r="G344" s="355">
        <v>105.12391000000001</v>
      </c>
      <c r="H344" s="355">
        <v>87.272680000000008</v>
      </c>
      <c r="I344" s="355">
        <v>65.454509999999999</v>
      </c>
      <c r="J344" s="355">
        <v>200.33047000000002</v>
      </c>
      <c r="K344" s="355">
        <v>117.02473000000001</v>
      </c>
      <c r="L344" s="355">
        <v>138.84290000000001</v>
      </c>
      <c r="M344" s="355">
        <v>283.63621000000001</v>
      </c>
      <c r="N344" s="355">
        <v>232.06599</v>
      </c>
      <c r="O344" s="355">
        <v>259.83456999999999</v>
      </c>
      <c r="P344" s="355">
        <v>160.66107</v>
      </c>
      <c r="Q344" s="355">
        <v>336.93204890000004</v>
      </c>
      <c r="R344" s="82">
        <v>155.93</v>
      </c>
      <c r="S344" s="82">
        <v>160.87</v>
      </c>
      <c r="T344" s="82">
        <v>106.36</v>
      </c>
      <c r="U344" s="82">
        <v>98.9</v>
      </c>
      <c r="V344" s="82">
        <v>122.12</v>
      </c>
      <c r="W344" s="82">
        <v>254.61</v>
      </c>
      <c r="X344" s="82">
        <v>253.74</v>
      </c>
      <c r="Y344" s="82">
        <v>65.75</v>
      </c>
      <c r="Z344" s="82"/>
      <c r="AA344" s="82">
        <v>164.5</v>
      </c>
      <c r="AB344" s="82">
        <v>295.11</v>
      </c>
      <c r="AC344" s="82">
        <v>226.45</v>
      </c>
      <c r="AD344" s="82">
        <v>370.47</v>
      </c>
      <c r="AE344" s="82">
        <v>154.23462720000001</v>
      </c>
      <c r="AF344" s="82">
        <v>122.3007602</v>
      </c>
      <c r="AG344" s="10">
        <v>58.987337400001991</v>
      </c>
      <c r="AH344" s="10">
        <v>153.50074330000001</v>
      </c>
      <c r="AI344" s="355">
        <v>150.4660342</v>
      </c>
      <c r="AK344" s="450">
        <f t="shared" si="183"/>
        <v>62.999047138895897</v>
      </c>
      <c r="AL344" s="450">
        <f t="shared" si="184"/>
        <v>52.999198386690196</v>
      </c>
      <c r="AM344" s="450">
        <f t="shared" si="185"/>
        <v>43.999334509705072</v>
      </c>
      <c r="AN344" s="450">
        <f t="shared" si="186"/>
        <v>32.999500882278802</v>
      </c>
      <c r="AO344" s="450">
        <f t="shared" si="187"/>
        <v>100.99847239727755</v>
      </c>
      <c r="AP344" s="450">
        <f t="shared" si="188"/>
        <v>58.999107638013612</v>
      </c>
      <c r="AQ344" s="450">
        <f t="shared" si="189"/>
        <v>69.998941265439882</v>
      </c>
      <c r="AR344" s="450">
        <f t="shared" si="190"/>
        <v>142.99783715654146</v>
      </c>
      <c r="AS344" s="450">
        <f t="shared" si="191"/>
        <v>116.99823040080665</v>
      </c>
      <c r="AT344" s="450">
        <f t="shared" si="192"/>
        <v>130.99801865389463</v>
      </c>
      <c r="AU344" s="450">
        <f t="shared" si="193"/>
        <v>80.998774892866138</v>
      </c>
      <c r="AV344" s="450">
        <f t="shared" si="194"/>
        <v>169.8674307537182</v>
      </c>
      <c r="AW344" s="450">
        <f t="shared" si="195"/>
        <v>78.613561885555839</v>
      </c>
      <c r="AX344" s="450">
        <f t="shared" si="196"/>
        <v>81.104108898411894</v>
      </c>
      <c r="AY344" s="450">
        <f t="shared" si="197"/>
        <v>53.622384673556844</v>
      </c>
      <c r="AZ344" s="450">
        <f t="shared" si="198"/>
        <v>49.861356188555582</v>
      </c>
      <c r="BA344" s="450">
        <f t="shared" si="199"/>
        <v>61.567935467607768</v>
      </c>
      <c r="BB344" s="450">
        <f t="shared" si="200"/>
        <v>128.36400302495588</v>
      </c>
      <c r="BC344" s="450">
        <f t="shared" si="201"/>
        <v>127.92538442147719</v>
      </c>
      <c r="BD344" s="450">
        <f t="shared" si="202"/>
        <v>33.148474918074108</v>
      </c>
      <c r="BE344" s="450">
        <f t="shared" si="203"/>
        <v>0</v>
      </c>
      <c r="BF344" s="450">
        <f t="shared" si="204"/>
        <v>82.934207209478188</v>
      </c>
      <c r="BG344" s="450">
        <f t="shared" si="205"/>
        <v>148.78245525586087</v>
      </c>
      <c r="BH344" s="450">
        <f t="shared" si="206"/>
        <v>114.16687673304763</v>
      </c>
      <c r="BI344" s="450">
        <f t="shared" si="207"/>
        <v>186.7759011847744</v>
      </c>
      <c r="BJ344" s="450">
        <f t="shared" si="208"/>
        <v>77.758823897151501</v>
      </c>
      <c r="BK344" s="450">
        <f t="shared" si="209"/>
        <v>61.659067406100327</v>
      </c>
      <c r="BL344" s="450">
        <f t="shared" si="210"/>
        <v>29.739015578523816</v>
      </c>
      <c r="BM344" s="450">
        <f t="shared" si="211"/>
        <v>77.388829493319889</v>
      </c>
      <c r="BN344" s="450">
        <f t="shared" si="212"/>
        <v>75.85885263423242</v>
      </c>
      <c r="BQ344" s="549">
        <f t="shared" si="215"/>
        <v>41516</v>
      </c>
      <c r="BR344" s="450">
        <f t="shared" si="213"/>
        <v>96.847933387950604</v>
      </c>
      <c r="BT344" s="450">
        <f t="shared" si="216"/>
        <v>77.573826695235695</v>
      </c>
    </row>
    <row r="345" spans="1:72">
      <c r="A345" s="6">
        <v>8</v>
      </c>
      <c r="B345" s="6">
        <v>31</v>
      </c>
      <c r="C345" s="143">
        <f t="shared" si="214"/>
        <v>41151</v>
      </c>
      <c r="D345" s="82">
        <f t="shared" si="181"/>
        <v>164.40259649310343</v>
      </c>
      <c r="E345" s="82">
        <f t="shared" si="182"/>
        <v>82.886353962048034</v>
      </c>
      <c r="F345" s="355">
        <v>115.04126000000001</v>
      </c>
      <c r="G345" s="355">
        <v>95.206559999999996</v>
      </c>
      <c r="H345" s="355">
        <v>87.272680000000008</v>
      </c>
      <c r="I345" s="355">
        <v>99.173500000000004</v>
      </c>
      <c r="J345" s="355">
        <v>162.64454000000001</v>
      </c>
      <c r="K345" s="355">
        <v>107.10738000000001</v>
      </c>
      <c r="L345" s="355">
        <v>138.84290000000001</v>
      </c>
      <c r="M345" s="355">
        <v>253.88416000000001</v>
      </c>
      <c r="N345" s="355">
        <v>241.98334</v>
      </c>
      <c r="O345" s="355">
        <v>364.95848000000001</v>
      </c>
      <c r="P345" s="355">
        <v>144.79330999999999</v>
      </c>
      <c r="Q345" s="355">
        <v>317.25602649999996</v>
      </c>
      <c r="R345" s="82">
        <v>147.16</v>
      </c>
      <c r="S345" s="82">
        <v>126.99</v>
      </c>
      <c r="T345" s="82">
        <v>78.64</v>
      </c>
      <c r="U345" s="82">
        <v>81.349999999999994</v>
      </c>
      <c r="V345" s="82">
        <v>134.08000000000001</v>
      </c>
      <c r="W345" s="82">
        <v>204.74</v>
      </c>
      <c r="X345" s="82">
        <v>251.71</v>
      </c>
      <c r="Y345" s="82">
        <v>61.79</v>
      </c>
      <c r="Z345" s="82"/>
      <c r="AA345" s="82">
        <v>174.87</v>
      </c>
      <c r="AB345" s="82">
        <v>264.92</v>
      </c>
      <c r="AC345" s="82">
        <v>162.28</v>
      </c>
      <c r="AD345" s="82">
        <v>327.02</v>
      </c>
      <c r="AE345" s="82">
        <v>157.78503850000001</v>
      </c>
      <c r="AF345" s="82">
        <v>124.34373429999999</v>
      </c>
      <c r="AG345" s="10">
        <v>56.133370200000243</v>
      </c>
      <c r="AH345" s="10">
        <v>145.19000400000002</v>
      </c>
      <c r="AI345" s="355">
        <v>140.50901480000002</v>
      </c>
      <c r="AK345" s="450">
        <f t="shared" si="183"/>
        <v>57.999122762793043</v>
      </c>
      <c r="AL345" s="450">
        <f t="shared" si="184"/>
        <v>47.999274010587342</v>
      </c>
      <c r="AM345" s="450">
        <f t="shared" si="185"/>
        <v>43.999334509705072</v>
      </c>
      <c r="AN345" s="450">
        <f t="shared" si="186"/>
        <v>49.999243761028488</v>
      </c>
      <c r="AO345" s="450">
        <f t="shared" si="187"/>
        <v>81.998759768086714</v>
      </c>
      <c r="AP345" s="450">
        <f t="shared" si="188"/>
        <v>53.999183261910765</v>
      </c>
      <c r="AQ345" s="450">
        <f t="shared" si="189"/>
        <v>69.998941265439882</v>
      </c>
      <c r="AR345" s="450">
        <f t="shared" si="190"/>
        <v>127.99806402823292</v>
      </c>
      <c r="AS345" s="450">
        <f t="shared" si="191"/>
        <v>121.9981547769095</v>
      </c>
      <c r="AT345" s="450">
        <f t="shared" si="192"/>
        <v>183.99721704058481</v>
      </c>
      <c r="AU345" s="450">
        <f t="shared" si="193"/>
        <v>72.998895891101583</v>
      </c>
      <c r="AV345" s="450">
        <f t="shared" si="194"/>
        <v>159.9475807915301</v>
      </c>
      <c r="AW345" s="450">
        <f t="shared" si="195"/>
        <v>74.192084698764802</v>
      </c>
      <c r="AX345" s="450">
        <f t="shared" si="196"/>
        <v>64.023191328459788</v>
      </c>
      <c r="AY345" s="450">
        <f t="shared" si="197"/>
        <v>39.647088479959663</v>
      </c>
      <c r="AZ345" s="450">
        <f t="shared" si="198"/>
        <v>41.013360221830098</v>
      </c>
      <c r="BA345" s="450">
        <f t="shared" si="199"/>
        <v>67.597680867154025</v>
      </c>
      <c r="BB345" s="450">
        <f t="shared" si="200"/>
        <v>103.2215780186539</v>
      </c>
      <c r="BC345" s="450">
        <f t="shared" si="201"/>
        <v>126.90194101336023</v>
      </c>
      <c r="BD345" s="450">
        <f t="shared" si="202"/>
        <v>31.152004033274515</v>
      </c>
      <c r="BE345" s="450">
        <f t="shared" si="203"/>
        <v>0</v>
      </c>
      <c r="BF345" s="450">
        <f t="shared" si="204"/>
        <v>88.162339299218559</v>
      </c>
      <c r="BG345" s="450">
        <f t="shared" si="205"/>
        <v>133.56188555583566</v>
      </c>
      <c r="BH345" s="450">
        <f t="shared" si="206"/>
        <v>81.814973531635999</v>
      </c>
      <c r="BI345" s="450">
        <f t="shared" si="207"/>
        <v>164.87017897655659</v>
      </c>
      <c r="BJ345" s="450">
        <f t="shared" si="208"/>
        <v>79.548796823796323</v>
      </c>
      <c r="BK345" s="450">
        <f t="shared" si="209"/>
        <v>62.689051827577508</v>
      </c>
      <c r="BL345" s="450">
        <f t="shared" si="210"/>
        <v>28.300161431812576</v>
      </c>
      <c r="BM345" s="450">
        <f t="shared" si="211"/>
        <v>73.198892866145712</v>
      </c>
      <c r="BN345" s="450">
        <f t="shared" si="212"/>
        <v>70.838928560625163</v>
      </c>
      <c r="BQ345" s="549">
        <f t="shared" si="215"/>
        <v>41517</v>
      </c>
      <c r="BR345" s="450">
        <f t="shared" si="213"/>
        <v>92.088951134358467</v>
      </c>
      <c r="BT345" s="450">
        <f t="shared" si="216"/>
        <v>71.91891222586338</v>
      </c>
    </row>
    <row r="346" spans="1:72">
      <c r="A346" s="6">
        <v>9</v>
      </c>
      <c r="B346" s="6">
        <v>1</v>
      </c>
      <c r="C346" s="143">
        <f t="shared" si="214"/>
        <v>41152</v>
      </c>
      <c r="D346" s="82">
        <f t="shared" si="181"/>
        <v>168.03179822068944</v>
      </c>
      <c r="E346" s="82">
        <f t="shared" si="182"/>
        <v>84.716077490806228</v>
      </c>
      <c r="F346" s="355">
        <v>115.04126000000001</v>
      </c>
      <c r="G346" s="355">
        <v>130.90902</v>
      </c>
      <c r="H346" s="355">
        <v>25.78511</v>
      </c>
      <c r="I346" s="355">
        <v>142.80984000000001</v>
      </c>
      <c r="J346" s="355">
        <v>130.90902</v>
      </c>
      <c r="K346" s="355">
        <v>111.07432</v>
      </c>
      <c r="L346" s="355">
        <v>113.05779</v>
      </c>
      <c r="M346" s="355">
        <v>234.04946000000001</v>
      </c>
      <c r="N346" s="355">
        <v>218.18170000000001</v>
      </c>
      <c r="O346" s="355">
        <v>301.48743999999999</v>
      </c>
      <c r="P346" s="355">
        <v>150.74372</v>
      </c>
      <c r="Q346" s="355">
        <v>299.99983750000001</v>
      </c>
      <c r="R346" s="82">
        <v>139.99</v>
      </c>
      <c r="S346" s="82">
        <v>115.11</v>
      </c>
      <c r="T346" s="82">
        <v>79.430000000000007</v>
      </c>
      <c r="U346" s="82">
        <v>110.7</v>
      </c>
      <c r="V346" s="82">
        <v>86.49</v>
      </c>
      <c r="W346" s="82">
        <v>213.94</v>
      </c>
      <c r="X346" s="82">
        <v>291.49</v>
      </c>
      <c r="Y346" s="82">
        <v>72.52</v>
      </c>
      <c r="Z346" s="82"/>
      <c r="AA346" s="82">
        <v>175.07</v>
      </c>
      <c r="AB346" s="82">
        <v>335.19</v>
      </c>
      <c r="AC346" s="82">
        <v>237.52</v>
      </c>
      <c r="AD346" s="82">
        <v>375.02</v>
      </c>
      <c r="AE346" s="82">
        <v>169.388338</v>
      </c>
      <c r="AF346" s="82">
        <v>142.33380720000002</v>
      </c>
      <c r="AG346" s="10">
        <v>83.124607999993813</v>
      </c>
      <c r="AH346" s="10">
        <v>143.36521160000001</v>
      </c>
      <c r="AI346" s="355">
        <v>128.19166609999999</v>
      </c>
      <c r="AK346" s="450">
        <f t="shared" si="183"/>
        <v>57.999122762793043</v>
      </c>
      <c r="AL346" s="450">
        <f t="shared" si="184"/>
        <v>65.999001764557605</v>
      </c>
      <c r="AM346" s="450">
        <f t="shared" si="185"/>
        <v>12.999803377867405</v>
      </c>
      <c r="AN346" s="450">
        <f t="shared" si="186"/>
        <v>71.998911015881021</v>
      </c>
      <c r="AO346" s="450">
        <f t="shared" si="187"/>
        <v>65.999001764557605</v>
      </c>
      <c r="AP346" s="450">
        <f t="shared" si="188"/>
        <v>55.999153012351904</v>
      </c>
      <c r="AQ346" s="450">
        <f t="shared" si="189"/>
        <v>56.999137887572473</v>
      </c>
      <c r="AR346" s="450">
        <f t="shared" si="190"/>
        <v>117.99821527602722</v>
      </c>
      <c r="AS346" s="450">
        <f t="shared" si="191"/>
        <v>109.99833627426267</v>
      </c>
      <c r="AT346" s="450">
        <f t="shared" si="192"/>
        <v>151.9977010335266</v>
      </c>
      <c r="AU346" s="450">
        <f t="shared" si="193"/>
        <v>75.998850516763298</v>
      </c>
      <c r="AV346" s="450">
        <f t="shared" si="194"/>
        <v>151.24771237711116</v>
      </c>
      <c r="AW346" s="450">
        <f t="shared" si="195"/>
        <v>70.577262414923112</v>
      </c>
      <c r="AX346" s="450">
        <f t="shared" si="196"/>
        <v>58.033778674061004</v>
      </c>
      <c r="AY346" s="450">
        <f t="shared" si="197"/>
        <v>40.045374338290905</v>
      </c>
      <c r="AZ346" s="450">
        <f t="shared" si="198"/>
        <v>55.810436097806907</v>
      </c>
      <c r="BA346" s="450">
        <f t="shared" si="199"/>
        <v>43.604739097554827</v>
      </c>
      <c r="BB346" s="450">
        <f t="shared" si="200"/>
        <v>107.85984371061255</v>
      </c>
      <c r="BC346" s="450">
        <f t="shared" si="201"/>
        <v>146.95739853793799</v>
      </c>
      <c r="BD346" s="450">
        <f t="shared" si="202"/>
        <v>36.561633476178471</v>
      </c>
      <c r="BE346" s="450">
        <f t="shared" si="203"/>
        <v>0</v>
      </c>
      <c r="BF346" s="450">
        <f t="shared" si="204"/>
        <v>88.263171162087218</v>
      </c>
      <c r="BG346" s="450">
        <f t="shared" si="205"/>
        <v>168.98916057474162</v>
      </c>
      <c r="BH346" s="450">
        <f t="shared" si="206"/>
        <v>119.74792034282834</v>
      </c>
      <c r="BI346" s="450">
        <f t="shared" si="207"/>
        <v>189.06982606503655</v>
      </c>
      <c r="BJ346" s="450">
        <f t="shared" si="208"/>
        <v>85.39870834383666</v>
      </c>
      <c r="BK346" s="450">
        <f t="shared" si="209"/>
        <v>71.758914645828099</v>
      </c>
      <c r="BL346" s="450">
        <f t="shared" si="210"/>
        <v>41.908045374335174</v>
      </c>
      <c r="BM346" s="450">
        <f t="shared" si="211"/>
        <v>72.278906780942776</v>
      </c>
      <c r="BN346" s="450">
        <f t="shared" si="212"/>
        <v>64.629022485505416</v>
      </c>
      <c r="BQ346" s="549">
        <f t="shared" si="215"/>
        <v>41518</v>
      </c>
      <c r="BR346" s="450">
        <f t="shared" si="213"/>
        <v>94.178096647340567</v>
      </c>
      <c r="BT346" s="450">
        <f t="shared" si="216"/>
        <v>71.168088530375599</v>
      </c>
    </row>
    <row r="347" spans="1:72">
      <c r="A347" s="6">
        <v>9</v>
      </c>
      <c r="B347" s="6">
        <v>2</v>
      </c>
      <c r="C347" s="143">
        <f t="shared" si="214"/>
        <v>41153</v>
      </c>
      <c r="D347" s="82">
        <f t="shared" si="181"/>
        <v>166.3086273586207</v>
      </c>
      <c r="E347" s="82">
        <f t="shared" si="182"/>
        <v>83.847311710598447</v>
      </c>
      <c r="F347" s="355">
        <v>107.10738000000001</v>
      </c>
      <c r="G347" s="355">
        <v>101.15697</v>
      </c>
      <c r="H347" s="355">
        <v>71.404920000000004</v>
      </c>
      <c r="I347" s="355">
        <v>130.90902</v>
      </c>
      <c r="J347" s="355">
        <v>150.74372</v>
      </c>
      <c r="K347" s="355">
        <v>99.173500000000004</v>
      </c>
      <c r="L347" s="355">
        <v>115.04126000000001</v>
      </c>
      <c r="M347" s="355">
        <v>204.29741000000001</v>
      </c>
      <c r="N347" s="355">
        <v>198.34700000000001</v>
      </c>
      <c r="O347" s="355">
        <v>293.55356</v>
      </c>
      <c r="P347" s="355">
        <v>178.51230000000001</v>
      </c>
      <c r="Q347" s="355">
        <v>327.68907870000004</v>
      </c>
      <c r="R347" s="82">
        <v>141.18</v>
      </c>
      <c r="S347" s="82">
        <v>133.87</v>
      </c>
      <c r="T347" s="82">
        <v>73.209999999999994</v>
      </c>
      <c r="U347" s="82">
        <v>81.91</v>
      </c>
      <c r="V347" s="82">
        <v>125.62</v>
      </c>
      <c r="W347" s="82">
        <v>235.77</v>
      </c>
      <c r="X347" s="82">
        <v>307.76</v>
      </c>
      <c r="Y347" s="82">
        <v>118.09</v>
      </c>
      <c r="Z347" s="82"/>
      <c r="AA347" s="82">
        <v>176.33</v>
      </c>
      <c r="AB347" s="82">
        <v>262.83</v>
      </c>
      <c r="AC347" s="82">
        <v>266.38</v>
      </c>
      <c r="AD347" s="82">
        <v>322.58</v>
      </c>
      <c r="AE347" s="82">
        <v>133.92389439999999</v>
      </c>
      <c r="AF347" s="82">
        <v>142.7106665</v>
      </c>
      <c r="AG347" s="10">
        <v>82.690966199999991</v>
      </c>
      <c r="AH347" s="10">
        <v>108.1189497</v>
      </c>
      <c r="AI347" s="355">
        <v>132.03959789999999</v>
      </c>
      <c r="AK347" s="450">
        <f t="shared" si="183"/>
        <v>53.999183261910765</v>
      </c>
      <c r="AL347" s="450">
        <f t="shared" si="184"/>
        <v>50.999228636249057</v>
      </c>
      <c r="AM347" s="450">
        <f t="shared" si="185"/>
        <v>35.99945550794051</v>
      </c>
      <c r="AN347" s="450">
        <f t="shared" si="186"/>
        <v>65.999001764557605</v>
      </c>
      <c r="AO347" s="450">
        <f t="shared" si="187"/>
        <v>75.998850516763298</v>
      </c>
      <c r="AP347" s="450">
        <f t="shared" si="188"/>
        <v>49.999243761028488</v>
      </c>
      <c r="AQ347" s="450">
        <f t="shared" si="189"/>
        <v>57.999122762793043</v>
      </c>
      <c r="AR347" s="450">
        <f t="shared" si="190"/>
        <v>102.99844214771868</v>
      </c>
      <c r="AS347" s="450">
        <f t="shared" si="191"/>
        <v>99.998487522056976</v>
      </c>
      <c r="AT347" s="450">
        <f t="shared" si="192"/>
        <v>147.99776153264432</v>
      </c>
      <c r="AU347" s="450">
        <f t="shared" si="193"/>
        <v>89.998638769851283</v>
      </c>
      <c r="AV347" s="450">
        <f t="shared" si="194"/>
        <v>165.20750123519034</v>
      </c>
      <c r="AW347" s="450">
        <f t="shared" si="195"/>
        <v>71.17721199899168</v>
      </c>
      <c r="AX347" s="450">
        <f t="shared" si="196"/>
        <v>67.49180741114192</v>
      </c>
      <c r="AY347" s="450">
        <f t="shared" si="197"/>
        <v>36.909503403075369</v>
      </c>
      <c r="AZ347" s="450">
        <f t="shared" si="198"/>
        <v>41.295689437862364</v>
      </c>
      <c r="BA347" s="450">
        <f t="shared" si="199"/>
        <v>63.33249306780943</v>
      </c>
      <c r="BB347" s="450">
        <f t="shared" si="200"/>
        <v>118.8656415427275</v>
      </c>
      <c r="BC347" s="450">
        <f t="shared" si="201"/>
        <v>155.160070582304</v>
      </c>
      <c r="BD347" s="450">
        <f t="shared" si="202"/>
        <v>59.536173430804133</v>
      </c>
      <c r="BE347" s="450">
        <f t="shared" si="203"/>
        <v>0</v>
      </c>
      <c r="BF347" s="450">
        <f t="shared" si="204"/>
        <v>88.898411898159821</v>
      </c>
      <c r="BG347" s="450">
        <f t="shared" si="205"/>
        <v>132.50819258885807</v>
      </c>
      <c r="BH347" s="450">
        <f t="shared" si="206"/>
        <v>134.29795815477689</v>
      </c>
      <c r="BI347" s="450">
        <f t="shared" si="207"/>
        <v>162.63171162087218</v>
      </c>
      <c r="BJ347" s="450">
        <f t="shared" si="208"/>
        <v>67.518978774892858</v>
      </c>
      <c r="BK347" s="450">
        <f t="shared" si="209"/>
        <v>71.948911772119985</v>
      </c>
      <c r="BL347" s="450">
        <f t="shared" si="210"/>
        <v>41.689420821779677</v>
      </c>
      <c r="BM347" s="450">
        <f t="shared" si="211"/>
        <v>54.509175548273255</v>
      </c>
      <c r="BN347" s="450">
        <f t="shared" si="212"/>
        <v>66.568993143433318</v>
      </c>
      <c r="BQ347" s="549">
        <f t="shared" si="215"/>
        <v>41519</v>
      </c>
      <c r="BR347" s="450">
        <f t="shared" si="213"/>
        <v>88.105573002268713</v>
      </c>
      <c r="BT347" s="450">
        <f t="shared" si="216"/>
        <v>67.505393093017389</v>
      </c>
    </row>
    <row r="348" spans="1:72">
      <c r="A348" s="6">
        <v>9</v>
      </c>
      <c r="B348" s="6">
        <v>3</v>
      </c>
      <c r="C348" s="143">
        <f t="shared" si="214"/>
        <v>41154</v>
      </c>
      <c r="D348" s="82">
        <f t="shared" si="181"/>
        <v>163.18945161379321</v>
      </c>
      <c r="E348" s="82">
        <f t="shared" si="182"/>
        <v>82.274726420764225</v>
      </c>
      <c r="F348" s="355">
        <v>138.84290000000001</v>
      </c>
      <c r="G348" s="355">
        <v>71.404920000000004</v>
      </c>
      <c r="H348" s="355">
        <v>61.487570000000005</v>
      </c>
      <c r="I348" s="355">
        <v>119.0082</v>
      </c>
      <c r="J348" s="355">
        <v>140.82637</v>
      </c>
      <c r="K348" s="355">
        <v>99.173500000000004</v>
      </c>
      <c r="L348" s="355">
        <v>115.04126000000001</v>
      </c>
      <c r="M348" s="355">
        <v>204.29741000000001</v>
      </c>
      <c r="N348" s="355">
        <v>228.09905000000001</v>
      </c>
      <c r="O348" s="355">
        <v>263.80151000000001</v>
      </c>
      <c r="P348" s="355">
        <v>188.42965000000001</v>
      </c>
      <c r="Q348" s="355">
        <v>320.66759489999998</v>
      </c>
      <c r="R348" s="82">
        <v>144.49</v>
      </c>
      <c r="S348" s="82">
        <v>124.82</v>
      </c>
      <c r="T348" s="82">
        <v>73.08</v>
      </c>
      <c r="U348" s="82">
        <v>111.25</v>
      </c>
      <c r="V348" s="82">
        <v>153.38999999999999</v>
      </c>
      <c r="W348" s="82">
        <v>219.07</v>
      </c>
      <c r="X348" s="82">
        <v>265.7</v>
      </c>
      <c r="Y348" s="82">
        <v>73.489999999999995</v>
      </c>
      <c r="Z348" s="82"/>
      <c r="AA348" s="82">
        <v>178.11</v>
      </c>
      <c r="AB348" s="82">
        <v>274.99</v>
      </c>
      <c r="AC348" s="82">
        <v>245.51</v>
      </c>
      <c r="AD348" s="82">
        <v>323.25</v>
      </c>
      <c r="AE348" s="82">
        <v>143.4445504</v>
      </c>
      <c r="AF348" s="82">
        <v>126.0495185</v>
      </c>
      <c r="AG348" s="10">
        <v>74.09915440000232</v>
      </c>
      <c r="AH348" s="10">
        <v>151.87429789999999</v>
      </c>
      <c r="AI348" s="355">
        <v>98.796640700000012</v>
      </c>
      <c r="AK348" s="450">
        <f t="shared" si="183"/>
        <v>69.998941265439882</v>
      </c>
      <c r="AL348" s="450">
        <f t="shared" si="184"/>
        <v>35.99945550794051</v>
      </c>
      <c r="AM348" s="450">
        <f t="shared" si="185"/>
        <v>30.999531131837664</v>
      </c>
      <c r="AN348" s="450">
        <f t="shared" si="186"/>
        <v>59.999092513234181</v>
      </c>
      <c r="AO348" s="450">
        <f t="shared" si="187"/>
        <v>70.998926140660444</v>
      </c>
      <c r="AP348" s="450">
        <f t="shared" si="188"/>
        <v>49.999243761028488</v>
      </c>
      <c r="AQ348" s="450">
        <f t="shared" si="189"/>
        <v>57.999122762793043</v>
      </c>
      <c r="AR348" s="450">
        <f t="shared" si="190"/>
        <v>102.99844214771868</v>
      </c>
      <c r="AS348" s="450">
        <f t="shared" si="191"/>
        <v>114.99826065036551</v>
      </c>
      <c r="AT348" s="450">
        <f t="shared" si="192"/>
        <v>132.99798840433576</v>
      </c>
      <c r="AU348" s="450">
        <f t="shared" si="193"/>
        <v>94.998563145954122</v>
      </c>
      <c r="AV348" s="450">
        <f t="shared" si="194"/>
        <v>161.6675547769095</v>
      </c>
      <c r="AW348" s="450">
        <f t="shared" si="195"/>
        <v>72.845979329468122</v>
      </c>
      <c r="AX348" s="450">
        <f t="shared" si="196"/>
        <v>62.929165616334757</v>
      </c>
      <c r="AY348" s="450">
        <f t="shared" si="197"/>
        <v>36.843962692210738</v>
      </c>
      <c r="AZ348" s="450">
        <f t="shared" si="198"/>
        <v>56.087723720695742</v>
      </c>
      <c r="BA348" s="450">
        <f t="shared" si="199"/>
        <v>77.332997227123769</v>
      </c>
      <c r="BB348" s="450">
        <f t="shared" si="200"/>
        <v>110.44618099319385</v>
      </c>
      <c r="BC348" s="450">
        <f t="shared" si="201"/>
        <v>133.95512982102343</v>
      </c>
      <c r="BD348" s="450">
        <f t="shared" si="202"/>
        <v>37.050668011091503</v>
      </c>
      <c r="BE348" s="450">
        <f t="shared" si="203"/>
        <v>0</v>
      </c>
      <c r="BF348" s="450">
        <f t="shared" si="204"/>
        <v>89.795815477690951</v>
      </c>
      <c r="BG348" s="450">
        <f t="shared" si="205"/>
        <v>138.638769851273</v>
      </c>
      <c r="BH348" s="450">
        <f t="shared" si="206"/>
        <v>123.77615326443156</v>
      </c>
      <c r="BI348" s="450">
        <f t="shared" si="207"/>
        <v>162.96949836148224</v>
      </c>
      <c r="BJ348" s="450">
        <f t="shared" si="208"/>
        <v>72.318906175951597</v>
      </c>
      <c r="BK348" s="450">
        <f t="shared" si="209"/>
        <v>63.549038820267207</v>
      </c>
      <c r="BL348" s="450">
        <f t="shared" si="210"/>
        <v>37.357778875725899</v>
      </c>
      <c r="BM348" s="450">
        <f t="shared" si="211"/>
        <v>76.568841895639011</v>
      </c>
      <c r="BN348" s="450">
        <f t="shared" si="212"/>
        <v>49.809246634736581</v>
      </c>
      <c r="BQ348" s="549">
        <f t="shared" si="215"/>
        <v>41520</v>
      </c>
      <c r="BR348" s="450">
        <f t="shared" si="213"/>
        <v>95.105094076128054</v>
      </c>
      <c r="BT348" s="450">
        <f t="shared" si="216"/>
        <v>71.658916158306027</v>
      </c>
    </row>
    <row r="349" spans="1:72">
      <c r="A349" s="6">
        <v>9</v>
      </c>
      <c r="B349" s="6">
        <v>4</v>
      </c>
      <c r="C349" s="143">
        <f t="shared" si="214"/>
        <v>41155</v>
      </c>
      <c r="D349" s="82">
        <f t="shared" si="181"/>
        <v>155.19740010689657</v>
      </c>
      <c r="E349" s="82">
        <f t="shared" si="182"/>
        <v>78.245398270151085</v>
      </c>
      <c r="F349" s="355">
        <v>113.05779</v>
      </c>
      <c r="G349" s="355">
        <v>83.30574</v>
      </c>
      <c r="H349" s="355">
        <v>61.487570000000005</v>
      </c>
      <c r="I349" s="355">
        <v>111.07432</v>
      </c>
      <c r="J349" s="355">
        <v>150.74372</v>
      </c>
      <c r="K349" s="355">
        <v>111.07432</v>
      </c>
      <c r="L349" s="355">
        <v>122.97514000000001</v>
      </c>
      <c r="M349" s="355">
        <v>204.29741000000001</v>
      </c>
      <c r="N349" s="355">
        <v>218.18170000000001</v>
      </c>
      <c r="O349" s="355">
        <v>234.04946000000001</v>
      </c>
      <c r="P349" s="355">
        <v>172.56189000000001</v>
      </c>
      <c r="Q349" s="355">
        <v>272.03291050000001</v>
      </c>
      <c r="R349" s="82">
        <v>146.03</v>
      </c>
      <c r="S349" s="82">
        <v>106.17</v>
      </c>
      <c r="T349" s="82">
        <v>73.89</v>
      </c>
      <c r="U349" s="82">
        <v>76.86</v>
      </c>
      <c r="V349" s="82">
        <v>80.97</v>
      </c>
      <c r="W349" s="82">
        <v>201.03</v>
      </c>
      <c r="X349" s="82">
        <v>245.86</v>
      </c>
      <c r="Y349" s="82">
        <v>65.88</v>
      </c>
      <c r="Z349" s="82"/>
      <c r="AA349" s="82">
        <v>178.97</v>
      </c>
      <c r="AB349" s="82">
        <v>266.13</v>
      </c>
      <c r="AC349" s="82">
        <v>188.98</v>
      </c>
      <c r="AD349" s="82">
        <v>293.81</v>
      </c>
      <c r="AE349" s="82">
        <v>171.76850199999998</v>
      </c>
      <c r="AF349" s="82">
        <v>88.879290700000013</v>
      </c>
      <c r="AG349" s="10">
        <v>72.886454900000018</v>
      </c>
      <c r="AH349" s="10">
        <v>103.7156463</v>
      </c>
      <c r="AI349" s="355">
        <v>284.05273870000002</v>
      </c>
      <c r="AK349" s="450">
        <f t="shared" si="183"/>
        <v>56.999137887572473</v>
      </c>
      <c r="AL349" s="450">
        <f t="shared" si="184"/>
        <v>41.999364759263926</v>
      </c>
      <c r="AM349" s="450">
        <f t="shared" si="185"/>
        <v>30.999531131837664</v>
      </c>
      <c r="AN349" s="450">
        <f t="shared" si="186"/>
        <v>55.999153012351904</v>
      </c>
      <c r="AO349" s="450">
        <f t="shared" si="187"/>
        <v>75.998850516763298</v>
      </c>
      <c r="AP349" s="450">
        <f t="shared" si="188"/>
        <v>55.999153012351904</v>
      </c>
      <c r="AQ349" s="450">
        <f t="shared" si="189"/>
        <v>61.999062263675327</v>
      </c>
      <c r="AR349" s="450">
        <f t="shared" si="190"/>
        <v>102.99844214771868</v>
      </c>
      <c r="AS349" s="450">
        <f t="shared" si="191"/>
        <v>109.99833627426267</v>
      </c>
      <c r="AT349" s="450">
        <f t="shared" si="192"/>
        <v>117.99821527602722</v>
      </c>
      <c r="AU349" s="450">
        <f t="shared" si="193"/>
        <v>86.998684144189568</v>
      </c>
      <c r="AV349" s="450">
        <f t="shared" si="194"/>
        <v>137.14792563650113</v>
      </c>
      <c r="AW349" s="450">
        <f t="shared" si="195"/>
        <v>73.622384673556837</v>
      </c>
      <c r="AX349" s="450">
        <f t="shared" si="196"/>
        <v>53.526594403831609</v>
      </c>
      <c r="AY349" s="450">
        <f t="shared" si="197"/>
        <v>37.252331736828836</v>
      </c>
      <c r="AZ349" s="450">
        <f t="shared" si="198"/>
        <v>38.749684900428534</v>
      </c>
      <c r="BA349" s="450">
        <f t="shared" si="199"/>
        <v>40.821779682379628</v>
      </c>
      <c r="BB349" s="450">
        <f t="shared" si="200"/>
        <v>101.35114696244013</v>
      </c>
      <c r="BC349" s="450">
        <f t="shared" si="201"/>
        <v>123.95260902445173</v>
      </c>
      <c r="BD349" s="450">
        <f t="shared" si="202"/>
        <v>33.214015628938739</v>
      </c>
      <c r="BE349" s="450">
        <f t="shared" si="203"/>
        <v>0</v>
      </c>
      <c r="BF349" s="450">
        <f t="shared" si="204"/>
        <v>90.229392488026207</v>
      </c>
      <c r="BG349" s="450">
        <f t="shared" si="205"/>
        <v>134.17191832619108</v>
      </c>
      <c r="BH349" s="450">
        <f t="shared" si="206"/>
        <v>95.27602722460297</v>
      </c>
      <c r="BI349" s="450">
        <f t="shared" si="207"/>
        <v>148.12704814721451</v>
      </c>
      <c r="BJ349" s="450">
        <f t="shared" si="208"/>
        <v>86.598690194101323</v>
      </c>
      <c r="BK349" s="450">
        <f t="shared" si="209"/>
        <v>44.809322258633735</v>
      </c>
      <c r="BL349" s="450">
        <f t="shared" si="210"/>
        <v>36.746385127300236</v>
      </c>
      <c r="BM349" s="450">
        <f t="shared" si="211"/>
        <v>52.289209125283591</v>
      </c>
      <c r="BN349" s="450">
        <f t="shared" si="212"/>
        <v>143.2078339803378</v>
      </c>
      <c r="BQ349" s="549">
        <f t="shared" si="215"/>
        <v>41521</v>
      </c>
      <c r="BR349" s="450">
        <f t="shared" si="213"/>
        <v>71.511839803377867</v>
      </c>
      <c r="BT349" s="450">
        <f t="shared" si="216"/>
        <v>67.810723468616089</v>
      </c>
    </row>
    <row r="350" spans="1:72">
      <c r="A350" s="6">
        <v>9</v>
      </c>
      <c r="B350" s="6">
        <v>5</v>
      </c>
      <c r="C350" s="143">
        <f t="shared" si="214"/>
        <v>41156</v>
      </c>
      <c r="D350" s="82">
        <f t="shared" si="181"/>
        <v>146.51944038620692</v>
      </c>
      <c r="E350" s="82">
        <f t="shared" si="182"/>
        <v>73.870257874435666</v>
      </c>
      <c r="F350" s="355">
        <v>113.05779</v>
      </c>
      <c r="G350" s="355">
        <v>103.14044</v>
      </c>
      <c r="H350" s="355">
        <v>71.404920000000004</v>
      </c>
      <c r="I350" s="355">
        <v>119.0082</v>
      </c>
      <c r="J350" s="355">
        <v>130.90902</v>
      </c>
      <c r="K350" s="355">
        <v>99.173500000000004</v>
      </c>
      <c r="L350" s="355">
        <v>113.05779</v>
      </c>
      <c r="M350" s="355">
        <v>283.63621000000001</v>
      </c>
      <c r="N350" s="355">
        <v>216.19823</v>
      </c>
      <c r="O350" s="355">
        <v>224.13211000000001</v>
      </c>
      <c r="P350" s="355">
        <v>156.69413</v>
      </c>
      <c r="Q350" s="355">
        <v>244.99821439999999</v>
      </c>
      <c r="R350" s="82">
        <v>136.06</v>
      </c>
      <c r="S350" s="82">
        <v>116.02</v>
      </c>
      <c r="T350" s="82">
        <v>45.23</v>
      </c>
      <c r="U350" s="82">
        <v>93.7</v>
      </c>
      <c r="V350" s="82">
        <v>96.48</v>
      </c>
      <c r="W350" s="82">
        <v>230.1</v>
      </c>
      <c r="X350" s="82">
        <v>265.75</v>
      </c>
      <c r="Y350" s="82">
        <v>127.06</v>
      </c>
      <c r="Z350" s="82"/>
      <c r="AA350" s="82">
        <v>145.62</v>
      </c>
      <c r="AB350" s="82">
        <v>230.61</v>
      </c>
      <c r="AC350" s="82">
        <v>208.25</v>
      </c>
      <c r="AD350" s="82">
        <v>284.05</v>
      </c>
      <c r="AE350" s="82">
        <v>123.5503463</v>
      </c>
      <c r="AF350" s="82">
        <v>109.9040727</v>
      </c>
      <c r="AG350" s="10">
        <v>51.682080299999718</v>
      </c>
      <c r="AH350" s="10">
        <v>94.750361900000016</v>
      </c>
      <c r="AI350" s="355">
        <v>14.836355600000001</v>
      </c>
      <c r="AK350" s="450">
        <f t="shared" si="183"/>
        <v>56.999137887572473</v>
      </c>
      <c r="AL350" s="450">
        <f t="shared" si="184"/>
        <v>51.99921351146962</v>
      </c>
      <c r="AM350" s="450">
        <f t="shared" si="185"/>
        <v>35.99945550794051</v>
      </c>
      <c r="AN350" s="450">
        <f t="shared" si="186"/>
        <v>59.999092513234181</v>
      </c>
      <c r="AO350" s="450">
        <f t="shared" si="187"/>
        <v>65.999001764557605</v>
      </c>
      <c r="AP350" s="450">
        <f t="shared" si="188"/>
        <v>49.999243761028488</v>
      </c>
      <c r="AQ350" s="450">
        <f t="shared" si="189"/>
        <v>56.999137887572473</v>
      </c>
      <c r="AR350" s="450">
        <f t="shared" si="190"/>
        <v>142.99783715654146</v>
      </c>
      <c r="AS350" s="450">
        <f t="shared" si="191"/>
        <v>108.99835139904209</v>
      </c>
      <c r="AT350" s="450">
        <f t="shared" si="192"/>
        <v>112.99829089992438</v>
      </c>
      <c r="AU350" s="450">
        <f t="shared" si="193"/>
        <v>78.998805142424999</v>
      </c>
      <c r="AV350" s="450">
        <f t="shared" si="194"/>
        <v>123.51813178724477</v>
      </c>
      <c r="AW350" s="450">
        <f t="shared" si="195"/>
        <v>68.595916309553814</v>
      </c>
      <c r="AX350" s="450">
        <f t="shared" si="196"/>
        <v>58.492563650113432</v>
      </c>
      <c r="AY350" s="450">
        <f t="shared" si="197"/>
        <v>22.803125787748925</v>
      </c>
      <c r="AZ350" s="450">
        <f t="shared" si="198"/>
        <v>47.239727753970257</v>
      </c>
      <c r="BA350" s="450">
        <f t="shared" si="199"/>
        <v>48.64129064784472</v>
      </c>
      <c r="BB350" s="450">
        <f t="shared" si="200"/>
        <v>116.0070582304008</v>
      </c>
      <c r="BC350" s="450">
        <f t="shared" si="201"/>
        <v>133.98033778674062</v>
      </c>
      <c r="BD350" s="450">
        <f t="shared" si="202"/>
        <v>64.058482480463823</v>
      </c>
      <c r="BE350" s="450">
        <f t="shared" si="203"/>
        <v>0</v>
      </c>
      <c r="BF350" s="450">
        <f t="shared" si="204"/>
        <v>73.415679354676072</v>
      </c>
      <c r="BG350" s="450">
        <f t="shared" si="205"/>
        <v>116.26417948071591</v>
      </c>
      <c r="BH350" s="450">
        <f t="shared" si="206"/>
        <v>104.99117721199899</v>
      </c>
      <c r="BI350" s="450">
        <f t="shared" si="207"/>
        <v>143.20645323922361</v>
      </c>
      <c r="BJ350" s="450">
        <f t="shared" si="208"/>
        <v>62.289057877489284</v>
      </c>
      <c r="BK350" s="450">
        <f t="shared" si="209"/>
        <v>55.409161935971767</v>
      </c>
      <c r="BL350" s="450">
        <f t="shared" si="210"/>
        <v>26.056002167884909</v>
      </c>
      <c r="BM350" s="450">
        <f t="shared" si="211"/>
        <v>47.769277489286623</v>
      </c>
      <c r="BN350" s="450">
        <f t="shared" si="212"/>
        <v>7.4798868666498617</v>
      </c>
      <c r="BQ350" s="549">
        <f t="shared" si="215"/>
        <v>41522</v>
      </c>
      <c r="BR350" s="450">
        <f t="shared" si="213"/>
        <v>73.75654582808167</v>
      </c>
      <c r="BT350" s="450">
        <f t="shared" si="216"/>
        <v>61.144075195361737</v>
      </c>
    </row>
    <row r="351" spans="1:72">
      <c r="A351" s="6">
        <v>9</v>
      </c>
      <c r="B351" s="6">
        <v>6</v>
      </c>
      <c r="C351" s="143">
        <f t="shared" si="214"/>
        <v>41157</v>
      </c>
      <c r="D351" s="82">
        <f t="shared" si="181"/>
        <v>157.85347446551737</v>
      </c>
      <c r="E351" s="82">
        <f t="shared" si="182"/>
        <v>79.584503151304204</v>
      </c>
      <c r="F351" s="355">
        <v>115.04126000000001</v>
      </c>
      <c r="G351" s="355">
        <v>83.30574</v>
      </c>
      <c r="H351" s="355">
        <v>69.421450000000007</v>
      </c>
      <c r="I351" s="355">
        <v>109.09085</v>
      </c>
      <c r="J351" s="355">
        <v>150.74372</v>
      </c>
      <c r="K351" s="355">
        <v>99.173500000000004</v>
      </c>
      <c r="L351" s="355">
        <v>132.89249000000001</v>
      </c>
      <c r="M351" s="355">
        <v>303.47091</v>
      </c>
      <c r="N351" s="355">
        <v>216.19823</v>
      </c>
      <c r="O351" s="355">
        <v>234.04946000000001</v>
      </c>
      <c r="P351" s="355">
        <v>164.62801000000002</v>
      </c>
      <c r="Q351" s="355">
        <v>229.5073137</v>
      </c>
      <c r="R351" s="82">
        <v>116.6</v>
      </c>
      <c r="S351" s="82">
        <v>69.05</v>
      </c>
      <c r="T351" s="82">
        <v>96.54</v>
      </c>
      <c r="U351" s="82">
        <v>176.05</v>
      </c>
      <c r="V351" s="82">
        <v>115.6</v>
      </c>
      <c r="W351" s="82">
        <v>220.27</v>
      </c>
      <c r="X351" s="82">
        <v>260.14</v>
      </c>
      <c r="Y351" s="82">
        <v>81.349999999999994</v>
      </c>
      <c r="Z351" s="82"/>
      <c r="AA351" s="82">
        <v>238.76</v>
      </c>
      <c r="AB351" s="82">
        <v>270.33999999999997</v>
      </c>
      <c r="AC351" s="82">
        <v>162.13999999999999</v>
      </c>
      <c r="AD351" s="82">
        <v>284.13</v>
      </c>
      <c r="AE351" s="82">
        <v>136.34372779999998</v>
      </c>
      <c r="AF351" s="82">
        <v>77.514007599999999</v>
      </c>
      <c r="AG351" s="10">
        <v>49.016790700004094</v>
      </c>
      <c r="AH351" s="10">
        <v>166.7701576</v>
      </c>
      <c r="AI351" s="355">
        <v>149.6131421</v>
      </c>
      <c r="AK351" s="450">
        <f t="shared" si="183"/>
        <v>57.999122762793043</v>
      </c>
      <c r="AL351" s="450">
        <f t="shared" si="184"/>
        <v>41.999364759263926</v>
      </c>
      <c r="AM351" s="450">
        <f t="shared" si="185"/>
        <v>34.999470632719941</v>
      </c>
      <c r="AN351" s="450">
        <f t="shared" si="186"/>
        <v>54.999168137131335</v>
      </c>
      <c r="AO351" s="450">
        <f t="shared" si="187"/>
        <v>75.998850516763298</v>
      </c>
      <c r="AP351" s="450">
        <f t="shared" si="188"/>
        <v>49.999243761028488</v>
      </c>
      <c r="AQ351" s="450">
        <f t="shared" si="189"/>
        <v>66.998986639778167</v>
      </c>
      <c r="AR351" s="450">
        <f t="shared" si="190"/>
        <v>152.99768590874717</v>
      </c>
      <c r="AS351" s="450">
        <f t="shared" si="191"/>
        <v>108.99835139904209</v>
      </c>
      <c r="AT351" s="450">
        <f t="shared" si="192"/>
        <v>117.99821527602722</v>
      </c>
      <c r="AU351" s="450">
        <f t="shared" si="193"/>
        <v>82.99874464330729</v>
      </c>
      <c r="AV351" s="450">
        <f t="shared" si="194"/>
        <v>115.70824991177211</v>
      </c>
      <c r="AW351" s="450">
        <f t="shared" si="195"/>
        <v>58.784976052432562</v>
      </c>
      <c r="AX351" s="450">
        <f t="shared" si="196"/>
        <v>34.812200655407104</v>
      </c>
      <c r="AY351" s="450">
        <f t="shared" si="197"/>
        <v>48.671540206705323</v>
      </c>
      <c r="AZ351" s="450">
        <f t="shared" si="198"/>
        <v>88.757247290143695</v>
      </c>
      <c r="BA351" s="450">
        <f t="shared" si="199"/>
        <v>58.280816738089229</v>
      </c>
      <c r="BB351" s="450">
        <f t="shared" si="200"/>
        <v>111.05117217040585</v>
      </c>
      <c r="BC351" s="450">
        <f t="shared" si="201"/>
        <v>131.15200403327449</v>
      </c>
      <c r="BD351" s="450">
        <f t="shared" si="202"/>
        <v>41.013360221830098</v>
      </c>
      <c r="BE351" s="450">
        <f t="shared" si="203"/>
        <v>0</v>
      </c>
      <c r="BF351" s="450">
        <f t="shared" si="204"/>
        <v>120.37307789261406</v>
      </c>
      <c r="BG351" s="450">
        <f t="shared" si="205"/>
        <v>136.2944290395765</v>
      </c>
      <c r="BH351" s="450">
        <f t="shared" si="206"/>
        <v>81.744391227627915</v>
      </c>
      <c r="BI351" s="450">
        <f t="shared" si="207"/>
        <v>143.24678598437106</v>
      </c>
      <c r="BJ351" s="450">
        <f t="shared" si="208"/>
        <v>68.738960322661953</v>
      </c>
      <c r="BK351" s="450">
        <f t="shared" si="209"/>
        <v>39.079408923619866</v>
      </c>
      <c r="BL351" s="450">
        <f t="shared" si="210"/>
        <v>24.712271590624699</v>
      </c>
      <c r="BM351" s="450">
        <f t="shared" si="211"/>
        <v>84.078728308545507</v>
      </c>
      <c r="BN351" s="450">
        <f t="shared" si="212"/>
        <v>75.428859137887571</v>
      </c>
      <c r="BQ351" s="549">
        <f t="shared" si="215"/>
        <v>41523</v>
      </c>
      <c r="BR351" s="450">
        <f t="shared" si="213"/>
        <v>81.171434988656415</v>
      </c>
      <c r="BT351" s="450">
        <f t="shared" si="216"/>
        <v>72.083909730274769</v>
      </c>
    </row>
    <row r="352" spans="1:72">
      <c r="A352" s="6">
        <v>9</v>
      </c>
      <c r="B352" s="6">
        <v>7</v>
      </c>
      <c r="C352" s="143">
        <f t="shared" si="214"/>
        <v>41158</v>
      </c>
      <c r="D352" s="82">
        <f t="shared" si="181"/>
        <v>157.99503868965505</v>
      </c>
      <c r="E352" s="82">
        <f t="shared" si="182"/>
        <v>79.655875152966786</v>
      </c>
      <c r="F352" s="355">
        <v>95.206559999999996</v>
      </c>
      <c r="G352" s="355">
        <v>83.30574</v>
      </c>
      <c r="H352" s="355">
        <v>61.487570000000005</v>
      </c>
      <c r="I352" s="355">
        <v>99.173500000000004</v>
      </c>
      <c r="J352" s="355">
        <v>140.82637</v>
      </c>
      <c r="K352" s="355">
        <v>99.173500000000004</v>
      </c>
      <c r="L352" s="355">
        <v>132.89249000000001</v>
      </c>
      <c r="M352" s="355">
        <v>243.96681000000001</v>
      </c>
      <c r="N352" s="355">
        <v>206.28088</v>
      </c>
      <c r="O352" s="355">
        <v>202.31394</v>
      </c>
      <c r="P352" s="355">
        <v>160.66107</v>
      </c>
      <c r="Q352" s="355">
        <v>239.66268010000002</v>
      </c>
      <c r="R352" s="82">
        <v>125.67</v>
      </c>
      <c r="S352" s="82">
        <v>119.6</v>
      </c>
      <c r="T352" s="82">
        <v>53.98</v>
      </c>
      <c r="U352" s="82">
        <v>154.46</v>
      </c>
      <c r="V352" s="82">
        <v>153.41999999999999</v>
      </c>
      <c r="W352" s="82">
        <v>192.95</v>
      </c>
      <c r="X352" s="82">
        <v>291.58</v>
      </c>
      <c r="Y352" s="82">
        <v>40.82</v>
      </c>
      <c r="Z352" s="82"/>
      <c r="AA352" s="82">
        <v>220.43</v>
      </c>
      <c r="AB352" s="82">
        <v>297.73</v>
      </c>
      <c r="AC352" s="82">
        <v>162.78</v>
      </c>
      <c r="AD352" s="82">
        <v>248.41</v>
      </c>
      <c r="AE352" s="82">
        <v>188.13212949999999</v>
      </c>
      <c r="AF352" s="82">
        <v>104.727216</v>
      </c>
      <c r="AG352" s="10">
        <v>65.521666399996207</v>
      </c>
      <c r="AH352" s="10">
        <v>256.50234039999998</v>
      </c>
      <c r="AI352" s="355">
        <v>140.19165960000001</v>
      </c>
      <c r="AK352" s="450">
        <f t="shared" si="183"/>
        <v>47.999274010587342</v>
      </c>
      <c r="AL352" s="450">
        <f t="shared" si="184"/>
        <v>41.999364759263926</v>
      </c>
      <c r="AM352" s="450">
        <f t="shared" si="185"/>
        <v>30.999531131837664</v>
      </c>
      <c r="AN352" s="450">
        <f t="shared" si="186"/>
        <v>49.999243761028488</v>
      </c>
      <c r="AO352" s="450">
        <f t="shared" si="187"/>
        <v>70.998926140660444</v>
      </c>
      <c r="AP352" s="450">
        <f t="shared" si="188"/>
        <v>49.999243761028488</v>
      </c>
      <c r="AQ352" s="450">
        <f t="shared" si="189"/>
        <v>66.998986639778167</v>
      </c>
      <c r="AR352" s="450">
        <f t="shared" si="190"/>
        <v>122.99813965213008</v>
      </c>
      <c r="AS352" s="450">
        <f t="shared" si="191"/>
        <v>103.99842702293924</v>
      </c>
      <c r="AT352" s="450">
        <f t="shared" si="192"/>
        <v>101.99845727249811</v>
      </c>
      <c r="AU352" s="450">
        <f t="shared" si="193"/>
        <v>80.998774892866138</v>
      </c>
      <c r="AV352" s="450">
        <f t="shared" si="194"/>
        <v>120.82817247290144</v>
      </c>
      <c r="AW352" s="450">
        <f t="shared" si="195"/>
        <v>63.357701033526595</v>
      </c>
      <c r="AX352" s="450">
        <f t="shared" si="196"/>
        <v>60.297453995462561</v>
      </c>
      <c r="AY352" s="450">
        <f t="shared" si="197"/>
        <v>27.214519788253085</v>
      </c>
      <c r="AZ352" s="450">
        <f t="shared" si="198"/>
        <v>77.872447693471145</v>
      </c>
      <c r="BA352" s="450">
        <f t="shared" si="199"/>
        <v>77.348122006554064</v>
      </c>
      <c r="BB352" s="450">
        <f t="shared" si="200"/>
        <v>97.277539702545994</v>
      </c>
      <c r="BC352" s="450">
        <f t="shared" si="201"/>
        <v>147.00277287622887</v>
      </c>
      <c r="BD352" s="450">
        <f t="shared" si="202"/>
        <v>20.579783211494831</v>
      </c>
      <c r="BE352" s="450">
        <f t="shared" si="203"/>
        <v>0</v>
      </c>
      <c r="BF352" s="450">
        <f t="shared" si="204"/>
        <v>111.13183766070078</v>
      </c>
      <c r="BG352" s="450">
        <f t="shared" si="205"/>
        <v>150.10335265944039</v>
      </c>
      <c r="BH352" s="450">
        <f t="shared" si="206"/>
        <v>82.067053188807662</v>
      </c>
      <c r="BI352" s="450">
        <f t="shared" si="207"/>
        <v>125.23821527602722</v>
      </c>
      <c r="BJ352" s="450">
        <f t="shared" si="208"/>
        <v>94.848565414671029</v>
      </c>
      <c r="BK352" s="450">
        <f t="shared" si="209"/>
        <v>52.799201411646081</v>
      </c>
      <c r="BL352" s="450">
        <f t="shared" si="210"/>
        <v>33.033358406854653</v>
      </c>
      <c r="BM352" s="450">
        <f t="shared" si="211"/>
        <v>129.31804406352407</v>
      </c>
      <c r="BN352" s="450">
        <f t="shared" si="212"/>
        <v>70.678930980589868</v>
      </c>
      <c r="BQ352" s="549">
        <f t="shared" si="215"/>
        <v>41524</v>
      </c>
      <c r="BR352" s="450">
        <f t="shared" si="213"/>
        <v>96.175895689437851</v>
      </c>
      <c r="BT352" s="450">
        <f t="shared" si="216"/>
        <v>74.173524073607254</v>
      </c>
    </row>
    <row r="353" spans="1:72">
      <c r="A353" s="6">
        <v>9</v>
      </c>
      <c r="B353" s="6">
        <v>8</v>
      </c>
      <c r="C353" s="143">
        <f t="shared" si="214"/>
        <v>41159</v>
      </c>
      <c r="D353" s="82">
        <f t="shared" si="181"/>
        <v>164.73982498965515</v>
      </c>
      <c r="E353" s="82">
        <f t="shared" si="182"/>
        <v>83.05637342115341</v>
      </c>
      <c r="F353" s="355">
        <v>105.12391000000001</v>
      </c>
      <c r="G353" s="355">
        <v>138.84290000000001</v>
      </c>
      <c r="H353" s="355">
        <v>61.487570000000005</v>
      </c>
      <c r="I353" s="355">
        <v>144.79330999999999</v>
      </c>
      <c r="J353" s="355">
        <v>122.97514000000001</v>
      </c>
      <c r="K353" s="355">
        <v>99.173500000000004</v>
      </c>
      <c r="L353" s="355">
        <v>115.04126000000001</v>
      </c>
      <c r="M353" s="355">
        <v>253.88416000000001</v>
      </c>
      <c r="N353" s="355">
        <v>216.19823</v>
      </c>
      <c r="O353" s="355">
        <v>230.08252000000002</v>
      </c>
      <c r="P353" s="355">
        <v>170.57841999999999</v>
      </c>
      <c r="Q353" s="355">
        <v>299.06760660000003</v>
      </c>
      <c r="R353" s="82">
        <v>107.25</v>
      </c>
      <c r="S353" s="82">
        <v>73.33</v>
      </c>
      <c r="T353" s="82">
        <v>75.260000000000005</v>
      </c>
      <c r="U353" s="82">
        <v>125.62</v>
      </c>
      <c r="V353" s="82">
        <v>221.22</v>
      </c>
      <c r="W353" s="82">
        <v>165.79</v>
      </c>
      <c r="X353" s="82">
        <v>341.07</v>
      </c>
      <c r="Y353" s="82">
        <v>60.01</v>
      </c>
      <c r="Z353" s="82"/>
      <c r="AA353" s="82">
        <v>192.59</v>
      </c>
      <c r="AB353" s="82">
        <v>246.9</v>
      </c>
      <c r="AC353" s="82">
        <v>183.39</v>
      </c>
      <c r="AD353" s="82">
        <v>241.27</v>
      </c>
      <c r="AE353" s="82">
        <v>170.87594050000001</v>
      </c>
      <c r="AF353" s="82">
        <v>123.768528</v>
      </c>
      <c r="AG353" s="10">
        <v>59.584477799999028</v>
      </c>
      <c r="AH353" s="10">
        <v>289.6659588</v>
      </c>
      <c r="AI353" s="355">
        <v>142.61149300000002</v>
      </c>
      <c r="AK353" s="450">
        <f t="shared" si="183"/>
        <v>52.999198386690196</v>
      </c>
      <c r="AL353" s="450">
        <f t="shared" si="184"/>
        <v>69.998941265439882</v>
      </c>
      <c r="AM353" s="450">
        <f t="shared" si="185"/>
        <v>30.999531131837664</v>
      </c>
      <c r="AN353" s="450">
        <f t="shared" si="186"/>
        <v>72.998895891101583</v>
      </c>
      <c r="AO353" s="450">
        <f t="shared" si="187"/>
        <v>61.999062263675327</v>
      </c>
      <c r="AP353" s="450">
        <f t="shared" si="188"/>
        <v>49.999243761028488</v>
      </c>
      <c r="AQ353" s="450">
        <f t="shared" si="189"/>
        <v>57.999122762793043</v>
      </c>
      <c r="AR353" s="450">
        <f t="shared" si="190"/>
        <v>127.99806402823292</v>
      </c>
      <c r="AS353" s="450">
        <f t="shared" si="191"/>
        <v>108.99835139904209</v>
      </c>
      <c r="AT353" s="450">
        <f t="shared" si="192"/>
        <v>115.99824552558609</v>
      </c>
      <c r="AU353" s="450">
        <f t="shared" si="193"/>
        <v>85.998699268968991</v>
      </c>
      <c r="AV353" s="450">
        <f t="shared" si="194"/>
        <v>150.7777194857575</v>
      </c>
      <c r="AW353" s="450">
        <f t="shared" si="195"/>
        <v>54.071086463322409</v>
      </c>
      <c r="AX353" s="450">
        <f t="shared" si="196"/>
        <v>36.970002520796569</v>
      </c>
      <c r="AY353" s="450">
        <f t="shared" si="197"/>
        <v>37.943029997479208</v>
      </c>
      <c r="AZ353" s="450">
        <f t="shared" si="198"/>
        <v>63.33249306780943</v>
      </c>
      <c r="BA353" s="450">
        <f t="shared" si="199"/>
        <v>111.53012351903202</v>
      </c>
      <c r="BB353" s="450">
        <f t="shared" si="200"/>
        <v>83.584572724981086</v>
      </c>
      <c r="BC353" s="450">
        <f t="shared" si="201"/>
        <v>171.9536173430804</v>
      </c>
      <c r="BD353" s="450">
        <f t="shared" si="202"/>
        <v>30.254600453743382</v>
      </c>
      <c r="BE353" s="450">
        <f t="shared" si="203"/>
        <v>0</v>
      </c>
      <c r="BF353" s="450">
        <f t="shared" si="204"/>
        <v>97.096042349382401</v>
      </c>
      <c r="BG353" s="450">
        <f t="shared" si="205"/>
        <v>124.4769347113688</v>
      </c>
      <c r="BH353" s="450">
        <f t="shared" si="206"/>
        <v>92.457776657423736</v>
      </c>
      <c r="BI353" s="450">
        <f t="shared" si="207"/>
        <v>121.63851777161584</v>
      </c>
      <c r="BJ353" s="450">
        <f t="shared" si="208"/>
        <v>86.148697000252085</v>
      </c>
      <c r="BK353" s="450">
        <f t="shared" si="209"/>
        <v>62.399056213763551</v>
      </c>
      <c r="BL353" s="450">
        <f t="shared" si="210"/>
        <v>30.040069473153025</v>
      </c>
      <c r="BM353" s="450">
        <f t="shared" si="211"/>
        <v>146.037791177212</v>
      </c>
      <c r="BN353" s="450">
        <f t="shared" si="212"/>
        <v>71.898912528358977</v>
      </c>
      <c r="BQ353" s="549">
        <f t="shared" si="215"/>
        <v>41525</v>
      </c>
      <c r="BR353" s="450">
        <f t="shared" si="213"/>
        <v>110.40137217040585</v>
      </c>
      <c r="BT353" s="450">
        <f t="shared" si="216"/>
        <v>72.448904209730273</v>
      </c>
    </row>
    <row r="354" spans="1:72">
      <c r="A354" s="6">
        <v>9</v>
      </c>
      <c r="B354" s="6">
        <v>9</v>
      </c>
      <c r="C354" s="143">
        <f t="shared" si="214"/>
        <v>41160</v>
      </c>
      <c r="D354" s="82">
        <f t="shared" si="181"/>
        <v>158.15137354827604</v>
      </c>
      <c r="E354" s="82">
        <f t="shared" si="182"/>
        <v>79.734694020215102</v>
      </c>
      <c r="F354" s="355">
        <v>109.09085</v>
      </c>
      <c r="G354" s="355">
        <v>111.07432</v>
      </c>
      <c r="H354" s="355">
        <v>35.702460000000002</v>
      </c>
      <c r="I354" s="355">
        <v>113.05779</v>
      </c>
      <c r="J354" s="355">
        <v>111.07432</v>
      </c>
      <c r="K354" s="355">
        <v>119.0082</v>
      </c>
      <c r="L354" s="355">
        <v>130.90902</v>
      </c>
      <c r="M354" s="355">
        <v>204.29741000000001</v>
      </c>
      <c r="N354" s="355">
        <v>206.28088</v>
      </c>
      <c r="O354" s="355">
        <v>289.58661999999998</v>
      </c>
      <c r="P354" s="355">
        <v>170.57841999999999</v>
      </c>
      <c r="Q354" s="355">
        <v>298.45273090000001</v>
      </c>
      <c r="R354" s="82">
        <v>109.72</v>
      </c>
      <c r="S354" s="82">
        <v>100.64</v>
      </c>
      <c r="T354" s="82">
        <v>75.099999999999994</v>
      </c>
      <c r="U354" s="82">
        <v>115.99</v>
      </c>
      <c r="V354" s="82">
        <v>137.08000000000001</v>
      </c>
      <c r="W354" s="82">
        <v>195.9</v>
      </c>
      <c r="X354" s="82">
        <v>286.20999999999998</v>
      </c>
      <c r="Y354" s="82">
        <v>3.91</v>
      </c>
      <c r="Z354" s="82"/>
      <c r="AA354" s="82">
        <v>191.36</v>
      </c>
      <c r="AB354" s="82">
        <v>233.57</v>
      </c>
      <c r="AC354" s="82">
        <v>201.89</v>
      </c>
      <c r="AD354" s="82">
        <v>233.8</v>
      </c>
      <c r="AE354" s="82">
        <v>200.2511312</v>
      </c>
      <c r="AF354" s="82">
        <v>106.8098595</v>
      </c>
      <c r="AG354" s="10">
        <v>75.839436800004918</v>
      </c>
      <c r="AH354" s="10">
        <v>284.48910210000003</v>
      </c>
      <c r="AI354" s="355">
        <v>134.71728240000002</v>
      </c>
      <c r="AK354" s="450">
        <f t="shared" si="183"/>
        <v>54.999168137131335</v>
      </c>
      <c r="AL354" s="450">
        <f t="shared" si="184"/>
        <v>55.999153012351904</v>
      </c>
      <c r="AM354" s="450">
        <f t="shared" si="185"/>
        <v>17.999727753970255</v>
      </c>
      <c r="AN354" s="450">
        <f t="shared" si="186"/>
        <v>56.999137887572473</v>
      </c>
      <c r="AO354" s="450">
        <f t="shared" si="187"/>
        <v>55.999153012351904</v>
      </c>
      <c r="AP354" s="450">
        <f t="shared" si="188"/>
        <v>59.999092513234181</v>
      </c>
      <c r="AQ354" s="450">
        <f t="shared" si="189"/>
        <v>65.999001764557605</v>
      </c>
      <c r="AR354" s="450">
        <f t="shared" si="190"/>
        <v>102.99844214771868</v>
      </c>
      <c r="AS354" s="450">
        <f t="shared" si="191"/>
        <v>103.99842702293924</v>
      </c>
      <c r="AT354" s="450">
        <f t="shared" si="192"/>
        <v>145.99779178220317</v>
      </c>
      <c r="AU354" s="450">
        <f t="shared" si="193"/>
        <v>85.998699268968991</v>
      </c>
      <c r="AV354" s="450">
        <f t="shared" si="194"/>
        <v>150.46772417443913</v>
      </c>
      <c r="AW354" s="450">
        <f t="shared" si="195"/>
        <v>55.316359969750437</v>
      </c>
      <c r="AX354" s="450">
        <f t="shared" si="196"/>
        <v>50.738593395512979</v>
      </c>
      <c r="AY354" s="450">
        <f t="shared" si="197"/>
        <v>37.862364507184267</v>
      </c>
      <c r="AZ354" s="450">
        <f t="shared" si="198"/>
        <v>58.47743887068313</v>
      </c>
      <c r="BA354" s="450">
        <f t="shared" si="199"/>
        <v>69.110158810184018</v>
      </c>
      <c r="BB354" s="450">
        <f t="shared" si="200"/>
        <v>98.764809679858843</v>
      </c>
      <c r="BC354" s="450">
        <f t="shared" si="201"/>
        <v>144.29543735820519</v>
      </c>
      <c r="BD354" s="450">
        <f t="shared" si="202"/>
        <v>1.97126291908243</v>
      </c>
      <c r="BE354" s="450">
        <f t="shared" si="203"/>
        <v>0</v>
      </c>
      <c r="BF354" s="450">
        <f t="shared" si="204"/>
        <v>96.475926392740107</v>
      </c>
      <c r="BG354" s="450">
        <f t="shared" si="205"/>
        <v>117.75649105117216</v>
      </c>
      <c r="BH354" s="450">
        <f t="shared" si="206"/>
        <v>101.78472397277538</v>
      </c>
      <c r="BI354" s="450">
        <f t="shared" si="207"/>
        <v>117.87244769347114</v>
      </c>
      <c r="BJ354" s="450">
        <f t="shared" si="208"/>
        <v>100.95847300226872</v>
      </c>
      <c r="BK354" s="450">
        <f t="shared" si="209"/>
        <v>53.849185530627679</v>
      </c>
      <c r="BL354" s="450">
        <f t="shared" si="210"/>
        <v>38.235158457274977</v>
      </c>
      <c r="BM354" s="450">
        <f t="shared" si="211"/>
        <v>143.42783065288631</v>
      </c>
      <c r="BN354" s="450">
        <f t="shared" si="212"/>
        <v>67.918972724981103</v>
      </c>
      <c r="BQ354" s="549">
        <f t="shared" si="215"/>
        <v>41526</v>
      </c>
      <c r="BR354" s="450">
        <f t="shared" si="213"/>
        <v>96.064905671792289</v>
      </c>
      <c r="BT354" s="450">
        <f t="shared" si="216"/>
        <v>66.958987244769361</v>
      </c>
    </row>
    <row r="355" spans="1:72">
      <c r="A355" s="6">
        <v>9</v>
      </c>
      <c r="B355" s="6">
        <v>10</v>
      </c>
      <c r="C355" s="143">
        <f t="shared" si="214"/>
        <v>41161</v>
      </c>
      <c r="D355" s="82">
        <f t="shared" si="181"/>
        <v>166.05471182758609</v>
      </c>
      <c r="E355" s="82">
        <f t="shared" si="182"/>
        <v>83.719295894359931</v>
      </c>
      <c r="F355" s="355">
        <v>138.84290000000001</v>
      </c>
      <c r="G355" s="355">
        <v>111.07432</v>
      </c>
      <c r="H355" s="355">
        <v>43.636340000000004</v>
      </c>
      <c r="I355" s="355">
        <v>107.10738000000001</v>
      </c>
      <c r="J355" s="355">
        <v>120.99167</v>
      </c>
      <c r="K355" s="355">
        <v>156.69413</v>
      </c>
      <c r="L355" s="355">
        <v>194.38006000000001</v>
      </c>
      <c r="M355" s="355">
        <v>224.13211000000001</v>
      </c>
      <c r="N355" s="355">
        <v>206.28088</v>
      </c>
      <c r="O355" s="355">
        <v>289.58661999999998</v>
      </c>
      <c r="P355" s="355">
        <v>160.66107</v>
      </c>
      <c r="Q355" s="355">
        <v>456.07909180000001</v>
      </c>
      <c r="R355" s="82">
        <v>100.8</v>
      </c>
      <c r="S355" s="82">
        <v>66.180000000000007</v>
      </c>
      <c r="T355" s="82">
        <v>75.88</v>
      </c>
      <c r="U355" s="82">
        <v>121.45</v>
      </c>
      <c r="V355" s="82">
        <v>163.5</v>
      </c>
      <c r="W355" s="82">
        <v>156.94999999999999</v>
      </c>
      <c r="X355" s="82">
        <v>251.97</v>
      </c>
      <c r="Y355" s="82">
        <v>22.75</v>
      </c>
      <c r="Z355" s="82"/>
      <c r="AA355" s="82">
        <v>175.27</v>
      </c>
      <c r="AB355" s="82">
        <v>199.44</v>
      </c>
      <c r="AC355" s="82">
        <v>129.66999999999999</v>
      </c>
      <c r="AD355" s="82">
        <v>225.33</v>
      </c>
      <c r="AE355" s="82">
        <v>157.0313199</v>
      </c>
      <c r="AF355" s="82">
        <v>121.36852930000001</v>
      </c>
      <c r="AG355" s="10">
        <v>105.51232889999736</v>
      </c>
      <c r="AH355" s="10">
        <v>398.71713940000001</v>
      </c>
      <c r="AI355" s="355">
        <v>134.3007537</v>
      </c>
      <c r="AK355" s="450">
        <f t="shared" si="183"/>
        <v>69.998941265439882</v>
      </c>
      <c r="AL355" s="450">
        <f t="shared" si="184"/>
        <v>55.999153012351904</v>
      </c>
      <c r="AM355" s="450">
        <f t="shared" si="185"/>
        <v>21.999667254852536</v>
      </c>
      <c r="AN355" s="450">
        <f t="shared" si="186"/>
        <v>53.999183261910765</v>
      </c>
      <c r="AO355" s="450">
        <f t="shared" si="187"/>
        <v>60.999077388454751</v>
      </c>
      <c r="AP355" s="450">
        <f t="shared" si="188"/>
        <v>78.998805142424999</v>
      </c>
      <c r="AQ355" s="450">
        <f t="shared" si="189"/>
        <v>97.998517771615838</v>
      </c>
      <c r="AR355" s="450">
        <f t="shared" si="190"/>
        <v>112.99829089992438</v>
      </c>
      <c r="AS355" s="450">
        <f t="shared" si="191"/>
        <v>103.99842702293924</v>
      </c>
      <c r="AT355" s="450">
        <f t="shared" si="192"/>
        <v>145.99779178220317</v>
      </c>
      <c r="AU355" s="450">
        <f t="shared" si="193"/>
        <v>80.998774892866138</v>
      </c>
      <c r="AV355" s="450">
        <f t="shared" si="194"/>
        <v>229.93652220821781</v>
      </c>
      <c r="AW355" s="450">
        <f t="shared" si="195"/>
        <v>50.819258885807912</v>
      </c>
      <c r="AX355" s="450">
        <f t="shared" si="196"/>
        <v>33.36526342324175</v>
      </c>
      <c r="AY355" s="450">
        <f t="shared" si="197"/>
        <v>38.255608772372064</v>
      </c>
      <c r="AZ355" s="450">
        <f t="shared" si="198"/>
        <v>61.230148726997733</v>
      </c>
      <c r="BA355" s="450">
        <f t="shared" si="199"/>
        <v>82.430047895134862</v>
      </c>
      <c r="BB355" s="450">
        <f t="shared" si="200"/>
        <v>79.127804386186028</v>
      </c>
      <c r="BC355" s="450">
        <f t="shared" si="201"/>
        <v>127.03302243508948</v>
      </c>
      <c r="BD355" s="450">
        <f t="shared" si="202"/>
        <v>11.469624401310814</v>
      </c>
      <c r="BE355" s="450">
        <f t="shared" si="203"/>
        <v>0</v>
      </c>
      <c r="BF355" s="450">
        <f t="shared" si="204"/>
        <v>88.364003024955892</v>
      </c>
      <c r="BG355" s="450">
        <f t="shared" si="205"/>
        <v>100.54953365263422</v>
      </c>
      <c r="BH355" s="450">
        <f t="shared" si="206"/>
        <v>65.374338290899914</v>
      </c>
      <c r="BI355" s="450">
        <f t="shared" si="207"/>
        <v>113.60221830098311</v>
      </c>
      <c r="BJ355" s="450">
        <f t="shared" si="208"/>
        <v>79.168802571212495</v>
      </c>
      <c r="BK355" s="450">
        <f t="shared" si="209"/>
        <v>61.189074514746665</v>
      </c>
      <c r="BL355" s="450">
        <f t="shared" si="210"/>
        <v>53.195023392990855</v>
      </c>
      <c r="BM355" s="450">
        <f t="shared" si="211"/>
        <v>201.01695961683893</v>
      </c>
      <c r="BN355" s="450">
        <f t="shared" si="212"/>
        <v>67.708975901184772</v>
      </c>
      <c r="BQ355" s="549">
        <f t="shared" si="215"/>
        <v>41527</v>
      </c>
      <c r="BR355" s="450">
        <f t="shared" si="213"/>
        <v>114.55957508192589</v>
      </c>
      <c r="BT355" s="450">
        <f t="shared" si="216"/>
        <v>74.498873203932447</v>
      </c>
    </row>
    <row r="356" spans="1:72">
      <c r="A356" s="6">
        <v>9</v>
      </c>
      <c r="B356" s="6">
        <v>11</v>
      </c>
      <c r="C356" s="143">
        <f t="shared" si="214"/>
        <v>41162</v>
      </c>
      <c r="D356" s="82">
        <f t="shared" si="181"/>
        <v>171.10742394827591</v>
      </c>
      <c r="E356" s="82">
        <f t="shared" si="182"/>
        <v>86.266706301721683</v>
      </c>
      <c r="F356" s="355">
        <v>170.57841999999999</v>
      </c>
      <c r="G356" s="355">
        <v>93.223089999999999</v>
      </c>
      <c r="H356" s="355">
        <v>53.553690000000003</v>
      </c>
      <c r="I356" s="355">
        <v>107.10738000000001</v>
      </c>
      <c r="J356" s="355">
        <v>130.90902</v>
      </c>
      <c r="K356" s="355">
        <v>136.85943</v>
      </c>
      <c r="L356" s="355">
        <v>214.21476000000001</v>
      </c>
      <c r="M356" s="355">
        <v>273.71886000000001</v>
      </c>
      <c r="N356" s="355">
        <v>186.44618</v>
      </c>
      <c r="O356" s="355">
        <v>279.66926999999998</v>
      </c>
      <c r="P356" s="355">
        <v>190.41311999999999</v>
      </c>
      <c r="Q356" s="355">
        <v>390.08904489999998</v>
      </c>
      <c r="R356" s="82">
        <v>90.95</v>
      </c>
      <c r="S356" s="82">
        <v>130.78</v>
      </c>
      <c r="T356" s="82">
        <v>66.55</v>
      </c>
      <c r="U356" s="82">
        <v>117.39</v>
      </c>
      <c r="V356" s="82">
        <v>175.31</v>
      </c>
      <c r="W356" s="82">
        <v>122.47</v>
      </c>
      <c r="X356" s="82">
        <v>252.5</v>
      </c>
      <c r="Y356" s="82">
        <v>77.760000000000005</v>
      </c>
      <c r="Z356" s="82"/>
      <c r="AA356" s="82">
        <v>159.29</v>
      </c>
      <c r="AB356" s="82">
        <v>239.53</v>
      </c>
      <c r="AC356" s="82">
        <v>146.04</v>
      </c>
      <c r="AD356" s="82">
        <v>294.04000000000002</v>
      </c>
      <c r="AE356" s="82">
        <v>125.6726592</v>
      </c>
      <c r="AF356" s="82">
        <v>113.9106821</v>
      </c>
      <c r="AG356" s="10">
        <v>97.222617800001217</v>
      </c>
      <c r="AH356" s="10">
        <v>384.11880020000001</v>
      </c>
      <c r="AI356" s="355">
        <v>141.79827029999998</v>
      </c>
      <c r="AK356" s="450">
        <f t="shared" si="183"/>
        <v>85.998699268968991</v>
      </c>
      <c r="AL356" s="450">
        <f t="shared" si="184"/>
        <v>46.999289135366773</v>
      </c>
      <c r="AM356" s="450">
        <f t="shared" si="185"/>
        <v>26.999591630955383</v>
      </c>
      <c r="AN356" s="450">
        <f t="shared" si="186"/>
        <v>53.999183261910765</v>
      </c>
      <c r="AO356" s="450">
        <f t="shared" si="187"/>
        <v>65.999001764557605</v>
      </c>
      <c r="AP356" s="450">
        <f t="shared" si="188"/>
        <v>68.998956390219305</v>
      </c>
      <c r="AQ356" s="450">
        <f t="shared" si="189"/>
        <v>107.99836652382153</v>
      </c>
      <c r="AR356" s="450">
        <f t="shared" si="190"/>
        <v>137.99791278043861</v>
      </c>
      <c r="AS356" s="450">
        <f t="shared" si="191"/>
        <v>93.998578270733546</v>
      </c>
      <c r="AT356" s="450">
        <f t="shared" si="192"/>
        <v>140.99786740610031</v>
      </c>
      <c r="AU356" s="450">
        <f t="shared" si="193"/>
        <v>95.998548021174685</v>
      </c>
      <c r="AV356" s="450">
        <f t="shared" si="194"/>
        <v>196.66702540962942</v>
      </c>
      <c r="AW356" s="450">
        <f t="shared" si="195"/>
        <v>45.853289639526089</v>
      </c>
      <c r="AX356" s="450">
        <f t="shared" si="196"/>
        <v>65.93395512982103</v>
      </c>
      <c r="AY356" s="450">
        <f t="shared" si="197"/>
        <v>33.551802369548774</v>
      </c>
      <c r="AZ356" s="450">
        <f t="shared" si="198"/>
        <v>59.183261910763804</v>
      </c>
      <c r="BA356" s="450">
        <f t="shared" si="199"/>
        <v>88.384169397529618</v>
      </c>
      <c r="BB356" s="450">
        <f t="shared" si="200"/>
        <v>61.744391227627929</v>
      </c>
      <c r="BC356" s="450">
        <f t="shared" si="201"/>
        <v>127.30022687169145</v>
      </c>
      <c r="BD356" s="450">
        <f t="shared" si="202"/>
        <v>39.203428283337537</v>
      </c>
      <c r="BE356" s="450">
        <f t="shared" si="203"/>
        <v>0</v>
      </c>
      <c r="BF356" s="450">
        <f t="shared" si="204"/>
        <v>80.307537181749424</v>
      </c>
      <c r="BG356" s="450">
        <f t="shared" si="205"/>
        <v>120.76128056465843</v>
      </c>
      <c r="BH356" s="450">
        <f t="shared" si="206"/>
        <v>73.627426266700269</v>
      </c>
      <c r="BI356" s="450">
        <f t="shared" si="207"/>
        <v>148.24300478951349</v>
      </c>
      <c r="BJ356" s="450">
        <f t="shared" si="208"/>
        <v>63.359041693975293</v>
      </c>
      <c r="BK356" s="450">
        <f t="shared" si="209"/>
        <v>57.429131383917316</v>
      </c>
      <c r="BL356" s="450">
        <f t="shared" si="210"/>
        <v>49.015688328712486</v>
      </c>
      <c r="BM356" s="450">
        <f t="shared" si="211"/>
        <v>193.65707093521553</v>
      </c>
      <c r="BN356" s="450">
        <f t="shared" si="212"/>
        <v>71.488918729518517</v>
      </c>
      <c r="BQ356" s="549">
        <f t="shared" si="215"/>
        <v>41528</v>
      </c>
      <c r="BR356" s="450">
        <f t="shared" si="213"/>
        <v>121.92834412654399</v>
      </c>
      <c r="BT356" s="450">
        <f t="shared" si="216"/>
        <v>70.243937559868911</v>
      </c>
    </row>
    <row r="357" spans="1:72">
      <c r="A357" s="6">
        <v>9</v>
      </c>
      <c r="B357" s="6">
        <v>12</v>
      </c>
      <c r="C357" s="143">
        <f t="shared" si="214"/>
        <v>41163</v>
      </c>
      <c r="D357" s="82">
        <f t="shared" si="181"/>
        <v>182.09067223103429</v>
      </c>
      <c r="E357" s="82">
        <f t="shared" si="182"/>
        <v>91.804096977032316</v>
      </c>
      <c r="F357" s="355">
        <v>158.67760000000001</v>
      </c>
      <c r="G357" s="355">
        <v>103.14044</v>
      </c>
      <c r="H357" s="355">
        <v>97.190030000000007</v>
      </c>
      <c r="I357" s="355">
        <v>115.04126000000001</v>
      </c>
      <c r="J357" s="355">
        <v>120.99167</v>
      </c>
      <c r="K357" s="355">
        <v>194.38006000000001</v>
      </c>
      <c r="L357" s="355">
        <v>194.38006000000001</v>
      </c>
      <c r="M357" s="355">
        <v>400.66094000000004</v>
      </c>
      <c r="N357" s="355">
        <v>156.69413</v>
      </c>
      <c r="O357" s="355">
        <v>299.50397000000004</v>
      </c>
      <c r="P357" s="355">
        <v>198.34700000000001</v>
      </c>
      <c r="Q357" s="355">
        <v>388.50226890000005</v>
      </c>
      <c r="R357" s="82">
        <v>100.56</v>
      </c>
      <c r="S357" s="82">
        <v>195.06</v>
      </c>
      <c r="T357" s="82">
        <v>132.36000000000001</v>
      </c>
      <c r="U357" s="82">
        <v>111.04</v>
      </c>
      <c r="V357" s="82">
        <v>160.38999999999999</v>
      </c>
      <c r="W357" s="82">
        <v>146.1</v>
      </c>
      <c r="X357" s="82">
        <v>232.27</v>
      </c>
      <c r="Y357" s="82">
        <v>45.54</v>
      </c>
      <c r="Z357" s="82"/>
      <c r="AA357" s="82">
        <v>169.07</v>
      </c>
      <c r="AB357" s="82">
        <v>286.12</v>
      </c>
      <c r="AC357" s="82">
        <v>131.03</v>
      </c>
      <c r="AD357" s="82">
        <v>274.45</v>
      </c>
      <c r="AE357" s="82">
        <v>157.44784859999999</v>
      </c>
      <c r="AF357" s="82">
        <v>99.471020499999995</v>
      </c>
      <c r="AG357" s="10">
        <v>147.48417569999481</v>
      </c>
      <c r="AH357" s="10">
        <v>330.08907740000001</v>
      </c>
      <c r="AI357" s="355">
        <v>134.6379436</v>
      </c>
      <c r="AK357" s="450">
        <f t="shared" si="183"/>
        <v>79.998790017645575</v>
      </c>
      <c r="AL357" s="450">
        <f t="shared" si="184"/>
        <v>51.99921351146962</v>
      </c>
      <c r="AM357" s="450">
        <f t="shared" si="185"/>
        <v>48.999258885807919</v>
      </c>
      <c r="AN357" s="450">
        <f t="shared" si="186"/>
        <v>57.999122762793043</v>
      </c>
      <c r="AO357" s="450">
        <f t="shared" si="187"/>
        <v>60.999077388454751</v>
      </c>
      <c r="AP357" s="450">
        <f t="shared" si="188"/>
        <v>97.998517771615838</v>
      </c>
      <c r="AQ357" s="450">
        <f t="shared" si="189"/>
        <v>97.998517771615838</v>
      </c>
      <c r="AR357" s="450">
        <f t="shared" si="190"/>
        <v>201.99694479455511</v>
      </c>
      <c r="AS357" s="450">
        <f t="shared" si="191"/>
        <v>78.998805142424999</v>
      </c>
      <c r="AT357" s="450">
        <f t="shared" si="192"/>
        <v>150.99771615830605</v>
      </c>
      <c r="AU357" s="450">
        <f t="shared" si="193"/>
        <v>99.998487522056976</v>
      </c>
      <c r="AV357" s="450">
        <f t="shared" si="194"/>
        <v>195.86703750945301</v>
      </c>
      <c r="AW357" s="450">
        <f t="shared" si="195"/>
        <v>50.698260650365519</v>
      </c>
      <c r="AX357" s="450">
        <f t="shared" si="196"/>
        <v>98.341315855810436</v>
      </c>
      <c r="AY357" s="450">
        <f t="shared" si="197"/>
        <v>66.7305268464835</v>
      </c>
      <c r="AZ357" s="450">
        <f t="shared" si="198"/>
        <v>55.981850264683644</v>
      </c>
      <c r="BA357" s="450">
        <f t="shared" si="199"/>
        <v>80.862112427527094</v>
      </c>
      <c r="BB357" s="450">
        <f t="shared" si="200"/>
        <v>73.657675825560872</v>
      </c>
      <c r="BC357" s="450">
        <f t="shared" si="201"/>
        <v>117.10108394252585</v>
      </c>
      <c r="BD357" s="450">
        <f t="shared" si="202"/>
        <v>22.95941517519536</v>
      </c>
      <c r="BE357" s="450">
        <f t="shared" si="203"/>
        <v>0</v>
      </c>
      <c r="BF357" s="450">
        <f t="shared" si="204"/>
        <v>85.238215276027219</v>
      </c>
      <c r="BG357" s="450">
        <f t="shared" si="205"/>
        <v>144.25006301991428</v>
      </c>
      <c r="BH357" s="450">
        <f t="shared" si="206"/>
        <v>66.059994958406861</v>
      </c>
      <c r="BI357" s="450">
        <f t="shared" si="207"/>
        <v>138.36652382152761</v>
      </c>
      <c r="BJ357" s="450">
        <f t="shared" si="208"/>
        <v>79.378799395008812</v>
      </c>
      <c r="BK357" s="450">
        <f t="shared" si="209"/>
        <v>50.149241492311567</v>
      </c>
      <c r="BL357" s="450">
        <f t="shared" si="210"/>
        <v>74.355520897400964</v>
      </c>
      <c r="BM357" s="450">
        <f t="shared" si="211"/>
        <v>166.41748293420721</v>
      </c>
      <c r="BN357" s="450">
        <f t="shared" si="212"/>
        <v>67.878973329972268</v>
      </c>
      <c r="BQ357" s="549">
        <f t="shared" si="215"/>
        <v>41529</v>
      </c>
      <c r="BR357" s="450">
        <f t="shared" si="213"/>
        <v>108.94884016889337</v>
      </c>
      <c r="BT357" s="450">
        <f t="shared" si="216"/>
        <v>79.188802268716898</v>
      </c>
    </row>
    <row r="358" spans="1:72">
      <c r="A358" s="6">
        <v>9</v>
      </c>
      <c r="B358" s="6">
        <v>13</v>
      </c>
      <c r="C358" s="143">
        <f t="shared" si="214"/>
        <v>41164</v>
      </c>
      <c r="D358" s="82">
        <f t="shared" si="181"/>
        <v>183.445948272414</v>
      </c>
      <c r="E358" s="82">
        <f t="shared" si="182"/>
        <v>92.487382351340827</v>
      </c>
      <c r="F358" s="355">
        <v>196.36353</v>
      </c>
      <c r="G358" s="355">
        <v>93.223089999999999</v>
      </c>
      <c r="H358" s="355">
        <v>132.89249000000001</v>
      </c>
      <c r="I358" s="355">
        <v>109.09085</v>
      </c>
      <c r="J358" s="355">
        <v>120.99167</v>
      </c>
      <c r="K358" s="355">
        <v>156.69413</v>
      </c>
      <c r="L358" s="355">
        <v>184.46271000000002</v>
      </c>
      <c r="M358" s="355">
        <v>343.14031</v>
      </c>
      <c r="N358" s="355">
        <v>192.39659</v>
      </c>
      <c r="O358" s="355">
        <v>259.83456999999999</v>
      </c>
      <c r="P358" s="355">
        <v>186.44618</v>
      </c>
      <c r="Q358" s="355">
        <v>332.19155560000002</v>
      </c>
      <c r="R358" s="82">
        <v>95.62</v>
      </c>
      <c r="S358" s="82">
        <v>177.07</v>
      </c>
      <c r="T358" s="82">
        <v>138</v>
      </c>
      <c r="U358" s="82">
        <v>120.45</v>
      </c>
      <c r="V358" s="82">
        <v>152.55000000000001</v>
      </c>
      <c r="W358" s="82">
        <v>156.55000000000001</v>
      </c>
      <c r="X358" s="82">
        <v>384.67</v>
      </c>
      <c r="Y358" s="82">
        <v>28.81</v>
      </c>
      <c r="Z358" s="82"/>
      <c r="AA358" s="82">
        <v>253.34</v>
      </c>
      <c r="AB358" s="82">
        <v>247.42</v>
      </c>
      <c r="AC358" s="82">
        <v>178.16</v>
      </c>
      <c r="AD358" s="82">
        <v>259.39999999999998</v>
      </c>
      <c r="AE358" s="82">
        <v>136.56190949999998</v>
      </c>
      <c r="AF358" s="82">
        <v>84.892516000000001</v>
      </c>
      <c r="AG358" s="10">
        <v>82.631339500006391</v>
      </c>
      <c r="AH358" s="10">
        <v>395.76176910000004</v>
      </c>
      <c r="AI358" s="355">
        <v>120.3172902</v>
      </c>
      <c r="AK358" s="450">
        <f t="shared" si="183"/>
        <v>98.9985026468364</v>
      </c>
      <c r="AL358" s="450">
        <f t="shared" si="184"/>
        <v>46.999289135366773</v>
      </c>
      <c r="AM358" s="450">
        <f t="shared" si="185"/>
        <v>66.998986639778167</v>
      </c>
      <c r="AN358" s="450">
        <f t="shared" si="186"/>
        <v>54.999168137131335</v>
      </c>
      <c r="AO358" s="450">
        <f t="shared" si="187"/>
        <v>60.999077388454751</v>
      </c>
      <c r="AP358" s="450">
        <f t="shared" si="188"/>
        <v>78.998805142424999</v>
      </c>
      <c r="AQ358" s="450">
        <f t="shared" si="189"/>
        <v>92.998593395512984</v>
      </c>
      <c r="AR358" s="450">
        <f t="shared" si="190"/>
        <v>172.99738341315856</v>
      </c>
      <c r="AS358" s="450">
        <f t="shared" si="191"/>
        <v>96.998532896395261</v>
      </c>
      <c r="AT358" s="450">
        <f t="shared" si="192"/>
        <v>130.99801865389463</v>
      </c>
      <c r="AU358" s="450">
        <f t="shared" si="193"/>
        <v>93.998578270733546</v>
      </c>
      <c r="AV358" s="450">
        <f t="shared" si="194"/>
        <v>167.47746690194103</v>
      </c>
      <c r="AW358" s="450">
        <f t="shared" si="195"/>
        <v>48.207713637509457</v>
      </c>
      <c r="AX358" s="450">
        <f t="shared" si="196"/>
        <v>89.271489790773884</v>
      </c>
      <c r="AY358" s="450">
        <f t="shared" si="197"/>
        <v>69.573985379379877</v>
      </c>
      <c r="AZ358" s="450">
        <f t="shared" si="198"/>
        <v>60.7259894126544</v>
      </c>
      <c r="BA358" s="450">
        <f t="shared" si="199"/>
        <v>76.909503403075377</v>
      </c>
      <c r="BB358" s="450">
        <f t="shared" si="200"/>
        <v>78.926140660448709</v>
      </c>
      <c r="BC358" s="450">
        <f t="shared" si="201"/>
        <v>193.93496344844971</v>
      </c>
      <c r="BD358" s="450">
        <f t="shared" si="202"/>
        <v>14.524829846231409</v>
      </c>
      <c r="BE358" s="450">
        <f t="shared" si="203"/>
        <v>0</v>
      </c>
      <c r="BF358" s="450">
        <f t="shared" si="204"/>
        <v>127.72372069573986</v>
      </c>
      <c r="BG358" s="450">
        <f t="shared" si="205"/>
        <v>124.73909755482731</v>
      </c>
      <c r="BH358" s="450">
        <f t="shared" si="206"/>
        <v>89.821023443408109</v>
      </c>
      <c r="BI358" s="450">
        <f t="shared" si="207"/>
        <v>130.77892614066045</v>
      </c>
      <c r="BJ358" s="450">
        <f t="shared" si="208"/>
        <v>68.848958658936212</v>
      </c>
      <c r="BK358" s="450">
        <f t="shared" si="209"/>
        <v>42.79935265944038</v>
      </c>
      <c r="BL358" s="450">
        <f t="shared" si="210"/>
        <v>41.659359465594349</v>
      </c>
      <c r="BM358" s="450">
        <f t="shared" si="211"/>
        <v>199.5269821527603</v>
      </c>
      <c r="BN358" s="450">
        <f t="shared" si="212"/>
        <v>60.659082530879758</v>
      </c>
      <c r="BQ358" s="549">
        <f t="shared" si="215"/>
        <v>41530</v>
      </c>
      <c r="BR358" s="450">
        <f t="shared" si="213"/>
        <v>112.50369108898413</v>
      </c>
      <c r="BT358" s="450">
        <f t="shared" si="216"/>
        <v>78.962472901436854</v>
      </c>
    </row>
    <row r="359" spans="1:72">
      <c r="A359" s="6">
        <v>9</v>
      </c>
      <c r="B359" s="6">
        <v>14</v>
      </c>
      <c r="C359" s="143">
        <f t="shared" si="214"/>
        <v>41165</v>
      </c>
      <c r="D359" s="82">
        <f t="shared" si="181"/>
        <v>173.55523154827577</v>
      </c>
      <c r="E359" s="82">
        <f t="shared" si="182"/>
        <v>87.500809968527761</v>
      </c>
      <c r="F359" s="355">
        <v>206.28088</v>
      </c>
      <c r="G359" s="355">
        <v>85.289209999999997</v>
      </c>
      <c r="H359" s="355">
        <v>122.97514000000001</v>
      </c>
      <c r="I359" s="355">
        <v>117.02473000000001</v>
      </c>
      <c r="J359" s="355">
        <v>105.12391000000001</v>
      </c>
      <c r="K359" s="355">
        <v>146.77678</v>
      </c>
      <c r="L359" s="355">
        <v>146.77678</v>
      </c>
      <c r="M359" s="355">
        <v>343.14031</v>
      </c>
      <c r="N359" s="355">
        <v>196.36353</v>
      </c>
      <c r="O359" s="355">
        <v>210.24782000000002</v>
      </c>
      <c r="P359" s="355">
        <v>162.64454000000001</v>
      </c>
      <c r="Q359" s="355">
        <v>296.40975680000003</v>
      </c>
      <c r="R359" s="82">
        <v>118.79</v>
      </c>
      <c r="S359" s="82">
        <v>138.49</v>
      </c>
      <c r="T359" s="82">
        <v>137.19999999999999</v>
      </c>
      <c r="U359" s="82">
        <v>93.85</v>
      </c>
      <c r="V359" s="82">
        <v>180.19</v>
      </c>
      <c r="W359" s="82">
        <v>144.24</v>
      </c>
      <c r="X359" s="82">
        <v>337.11</v>
      </c>
      <c r="Y359" s="82">
        <v>60.15</v>
      </c>
      <c r="Z359" s="82"/>
      <c r="AA359" s="82">
        <v>225.7</v>
      </c>
      <c r="AB359" s="82">
        <v>238.81</v>
      </c>
      <c r="AC359" s="82">
        <v>176.45</v>
      </c>
      <c r="AD359" s="82">
        <v>245.04</v>
      </c>
      <c r="AE359" s="82">
        <v>136.50240539999999</v>
      </c>
      <c r="AF359" s="82">
        <v>194.0230354</v>
      </c>
      <c r="AG359" s="10">
        <v>120.31629849999797</v>
      </c>
      <c r="AH359" s="10">
        <v>280.62133560000001</v>
      </c>
      <c r="AI359" s="355">
        <v>66.565253200000001</v>
      </c>
      <c r="AK359" s="450">
        <f t="shared" si="183"/>
        <v>103.99842702293924</v>
      </c>
      <c r="AL359" s="450">
        <f t="shared" si="184"/>
        <v>42.999349634484496</v>
      </c>
      <c r="AM359" s="450">
        <f t="shared" si="185"/>
        <v>61.999062263675327</v>
      </c>
      <c r="AN359" s="450">
        <f t="shared" si="186"/>
        <v>58.999107638013612</v>
      </c>
      <c r="AO359" s="450">
        <f t="shared" si="187"/>
        <v>52.999198386690196</v>
      </c>
      <c r="AP359" s="450">
        <f t="shared" si="188"/>
        <v>73.998880766322159</v>
      </c>
      <c r="AQ359" s="450">
        <f t="shared" si="189"/>
        <v>73.998880766322159</v>
      </c>
      <c r="AR359" s="450">
        <f t="shared" si="190"/>
        <v>172.99738341315856</v>
      </c>
      <c r="AS359" s="450">
        <f t="shared" si="191"/>
        <v>98.9985026468364</v>
      </c>
      <c r="AT359" s="450">
        <f t="shared" si="192"/>
        <v>105.99839677338039</v>
      </c>
      <c r="AU359" s="450">
        <f t="shared" si="193"/>
        <v>81.998759768086714</v>
      </c>
      <c r="AV359" s="450">
        <f t="shared" si="194"/>
        <v>149.43773975296193</v>
      </c>
      <c r="AW359" s="450">
        <f t="shared" si="195"/>
        <v>59.88908495084447</v>
      </c>
      <c r="AX359" s="450">
        <f t="shared" si="196"/>
        <v>69.821023443408123</v>
      </c>
      <c r="AY359" s="450">
        <f t="shared" si="197"/>
        <v>69.170657927905211</v>
      </c>
      <c r="AZ359" s="450">
        <f t="shared" si="198"/>
        <v>47.315351651121752</v>
      </c>
      <c r="BA359" s="450">
        <f t="shared" si="199"/>
        <v>90.844466851525084</v>
      </c>
      <c r="BB359" s="450">
        <f t="shared" si="200"/>
        <v>72.719939500882276</v>
      </c>
      <c r="BC359" s="450">
        <f t="shared" si="201"/>
        <v>169.95714645828082</v>
      </c>
      <c r="BD359" s="450">
        <f t="shared" si="202"/>
        <v>30.325182757751449</v>
      </c>
      <c r="BE359" s="450">
        <f t="shared" si="203"/>
        <v>0</v>
      </c>
      <c r="BF359" s="450">
        <f t="shared" si="204"/>
        <v>113.78875724729014</v>
      </c>
      <c r="BG359" s="450">
        <f t="shared" si="205"/>
        <v>120.39828585833123</v>
      </c>
      <c r="BH359" s="450">
        <f t="shared" si="206"/>
        <v>88.958911015881014</v>
      </c>
      <c r="BI359" s="450">
        <f t="shared" si="207"/>
        <v>123.53919838669019</v>
      </c>
      <c r="BJ359" s="450">
        <f t="shared" si="208"/>
        <v>68.818959112679593</v>
      </c>
      <c r="BK359" s="450">
        <f t="shared" si="209"/>
        <v>97.818520494076125</v>
      </c>
      <c r="BL359" s="450">
        <f t="shared" si="210"/>
        <v>60.658582556086699</v>
      </c>
      <c r="BM359" s="450">
        <f t="shared" si="211"/>
        <v>141.47786014620621</v>
      </c>
      <c r="BN359" s="450">
        <f t="shared" si="212"/>
        <v>33.559492412402321</v>
      </c>
      <c r="BQ359" s="549">
        <f t="shared" si="215"/>
        <v>41531</v>
      </c>
      <c r="BR359" s="450">
        <f t="shared" si="213"/>
        <v>113.4200114696244</v>
      </c>
      <c r="BT359" s="450">
        <f t="shared" si="216"/>
        <v>73.998880766322159</v>
      </c>
    </row>
    <row r="360" spans="1:72">
      <c r="A360" s="6">
        <v>9</v>
      </c>
      <c r="B360" s="6">
        <v>15</v>
      </c>
      <c r="C360" s="143">
        <f t="shared" si="214"/>
        <v>41166</v>
      </c>
      <c r="D360" s="82">
        <f t="shared" si="181"/>
        <v>170.08739840000001</v>
      </c>
      <c r="E360" s="82">
        <f t="shared" si="182"/>
        <v>85.75244314257337</v>
      </c>
      <c r="F360" s="355">
        <v>245.95028000000002</v>
      </c>
      <c r="G360" s="355">
        <v>93.223089999999999</v>
      </c>
      <c r="H360" s="355">
        <v>77.355330000000009</v>
      </c>
      <c r="I360" s="355">
        <v>109.09085</v>
      </c>
      <c r="J360" s="355">
        <v>113.05779</v>
      </c>
      <c r="K360" s="355">
        <v>128.92555000000002</v>
      </c>
      <c r="L360" s="355">
        <v>178.51230000000001</v>
      </c>
      <c r="M360" s="355">
        <v>343.14031</v>
      </c>
      <c r="N360" s="355">
        <v>206.28088</v>
      </c>
      <c r="O360" s="355">
        <v>220.16517000000002</v>
      </c>
      <c r="P360" s="355">
        <v>218.18170000000001</v>
      </c>
      <c r="Q360" s="355">
        <v>290.95521430000002</v>
      </c>
      <c r="R360" s="82">
        <v>138.24</v>
      </c>
      <c r="S360" s="82">
        <v>150.44</v>
      </c>
      <c r="T360" s="82">
        <v>125.05</v>
      </c>
      <c r="U360" s="82">
        <v>93.57</v>
      </c>
      <c r="V360" s="82">
        <v>203.47</v>
      </c>
      <c r="W360" s="82">
        <v>128.19</v>
      </c>
      <c r="X360" s="82">
        <v>284.56</v>
      </c>
      <c r="Y360" s="82">
        <v>51.62</v>
      </c>
      <c r="Z360" s="82"/>
      <c r="AA360" s="82">
        <v>290.55</v>
      </c>
      <c r="AB360" s="82">
        <v>239.3</v>
      </c>
      <c r="AC360" s="82">
        <v>129.34</v>
      </c>
      <c r="AD360" s="82">
        <v>238.97</v>
      </c>
      <c r="AE360" s="82">
        <v>90.981768899999992</v>
      </c>
      <c r="AF360" s="82">
        <v>106.65118190000001</v>
      </c>
      <c r="AG360" s="10">
        <v>77.160027499998833</v>
      </c>
      <c r="AH360" s="10">
        <v>285.06430840000002</v>
      </c>
      <c r="AI360" s="355">
        <v>74.538802599999997</v>
      </c>
      <c r="AK360" s="450">
        <f t="shared" si="183"/>
        <v>123.99812452735065</v>
      </c>
      <c r="AL360" s="450">
        <f t="shared" si="184"/>
        <v>46.999289135366773</v>
      </c>
      <c r="AM360" s="450">
        <f t="shared" si="185"/>
        <v>38.999410133602225</v>
      </c>
      <c r="AN360" s="450">
        <f t="shared" si="186"/>
        <v>54.999168137131335</v>
      </c>
      <c r="AO360" s="450">
        <f t="shared" si="187"/>
        <v>56.999137887572473</v>
      </c>
      <c r="AP360" s="450">
        <f t="shared" si="188"/>
        <v>64.999016889337042</v>
      </c>
      <c r="AQ360" s="450">
        <f t="shared" si="189"/>
        <v>89.998638769851283</v>
      </c>
      <c r="AR360" s="450">
        <f t="shared" si="190"/>
        <v>172.99738341315856</v>
      </c>
      <c r="AS360" s="450">
        <f t="shared" si="191"/>
        <v>103.99842702293924</v>
      </c>
      <c r="AT360" s="450">
        <f t="shared" si="192"/>
        <v>110.99832114948325</v>
      </c>
      <c r="AU360" s="450">
        <f t="shared" si="193"/>
        <v>109.99833627426267</v>
      </c>
      <c r="AV360" s="450">
        <f t="shared" si="194"/>
        <v>146.68778134610537</v>
      </c>
      <c r="AW360" s="450">
        <f t="shared" si="195"/>
        <v>69.694983614822291</v>
      </c>
      <c r="AX360" s="450">
        <f t="shared" si="196"/>
        <v>75.845727249810935</v>
      </c>
      <c r="AY360" s="450">
        <f t="shared" si="197"/>
        <v>63.045122258633725</v>
      </c>
      <c r="AZ360" s="450">
        <f t="shared" si="198"/>
        <v>47.174187043105618</v>
      </c>
      <c r="BA360" s="450">
        <f t="shared" si="199"/>
        <v>102.58129568943787</v>
      </c>
      <c r="BB360" s="450">
        <f t="shared" si="200"/>
        <v>64.628182505671788</v>
      </c>
      <c r="BC360" s="450">
        <f t="shared" si="201"/>
        <v>143.4635744895387</v>
      </c>
      <c r="BD360" s="450">
        <f t="shared" si="202"/>
        <v>26.024703806402822</v>
      </c>
      <c r="BE360" s="450">
        <f t="shared" si="203"/>
        <v>0</v>
      </c>
      <c r="BF360" s="450">
        <f t="shared" si="204"/>
        <v>146.48348878245525</v>
      </c>
      <c r="BG360" s="450">
        <f t="shared" si="205"/>
        <v>120.64532392235947</v>
      </c>
      <c r="BH360" s="450">
        <f t="shared" si="206"/>
        <v>65.20796571716663</v>
      </c>
      <c r="BI360" s="450">
        <f t="shared" si="207"/>
        <v>120.47895134862617</v>
      </c>
      <c r="BJ360" s="450">
        <f t="shared" si="208"/>
        <v>45.869306226367527</v>
      </c>
      <c r="BK360" s="450">
        <f t="shared" si="209"/>
        <v>53.769186740610039</v>
      </c>
      <c r="BL360" s="450">
        <f t="shared" si="210"/>
        <v>38.900946559112093</v>
      </c>
      <c r="BM360" s="450">
        <f t="shared" si="211"/>
        <v>143.71782626670029</v>
      </c>
      <c r="BN360" s="450">
        <f t="shared" si="212"/>
        <v>37.579431610789008</v>
      </c>
      <c r="BQ360" s="549">
        <f t="shared" si="215"/>
        <v>41532</v>
      </c>
      <c r="BR360" s="450">
        <f t="shared" si="213"/>
        <v>105.13681501134359</v>
      </c>
      <c r="BT360" s="450">
        <f t="shared" si="216"/>
        <v>67.451474665994454</v>
      </c>
    </row>
    <row r="361" spans="1:72">
      <c r="A361" s="6">
        <v>9</v>
      </c>
      <c r="B361" s="6">
        <v>16</v>
      </c>
      <c r="C361" s="143">
        <f t="shared" si="214"/>
        <v>41167</v>
      </c>
      <c r="D361" s="82">
        <f t="shared" si="181"/>
        <v>165.31680967586203</v>
      </c>
      <c r="E361" s="82">
        <f t="shared" si="182"/>
        <v>83.347270024685031</v>
      </c>
      <c r="F361" s="355">
        <v>269.75191999999998</v>
      </c>
      <c r="G361" s="355">
        <v>148.76025000000001</v>
      </c>
      <c r="H361" s="355">
        <v>93.223089999999999</v>
      </c>
      <c r="I361" s="355">
        <v>99.173500000000004</v>
      </c>
      <c r="J361" s="355">
        <v>95.206559999999996</v>
      </c>
      <c r="K361" s="355">
        <v>103.14044</v>
      </c>
      <c r="L361" s="355">
        <v>99.173500000000004</v>
      </c>
      <c r="M361" s="355">
        <v>303.47091</v>
      </c>
      <c r="N361" s="355">
        <v>188.42965000000001</v>
      </c>
      <c r="O361" s="355">
        <v>249.91722000000001</v>
      </c>
      <c r="P361" s="355">
        <v>198.34700000000001</v>
      </c>
      <c r="Q361" s="355">
        <v>255.80812589999999</v>
      </c>
      <c r="R361" s="82">
        <v>128.38</v>
      </c>
      <c r="S361" s="82">
        <v>212.83</v>
      </c>
      <c r="T361" s="82">
        <v>125.71</v>
      </c>
      <c r="U361" s="82">
        <v>57.41</v>
      </c>
      <c r="V361" s="82">
        <v>241.39</v>
      </c>
      <c r="W361" s="82">
        <v>149.6</v>
      </c>
      <c r="X361" s="82">
        <v>266.68</v>
      </c>
      <c r="Y361" s="82">
        <v>31.39</v>
      </c>
      <c r="Z361" s="82"/>
      <c r="AA361" s="82">
        <v>224.03</v>
      </c>
      <c r="AB361" s="82">
        <v>245.76</v>
      </c>
      <c r="AC361" s="82">
        <v>179</v>
      </c>
      <c r="AD361" s="82">
        <v>264.27999999999997</v>
      </c>
      <c r="AE361" s="82">
        <v>108.49580900000001</v>
      </c>
      <c r="AF361" s="82">
        <v>105.46109990000001</v>
      </c>
      <c r="AG361" s="10">
        <v>85.467722300000005</v>
      </c>
      <c r="AH361" s="10">
        <v>234.06929470000003</v>
      </c>
      <c r="AI361" s="355">
        <v>29.831388799999999</v>
      </c>
      <c r="AK361" s="450">
        <f t="shared" si="183"/>
        <v>135.99794302999746</v>
      </c>
      <c r="AL361" s="450">
        <f t="shared" si="184"/>
        <v>74.998865641542736</v>
      </c>
      <c r="AM361" s="450">
        <f t="shared" si="185"/>
        <v>46.999289135366773</v>
      </c>
      <c r="AN361" s="450">
        <f t="shared" si="186"/>
        <v>49.999243761028488</v>
      </c>
      <c r="AO361" s="450">
        <f t="shared" si="187"/>
        <v>47.999274010587342</v>
      </c>
      <c r="AP361" s="450">
        <f t="shared" si="188"/>
        <v>51.99921351146962</v>
      </c>
      <c r="AQ361" s="450">
        <f t="shared" si="189"/>
        <v>49.999243761028488</v>
      </c>
      <c r="AR361" s="450">
        <f t="shared" si="190"/>
        <v>152.99768590874717</v>
      </c>
      <c r="AS361" s="450">
        <f t="shared" si="191"/>
        <v>94.998563145954122</v>
      </c>
      <c r="AT361" s="450">
        <f t="shared" si="192"/>
        <v>125.99809427779179</v>
      </c>
      <c r="AU361" s="450">
        <f t="shared" si="193"/>
        <v>99.998487522056976</v>
      </c>
      <c r="AV361" s="450">
        <f t="shared" si="194"/>
        <v>128.96804935719686</v>
      </c>
      <c r="AW361" s="450">
        <f t="shared" si="195"/>
        <v>64.723972775397016</v>
      </c>
      <c r="AX361" s="450">
        <f t="shared" si="196"/>
        <v>107.30022687169146</v>
      </c>
      <c r="AY361" s="450">
        <f t="shared" si="197"/>
        <v>63.377867406100322</v>
      </c>
      <c r="AZ361" s="450">
        <f t="shared" si="198"/>
        <v>28.943786236450716</v>
      </c>
      <c r="BA361" s="450">
        <f t="shared" si="199"/>
        <v>121.69901688933702</v>
      </c>
      <c r="BB361" s="450">
        <f t="shared" si="200"/>
        <v>75.422233425762542</v>
      </c>
      <c r="BC361" s="450">
        <f t="shared" si="201"/>
        <v>134.4492059490799</v>
      </c>
      <c r="BD361" s="450">
        <f t="shared" si="202"/>
        <v>15.825560877237207</v>
      </c>
      <c r="BE361" s="450">
        <f t="shared" si="203"/>
        <v>0</v>
      </c>
      <c r="BF361" s="450">
        <f t="shared" si="204"/>
        <v>112.94681119233678</v>
      </c>
      <c r="BG361" s="450">
        <f t="shared" si="205"/>
        <v>123.90219309301739</v>
      </c>
      <c r="BH361" s="450">
        <f t="shared" si="206"/>
        <v>90.244517267456516</v>
      </c>
      <c r="BI361" s="450">
        <f t="shared" si="207"/>
        <v>133.2392235946559</v>
      </c>
      <c r="BJ361" s="450">
        <f t="shared" si="208"/>
        <v>54.699172674565169</v>
      </c>
      <c r="BK361" s="450">
        <f t="shared" si="209"/>
        <v>53.169195815477693</v>
      </c>
      <c r="BL361" s="450">
        <f t="shared" si="210"/>
        <v>43.089348273254352</v>
      </c>
      <c r="BM361" s="450">
        <f t="shared" si="211"/>
        <v>118.00821512477944</v>
      </c>
      <c r="BN361" s="450">
        <f t="shared" si="212"/>
        <v>15.039772523317367</v>
      </c>
      <c r="BQ361" s="549">
        <f t="shared" si="215"/>
        <v>41533</v>
      </c>
      <c r="BR361" s="450">
        <f t="shared" si="213"/>
        <v>106.5289128560625</v>
      </c>
      <c r="BT361" s="450">
        <f t="shared" si="216"/>
        <v>75.210549533652639</v>
      </c>
    </row>
    <row r="362" spans="1:72">
      <c r="A362" s="6">
        <v>9</v>
      </c>
      <c r="B362" s="6">
        <v>17</v>
      </c>
      <c r="C362" s="143">
        <f t="shared" si="214"/>
        <v>41168</v>
      </c>
      <c r="D362" s="82">
        <f t="shared" si="181"/>
        <v>159.01792440344826</v>
      </c>
      <c r="E362" s="82">
        <f t="shared" si="182"/>
        <v>80.171580313011162</v>
      </c>
      <c r="F362" s="355">
        <v>200.33047000000002</v>
      </c>
      <c r="G362" s="355">
        <v>93.223089999999999</v>
      </c>
      <c r="H362" s="355">
        <v>87.272680000000008</v>
      </c>
      <c r="I362" s="355">
        <v>99.173500000000004</v>
      </c>
      <c r="J362" s="355">
        <v>113.05779</v>
      </c>
      <c r="K362" s="355">
        <v>103.14044</v>
      </c>
      <c r="L362" s="355">
        <v>105.12391000000001</v>
      </c>
      <c r="M362" s="355">
        <v>263.80151000000001</v>
      </c>
      <c r="N362" s="355">
        <v>166.61148</v>
      </c>
      <c r="O362" s="355">
        <v>226.11557999999999</v>
      </c>
      <c r="P362" s="355">
        <v>198.34700000000001</v>
      </c>
      <c r="Q362" s="355">
        <v>247.25937020000001</v>
      </c>
      <c r="R362" s="82">
        <v>148.88</v>
      </c>
      <c r="S362" s="82">
        <v>111.53</v>
      </c>
      <c r="T362" s="82">
        <v>106.39</v>
      </c>
      <c r="U362" s="82">
        <v>152.05000000000001</v>
      </c>
      <c r="V362" s="82">
        <v>223.71</v>
      </c>
      <c r="W362" s="82">
        <v>111.67</v>
      </c>
      <c r="X362" s="82">
        <v>252.14</v>
      </c>
      <c r="Y362" s="82">
        <v>49.16</v>
      </c>
      <c r="Z362" s="82"/>
      <c r="AA362" s="82">
        <v>280.26</v>
      </c>
      <c r="AB362" s="82">
        <v>253.83</v>
      </c>
      <c r="AC362" s="82">
        <v>156.87</v>
      </c>
      <c r="AD362" s="82">
        <v>273.97000000000003</v>
      </c>
      <c r="AE362" s="82">
        <v>127.95364970000001</v>
      </c>
      <c r="AF362" s="82">
        <v>179.56353910000001</v>
      </c>
      <c r="AG362" s="10">
        <v>21.818170000000002</v>
      </c>
      <c r="AH362" s="10">
        <v>202.29410529999998</v>
      </c>
      <c r="AI362" s="355">
        <v>55.973523399999998</v>
      </c>
      <c r="AK362" s="450">
        <f t="shared" si="183"/>
        <v>100.99847239727755</v>
      </c>
      <c r="AL362" s="450">
        <f t="shared" si="184"/>
        <v>46.999289135366773</v>
      </c>
      <c r="AM362" s="450">
        <f t="shared" si="185"/>
        <v>43.999334509705072</v>
      </c>
      <c r="AN362" s="450">
        <f t="shared" si="186"/>
        <v>49.999243761028488</v>
      </c>
      <c r="AO362" s="450">
        <f t="shared" si="187"/>
        <v>56.999137887572473</v>
      </c>
      <c r="AP362" s="450">
        <f t="shared" si="188"/>
        <v>51.99921351146962</v>
      </c>
      <c r="AQ362" s="450">
        <f t="shared" si="189"/>
        <v>52.999198386690196</v>
      </c>
      <c r="AR362" s="450">
        <f t="shared" si="190"/>
        <v>132.99798840433576</v>
      </c>
      <c r="AS362" s="450">
        <f t="shared" si="191"/>
        <v>83.998729518527853</v>
      </c>
      <c r="AT362" s="450">
        <f t="shared" si="192"/>
        <v>113.99827577514495</v>
      </c>
      <c r="AU362" s="450">
        <f t="shared" si="193"/>
        <v>99.998487522056976</v>
      </c>
      <c r="AV362" s="450">
        <f t="shared" si="194"/>
        <v>124.65811454499622</v>
      </c>
      <c r="AW362" s="450">
        <f t="shared" si="195"/>
        <v>75.059238719435342</v>
      </c>
      <c r="AX362" s="450">
        <f t="shared" si="196"/>
        <v>56.228888328711875</v>
      </c>
      <c r="AY362" s="450">
        <f t="shared" si="197"/>
        <v>53.637509452987146</v>
      </c>
      <c r="AZ362" s="450">
        <f t="shared" si="198"/>
        <v>76.657423745903714</v>
      </c>
      <c r="BA362" s="450">
        <f t="shared" si="199"/>
        <v>112.78548021174691</v>
      </c>
      <c r="BB362" s="450">
        <f t="shared" si="200"/>
        <v>56.299470632719938</v>
      </c>
      <c r="BC362" s="450">
        <f t="shared" si="201"/>
        <v>127.11872951852784</v>
      </c>
      <c r="BD362" s="450">
        <f t="shared" si="202"/>
        <v>24.784471893118223</v>
      </c>
      <c r="BE362" s="450">
        <f t="shared" si="203"/>
        <v>0</v>
      </c>
      <c r="BF362" s="450">
        <f t="shared" si="204"/>
        <v>141.29568943786236</v>
      </c>
      <c r="BG362" s="450">
        <f t="shared" si="205"/>
        <v>127.97075875976809</v>
      </c>
      <c r="BH362" s="450">
        <f t="shared" si="206"/>
        <v>79.087471641038576</v>
      </c>
      <c r="BI362" s="450">
        <f t="shared" si="207"/>
        <v>138.12452735064281</v>
      </c>
      <c r="BJ362" s="450">
        <f t="shared" si="208"/>
        <v>64.509024300478956</v>
      </c>
      <c r="BK362" s="450">
        <f t="shared" si="209"/>
        <v>90.528630753718176</v>
      </c>
      <c r="BL362" s="450">
        <f t="shared" si="210"/>
        <v>10.999833627426268</v>
      </c>
      <c r="BM362" s="450">
        <f t="shared" si="211"/>
        <v>101.9884574237459</v>
      </c>
      <c r="BN362" s="450">
        <f t="shared" si="212"/>
        <v>28.219573178724474</v>
      </c>
      <c r="BQ362" s="549">
        <f t="shared" si="215"/>
        <v>41534</v>
      </c>
      <c r="BR362" s="450">
        <f t="shared" si="213"/>
        <v>110.85677393496346</v>
      </c>
      <c r="BT362" s="450">
        <f t="shared" si="216"/>
        <v>75.858331232669528</v>
      </c>
    </row>
    <row r="363" spans="1:72">
      <c r="A363" s="6">
        <v>9</v>
      </c>
      <c r="B363" s="6">
        <v>18</v>
      </c>
      <c r="C363" s="143">
        <f t="shared" si="214"/>
        <v>41169</v>
      </c>
      <c r="D363" s="82">
        <f t="shared" si="181"/>
        <v>155.69365923103447</v>
      </c>
      <c r="E363" s="82">
        <f t="shared" si="182"/>
        <v>78.495595714094222</v>
      </c>
      <c r="F363" s="355">
        <v>220.16517000000002</v>
      </c>
      <c r="G363" s="355">
        <v>107.10738000000001</v>
      </c>
      <c r="H363" s="355">
        <v>69.421450000000007</v>
      </c>
      <c r="I363" s="355">
        <v>109.09085</v>
      </c>
      <c r="J363" s="355">
        <v>117.02473000000001</v>
      </c>
      <c r="K363" s="355">
        <v>113.05779</v>
      </c>
      <c r="L363" s="355">
        <v>122.97514000000001</v>
      </c>
      <c r="M363" s="355">
        <v>243.96681000000001</v>
      </c>
      <c r="N363" s="355">
        <v>166.61148</v>
      </c>
      <c r="O363" s="355">
        <v>158.67760000000001</v>
      </c>
      <c r="P363" s="355">
        <v>180.49576999999999</v>
      </c>
      <c r="Q363" s="355">
        <v>220.2643435</v>
      </c>
      <c r="R363" s="82">
        <v>104.79</v>
      </c>
      <c r="S363" s="82">
        <v>75.45</v>
      </c>
      <c r="T363" s="82">
        <v>97.93</v>
      </c>
      <c r="U363" s="82">
        <v>152.12</v>
      </c>
      <c r="V363" s="82">
        <v>186.14</v>
      </c>
      <c r="W363" s="82">
        <v>150.97</v>
      </c>
      <c r="X363" s="82">
        <v>252.17</v>
      </c>
      <c r="Y363" s="82">
        <v>93.04</v>
      </c>
      <c r="Z363" s="82"/>
      <c r="AA363" s="82">
        <v>298.98</v>
      </c>
      <c r="AB363" s="82">
        <v>250.18</v>
      </c>
      <c r="AC363" s="82">
        <v>141.09</v>
      </c>
      <c r="AD363" s="82">
        <v>274.75</v>
      </c>
      <c r="AE363" s="82">
        <v>99.689202199999997</v>
      </c>
      <c r="AF363" s="82">
        <v>218.8560798</v>
      </c>
      <c r="AG363" s="10">
        <v>14.380157500000001</v>
      </c>
      <c r="AH363" s="10">
        <v>225.1040103</v>
      </c>
      <c r="AI363" s="355">
        <v>50.618154400000002</v>
      </c>
      <c r="AK363" s="450">
        <f t="shared" si="183"/>
        <v>110.99832114948325</v>
      </c>
      <c r="AL363" s="450">
        <f t="shared" si="184"/>
        <v>53.999183261910765</v>
      </c>
      <c r="AM363" s="450">
        <f t="shared" si="185"/>
        <v>34.999470632719941</v>
      </c>
      <c r="AN363" s="450">
        <f t="shared" si="186"/>
        <v>54.999168137131335</v>
      </c>
      <c r="AO363" s="450">
        <f t="shared" si="187"/>
        <v>58.999107638013612</v>
      </c>
      <c r="AP363" s="450">
        <f t="shared" si="188"/>
        <v>56.999137887572473</v>
      </c>
      <c r="AQ363" s="450">
        <f t="shared" si="189"/>
        <v>61.999062263675327</v>
      </c>
      <c r="AR363" s="450">
        <f t="shared" si="190"/>
        <v>122.99813965213008</v>
      </c>
      <c r="AS363" s="450">
        <f t="shared" si="191"/>
        <v>83.998729518527853</v>
      </c>
      <c r="AT363" s="450">
        <f t="shared" si="192"/>
        <v>79.998790017645575</v>
      </c>
      <c r="AU363" s="450">
        <f t="shared" si="193"/>
        <v>90.998623645071831</v>
      </c>
      <c r="AV363" s="450">
        <f t="shared" si="194"/>
        <v>111.04832039324425</v>
      </c>
      <c r="AW363" s="450">
        <f t="shared" si="195"/>
        <v>52.830854550037813</v>
      </c>
      <c r="AX363" s="450">
        <f t="shared" si="196"/>
        <v>38.038820267204436</v>
      </c>
      <c r="AY363" s="450">
        <f t="shared" si="197"/>
        <v>49.372321653642551</v>
      </c>
      <c r="AZ363" s="450">
        <f t="shared" si="198"/>
        <v>76.692714897907734</v>
      </c>
      <c r="BA363" s="450">
        <f t="shared" si="199"/>
        <v>93.844214771867897</v>
      </c>
      <c r="BB363" s="450">
        <f t="shared" si="200"/>
        <v>76.112931686412907</v>
      </c>
      <c r="BC363" s="450">
        <f t="shared" si="201"/>
        <v>127.13385429795815</v>
      </c>
      <c r="BD363" s="450">
        <f t="shared" si="202"/>
        <v>46.906982606503661</v>
      </c>
      <c r="BE363" s="450">
        <f t="shared" si="203"/>
        <v>0</v>
      </c>
      <c r="BF363" s="450">
        <f t="shared" si="204"/>
        <v>150.73355180236956</v>
      </c>
      <c r="BG363" s="450">
        <f t="shared" si="205"/>
        <v>126.13057726241492</v>
      </c>
      <c r="BH363" s="450">
        <f t="shared" si="206"/>
        <v>71.131837660700782</v>
      </c>
      <c r="BI363" s="450">
        <f t="shared" si="207"/>
        <v>138.51777161583061</v>
      </c>
      <c r="BJ363" s="450">
        <f t="shared" si="208"/>
        <v>50.259239828585834</v>
      </c>
      <c r="BK363" s="450">
        <f t="shared" si="209"/>
        <v>110.33833113183766</v>
      </c>
      <c r="BL363" s="450">
        <f t="shared" si="210"/>
        <v>7.2498903453491303</v>
      </c>
      <c r="BM363" s="450">
        <f t="shared" si="211"/>
        <v>113.48828348878246</v>
      </c>
      <c r="BN363" s="450">
        <f t="shared" si="212"/>
        <v>25.519614015628939</v>
      </c>
      <c r="BQ363" s="549">
        <f t="shared" si="215"/>
        <v>41535</v>
      </c>
      <c r="BR363" s="450">
        <f t="shared" si="213"/>
        <v>114.04715025207966</v>
      </c>
      <c r="BT363" s="450">
        <f t="shared" si="216"/>
        <v>73.622384673556837</v>
      </c>
    </row>
    <row r="364" spans="1:72">
      <c r="A364" s="6">
        <v>9</v>
      </c>
      <c r="B364" s="6">
        <v>19</v>
      </c>
      <c r="C364" s="143">
        <f t="shared" si="214"/>
        <v>41170</v>
      </c>
      <c r="D364" s="82">
        <f t="shared" si="181"/>
        <v>157.42957569999999</v>
      </c>
      <c r="E364" s="82">
        <f t="shared" si="182"/>
        <v>79.3707874079265</v>
      </c>
      <c r="F364" s="355">
        <v>172.56189000000001</v>
      </c>
      <c r="G364" s="355">
        <v>97.190030000000007</v>
      </c>
      <c r="H364" s="355">
        <v>79.338800000000006</v>
      </c>
      <c r="I364" s="355">
        <v>109.09085</v>
      </c>
      <c r="J364" s="355">
        <v>91.239620000000002</v>
      </c>
      <c r="K364" s="355">
        <v>103.14044</v>
      </c>
      <c r="L364" s="355">
        <v>113.05779</v>
      </c>
      <c r="M364" s="355">
        <v>243.96681000000001</v>
      </c>
      <c r="N364" s="355">
        <v>158.67760000000001</v>
      </c>
      <c r="O364" s="355">
        <v>188.42965000000001</v>
      </c>
      <c r="P364" s="355">
        <v>176.52883</v>
      </c>
      <c r="Q364" s="355">
        <v>207.70897840000001</v>
      </c>
      <c r="R364" s="82">
        <v>95.44</v>
      </c>
      <c r="S364" s="82">
        <v>58.87</v>
      </c>
      <c r="T364" s="82">
        <v>96.89</v>
      </c>
      <c r="U364" s="82">
        <v>137.28</v>
      </c>
      <c r="V364" s="82">
        <v>161.94999999999999</v>
      </c>
      <c r="W364" s="82">
        <v>123.48</v>
      </c>
      <c r="X364" s="82">
        <v>289.24</v>
      </c>
      <c r="Y364" s="82">
        <v>62.7</v>
      </c>
      <c r="Z364" s="82"/>
      <c r="AA364" s="82">
        <v>261.44</v>
      </c>
      <c r="AB364" s="82">
        <v>239.02</v>
      </c>
      <c r="AC364" s="82">
        <v>159.49</v>
      </c>
      <c r="AD364" s="82">
        <v>303.14999999999998</v>
      </c>
      <c r="AE364" s="82">
        <v>118.47266309999999</v>
      </c>
      <c r="AF364" s="61">
        <v>168.5156112</v>
      </c>
      <c r="AG364" s="10">
        <v>196.93873630000002</v>
      </c>
      <c r="AH364" s="10">
        <v>268.28415219999999</v>
      </c>
      <c r="AI364" s="355">
        <v>83.365244099999998</v>
      </c>
      <c r="AK364" s="450">
        <f t="shared" si="183"/>
        <v>86.998684144189568</v>
      </c>
      <c r="AL364" s="450">
        <f t="shared" si="184"/>
        <v>48.999258885807919</v>
      </c>
      <c r="AM364" s="450">
        <f t="shared" si="185"/>
        <v>39.999395008822788</v>
      </c>
      <c r="AN364" s="450">
        <f t="shared" si="186"/>
        <v>54.999168137131335</v>
      </c>
      <c r="AO364" s="450">
        <f t="shared" si="187"/>
        <v>45.999304260146204</v>
      </c>
      <c r="AP364" s="450">
        <f t="shared" si="188"/>
        <v>51.99921351146962</v>
      </c>
      <c r="AQ364" s="450">
        <f t="shared" si="189"/>
        <v>56.999137887572473</v>
      </c>
      <c r="AR364" s="450">
        <f t="shared" si="190"/>
        <v>122.99813965213008</v>
      </c>
      <c r="AS364" s="450">
        <f t="shared" si="191"/>
        <v>79.998790017645575</v>
      </c>
      <c r="AT364" s="450">
        <f t="shared" si="192"/>
        <v>94.998563145954122</v>
      </c>
      <c r="AU364" s="450">
        <f t="shared" si="193"/>
        <v>88.998653894630706</v>
      </c>
      <c r="AV364" s="450">
        <f t="shared" si="194"/>
        <v>104.71841613309806</v>
      </c>
      <c r="AW364" s="450">
        <f t="shared" si="195"/>
        <v>48.116964960927653</v>
      </c>
      <c r="AX364" s="450">
        <f t="shared" si="196"/>
        <v>29.679858835391983</v>
      </c>
      <c r="AY364" s="450">
        <f t="shared" si="197"/>
        <v>48.847995966725485</v>
      </c>
      <c r="AZ364" s="450">
        <f t="shared" si="198"/>
        <v>69.210990673052677</v>
      </c>
      <c r="BA364" s="450">
        <f t="shared" si="199"/>
        <v>81.648600957902687</v>
      </c>
      <c r="BB364" s="450">
        <f t="shared" si="200"/>
        <v>62.253592135114694</v>
      </c>
      <c r="BC364" s="450">
        <f t="shared" si="201"/>
        <v>145.82304008066549</v>
      </c>
      <c r="BD364" s="450">
        <f t="shared" si="202"/>
        <v>31.610789009326947</v>
      </c>
      <c r="BE364" s="450">
        <f t="shared" si="203"/>
        <v>0</v>
      </c>
      <c r="BF364" s="450">
        <f t="shared" si="204"/>
        <v>131.80741114192085</v>
      </c>
      <c r="BG364" s="450">
        <f t="shared" si="205"/>
        <v>120.50415931434334</v>
      </c>
      <c r="BH364" s="450">
        <f t="shared" si="206"/>
        <v>80.408369044618098</v>
      </c>
      <c r="BI364" s="450">
        <f t="shared" si="207"/>
        <v>152.83589614318123</v>
      </c>
      <c r="BJ364" s="450">
        <f t="shared" si="208"/>
        <v>59.72909659692462</v>
      </c>
      <c r="BK364" s="450">
        <f t="shared" si="209"/>
        <v>84.958714998739595</v>
      </c>
      <c r="BL364" s="450">
        <f t="shared" si="210"/>
        <v>99.288498260650371</v>
      </c>
      <c r="BM364" s="450">
        <f t="shared" si="211"/>
        <v>135.25795422233426</v>
      </c>
      <c r="BN364" s="450">
        <f t="shared" si="212"/>
        <v>42.029364305520545</v>
      </c>
      <c r="BQ364" s="549">
        <f t="shared" si="215"/>
        <v>41536</v>
      </c>
      <c r="BR364" s="450">
        <f t="shared" si="213"/>
        <v>113.67529158053945</v>
      </c>
      <c r="BT364" s="450">
        <f t="shared" si="216"/>
        <v>74.604890345349133</v>
      </c>
    </row>
    <row r="365" spans="1:72">
      <c r="A365" s="6">
        <v>9</v>
      </c>
      <c r="B365" s="6">
        <v>20</v>
      </c>
      <c r="C365" s="143">
        <f t="shared" si="214"/>
        <v>41171</v>
      </c>
      <c r="D365" s="82">
        <f t="shared" si="181"/>
        <v>159.5333344655173</v>
      </c>
      <c r="E365" s="82">
        <f t="shared" si="182"/>
        <v>80.43143302672452</v>
      </c>
      <c r="F365" s="355">
        <v>144.79330999999999</v>
      </c>
      <c r="G365" s="355">
        <v>97.190030000000007</v>
      </c>
      <c r="H365" s="355">
        <v>61.487570000000005</v>
      </c>
      <c r="I365" s="355">
        <v>119.0082</v>
      </c>
      <c r="J365" s="355">
        <v>91.239620000000002</v>
      </c>
      <c r="K365" s="355">
        <v>107.10738000000001</v>
      </c>
      <c r="L365" s="355">
        <v>105.12391000000001</v>
      </c>
      <c r="M365" s="355">
        <v>283.63621000000001</v>
      </c>
      <c r="N365" s="355">
        <v>168.59495000000001</v>
      </c>
      <c r="O365" s="355">
        <v>174.54536000000002</v>
      </c>
      <c r="P365" s="355">
        <v>168.59495000000001</v>
      </c>
      <c r="Q365" s="355">
        <v>221.49409490000002</v>
      </c>
      <c r="R365" s="82">
        <v>95.56</v>
      </c>
      <c r="S365" s="82">
        <v>106.25</v>
      </c>
      <c r="T365" s="82">
        <v>120.68</v>
      </c>
      <c r="U365" s="82">
        <v>141.49</v>
      </c>
      <c r="V365" s="82">
        <v>182.57</v>
      </c>
      <c r="W365" s="82">
        <v>200.57</v>
      </c>
      <c r="X365" s="82">
        <v>278.45999999999998</v>
      </c>
      <c r="Y365" s="82">
        <v>60.31</v>
      </c>
      <c r="Z365" s="82"/>
      <c r="AA365" s="82">
        <v>219.71</v>
      </c>
      <c r="AB365" s="82">
        <v>229.69</v>
      </c>
      <c r="AC365" s="82">
        <v>133.4</v>
      </c>
      <c r="AD365" s="82">
        <v>426.34</v>
      </c>
      <c r="AE365" s="82">
        <v>86.399953200000013</v>
      </c>
      <c r="AF365" s="61">
        <v>134.93546410000002</v>
      </c>
      <c r="AG365" s="10">
        <v>148.5023989</v>
      </c>
      <c r="AH365" s="10">
        <v>232.79987390000002</v>
      </c>
      <c r="AI365" s="355">
        <v>85.983424500000012</v>
      </c>
      <c r="AK365" s="450">
        <f t="shared" si="183"/>
        <v>72.998895891101583</v>
      </c>
      <c r="AL365" s="450">
        <f t="shared" si="184"/>
        <v>48.999258885807919</v>
      </c>
      <c r="AM365" s="450">
        <f t="shared" si="185"/>
        <v>30.999531131837664</v>
      </c>
      <c r="AN365" s="450">
        <f t="shared" si="186"/>
        <v>59.999092513234181</v>
      </c>
      <c r="AO365" s="450">
        <f t="shared" si="187"/>
        <v>45.999304260146204</v>
      </c>
      <c r="AP365" s="450">
        <f t="shared" si="188"/>
        <v>53.999183261910765</v>
      </c>
      <c r="AQ365" s="450">
        <f t="shared" si="189"/>
        <v>52.999198386690196</v>
      </c>
      <c r="AR365" s="450">
        <f t="shared" si="190"/>
        <v>142.99783715654146</v>
      </c>
      <c r="AS365" s="450">
        <f t="shared" si="191"/>
        <v>84.998714393748429</v>
      </c>
      <c r="AT365" s="450">
        <f t="shared" si="192"/>
        <v>87.998669019410144</v>
      </c>
      <c r="AU365" s="450">
        <f t="shared" si="193"/>
        <v>84.998714393748429</v>
      </c>
      <c r="AV365" s="450">
        <f t="shared" si="194"/>
        <v>111.66831101588103</v>
      </c>
      <c r="AW365" s="450">
        <f t="shared" si="195"/>
        <v>48.177464078648853</v>
      </c>
      <c r="AX365" s="450">
        <f t="shared" si="196"/>
        <v>53.566927148979076</v>
      </c>
      <c r="AY365" s="450">
        <f t="shared" si="197"/>
        <v>60.841946054953368</v>
      </c>
      <c r="AZ365" s="450">
        <f t="shared" si="198"/>
        <v>71.333501386438115</v>
      </c>
      <c r="BA365" s="450">
        <f t="shared" si="199"/>
        <v>92.044366019662206</v>
      </c>
      <c r="BB365" s="450">
        <f t="shared" si="200"/>
        <v>101.11923367784219</v>
      </c>
      <c r="BC365" s="450">
        <f t="shared" si="201"/>
        <v>140.38820267204434</v>
      </c>
      <c r="BD365" s="450">
        <f t="shared" si="202"/>
        <v>30.405848248046382</v>
      </c>
      <c r="BE365" s="450">
        <f t="shared" si="203"/>
        <v>0</v>
      </c>
      <c r="BF365" s="450">
        <f t="shared" si="204"/>
        <v>110.76884295437358</v>
      </c>
      <c r="BG365" s="450">
        <f t="shared" si="205"/>
        <v>115.80035291152004</v>
      </c>
      <c r="BH365" s="450">
        <f t="shared" si="206"/>
        <v>67.254852533400552</v>
      </c>
      <c r="BI365" s="450">
        <f t="shared" si="207"/>
        <v>214.94328207713636</v>
      </c>
      <c r="BJ365" s="450">
        <f t="shared" si="208"/>
        <v>43.559341164608021</v>
      </c>
      <c r="BK365" s="450">
        <f t="shared" si="209"/>
        <v>68.028971061255362</v>
      </c>
      <c r="BL365" s="450">
        <f t="shared" si="210"/>
        <v>74.868867607764059</v>
      </c>
      <c r="BM365" s="450">
        <f t="shared" si="211"/>
        <v>117.36822480463827</v>
      </c>
      <c r="BN365" s="450">
        <f t="shared" si="212"/>
        <v>43.349344340811705</v>
      </c>
      <c r="BQ365" s="549">
        <f t="shared" si="215"/>
        <v>41537</v>
      </c>
      <c r="BR365" s="450">
        <f t="shared" si="213"/>
        <v>123.09621099067304</v>
      </c>
      <c r="BT365" s="450">
        <f t="shared" si="216"/>
        <v>69.681236223846739</v>
      </c>
    </row>
    <row r="366" spans="1:72">
      <c r="A366" s="6">
        <v>9</v>
      </c>
      <c r="B366" s="6">
        <v>21</v>
      </c>
      <c r="C366" s="143">
        <f t="shared" si="214"/>
        <v>41172</v>
      </c>
      <c r="D366" s="82">
        <f t="shared" si="181"/>
        <v>158.95098539310348</v>
      </c>
      <c r="E366" s="82">
        <f t="shared" si="182"/>
        <v>80.137831877015273</v>
      </c>
      <c r="F366" s="355">
        <v>124.95861000000001</v>
      </c>
      <c r="G366" s="355">
        <v>79.338800000000006</v>
      </c>
      <c r="H366" s="355">
        <v>85.289209999999997</v>
      </c>
      <c r="I366" s="355">
        <v>109.09085</v>
      </c>
      <c r="J366" s="355">
        <v>101.15697</v>
      </c>
      <c r="K366" s="355">
        <v>105.12391000000001</v>
      </c>
      <c r="L366" s="355">
        <v>103.14044</v>
      </c>
      <c r="M366" s="355">
        <v>291.57008999999999</v>
      </c>
      <c r="N366" s="355">
        <v>180.49576999999999</v>
      </c>
      <c r="O366" s="355">
        <v>214.21476000000001</v>
      </c>
      <c r="P366" s="355">
        <v>162.64454000000001</v>
      </c>
      <c r="Q366" s="355">
        <v>205.36848380000001</v>
      </c>
      <c r="R366" s="82">
        <v>85.78</v>
      </c>
      <c r="S366" s="82">
        <v>107.21</v>
      </c>
      <c r="T366" s="82">
        <v>97.6</v>
      </c>
      <c r="U366" s="82">
        <v>132.15</v>
      </c>
      <c r="V366" s="82">
        <v>154.29</v>
      </c>
      <c r="W366" s="82">
        <v>216.76</v>
      </c>
      <c r="X366" s="82">
        <v>234.42</v>
      </c>
      <c r="Y366" s="82">
        <v>94.29</v>
      </c>
      <c r="Z366" s="82"/>
      <c r="AA366" s="82">
        <v>238.04</v>
      </c>
      <c r="AB366" s="82">
        <v>238.62</v>
      </c>
      <c r="AC366" s="82">
        <v>118.59</v>
      </c>
      <c r="AD366" s="82">
        <v>416.22</v>
      </c>
      <c r="AE366" s="82">
        <v>164.29082009999999</v>
      </c>
      <c r="AF366" s="61">
        <v>137.67265269999999</v>
      </c>
      <c r="AG366" s="10">
        <v>155.56355210000001</v>
      </c>
      <c r="AH366" s="10">
        <v>108.65448660000001</v>
      </c>
      <c r="AI366" s="355">
        <v>147.03463109999998</v>
      </c>
      <c r="AK366" s="450">
        <f t="shared" si="183"/>
        <v>62.999047138895897</v>
      </c>
      <c r="AL366" s="450">
        <f t="shared" si="184"/>
        <v>39.999395008822788</v>
      </c>
      <c r="AM366" s="450">
        <f t="shared" si="185"/>
        <v>42.999349634484496</v>
      </c>
      <c r="AN366" s="450">
        <f t="shared" si="186"/>
        <v>54.999168137131335</v>
      </c>
      <c r="AO366" s="450">
        <f t="shared" si="187"/>
        <v>50.999228636249057</v>
      </c>
      <c r="AP366" s="450">
        <f t="shared" si="188"/>
        <v>52.999198386690196</v>
      </c>
      <c r="AQ366" s="450">
        <f t="shared" si="189"/>
        <v>51.99921351146962</v>
      </c>
      <c r="AR366" s="450">
        <f t="shared" si="190"/>
        <v>146.99777665742374</v>
      </c>
      <c r="AS366" s="450">
        <f t="shared" si="191"/>
        <v>90.998623645071831</v>
      </c>
      <c r="AT366" s="450">
        <f t="shared" si="192"/>
        <v>107.99836652382153</v>
      </c>
      <c r="AU366" s="450">
        <f t="shared" si="193"/>
        <v>81.998759768086714</v>
      </c>
      <c r="AV366" s="450">
        <f t="shared" si="194"/>
        <v>103.53843398033779</v>
      </c>
      <c r="AW366" s="450">
        <f t="shared" si="195"/>
        <v>43.246785984371058</v>
      </c>
      <c r="AX366" s="450">
        <f t="shared" si="196"/>
        <v>54.050920090748676</v>
      </c>
      <c r="AY366" s="450">
        <f t="shared" si="197"/>
        <v>49.205949079909246</v>
      </c>
      <c r="AZ366" s="450">
        <f t="shared" si="198"/>
        <v>66.624653390471394</v>
      </c>
      <c r="BA366" s="450">
        <f t="shared" si="199"/>
        <v>77.786740610032766</v>
      </c>
      <c r="BB366" s="450">
        <f t="shared" si="200"/>
        <v>109.28157297706075</v>
      </c>
      <c r="BC366" s="450">
        <f t="shared" si="201"/>
        <v>118.185026468364</v>
      </c>
      <c r="BD366" s="450">
        <f t="shared" si="202"/>
        <v>47.537181749432825</v>
      </c>
      <c r="BE366" s="450">
        <f t="shared" si="203"/>
        <v>0</v>
      </c>
      <c r="BF366" s="450">
        <f t="shared" si="204"/>
        <v>120.01008318628686</v>
      </c>
      <c r="BG366" s="450">
        <f t="shared" si="205"/>
        <v>120.30249558860599</v>
      </c>
      <c r="BH366" s="450">
        <f t="shared" si="206"/>
        <v>59.788253087975804</v>
      </c>
      <c r="BI366" s="450">
        <f t="shared" si="207"/>
        <v>209.84118981598186</v>
      </c>
      <c r="BJ366" s="450">
        <f t="shared" si="208"/>
        <v>82.82874721451978</v>
      </c>
      <c r="BK366" s="450">
        <f t="shared" si="209"/>
        <v>69.408950189059738</v>
      </c>
      <c r="BL366" s="450">
        <f t="shared" si="210"/>
        <v>78.428813763549286</v>
      </c>
      <c r="BM366" s="450">
        <f t="shared" si="211"/>
        <v>54.779171464582816</v>
      </c>
      <c r="BN366" s="450">
        <f t="shared" si="212"/>
        <v>74.128878800100821</v>
      </c>
      <c r="BQ366" s="549">
        <f t="shared" si="215"/>
        <v>41538</v>
      </c>
      <c r="BR366" s="450">
        <f t="shared" si="213"/>
        <v>102.9540130199143</v>
      </c>
      <c r="BT366" s="450">
        <f t="shared" si="216"/>
        <v>68.016801789765566</v>
      </c>
    </row>
    <row r="367" spans="1:72">
      <c r="A367" s="6">
        <v>9</v>
      </c>
      <c r="B367" s="6">
        <v>22</v>
      </c>
      <c r="C367" s="143">
        <f t="shared" si="214"/>
        <v>41173</v>
      </c>
      <c r="D367" s="82">
        <f t="shared" si="181"/>
        <v>166.2793806896552</v>
      </c>
      <c r="E367" s="82">
        <f t="shared" si="182"/>
        <v>83.832566507008025</v>
      </c>
      <c r="F367" s="355">
        <v>134.87595999999999</v>
      </c>
      <c r="G367" s="355">
        <v>71.404920000000004</v>
      </c>
      <c r="H367" s="355">
        <v>69.421450000000007</v>
      </c>
      <c r="I367" s="355">
        <v>109.09085</v>
      </c>
      <c r="J367" s="355">
        <v>109.09085</v>
      </c>
      <c r="K367" s="355">
        <v>95.206559999999996</v>
      </c>
      <c r="L367" s="355">
        <v>103.14044</v>
      </c>
      <c r="M367" s="355">
        <v>222.14864</v>
      </c>
      <c r="N367" s="355">
        <v>152.72719000000001</v>
      </c>
      <c r="O367" s="355">
        <v>239.99987000000002</v>
      </c>
      <c r="P367" s="355">
        <v>232.06599</v>
      </c>
      <c r="Q367" s="355">
        <v>210.54534050000001</v>
      </c>
      <c r="R367" s="82">
        <v>85.9</v>
      </c>
      <c r="S367" s="82">
        <v>126.38</v>
      </c>
      <c r="T367" s="82">
        <v>100.4</v>
      </c>
      <c r="U367" s="82">
        <v>132.72999999999999</v>
      </c>
      <c r="V367" s="82">
        <v>154.78</v>
      </c>
      <c r="W367" s="82">
        <v>210.72</v>
      </c>
      <c r="X367" s="82">
        <v>244.69</v>
      </c>
      <c r="Y367" s="82">
        <v>64.8</v>
      </c>
      <c r="Z367" s="82"/>
      <c r="AA367" s="82">
        <v>265</v>
      </c>
      <c r="AB367" s="82">
        <v>303.16000000000003</v>
      </c>
      <c r="AC367" s="82">
        <v>121.21</v>
      </c>
      <c r="AD367" s="82">
        <v>370.35</v>
      </c>
      <c r="AE367" s="82">
        <v>267.01473140000002</v>
      </c>
      <c r="AF367" s="61">
        <v>130.33381369999998</v>
      </c>
      <c r="AG367" s="10">
        <v>174.38668240000001</v>
      </c>
      <c r="AH367" s="10">
        <v>187.9932866</v>
      </c>
      <c r="AI367" s="355">
        <v>132.53546539999999</v>
      </c>
      <c r="AK367" s="450">
        <f t="shared" si="183"/>
        <v>67.998971514998729</v>
      </c>
      <c r="AL367" s="450">
        <f t="shared" si="184"/>
        <v>35.99945550794051</v>
      </c>
      <c r="AM367" s="450">
        <f t="shared" si="185"/>
        <v>34.999470632719941</v>
      </c>
      <c r="AN367" s="450">
        <f t="shared" si="186"/>
        <v>54.999168137131335</v>
      </c>
      <c r="AO367" s="450">
        <f t="shared" si="187"/>
        <v>54.999168137131335</v>
      </c>
      <c r="AP367" s="450">
        <f t="shared" si="188"/>
        <v>47.999274010587342</v>
      </c>
      <c r="AQ367" s="450">
        <f t="shared" si="189"/>
        <v>51.99921351146962</v>
      </c>
      <c r="AR367" s="450">
        <f t="shared" si="190"/>
        <v>111.99830602470381</v>
      </c>
      <c r="AS367" s="450">
        <f t="shared" si="191"/>
        <v>76.998835391983874</v>
      </c>
      <c r="AT367" s="450">
        <f t="shared" si="192"/>
        <v>120.99816990168894</v>
      </c>
      <c r="AU367" s="450">
        <f t="shared" si="193"/>
        <v>116.99823040080665</v>
      </c>
      <c r="AV367" s="450">
        <f t="shared" si="194"/>
        <v>106.14839450466347</v>
      </c>
      <c r="AW367" s="450">
        <f t="shared" si="195"/>
        <v>43.307285102092266</v>
      </c>
      <c r="AX367" s="450">
        <f t="shared" si="196"/>
        <v>63.715654146710357</v>
      </c>
      <c r="AY367" s="450">
        <f t="shared" si="197"/>
        <v>50.617595160070586</v>
      </c>
      <c r="AZ367" s="450">
        <f t="shared" si="198"/>
        <v>66.91706579279051</v>
      </c>
      <c r="BA367" s="450">
        <f t="shared" si="199"/>
        <v>78.033778674060997</v>
      </c>
      <c r="BB367" s="450">
        <f t="shared" si="200"/>
        <v>106.23645071842702</v>
      </c>
      <c r="BC367" s="450">
        <f t="shared" si="201"/>
        <v>123.36274262667003</v>
      </c>
      <c r="BD367" s="450">
        <f t="shared" si="202"/>
        <v>32.669523569447946</v>
      </c>
      <c r="BE367" s="450">
        <f t="shared" si="203"/>
        <v>0</v>
      </c>
      <c r="BF367" s="450">
        <f t="shared" si="204"/>
        <v>133.60221830098311</v>
      </c>
      <c r="BG367" s="450">
        <f t="shared" si="205"/>
        <v>152.84093773632469</v>
      </c>
      <c r="BH367" s="450">
        <f t="shared" si="206"/>
        <v>61.109150491555326</v>
      </c>
      <c r="BI367" s="450">
        <f t="shared" si="207"/>
        <v>186.71540206705319</v>
      </c>
      <c r="BJ367" s="450">
        <f t="shared" si="208"/>
        <v>134.61796390219311</v>
      </c>
      <c r="BK367" s="450">
        <f t="shared" si="209"/>
        <v>65.709006150743619</v>
      </c>
      <c r="BL367" s="450">
        <f t="shared" si="210"/>
        <v>87.91867022939249</v>
      </c>
      <c r="BM367" s="450">
        <f t="shared" si="211"/>
        <v>94.77856647340559</v>
      </c>
      <c r="BN367" s="450">
        <f t="shared" si="212"/>
        <v>66.818989362238469</v>
      </c>
      <c r="BQ367" s="549">
        <f t="shared" si="215"/>
        <v>41539</v>
      </c>
      <c r="BR367" s="450">
        <f t="shared" si="213"/>
        <v>106.30918834131585</v>
      </c>
      <c r="BT367" s="450">
        <f t="shared" si="216"/>
        <v>67.458018653894612</v>
      </c>
    </row>
    <row r="368" spans="1:72">
      <c r="A368" s="6">
        <v>9</v>
      </c>
      <c r="B368" s="6">
        <v>23</v>
      </c>
      <c r="C368" s="143">
        <f t="shared" si="214"/>
        <v>41174</v>
      </c>
      <c r="D368" s="82">
        <f t="shared" si="181"/>
        <v>156.64411963103447</v>
      </c>
      <c r="E368" s="82">
        <f t="shared" si="182"/>
        <v>78.97478642532252</v>
      </c>
      <c r="F368" s="355">
        <v>9.9173500000000008</v>
      </c>
      <c r="G368" s="355">
        <v>107.10738000000001</v>
      </c>
      <c r="H368" s="355">
        <v>65.454509999999999</v>
      </c>
      <c r="I368" s="355">
        <v>109.09085</v>
      </c>
      <c r="J368" s="355">
        <v>126.94208</v>
      </c>
      <c r="K368" s="355">
        <v>57.520630000000004</v>
      </c>
      <c r="L368" s="355">
        <v>95.206559999999996</v>
      </c>
      <c r="M368" s="355">
        <v>241.98334</v>
      </c>
      <c r="N368" s="355">
        <v>144.79330999999999</v>
      </c>
      <c r="O368" s="355">
        <v>210.24782000000002</v>
      </c>
      <c r="P368" s="355">
        <v>206.28088</v>
      </c>
      <c r="Q368" s="355">
        <v>230.45937929999999</v>
      </c>
      <c r="R368" s="82">
        <v>76.64</v>
      </c>
      <c r="S368" s="82">
        <v>90.48</v>
      </c>
      <c r="T368" s="82">
        <v>90.64</v>
      </c>
      <c r="U368" s="82">
        <v>132.38999999999999</v>
      </c>
      <c r="V368" s="82">
        <v>114.75</v>
      </c>
      <c r="W368" s="82">
        <v>173</v>
      </c>
      <c r="X368" s="82">
        <v>223.56</v>
      </c>
      <c r="Y368" s="82">
        <v>42.91</v>
      </c>
      <c r="Z368" s="82"/>
      <c r="AA368" s="82">
        <v>328.96</v>
      </c>
      <c r="AB368" s="82">
        <v>293.25</v>
      </c>
      <c r="AC368" s="82">
        <v>126.39</v>
      </c>
      <c r="AD368" s="82">
        <v>344.21</v>
      </c>
      <c r="AE368" s="82">
        <v>352.32377609999998</v>
      </c>
      <c r="AF368" s="61">
        <v>121.64621510000001</v>
      </c>
      <c r="AG368" s="10">
        <v>130.9685241</v>
      </c>
      <c r="AH368" s="10">
        <v>169.2296604</v>
      </c>
      <c r="AI368" s="355">
        <v>126.32720430000001</v>
      </c>
      <c r="AK368" s="450">
        <f t="shared" si="183"/>
        <v>4.9999243761028485</v>
      </c>
      <c r="AL368" s="450">
        <f t="shared" si="184"/>
        <v>53.999183261910765</v>
      </c>
      <c r="AM368" s="450">
        <f t="shared" si="185"/>
        <v>32.999500882278802</v>
      </c>
      <c r="AN368" s="450">
        <f t="shared" si="186"/>
        <v>54.999168137131335</v>
      </c>
      <c r="AO368" s="450">
        <f t="shared" si="187"/>
        <v>63.999032014116459</v>
      </c>
      <c r="AP368" s="450">
        <f t="shared" si="188"/>
        <v>28.999561381396521</v>
      </c>
      <c r="AQ368" s="450">
        <f t="shared" si="189"/>
        <v>47.999274010587342</v>
      </c>
      <c r="AR368" s="450">
        <f t="shared" si="190"/>
        <v>121.9981547769095</v>
      </c>
      <c r="AS368" s="450">
        <f t="shared" si="191"/>
        <v>72.998895891101583</v>
      </c>
      <c r="AT368" s="450">
        <f t="shared" si="192"/>
        <v>105.99839677338039</v>
      </c>
      <c r="AU368" s="450">
        <f t="shared" si="193"/>
        <v>103.99842702293924</v>
      </c>
      <c r="AV368" s="450">
        <f t="shared" si="194"/>
        <v>116.18824265187799</v>
      </c>
      <c r="AW368" s="450">
        <f t="shared" si="195"/>
        <v>38.638769851273004</v>
      </c>
      <c r="AX368" s="450">
        <f t="shared" si="196"/>
        <v>45.616334761784728</v>
      </c>
      <c r="AY368" s="450">
        <f t="shared" si="197"/>
        <v>45.697000252079654</v>
      </c>
      <c r="AZ368" s="450">
        <f t="shared" si="198"/>
        <v>66.74565162591378</v>
      </c>
      <c r="BA368" s="450">
        <f t="shared" si="199"/>
        <v>57.852281320897404</v>
      </c>
      <c r="BB368" s="450">
        <f t="shared" si="200"/>
        <v>87.219561381396517</v>
      </c>
      <c r="BC368" s="450">
        <f t="shared" si="201"/>
        <v>112.70985631459541</v>
      </c>
      <c r="BD368" s="450">
        <f t="shared" si="202"/>
        <v>21.633476178472396</v>
      </c>
      <c r="BE368" s="450">
        <f t="shared" si="203"/>
        <v>0</v>
      </c>
      <c r="BF368" s="450">
        <f t="shared" si="204"/>
        <v>165.84824804638265</v>
      </c>
      <c r="BG368" s="450">
        <f t="shared" si="205"/>
        <v>147.84471893118226</v>
      </c>
      <c r="BH368" s="450">
        <f t="shared" si="206"/>
        <v>63.720695739853795</v>
      </c>
      <c r="BI368" s="450">
        <f t="shared" si="207"/>
        <v>173.53667759011847</v>
      </c>
      <c r="BJ368" s="450">
        <f t="shared" si="208"/>
        <v>177.62731338542977</v>
      </c>
      <c r="BK368" s="450">
        <f t="shared" si="209"/>
        <v>61.329072397277542</v>
      </c>
      <c r="BL368" s="450">
        <f t="shared" si="210"/>
        <v>66.029001310814209</v>
      </c>
      <c r="BM368" s="450">
        <f t="shared" si="211"/>
        <v>85.318709553819005</v>
      </c>
      <c r="BN368" s="450">
        <f t="shared" si="212"/>
        <v>63.689036702798084</v>
      </c>
      <c r="BQ368" s="549">
        <f t="shared" si="215"/>
        <v>41540</v>
      </c>
      <c r="BR368" s="450">
        <f t="shared" si="213"/>
        <v>94.50918521552812</v>
      </c>
      <c r="BT368" s="450">
        <f t="shared" si="216"/>
        <v>63.859863876985131</v>
      </c>
    </row>
    <row r="369" spans="1:72">
      <c r="A369" s="6">
        <v>9</v>
      </c>
      <c r="B369" s="6">
        <v>24</v>
      </c>
      <c r="C369" s="143">
        <f t="shared" si="214"/>
        <v>41175</v>
      </c>
      <c r="D369" s="82">
        <f t="shared" si="181"/>
        <v>157.01808575517242</v>
      </c>
      <c r="E369" s="82">
        <f t="shared" si="182"/>
        <v>79.16332778170198</v>
      </c>
      <c r="F369" s="355">
        <v>124.95861000000001</v>
      </c>
      <c r="G369" s="355">
        <v>115.04126000000001</v>
      </c>
      <c r="H369" s="355">
        <v>111.07432</v>
      </c>
      <c r="I369" s="355">
        <v>117.02473000000001</v>
      </c>
      <c r="J369" s="355">
        <v>107.10738000000001</v>
      </c>
      <c r="K369" s="355">
        <v>85.289209999999997</v>
      </c>
      <c r="L369" s="355">
        <v>113.05779</v>
      </c>
      <c r="M369" s="355">
        <v>226.11557999999999</v>
      </c>
      <c r="N369" s="355">
        <v>144.79330999999999</v>
      </c>
      <c r="O369" s="355">
        <v>180.49576999999999</v>
      </c>
      <c r="P369" s="355">
        <v>188.42965000000001</v>
      </c>
      <c r="Q369" s="355">
        <v>230.51888339999999</v>
      </c>
      <c r="R369" s="82">
        <v>87.35</v>
      </c>
      <c r="S369" s="82">
        <v>82.82</v>
      </c>
      <c r="T369" s="82">
        <v>91.35</v>
      </c>
      <c r="U369" s="82">
        <v>109.89</v>
      </c>
      <c r="V369" s="82">
        <v>123.34</v>
      </c>
      <c r="W369" s="82">
        <v>146.27000000000001</v>
      </c>
      <c r="X369" s="82">
        <v>175.67</v>
      </c>
      <c r="Y369" s="82">
        <v>43.35</v>
      </c>
      <c r="Z369" s="82"/>
      <c r="AA369" s="82">
        <v>306.54000000000002</v>
      </c>
      <c r="AB369" s="82">
        <v>297.58999999999997</v>
      </c>
      <c r="AC369" s="82">
        <v>128.82</v>
      </c>
      <c r="AD369" s="82">
        <v>411.24</v>
      </c>
      <c r="AE369" s="82">
        <v>301.15025010000005</v>
      </c>
      <c r="AF369" s="61">
        <v>110.5982872</v>
      </c>
      <c r="AG369" s="10">
        <v>88.859455999999994</v>
      </c>
      <c r="AH369" s="10">
        <v>171.9073449</v>
      </c>
      <c r="AI369" s="355">
        <v>132.87265529999999</v>
      </c>
      <c r="AK369" s="450">
        <f t="shared" si="183"/>
        <v>62.999047138895897</v>
      </c>
      <c r="AL369" s="450">
        <f t="shared" si="184"/>
        <v>57.999122762793043</v>
      </c>
      <c r="AM369" s="450">
        <f t="shared" si="185"/>
        <v>55.999153012351904</v>
      </c>
      <c r="AN369" s="450">
        <f t="shared" si="186"/>
        <v>58.999107638013612</v>
      </c>
      <c r="AO369" s="450">
        <f t="shared" si="187"/>
        <v>53.999183261910765</v>
      </c>
      <c r="AP369" s="450">
        <f t="shared" si="188"/>
        <v>42.999349634484496</v>
      </c>
      <c r="AQ369" s="450">
        <f t="shared" si="189"/>
        <v>56.999137887572473</v>
      </c>
      <c r="AR369" s="450">
        <f t="shared" si="190"/>
        <v>113.99827577514495</v>
      </c>
      <c r="AS369" s="450">
        <f t="shared" si="191"/>
        <v>72.998895891101583</v>
      </c>
      <c r="AT369" s="450">
        <f t="shared" si="192"/>
        <v>90.998623645071831</v>
      </c>
      <c r="AU369" s="450">
        <f t="shared" si="193"/>
        <v>94.998563145954122</v>
      </c>
      <c r="AV369" s="450">
        <f t="shared" si="194"/>
        <v>116.2182421981346</v>
      </c>
      <c r="AW369" s="450">
        <f t="shared" si="195"/>
        <v>44.03831610789009</v>
      </c>
      <c r="AX369" s="450">
        <f t="shared" si="196"/>
        <v>41.754474413914792</v>
      </c>
      <c r="AY369" s="450">
        <f t="shared" si="197"/>
        <v>46.054953365263422</v>
      </c>
      <c r="AZ369" s="450">
        <f t="shared" si="198"/>
        <v>55.402067053188809</v>
      </c>
      <c r="BA369" s="450">
        <f t="shared" si="199"/>
        <v>62.183009831106631</v>
      </c>
      <c r="BB369" s="450">
        <f t="shared" si="200"/>
        <v>73.743382908999251</v>
      </c>
      <c r="BC369" s="450">
        <f t="shared" si="201"/>
        <v>88.565666750693211</v>
      </c>
      <c r="BD369" s="450">
        <f t="shared" si="202"/>
        <v>21.855306276783462</v>
      </c>
      <c r="BE369" s="450">
        <f t="shared" si="203"/>
        <v>0</v>
      </c>
      <c r="BF369" s="450">
        <f t="shared" si="204"/>
        <v>154.54499621880515</v>
      </c>
      <c r="BG369" s="450">
        <f t="shared" si="205"/>
        <v>150.03277035543229</v>
      </c>
      <c r="BH369" s="450">
        <f t="shared" si="206"/>
        <v>64.945802873708089</v>
      </c>
      <c r="BI369" s="450">
        <f t="shared" si="207"/>
        <v>207.33047643055207</v>
      </c>
      <c r="BJ369" s="450">
        <f t="shared" si="208"/>
        <v>151.82770360473913</v>
      </c>
      <c r="BK369" s="450">
        <f t="shared" si="209"/>
        <v>55.759156642298969</v>
      </c>
      <c r="BL369" s="450">
        <f t="shared" si="210"/>
        <v>44.799322409881519</v>
      </c>
      <c r="BM369" s="450">
        <f t="shared" si="211"/>
        <v>86.668689135366776</v>
      </c>
      <c r="BN369" s="450">
        <f t="shared" si="212"/>
        <v>66.988986791025965</v>
      </c>
      <c r="BQ369" s="549">
        <f t="shared" si="215"/>
        <v>41541</v>
      </c>
      <c r="BR369" s="450">
        <f t="shared" si="213"/>
        <v>102.98533300983112</v>
      </c>
      <c r="BT369" s="450">
        <f t="shared" si="216"/>
        <v>62.59102848500126</v>
      </c>
    </row>
    <row r="370" spans="1:72">
      <c r="A370" s="6">
        <v>9</v>
      </c>
      <c r="B370" s="6">
        <v>25</v>
      </c>
      <c r="C370" s="143">
        <f t="shared" si="214"/>
        <v>41176</v>
      </c>
      <c r="D370" s="82">
        <f t="shared" si="181"/>
        <v>156.83713852068962</v>
      </c>
      <c r="E370" s="82">
        <f t="shared" si="182"/>
        <v>79.072100168235266</v>
      </c>
      <c r="F370" s="355">
        <v>126.94208</v>
      </c>
      <c r="G370" s="355">
        <v>107.10738000000001</v>
      </c>
      <c r="H370" s="355">
        <v>103.14044</v>
      </c>
      <c r="I370" s="355">
        <v>119.0082</v>
      </c>
      <c r="J370" s="355">
        <v>61.487570000000005</v>
      </c>
      <c r="K370" s="355">
        <v>158.67760000000001</v>
      </c>
      <c r="L370" s="355">
        <v>93.223089999999999</v>
      </c>
      <c r="M370" s="355">
        <v>196.36353</v>
      </c>
      <c r="N370" s="355">
        <v>144.79330999999999</v>
      </c>
      <c r="O370" s="355">
        <v>220.16517000000002</v>
      </c>
      <c r="P370" s="355">
        <v>174.54536000000002</v>
      </c>
      <c r="Q370" s="355">
        <v>260.52878449999997</v>
      </c>
      <c r="R370" s="82">
        <v>78.099999999999994</v>
      </c>
      <c r="S370" s="82">
        <v>111.3</v>
      </c>
      <c r="T370" s="82">
        <v>109.11</v>
      </c>
      <c r="U370" s="82">
        <v>124.91</v>
      </c>
      <c r="V370" s="82">
        <v>133.13</v>
      </c>
      <c r="W370" s="82">
        <v>124.69</v>
      </c>
      <c r="X370" s="82">
        <v>195.97</v>
      </c>
      <c r="Y370" s="82">
        <v>95.04</v>
      </c>
      <c r="Z370" s="82"/>
      <c r="AA370" s="82">
        <v>290.89999999999998</v>
      </c>
      <c r="AB370" s="82">
        <v>261.16000000000003</v>
      </c>
      <c r="AC370" s="82">
        <v>101.3</v>
      </c>
      <c r="AD370" s="82">
        <v>467.27</v>
      </c>
      <c r="AE370" s="82">
        <v>201.56022140000002</v>
      </c>
      <c r="AF370" s="61">
        <v>102.50572960000001</v>
      </c>
      <c r="AG370" s="10">
        <v>108.41647019999999</v>
      </c>
      <c r="AH370" s="10">
        <v>156.83297289999999</v>
      </c>
      <c r="AI370" s="355">
        <v>120.0991085</v>
      </c>
      <c r="AK370" s="450">
        <f t="shared" si="183"/>
        <v>63.999032014116459</v>
      </c>
      <c r="AL370" s="450">
        <f t="shared" si="184"/>
        <v>53.999183261910765</v>
      </c>
      <c r="AM370" s="450">
        <f t="shared" si="185"/>
        <v>51.99921351146962</v>
      </c>
      <c r="AN370" s="450">
        <f t="shared" si="186"/>
        <v>59.999092513234181</v>
      </c>
      <c r="AO370" s="450">
        <f t="shared" si="187"/>
        <v>30.999531131837664</v>
      </c>
      <c r="AP370" s="450">
        <f t="shared" si="188"/>
        <v>79.998790017645575</v>
      </c>
      <c r="AQ370" s="450">
        <f t="shared" si="189"/>
        <v>46.999289135366773</v>
      </c>
      <c r="AR370" s="450">
        <f t="shared" si="190"/>
        <v>98.9985026468364</v>
      </c>
      <c r="AS370" s="450">
        <f t="shared" si="191"/>
        <v>72.998895891101583</v>
      </c>
      <c r="AT370" s="450">
        <f t="shared" si="192"/>
        <v>110.99832114948325</v>
      </c>
      <c r="AU370" s="450">
        <f t="shared" si="193"/>
        <v>87.998669019410144</v>
      </c>
      <c r="AV370" s="450">
        <f t="shared" si="194"/>
        <v>131.34801336022181</v>
      </c>
      <c r="AW370" s="450">
        <f t="shared" si="195"/>
        <v>39.374842450214267</v>
      </c>
      <c r="AX370" s="450">
        <f t="shared" si="196"/>
        <v>56.112931686412907</v>
      </c>
      <c r="AY370" s="450">
        <f t="shared" si="197"/>
        <v>55.008822788001005</v>
      </c>
      <c r="AZ370" s="450">
        <f t="shared" si="198"/>
        <v>62.974539954625662</v>
      </c>
      <c r="BA370" s="450">
        <f t="shared" si="199"/>
        <v>67.118729518527857</v>
      </c>
      <c r="BB370" s="450">
        <f t="shared" si="200"/>
        <v>62.863624905470125</v>
      </c>
      <c r="BC370" s="450">
        <f t="shared" si="201"/>
        <v>98.800100831862864</v>
      </c>
      <c r="BD370" s="450">
        <f t="shared" si="202"/>
        <v>47.91530123519032</v>
      </c>
      <c r="BE370" s="450">
        <f t="shared" si="203"/>
        <v>0</v>
      </c>
      <c r="BF370" s="450">
        <f t="shared" si="204"/>
        <v>146.65994454247542</v>
      </c>
      <c r="BG370" s="450">
        <f t="shared" si="205"/>
        <v>131.66624653390471</v>
      </c>
      <c r="BH370" s="450">
        <f t="shared" si="206"/>
        <v>51.071338542979582</v>
      </c>
      <c r="BI370" s="450">
        <f t="shared" si="207"/>
        <v>235.57852281320896</v>
      </c>
      <c r="BJ370" s="450">
        <f t="shared" si="208"/>
        <v>101.6184630199143</v>
      </c>
      <c r="BK370" s="450">
        <f t="shared" si="209"/>
        <v>51.679218351399044</v>
      </c>
      <c r="BL370" s="450">
        <f t="shared" si="210"/>
        <v>54.659173279556335</v>
      </c>
      <c r="BM370" s="450">
        <f t="shared" si="211"/>
        <v>79.068804083690438</v>
      </c>
      <c r="BN370" s="450">
        <f t="shared" si="212"/>
        <v>60.549084194605491</v>
      </c>
      <c r="BQ370" s="549">
        <f t="shared" si="215"/>
        <v>41542</v>
      </c>
      <c r="BR370" s="450">
        <f t="shared" si="213"/>
        <v>108.36131869170657</v>
      </c>
      <c r="BT370" s="450">
        <f t="shared" si="216"/>
        <v>62.919082430047894</v>
      </c>
    </row>
    <row r="371" spans="1:72">
      <c r="A371" s="6">
        <v>9</v>
      </c>
      <c r="B371" s="6">
        <v>26</v>
      </c>
      <c r="C371" s="143">
        <f t="shared" si="214"/>
        <v>41177</v>
      </c>
      <c r="D371" s="82">
        <f t="shared" si="181"/>
        <v>158.76958822413798</v>
      </c>
      <c r="E371" s="82">
        <f t="shared" si="182"/>
        <v>80.046377421457336</v>
      </c>
      <c r="F371" s="355">
        <v>134.87595999999999</v>
      </c>
      <c r="G371" s="355">
        <v>168.59495000000001</v>
      </c>
      <c r="H371" s="355">
        <v>101.15697</v>
      </c>
      <c r="I371" s="355">
        <v>119.0082</v>
      </c>
      <c r="J371" s="355">
        <v>71.404920000000004</v>
      </c>
      <c r="K371" s="355">
        <v>109.09085</v>
      </c>
      <c r="L371" s="355">
        <v>103.14044</v>
      </c>
      <c r="M371" s="355">
        <v>226.11557999999999</v>
      </c>
      <c r="N371" s="355">
        <v>154.71066000000002</v>
      </c>
      <c r="O371" s="355">
        <v>210.24782000000002</v>
      </c>
      <c r="P371" s="355">
        <v>196.36353</v>
      </c>
      <c r="Q371" s="355">
        <v>300.17834980000003</v>
      </c>
      <c r="R371" s="82">
        <v>78.239999999999995</v>
      </c>
      <c r="S371" s="82">
        <v>47.78</v>
      </c>
      <c r="T371" s="82">
        <v>91.97</v>
      </c>
      <c r="U371" s="82">
        <v>122.22</v>
      </c>
      <c r="V371" s="82">
        <v>110.48</v>
      </c>
      <c r="W371" s="82">
        <v>171.91</v>
      </c>
      <c r="X371" s="82">
        <v>243.9</v>
      </c>
      <c r="Y371" s="82">
        <v>47.65</v>
      </c>
      <c r="Z371" s="82"/>
      <c r="AA371" s="82">
        <v>247.92</v>
      </c>
      <c r="AB371" s="82">
        <v>280.95999999999998</v>
      </c>
      <c r="AC371" s="82">
        <v>120.53</v>
      </c>
      <c r="AD371" s="82">
        <v>371.9</v>
      </c>
      <c r="AE371" s="82">
        <v>187.53708850000001</v>
      </c>
      <c r="AF371" s="61">
        <v>109.8247339</v>
      </c>
      <c r="AG371" s="10">
        <v>200.1519577</v>
      </c>
      <c r="AH371" s="10">
        <v>156.89247699999999</v>
      </c>
      <c r="AI371" s="355">
        <v>119.5635716</v>
      </c>
      <c r="AK371" s="450">
        <f t="shared" si="183"/>
        <v>67.998971514998729</v>
      </c>
      <c r="AL371" s="450">
        <f t="shared" si="184"/>
        <v>84.998714393748429</v>
      </c>
      <c r="AM371" s="450">
        <f t="shared" si="185"/>
        <v>50.999228636249057</v>
      </c>
      <c r="AN371" s="450">
        <f t="shared" si="186"/>
        <v>59.999092513234181</v>
      </c>
      <c r="AO371" s="450">
        <f t="shared" si="187"/>
        <v>35.99945550794051</v>
      </c>
      <c r="AP371" s="450">
        <f t="shared" si="188"/>
        <v>54.999168137131335</v>
      </c>
      <c r="AQ371" s="450">
        <f t="shared" si="189"/>
        <v>51.99921351146962</v>
      </c>
      <c r="AR371" s="450">
        <f t="shared" si="190"/>
        <v>113.99827577514495</v>
      </c>
      <c r="AS371" s="450">
        <f t="shared" si="191"/>
        <v>77.998820267204451</v>
      </c>
      <c r="AT371" s="450">
        <f t="shared" si="192"/>
        <v>105.99839677338039</v>
      </c>
      <c r="AU371" s="450">
        <f t="shared" si="193"/>
        <v>98.9985026468364</v>
      </c>
      <c r="AV371" s="450">
        <f t="shared" si="194"/>
        <v>151.33771101588104</v>
      </c>
      <c r="AW371" s="450">
        <f t="shared" si="195"/>
        <v>39.44542475422233</v>
      </c>
      <c r="AX371" s="450">
        <f t="shared" si="196"/>
        <v>24.088732039324427</v>
      </c>
      <c r="AY371" s="450">
        <f t="shared" si="197"/>
        <v>46.367532140156285</v>
      </c>
      <c r="AZ371" s="450">
        <f t="shared" si="198"/>
        <v>61.618351399042098</v>
      </c>
      <c r="BA371" s="450">
        <f t="shared" si="199"/>
        <v>55.699521048651377</v>
      </c>
      <c r="BB371" s="450">
        <f t="shared" si="200"/>
        <v>86.670027728762292</v>
      </c>
      <c r="BC371" s="450">
        <f t="shared" si="201"/>
        <v>122.96445676833879</v>
      </c>
      <c r="BD371" s="450">
        <f t="shared" si="202"/>
        <v>24.023191328459792</v>
      </c>
      <c r="BE371" s="450">
        <f t="shared" si="203"/>
        <v>0</v>
      </c>
      <c r="BF371" s="450">
        <f t="shared" si="204"/>
        <v>124.99117721199899</v>
      </c>
      <c r="BG371" s="450">
        <f t="shared" si="205"/>
        <v>141.64860095790269</v>
      </c>
      <c r="BH371" s="450">
        <f t="shared" si="206"/>
        <v>60.766322157801866</v>
      </c>
      <c r="BI371" s="450">
        <f t="shared" si="207"/>
        <v>187.49684900428534</v>
      </c>
      <c r="BJ371" s="450">
        <f t="shared" si="208"/>
        <v>94.54856995210487</v>
      </c>
      <c r="BK371" s="450">
        <f t="shared" si="209"/>
        <v>55.36916254096294</v>
      </c>
      <c r="BL371" s="450">
        <f t="shared" si="210"/>
        <v>100.90847375850768</v>
      </c>
      <c r="BM371" s="450">
        <f t="shared" si="211"/>
        <v>79.098803629947056</v>
      </c>
      <c r="BN371" s="450">
        <f t="shared" si="212"/>
        <v>60.279088278295944</v>
      </c>
      <c r="BQ371" s="549">
        <f t="shared" si="215"/>
        <v>41543</v>
      </c>
      <c r="BR371" s="450">
        <f t="shared" si="213"/>
        <v>94.416084055961676</v>
      </c>
      <c r="BT371" s="450">
        <f t="shared" si="216"/>
        <v>64.808661457020406</v>
      </c>
    </row>
    <row r="372" spans="1:72">
      <c r="A372" s="6">
        <v>9</v>
      </c>
      <c r="B372" s="6">
        <v>27</v>
      </c>
      <c r="C372" s="143">
        <f t="shared" si="214"/>
        <v>41178</v>
      </c>
      <c r="D372" s="82">
        <f t="shared" si="181"/>
        <v>148.0763345517241</v>
      </c>
      <c r="E372" s="82">
        <f t="shared" si="182"/>
        <v>74.655192441390142</v>
      </c>
      <c r="F372" s="355">
        <v>107.10738000000001</v>
      </c>
      <c r="G372" s="355">
        <v>196.36353</v>
      </c>
      <c r="H372" s="355">
        <v>93.223089999999999</v>
      </c>
      <c r="I372" s="355">
        <v>95.206559999999996</v>
      </c>
      <c r="J372" s="355">
        <v>89.256150000000005</v>
      </c>
      <c r="K372" s="355">
        <v>69.421450000000007</v>
      </c>
      <c r="L372" s="355">
        <v>95.206559999999996</v>
      </c>
      <c r="M372" s="355">
        <v>218.18170000000001</v>
      </c>
      <c r="N372" s="355">
        <v>99.173500000000004</v>
      </c>
      <c r="O372" s="355">
        <v>210.24782000000002</v>
      </c>
      <c r="P372" s="355">
        <v>206.28088</v>
      </c>
      <c r="Q372" s="355">
        <v>230.04285060000001</v>
      </c>
      <c r="R372" s="82">
        <v>68.56</v>
      </c>
      <c r="S372" s="82">
        <v>57.74</v>
      </c>
      <c r="T372" s="82">
        <v>80.98</v>
      </c>
      <c r="U372" s="82">
        <v>106.02</v>
      </c>
      <c r="V372" s="82">
        <v>97.88</v>
      </c>
      <c r="W372" s="82">
        <v>145.35</v>
      </c>
      <c r="X372" s="82">
        <v>207.16</v>
      </c>
      <c r="Y372" s="82">
        <v>47.97</v>
      </c>
      <c r="Z372" s="82"/>
      <c r="AA372" s="82">
        <v>256.22000000000003</v>
      </c>
      <c r="AB372" s="82">
        <v>316.56</v>
      </c>
      <c r="AC372" s="82">
        <v>102.5</v>
      </c>
      <c r="AD372" s="82">
        <v>334.68</v>
      </c>
      <c r="AE372" s="82">
        <v>185.6726267</v>
      </c>
      <c r="AF372" s="61">
        <v>114.8825824</v>
      </c>
      <c r="AG372" s="10">
        <v>179.4842003</v>
      </c>
      <c r="AH372" s="10">
        <v>157.82470789999999</v>
      </c>
      <c r="AI372" s="355">
        <v>125.01811410000001</v>
      </c>
      <c r="AK372" s="450">
        <f t="shared" si="183"/>
        <v>53.999183261910765</v>
      </c>
      <c r="AL372" s="450">
        <f t="shared" si="184"/>
        <v>98.9985026468364</v>
      </c>
      <c r="AM372" s="450">
        <f t="shared" si="185"/>
        <v>46.999289135366773</v>
      </c>
      <c r="AN372" s="450">
        <f t="shared" si="186"/>
        <v>47.999274010587342</v>
      </c>
      <c r="AO372" s="450">
        <f t="shared" si="187"/>
        <v>44.999319384925641</v>
      </c>
      <c r="AP372" s="450">
        <f t="shared" si="188"/>
        <v>34.999470632719941</v>
      </c>
      <c r="AQ372" s="450">
        <f t="shared" si="189"/>
        <v>47.999274010587342</v>
      </c>
      <c r="AR372" s="450">
        <f t="shared" si="190"/>
        <v>109.99833627426267</v>
      </c>
      <c r="AS372" s="450">
        <f t="shared" si="191"/>
        <v>49.999243761028488</v>
      </c>
      <c r="AT372" s="450">
        <f t="shared" si="192"/>
        <v>105.99839677338039</v>
      </c>
      <c r="AU372" s="450">
        <f t="shared" si="193"/>
        <v>103.99842702293924</v>
      </c>
      <c r="AV372" s="450">
        <f t="shared" si="194"/>
        <v>115.97824582808168</v>
      </c>
      <c r="AW372" s="450">
        <f t="shared" si="195"/>
        <v>34.565162591378879</v>
      </c>
      <c r="AX372" s="450">
        <f t="shared" si="196"/>
        <v>29.110158810184018</v>
      </c>
      <c r="AY372" s="450">
        <f t="shared" si="197"/>
        <v>40.826821275523066</v>
      </c>
      <c r="AZ372" s="450">
        <f t="shared" si="198"/>
        <v>53.450970506680108</v>
      </c>
      <c r="BA372" s="450">
        <f t="shared" si="199"/>
        <v>49.347113687925379</v>
      </c>
      <c r="BB372" s="450">
        <f t="shared" si="200"/>
        <v>73.279556339803378</v>
      </c>
      <c r="BC372" s="450">
        <f t="shared" si="201"/>
        <v>104.44164355936475</v>
      </c>
      <c r="BD372" s="450">
        <f t="shared" si="202"/>
        <v>24.184522309049658</v>
      </c>
      <c r="BE372" s="450">
        <f t="shared" si="203"/>
        <v>0</v>
      </c>
      <c r="BF372" s="450">
        <f t="shared" si="204"/>
        <v>129.17569952104867</v>
      </c>
      <c r="BG372" s="450">
        <f t="shared" si="205"/>
        <v>159.59667254852533</v>
      </c>
      <c r="BH372" s="450">
        <f t="shared" si="206"/>
        <v>51.676329720191582</v>
      </c>
      <c r="BI372" s="450">
        <f t="shared" si="207"/>
        <v>168.73203932442652</v>
      </c>
      <c r="BJ372" s="450">
        <f t="shared" si="208"/>
        <v>93.608584169397531</v>
      </c>
      <c r="BK372" s="450">
        <f t="shared" si="209"/>
        <v>57.919123972775395</v>
      </c>
      <c r="BL372" s="450">
        <f t="shared" si="210"/>
        <v>90.488631358709355</v>
      </c>
      <c r="BM372" s="450">
        <f t="shared" si="211"/>
        <v>79.568796521300726</v>
      </c>
      <c r="BN372" s="450">
        <f t="shared" si="212"/>
        <v>63.029046685152508</v>
      </c>
      <c r="BQ372" s="549">
        <f t="shared" si="215"/>
        <v>41544</v>
      </c>
      <c r="BR372" s="450">
        <f t="shared" si="213"/>
        <v>88.891768376607004</v>
      </c>
      <c r="BT372" s="450">
        <f t="shared" si="216"/>
        <v>55.959153617343077</v>
      </c>
    </row>
    <row r="373" spans="1:72">
      <c r="A373" s="6">
        <v>9</v>
      </c>
      <c r="B373" s="6">
        <v>28</v>
      </c>
      <c r="C373" s="143">
        <f t="shared" si="214"/>
        <v>41179</v>
      </c>
      <c r="D373" s="82">
        <f t="shared" si="181"/>
        <v>149.75012155517237</v>
      </c>
      <c r="E373" s="82">
        <f t="shared" si="182"/>
        <v>75.499060512723844</v>
      </c>
      <c r="F373" s="355">
        <v>107.10738000000001</v>
      </c>
      <c r="G373" s="355">
        <v>178.51230000000001</v>
      </c>
      <c r="H373" s="355">
        <v>93.223089999999999</v>
      </c>
      <c r="I373" s="355">
        <v>113.05779</v>
      </c>
      <c r="J373" s="355">
        <v>128.92555000000002</v>
      </c>
      <c r="K373" s="355">
        <v>99.173500000000004</v>
      </c>
      <c r="L373" s="355">
        <v>75.371859999999998</v>
      </c>
      <c r="M373" s="355">
        <v>271.73539</v>
      </c>
      <c r="N373" s="355">
        <v>107.10738000000001</v>
      </c>
      <c r="O373" s="355">
        <v>190.41311999999999</v>
      </c>
      <c r="P373" s="355">
        <v>345.12378000000001</v>
      </c>
      <c r="Q373" s="355">
        <v>279.33208010000004</v>
      </c>
      <c r="R373" s="82">
        <v>69.430000000000007</v>
      </c>
      <c r="S373" s="82">
        <v>58.7</v>
      </c>
      <c r="T373" s="82">
        <v>89.62</v>
      </c>
      <c r="U373" s="82">
        <v>148.24</v>
      </c>
      <c r="V373" s="82">
        <v>87.95</v>
      </c>
      <c r="W373" s="82">
        <v>168.83</v>
      </c>
      <c r="X373" s="82">
        <v>188.14</v>
      </c>
      <c r="Y373" s="82">
        <v>43.71</v>
      </c>
      <c r="Z373" s="82"/>
      <c r="AA373" s="82">
        <v>265.86</v>
      </c>
      <c r="AB373" s="82">
        <v>192.55</v>
      </c>
      <c r="AC373" s="82">
        <v>116.43</v>
      </c>
      <c r="AD373" s="82">
        <v>266.69</v>
      </c>
      <c r="AE373" s="82">
        <v>170.87594050000001</v>
      </c>
      <c r="AF373" s="61">
        <v>107.0677106</v>
      </c>
      <c r="AG373" s="10">
        <v>129.36191339999999</v>
      </c>
      <c r="AH373" s="10">
        <v>158.34041010000001</v>
      </c>
      <c r="AI373" s="355">
        <v>91.874330400000005</v>
      </c>
      <c r="AK373" s="450">
        <f t="shared" si="183"/>
        <v>53.999183261910765</v>
      </c>
      <c r="AL373" s="450">
        <f t="shared" si="184"/>
        <v>89.998638769851283</v>
      </c>
      <c r="AM373" s="450">
        <f t="shared" si="185"/>
        <v>46.999289135366773</v>
      </c>
      <c r="AN373" s="450">
        <f t="shared" si="186"/>
        <v>56.999137887572473</v>
      </c>
      <c r="AO373" s="450">
        <f t="shared" si="187"/>
        <v>64.999016889337042</v>
      </c>
      <c r="AP373" s="450">
        <f t="shared" si="188"/>
        <v>49.999243761028488</v>
      </c>
      <c r="AQ373" s="450">
        <f t="shared" si="189"/>
        <v>37.999425258381649</v>
      </c>
      <c r="AR373" s="450">
        <f t="shared" si="190"/>
        <v>136.99792790521803</v>
      </c>
      <c r="AS373" s="450">
        <f t="shared" si="191"/>
        <v>53.999183261910765</v>
      </c>
      <c r="AT373" s="450">
        <f t="shared" si="192"/>
        <v>95.998548021174685</v>
      </c>
      <c r="AU373" s="450">
        <f t="shared" si="193"/>
        <v>173.99736828837914</v>
      </c>
      <c r="AV373" s="450">
        <f t="shared" si="194"/>
        <v>140.82786997731284</v>
      </c>
      <c r="AW373" s="450">
        <f t="shared" si="195"/>
        <v>35.003781194857581</v>
      </c>
      <c r="AX373" s="450">
        <f t="shared" si="196"/>
        <v>29.594151751953618</v>
      </c>
      <c r="AY373" s="450">
        <f t="shared" si="197"/>
        <v>45.182757751449458</v>
      </c>
      <c r="AZ373" s="450">
        <f t="shared" si="198"/>
        <v>74.736576758255609</v>
      </c>
      <c r="BA373" s="450">
        <f t="shared" si="199"/>
        <v>44.340811696496097</v>
      </c>
      <c r="BB373" s="450">
        <f t="shared" si="200"/>
        <v>85.117217040584833</v>
      </c>
      <c r="BC373" s="450">
        <f t="shared" si="201"/>
        <v>94.852533400554563</v>
      </c>
      <c r="BD373" s="450">
        <f t="shared" si="202"/>
        <v>22.036803629947062</v>
      </c>
      <c r="BE373" s="450">
        <f t="shared" si="203"/>
        <v>0</v>
      </c>
      <c r="BF373" s="450">
        <f t="shared" si="204"/>
        <v>134.03579531131837</v>
      </c>
      <c r="BG373" s="450">
        <f t="shared" si="205"/>
        <v>97.075875976808675</v>
      </c>
      <c r="BH373" s="450">
        <f t="shared" si="206"/>
        <v>58.699268968994204</v>
      </c>
      <c r="BI373" s="450">
        <f t="shared" si="207"/>
        <v>134.45424754222333</v>
      </c>
      <c r="BJ373" s="450">
        <f t="shared" si="208"/>
        <v>86.148697000252085</v>
      </c>
      <c r="BK373" s="450">
        <f t="shared" si="209"/>
        <v>53.979183564406348</v>
      </c>
      <c r="BL373" s="450">
        <f t="shared" si="210"/>
        <v>65.219013561885546</v>
      </c>
      <c r="BM373" s="450">
        <f t="shared" si="211"/>
        <v>79.828792588858079</v>
      </c>
      <c r="BN373" s="450">
        <f t="shared" si="212"/>
        <v>46.319299420216787</v>
      </c>
      <c r="BQ373" s="549">
        <f t="shared" si="215"/>
        <v>41545</v>
      </c>
      <c r="BR373" s="450">
        <f t="shared" si="213"/>
        <v>78.150758847995974</v>
      </c>
      <c r="BT373" s="450">
        <f t="shared" si="216"/>
        <v>61.849142929165623</v>
      </c>
    </row>
    <row r="374" spans="1:72">
      <c r="A374" s="6">
        <v>9</v>
      </c>
      <c r="B374" s="6">
        <v>29</v>
      </c>
      <c r="C374" s="143">
        <f t="shared" si="214"/>
        <v>41180</v>
      </c>
      <c r="D374" s="82">
        <f t="shared" si="181"/>
        <v>139.90788629655171</v>
      </c>
      <c r="E374" s="82">
        <f t="shared" si="182"/>
        <v>70.53693088201571</v>
      </c>
      <c r="F374" s="355">
        <v>97.190030000000007</v>
      </c>
      <c r="G374" s="355">
        <v>160.66107</v>
      </c>
      <c r="H374" s="355">
        <v>83.30574</v>
      </c>
      <c r="I374" s="355">
        <v>79.338800000000006</v>
      </c>
      <c r="J374" s="355">
        <v>99.173500000000004</v>
      </c>
      <c r="K374" s="355">
        <v>69.421450000000007</v>
      </c>
      <c r="L374" s="355">
        <v>93.223089999999999</v>
      </c>
      <c r="M374" s="355">
        <v>232.06599</v>
      </c>
      <c r="N374" s="355">
        <v>120.99167</v>
      </c>
      <c r="O374" s="355">
        <v>170.57841999999999</v>
      </c>
      <c r="P374" s="355">
        <v>275.70233000000002</v>
      </c>
      <c r="Q374" s="355">
        <v>299.62297820000003</v>
      </c>
      <c r="R374" s="82">
        <v>69.13</v>
      </c>
      <c r="S374" s="82">
        <v>104.73</v>
      </c>
      <c r="T374" s="82">
        <v>66.44</v>
      </c>
      <c r="U374" s="82">
        <v>148.97999999999999</v>
      </c>
      <c r="V374" s="82">
        <v>69.819999999999993</v>
      </c>
      <c r="W374" s="82">
        <v>101.95</v>
      </c>
      <c r="X374" s="82">
        <v>211.97</v>
      </c>
      <c r="Y374" s="82">
        <v>32.54</v>
      </c>
      <c r="Z374" s="82"/>
      <c r="AA374" s="82">
        <v>275.02</v>
      </c>
      <c r="AB374" s="82">
        <v>235.14</v>
      </c>
      <c r="AC374" s="82">
        <v>95.06</v>
      </c>
      <c r="AD374" s="82">
        <v>251.35</v>
      </c>
      <c r="AE374" s="82">
        <v>187.5569232</v>
      </c>
      <c r="AF374" s="61">
        <v>91.1602812</v>
      </c>
      <c r="AG374" s="10">
        <v>114.842913</v>
      </c>
      <c r="AH374" s="10">
        <v>136.06604199999998</v>
      </c>
      <c r="AI374" s="355">
        <v>84.297475000000006</v>
      </c>
      <c r="AK374" s="450">
        <f t="shared" si="183"/>
        <v>48.999258885807919</v>
      </c>
      <c r="AL374" s="450">
        <f t="shared" si="184"/>
        <v>80.998774892866138</v>
      </c>
      <c r="AM374" s="450">
        <f t="shared" si="185"/>
        <v>41.999364759263926</v>
      </c>
      <c r="AN374" s="450">
        <f t="shared" si="186"/>
        <v>39.999395008822788</v>
      </c>
      <c r="AO374" s="450">
        <f t="shared" si="187"/>
        <v>49.999243761028488</v>
      </c>
      <c r="AP374" s="450">
        <f t="shared" si="188"/>
        <v>34.999470632719941</v>
      </c>
      <c r="AQ374" s="450">
        <f t="shared" si="189"/>
        <v>46.999289135366773</v>
      </c>
      <c r="AR374" s="450">
        <f t="shared" si="190"/>
        <v>116.99823040080665</v>
      </c>
      <c r="AS374" s="450">
        <f t="shared" si="191"/>
        <v>60.999077388454751</v>
      </c>
      <c r="AT374" s="450">
        <f t="shared" si="192"/>
        <v>85.998699268968991</v>
      </c>
      <c r="AU374" s="450">
        <f t="shared" si="193"/>
        <v>138.99789765565919</v>
      </c>
      <c r="AV374" s="450">
        <f t="shared" si="194"/>
        <v>151.05771525081929</v>
      </c>
      <c r="AW374" s="450">
        <f t="shared" si="195"/>
        <v>34.85253340055457</v>
      </c>
      <c r="AX374" s="450">
        <f t="shared" si="196"/>
        <v>52.80060499117721</v>
      </c>
      <c r="AY374" s="450">
        <f t="shared" si="197"/>
        <v>33.496344844971006</v>
      </c>
      <c r="AZ374" s="450">
        <f t="shared" si="198"/>
        <v>75.109654650869672</v>
      </c>
      <c r="BA374" s="450">
        <f t="shared" si="199"/>
        <v>35.200403327451468</v>
      </c>
      <c r="BB374" s="450">
        <f t="shared" si="200"/>
        <v>51.399042097302747</v>
      </c>
      <c r="BC374" s="450">
        <f t="shared" si="201"/>
        <v>106.86664986135618</v>
      </c>
      <c r="BD374" s="450">
        <f t="shared" si="202"/>
        <v>16.40534408873204</v>
      </c>
      <c r="BE374" s="450">
        <f t="shared" si="203"/>
        <v>0</v>
      </c>
      <c r="BF374" s="450">
        <f t="shared" si="204"/>
        <v>138.65389463070329</v>
      </c>
      <c r="BG374" s="450">
        <f t="shared" si="205"/>
        <v>118.54802117469119</v>
      </c>
      <c r="BH374" s="450">
        <f t="shared" si="206"/>
        <v>47.92538442147719</v>
      </c>
      <c r="BI374" s="450">
        <f t="shared" si="207"/>
        <v>126.72044366019662</v>
      </c>
      <c r="BJ374" s="450">
        <f t="shared" si="208"/>
        <v>94.558569800857072</v>
      </c>
      <c r="BK374" s="450">
        <f t="shared" si="209"/>
        <v>45.959304865137383</v>
      </c>
      <c r="BL374" s="450">
        <f t="shared" si="210"/>
        <v>57.899124275270985</v>
      </c>
      <c r="BM374" s="450">
        <f t="shared" si="211"/>
        <v>68.598962440131075</v>
      </c>
      <c r="BN374" s="450">
        <f t="shared" si="212"/>
        <v>42.499357196874215</v>
      </c>
      <c r="BQ374" s="549">
        <f t="shared" si="215"/>
        <v>41546</v>
      </c>
      <c r="BR374" s="450">
        <f t="shared" si="213"/>
        <v>69.119778573229127</v>
      </c>
      <c r="BT374" s="450">
        <f t="shared" si="216"/>
        <v>52.099823544239982</v>
      </c>
    </row>
    <row r="375" spans="1:72">
      <c r="A375" s="6">
        <v>9</v>
      </c>
      <c r="B375" s="6">
        <v>30</v>
      </c>
      <c r="C375" s="143">
        <f t="shared" si="214"/>
        <v>41181</v>
      </c>
      <c r="D375" s="82">
        <f t="shared" si="181"/>
        <v>141.94693026896553</v>
      </c>
      <c r="E375" s="82">
        <f t="shared" si="182"/>
        <v>71.564949441617728</v>
      </c>
      <c r="F375" s="355">
        <v>97.190030000000007</v>
      </c>
      <c r="G375" s="355">
        <v>142.80984000000001</v>
      </c>
      <c r="H375" s="355">
        <v>75.371859999999998</v>
      </c>
      <c r="I375" s="355">
        <v>87.272680000000008</v>
      </c>
      <c r="J375" s="355">
        <v>79.338800000000006</v>
      </c>
      <c r="K375" s="355">
        <v>99.173500000000004</v>
      </c>
      <c r="L375" s="355">
        <v>105.12391000000001</v>
      </c>
      <c r="M375" s="355">
        <v>271.73539</v>
      </c>
      <c r="N375" s="355">
        <v>142.80984000000001</v>
      </c>
      <c r="O375" s="355">
        <v>180.49576999999999</v>
      </c>
      <c r="P375" s="355">
        <v>210.24782000000002</v>
      </c>
      <c r="Q375" s="355">
        <v>269.11720960000002</v>
      </c>
      <c r="R375" s="82">
        <v>69.290000000000006</v>
      </c>
      <c r="S375" s="82">
        <v>65.099999999999994</v>
      </c>
      <c r="T375" s="82">
        <v>38.19</v>
      </c>
      <c r="U375" s="82">
        <v>148.62</v>
      </c>
      <c r="V375" s="82">
        <v>80.09</v>
      </c>
      <c r="W375" s="82">
        <v>145.19999999999999</v>
      </c>
      <c r="X375" s="82">
        <v>170.63</v>
      </c>
      <c r="Y375" s="82">
        <v>82.73</v>
      </c>
      <c r="Z375" s="82"/>
      <c r="AA375" s="82">
        <v>271.2</v>
      </c>
      <c r="AB375" s="82">
        <v>229.18</v>
      </c>
      <c r="AC375" s="82">
        <v>87.54</v>
      </c>
      <c r="AD375" s="82">
        <v>261.77</v>
      </c>
      <c r="AE375" s="82">
        <v>179.22634920000002</v>
      </c>
      <c r="AF375" s="61">
        <v>91.497471100000013</v>
      </c>
      <c r="AG375" s="10">
        <v>142.88917880000002</v>
      </c>
      <c r="AH375" s="10">
        <v>137.35529750000001</v>
      </c>
      <c r="AI375" s="355">
        <v>155.26603160000002</v>
      </c>
      <c r="AK375" s="450">
        <f t="shared" si="183"/>
        <v>48.999258885807919</v>
      </c>
      <c r="AL375" s="450">
        <f t="shared" si="184"/>
        <v>71.998911015881021</v>
      </c>
      <c r="AM375" s="450">
        <f t="shared" si="185"/>
        <v>37.999425258381649</v>
      </c>
      <c r="AN375" s="450">
        <f t="shared" si="186"/>
        <v>43.999334509705072</v>
      </c>
      <c r="AO375" s="450">
        <f t="shared" si="187"/>
        <v>39.999395008822788</v>
      </c>
      <c r="AP375" s="450">
        <f t="shared" si="188"/>
        <v>49.999243761028488</v>
      </c>
      <c r="AQ375" s="450">
        <f t="shared" si="189"/>
        <v>52.999198386690196</v>
      </c>
      <c r="AR375" s="450">
        <f t="shared" si="190"/>
        <v>136.99792790521803</v>
      </c>
      <c r="AS375" s="450">
        <f t="shared" si="191"/>
        <v>71.998911015881021</v>
      </c>
      <c r="AT375" s="450">
        <f t="shared" si="192"/>
        <v>90.998623645071831</v>
      </c>
      <c r="AU375" s="450">
        <f t="shared" si="193"/>
        <v>105.99839677338039</v>
      </c>
      <c r="AV375" s="450">
        <f t="shared" si="194"/>
        <v>135.6779478699269</v>
      </c>
      <c r="AW375" s="450">
        <f t="shared" si="195"/>
        <v>34.933198890849511</v>
      </c>
      <c r="AX375" s="450">
        <f t="shared" si="196"/>
        <v>32.820771363750943</v>
      </c>
      <c r="AY375" s="450">
        <f t="shared" si="197"/>
        <v>19.253844214771867</v>
      </c>
      <c r="AZ375" s="450">
        <f t="shared" si="198"/>
        <v>74.928157297706079</v>
      </c>
      <c r="BA375" s="450">
        <f t="shared" si="199"/>
        <v>40.378119485757502</v>
      </c>
      <c r="BB375" s="450">
        <f t="shared" si="200"/>
        <v>73.203932442651876</v>
      </c>
      <c r="BC375" s="450">
        <f t="shared" si="201"/>
        <v>86.024703806402826</v>
      </c>
      <c r="BD375" s="450">
        <f t="shared" si="202"/>
        <v>41.709100075623901</v>
      </c>
      <c r="BE375" s="450">
        <f t="shared" si="203"/>
        <v>0</v>
      </c>
      <c r="BF375" s="450">
        <f t="shared" si="204"/>
        <v>136.72800604991176</v>
      </c>
      <c r="BG375" s="450">
        <f t="shared" si="205"/>
        <v>115.54323166120494</v>
      </c>
      <c r="BH375" s="450">
        <f t="shared" si="206"/>
        <v>44.134106377615332</v>
      </c>
      <c r="BI375" s="450">
        <f t="shared" si="207"/>
        <v>131.97378371565412</v>
      </c>
      <c r="BJ375" s="450">
        <f t="shared" si="208"/>
        <v>90.358633324930679</v>
      </c>
      <c r="BK375" s="450">
        <f t="shared" si="209"/>
        <v>46.129302293924887</v>
      </c>
      <c r="BL375" s="450">
        <f t="shared" si="210"/>
        <v>72.038910410889855</v>
      </c>
      <c r="BM375" s="450">
        <f t="shared" si="211"/>
        <v>69.248952609024457</v>
      </c>
      <c r="BN375" s="450">
        <f t="shared" si="212"/>
        <v>78.278816032266207</v>
      </c>
      <c r="BQ375" s="549">
        <f t="shared" si="215"/>
        <v>41547</v>
      </c>
      <c r="BR375" s="450">
        <f t="shared" si="213"/>
        <v>71.932539526090238</v>
      </c>
      <c r="BT375" s="450">
        <f t="shared" si="216"/>
        <v>70.623931812452739</v>
      </c>
    </row>
    <row r="376" spans="1:72">
      <c r="F376" s="355"/>
      <c r="G376" s="355"/>
      <c r="H376" s="355"/>
      <c r="I376" s="355"/>
      <c r="J376" s="355"/>
      <c r="K376" s="355"/>
      <c r="L376" s="355"/>
      <c r="M376" s="355"/>
      <c r="N376" s="355"/>
      <c r="O376" s="355"/>
      <c r="P376" s="355"/>
      <c r="Q376" s="355"/>
      <c r="R376" s="82"/>
      <c r="S376" s="82"/>
      <c r="T376" s="82"/>
      <c r="U376" s="82"/>
      <c r="V376" s="82"/>
      <c r="W376" s="82"/>
      <c r="X376" s="82"/>
      <c r="Y376" s="82"/>
      <c r="Z376" s="82"/>
      <c r="AA376" s="82"/>
      <c r="AB376" s="82"/>
      <c r="AC376" s="82"/>
      <c r="AD376" s="82"/>
      <c r="AK376" s="450">
        <f t="shared" si="183"/>
        <v>0</v>
      </c>
      <c r="AL376" s="450">
        <f t="shared" si="184"/>
        <v>0</v>
      </c>
      <c r="AM376" s="450">
        <f t="shared" si="185"/>
        <v>0</v>
      </c>
      <c r="AN376" s="450">
        <f t="shared" si="186"/>
        <v>0</v>
      </c>
      <c r="AO376" s="450">
        <f t="shared" si="187"/>
        <v>0</v>
      </c>
      <c r="AP376" s="450">
        <f t="shared" si="188"/>
        <v>0</v>
      </c>
      <c r="AQ376" s="450">
        <f t="shared" si="189"/>
        <v>0</v>
      </c>
      <c r="AR376" s="450">
        <f t="shared" si="190"/>
        <v>0</v>
      </c>
      <c r="AS376" s="450">
        <f t="shared" si="191"/>
        <v>0</v>
      </c>
      <c r="AT376" s="450">
        <f t="shared" si="192"/>
        <v>0</v>
      </c>
      <c r="AU376" s="450">
        <f t="shared" si="193"/>
        <v>0</v>
      </c>
      <c r="AV376" s="450">
        <f t="shared" si="194"/>
        <v>0</v>
      </c>
      <c r="AW376" s="450">
        <f t="shared" si="195"/>
        <v>0</v>
      </c>
      <c r="AX376" s="450">
        <f t="shared" si="196"/>
        <v>0</v>
      </c>
      <c r="AY376" s="450">
        <f t="shared" si="197"/>
        <v>0</v>
      </c>
      <c r="AZ376" s="450">
        <f t="shared" si="198"/>
        <v>0</v>
      </c>
      <c r="BA376" s="450">
        <f t="shared" si="199"/>
        <v>0</v>
      </c>
      <c r="BB376" s="450">
        <f t="shared" si="200"/>
        <v>0</v>
      </c>
      <c r="BC376" s="450">
        <f t="shared" si="201"/>
        <v>0</v>
      </c>
      <c r="BD376" s="450">
        <f t="shared" si="202"/>
        <v>0</v>
      </c>
      <c r="BE376" s="450">
        <f t="shared" si="203"/>
        <v>0</v>
      </c>
      <c r="BF376" s="450">
        <f t="shared" si="204"/>
        <v>0</v>
      </c>
      <c r="BG376" s="450">
        <f t="shared" si="205"/>
        <v>0</v>
      </c>
      <c r="BH376" s="450">
        <f t="shared" si="206"/>
        <v>0</v>
      </c>
      <c r="BI376" s="450">
        <f t="shared" si="207"/>
        <v>0</v>
      </c>
      <c r="BJ376" s="450">
        <f t="shared" si="208"/>
        <v>0</v>
      </c>
      <c r="BK376" s="450">
        <f t="shared" si="209"/>
        <v>0</v>
      </c>
      <c r="BL376" s="450">
        <f t="shared" si="210"/>
        <v>0</v>
      </c>
      <c r="BM376" s="450">
        <f t="shared" si="211"/>
        <v>0</v>
      </c>
      <c r="BN376" s="450">
        <f t="shared" si="212"/>
        <v>0</v>
      </c>
    </row>
    <row r="377" spans="1:72">
      <c r="F377" s="355"/>
      <c r="G377" s="355"/>
      <c r="H377" s="355"/>
      <c r="I377" s="355"/>
      <c r="J377" s="355"/>
      <c r="K377" s="355"/>
      <c r="L377" s="355"/>
      <c r="M377" s="355"/>
      <c r="N377" s="355"/>
      <c r="O377" s="355"/>
      <c r="P377" s="355"/>
      <c r="Q377" s="355"/>
      <c r="R377" s="82"/>
      <c r="S377" s="82"/>
      <c r="T377" s="82"/>
      <c r="U377" s="82"/>
      <c r="V377" s="82"/>
      <c r="W377" s="82"/>
      <c r="X377" s="82"/>
      <c r="Y377" s="82"/>
      <c r="Z377" s="82"/>
      <c r="AA377" s="82"/>
      <c r="AB377" s="82"/>
      <c r="AC377" s="82"/>
      <c r="AD377" s="82"/>
      <c r="AK377" s="450">
        <f t="shared" si="183"/>
        <v>0</v>
      </c>
      <c r="AL377" s="450">
        <f t="shared" si="184"/>
        <v>0</v>
      </c>
      <c r="AM377" s="450">
        <f t="shared" si="185"/>
        <v>0</v>
      </c>
      <c r="AN377" s="450">
        <f t="shared" si="186"/>
        <v>0</v>
      </c>
      <c r="AO377" s="450">
        <f t="shared" si="187"/>
        <v>0</v>
      </c>
      <c r="AP377" s="450">
        <f t="shared" si="188"/>
        <v>0</v>
      </c>
      <c r="AQ377" s="450">
        <f t="shared" si="189"/>
        <v>0</v>
      </c>
      <c r="AR377" s="450">
        <f t="shared" si="190"/>
        <v>0</v>
      </c>
      <c r="AS377" s="450">
        <f t="shared" si="191"/>
        <v>0</v>
      </c>
      <c r="AT377" s="450">
        <f t="shared" si="192"/>
        <v>0</v>
      </c>
      <c r="AU377" s="450">
        <f t="shared" si="193"/>
        <v>0</v>
      </c>
      <c r="AV377" s="450">
        <f t="shared" si="194"/>
        <v>0</v>
      </c>
      <c r="AW377" s="450">
        <f t="shared" si="195"/>
        <v>0</v>
      </c>
      <c r="AX377" s="450">
        <f t="shared" si="196"/>
        <v>0</v>
      </c>
      <c r="AY377" s="450">
        <f t="shared" si="197"/>
        <v>0</v>
      </c>
      <c r="AZ377" s="450">
        <f t="shared" si="198"/>
        <v>0</v>
      </c>
      <c r="BA377" s="450">
        <f t="shared" si="199"/>
        <v>0</v>
      </c>
      <c r="BB377" s="450">
        <f t="shared" si="200"/>
        <v>0</v>
      </c>
      <c r="BC377" s="450">
        <f t="shared" si="201"/>
        <v>0</v>
      </c>
      <c r="BD377" s="450">
        <f t="shared" si="202"/>
        <v>0</v>
      </c>
      <c r="BE377" s="450">
        <f t="shared" si="203"/>
        <v>0</v>
      </c>
      <c r="BF377" s="450">
        <f t="shared" si="204"/>
        <v>0</v>
      </c>
      <c r="BG377" s="450">
        <f t="shared" si="205"/>
        <v>0</v>
      </c>
      <c r="BH377" s="450">
        <f t="shared" si="206"/>
        <v>0</v>
      </c>
      <c r="BI377" s="450">
        <f t="shared" si="207"/>
        <v>0</v>
      </c>
      <c r="BJ377" s="450">
        <f t="shared" si="208"/>
        <v>0</v>
      </c>
      <c r="BK377" s="450">
        <f t="shared" si="209"/>
        <v>0</v>
      </c>
      <c r="BL377" s="450">
        <f t="shared" si="210"/>
        <v>0</v>
      </c>
      <c r="BM377" s="450">
        <f t="shared" si="211"/>
        <v>0</v>
      </c>
      <c r="BN377" s="450">
        <f t="shared" si="212"/>
        <v>0</v>
      </c>
    </row>
    <row r="378" spans="1:72">
      <c r="A378" s="133" t="s">
        <v>246</v>
      </c>
      <c r="F378" s="355"/>
      <c r="G378" s="355"/>
      <c r="H378" s="355"/>
      <c r="I378" s="355"/>
      <c r="J378" s="355"/>
      <c r="K378" s="355"/>
      <c r="L378" s="355"/>
      <c r="M378" s="355"/>
      <c r="N378" s="355"/>
      <c r="O378" s="355"/>
      <c r="P378" s="355"/>
      <c r="Q378" s="355"/>
      <c r="R378" s="82"/>
      <c r="S378" s="82"/>
      <c r="T378" s="82"/>
      <c r="U378" s="82"/>
      <c r="V378" s="82"/>
      <c r="W378" s="82"/>
      <c r="X378" s="82"/>
      <c r="Y378" s="82"/>
      <c r="Z378" s="82"/>
      <c r="AA378" s="82"/>
      <c r="AB378" s="82"/>
      <c r="AC378" s="82"/>
      <c r="AD378" s="82"/>
      <c r="AK378" s="450">
        <f t="shared" si="183"/>
        <v>0</v>
      </c>
      <c r="AL378" s="450">
        <f t="shared" si="184"/>
        <v>0</v>
      </c>
      <c r="AM378" s="450">
        <f t="shared" si="185"/>
        <v>0</v>
      </c>
      <c r="AN378" s="450">
        <f t="shared" si="186"/>
        <v>0</v>
      </c>
      <c r="AO378" s="450">
        <f t="shared" si="187"/>
        <v>0</v>
      </c>
      <c r="AP378" s="450">
        <f t="shared" si="188"/>
        <v>0</v>
      </c>
      <c r="AQ378" s="450">
        <f t="shared" si="189"/>
        <v>0</v>
      </c>
      <c r="AR378" s="450">
        <f t="shared" si="190"/>
        <v>0</v>
      </c>
      <c r="AS378" s="450">
        <f t="shared" si="191"/>
        <v>0</v>
      </c>
      <c r="AT378" s="450">
        <f t="shared" si="192"/>
        <v>0</v>
      </c>
      <c r="AU378" s="450">
        <f t="shared" si="193"/>
        <v>0</v>
      </c>
      <c r="AV378" s="450">
        <f t="shared" si="194"/>
        <v>0</v>
      </c>
      <c r="AW378" s="450">
        <f t="shared" si="195"/>
        <v>0</v>
      </c>
      <c r="AX378" s="450">
        <f t="shared" si="196"/>
        <v>0</v>
      </c>
      <c r="AY378" s="450">
        <f t="shared" si="197"/>
        <v>0</v>
      </c>
      <c r="AZ378" s="450">
        <f t="shared" si="198"/>
        <v>0</v>
      </c>
      <c r="BA378" s="450">
        <f t="shared" si="199"/>
        <v>0</v>
      </c>
      <c r="BB378" s="450">
        <f t="shared" si="200"/>
        <v>0</v>
      </c>
      <c r="BC378" s="450">
        <f t="shared" si="201"/>
        <v>0</v>
      </c>
      <c r="BD378" s="450">
        <f t="shared" si="202"/>
        <v>0</v>
      </c>
      <c r="BE378" s="450">
        <f t="shared" si="203"/>
        <v>0</v>
      </c>
      <c r="BF378" s="450">
        <f t="shared" si="204"/>
        <v>0</v>
      </c>
      <c r="BG378" s="450">
        <f t="shared" si="205"/>
        <v>0</v>
      </c>
      <c r="BH378" s="450">
        <f t="shared" si="206"/>
        <v>0</v>
      </c>
      <c r="BI378" s="450">
        <f t="shared" si="207"/>
        <v>0</v>
      </c>
      <c r="BJ378" s="450">
        <f t="shared" si="208"/>
        <v>0</v>
      </c>
      <c r="BK378" s="450">
        <f t="shared" si="209"/>
        <v>0</v>
      </c>
      <c r="BL378" s="450">
        <f t="shared" si="210"/>
        <v>0</v>
      </c>
      <c r="BM378" s="450">
        <f t="shared" si="211"/>
        <v>0</v>
      </c>
      <c r="BN378" s="450">
        <f t="shared" si="212"/>
        <v>0</v>
      </c>
    </row>
    <row r="379" spans="1:72" ht="13.5" thickBot="1">
      <c r="A379" s="47"/>
      <c r="B379" s="47"/>
      <c r="C379" s="358"/>
      <c r="D379" s="359"/>
      <c r="E379" s="359"/>
      <c r="F379" s="47"/>
      <c r="G379" s="47"/>
      <c r="H379" s="47"/>
      <c r="I379" s="47"/>
      <c r="J379" s="47"/>
      <c r="K379" s="47"/>
      <c r="L379" s="47"/>
      <c r="M379" s="47"/>
      <c r="N379" s="47"/>
      <c r="O379" s="47"/>
      <c r="P379" s="47"/>
      <c r="Q379" s="47"/>
      <c r="R379" s="359"/>
      <c r="S379" s="359"/>
      <c r="T379" s="359"/>
      <c r="U379" s="359"/>
      <c r="V379" s="359"/>
      <c r="W379" s="359"/>
      <c r="X379" s="359"/>
      <c r="Y379" s="359"/>
      <c r="Z379" s="359"/>
      <c r="AA379" s="359"/>
      <c r="AB379" s="359"/>
      <c r="AC379" s="359"/>
      <c r="AD379" s="359"/>
      <c r="AE379" s="359"/>
      <c r="AF379" s="10"/>
      <c r="AG379" s="10"/>
      <c r="AH379" s="10"/>
      <c r="AI379" s="10"/>
      <c r="AK379" s="450">
        <f t="shared" si="183"/>
        <v>0</v>
      </c>
      <c r="AL379" s="450">
        <f t="shared" si="184"/>
        <v>0</v>
      </c>
      <c r="AM379" s="450">
        <f t="shared" si="185"/>
        <v>0</v>
      </c>
      <c r="AN379" s="450">
        <f t="shared" si="186"/>
        <v>0</v>
      </c>
      <c r="AO379" s="450">
        <f t="shared" si="187"/>
        <v>0</v>
      </c>
      <c r="AP379" s="450">
        <f t="shared" si="188"/>
        <v>0</v>
      </c>
      <c r="AQ379" s="450">
        <f t="shared" si="189"/>
        <v>0</v>
      </c>
      <c r="AR379" s="450">
        <f t="shared" si="190"/>
        <v>0</v>
      </c>
      <c r="AS379" s="450">
        <f t="shared" si="191"/>
        <v>0</v>
      </c>
      <c r="AT379" s="450">
        <f t="shared" si="192"/>
        <v>0</v>
      </c>
      <c r="AU379" s="450">
        <f t="shared" si="193"/>
        <v>0</v>
      </c>
      <c r="AV379" s="450">
        <f t="shared" si="194"/>
        <v>0</v>
      </c>
      <c r="AW379" s="450">
        <f t="shared" si="195"/>
        <v>0</v>
      </c>
      <c r="AX379" s="450">
        <f t="shared" si="196"/>
        <v>0</v>
      </c>
      <c r="AY379" s="450">
        <f t="shared" si="197"/>
        <v>0</v>
      </c>
      <c r="AZ379" s="450">
        <f t="shared" si="198"/>
        <v>0</v>
      </c>
      <c r="BA379" s="450">
        <f t="shared" si="199"/>
        <v>0</v>
      </c>
      <c r="BB379" s="450">
        <f t="shared" si="200"/>
        <v>0</v>
      </c>
      <c r="BC379" s="450">
        <f t="shared" si="201"/>
        <v>0</v>
      </c>
      <c r="BD379" s="450">
        <f t="shared" si="202"/>
        <v>0</v>
      </c>
      <c r="BE379" s="450">
        <f t="shared" si="203"/>
        <v>0</v>
      </c>
      <c r="BF379" s="450">
        <f t="shared" si="204"/>
        <v>0</v>
      </c>
      <c r="BG379" s="450">
        <f t="shared" si="205"/>
        <v>0</v>
      </c>
      <c r="BH379" s="450">
        <f t="shared" si="206"/>
        <v>0</v>
      </c>
      <c r="BI379" s="450">
        <f t="shared" si="207"/>
        <v>0</v>
      </c>
      <c r="BJ379" s="450">
        <f t="shared" si="208"/>
        <v>0</v>
      </c>
      <c r="BK379" s="450">
        <f t="shared" si="209"/>
        <v>0</v>
      </c>
      <c r="BL379" s="450">
        <f t="shared" si="210"/>
        <v>0</v>
      </c>
      <c r="BM379" s="450">
        <f t="shared" si="211"/>
        <v>0</v>
      </c>
      <c r="BN379" s="450">
        <f t="shared" si="212"/>
        <v>0</v>
      </c>
    </row>
    <row r="380" spans="1:72" ht="13.5" thickTop="1">
      <c r="R380" s="82"/>
      <c r="S380" s="82"/>
      <c r="T380" s="82"/>
      <c r="U380" s="82"/>
      <c r="V380" s="82"/>
      <c r="W380" s="82"/>
      <c r="X380" s="82"/>
      <c r="Y380" s="82"/>
      <c r="Z380" s="82"/>
      <c r="AA380" s="82"/>
      <c r="AB380" s="82"/>
      <c r="AC380" s="82"/>
      <c r="AD380" s="82"/>
      <c r="AF380" s="360"/>
      <c r="AG380" s="360"/>
      <c r="AH380" s="360"/>
      <c r="AI380" s="360"/>
      <c r="AK380" s="450">
        <f t="shared" si="183"/>
        <v>0</v>
      </c>
      <c r="AL380" s="450">
        <f t="shared" si="184"/>
        <v>0</v>
      </c>
      <c r="AM380" s="450">
        <f t="shared" si="185"/>
        <v>0</v>
      </c>
      <c r="AN380" s="450">
        <f t="shared" si="186"/>
        <v>0</v>
      </c>
      <c r="AO380" s="450">
        <f t="shared" si="187"/>
        <v>0</v>
      </c>
      <c r="AP380" s="450">
        <f t="shared" si="188"/>
        <v>0</v>
      </c>
      <c r="AQ380" s="450">
        <f t="shared" si="189"/>
        <v>0</v>
      </c>
      <c r="AR380" s="450">
        <f t="shared" si="190"/>
        <v>0</v>
      </c>
      <c r="AS380" s="450">
        <f t="shared" si="191"/>
        <v>0</v>
      </c>
      <c r="AT380" s="450">
        <f t="shared" si="192"/>
        <v>0</v>
      </c>
      <c r="AU380" s="450">
        <f t="shared" si="193"/>
        <v>0</v>
      </c>
      <c r="AV380" s="450">
        <f t="shared" si="194"/>
        <v>0</v>
      </c>
      <c r="AW380" s="450">
        <f t="shared" si="195"/>
        <v>0</v>
      </c>
      <c r="AX380" s="450">
        <f t="shared" si="196"/>
        <v>0</v>
      </c>
      <c r="AY380" s="450">
        <f t="shared" si="197"/>
        <v>0</v>
      </c>
      <c r="AZ380" s="450">
        <f t="shared" si="198"/>
        <v>0</v>
      </c>
      <c r="BA380" s="450">
        <f t="shared" si="199"/>
        <v>0</v>
      </c>
      <c r="BB380" s="450">
        <f t="shared" si="200"/>
        <v>0</v>
      </c>
      <c r="BC380" s="450">
        <f t="shared" si="201"/>
        <v>0</v>
      </c>
      <c r="BD380" s="450">
        <f t="shared" si="202"/>
        <v>0</v>
      </c>
      <c r="BE380" s="450">
        <f t="shared" si="203"/>
        <v>0</v>
      </c>
      <c r="BF380" s="450">
        <f t="shared" si="204"/>
        <v>0</v>
      </c>
      <c r="BG380" s="450">
        <f t="shared" si="205"/>
        <v>0</v>
      </c>
      <c r="BH380" s="450">
        <f t="shared" si="206"/>
        <v>0</v>
      </c>
      <c r="BI380" s="450">
        <f t="shared" si="207"/>
        <v>0</v>
      </c>
      <c r="BJ380" s="450">
        <f t="shared" si="208"/>
        <v>0</v>
      </c>
      <c r="BK380" s="450">
        <f t="shared" si="209"/>
        <v>0</v>
      </c>
      <c r="BL380" s="450">
        <f t="shared" si="210"/>
        <v>0</v>
      </c>
      <c r="BM380" s="450">
        <f t="shared" si="211"/>
        <v>0</v>
      </c>
      <c r="BN380" s="450">
        <f t="shared" si="212"/>
        <v>0</v>
      </c>
    </row>
    <row r="381" spans="1:72">
      <c r="A381" s="6" t="s">
        <v>247</v>
      </c>
      <c r="B381" s="361" t="s">
        <v>248</v>
      </c>
      <c r="C381" s="362"/>
      <c r="D381" s="82">
        <f>AVERAGE(F381:AI381)</f>
        <v>2193.2364248200001</v>
      </c>
      <c r="E381" s="82">
        <f>AVERAGE(E11:E25)</f>
        <v>73.717153097685696</v>
      </c>
      <c r="F381" s="82">
        <f t="shared" ref="F381:Q381" si="217">SUM(F11:F25)</f>
        <v>1291.2389699999999</v>
      </c>
      <c r="G381" s="82">
        <f t="shared" si="217"/>
        <v>1648.2635700000001</v>
      </c>
      <c r="H381" s="82">
        <f t="shared" si="217"/>
        <v>1937.8501900000006</v>
      </c>
      <c r="I381" s="82">
        <f t="shared" si="217"/>
        <v>1656.1974499999999</v>
      </c>
      <c r="J381" s="82">
        <f t="shared" si="217"/>
        <v>997.68541000000016</v>
      </c>
      <c r="K381" s="82">
        <f t="shared" si="217"/>
        <v>1116.69361</v>
      </c>
      <c r="L381" s="82">
        <f t="shared" si="217"/>
        <v>1126.61096</v>
      </c>
      <c r="M381" s="82">
        <f t="shared" si="217"/>
        <v>1908.0981399999998</v>
      </c>
      <c r="N381" s="82">
        <f t="shared" si="217"/>
        <v>3342.1469500000012</v>
      </c>
      <c r="O381" s="82">
        <f t="shared" si="217"/>
        <v>2316.6929599999994</v>
      </c>
      <c r="P381" s="82">
        <f t="shared" si="217"/>
        <v>3389.7502300000006</v>
      </c>
      <c r="Q381" s="82">
        <f t="shared" si="217"/>
        <v>3994.4308942000002</v>
      </c>
      <c r="R381" s="82">
        <f>SUM(R11:R25)</f>
        <v>3651.2599999999998</v>
      </c>
      <c r="S381" s="82">
        <f t="shared" ref="S381:AD381" si="218">SUM(S11:S25)</f>
        <v>957.61</v>
      </c>
      <c r="T381" s="82">
        <f t="shared" si="218"/>
        <v>1549.56</v>
      </c>
      <c r="U381" s="82">
        <f t="shared" si="218"/>
        <v>1428.57</v>
      </c>
      <c r="V381" s="82">
        <f t="shared" si="218"/>
        <v>2486.1749999999997</v>
      </c>
      <c r="W381" s="82">
        <f t="shared" si="218"/>
        <v>1101.2000000000003</v>
      </c>
      <c r="X381" s="82">
        <f t="shared" si="218"/>
        <v>1855.5700000000002</v>
      </c>
      <c r="Y381" s="82">
        <f t="shared" si="218"/>
        <v>2990.0299999999997</v>
      </c>
      <c r="Z381" s="82">
        <f t="shared" si="218"/>
        <v>1460.69</v>
      </c>
      <c r="AA381" s="82">
        <f t="shared" si="218"/>
        <v>3533.5</v>
      </c>
      <c r="AB381" s="82">
        <f t="shared" si="218"/>
        <v>3371.52</v>
      </c>
      <c r="AC381" s="82">
        <f t="shared" si="218"/>
        <v>3580.77</v>
      </c>
      <c r="AD381" s="82">
        <f t="shared" si="218"/>
        <v>2088.48</v>
      </c>
      <c r="AE381" s="82">
        <f>SUM(AE11:AE25)</f>
        <v>2988.4545796000007</v>
      </c>
      <c r="AF381" s="82">
        <f>SUM(AF11:AF25)</f>
        <v>2238.3062256000003</v>
      </c>
      <c r="AG381" s="82">
        <f>SUM(AG11:AG25)</f>
        <v>1397.7909784000001</v>
      </c>
      <c r="AH381" s="82">
        <f>SUM(AH11:AH25)</f>
        <v>2263.1676146000004</v>
      </c>
      <c r="AI381" s="82">
        <f>SUM(AI11:AI25)</f>
        <v>2128.7790122000001</v>
      </c>
      <c r="AK381" s="450">
        <f t="shared" si="183"/>
        <v>650.99015376859086</v>
      </c>
      <c r="AL381" s="450">
        <f t="shared" si="184"/>
        <v>830.98743130829348</v>
      </c>
      <c r="AM381" s="450">
        <f t="shared" si="185"/>
        <v>976.9852230904969</v>
      </c>
      <c r="AN381" s="450">
        <f t="shared" si="186"/>
        <v>834.98737080917567</v>
      </c>
      <c r="AO381" s="450">
        <f t="shared" si="187"/>
        <v>502.99239223594662</v>
      </c>
      <c r="AP381" s="450">
        <f t="shared" si="188"/>
        <v>562.9914847491807</v>
      </c>
      <c r="AQ381" s="450">
        <f t="shared" si="189"/>
        <v>567.99140912528355</v>
      </c>
      <c r="AR381" s="450">
        <f t="shared" si="190"/>
        <v>961.985449962188</v>
      </c>
      <c r="AS381" s="450">
        <f t="shared" si="191"/>
        <v>1684.9745147466606</v>
      </c>
      <c r="AT381" s="450">
        <f t="shared" si="192"/>
        <v>1167.9823342576251</v>
      </c>
      <c r="AU381" s="450">
        <f t="shared" si="193"/>
        <v>1708.974151751954</v>
      </c>
      <c r="AV381" s="450">
        <f t="shared" si="194"/>
        <v>2013.8295408116967</v>
      </c>
      <c r="AW381" s="450">
        <f t="shared" si="195"/>
        <v>1840.816738089236</v>
      </c>
      <c r="AX381" s="450">
        <f t="shared" si="196"/>
        <v>482.78800100831864</v>
      </c>
      <c r="AY381" s="450">
        <f t="shared" si="197"/>
        <v>781.22510713385429</v>
      </c>
      <c r="AZ381" s="450">
        <f t="shared" si="198"/>
        <v>720.22687169145445</v>
      </c>
      <c r="BA381" s="450">
        <f t="shared" si="199"/>
        <v>1253.4282833375346</v>
      </c>
      <c r="BB381" s="450">
        <f t="shared" si="200"/>
        <v>555.18023695487784</v>
      </c>
      <c r="BC381" s="450">
        <f t="shared" si="201"/>
        <v>935.50289891605757</v>
      </c>
      <c r="BD381" s="450">
        <f t="shared" si="202"/>
        <v>1507.4514746659943</v>
      </c>
      <c r="BE381" s="450">
        <f t="shared" si="203"/>
        <v>736.4204688681624</v>
      </c>
      <c r="BF381" s="450">
        <f t="shared" si="204"/>
        <v>1781.4469372321653</v>
      </c>
      <c r="BG381" s="450">
        <f t="shared" si="205"/>
        <v>1699.7832114948324</v>
      </c>
      <c r="BH381" s="450">
        <f t="shared" si="206"/>
        <v>1805.2785480211746</v>
      </c>
      <c r="BI381" s="450">
        <f t="shared" si="207"/>
        <v>1052.9266448197629</v>
      </c>
      <c r="BJ381" s="450">
        <f t="shared" si="208"/>
        <v>1506.6572117973283</v>
      </c>
      <c r="BK381" s="450">
        <f t="shared" si="209"/>
        <v>1128.4629319889086</v>
      </c>
      <c r="BL381" s="450">
        <f t="shared" si="210"/>
        <v>704.70934126543989</v>
      </c>
      <c r="BM381" s="450">
        <f t="shared" si="211"/>
        <v>1140.9970328207717</v>
      </c>
      <c r="BN381" s="450">
        <f t="shared" si="212"/>
        <v>1073.2437671792286</v>
      </c>
    </row>
    <row r="382" spans="1:72">
      <c r="B382" s="363" t="s">
        <v>249</v>
      </c>
      <c r="C382" s="362"/>
      <c r="D382" s="82">
        <f t="shared" ref="D382:D404" si="219">AVERAGE(F382:AI382)</f>
        <v>2091.8711493400001</v>
      </c>
      <c r="E382" s="82">
        <f>AVERAGE(E26:E41)</f>
        <v>65.915767233056215</v>
      </c>
      <c r="F382" s="82">
        <f t="shared" ref="F382:Q382" si="220">SUM(F26:F41)</f>
        <v>1194.0489400000001</v>
      </c>
      <c r="G382" s="82">
        <f t="shared" si="220"/>
        <v>1564.9578299999998</v>
      </c>
      <c r="H382" s="82">
        <f t="shared" si="220"/>
        <v>1562.9743599999999</v>
      </c>
      <c r="I382" s="82">
        <f t="shared" si="220"/>
        <v>1489.5859700000001</v>
      </c>
      <c r="J382" s="82">
        <f t="shared" si="220"/>
        <v>1350.7430700000002</v>
      </c>
      <c r="K382" s="82">
        <f t="shared" si="220"/>
        <v>1348.7595999999999</v>
      </c>
      <c r="L382" s="82">
        <f t="shared" si="220"/>
        <v>1624.4619300000002</v>
      </c>
      <c r="M382" s="82">
        <f t="shared" si="220"/>
        <v>1594.7098800000001</v>
      </c>
      <c r="N382" s="82">
        <f t="shared" si="220"/>
        <v>3280.6593800000001</v>
      </c>
      <c r="O382" s="82">
        <f t="shared" si="220"/>
        <v>2197.6847600000006</v>
      </c>
      <c r="P382" s="82">
        <f t="shared" si="220"/>
        <v>2883.9653800000006</v>
      </c>
      <c r="Q382" s="82">
        <f t="shared" si="220"/>
        <v>3345.5981877999993</v>
      </c>
      <c r="R382" s="82">
        <f>SUM(R26:R41)</f>
        <v>3171.4</v>
      </c>
      <c r="S382" s="82">
        <f t="shared" ref="S382:AD382" si="221">SUM(S26:S41)</f>
        <v>1117.5900000000001</v>
      </c>
      <c r="T382" s="82">
        <f t="shared" si="221"/>
        <v>1463.9900000000002</v>
      </c>
      <c r="U382" s="82">
        <f t="shared" si="221"/>
        <v>1822.4900000000002</v>
      </c>
      <c r="V382" s="82">
        <f t="shared" si="221"/>
        <v>2704.96</v>
      </c>
      <c r="W382" s="82">
        <f t="shared" si="221"/>
        <v>1368.5300000000002</v>
      </c>
      <c r="X382" s="82">
        <f t="shared" si="221"/>
        <v>2471.8300000000004</v>
      </c>
      <c r="Y382" s="82">
        <f t="shared" si="221"/>
        <v>2990.92</v>
      </c>
      <c r="Z382" s="82">
        <f t="shared" si="221"/>
        <v>1736.8600000000004</v>
      </c>
      <c r="AA382" s="82">
        <f t="shared" si="221"/>
        <v>2832.0600000000004</v>
      </c>
      <c r="AB382" s="82">
        <f t="shared" si="221"/>
        <v>3365.26</v>
      </c>
      <c r="AC382" s="82">
        <f t="shared" si="221"/>
        <v>3473.5999999999995</v>
      </c>
      <c r="AD382" s="82">
        <f t="shared" si="221"/>
        <v>2407.2300000000005</v>
      </c>
      <c r="AE382" s="82">
        <f>SUM(AE26:AE41)</f>
        <v>2043.2517858000001</v>
      </c>
      <c r="AF382" s="82">
        <f>SUM(AF26:AF41)</f>
        <v>1793.8502680000001</v>
      </c>
      <c r="AG382" s="82">
        <f>SUM(AG26:AG41)</f>
        <v>1399.0802339000002</v>
      </c>
      <c r="AH382" s="82">
        <f>SUM(AH26:AH41)</f>
        <v>1611.0903525999986</v>
      </c>
      <c r="AI382" s="82">
        <f>SUM(AI26:AI41)</f>
        <v>1543.9925521000002</v>
      </c>
      <c r="AK382" s="450">
        <f t="shared" si="183"/>
        <v>601.99089488278298</v>
      </c>
      <c r="AL382" s="450">
        <f t="shared" si="184"/>
        <v>788.98806654902944</v>
      </c>
      <c r="AM382" s="450">
        <f t="shared" si="185"/>
        <v>787.98808167380889</v>
      </c>
      <c r="AN382" s="450">
        <f t="shared" si="186"/>
        <v>750.98864129064782</v>
      </c>
      <c r="AO382" s="450">
        <f t="shared" si="187"/>
        <v>680.98970002520809</v>
      </c>
      <c r="AP382" s="450">
        <f t="shared" si="188"/>
        <v>679.98971514998732</v>
      </c>
      <c r="AQ382" s="450">
        <f t="shared" si="189"/>
        <v>818.98761280564668</v>
      </c>
      <c r="AR382" s="450">
        <f t="shared" si="190"/>
        <v>803.98783967733812</v>
      </c>
      <c r="AS382" s="450">
        <f t="shared" si="191"/>
        <v>1653.9749836148223</v>
      </c>
      <c r="AT382" s="450">
        <f t="shared" si="192"/>
        <v>1107.9832417443915</v>
      </c>
      <c r="AU382" s="450">
        <f t="shared" si="193"/>
        <v>1453.9780085707087</v>
      </c>
      <c r="AV382" s="450">
        <f t="shared" si="194"/>
        <v>1686.7144884295433</v>
      </c>
      <c r="AW382" s="450">
        <f t="shared" si="195"/>
        <v>1598.8908495084447</v>
      </c>
      <c r="AX382" s="450">
        <f t="shared" si="196"/>
        <v>563.44340811696497</v>
      </c>
      <c r="AY382" s="450">
        <f t="shared" si="197"/>
        <v>738.08419460549544</v>
      </c>
      <c r="AZ382" s="450">
        <f t="shared" si="198"/>
        <v>918.82530879758019</v>
      </c>
      <c r="BA382" s="450">
        <f t="shared" si="199"/>
        <v>1363.7307789261406</v>
      </c>
      <c r="BB382" s="450">
        <f t="shared" si="200"/>
        <v>689.95714645828093</v>
      </c>
      <c r="BC382" s="450">
        <f t="shared" si="201"/>
        <v>1246.1961179732798</v>
      </c>
      <c r="BD382" s="450">
        <f t="shared" si="202"/>
        <v>1507.9001764557599</v>
      </c>
      <c r="BE382" s="450">
        <f t="shared" si="203"/>
        <v>875.65414671036058</v>
      </c>
      <c r="BF382" s="450">
        <f t="shared" si="204"/>
        <v>1427.8094277791783</v>
      </c>
      <c r="BG382" s="450">
        <f t="shared" si="205"/>
        <v>1696.6271741870432</v>
      </c>
      <c r="BH382" s="450">
        <f t="shared" si="206"/>
        <v>1751.2477943029994</v>
      </c>
      <c r="BI382" s="450">
        <f t="shared" si="207"/>
        <v>1213.6274262667005</v>
      </c>
      <c r="BJ382" s="450">
        <f t="shared" si="208"/>
        <v>1030.1244193597176</v>
      </c>
      <c r="BK382" s="450">
        <f t="shared" si="209"/>
        <v>904.38632114948325</v>
      </c>
      <c r="BL382" s="450">
        <f t="shared" si="210"/>
        <v>705.35933143433328</v>
      </c>
      <c r="BM382" s="450">
        <f t="shared" si="211"/>
        <v>812.24620751197301</v>
      </c>
      <c r="BN382" s="450">
        <f t="shared" si="212"/>
        <v>778.41822641794818</v>
      </c>
    </row>
    <row r="383" spans="1:72">
      <c r="A383" s="6" t="s">
        <v>250</v>
      </c>
      <c r="B383" s="361" t="s">
        <v>248</v>
      </c>
      <c r="C383" s="362"/>
      <c r="D383" s="82">
        <f t="shared" si="219"/>
        <v>1724.2170821466666</v>
      </c>
      <c r="E383" s="82">
        <f>AVERAGE(E42:E56)</f>
        <v>57.952883318852528</v>
      </c>
      <c r="F383" s="82">
        <f t="shared" ref="F383:Q383" si="222">SUM(F42:F56)</f>
        <v>1025.4539900000002</v>
      </c>
      <c r="G383" s="82">
        <f t="shared" si="222"/>
        <v>1412.23064</v>
      </c>
      <c r="H383" s="82">
        <f t="shared" si="222"/>
        <v>1311.07367</v>
      </c>
      <c r="I383" s="82">
        <f t="shared" si="222"/>
        <v>1156.36301</v>
      </c>
      <c r="J383" s="82">
        <f t="shared" si="222"/>
        <v>1047.27216</v>
      </c>
      <c r="K383" s="82">
        <f t="shared" si="222"/>
        <v>989.75153</v>
      </c>
      <c r="L383" s="82">
        <f t="shared" si="222"/>
        <v>1390.4124700000002</v>
      </c>
      <c r="M383" s="82">
        <f t="shared" si="222"/>
        <v>1215.8671100000001</v>
      </c>
      <c r="N383" s="82">
        <f t="shared" si="222"/>
        <v>2443.6350400000001</v>
      </c>
      <c r="O383" s="82">
        <f t="shared" si="222"/>
        <v>1868.4287400000001</v>
      </c>
      <c r="P383" s="82">
        <f t="shared" si="222"/>
        <v>2576.5275300000008</v>
      </c>
      <c r="Q383" s="82">
        <f t="shared" si="222"/>
        <v>2617.4861855000004</v>
      </c>
      <c r="R383" s="82">
        <f>SUM(R42:R56)</f>
        <v>2159.6</v>
      </c>
      <c r="S383" s="82">
        <f t="shared" ref="S383:AD383" si="223">SUM(S42:S56)</f>
        <v>1836.7800000000002</v>
      </c>
      <c r="T383" s="82">
        <f t="shared" si="223"/>
        <v>1479.4300000000003</v>
      </c>
      <c r="U383" s="82">
        <f t="shared" si="223"/>
        <v>1515.0699999999997</v>
      </c>
      <c r="V383" s="82">
        <f t="shared" si="223"/>
        <v>1835.5750000000003</v>
      </c>
      <c r="W383" s="82">
        <f t="shared" si="223"/>
        <v>1938.65</v>
      </c>
      <c r="X383" s="82">
        <f t="shared" si="223"/>
        <v>2267.98</v>
      </c>
      <c r="Y383" s="82">
        <f t="shared" si="223"/>
        <v>2150.2499999999995</v>
      </c>
      <c r="Z383" s="82">
        <f t="shared" si="223"/>
        <v>1305.8600000000001</v>
      </c>
      <c r="AA383" s="82">
        <f t="shared" si="223"/>
        <v>2142.85</v>
      </c>
      <c r="AB383" s="82">
        <f t="shared" si="223"/>
        <v>2724.7699999999995</v>
      </c>
      <c r="AC383" s="82">
        <f t="shared" si="223"/>
        <v>2389.58</v>
      </c>
      <c r="AD383" s="82">
        <f t="shared" si="223"/>
        <v>2068.4599999999996</v>
      </c>
      <c r="AE383" s="82">
        <f>SUM(AE42:AE56)</f>
        <v>1117.1299734000002</v>
      </c>
      <c r="AF383" s="82">
        <f>SUM(AF42:AF56)</f>
        <v>1547.2454428999999</v>
      </c>
      <c r="AG383" s="82">
        <f>SUM(AG42:AG56)</f>
        <v>1184.6869615999999</v>
      </c>
      <c r="AH383" s="82">
        <f>SUM(AH42:AH56)</f>
        <v>1635.3929281000021</v>
      </c>
      <c r="AI383" s="82">
        <f>SUM(AI42:AI56)</f>
        <v>1372.7000829000001</v>
      </c>
      <c r="AK383" s="450">
        <f t="shared" si="183"/>
        <v>516.99218048903458</v>
      </c>
      <c r="AL383" s="450">
        <f t="shared" si="184"/>
        <v>711.98923115704565</v>
      </c>
      <c r="AM383" s="450">
        <f t="shared" si="185"/>
        <v>660.99000252079657</v>
      </c>
      <c r="AN383" s="450">
        <f t="shared" si="186"/>
        <v>582.99118225359211</v>
      </c>
      <c r="AO383" s="450">
        <f t="shared" si="187"/>
        <v>527.99201411646084</v>
      </c>
      <c r="AP383" s="450">
        <f t="shared" si="188"/>
        <v>498.99245273506426</v>
      </c>
      <c r="AQ383" s="450">
        <f t="shared" si="189"/>
        <v>700.9893975296194</v>
      </c>
      <c r="AR383" s="450">
        <f t="shared" si="190"/>
        <v>612.99072851020924</v>
      </c>
      <c r="AS383" s="450">
        <f t="shared" si="191"/>
        <v>1231.981366271742</v>
      </c>
      <c r="AT383" s="450">
        <f t="shared" si="192"/>
        <v>941.9857524577767</v>
      </c>
      <c r="AU383" s="450">
        <f t="shared" si="193"/>
        <v>1298.9803529115204</v>
      </c>
      <c r="AV383" s="450">
        <f t="shared" si="194"/>
        <v>1319.6300405848249</v>
      </c>
      <c r="AW383" s="450">
        <f t="shared" si="195"/>
        <v>1088.7824552558609</v>
      </c>
      <c r="AX383" s="450">
        <f t="shared" si="196"/>
        <v>926.0297453995463</v>
      </c>
      <c r="AY383" s="450">
        <f t="shared" si="197"/>
        <v>745.86841441895649</v>
      </c>
      <c r="AZ383" s="450">
        <f t="shared" si="198"/>
        <v>763.83665238215258</v>
      </c>
      <c r="BA383" s="450">
        <f t="shared" si="199"/>
        <v>925.42223342576267</v>
      </c>
      <c r="BB383" s="450">
        <f t="shared" si="200"/>
        <v>977.3884547517016</v>
      </c>
      <c r="BC383" s="450">
        <f t="shared" si="201"/>
        <v>1143.4232417443911</v>
      </c>
      <c r="BD383" s="450">
        <f t="shared" si="202"/>
        <v>1084.0685656667504</v>
      </c>
      <c r="BE383" s="450">
        <f t="shared" si="203"/>
        <v>658.36148222838426</v>
      </c>
      <c r="BF383" s="450">
        <f t="shared" si="204"/>
        <v>1080.33778674061</v>
      </c>
      <c r="BG383" s="450">
        <f t="shared" si="205"/>
        <v>1373.7181749432818</v>
      </c>
      <c r="BH383" s="450">
        <f t="shared" si="206"/>
        <v>1204.7290143685404</v>
      </c>
      <c r="BI383" s="450">
        <f t="shared" si="207"/>
        <v>1042.8333753466093</v>
      </c>
      <c r="BJ383" s="450">
        <f t="shared" si="208"/>
        <v>563.21148142172933</v>
      </c>
      <c r="BK383" s="450">
        <f t="shared" si="209"/>
        <v>780.05820161330973</v>
      </c>
      <c r="BL383" s="450">
        <f t="shared" si="210"/>
        <v>597.27096627174183</v>
      </c>
      <c r="BM383" s="450">
        <f t="shared" si="211"/>
        <v>824.49857731283191</v>
      </c>
      <c r="BN383" s="450">
        <f t="shared" si="212"/>
        <v>692.05953259389969</v>
      </c>
    </row>
    <row r="384" spans="1:72">
      <c r="B384" s="363" t="s">
        <v>251</v>
      </c>
      <c r="C384" s="362"/>
      <c r="D384" s="82">
        <f t="shared" si="219"/>
        <v>1533.5328788133331</v>
      </c>
      <c r="E384" s="82">
        <f>AVERAGE(E57:E71)</f>
        <v>51.543771901880156</v>
      </c>
      <c r="F384" s="82">
        <f t="shared" ref="F384:Q384" si="224">SUM(F57:F71)</f>
        <v>686.28062000000011</v>
      </c>
      <c r="G384" s="82">
        <f t="shared" si="224"/>
        <v>1150.4126000000001</v>
      </c>
      <c r="H384" s="82">
        <f t="shared" si="224"/>
        <v>954.04907000000014</v>
      </c>
      <c r="I384" s="82">
        <f t="shared" si="224"/>
        <v>1172.2307700000001</v>
      </c>
      <c r="J384" s="82">
        <f t="shared" si="224"/>
        <v>833.05740000000003</v>
      </c>
      <c r="K384" s="82">
        <f t="shared" si="224"/>
        <v>1061.1564500000002</v>
      </c>
      <c r="L384" s="82">
        <f t="shared" si="224"/>
        <v>892.56150000000002</v>
      </c>
      <c r="M384" s="82">
        <f t="shared" si="224"/>
        <v>1186.1150600000001</v>
      </c>
      <c r="N384" s="82">
        <f t="shared" si="224"/>
        <v>2163.9657700000002</v>
      </c>
      <c r="O384" s="82">
        <f t="shared" si="224"/>
        <v>1828.7593400000003</v>
      </c>
      <c r="P384" s="82">
        <f t="shared" si="224"/>
        <v>2332.5607199999999</v>
      </c>
      <c r="Q384" s="82">
        <f t="shared" si="224"/>
        <v>2198.7161643999998</v>
      </c>
      <c r="R384" s="82">
        <f>SUM(R57:R71)</f>
        <v>1877.06</v>
      </c>
      <c r="S384" s="82">
        <f t="shared" ref="S384:AD384" si="225">SUM(S57:S71)</f>
        <v>1523.01</v>
      </c>
      <c r="T384" s="82">
        <f t="shared" si="225"/>
        <v>1235.5800000000002</v>
      </c>
      <c r="U384" s="82">
        <f t="shared" si="225"/>
        <v>1369.1499999999999</v>
      </c>
      <c r="V384" s="82">
        <f t="shared" si="225"/>
        <v>1183.0800000000002</v>
      </c>
      <c r="W384" s="82">
        <f t="shared" si="225"/>
        <v>1747.3700000000001</v>
      </c>
      <c r="X384" s="82">
        <f t="shared" si="225"/>
        <v>1663.22</v>
      </c>
      <c r="Y384" s="82">
        <f t="shared" si="225"/>
        <v>2071.09</v>
      </c>
      <c r="Z384" s="82">
        <f t="shared" si="225"/>
        <v>1185.1700000000003</v>
      </c>
      <c r="AA384" s="82">
        <f t="shared" si="225"/>
        <v>2291.17</v>
      </c>
      <c r="AB384" s="82">
        <f t="shared" si="225"/>
        <v>2596.7800000000002</v>
      </c>
      <c r="AC384" s="82">
        <f t="shared" si="225"/>
        <v>2313.3200000000002</v>
      </c>
      <c r="AD384" s="82">
        <f t="shared" si="225"/>
        <v>1520.92</v>
      </c>
      <c r="AE384" s="82">
        <f>SUM(AE57:AE71)</f>
        <v>1480.7595285</v>
      </c>
      <c r="AF384" s="82">
        <f>SUM(AF57:AF71)</f>
        <v>1190.1415040999998</v>
      </c>
      <c r="AG384" s="82">
        <f>SUM(AG57:AG71)</f>
        <v>1117.6456756</v>
      </c>
      <c r="AH384" s="82">
        <f>SUM(AH57:AH71)</f>
        <v>1361.0188137999976</v>
      </c>
      <c r="AI384" s="82">
        <f>SUM(AI57:AI71)</f>
        <v>1819.6353780000004</v>
      </c>
      <c r="AK384" s="450">
        <f t="shared" si="183"/>
        <v>345.99476682631717</v>
      </c>
      <c r="AL384" s="450">
        <f t="shared" si="184"/>
        <v>579.99122762793047</v>
      </c>
      <c r="AM384" s="450">
        <f t="shared" si="185"/>
        <v>480.99272498109411</v>
      </c>
      <c r="AN384" s="450">
        <f t="shared" si="186"/>
        <v>590.99106125535673</v>
      </c>
      <c r="AO384" s="450">
        <f t="shared" si="187"/>
        <v>419.99364759263926</v>
      </c>
      <c r="AP384" s="450">
        <f t="shared" si="188"/>
        <v>534.9919082430049</v>
      </c>
      <c r="AQ384" s="450">
        <f t="shared" si="189"/>
        <v>449.99319384925639</v>
      </c>
      <c r="AR384" s="450">
        <f t="shared" si="190"/>
        <v>597.99095538190068</v>
      </c>
      <c r="AS384" s="450">
        <f t="shared" si="191"/>
        <v>1090.9834988656416</v>
      </c>
      <c r="AT384" s="450">
        <f t="shared" si="192"/>
        <v>921.9860549533654</v>
      </c>
      <c r="AU384" s="450">
        <f t="shared" si="193"/>
        <v>1175.9822132593899</v>
      </c>
      <c r="AV384" s="450">
        <f t="shared" si="194"/>
        <v>1108.5032338795058</v>
      </c>
      <c r="AW384" s="450">
        <f t="shared" si="195"/>
        <v>946.33728258129565</v>
      </c>
      <c r="AX384" s="450">
        <f t="shared" si="196"/>
        <v>767.83967733803877</v>
      </c>
      <c r="AY384" s="450">
        <f t="shared" si="197"/>
        <v>622.92916561633479</v>
      </c>
      <c r="AZ384" s="450">
        <f t="shared" si="198"/>
        <v>690.26972523317363</v>
      </c>
      <c r="BA384" s="450">
        <f t="shared" si="199"/>
        <v>596.46080161330985</v>
      </c>
      <c r="BB384" s="450">
        <f t="shared" si="200"/>
        <v>880.95286110410893</v>
      </c>
      <c r="BC384" s="450">
        <f t="shared" si="201"/>
        <v>838.52785480211742</v>
      </c>
      <c r="BD384" s="450">
        <f t="shared" si="202"/>
        <v>1044.1593143433327</v>
      </c>
      <c r="BE384" s="450">
        <f t="shared" si="203"/>
        <v>597.51449458028753</v>
      </c>
      <c r="BF384" s="450">
        <f t="shared" si="204"/>
        <v>1155.1146962440132</v>
      </c>
      <c r="BG384" s="450">
        <f t="shared" si="205"/>
        <v>1309.1908243004791</v>
      </c>
      <c r="BH384" s="450">
        <f t="shared" si="206"/>
        <v>1166.2818250567179</v>
      </c>
      <c r="BI384" s="450">
        <f t="shared" si="207"/>
        <v>766.78598437106132</v>
      </c>
      <c r="BJ384" s="450">
        <f t="shared" si="208"/>
        <v>746.53870859591632</v>
      </c>
      <c r="BK384" s="450">
        <f t="shared" si="209"/>
        <v>600.02092467859836</v>
      </c>
      <c r="BL384" s="450">
        <f t="shared" si="210"/>
        <v>563.4714774892866</v>
      </c>
      <c r="BM384" s="450">
        <f t="shared" si="211"/>
        <v>686.17031197378253</v>
      </c>
      <c r="BN384" s="450">
        <f t="shared" si="212"/>
        <v>917.38612452735083</v>
      </c>
    </row>
    <row r="385" spans="1:66">
      <c r="A385" s="6" t="s">
        <v>252</v>
      </c>
      <c r="B385" s="361" t="s">
        <v>248</v>
      </c>
      <c r="C385" s="362"/>
      <c r="D385" s="82">
        <f t="shared" si="219"/>
        <v>1356.8134985624222</v>
      </c>
      <c r="E385" s="82">
        <f>AVERAGE(E72:E86)</f>
        <v>45.604033959422033</v>
      </c>
      <c r="F385" s="82">
        <f t="shared" ref="F385:Q385" si="226">SUM(F72:F86)</f>
        <v>474.04933000000005</v>
      </c>
      <c r="G385" s="82">
        <f t="shared" si="226"/>
        <v>817.18963999999994</v>
      </c>
      <c r="H385" s="82">
        <f t="shared" si="226"/>
        <v>993.7184699999998</v>
      </c>
      <c r="I385" s="82">
        <f t="shared" si="226"/>
        <v>1160.3299500000001</v>
      </c>
      <c r="J385" s="82">
        <f t="shared" si="226"/>
        <v>1116.69361</v>
      </c>
      <c r="K385" s="82">
        <f t="shared" si="226"/>
        <v>938.18130999999994</v>
      </c>
      <c r="L385" s="82">
        <f t="shared" si="226"/>
        <v>983.80112000000008</v>
      </c>
      <c r="M385" s="82">
        <f t="shared" si="226"/>
        <v>1130.5779</v>
      </c>
      <c r="N385" s="82">
        <f t="shared" si="226"/>
        <v>1818.8419900000001</v>
      </c>
      <c r="O385" s="82">
        <f t="shared" si="226"/>
        <v>1592.7264099999998</v>
      </c>
      <c r="P385" s="82">
        <f t="shared" si="226"/>
        <v>2116.3624900000004</v>
      </c>
      <c r="Q385" s="82">
        <f t="shared" si="226"/>
        <v>1848.792387</v>
      </c>
      <c r="R385" s="82">
        <f>SUM(R72:R86)</f>
        <v>1477.38</v>
      </c>
      <c r="S385" s="82">
        <f t="shared" ref="S385:AD385" si="227">SUM(S72:S86)</f>
        <v>1424.8799999999999</v>
      </c>
      <c r="T385" s="82">
        <f t="shared" si="227"/>
        <v>1151.6000000000001</v>
      </c>
      <c r="U385" s="82">
        <f t="shared" si="227"/>
        <v>1349.5400000000002</v>
      </c>
      <c r="V385" s="82">
        <f t="shared" si="227"/>
        <v>934.53999999999985</v>
      </c>
      <c r="W385" s="82">
        <f t="shared" si="227"/>
        <v>1510.29</v>
      </c>
      <c r="X385" s="82">
        <f t="shared" si="227"/>
        <v>1388.99</v>
      </c>
      <c r="Y385" s="82">
        <f t="shared" si="227"/>
        <v>2038.0100000000002</v>
      </c>
      <c r="Z385" s="82">
        <f t="shared" si="227"/>
        <v>1078.93</v>
      </c>
      <c r="AA385" s="82">
        <f t="shared" si="227"/>
        <v>2326.62</v>
      </c>
      <c r="AB385" s="82">
        <f t="shared" si="227"/>
        <v>2360.2399999999998</v>
      </c>
      <c r="AC385" s="82">
        <f t="shared" si="227"/>
        <v>1926.0599999999997</v>
      </c>
      <c r="AD385" s="82">
        <f t="shared" si="227"/>
        <v>916.34999999999991</v>
      </c>
      <c r="AE385" s="82">
        <f>SUM(AE72:AE86)</f>
        <v>1259.6621276000003</v>
      </c>
      <c r="AF385" s="82">
        <f>SUM(AF72:AF86)</f>
        <v>1164.6340799000002</v>
      </c>
      <c r="AG385" s="82">
        <f>SUM(AG72:AG86)</f>
        <v>890.8557158000001</v>
      </c>
      <c r="AH385" s="82">
        <f>SUM(AH72:AH86)</f>
        <v>1169.419560900003</v>
      </c>
      <c r="AI385" s="82">
        <f>SUM(AI72:AI86)</f>
        <v>1345.1388656726656</v>
      </c>
      <c r="AK385" s="450">
        <f t="shared" si="183"/>
        <v>238.99638517771618</v>
      </c>
      <c r="AL385" s="450">
        <f t="shared" si="184"/>
        <v>411.99376859087465</v>
      </c>
      <c r="AM385" s="450">
        <f t="shared" si="185"/>
        <v>500.9924224855053</v>
      </c>
      <c r="AN385" s="450">
        <f t="shared" si="186"/>
        <v>584.99115200403332</v>
      </c>
      <c r="AO385" s="450">
        <f t="shared" si="187"/>
        <v>562.9914847491807</v>
      </c>
      <c r="AP385" s="450">
        <f t="shared" si="188"/>
        <v>472.99284597932945</v>
      </c>
      <c r="AQ385" s="450">
        <f t="shared" si="189"/>
        <v>495.99249810940262</v>
      </c>
      <c r="AR385" s="450">
        <f t="shared" si="190"/>
        <v>569.99137887572476</v>
      </c>
      <c r="AS385" s="450">
        <f t="shared" si="191"/>
        <v>916.98613057726243</v>
      </c>
      <c r="AT385" s="450">
        <f t="shared" si="192"/>
        <v>802.98785480211734</v>
      </c>
      <c r="AU385" s="450">
        <f t="shared" si="193"/>
        <v>1066.983861860348</v>
      </c>
      <c r="AV385" s="450">
        <f t="shared" si="194"/>
        <v>932.08590219309303</v>
      </c>
      <c r="AW385" s="450">
        <f t="shared" si="195"/>
        <v>744.83488782455265</v>
      </c>
      <c r="AX385" s="450">
        <f t="shared" si="196"/>
        <v>718.36652382152749</v>
      </c>
      <c r="AY385" s="450">
        <f t="shared" si="197"/>
        <v>580.58986639778175</v>
      </c>
      <c r="AZ385" s="450">
        <f t="shared" si="198"/>
        <v>680.38316107890103</v>
      </c>
      <c r="BA385" s="450">
        <f t="shared" si="199"/>
        <v>471.15704562641787</v>
      </c>
      <c r="BB385" s="450">
        <f t="shared" si="200"/>
        <v>761.42677085959156</v>
      </c>
      <c r="BC385" s="450">
        <f t="shared" si="201"/>
        <v>700.27224602974536</v>
      </c>
      <c r="BD385" s="450">
        <f t="shared" si="202"/>
        <v>1027.481724224855</v>
      </c>
      <c r="BE385" s="450">
        <f t="shared" si="203"/>
        <v>543.9526090244517</v>
      </c>
      <c r="BF385" s="450">
        <f t="shared" si="204"/>
        <v>1172.9871439374842</v>
      </c>
      <c r="BG385" s="450">
        <f t="shared" si="205"/>
        <v>1189.9369800857069</v>
      </c>
      <c r="BH385" s="450">
        <f t="shared" si="206"/>
        <v>971.0410889841188</v>
      </c>
      <c r="BI385" s="450">
        <f t="shared" si="207"/>
        <v>461.98638769851266</v>
      </c>
      <c r="BJ385" s="450">
        <f t="shared" si="208"/>
        <v>635.07039455507959</v>
      </c>
      <c r="BK385" s="450">
        <f t="shared" si="209"/>
        <v>587.16111918326203</v>
      </c>
      <c r="BL385" s="450">
        <f t="shared" si="210"/>
        <v>449.13320685656669</v>
      </c>
      <c r="BM385" s="450">
        <f t="shared" si="211"/>
        <v>589.57376400302644</v>
      </c>
      <c r="BN385" s="450">
        <f t="shared" si="212"/>
        <v>678.16428821409909</v>
      </c>
    </row>
    <row r="386" spans="1:66">
      <c r="B386" s="363" t="s">
        <v>249</v>
      </c>
      <c r="C386" s="362"/>
      <c r="D386" s="82">
        <f t="shared" si="219"/>
        <v>1417.1589566228954</v>
      </c>
      <c r="E386" s="82">
        <f>AVERAGE(E87:E102)</f>
        <v>44.655293394369941</v>
      </c>
      <c r="F386" s="82">
        <f t="shared" ref="F386:Q386" si="228">SUM(F87:F102)</f>
        <v>660.49550999999985</v>
      </c>
      <c r="G386" s="82">
        <f t="shared" si="228"/>
        <v>674.37980000000005</v>
      </c>
      <c r="H386" s="82">
        <f t="shared" si="228"/>
        <v>896.52844000000005</v>
      </c>
      <c r="I386" s="82">
        <f t="shared" si="228"/>
        <v>1211.9001700000001</v>
      </c>
      <c r="J386" s="82">
        <f t="shared" si="228"/>
        <v>1203.9662900000003</v>
      </c>
      <c r="K386" s="82">
        <f t="shared" si="228"/>
        <v>856.85904000000016</v>
      </c>
      <c r="L386" s="82">
        <f t="shared" si="228"/>
        <v>1019.5035799999999</v>
      </c>
      <c r="M386" s="82">
        <f t="shared" si="228"/>
        <v>1360.6604199999999</v>
      </c>
      <c r="N386" s="82">
        <f t="shared" si="228"/>
        <v>1674.0486800000006</v>
      </c>
      <c r="O386" s="82">
        <f t="shared" si="228"/>
        <v>2866.1141499999999</v>
      </c>
      <c r="P386" s="82">
        <f t="shared" si="228"/>
        <v>2832.3951600000009</v>
      </c>
      <c r="Q386" s="82">
        <f t="shared" si="228"/>
        <v>1794.5444825</v>
      </c>
      <c r="R386" s="82">
        <f>SUM(R87:R102)</f>
        <v>1735.4499999999998</v>
      </c>
      <c r="S386" s="82">
        <f t="shared" ref="S386:AD386" si="229">SUM(S87:S102)</f>
        <v>1528.0800000000002</v>
      </c>
      <c r="T386" s="82">
        <f t="shared" si="229"/>
        <v>1493.6000000000004</v>
      </c>
      <c r="U386" s="82">
        <f t="shared" si="229"/>
        <v>1487.61</v>
      </c>
      <c r="V386" s="82">
        <f t="shared" si="229"/>
        <v>1095.3200000000002</v>
      </c>
      <c r="W386" s="82">
        <f t="shared" si="229"/>
        <v>1374.94</v>
      </c>
      <c r="X386" s="82">
        <f t="shared" si="229"/>
        <v>1377.4399999999998</v>
      </c>
      <c r="Y386" s="82">
        <f t="shared" si="229"/>
        <v>1991.29</v>
      </c>
      <c r="Z386" s="82">
        <f t="shared" si="229"/>
        <v>973.09</v>
      </c>
      <c r="AA386" s="82">
        <f t="shared" si="229"/>
        <v>2137.27</v>
      </c>
      <c r="AB386" s="82">
        <f t="shared" si="229"/>
        <v>2417.9300000000003</v>
      </c>
      <c r="AC386" s="82">
        <f t="shared" si="229"/>
        <v>1773.77</v>
      </c>
      <c r="AD386" s="82">
        <f t="shared" si="229"/>
        <v>789.49</v>
      </c>
      <c r="AE386" s="82">
        <f>SUM(AE87:AE102)</f>
        <v>1356.0786042999998</v>
      </c>
      <c r="AF386" s="82">
        <f>SUM(AF87:AF102)</f>
        <v>1113.2423722000003</v>
      </c>
      <c r="AG386" s="82">
        <f>SUM(AG87:AG102)</f>
        <v>706.37317110000004</v>
      </c>
      <c r="AH386" s="82">
        <f>SUM(AH87:AH102)</f>
        <v>1132.9863863999967</v>
      </c>
      <c r="AI386" s="82">
        <f>SUM(AI87:AI102)</f>
        <v>979.4124421868687</v>
      </c>
      <c r="AK386" s="450">
        <f t="shared" si="183"/>
        <v>332.99496344844965</v>
      </c>
      <c r="AL386" s="450">
        <f t="shared" si="184"/>
        <v>339.99485757499372</v>
      </c>
      <c r="AM386" s="450">
        <f t="shared" si="185"/>
        <v>451.99316359969754</v>
      </c>
      <c r="AN386" s="450">
        <f t="shared" si="186"/>
        <v>610.99075875976814</v>
      </c>
      <c r="AO386" s="450">
        <f t="shared" si="187"/>
        <v>606.99081925888595</v>
      </c>
      <c r="AP386" s="450">
        <f t="shared" si="188"/>
        <v>431.99346609528618</v>
      </c>
      <c r="AQ386" s="450">
        <f t="shared" si="189"/>
        <v>513.99222586337282</v>
      </c>
      <c r="AR386" s="450">
        <f t="shared" si="190"/>
        <v>685.98962440131072</v>
      </c>
      <c r="AS386" s="450">
        <f t="shared" si="191"/>
        <v>843.98723468616106</v>
      </c>
      <c r="AT386" s="450">
        <f t="shared" si="192"/>
        <v>1444.9781446937232</v>
      </c>
      <c r="AU386" s="450">
        <f t="shared" si="193"/>
        <v>1427.9784018149739</v>
      </c>
      <c r="AV386" s="450">
        <f t="shared" si="194"/>
        <v>904.7363158558104</v>
      </c>
      <c r="AW386" s="450">
        <f t="shared" si="195"/>
        <v>874.94328207713625</v>
      </c>
      <c r="AX386" s="450">
        <f t="shared" si="196"/>
        <v>770.39576506175956</v>
      </c>
      <c r="AY386" s="450">
        <f t="shared" si="197"/>
        <v>753.01235190320153</v>
      </c>
      <c r="AZ386" s="450">
        <f t="shared" si="198"/>
        <v>749.99243761028481</v>
      </c>
      <c r="BA386" s="450">
        <f t="shared" si="199"/>
        <v>552.21578018653906</v>
      </c>
      <c r="BB386" s="450">
        <f t="shared" si="200"/>
        <v>693.18880766322161</v>
      </c>
      <c r="BC386" s="450">
        <f t="shared" si="201"/>
        <v>694.44920594907978</v>
      </c>
      <c r="BD386" s="450">
        <f t="shared" si="202"/>
        <v>1003.9274010587345</v>
      </c>
      <c r="BE386" s="450">
        <f t="shared" si="203"/>
        <v>490.59238719435342</v>
      </c>
      <c r="BF386" s="450">
        <f t="shared" si="204"/>
        <v>1077.5245777665741</v>
      </c>
      <c r="BG386" s="450">
        <f t="shared" si="205"/>
        <v>1219.021930930174</v>
      </c>
      <c r="BH386" s="450">
        <f t="shared" si="206"/>
        <v>894.2626670027729</v>
      </c>
      <c r="BI386" s="450">
        <f t="shared" si="207"/>
        <v>398.02873708091755</v>
      </c>
      <c r="BJ386" s="450">
        <f t="shared" si="208"/>
        <v>683.67965933955122</v>
      </c>
      <c r="BK386" s="450">
        <f t="shared" si="209"/>
        <v>561.2515110662971</v>
      </c>
      <c r="BL386" s="450">
        <f t="shared" si="210"/>
        <v>356.12461361230152</v>
      </c>
      <c r="BM386" s="450">
        <f t="shared" si="211"/>
        <v>571.20563972775233</v>
      </c>
      <c r="BN386" s="450">
        <f t="shared" si="212"/>
        <v>493.7799053122605</v>
      </c>
    </row>
    <row r="387" spans="1:66">
      <c r="A387" s="6" t="s">
        <v>253</v>
      </c>
      <c r="B387" s="361" t="s">
        <v>248</v>
      </c>
      <c r="C387" s="362"/>
      <c r="D387" s="82">
        <f t="shared" si="219"/>
        <v>1226.9847695659596</v>
      </c>
      <c r="E387" s="82">
        <f>AVERAGE(E103:E117)</f>
        <v>41.240343760042073</v>
      </c>
      <c r="F387" s="82">
        <f t="shared" ref="F387:Q387" si="230">SUM(F103:F117)</f>
        <v>610.90876000000014</v>
      </c>
      <c r="G387" s="82">
        <f t="shared" si="230"/>
        <v>674.37980000000016</v>
      </c>
      <c r="H387" s="82">
        <f t="shared" si="230"/>
        <v>898.51190999999994</v>
      </c>
      <c r="I387" s="82">
        <f t="shared" si="230"/>
        <v>1075.0407399999999</v>
      </c>
      <c r="J387" s="82">
        <f t="shared" si="230"/>
        <v>1158.3464800000002</v>
      </c>
      <c r="K387" s="82">
        <f t="shared" si="230"/>
        <v>1082.97462</v>
      </c>
      <c r="L387" s="82">
        <f t="shared" si="230"/>
        <v>870.74333000000013</v>
      </c>
      <c r="M387" s="82">
        <f t="shared" si="230"/>
        <v>1251.5695700000001</v>
      </c>
      <c r="N387" s="82">
        <f t="shared" si="230"/>
        <v>1553.0570100000002</v>
      </c>
      <c r="O387" s="82">
        <f t="shared" si="230"/>
        <v>1969.5857100000001</v>
      </c>
      <c r="P387" s="82">
        <f t="shared" si="230"/>
        <v>1574.8751799999998</v>
      </c>
      <c r="Q387" s="82">
        <f t="shared" si="230"/>
        <v>1771.8932551000003</v>
      </c>
      <c r="R387" s="82">
        <f>SUM(R103:R117)</f>
        <v>1465.21</v>
      </c>
      <c r="S387" s="82">
        <f t="shared" ref="S387:AD387" si="231">SUM(S103:S117)</f>
        <v>1503.8199999999997</v>
      </c>
      <c r="T387" s="82">
        <f t="shared" si="231"/>
        <v>1220.3299999999997</v>
      </c>
      <c r="U387" s="82">
        <f t="shared" si="231"/>
        <v>1292.2799999999997</v>
      </c>
      <c r="V387" s="82">
        <f t="shared" si="231"/>
        <v>1012.4</v>
      </c>
      <c r="W387" s="82">
        <f t="shared" si="231"/>
        <v>1302.96</v>
      </c>
      <c r="X387" s="82">
        <f t="shared" si="231"/>
        <v>1333.35</v>
      </c>
      <c r="Y387" s="82">
        <f t="shared" si="231"/>
        <v>1516.1100000000001</v>
      </c>
      <c r="Z387" s="82">
        <f t="shared" si="231"/>
        <v>855.03</v>
      </c>
      <c r="AA387" s="82">
        <f t="shared" si="231"/>
        <v>2079.17</v>
      </c>
      <c r="AB387" s="82">
        <f t="shared" si="231"/>
        <v>2164.08</v>
      </c>
      <c r="AC387" s="82">
        <f t="shared" si="231"/>
        <v>1195.23</v>
      </c>
      <c r="AD387" s="82">
        <f t="shared" si="231"/>
        <v>765.36</v>
      </c>
      <c r="AE387" s="82">
        <f>SUM(AE103:AE117)</f>
        <v>1209.4009978000001</v>
      </c>
      <c r="AF387" s="82">
        <f>SUM(AF103:AF117)</f>
        <v>989.27549720000002</v>
      </c>
      <c r="AG387" s="82">
        <f>SUM(AG103:AG117)</f>
        <v>563.34514940000008</v>
      </c>
      <c r="AH387" s="82">
        <f>SUM(AH103:AH117)</f>
        <v>1002.4197366000042</v>
      </c>
      <c r="AI387" s="82">
        <f>SUM(AI103:AI117)</f>
        <v>847.88534087878804</v>
      </c>
      <c r="AK387" s="450">
        <f t="shared" si="183"/>
        <v>307.99534156793555</v>
      </c>
      <c r="AL387" s="450">
        <f t="shared" si="184"/>
        <v>339.99485757499377</v>
      </c>
      <c r="AM387" s="450">
        <f t="shared" si="185"/>
        <v>452.99314847491803</v>
      </c>
      <c r="AN387" s="450">
        <f t="shared" si="186"/>
        <v>541.99180236954874</v>
      </c>
      <c r="AO387" s="450">
        <f t="shared" si="187"/>
        <v>583.99116712881278</v>
      </c>
      <c r="AP387" s="450">
        <f t="shared" si="188"/>
        <v>545.99174187043104</v>
      </c>
      <c r="AQ387" s="450">
        <f t="shared" si="189"/>
        <v>438.99336022183013</v>
      </c>
      <c r="AR387" s="450">
        <f t="shared" si="190"/>
        <v>630.99045626417956</v>
      </c>
      <c r="AS387" s="450">
        <f t="shared" si="191"/>
        <v>782.98815729770615</v>
      </c>
      <c r="AT387" s="450">
        <f t="shared" si="192"/>
        <v>992.98498109402567</v>
      </c>
      <c r="AU387" s="450">
        <f t="shared" si="193"/>
        <v>793.98799092513218</v>
      </c>
      <c r="AV387" s="450">
        <f t="shared" si="194"/>
        <v>893.31648858079166</v>
      </c>
      <c r="AW387" s="450">
        <f t="shared" si="195"/>
        <v>738.69926896899426</v>
      </c>
      <c r="AX387" s="450">
        <f t="shared" si="196"/>
        <v>758.16486009579012</v>
      </c>
      <c r="AY387" s="450">
        <f t="shared" si="197"/>
        <v>615.24073607259879</v>
      </c>
      <c r="AZ387" s="450">
        <f t="shared" si="198"/>
        <v>651.51499873960154</v>
      </c>
      <c r="BA387" s="450">
        <f t="shared" si="199"/>
        <v>510.41088984118977</v>
      </c>
      <c r="BB387" s="450">
        <f t="shared" si="200"/>
        <v>656.89942021678849</v>
      </c>
      <c r="BC387" s="450">
        <f t="shared" si="201"/>
        <v>672.2208217796823</v>
      </c>
      <c r="BD387" s="450">
        <f t="shared" si="202"/>
        <v>764.36097806906992</v>
      </c>
      <c r="BE387" s="450">
        <f t="shared" si="203"/>
        <v>431.07133854297956</v>
      </c>
      <c r="BF387" s="450">
        <f t="shared" si="204"/>
        <v>1048.2329216032267</v>
      </c>
      <c r="BG387" s="450">
        <f t="shared" si="205"/>
        <v>1091.0410889841189</v>
      </c>
      <c r="BH387" s="450">
        <f t="shared" si="206"/>
        <v>602.58633728258133</v>
      </c>
      <c r="BI387" s="450">
        <f t="shared" si="207"/>
        <v>385.86337282581297</v>
      </c>
      <c r="BJ387" s="450">
        <f t="shared" si="208"/>
        <v>609.73077781699021</v>
      </c>
      <c r="BK387" s="450">
        <f t="shared" si="209"/>
        <v>498.75245636501137</v>
      </c>
      <c r="BL387" s="450">
        <f t="shared" si="210"/>
        <v>284.01570426014626</v>
      </c>
      <c r="BM387" s="450">
        <f t="shared" si="211"/>
        <v>505.37924708848203</v>
      </c>
      <c r="BN387" s="450">
        <f t="shared" si="212"/>
        <v>427.46929209921251</v>
      </c>
    </row>
    <row r="388" spans="1:66">
      <c r="B388" s="363" t="s">
        <v>249</v>
      </c>
      <c r="C388" s="362"/>
      <c r="D388" s="82">
        <f t="shared" si="219"/>
        <v>1199.0195975179133</v>
      </c>
      <c r="E388" s="82">
        <f>AVERAGE(E118:E133)</f>
        <v>37.781627574336682</v>
      </c>
      <c r="F388" s="82">
        <f t="shared" ref="F388:Q388" si="232">SUM(F118:F133)</f>
        <v>844.95821999999998</v>
      </c>
      <c r="G388" s="82">
        <f t="shared" si="232"/>
        <v>672.39633000000015</v>
      </c>
      <c r="H388" s="82">
        <f t="shared" si="232"/>
        <v>936.19784000000004</v>
      </c>
      <c r="I388" s="82">
        <f t="shared" si="232"/>
        <v>1041.3217500000001</v>
      </c>
      <c r="J388" s="82">
        <f t="shared" si="232"/>
        <v>1209.9167000000002</v>
      </c>
      <c r="K388" s="82">
        <f t="shared" si="232"/>
        <v>1023.47052</v>
      </c>
      <c r="L388" s="82">
        <f t="shared" si="232"/>
        <v>803.30535000000009</v>
      </c>
      <c r="M388" s="82">
        <f t="shared" si="232"/>
        <v>1094.87544</v>
      </c>
      <c r="N388" s="82">
        <f t="shared" si="232"/>
        <v>1570.9082399999998</v>
      </c>
      <c r="O388" s="82">
        <f t="shared" si="232"/>
        <v>1892.23038</v>
      </c>
      <c r="P388" s="82">
        <f t="shared" si="232"/>
        <v>1505.4537300000002</v>
      </c>
      <c r="Q388" s="82">
        <f t="shared" si="232"/>
        <v>1448.0719429000003</v>
      </c>
      <c r="R388" s="82">
        <f>SUM(R118:R133)</f>
        <v>1371.9900000000002</v>
      </c>
      <c r="S388" s="82">
        <f t="shared" ref="S388:AD388" si="233">SUM(S118:S133)</f>
        <v>1410.8799999999999</v>
      </c>
      <c r="T388" s="82">
        <f t="shared" si="233"/>
        <v>1177.4000000000003</v>
      </c>
      <c r="U388" s="82">
        <f t="shared" si="233"/>
        <v>1185.8999999999999</v>
      </c>
      <c r="V388" s="82">
        <f t="shared" si="233"/>
        <v>958.03</v>
      </c>
      <c r="W388" s="82">
        <f t="shared" si="233"/>
        <v>1208.46</v>
      </c>
      <c r="X388" s="82">
        <f t="shared" si="233"/>
        <v>1283.51</v>
      </c>
      <c r="Y388" s="82">
        <f t="shared" si="233"/>
        <v>1188.3499999999999</v>
      </c>
      <c r="Z388" s="82">
        <f t="shared" si="233"/>
        <v>832.31999999999994</v>
      </c>
      <c r="AA388" s="82">
        <f t="shared" si="233"/>
        <v>2190.5399999999995</v>
      </c>
      <c r="AB388" s="82">
        <f t="shared" si="233"/>
        <v>2468.2399999999998</v>
      </c>
      <c r="AC388" s="82">
        <f t="shared" si="233"/>
        <v>1343.5</v>
      </c>
      <c r="AD388" s="82">
        <f t="shared" si="233"/>
        <v>999.86000000000013</v>
      </c>
      <c r="AE388" s="82">
        <f>SUM(AE118:AE133)</f>
        <v>1473.1231690000002</v>
      </c>
      <c r="AF388" s="82">
        <f>SUM(AF118:AF133)</f>
        <v>1074.1481785000001</v>
      </c>
      <c r="AG388" s="82">
        <f>SUM(AG118:AG133)</f>
        <v>578.04266210000014</v>
      </c>
      <c r="AH388" s="82">
        <f>SUM(AH118:AH133)</f>
        <v>932.26369209999802</v>
      </c>
      <c r="AI388" s="82">
        <f>SUM(AI118:AI133)</f>
        <v>250.92378093740285</v>
      </c>
      <c r="AK388" s="450">
        <f t="shared" si="183"/>
        <v>425.99355684396266</v>
      </c>
      <c r="AL388" s="450">
        <f t="shared" si="184"/>
        <v>338.99487269977317</v>
      </c>
      <c r="AM388" s="450">
        <f t="shared" si="185"/>
        <v>471.9928611041089</v>
      </c>
      <c r="AN388" s="450">
        <f t="shared" si="186"/>
        <v>524.99205949079908</v>
      </c>
      <c r="AO388" s="450">
        <f t="shared" si="187"/>
        <v>609.99077388454759</v>
      </c>
      <c r="AP388" s="450">
        <f t="shared" si="188"/>
        <v>515.99219561381392</v>
      </c>
      <c r="AQ388" s="450">
        <f t="shared" si="189"/>
        <v>404.99387446433076</v>
      </c>
      <c r="AR388" s="450">
        <f t="shared" si="190"/>
        <v>551.99165112175444</v>
      </c>
      <c r="AS388" s="450">
        <f t="shared" si="191"/>
        <v>791.98802117469108</v>
      </c>
      <c r="AT388" s="450">
        <f t="shared" si="192"/>
        <v>953.9855709604235</v>
      </c>
      <c r="AU388" s="450">
        <f t="shared" si="193"/>
        <v>758.98852029241243</v>
      </c>
      <c r="AV388" s="450">
        <f t="shared" si="194"/>
        <v>730.05895785228142</v>
      </c>
      <c r="AW388" s="450">
        <f t="shared" si="195"/>
        <v>691.70153768590887</v>
      </c>
      <c r="AX388" s="450">
        <f t="shared" si="196"/>
        <v>711.30829342072093</v>
      </c>
      <c r="AY388" s="450">
        <f t="shared" si="197"/>
        <v>593.59717670783982</v>
      </c>
      <c r="AZ388" s="450">
        <f t="shared" si="198"/>
        <v>597.88253087975795</v>
      </c>
      <c r="BA388" s="450">
        <f t="shared" si="199"/>
        <v>482.99974792034283</v>
      </c>
      <c r="BB388" s="450">
        <f t="shared" si="200"/>
        <v>609.25636501134363</v>
      </c>
      <c r="BC388" s="450">
        <f t="shared" si="201"/>
        <v>647.09352155281067</v>
      </c>
      <c r="BD388" s="450">
        <f t="shared" si="202"/>
        <v>599.11772119989917</v>
      </c>
      <c r="BE388" s="450">
        <f t="shared" si="203"/>
        <v>419.62188051424243</v>
      </c>
      <c r="BF388" s="450">
        <f t="shared" si="204"/>
        <v>1104.3811444416433</v>
      </c>
      <c r="BG388" s="450">
        <f t="shared" si="205"/>
        <v>1244.3861860347868</v>
      </c>
      <c r="BH388" s="450">
        <f t="shared" si="206"/>
        <v>677.33803882026723</v>
      </c>
      <c r="BI388" s="450">
        <f t="shared" si="207"/>
        <v>504.0887320393245</v>
      </c>
      <c r="BJ388" s="450">
        <f t="shared" si="208"/>
        <v>742.68876682631719</v>
      </c>
      <c r="BK388" s="450">
        <f t="shared" si="209"/>
        <v>541.54180917569954</v>
      </c>
      <c r="BL388" s="450">
        <f t="shared" si="210"/>
        <v>291.42559218553072</v>
      </c>
      <c r="BM388" s="450">
        <f t="shared" si="211"/>
        <v>470.00942379631863</v>
      </c>
      <c r="BN388" s="450">
        <f t="shared" si="212"/>
        <v>126.50556134983758</v>
      </c>
    </row>
    <row r="389" spans="1:66">
      <c r="A389" s="6" t="s">
        <v>254</v>
      </c>
      <c r="B389" s="361" t="s">
        <v>255</v>
      </c>
      <c r="C389" s="362"/>
      <c r="D389" s="82">
        <f t="shared" si="219"/>
        <v>1053.5024103253525</v>
      </c>
      <c r="E389" s="82">
        <f>AVERAGE(E134:E148)</f>
        <v>35.409405749363579</v>
      </c>
      <c r="F389" s="82">
        <f t="shared" ref="F389:Q389" si="234">SUM(F134:F148)</f>
        <v>926.28048999999999</v>
      </c>
      <c r="G389" s="82">
        <f t="shared" si="234"/>
        <v>817.18964000000017</v>
      </c>
      <c r="H389" s="82">
        <f t="shared" si="234"/>
        <v>735.86737000000005</v>
      </c>
      <c r="I389" s="82">
        <f t="shared" si="234"/>
        <v>783.47064999999998</v>
      </c>
      <c r="J389" s="82">
        <f t="shared" si="234"/>
        <v>906.44578999999999</v>
      </c>
      <c r="K389" s="82">
        <f t="shared" si="234"/>
        <v>708.09879000000001</v>
      </c>
      <c r="L389" s="82">
        <f t="shared" si="234"/>
        <v>719.99961000000008</v>
      </c>
      <c r="M389" s="82">
        <f t="shared" si="234"/>
        <v>1231.7348700000002</v>
      </c>
      <c r="N389" s="82">
        <f t="shared" si="234"/>
        <v>1449.9165700000003</v>
      </c>
      <c r="O389" s="82">
        <f t="shared" si="234"/>
        <v>975.86724000000004</v>
      </c>
      <c r="P389" s="82">
        <f t="shared" si="234"/>
        <v>1219.8340500000004</v>
      </c>
      <c r="Q389" s="82">
        <f t="shared" si="234"/>
        <v>1482.1281228000003</v>
      </c>
      <c r="R389" s="82">
        <f>SUM(R134:R148)</f>
        <v>1244.48</v>
      </c>
      <c r="S389" s="82">
        <f t="shared" ref="S389:AD389" si="235">SUM(S134:S148)</f>
        <v>1304.0500000000002</v>
      </c>
      <c r="T389" s="82">
        <f t="shared" si="235"/>
        <v>1277.08</v>
      </c>
      <c r="U389" s="82">
        <f t="shared" si="235"/>
        <v>987.77</v>
      </c>
      <c r="V389" s="82">
        <f t="shared" si="235"/>
        <v>884.19999999999993</v>
      </c>
      <c r="W389" s="82">
        <f t="shared" si="235"/>
        <v>1043.19</v>
      </c>
      <c r="X389" s="82">
        <f t="shared" si="235"/>
        <v>1240.8899999999999</v>
      </c>
      <c r="Y389" s="82">
        <f t="shared" si="235"/>
        <v>1135.8399999999999</v>
      </c>
      <c r="Z389" s="82">
        <f t="shared" si="235"/>
        <v>934.82</v>
      </c>
      <c r="AA389" s="82">
        <f t="shared" si="235"/>
        <v>1795.29</v>
      </c>
      <c r="AB389" s="82">
        <f t="shared" si="235"/>
        <v>2028.8999999999999</v>
      </c>
      <c r="AC389" s="82">
        <f t="shared" si="235"/>
        <v>1170.4899999999998</v>
      </c>
      <c r="AD389" s="82">
        <f t="shared" si="235"/>
        <v>843.9</v>
      </c>
      <c r="AE389" s="82">
        <f>SUM(AE134:AE148)</f>
        <v>1297.4869005</v>
      </c>
      <c r="AF389" s="82">
        <f>SUM(AF134:AF148)</f>
        <v>920.98462510000002</v>
      </c>
      <c r="AG389" s="82">
        <f>SUM(AG134:AG148)</f>
        <v>387.60970739999993</v>
      </c>
      <c r="AH389" s="82">
        <f>SUM(AH134:AH148)</f>
        <v>841.85219130000098</v>
      </c>
      <c r="AI389" s="82">
        <f>SUM(AI134:AI148)</f>
        <v>309.40569266057685</v>
      </c>
      <c r="AK389" s="450">
        <f t="shared" si="183"/>
        <v>466.99293672800604</v>
      </c>
      <c r="AL389" s="450">
        <f t="shared" si="184"/>
        <v>411.99376859087477</v>
      </c>
      <c r="AM389" s="450">
        <f t="shared" si="185"/>
        <v>370.99438870683139</v>
      </c>
      <c r="AN389" s="450">
        <f t="shared" si="186"/>
        <v>394.99402571212499</v>
      </c>
      <c r="AO389" s="450">
        <f t="shared" si="187"/>
        <v>456.99308797580034</v>
      </c>
      <c r="AP389" s="450">
        <f t="shared" si="188"/>
        <v>356.99460045374337</v>
      </c>
      <c r="AQ389" s="450">
        <f t="shared" si="189"/>
        <v>362.99450970506683</v>
      </c>
      <c r="AR389" s="450">
        <f t="shared" si="190"/>
        <v>620.99060751197385</v>
      </c>
      <c r="AS389" s="450">
        <f t="shared" si="191"/>
        <v>730.98894378623663</v>
      </c>
      <c r="AT389" s="450">
        <f t="shared" si="192"/>
        <v>491.99255860852031</v>
      </c>
      <c r="AU389" s="450">
        <f t="shared" si="193"/>
        <v>614.99069826065056</v>
      </c>
      <c r="AV389" s="450">
        <f t="shared" si="194"/>
        <v>747.22869815981858</v>
      </c>
      <c r="AW389" s="450">
        <f t="shared" si="195"/>
        <v>627.4161835139904</v>
      </c>
      <c r="AX389" s="450">
        <f t="shared" si="196"/>
        <v>657.44895386942278</v>
      </c>
      <c r="AY389" s="450">
        <f t="shared" si="197"/>
        <v>643.85177716158296</v>
      </c>
      <c r="AZ389" s="450">
        <f t="shared" si="198"/>
        <v>497.9934459289135</v>
      </c>
      <c r="BA389" s="450">
        <f t="shared" si="199"/>
        <v>445.77766574237455</v>
      </c>
      <c r="BB389" s="450">
        <f t="shared" si="200"/>
        <v>525.93395512982102</v>
      </c>
      <c r="BC389" s="450">
        <f t="shared" si="201"/>
        <v>625.60625157549782</v>
      </c>
      <c r="BD389" s="450">
        <f t="shared" si="202"/>
        <v>572.64431560373077</v>
      </c>
      <c r="BE389" s="450">
        <f t="shared" si="203"/>
        <v>471.29821023443412</v>
      </c>
      <c r="BF389" s="450">
        <f t="shared" si="204"/>
        <v>905.11217544744136</v>
      </c>
      <c r="BG389" s="450">
        <f t="shared" si="205"/>
        <v>1022.8888328711872</v>
      </c>
      <c r="BH389" s="450">
        <f t="shared" si="206"/>
        <v>590.11343584572717</v>
      </c>
      <c r="BI389" s="450">
        <f t="shared" si="207"/>
        <v>425.46004537433828</v>
      </c>
      <c r="BJ389" s="450">
        <f t="shared" si="208"/>
        <v>654.14010612553568</v>
      </c>
      <c r="BK389" s="450">
        <f t="shared" si="209"/>
        <v>464.32297711116712</v>
      </c>
      <c r="BL389" s="450">
        <f t="shared" si="210"/>
        <v>195.4170443156037</v>
      </c>
      <c r="BM389" s="450">
        <f t="shared" si="211"/>
        <v>424.42762354424048</v>
      </c>
      <c r="BN389" s="450">
        <f t="shared" si="212"/>
        <v>155.98976186568029</v>
      </c>
    </row>
    <row r="390" spans="1:66">
      <c r="B390" s="363" t="s">
        <v>256</v>
      </c>
      <c r="C390" s="362"/>
      <c r="D390" s="82">
        <f t="shared" si="219"/>
        <v>923.23590784888904</v>
      </c>
      <c r="E390" s="82">
        <f>AVERAGE(E149:E161)</f>
        <v>35.805001718002707</v>
      </c>
      <c r="F390" s="82">
        <f t="shared" ref="F390:AI390" si="236">SUM(F149:F161)</f>
        <v>755.70206999999994</v>
      </c>
      <c r="G390" s="82">
        <f t="shared" si="236"/>
        <v>696.19796999999994</v>
      </c>
      <c r="H390" s="82">
        <f t="shared" si="236"/>
        <v>688.26409000000001</v>
      </c>
      <c r="I390" s="82">
        <f t="shared" si="236"/>
        <v>817.18963999999994</v>
      </c>
      <c r="J390" s="82">
        <f t="shared" si="236"/>
        <v>1059.1729800000001</v>
      </c>
      <c r="K390" s="82">
        <f t="shared" si="236"/>
        <v>686.28062</v>
      </c>
      <c r="L390" s="82">
        <f t="shared" si="236"/>
        <v>648.59469000000013</v>
      </c>
      <c r="M390" s="82">
        <f t="shared" si="236"/>
        <v>1047.27216</v>
      </c>
      <c r="N390" s="82">
        <f t="shared" si="236"/>
        <v>1247.6026299999999</v>
      </c>
      <c r="O390" s="82">
        <f t="shared" si="236"/>
        <v>729.9169599999999</v>
      </c>
      <c r="P390" s="82">
        <f t="shared" si="236"/>
        <v>1031.4043999999999</v>
      </c>
      <c r="Q390" s="82">
        <f t="shared" si="236"/>
        <v>1360.2240566000003</v>
      </c>
      <c r="R390" s="82">
        <f t="shared" si="236"/>
        <v>1091.83</v>
      </c>
      <c r="S390" s="82">
        <f t="shared" si="236"/>
        <v>677.11999999999989</v>
      </c>
      <c r="T390" s="82">
        <f t="shared" si="236"/>
        <v>1072.31</v>
      </c>
      <c r="U390" s="82">
        <f t="shared" si="236"/>
        <v>811.63</v>
      </c>
      <c r="V390" s="82">
        <f t="shared" si="236"/>
        <v>762.63</v>
      </c>
      <c r="W390" s="82">
        <f t="shared" si="236"/>
        <v>937.19</v>
      </c>
      <c r="X390" s="82">
        <f t="shared" si="236"/>
        <v>1246.7</v>
      </c>
      <c r="Y390" s="82">
        <f t="shared" si="236"/>
        <v>921.78000000000009</v>
      </c>
      <c r="Z390" s="82">
        <f t="shared" si="236"/>
        <v>811.8</v>
      </c>
      <c r="AA390" s="82">
        <f t="shared" si="236"/>
        <v>1839.49</v>
      </c>
      <c r="AB390" s="82">
        <f t="shared" si="236"/>
        <v>1591.66</v>
      </c>
      <c r="AC390" s="82">
        <f t="shared" si="236"/>
        <v>892.99999999999989</v>
      </c>
      <c r="AD390" s="82">
        <f t="shared" si="236"/>
        <v>696.24</v>
      </c>
      <c r="AE390" s="82">
        <f t="shared" si="236"/>
        <v>956.58791159999998</v>
      </c>
      <c r="AF390" s="82">
        <f t="shared" si="236"/>
        <v>793.28882649999991</v>
      </c>
      <c r="AG390" s="82">
        <f t="shared" si="236"/>
        <v>294.40645210000008</v>
      </c>
      <c r="AH390" s="82">
        <f t="shared" si="236"/>
        <v>789.35085839999988</v>
      </c>
      <c r="AI390" s="82">
        <f t="shared" si="236"/>
        <v>742.24092026666665</v>
      </c>
      <c r="AK390" s="450">
        <f t="shared" si="183"/>
        <v>380.99423745903704</v>
      </c>
      <c r="AL390" s="450">
        <f t="shared" si="184"/>
        <v>350.99469120241992</v>
      </c>
      <c r="AM390" s="450">
        <f t="shared" si="185"/>
        <v>346.99475170153767</v>
      </c>
      <c r="AN390" s="450">
        <f t="shared" si="186"/>
        <v>411.99376859087465</v>
      </c>
      <c r="AO390" s="450">
        <f t="shared" si="187"/>
        <v>533.99192336778424</v>
      </c>
      <c r="AP390" s="450">
        <f t="shared" si="188"/>
        <v>345.99476682631712</v>
      </c>
      <c r="AQ390" s="450">
        <f t="shared" si="189"/>
        <v>326.99505419712636</v>
      </c>
      <c r="AR390" s="450">
        <f t="shared" si="190"/>
        <v>527.99201411646084</v>
      </c>
      <c r="AS390" s="450">
        <f t="shared" si="191"/>
        <v>628.99048651373823</v>
      </c>
      <c r="AT390" s="450">
        <f t="shared" si="192"/>
        <v>367.99443408116957</v>
      </c>
      <c r="AU390" s="450">
        <f t="shared" si="193"/>
        <v>519.99213511469623</v>
      </c>
      <c r="AV390" s="450">
        <f t="shared" si="194"/>
        <v>685.76962772876243</v>
      </c>
      <c r="AW390" s="450">
        <f t="shared" si="195"/>
        <v>550.45626417948063</v>
      </c>
      <c r="AX390" s="450">
        <f t="shared" si="196"/>
        <v>341.37635492815724</v>
      </c>
      <c r="AY390" s="450">
        <f t="shared" si="197"/>
        <v>540.61507436349882</v>
      </c>
      <c r="AZ390" s="450">
        <f t="shared" si="198"/>
        <v>409.19082430047894</v>
      </c>
      <c r="BA390" s="450">
        <f t="shared" si="199"/>
        <v>384.48701789765568</v>
      </c>
      <c r="BB390" s="450">
        <f t="shared" si="200"/>
        <v>472.49306780942777</v>
      </c>
      <c r="BC390" s="450">
        <f t="shared" si="201"/>
        <v>628.53541719183261</v>
      </c>
      <c r="BD390" s="450">
        <f t="shared" si="202"/>
        <v>464.72397277539704</v>
      </c>
      <c r="BE390" s="450">
        <f t="shared" si="203"/>
        <v>409.2765313839173</v>
      </c>
      <c r="BF390" s="450">
        <f t="shared" si="204"/>
        <v>927.39601714141668</v>
      </c>
      <c r="BG390" s="450">
        <f t="shared" si="205"/>
        <v>802.45021426770859</v>
      </c>
      <c r="BH390" s="450">
        <f t="shared" si="206"/>
        <v>450.21426770859586</v>
      </c>
      <c r="BI390" s="450">
        <f t="shared" si="207"/>
        <v>351.01588101840179</v>
      </c>
      <c r="BJ390" s="450">
        <f t="shared" si="208"/>
        <v>482.27270562137636</v>
      </c>
      <c r="BK390" s="450">
        <f t="shared" si="209"/>
        <v>399.94395084446683</v>
      </c>
      <c r="BL390" s="450">
        <f t="shared" si="210"/>
        <v>148.4277550289892</v>
      </c>
      <c r="BM390" s="450">
        <f t="shared" si="211"/>
        <v>397.95858754726487</v>
      </c>
      <c r="BN390" s="450">
        <f t="shared" si="212"/>
        <v>374.20767343920676</v>
      </c>
    </row>
    <row r="391" spans="1:66">
      <c r="A391" s="6" t="s">
        <v>257</v>
      </c>
      <c r="B391" s="361" t="s">
        <v>248</v>
      </c>
      <c r="C391" s="362"/>
      <c r="D391" s="82">
        <f t="shared" si="219"/>
        <v>1134.5514978848828</v>
      </c>
      <c r="E391" s="82">
        <f>AVERAGE(E162:E176)</f>
        <v>38.133557112363086</v>
      </c>
      <c r="F391" s="82">
        <f t="shared" ref="F391:Q391" si="237">SUM(F162:F176)</f>
        <v>835.04087000000004</v>
      </c>
      <c r="G391" s="82">
        <f t="shared" si="237"/>
        <v>852.89210000000014</v>
      </c>
      <c r="H391" s="82">
        <f t="shared" si="237"/>
        <v>803.30534999999998</v>
      </c>
      <c r="I391" s="82">
        <f t="shared" si="237"/>
        <v>1545.1231300000002</v>
      </c>
      <c r="J391" s="82">
        <f t="shared" si="237"/>
        <v>811.23923000000002</v>
      </c>
      <c r="K391" s="82">
        <f t="shared" si="237"/>
        <v>846.94169000000011</v>
      </c>
      <c r="L391" s="82">
        <f t="shared" si="237"/>
        <v>789.42106000000024</v>
      </c>
      <c r="M391" s="82">
        <f t="shared" si="237"/>
        <v>1428.0984000000001</v>
      </c>
      <c r="N391" s="82">
        <f t="shared" si="237"/>
        <v>1471.7347399999999</v>
      </c>
      <c r="O391" s="82">
        <f t="shared" si="237"/>
        <v>904.46231999999986</v>
      </c>
      <c r="P391" s="82">
        <f t="shared" si="237"/>
        <v>1317.0240800000001</v>
      </c>
      <c r="Q391" s="82">
        <f t="shared" si="237"/>
        <v>2072.3294559999999</v>
      </c>
      <c r="R391" s="82">
        <f>SUM(R162:R176)</f>
        <v>1595.9799999999998</v>
      </c>
      <c r="S391" s="82">
        <f t="shared" ref="S391:AD391" si="238">SUM(S162:S176)</f>
        <v>814.46000000000015</v>
      </c>
      <c r="T391" s="82">
        <f t="shared" si="238"/>
        <v>1509.79</v>
      </c>
      <c r="U391" s="82">
        <f t="shared" si="238"/>
        <v>1103.1300000000001</v>
      </c>
      <c r="V391" s="82">
        <f t="shared" si="238"/>
        <v>1050.75</v>
      </c>
      <c r="W391" s="82">
        <f t="shared" si="238"/>
        <v>994.95999999999992</v>
      </c>
      <c r="X391" s="82">
        <f t="shared" si="238"/>
        <v>977.06</v>
      </c>
      <c r="Y391" s="82">
        <f t="shared" si="238"/>
        <v>1182.1299999999999</v>
      </c>
      <c r="Z391" s="82">
        <f t="shared" si="238"/>
        <v>1119.2500000000002</v>
      </c>
      <c r="AA391" s="82">
        <f t="shared" si="238"/>
        <v>1900.9499999999998</v>
      </c>
      <c r="AB391" s="82">
        <f t="shared" si="238"/>
        <v>1619.01</v>
      </c>
      <c r="AC391" s="82">
        <f t="shared" si="238"/>
        <v>1266.0000000000002</v>
      </c>
      <c r="AD391" s="82">
        <f t="shared" si="238"/>
        <v>792.05000000000007</v>
      </c>
      <c r="AE391" s="82">
        <f>SUM(AE162:AE176)</f>
        <v>1234.3927198000001</v>
      </c>
      <c r="AF391" s="82">
        <f>SUM(AF162:AF176)</f>
        <v>977.91021409999996</v>
      </c>
      <c r="AG391" s="82">
        <f>SUM(AG162:AG176)</f>
        <v>463.08074090000008</v>
      </c>
      <c r="AH391" s="82">
        <f>SUM(AH162:AH176)</f>
        <v>946.25547130000382</v>
      </c>
      <c r="AI391" s="82">
        <f>SUM(AI162:AI176)</f>
        <v>811.77336444646483</v>
      </c>
      <c r="AK391" s="450">
        <f t="shared" si="183"/>
        <v>420.99363246785987</v>
      </c>
      <c r="AL391" s="450">
        <f t="shared" si="184"/>
        <v>429.99349634484503</v>
      </c>
      <c r="AM391" s="450">
        <f t="shared" si="185"/>
        <v>404.9938744643307</v>
      </c>
      <c r="AN391" s="450">
        <f t="shared" si="186"/>
        <v>778.98821779682385</v>
      </c>
      <c r="AO391" s="450">
        <f t="shared" si="187"/>
        <v>408.99381396521301</v>
      </c>
      <c r="AP391" s="450">
        <f t="shared" si="188"/>
        <v>426.99354171918333</v>
      </c>
      <c r="AQ391" s="450">
        <f t="shared" si="189"/>
        <v>397.99398033778687</v>
      </c>
      <c r="AR391" s="450">
        <f t="shared" si="190"/>
        <v>719.98911015881026</v>
      </c>
      <c r="AS391" s="450">
        <f t="shared" si="191"/>
        <v>741.98877741366266</v>
      </c>
      <c r="AT391" s="450">
        <f t="shared" si="192"/>
        <v>455.99310310057973</v>
      </c>
      <c r="AU391" s="450">
        <f t="shared" si="193"/>
        <v>663.98995714645832</v>
      </c>
      <c r="AV391" s="450">
        <f t="shared" si="194"/>
        <v>1044.7841976304512</v>
      </c>
      <c r="AW391" s="450">
        <f t="shared" si="195"/>
        <v>804.6281825056717</v>
      </c>
      <c r="AX391" s="450">
        <f t="shared" si="196"/>
        <v>410.61759516007066</v>
      </c>
      <c r="AY391" s="450">
        <f t="shared" si="197"/>
        <v>761.17469120241992</v>
      </c>
      <c r="AZ391" s="450">
        <f t="shared" si="198"/>
        <v>556.15326443156039</v>
      </c>
      <c r="BA391" s="450">
        <f t="shared" si="199"/>
        <v>529.74539954625664</v>
      </c>
      <c r="BB391" s="450">
        <f t="shared" si="200"/>
        <v>501.61835139904207</v>
      </c>
      <c r="BC391" s="450">
        <f t="shared" si="201"/>
        <v>492.5938996722964</v>
      </c>
      <c r="BD391" s="450">
        <f t="shared" si="202"/>
        <v>595.98185026468354</v>
      </c>
      <c r="BE391" s="450">
        <f t="shared" si="203"/>
        <v>564.28031257877501</v>
      </c>
      <c r="BF391" s="450">
        <f t="shared" si="204"/>
        <v>958.38164860095776</v>
      </c>
      <c r="BG391" s="450">
        <f t="shared" si="205"/>
        <v>816.23897151499875</v>
      </c>
      <c r="BH391" s="450">
        <f t="shared" si="206"/>
        <v>638.26569195865909</v>
      </c>
      <c r="BI391" s="450">
        <f t="shared" si="207"/>
        <v>399.31938492563654</v>
      </c>
      <c r="BJ391" s="450">
        <f t="shared" si="208"/>
        <v>622.33058724476939</v>
      </c>
      <c r="BK391" s="450">
        <f t="shared" si="209"/>
        <v>493.02254302999745</v>
      </c>
      <c r="BL391" s="450">
        <f t="shared" si="210"/>
        <v>233.46646881774643</v>
      </c>
      <c r="BM391" s="450">
        <f t="shared" si="211"/>
        <v>477.06350960423686</v>
      </c>
      <c r="BN391" s="450">
        <f t="shared" si="212"/>
        <v>409.26310282150985</v>
      </c>
    </row>
    <row r="392" spans="1:66">
      <c r="B392" s="363" t="s">
        <v>249</v>
      </c>
      <c r="C392" s="362"/>
      <c r="D392" s="82">
        <f t="shared" si="219"/>
        <v>1621.7805580137037</v>
      </c>
      <c r="E392" s="82">
        <f>AVERAGE(E177:E192)</f>
        <v>51.103008805707397</v>
      </c>
      <c r="F392" s="82">
        <f t="shared" ref="F392:Q392" si="239">SUM(F177:F192)</f>
        <v>1084.9580900000001</v>
      </c>
      <c r="G392" s="82">
        <f t="shared" si="239"/>
        <v>956.03254000000015</v>
      </c>
      <c r="H392" s="82">
        <f t="shared" si="239"/>
        <v>890.57803000000001</v>
      </c>
      <c r="I392" s="82">
        <f t="shared" si="239"/>
        <v>2078.6765599999999</v>
      </c>
      <c r="J392" s="82">
        <f t="shared" si="239"/>
        <v>638.67733999999996</v>
      </c>
      <c r="K392" s="82">
        <f t="shared" si="239"/>
        <v>846.94169000000022</v>
      </c>
      <c r="L392" s="82">
        <f t="shared" si="239"/>
        <v>1033.38787</v>
      </c>
      <c r="M392" s="82">
        <f t="shared" si="239"/>
        <v>1392.3959400000001</v>
      </c>
      <c r="N392" s="82">
        <f t="shared" si="239"/>
        <v>1553.0570100000002</v>
      </c>
      <c r="O392" s="82">
        <f t="shared" si="239"/>
        <v>1194.0489400000001</v>
      </c>
      <c r="P392" s="82">
        <f t="shared" si="239"/>
        <v>1870.4122100000004</v>
      </c>
      <c r="Q392" s="82">
        <f t="shared" si="239"/>
        <v>3121.6247554000001</v>
      </c>
      <c r="R392" s="82">
        <f>SUM(R177:R192)</f>
        <v>1558.8500000000004</v>
      </c>
      <c r="S392" s="82">
        <f t="shared" ref="S392:AD392" si="240">SUM(S177:S192)</f>
        <v>1039.3000000000002</v>
      </c>
      <c r="T392" s="82">
        <f t="shared" si="240"/>
        <v>2132.09</v>
      </c>
      <c r="U392" s="82">
        <f t="shared" si="240"/>
        <v>1545.3799999999997</v>
      </c>
      <c r="V392" s="82">
        <f t="shared" si="240"/>
        <v>1409.0200000000002</v>
      </c>
      <c r="W392" s="82">
        <f t="shared" si="240"/>
        <v>1207.9799999999998</v>
      </c>
      <c r="X392" s="82">
        <f t="shared" si="240"/>
        <v>1218.1400000000003</v>
      </c>
      <c r="Y392" s="82">
        <f t="shared" si="240"/>
        <v>1726.1100000000004</v>
      </c>
      <c r="Z392" s="82">
        <f t="shared" si="240"/>
        <v>1905.7999999999997</v>
      </c>
      <c r="AA392" s="82">
        <f t="shared" si="240"/>
        <v>2326.06</v>
      </c>
      <c r="AB392" s="82">
        <f t="shared" si="240"/>
        <v>4049.5400000000004</v>
      </c>
      <c r="AC392" s="82">
        <f t="shared" si="240"/>
        <v>2084.09</v>
      </c>
      <c r="AD392" s="82">
        <f t="shared" si="240"/>
        <v>2122.7900000000004</v>
      </c>
      <c r="AE392" s="82">
        <f>SUM(AE177:AE192)</f>
        <v>1382.1612347999999</v>
      </c>
      <c r="AF392" s="82">
        <f>SUM(AF177:AF192)</f>
        <v>1333.5463851</v>
      </c>
      <c r="AG392" s="82">
        <f>SUM(AG177:AG192)</f>
        <v>664.60129289999986</v>
      </c>
      <c r="AH392" s="82">
        <f>SUM(AH177:AH192)</f>
        <v>1389.1540968999948</v>
      </c>
      <c r="AI392" s="82">
        <f>SUM(AI177:AI192)</f>
        <v>2898.0127553111133</v>
      </c>
      <c r="AK392" s="450">
        <f t="shared" si="183"/>
        <v>546.9917267456517</v>
      </c>
      <c r="AL392" s="450">
        <f t="shared" si="184"/>
        <v>481.99270985631466</v>
      </c>
      <c r="AM392" s="450">
        <f t="shared" si="185"/>
        <v>448.99320897403578</v>
      </c>
      <c r="AN392" s="450">
        <f t="shared" si="186"/>
        <v>1047.9841492311571</v>
      </c>
      <c r="AO392" s="450">
        <f t="shared" si="187"/>
        <v>321.9951298210234</v>
      </c>
      <c r="AP392" s="450">
        <f t="shared" si="188"/>
        <v>426.99354171918338</v>
      </c>
      <c r="AQ392" s="450">
        <f t="shared" si="189"/>
        <v>520.99211998991677</v>
      </c>
      <c r="AR392" s="450">
        <f t="shared" si="190"/>
        <v>701.98938240483994</v>
      </c>
      <c r="AS392" s="450">
        <f t="shared" si="191"/>
        <v>782.98815729770615</v>
      </c>
      <c r="AT392" s="450">
        <f t="shared" si="192"/>
        <v>601.99089488278298</v>
      </c>
      <c r="AU392" s="450">
        <f t="shared" si="193"/>
        <v>942.98573733299736</v>
      </c>
      <c r="AV392" s="450">
        <f t="shared" si="194"/>
        <v>1573.7961963196371</v>
      </c>
      <c r="AW392" s="450">
        <f t="shared" si="195"/>
        <v>785.90874716410406</v>
      </c>
      <c r="AX392" s="450">
        <f t="shared" si="196"/>
        <v>523.97277539702554</v>
      </c>
      <c r="AY392" s="450">
        <f t="shared" si="197"/>
        <v>1074.9130325182757</v>
      </c>
      <c r="AZ392" s="450">
        <f t="shared" si="198"/>
        <v>779.11772119989894</v>
      </c>
      <c r="BA392" s="450">
        <f t="shared" si="199"/>
        <v>710.37055709604249</v>
      </c>
      <c r="BB392" s="450">
        <f t="shared" si="200"/>
        <v>609.01436854045869</v>
      </c>
      <c r="BC392" s="450">
        <f t="shared" si="201"/>
        <v>614.1366271741872</v>
      </c>
      <c r="BD392" s="450">
        <f t="shared" si="202"/>
        <v>870.23443408116987</v>
      </c>
      <c r="BE392" s="450">
        <f t="shared" si="203"/>
        <v>960.82682127552289</v>
      </c>
      <c r="BF392" s="450">
        <f t="shared" si="204"/>
        <v>1172.7048147214518</v>
      </c>
      <c r="BG392" s="450">
        <f t="shared" si="205"/>
        <v>2041.6133098058988</v>
      </c>
      <c r="BH392" s="450">
        <f t="shared" si="206"/>
        <v>1050.7133854297958</v>
      </c>
      <c r="BI392" s="450">
        <f t="shared" si="207"/>
        <v>1070.2243508948829</v>
      </c>
      <c r="BJ392" s="450">
        <f t="shared" si="208"/>
        <v>696.82946044870175</v>
      </c>
      <c r="BK392" s="450">
        <f t="shared" si="209"/>
        <v>672.31983115704554</v>
      </c>
      <c r="BL392" s="450">
        <f t="shared" si="210"/>
        <v>335.0649321401562</v>
      </c>
      <c r="BM392" s="450">
        <f t="shared" si="211"/>
        <v>700.35497701033262</v>
      </c>
      <c r="BN392" s="450">
        <f t="shared" si="212"/>
        <v>1461.0601236758826</v>
      </c>
    </row>
    <row r="393" spans="1:66">
      <c r="A393" s="6" t="s">
        <v>258</v>
      </c>
      <c r="B393" s="361" t="s">
        <v>248</v>
      </c>
      <c r="C393" s="362"/>
      <c r="D393" s="82">
        <f t="shared" si="219"/>
        <v>2442.6015894733337</v>
      </c>
      <c r="E393" s="82">
        <f>AVERAGE(E193:E207)</f>
        <v>82.098597894038676</v>
      </c>
      <c r="F393" s="82">
        <f t="shared" ref="F393:Q393" si="241">SUM(F193:F207)</f>
        <v>1009.5862300000001</v>
      </c>
      <c r="G393" s="82">
        <f t="shared" si="241"/>
        <v>2388.0978800000003</v>
      </c>
      <c r="H393" s="82">
        <f t="shared" si="241"/>
        <v>1255.5365100000001</v>
      </c>
      <c r="I393" s="82">
        <f t="shared" si="241"/>
        <v>3286.6097900000004</v>
      </c>
      <c r="J393" s="82">
        <f t="shared" si="241"/>
        <v>811.23923000000013</v>
      </c>
      <c r="K393" s="82">
        <f t="shared" si="241"/>
        <v>767.60289</v>
      </c>
      <c r="L393" s="82">
        <f t="shared" si="241"/>
        <v>1551.0735400000003</v>
      </c>
      <c r="M393" s="82">
        <f t="shared" si="241"/>
        <v>2108.4286099999999</v>
      </c>
      <c r="N393" s="82">
        <f t="shared" si="241"/>
        <v>1178.18118</v>
      </c>
      <c r="O393" s="82">
        <f t="shared" si="241"/>
        <v>1545.1231299999999</v>
      </c>
      <c r="P393" s="82">
        <f t="shared" si="241"/>
        <v>3667.4360299999998</v>
      </c>
      <c r="Q393" s="82">
        <f t="shared" si="241"/>
        <v>5397.7954233</v>
      </c>
      <c r="R393" s="82">
        <f>SUM(R193:R207)</f>
        <v>1846.2699999999998</v>
      </c>
      <c r="S393" s="82">
        <f t="shared" ref="S393:AD393" si="242">SUM(S193:S207)</f>
        <v>2847.92</v>
      </c>
      <c r="T393" s="82">
        <f t="shared" si="242"/>
        <v>2988.36</v>
      </c>
      <c r="U393" s="82">
        <f t="shared" si="242"/>
        <v>2276.2600000000002</v>
      </c>
      <c r="V393" s="82">
        <f t="shared" si="242"/>
        <v>2312.7900000000004</v>
      </c>
      <c r="W393" s="82">
        <f t="shared" si="242"/>
        <v>2613.77</v>
      </c>
      <c r="X393" s="82">
        <f t="shared" si="242"/>
        <v>1825.3999999999996</v>
      </c>
      <c r="Y393" s="82">
        <f t="shared" si="242"/>
        <v>1761.19</v>
      </c>
      <c r="Z393" s="82">
        <f t="shared" si="242"/>
        <v>2599.42</v>
      </c>
      <c r="AA393" s="82">
        <f t="shared" si="242"/>
        <v>5288.0400000000009</v>
      </c>
      <c r="AB393" s="82">
        <f t="shared" si="242"/>
        <v>3769.5</v>
      </c>
      <c r="AC393" s="82">
        <f t="shared" si="242"/>
        <v>2009.3299999999997</v>
      </c>
      <c r="AD393" s="82">
        <f t="shared" si="242"/>
        <v>1778.8600000000001</v>
      </c>
      <c r="AE393" s="82">
        <f>SUM(AE193:AE207)</f>
        <v>3426.6031026000001</v>
      </c>
      <c r="AF393" s="82">
        <f>SUM(AF193:AF207)</f>
        <v>1909.1493790999998</v>
      </c>
      <c r="AG393" s="82">
        <f>SUM(AG193:AG207)</f>
        <v>2962.114098</v>
      </c>
      <c r="AH393" s="82">
        <f>SUM(AH193:AH207)</f>
        <v>2106.0157151999988</v>
      </c>
      <c r="AI393" s="82">
        <f>SUM(AI193:AI207)</f>
        <v>3990.3449460000006</v>
      </c>
      <c r="AK393" s="450">
        <f t="shared" si="183"/>
        <v>508.99230148727003</v>
      </c>
      <c r="AL393" s="450">
        <f t="shared" si="184"/>
        <v>1203.981789765566</v>
      </c>
      <c r="AM393" s="450">
        <f t="shared" si="185"/>
        <v>632.99042601462065</v>
      </c>
      <c r="AN393" s="450">
        <f t="shared" si="186"/>
        <v>1656.9749382404841</v>
      </c>
      <c r="AO393" s="450">
        <f t="shared" si="187"/>
        <v>408.99381396521306</v>
      </c>
      <c r="AP393" s="450">
        <f t="shared" si="188"/>
        <v>386.99414671036044</v>
      </c>
      <c r="AQ393" s="450">
        <f t="shared" si="189"/>
        <v>781.9881724224856</v>
      </c>
      <c r="AR393" s="450">
        <f t="shared" si="190"/>
        <v>1062.9839223594656</v>
      </c>
      <c r="AS393" s="450">
        <f t="shared" si="191"/>
        <v>593.99101588101837</v>
      </c>
      <c r="AT393" s="450">
        <f t="shared" si="192"/>
        <v>778.98821779682373</v>
      </c>
      <c r="AU393" s="450">
        <f t="shared" si="193"/>
        <v>1848.9720342828332</v>
      </c>
      <c r="AV393" s="450">
        <f t="shared" si="194"/>
        <v>2721.3488395765062</v>
      </c>
      <c r="AW393" s="450">
        <f t="shared" si="195"/>
        <v>930.81421729266435</v>
      </c>
      <c r="AX393" s="450">
        <f t="shared" si="196"/>
        <v>1435.8053945046636</v>
      </c>
      <c r="AY393" s="450">
        <f t="shared" si="197"/>
        <v>1506.609528611041</v>
      </c>
      <c r="AZ393" s="450">
        <f t="shared" si="198"/>
        <v>1147.5976808671542</v>
      </c>
      <c r="BA393" s="450">
        <f t="shared" si="199"/>
        <v>1166.0146206201161</v>
      </c>
      <c r="BB393" s="450">
        <f t="shared" si="200"/>
        <v>1317.7564910511721</v>
      </c>
      <c r="BC393" s="450">
        <f t="shared" si="201"/>
        <v>920.29241240231897</v>
      </c>
      <c r="BD393" s="450">
        <f t="shared" si="202"/>
        <v>887.92034282833379</v>
      </c>
      <c r="BE393" s="450">
        <f t="shared" si="203"/>
        <v>1310.5218048903453</v>
      </c>
      <c r="BF393" s="450">
        <f t="shared" si="204"/>
        <v>2666.0146206201161</v>
      </c>
      <c r="BG393" s="450">
        <f t="shared" si="205"/>
        <v>1900.4285354171918</v>
      </c>
      <c r="BH393" s="450">
        <f t="shared" si="206"/>
        <v>1013.0224350894881</v>
      </c>
      <c r="BI393" s="450">
        <f t="shared" si="207"/>
        <v>896.8288379127805</v>
      </c>
      <c r="BJ393" s="450">
        <f t="shared" si="208"/>
        <v>1727.5538707335518</v>
      </c>
      <c r="BK393" s="450">
        <f t="shared" si="209"/>
        <v>962.51544194605481</v>
      </c>
      <c r="BL393" s="450">
        <f t="shared" si="210"/>
        <v>1493.3774126543988</v>
      </c>
      <c r="BM393" s="450">
        <f t="shared" si="211"/>
        <v>1061.7674389715144</v>
      </c>
      <c r="BN393" s="450">
        <f t="shared" si="212"/>
        <v>2011.7695719687424</v>
      </c>
    </row>
    <row r="394" spans="1:66">
      <c r="B394" s="363" t="s">
        <v>251</v>
      </c>
      <c r="C394" s="362"/>
      <c r="D394" s="82">
        <f t="shared" si="219"/>
        <v>4742.2105157066671</v>
      </c>
      <c r="E394" s="82">
        <f>AVERAGE(E208:E222)</f>
        <v>159.39105089251552</v>
      </c>
      <c r="F394" s="82">
        <f t="shared" ref="F394:Q394" si="243">SUM(F208:F222)</f>
        <v>2784.7918799999998</v>
      </c>
      <c r="G394" s="82">
        <f t="shared" si="243"/>
        <v>3054.5438000000008</v>
      </c>
      <c r="H394" s="82">
        <f t="shared" si="243"/>
        <v>3127.9321900000004</v>
      </c>
      <c r="I394" s="82">
        <f t="shared" si="243"/>
        <v>4087.9316700000004</v>
      </c>
      <c r="J394" s="82">
        <f t="shared" si="243"/>
        <v>3713.0558399999995</v>
      </c>
      <c r="K394" s="82">
        <f t="shared" si="243"/>
        <v>3859.8326200000001</v>
      </c>
      <c r="L394" s="82">
        <f t="shared" si="243"/>
        <v>4930.9064200000003</v>
      </c>
      <c r="M394" s="82">
        <f t="shared" si="243"/>
        <v>4282.3117300000004</v>
      </c>
      <c r="N394" s="82">
        <f t="shared" si="243"/>
        <v>2413.8829899999996</v>
      </c>
      <c r="O394" s="82">
        <f t="shared" si="243"/>
        <v>3697.1880799999994</v>
      </c>
      <c r="P394" s="82">
        <f t="shared" si="243"/>
        <v>8019.1692100000009</v>
      </c>
      <c r="Q394" s="82">
        <f t="shared" si="243"/>
        <v>6982.8061350000007</v>
      </c>
      <c r="R394" s="82">
        <f>SUM(R208:R222)</f>
        <v>8411.1</v>
      </c>
      <c r="S394" s="82">
        <f t="shared" ref="S394:AD394" si="244">SUM(S208:S222)</f>
        <v>4581.7700000000004</v>
      </c>
      <c r="T394" s="82">
        <f t="shared" si="244"/>
        <v>7764.920000000001</v>
      </c>
      <c r="U394" s="82">
        <f t="shared" si="244"/>
        <v>4220.84</v>
      </c>
      <c r="V394" s="82">
        <f t="shared" si="244"/>
        <v>2720.6099999999997</v>
      </c>
      <c r="W394" s="82">
        <f t="shared" si="244"/>
        <v>5207.9400000000005</v>
      </c>
      <c r="X394" s="82">
        <f t="shared" si="244"/>
        <v>4024.0600000000004</v>
      </c>
      <c r="Y394" s="82">
        <f t="shared" si="244"/>
        <v>6399.91</v>
      </c>
      <c r="Z394" s="82">
        <f t="shared" si="244"/>
        <v>2909.2099999999996</v>
      </c>
      <c r="AA394" s="82">
        <f t="shared" si="244"/>
        <v>6199.7100000000009</v>
      </c>
      <c r="AB394" s="82">
        <f t="shared" si="244"/>
        <v>6607.8399999999992</v>
      </c>
      <c r="AC394" s="82">
        <f t="shared" si="244"/>
        <v>3470.85</v>
      </c>
      <c r="AD394" s="82">
        <f t="shared" si="244"/>
        <v>3338.4199999999996</v>
      </c>
      <c r="AE394" s="82">
        <f>SUM(AE208:AE222)</f>
        <v>6907.4541097000001</v>
      </c>
      <c r="AF394" s="82">
        <f>SUM(AF208:AF222)</f>
        <v>5246.7145134000002</v>
      </c>
      <c r="AG394" s="82">
        <f>SUM(AG208:AG222)</f>
        <v>4718.8933117000006</v>
      </c>
      <c r="AH394" s="82">
        <f>SUM(AH208:AH222)</f>
        <v>4552.1231541000006</v>
      </c>
      <c r="AI394" s="82">
        <f>SUM(AI208:AI222)</f>
        <v>4029.5978173000003</v>
      </c>
      <c r="AK394" s="450">
        <f t="shared" si="183"/>
        <v>1403.9787648096797</v>
      </c>
      <c r="AL394" s="450">
        <f t="shared" si="184"/>
        <v>1539.9767078396778</v>
      </c>
      <c r="AM394" s="450">
        <f t="shared" si="185"/>
        <v>1576.9761482228387</v>
      </c>
      <c r="AN394" s="450">
        <f t="shared" si="186"/>
        <v>2060.9688278295944</v>
      </c>
      <c r="AO394" s="450">
        <f t="shared" si="187"/>
        <v>1871.9716864129061</v>
      </c>
      <c r="AP394" s="450">
        <f t="shared" si="188"/>
        <v>1945.9705671792287</v>
      </c>
      <c r="AQ394" s="450">
        <f t="shared" si="189"/>
        <v>2485.9623997983363</v>
      </c>
      <c r="AR394" s="450">
        <f t="shared" si="190"/>
        <v>2158.9673456012101</v>
      </c>
      <c r="AS394" s="450">
        <f t="shared" si="191"/>
        <v>1216.9815931434332</v>
      </c>
      <c r="AT394" s="450">
        <f t="shared" si="192"/>
        <v>1863.9718074111415</v>
      </c>
      <c r="AU394" s="450">
        <f t="shared" si="193"/>
        <v>4042.9388505167635</v>
      </c>
      <c r="AV394" s="450">
        <f t="shared" si="194"/>
        <v>3520.4467532140161</v>
      </c>
      <c r="AW394" s="450">
        <f t="shared" si="195"/>
        <v>4240.5344088732036</v>
      </c>
      <c r="AX394" s="450">
        <f t="shared" si="196"/>
        <v>2309.9420216788508</v>
      </c>
      <c r="AY394" s="450">
        <f t="shared" si="197"/>
        <v>3914.7567431308298</v>
      </c>
      <c r="AZ394" s="450">
        <f t="shared" si="198"/>
        <v>2127.9758003529114</v>
      </c>
      <c r="BA394" s="450">
        <f t="shared" si="199"/>
        <v>1371.6208721956136</v>
      </c>
      <c r="BB394" s="450">
        <f t="shared" si="200"/>
        <v>2625.631459541215</v>
      </c>
      <c r="BC394" s="450">
        <f t="shared" si="201"/>
        <v>2028.7673304764307</v>
      </c>
      <c r="BD394" s="450">
        <f t="shared" si="202"/>
        <v>3226.5742374590368</v>
      </c>
      <c r="BE394" s="450">
        <f t="shared" si="203"/>
        <v>1466.7053188807661</v>
      </c>
      <c r="BF394" s="450">
        <f t="shared" si="204"/>
        <v>3125.6415427275024</v>
      </c>
      <c r="BG394" s="450">
        <f t="shared" si="205"/>
        <v>3331.4040836904455</v>
      </c>
      <c r="BH394" s="450">
        <f t="shared" si="206"/>
        <v>1749.8613561885554</v>
      </c>
      <c r="BI394" s="450">
        <f t="shared" si="207"/>
        <v>1683.0955381900678</v>
      </c>
      <c r="BJ394" s="450">
        <f t="shared" si="208"/>
        <v>3482.4573278043863</v>
      </c>
      <c r="BK394" s="450">
        <f t="shared" si="209"/>
        <v>2645.1799916309556</v>
      </c>
      <c r="BL394" s="450">
        <f t="shared" si="210"/>
        <v>2379.0740164860099</v>
      </c>
      <c r="BM394" s="450">
        <f t="shared" si="211"/>
        <v>2294.9952881774643</v>
      </c>
      <c r="BN394" s="450">
        <f t="shared" si="212"/>
        <v>2031.5592726493574</v>
      </c>
    </row>
    <row r="395" spans="1:66">
      <c r="A395" s="6" t="s">
        <v>259</v>
      </c>
      <c r="B395" s="361" t="s">
        <v>248</v>
      </c>
      <c r="C395" s="362"/>
      <c r="D395" s="82">
        <f t="shared" si="219"/>
        <v>9532.3629877433341</v>
      </c>
      <c r="E395" s="82">
        <f>AVERAGE(E223:E237)</f>
        <v>320.39348507895534</v>
      </c>
      <c r="F395" s="82">
        <f t="shared" ref="F395:Q395" si="245">SUM(F223:F237)</f>
        <v>3577.02304</v>
      </c>
      <c r="G395" s="82">
        <f t="shared" si="245"/>
        <v>7033.3846200000007</v>
      </c>
      <c r="H395" s="82">
        <f t="shared" si="245"/>
        <v>6870.7400799999996</v>
      </c>
      <c r="I395" s="82">
        <f t="shared" si="245"/>
        <v>5329.5838900000008</v>
      </c>
      <c r="J395" s="82">
        <f t="shared" si="245"/>
        <v>5133.2203600000012</v>
      </c>
      <c r="K395" s="82">
        <f t="shared" si="245"/>
        <v>7719.6652400000003</v>
      </c>
      <c r="L395" s="82">
        <f t="shared" si="245"/>
        <v>6660.4922600000009</v>
      </c>
      <c r="M395" s="82">
        <f t="shared" si="245"/>
        <v>9324.2924700000003</v>
      </c>
      <c r="N395" s="82">
        <f t="shared" si="245"/>
        <v>5666.7737900000002</v>
      </c>
      <c r="O395" s="82">
        <f t="shared" si="245"/>
        <v>10107.76312</v>
      </c>
      <c r="P395" s="82">
        <f t="shared" si="245"/>
        <v>18011.891070000001</v>
      </c>
      <c r="Q395" s="82">
        <f t="shared" si="245"/>
        <v>15310.940466900001</v>
      </c>
      <c r="R395" s="82">
        <f>SUM(R223:R237)</f>
        <v>16979.29</v>
      </c>
      <c r="S395" s="82">
        <f t="shared" ref="S395:AD395" si="246">SUM(S223:S237)</f>
        <v>8111.78</v>
      </c>
      <c r="T395" s="82">
        <f t="shared" si="246"/>
        <v>8139.07</v>
      </c>
      <c r="U395" s="82">
        <f t="shared" si="246"/>
        <v>4975.1399999999994</v>
      </c>
      <c r="V395" s="82">
        <f t="shared" si="246"/>
        <v>8664.02</v>
      </c>
      <c r="W395" s="82">
        <f t="shared" si="246"/>
        <v>10319.330000000002</v>
      </c>
      <c r="X395" s="82">
        <f t="shared" si="246"/>
        <v>8967.26</v>
      </c>
      <c r="Y395" s="82">
        <f t="shared" si="246"/>
        <v>9742.6000000000022</v>
      </c>
      <c r="Z395" s="82">
        <f t="shared" si="246"/>
        <v>5292.68</v>
      </c>
      <c r="AA395" s="82">
        <f t="shared" si="246"/>
        <v>21488.800000000003</v>
      </c>
      <c r="AB395" s="82">
        <f t="shared" si="246"/>
        <v>15101.5</v>
      </c>
      <c r="AC395" s="82">
        <f t="shared" si="246"/>
        <v>10971.019999999999</v>
      </c>
      <c r="AD395" s="82">
        <f t="shared" si="246"/>
        <v>5150.6999999999989</v>
      </c>
      <c r="AE395" s="82">
        <f>SUM(AE223:AE237)</f>
        <v>20035.784188600002</v>
      </c>
      <c r="AF395" s="82">
        <f>SUM(AF223:AF237)</f>
        <v>10952.959356400002</v>
      </c>
      <c r="AG395" s="82">
        <f>SUM(AG223:AG237)</f>
        <v>6012.3339334000011</v>
      </c>
      <c r="AH395" s="82">
        <f>SUM(AH223:AH237)</f>
        <v>6131.7388273999995</v>
      </c>
      <c r="AI395" s="82">
        <f>SUM(AI223:AI237)</f>
        <v>8189.1129195999993</v>
      </c>
      <c r="AK395" s="450">
        <f t="shared" ref="AK395:AK458" si="247">F395/1.9835</f>
        <v>1803.3894832367027</v>
      </c>
      <c r="AL395" s="450">
        <f t="shared" ref="AL395:AL458" si="248">G395/1.9835</f>
        <v>3545.9463675321404</v>
      </c>
      <c r="AM395" s="450">
        <f t="shared" ref="AM395:AM458" si="249">H395/1.9835</f>
        <v>3463.9476077640534</v>
      </c>
      <c r="AN395" s="450">
        <f t="shared" ref="AN395:AN458" si="250">I395/1.9835</f>
        <v>2686.9593597176713</v>
      </c>
      <c r="AO395" s="450">
        <f t="shared" ref="AO395:AO458" si="251">J395/1.9835</f>
        <v>2587.9608570708351</v>
      </c>
      <c r="AP395" s="450">
        <f t="shared" ref="AP395:AP458" si="252">K395/1.9835</f>
        <v>3891.9411343584575</v>
      </c>
      <c r="AQ395" s="450">
        <f t="shared" ref="AQ395:AQ458" si="253">L395/1.9835</f>
        <v>3357.9492109906732</v>
      </c>
      <c r="AR395" s="450">
        <f t="shared" ref="AR395:AR458" si="254">M395/1.9835</f>
        <v>4700.9288984118984</v>
      </c>
      <c r="AS395" s="450">
        <f t="shared" ref="AS395:AS458" si="255">N395/1.9835</f>
        <v>2856.9567885051679</v>
      </c>
      <c r="AT395" s="450">
        <f t="shared" ref="AT395:AT458" si="256">O395/1.9835</f>
        <v>5095.9229241240228</v>
      </c>
      <c r="AU395" s="450">
        <f t="shared" ref="AU395:AU458" si="257">P395/1.9835</f>
        <v>9080.8626518779947</v>
      </c>
      <c r="AV395" s="450">
        <f t="shared" ref="AV395:AV458" si="258">Q395/1.9835</f>
        <v>7719.1532477438877</v>
      </c>
      <c r="AW395" s="450">
        <f t="shared" ref="AW395:AW458" si="259">R395/1.9835</f>
        <v>8560.2672044366027</v>
      </c>
      <c r="AX395" s="450">
        <f t="shared" ref="AX395:AX458" si="260">S395/1.9835</f>
        <v>4089.6294429039576</v>
      </c>
      <c r="AY395" s="450">
        <f t="shared" ref="AY395:AY458" si="261">T395/1.9835</f>
        <v>4103.3879505923869</v>
      </c>
      <c r="AZ395" s="450">
        <f t="shared" ref="AZ395:AZ458" si="262">U395/1.9835</f>
        <v>2508.263171162087</v>
      </c>
      <c r="BA395" s="450">
        <f t="shared" ref="BA395:BA458" si="263">V395/1.9835</f>
        <v>4368.0463826569194</v>
      </c>
      <c r="BB395" s="450">
        <f t="shared" ref="BB395:BB458" si="264">W395/1.9835</f>
        <v>5202.5863372825825</v>
      </c>
      <c r="BC395" s="450">
        <f t="shared" ref="BC395:BC458" si="265">X395/1.9835</f>
        <v>4520.9276531383921</v>
      </c>
      <c r="BD395" s="450">
        <f t="shared" ref="BD395:BD458" si="266">Y395/1.9835</f>
        <v>4911.822535921352</v>
      </c>
      <c r="BE395" s="450">
        <f t="shared" ref="BE395:BE458" si="267">Z395/1.9835</f>
        <v>2668.3539198386693</v>
      </c>
      <c r="BF395" s="450">
        <f t="shared" ref="BF395:BF458" si="268">AA395/1.9835</f>
        <v>10833.778674061004</v>
      </c>
      <c r="BG395" s="450">
        <f t="shared" ref="BG395:BG458" si="269">AB395/1.9835</f>
        <v>7613.561885555835</v>
      </c>
      <c r="BH395" s="450">
        <f t="shared" ref="BH395:BH458" si="270">AC395/1.9835</f>
        <v>5531.141920846987</v>
      </c>
      <c r="BI395" s="450">
        <f t="shared" ref="BI395:BI458" si="271">AD395/1.9835</f>
        <v>2596.773380388202</v>
      </c>
      <c r="BJ395" s="450">
        <f t="shared" ref="BJ395:BJ458" si="272">AE395/1.9835</f>
        <v>10101.22721885556</v>
      </c>
      <c r="BK395" s="450">
        <f t="shared" ref="BK395:BK458" si="273">AF395/1.9835</f>
        <v>5522.0364791530137</v>
      </c>
      <c r="BL395" s="450">
        <f t="shared" ref="BL395:BL458" si="274">AG395/1.9835</f>
        <v>3031.174153466096</v>
      </c>
      <c r="BM395" s="450">
        <f t="shared" ref="BM395:BM458" si="275">AH395/1.9835</f>
        <v>3091.3732429543734</v>
      </c>
      <c r="BN395" s="450">
        <f t="shared" ref="BN395:BN458" si="276">AI395/1.9835</f>
        <v>4128.6175546256609</v>
      </c>
    </row>
    <row r="396" spans="1:66">
      <c r="B396" s="363" t="s">
        <v>249</v>
      </c>
      <c r="C396" s="362"/>
      <c r="D396" s="82">
        <f t="shared" si="219"/>
        <v>17895.486386036668</v>
      </c>
      <c r="E396" s="82">
        <f>AVERAGE(E238:E253)</f>
        <v>563.89453791955088</v>
      </c>
      <c r="F396" s="82">
        <f t="shared" ref="F396:Q396" si="277">SUM(F238:F253)</f>
        <v>16758.338029999999</v>
      </c>
      <c r="G396" s="82">
        <f t="shared" si="277"/>
        <v>14905.777049999999</v>
      </c>
      <c r="H396" s="82">
        <f t="shared" si="277"/>
        <v>6220.1619199999996</v>
      </c>
      <c r="I396" s="82">
        <f t="shared" si="277"/>
        <v>17418.83354</v>
      </c>
      <c r="J396" s="82">
        <f t="shared" si="277"/>
        <v>22684.946390000001</v>
      </c>
      <c r="K396" s="82">
        <f t="shared" si="277"/>
        <v>14070.73618</v>
      </c>
      <c r="L396" s="82">
        <f t="shared" si="277"/>
        <v>7943.7973499999998</v>
      </c>
      <c r="M396" s="82">
        <f t="shared" si="277"/>
        <v>12692.22453</v>
      </c>
      <c r="N396" s="82">
        <f t="shared" si="277"/>
        <v>13981.480030000001</v>
      </c>
      <c r="O396" s="82">
        <f t="shared" si="277"/>
        <v>44217.496709999999</v>
      </c>
      <c r="P396" s="82">
        <f t="shared" si="277"/>
        <v>19090.89875</v>
      </c>
      <c r="Q396" s="82">
        <f t="shared" si="277"/>
        <v>23152.589111900001</v>
      </c>
      <c r="R396" s="82">
        <f>SUM(R238:R253)</f>
        <v>21917.200000000004</v>
      </c>
      <c r="S396" s="82">
        <f t="shared" ref="S396:AD396" si="278">SUM(S238:S253)</f>
        <v>20839.97</v>
      </c>
      <c r="T396" s="82">
        <f t="shared" si="278"/>
        <v>10753.45</v>
      </c>
      <c r="U396" s="82">
        <f t="shared" si="278"/>
        <v>8926.34</v>
      </c>
      <c r="V396" s="82">
        <f t="shared" si="278"/>
        <v>15905.169999999998</v>
      </c>
      <c r="W396" s="82">
        <f t="shared" si="278"/>
        <v>12116.63</v>
      </c>
      <c r="X396" s="82">
        <f t="shared" si="278"/>
        <v>29412.179999999997</v>
      </c>
      <c r="Y396" s="82">
        <f t="shared" si="278"/>
        <v>15709.16</v>
      </c>
      <c r="Z396" s="82">
        <f t="shared" si="278"/>
        <v>12763.56</v>
      </c>
      <c r="AA396" s="82">
        <f t="shared" si="278"/>
        <v>40089.239999999991</v>
      </c>
      <c r="AB396" s="82">
        <f t="shared" si="278"/>
        <v>24779.699999999997</v>
      </c>
      <c r="AC396" s="82">
        <f t="shared" si="278"/>
        <v>21789.870000000003</v>
      </c>
      <c r="AD396" s="82">
        <f t="shared" si="278"/>
        <v>16720.199999999997</v>
      </c>
      <c r="AE396" s="82">
        <f>SUM(AE238:AE253)</f>
        <v>19537.972888000004</v>
      </c>
      <c r="AF396" s="82">
        <f>SUM(AF238:AF253)</f>
        <v>14343.3641315</v>
      </c>
      <c r="AG396" s="82">
        <f>SUM(AG238:AG253)</f>
        <v>7411.6125142999999</v>
      </c>
      <c r="AH396" s="82">
        <f>SUM(AH238:AH253)</f>
        <v>21481.575141000001</v>
      </c>
      <c r="AI396" s="82">
        <f>SUM(AI238:AI253)</f>
        <v>9230.1173144000004</v>
      </c>
      <c r="AK396" s="450">
        <f t="shared" si="247"/>
        <v>8448.8722107385929</v>
      </c>
      <c r="AL396" s="450">
        <f t="shared" si="248"/>
        <v>7514.8863372825808</v>
      </c>
      <c r="AM396" s="450">
        <f t="shared" si="249"/>
        <v>3135.9525686917063</v>
      </c>
      <c r="AN396" s="450">
        <f t="shared" si="250"/>
        <v>8781.8671741870421</v>
      </c>
      <c r="AO396" s="450">
        <f t="shared" si="251"/>
        <v>11436.827017897656</v>
      </c>
      <c r="AP396" s="450">
        <f t="shared" si="252"/>
        <v>7093.8927048147216</v>
      </c>
      <c r="AQ396" s="450">
        <f t="shared" si="253"/>
        <v>4004.9394252583816</v>
      </c>
      <c r="AR396" s="450">
        <f t="shared" si="254"/>
        <v>6398.9032165364251</v>
      </c>
      <c r="AS396" s="450">
        <f t="shared" si="255"/>
        <v>7048.8933854297957</v>
      </c>
      <c r="AT396" s="450">
        <f t="shared" si="256"/>
        <v>22292.662823292161</v>
      </c>
      <c r="AU396" s="450">
        <f t="shared" si="257"/>
        <v>9624.8544239979838</v>
      </c>
      <c r="AV396" s="450">
        <f t="shared" si="258"/>
        <v>11672.593451928409</v>
      </c>
      <c r="AW396" s="450">
        <f t="shared" si="259"/>
        <v>11049.760524325689</v>
      </c>
      <c r="AX396" s="450">
        <f t="shared" si="260"/>
        <v>10506.66498613562</v>
      </c>
      <c r="AY396" s="450">
        <f t="shared" si="261"/>
        <v>5421.4519788253092</v>
      </c>
      <c r="AZ396" s="450">
        <f t="shared" si="262"/>
        <v>4500.297453995463</v>
      </c>
      <c r="BA396" s="450">
        <f t="shared" si="263"/>
        <v>8018.7396017141409</v>
      </c>
      <c r="BB396" s="450">
        <f t="shared" si="264"/>
        <v>6108.7118729518525</v>
      </c>
      <c r="BC396" s="450">
        <f t="shared" si="265"/>
        <v>14828.424502142676</v>
      </c>
      <c r="BD396" s="450">
        <f t="shared" si="266"/>
        <v>7919.9193345097046</v>
      </c>
      <c r="BE396" s="450">
        <f t="shared" si="267"/>
        <v>6434.8676581799846</v>
      </c>
      <c r="BF396" s="450">
        <f t="shared" si="268"/>
        <v>20211.363750945293</v>
      </c>
      <c r="BG396" s="450">
        <f t="shared" si="269"/>
        <v>12492.916561633474</v>
      </c>
      <c r="BH396" s="450">
        <f t="shared" si="270"/>
        <v>10985.565918830351</v>
      </c>
      <c r="BI396" s="450">
        <f t="shared" si="271"/>
        <v>8429.6445676833864</v>
      </c>
      <c r="BJ396" s="450">
        <f t="shared" si="272"/>
        <v>9850.2510148727015</v>
      </c>
      <c r="BK396" s="450">
        <f t="shared" si="273"/>
        <v>7231.3406259137892</v>
      </c>
      <c r="BL396" s="450">
        <f t="shared" si="274"/>
        <v>3736.6334833879505</v>
      </c>
      <c r="BM396" s="450">
        <f t="shared" si="275"/>
        <v>10830.136194101337</v>
      </c>
      <c r="BN396" s="450">
        <f t="shared" si="276"/>
        <v>4653.4496165364253</v>
      </c>
    </row>
    <row r="397" spans="1:66">
      <c r="A397" s="6" t="s">
        <v>260</v>
      </c>
      <c r="B397" s="361" t="s">
        <v>248</v>
      </c>
      <c r="C397" s="362"/>
      <c r="D397" s="82">
        <f t="shared" si="219"/>
        <v>19610.589561600005</v>
      </c>
      <c r="E397" s="82">
        <f>AVERAGE(E254:E268)</f>
        <v>659.13406174028341</v>
      </c>
      <c r="F397" s="82">
        <f t="shared" ref="F397:Q397" si="279">SUM(F254:F268)</f>
        <v>20639.988819999999</v>
      </c>
      <c r="G397" s="82">
        <f t="shared" si="279"/>
        <v>17498.172340000001</v>
      </c>
      <c r="H397" s="82">
        <f t="shared" si="279"/>
        <v>10141.482110000001</v>
      </c>
      <c r="I397" s="82">
        <f t="shared" si="279"/>
        <v>24154.697660000005</v>
      </c>
      <c r="J397" s="82">
        <f t="shared" si="279"/>
        <v>26348.41548</v>
      </c>
      <c r="K397" s="82">
        <f t="shared" si="279"/>
        <v>20653.87311</v>
      </c>
      <c r="L397" s="82">
        <f t="shared" si="279"/>
        <v>13543.133159999999</v>
      </c>
      <c r="M397" s="82">
        <f t="shared" si="279"/>
        <v>17293.874930000002</v>
      </c>
      <c r="N397" s="82">
        <f t="shared" si="279"/>
        <v>23964.284539999997</v>
      </c>
      <c r="O397" s="82">
        <f t="shared" si="279"/>
        <v>32889.899540000006</v>
      </c>
      <c r="P397" s="82">
        <f t="shared" si="279"/>
        <v>28466.761440000002</v>
      </c>
      <c r="Q397" s="82">
        <f t="shared" si="279"/>
        <v>30640.882576399999</v>
      </c>
      <c r="R397" s="82">
        <f>SUM(R254:R268)</f>
        <v>26274.249999999996</v>
      </c>
      <c r="S397" s="82">
        <f t="shared" ref="S397:AD397" si="280">SUM(S254:S268)</f>
        <v>27671.709999999995</v>
      </c>
      <c r="T397" s="82">
        <f t="shared" si="280"/>
        <v>10018.48</v>
      </c>
      <c r="U397" s="82">
        <f t="shared" si="280"/>
        <v>15036.53</v>
      </c>
      <c r="V397" s="82">
        <f t="shared" si="280"/>
        <v>16750.96</v>
      </c>
      <c r="W397" s="82">
        <f t="shared" si="280"/>
        <v>10072.090000000002</v>
      </c>
      <c r="X397" s="82">
        <f t="shared" si="280"/>
        <v>28095.649999999998</v>
      </c>
      <c r="Y397" s="82">
        <f t="shared" si="280"/>
        <v>13760.230000000001</v>
      </c>
      <c r="Z397" s="82">
        <f t="shared" si="280"/>
        <v>23271.95</v>
      </c>
      <c r="AA397" s="82">
        <f t="shared" si="280"/>
        <v>23861.53</v>
      </c>
      <c r="AB397" s="82">
        <f t="shared" si="280"/>
        <v>33802.720000000001</v>
      </c>
      <c r="AC397" s="82">
        <f t="shared" si="280"/>
        <v>15074.849999999999</v>
      </c>
      <c r="AD397" s="82">
        <f t="shared" si="280"/>
        <v>14739.179999999998</v>
      </c>
      <c r="AE397" s="82">
        <f>SUM(AE254:AE268)</f>
        <v>15299.8727043</v>
      </c>
      <c r="AF397" s="82">
        <f>SUM(AF254:AF268)</f>
        <v>10291.392772600002</v>
      </c>
      <c r="AG397" s="82">
        <f>SUM(AG254:AG268)</f>
        <v>7511.2620471</v>
      </c>
      <c r="AH397" s="82">
        <f>SUM(AH254:AH268)</f>
        <v>19948.967706700001</v>
      </c>
      <c r="AI397" s="82">
        <f>SUM(AI254:AI268)</f>
        <v>10600.5959109</v>
      </c>
      <c r="AK397" s="450">
        <f t="shared" si="247"/>
        <v>10405.842611545248</v>
      </c>
      <c r="AL397" s="450">
        <f t="shared" si="248"/>
        <v>8821.8665691958668</v>
      </c>
      <c r="AM397" s="450">
        <f t="shared" si="249"/>
        <v>5112.9226670027729</v>
      </c>
      <c r="AN397" s="450">
        <f t="shared" si="250"/>
        <v>12177.815810436101</v>
      </c>
      <c r="AO397" s="450">
        <f t="shared" si="251"/>
        <v>13283.799082430047</v>
      </c>
      <c r="AP397" s="450">
        <f t="shared" si="252"/>
        <v>10412.842505671792</v>
      </c>
      <c r="AQ397" s="450">
        <f t="shared" si="253"/>
        <v>6827.8967280060497</v>
      </c>
      <c r="AR397" s="450">
        <f t="shared" si="254"/>
        <v>8718.8681270481484</v>
      </c>
      <c r="AS397" s="450">
        <f t="shared" si="255"/>
        <v>12081.817262414921</v>
      </c>
      <c r="AT397" s="450">
        <f t="shared" si="256"/>
        <v>16581.749200907489</v>
      </c>
      <c r="AU397" s="450">
        <f t="shared" si="257"/>
        <v>14351.782929165616</v>
      </c>
      <c r="AV397" s="450">
        <f t="shared" si="258"/>
        <v>15447.886350592387</v>
      </c>
      <c r="AW397" s="450">
        <f t="shared" si="259"/>
        <v>13246.407864885301</v>
      </c>
      <c r="AX397" s="450">
        <f t="shared" si="260"/>
        <v>13950.950340307534</v>
      </c>
      <c r="AY397" s="450">
        <f t="shared" si="261"/>
        <v>5050.9100075623892</v>
      </c>
      <c r="AZ397" s="450">
        <f t="shared" si="262"/>
        <v>7580.80665490295</v>
      </c>
      <c r="BA397" s="450">
        <f t="shared" si="263"/>
        <v>8445.1525081925884</v>
      </c>
      <c r="BB397" s="450">
        <f t="shared" si="264"/>
        <v>5077.9379884043365</v>
      </c>
      <c r="BC397" s="450">
        <f t="shared" si="265"/>
        <v>14164.683640030247</v>
      </c>
      <c r="BD397" s="450">
        <f t="shared" si="266"/>
        <v>6937.3481220065551</v>
      </c>
      <c r="BE397" s="450">
        <f t="shared" si="267"/>
        <v>11732.770355432316</v>
      </c>
      <c r="BF397" s="450">
        <f t="shared" si="268"/>
        <v>12030.012603982857</v>
      </c>
      <c r="BG397" s="450">
        <f t="shared" si="269"/>
        <v>17041.956138139652</v>
      </c>
      <c r="BH397" s="450">
        <f t="shared" si="270"/>
        <v>7600.1260398285849</v>
      </c>
      <c r="BI397" s="450">
        <f t="shared" si="271"/>
        <v>7430.8948827829581</v>
      </c>
      <c r="BJ397" s="450">
        <f t="shared" si="272"/>
        <v>7713.5733321401558</v>
      </c>
      <c r="BK397" s="450">
        <f t="shared" si="273"/>
        <v>5188.5015238719443</v>
      </c>
      <c r="BL397" s="450">
        <f t="shared" si="274"/>
        <v>3786.8727235190318</v>
      </c>
      <c r="BM397" s="450">
        <f t="shared" si="275"/>
        <v>10057.457880867154</v>
      </c>
      <c r="BN397" s="450">
        <f t="shared" si="276"/>
        <v>5344.3891660700774</v>
      </c>
    </row>
    <row r="398" spans="1:66">
      <c r="B398" s="363" t="s">
        <v>251</v>
      </c>
      <c r="C398" s="362"/>
      <c r="D398" s="82">
        <f t="shared" si="219"/>
        <v>17659.357067110006</v>
      </c>
      <c r="E398" s="82">
        <f>AVERAGE(E269:E283)</f>
        <v>593.55093404017543</v>
      </c>
      <c r="F398" s="82">
        <f t="shared" ref="F398:Q398" si="281">SUM(F269:F283)</f>
        <v>23759.987130000001</v>
      </c>
      <c r="G398" s="82">
        <f t="shared" si="281"/>
        <v>10417.184440000001</v>
      </c>
      <c r="H398" s="82">
        <f t="shared" si="281"/>
        <v>5585.4515200000005</v>
      </c>
      <c r="I398" s="82">
        <f t="shared" si="281"/>
        <v>30305.438130000002</v>
      </c>
      <c r="J398" s="82">
        <f t="shared" si="281"/>
        <v>29256.182500000003</v>
      </c>
      <c r="K398" s="82">
        <f t="shared" si="281"/>
        <v>15223.132250000001</v>
      </c>
      <c r="L398" s="82">
        <f t="shared" si="281"/>
        <v>8392.0615699999998</v>
      </c>
      <c r="M398" s="82">
        <f t="shared" si="281"/>
        <v>19455.857229999998</v>
      </c>
      <c r="N398" s="82">
        <f t="shared" si="281"/>
        <v>37731.549809999997</v>
      </c>
      <c r="O398" s="82">
        <f t="shared" si="281"/>
        <v>35127.253700000001</v>
      </c>
      <c r="P398" s="82">
        <f t="shared" si="281"/>
        <v>18196.353779999998</v>
      </c>
      <c r="Q398" s="82">
        <f t="shared" si="281"/>
        <v>28827.495128900002</v>
      </c>
      <c r="R398" s="82">
        <f>SUM(R269:R283)</f>
        <v>14824.57</v>
      </c>
      <c r="S398" s="82">
        <f t="shared" ref="S398:AD398" si="282">SUM(S269:S283)</f>
        <v>11394.2</v>
      </c>
      <c r="T398" s="82">
        <f t="shared" si="282"/>
        <v>8941.18</v>
      </c>
      <c r="U398" s="82">
        <f t="shared" si="282"/>
        <v>9490.56</v>
      </c>
      <c r="V398" s="82">
        <f t="shared" si="282"/>
        <v>12050.29</v>
      </c>
      <c r="W398" s="82">
        <f t="shared" si="282"/>
        <v>9543.52</v>
      </c>
      <c r="X398" s="82">
        <f t="shared" si="282"/>
        <v>26838.989999999998</v>
      </c>
      <c r="Y398" s="82">
        <f t="shared" si="282"/>
        <v>9461.64</v>
      </c>
      <c r="Z398" s="82">
        <f t="shared" si="282"/>
        <v>37797.549999999996</v>
      </c>
      <c r="AA398" s="82">
        <f t="shared" si="282"/>
        <v>25571.01</v>
      </c>
      <c r="AB398" s="82">
        <f t="shared" si="282"/>
        <v>20240.509999999998</v>
      </c>
      <c r="AC398" s="82">
        <f t="shared" si="282"/>
        <v>14625.439999999999</v>
      </c>
      <c r="AD398" s="82">
        <f t="shared" si="282"/>
        <v>25890.560000000005</v>
      </c>
      <c r="AE398" s="82">
        <f>SUM(AE269:AE283)</f>
        <v>8070.7989341000002</v>
      </c>
      <c r="AF398" s="82">
        <f>SUM(AF269:AF283)</f>
        <v>9324.0346188999993</v>
      </c>
      <c r="AG398" s="82">
        <f>SUM(AG269:AG283)</f>
        <v>4126.5696655999991</v>
      </c>
      <c r="AH398" s="82">
        <f>SUM(AH269:AH283)</f>
        <v>9933.6739581000038</v>
      </c>
      <c r="AI398" s="82">
        <f>SUM(AI269:AI283)</f>
        <v>9377.6676477000019</v>
      </c>
      <c r="AK398" s="450">
        <f t="shared" si="247"/>
        <v>11978.818820267205</v>
      </c>
      <c r="AL398" s="450">
        <f t="shared" si="248"/>
        <v>5251.9205646584323</v>
      </c>
      <c r="AM398" s="450">
        <f t="shared" si="249"/>
        <v>2815.9574086211246</v>
      </c>
      <c r="AN398" s="450">
        <f t="shared" si="250"/>
        <v>15278.768908495085</v>
      </c>
      <c r="AO398" s="450">
        <f t="shared" si="251"/>
        <v>14749.776909503404</v>
      </c>
      <c r="AP398" s="450">
        <f t="shared" si="252"/>
        <v>7674.8839173178721</v>
      </c>
      <c r="AQ398" s="450">
        <f t="shared" si="253"/>
        <v>4230.9360070582306</v>
      </c>
      <c r="AR398" s="450">
        <f t="shared" si="254"/>
        <v>9808.8516410385673</v>
      </c>
      <c r="AS398" s="450">
        <f t="shared" si="255"/>
        <v>19022.712281320895</v>
      </c>
      <c r="AT398" s="450">
        <f t="shared" si="256"/>
        <v>17709.732140156291</v>
      </c>
      <c r="AU398" s="450">
        <f t="shared" si="257"/>
        <v>9173.8612452735051</v>
      </c>
      <c r="AV398" s="450">
        <f t="shared" si="258"/>
        <v>14533.650178421982</v>
      </c>
      <c r="AW398" s="450">
        <f t="shared" si="259"/>
        <v>7473.9450466347362</v>
      </c>
      <c r="AX398" s="450">
        <f t="shared" si="260"/>
        <v>5744.492059490799</v>
      </c>
      <c r="AY398" s="450">
        <f t="shared" si="261"/>
        <v>4507.7791782203176</v>
      </c>
      <c r="AZ398" s="450">
        <f t="shared" si="262"/>
        <v>4784.7542223342571</v>
      </c>
      <c r="BA398" s="450">
        <f t="shared" si="263"/>
        <v>6075.2659440383168</v>
      </c>
      <c r="BB398" s="450">
        <f t="shared" si="264"/>
        <v>4811.454499621881</v>
      </c>
      <c r="BC398" s="450">
        <f t="shared" si="265"/>
        <v>13531.126796067556</v>
      </c>
      <c r="BD398" s="450">
        <f t="shared" si="266"/>
        <v>4770.1739349634481</v>
      </c>
      <c r="BE398" s="450">
        <f t="shared" si="267"/>
        <v>19055.986891857825</v>
      </c>
      <c r="BF398" s="450">
        <f t="shared" si="268"/>
        <v>12891.862868666498</v>
      </c>
      <c r="BG398" s="450">
        <f t="shared" si="269"/>
        <v>10204.441643559363</v>
      </c>
      <c r="BH398" s="450">
        <f t="shared" si="270"/>
        <v>7373.5518023695477</v>
      </c>
      <c r="BI398" s="450">
        <f t="shared" si="271"/>
        <v>13052.966977564913</v>
      </c>
      <c r="BJ398" s="450">
        <f t="shared" si="272"/>
        <v>4068.9684568187549</v>
      </c>
      <c r="BK398" s="450">
        <f t="shared" si="273"/>
        <v>4700.7989003781195</v>
      </c>
      <c r="BL398" s="450">
        <f t="shared" si="274"/>
        <v>2080.4485331988903</v>
      </c>
      <c r="BM398" s="450">
        <f t="shared" si="275"/>
        <v>5008.154251625916</v>
      </c>
      <c r="BN398" s="450">
        <f t="shared" si="276"/>
        <v>4727.8384914040844</v>
      </c>
    </row>
    <row r="399" spans="1:66">
      <c r="A399" s="6" t="s">
        <v>261</v>
      </c>
      <c r="B399" s="361" t="s">
        <v>248</v>
      </c>
      <c r="C399" s="362"/>
      <c r="D399" s="82">
        <f t="shared" si="219"/>
        <v>10275.953721326665</v>
      </c>
      <c r="E399" s="82">
        <f>AVERAGE(E284:E298)</f>
        <v>351.83903160667359</v>
      </c>
      <c r="F399" s="82">
        <f t="shared" ref="F399:Q399" si="283">SUM(F284:F298)</f>
        <v>20144.121320000002</v>
      </c>
      <c r="G399" s="82">
        <f t="shared" si="283"/>
        <v>6719.9963600000001</v>
      </c>
      <c r="H399" s="82">
        <f t="shared" si="283"/>
        <v>2528.9242500000005</v>
      </c>
      <c r="I399" s="82">
        <f t="shared" si="283"/>
        <v>14759.00027</v>
      </c>
      <c r="J399" s="82">
        <f t="shared" si="283"/>
        <v>16020.487190000002</v>
      </c>
      <c r="K399" s="82">
        <f t="shared" si="283"/>
        <v>7283.3018400000019</v>
      </c>
      <c r="L399" s="82">
        <f t="shared" si="283"/>
        <v>6569.2526400000006</v>
      </c>
      <c r="M399" s="82">
        <f t="shared" si="283"/>
        <v>11656.85319</v>
      </c>
      <c r="N399" s="82">
        <f t="shared" si="283"/>
        <v>23918.664730000004</v>
      </c>
      <c r="O399" s="82">
        <f t="shared" si="283"/>
        <v>26326.597309999997</v>
      </c>
      <c r="P399" s="82">
        <f t="shared" si="283"/>
        <v>7255.5332599999992</v>
      </c>
      <c r="Q399" s="82">
        <f t="shared" si="283"/>
        <v>16961.207341599998</v>
      </c>
      <c r="R399" s="82">
        <f>SUM(R284:R298)</f>
        <v>7560.32</v>
      </c>
      <c r="S399" s="82">
        <f t="shared" ref="S399:AD399" si="284">SUM(S284:S298)</f>
        <v>5341.9699999999993</v>
      </c>
      <c r="T399" s="82">
        <f t="shared" si="284"/>
        <v>5394.46</v>
      </c>
      <c r="U399" s="82">
        <f t="shared" si="284"/>
        <v>5463.77</v>
      </c>
      <c r="V399" s="82">
        <f t="shared" si="284"/>
        <v>5648.11</v>
      </c>
      <c r="W399" s="82">
        <f t="shared" si="284"/>
        <v>6004.81</v>
      </c>
      <c r="X399" s="82">
        <f t="shared" si="284"/>
        <v>13518.340000000004</v>
      </c>
      <c r="Y399" s="82">
        <f t="shared" si="284"/>
        <v>4952</v>
      </c>
      <c r="Z399" s="82">
        <f t="shared" si="284"/>
        <v>29533.8</v>
      </c>
      <c r="AA399" s="82">
        <f t="shared" si="284"/>
        <v>11654.23</v>
      </c>
      <c r="AB399" s="82">
        <f t="shared" si="284"/>
        <v>9786.36</v>
      </c>
      <c r="AC399" s="82">
        <f t="shared" si="284"/>
        <v>10702.64</v>
      </c>
      <c r="AD399" s="82">
        <f t="shared" si="284"/>
        <v>14126.480000000001</v>
      </c>
      <c r="AE399" s="82">
        <f>SUM(AE284:AE298)</f>
        <v>4850.7940666999993</v>
      </c>
      <c r="AF399" s="82">
        <f>SUM(AF284:AF298)</f>
        <v>5334.2053751000003</v>
      </c>
      <c r="AG399" s="82">
        <f>SUM(AG284:AG298)</f>
        <v>2325.0632034</v>
      </c>
      <c r="AH399" s="82">
        <f>SUM(AH284:AH298)</f>
        <v>5937.3192930000005</v>
      </c>
      <c r="AI399" s="82">
        <f>SUM(AJ284:AJ298)</f>
        <v>0</v>
      </c>
      <c r="AK399" s="450">
        <f t="shared" si="247"/>
        <v>10155.846392740106</v>
      </c>
      <c r="AL399" s="450">
        <f t="shared" si="248"/>
        <v>3387.9487572472899</v>
      </c>
      <c r="AM399" s="450">
        <f t="shared" si="249"/>
        <v>1274.9807159062266</v>
      </c>
      <c r="AN399" s="450">
        <f t="shared" si="250"/>
        <v>7440.8874565162596</v>
      </c>
      <c r="AO399" s="450">
        <f t="shared" si="251"/>
        <v>8076.8778371565422</v>
      </c>
      <c r="AP399" s="450">
        <f t="shared" si="252"/>
        <v>3671.9444618099328</v>
      </c>
      <c r="AQ399" s="450">
        <f t="shared" si="253"/>
        <v>3311.9499067305269</v>
      </c>
      <c r="AR399" s="450">
        <f t="shared" si="254"/>
        <v>5876.9111116712875</v>
      </c>
      <c r="AS399" s="450">
        <f t="shared" si="255"/>
        <v>12058.817610284852</v>
      </c>
      <c r="AT399" s="450">
        <f t="shared" si="256"/>
        <v>13272.799248802619</v>
      </c>
      <c r="AU399" s="450">
        <f t="shared" si="257"/>
        <v>3657.9446735568436</v>
      </c>
      <c r="AV399" s="450">
        <f t="shared" si="258"/>
        <v>8551.1506637761522</v>
      </c>
      <c r="AW399" s="450">
        <f t="shared" si="259"/>
        <v>3811.6057474161835</v>
      </c>
      <c r="AX399" s="450">
        <f t="shared" si="260"/>
        <v>2693.2039324426514</v>
      </c>
      <c r="AY399" s="450">
        <f t="shared" si="261"/>
        <v>2719.6672548525335</v>
      </c>
      <c r="AZ399" s="450">
        <f t="shared" si="262"/>
        <v>2754.6105369296702</v>
      </c>
      <c r="BA399" s="450">
        <f t="shared" si="263"/>
        <v>2847.5472649357193</v>
      </c>
      <c r="BB399" s="450">
        <f t="shared" si="264"/>
        <v>3027.3808923619868</v>
      </c>
      <c r="BC399" s="450">
        <f t="shared" si="265"/>
        <v>6815.3970254600472</v>
      </c>
      <c r="BD399" s="450">
        <f t="shared" si="266"/>
        <v>2496.5969246281825</v>
      </c>
      <c r="BE399" s="450">
        <f t="shared" si="267"/>
        <v>14889.740357953113</v>
      </c>
      <c r="BF399" s="450">
        <f t="shared" si="268"/>
        <v>5875.5886059994955</v>
      </c>
      <c r="BG399" s="450">
        <f t="shared" si="269"/>
        <v>4933.8845475170156</v>
      </c>
      <c r="BH399" s="450">
        <f t="shared" si="270"/>
        <v>5395.8356440635234</v>
      </c>
      <c r="BI399" s="450">
        <f t="shared" si="271"/>
        <v>7121.9964708848001</v>
      </c>
      <c r="BJ399" s="450">
        <f t="shared" si="272"/>
        <v>2445.573010688177</v>
      </c>
      <c r="BK399" s="450">
        <f t="shared" si="273"/>
        <v>2689.2893244769348</v>
      </c>
      <c r="BL399" s="450">
        <f t="shared" si="274"/>
        <v>1172.2022704310561</v>
      </c>
      <c r="BM399" s="450">
        <f t="shared" si="275"/>
        <v>2993.35482379632</v>
      </c>
      <c r="BN399" s="450">
        <f t="shared" si="276"/>
        <v>0</v>
      </c>
    </row>
    <row r="400" spans="1:66">
      <c r="B400" s="363" t="s">
        <v>249</v>
      </c>
      <c r="C400" s="362"/>
      <c r="D400" s="82">
        <f t="shared" si="219"/>
        <v>6165.0056259433331</v>
      </c>
      <c r="E400" s="82">
        <f>AVERAGE(E299:E314)</f>
        <v>199.31352208440259</v>
      </c>
      <c r="F400" s="82">
        <f t="shared" ref="F400:Q400" si="285">SUM(F299:F314)</f>
        <v>8756.0286400000023</v>
      </c>
      <c r="G400" s="82">
        <f t="shared" si="285"/>
        <v>5147.1046500000011</v>
      </c>
      <c r="H400" s="82">
        <f t="shared" si="285"/>
        <v>2919.6678400000005</v>
      </c>
      <c r="I400" s="82">
        <f t="shared" si="285"/>
        <v>6543.467529999999</v>
      </c>
      <c r="J400" s="82">
        <f t="shared" si="285"/>
        <v>8066.7724900000003</v>
      </c>
      <c r="K400" s="82">
        <f t="shared" si="285"/>
        <v>4966.6088800000007</v>
      </c>
      <c r="L400" s="82">
        <f t="shared" si="285"/>
        <v>4591.7330499999998</v>
      </c>
      <c r="M400" s="82">
        <f t="shared" si="285"/>
        <v>7566.9380500000007</v>
      </c>
      <c r="N400" s="82">
        <f t="shared" si="285"/>
        <v>9925.2838800000027</v>
      </c>
      <c r="O400" s="82">
        <f t="shared" si="285"/>
        <v>9596.027860000002</v>
      </c>
      <c r="P400" s="82">
        <f t="shared" si="285"/>
        <v>7322.9712399999999</v>
      </c>
      <c r="Q400" s="82">
        <f t="shared" si="285"/>
        <v>8374.9640585999987</v>
      </c>
      <c r="R400" s="82">
        <f>SUM(R299:R314)</f>
        <v>5099.3600000000006</v>
      </c>
      <c r="S400" s="82">
        <f t="shared" ref="S400:AD400" si="286">SUM(S299:S314)</f>
        <v>3673.42</v>
      </c>
      <c r="T400" s="82">
        <f t="shared" si="286"/>
        <v>5082.05</v>
      </c>
      <c r="U400" s="82">
        <f t="shared" si="286"/>
        <v>4463.9500000000007</v>
      </c>
      <c r="V400" s="82">
        <f t="shared" si="286"/>
        <v>5471.31</v>
      </c>
      <c r="W400" s="82">
        <f t="shared" si="286"/>
        <v>4840.0599999999995</v>
      </c>
      <c r="X400" s="82">
        <f t="shared" si="286"/>
        <v>7223.22</v>
      </c>
      <c r="Y400" s="82">
        <f t="shared" si="286"/>
        <v>3851.6799999999994</v>
      </c>
      <c r="Z400" s="82">
        <f t="shared" si="286"/>
        <v>20059.540000000005</v>
      </c>
      <c r="AA400" s="82">
        <f t="shared" si="286"/>
        <v>5490.71</v>
      </c>
      <c r="AB400" s="82">
        <f t="shared" si="286"/>
        <v>6727.670000000001</v>
      </c>
      <c r="AC400" s="82">
        <f t="shared" si="286"/>
        <v>6563.84</v>
      </c>
      <c r="AD400" s="82">
        <f t="shared" si="286"/>
        <v>7883.630000000001</v>
      </c>
      <c r="AE400" s="82">
        <f>SUM(AE299:AE314)</f>
        <v>5423.9573926000012</v>
      </c>
      <c r="AF400" s="82">
        <f>SUM(AF299:AF314)</f>
        <v>3741.9946673000013</v>
      </c>
      <c r="AG400" s="82">
        <f>SUM(AG299:AG314)</f>
        <v>1238.7960231999998</v>
      </c>
      <c r="AH400" s="82">
        <f>SUM(AH299:AH314)</f>
        <v>4337.4125265999992</v>
      </c>
      <c r="AI400" s="82">
        <f>SUM(AJ299:AJ314)</f>
        <v>0</v>
      </c>
      <c r="AK400" s="450">
        <f t="shared" si="247"/>
        <v>4414.4333955129832</v>
      </c>
      <c r="AL400" s="450">
        <f t="shared" si="248"/>
        <v>2594.9607511973791</v>
      </c>
      <c r="AM400" s="450">
        <f t="shared" si="249"/>
        <v>1471.9777363246787</v>
      </c>
      <c r="AN400" s="450">
        <f t="shared" si="250"/>
        <v>3298.950103352659</v>
      </c>
      <c r="AO400" s="450">
        <f t="shared" si="251"/>
        <v>4066.9384875220571</v>
      </c>
      <c r="AP400" s="450">
        <f t="shared" si="252"/>
        <v>2503.9621275523068</v>
      </c>
      <c r="AQ400" s="450">
        <f t="shared" si="253"/>
        <v>2314.9649861356188</v>
      </c>
      <c r="AR400" s="450">
        <f t="shared" si="254"/>
        <v>3814.9422989664736</v>
      </c>
      <c r="AS400" s="450">
        <f t="shared" si="255"/>
        <v>5003.9243156037319</v>
      </c>
      <c r="AT400" s="450">
        <f t="shared" si="256"/>
        <v>4837.926826317117</v>
      </c>
      <c r="AU400" s="450">
        <f t="shared" si="257"/>
        <v>3691.9441593143433</v>
      </c>
      <c r="AV400" s="450">
        <f t="shared" si="258"/>
        <v>4222.3161374338288</v>
      </c>
      <c r="AW400" s="450">
        <f t="shared" si="259"/>
        <v>2570.8898411898163</v>
      </c>
      <c r="AX400" s="450">
        <f t="shared" si="260"/>
        <v>1851.9889084950844</v>
      </c>
      <c r="AY400" s="450">
        <f t="shared" si="261"/>
        <v>2562.1628434585327</v>
      </c>
      <c r="AZ400" s="450">
        <f t="shared" si="262"/>
        <v>2250.5419712629196</v>
      </c>
      <c r="BA400" s="450">
        <f t="shared" si="263"/>
        <v>2758.4118981598185</v>
      </c>
      <c r="BB400" s="450">
        <f t="shared" si="264"/>
        <v>2440.1613309805894</v>
      </c>
      <c r="BC400" s="450">
        <f t="shared" si="265"/>
        <v>3641.6536425510462</v>
      </c>
      <c r="BD400" s="450">
        <f t="shared" si="266"/>
        <v>1941.8603478699265</v>
      </c>
      <c r="BE400" s="450">
        <f t="shared" si="267"/>
        <v>10113.203932442653</v>
      </c>
      <c r="BF400" s="450">
        <f t="shared" si="268"/>
        <v>2768.192588858079</v>
      </c>
      <c r="BG400" s="450">
        <f t="shared" si="269"/>
        <v>3391.8174943282083</v>
      </c>
      <c r="BH400" s="450">
        <f t="shared" si="270"/>
        <v>3309.2210738593394</v>
      </c>
      <c r="BI400" s="450">
        <f t="shared" si="271"/>
        <v>3974.6054953365269</v>
      </c>
      <c r="BJ400" s="450">
        <f t="shared" si="272"/>
        <v>2734.538640080666</v>
      </c>
      <c r="BK400" s="450">
        <f t="shared" si="273"/>
        <v>1886.5614657423753</v>
      </c>
      <c r="BL400" s="450">
        <f t="shared" si="274"/>
        <v>624.55055366775889</v>
      </c>
      <c r="BM400" s="450">
        <f t="shared" si="275"/>
        <v>2186.7469254348371</v>
      </c>
      <c r="BN400" s="450">
        <f t="shared" si="276"/>
        <v>0</v>
      </c>
    </row>
    <row r="401" spans="1:66">
      <c r="A401" s="6" t="s">
        <v>262</v>
      </c>
      <c r="B401" s="361" t="s">
        <v>248</v>
      </c>
      <c r="C401" s="362"/>
      <c r="D401" s="82">
        <f t="shared" si="219"/>
        <v>3802.7783968900007</v>
      </c>
      <c r="E401" s="82">
        <f>AVERAGE(E315:E329)</f>
        <v>128.06966359562165</v>
      </c>
      <c r="F401" s="82">
        <f t="shared" ref="F401:Q401" si="287">SUM(F315:F329)</f>
        <v>4226.7745699999996</v>
      </c>
      <c r="G401" s="82">
        <f t="shared" si="287"/>
        <v>3477.0229099999997</v>
      </c>
      <c r="H401" s="82">
        <f t="shared" si="287"/>
        <v>1390.41247</v>
      </c>
      <c r="I401" s="82">
        <f t="shared" si="287"/>
        <v>3282.6428499999993</v>
      </c>
      <c r="J401" s="82">
        <f t="shared" si="287"/>
        <v>4411.2372800000003</v>
      </c>
      <c r="K401" s="82">
        <f t="shared" si="287"/>
        <v>2776.8579999999997</v>
      </c>
      <c r="L401" s="82">
        <f t="shared" si="287"/>
        <v>2336.5276600000002</v>
      </c>
      <c r="M401" s="82">
        <f t="shared" si="287"/>
        <v>4482.6421999999993</v>
      </c>
      <c r="N401" s="82">
        <f t="shared" si="287"/>
        <v>6983.7978699999994</v>
      </c>
      <c r="O401" s="82">
        <f t="shared" si="287"/>
        <v>5238.3442700000014</v>
      </c>
      <c r="P401" s="82">
        <f t="shared" si="287"/>
        <v>4056.1961499999993</v>
      </c>
      <c r="Q401" s="82">
        <f t="shared" si="287"/>
        <v>4323.8654265000005</v>
      </c>
      <c r="R401" s="82">
        <f>SUM(R315:R329)</f>
        <v>3515.4</v>
      </c>
      <c r="S401" s="82">
        <f t="shared" ref="S401:AD401" si="288">SUM(S315:S329)</f>
        <v>2845.68</v>
      </c>
      <c r="T401" s="82">
        <f t="shared" si="288"/>
        <v>3552.17</v>
      </c>
      <c r="U401" s="82">
        <f t="shared" si="288"/>
        <v>2380.5</v>
      </c>
      <c r="V401" s="82">
        <f t="shared" si="288"/>
        <v>3733.4</v>
      </c>
      <c r="W401" s="82">
        <f t="shared" si="288"/>
        <v>3366.24</v>
      </c>
      <c r="X401" s="82">
        <f t="shared" si="288"/>
        <v>4629.57</v>
      </c>
      <c r="Y401" s="82">
        <f t="shared" si="288"/>
        <v>2877.72</v>
      </c>
      <c r="Z401" s="82">
        <f t="shared" si="288"/>
        <v>7211.9800000000014</v>
      </c>
      <c r="AA401" s="82">
        <f t="shared" si="288"/>
        <v>3795.6000000000004</v>
      </c>
      <c r="AB401" s="82">
        <f t="shared" si="288"/>
        <v>5564.6500000000005</v>
      </c>
      <c r="AC401" s="82">
        <f t="shared" si="288"/>
        <v>4475.7800000000007</v>
      </c>
      <c r="AD401" s="82">
        <f t="shared" si="288"/>
        <v>5824.08</v>
      </c>
      <c r="AE401" s="82">
        <f>SUM(AE315:AE329)</f>
        <v>1925.7906924000001</v>
      </c>
      <c r="AF401" s="82">
        <f>SUM(AF315:AF329)</f>
        <v>4661.6305327999999</v>
      </c>
      <c r="AG401" s="82">
        <f>SUM(AG315:AG329)</f>
        <v>1141.4899897000053</v>
      </c>
      <c r="AH401" s="82">
        <f>SUM(AH315:AH329)</f>
        <v>3101.452865499999</v>
      </c>
      <c r="AI401" s="82">
        <f>SUM(AI315:AI329)</f>
        <v>2493.8961698000003</v>
      </c>
      <c r="AK401" s="450">
        <f t="shared" si="247"/>
        <v>2130.9677690950339</v>
      </c>
      <c r="AL401" s="450">
        <f t="shared" si="248"/>
        <v>1752.9734862616585</v>
      </c>
      <c r="AM401" s="450">
        <f t="shared" si="249"/>
        <v>700.98939752961928</v>
      </c>
      <c r="AN401" s="450">
        <f t="shared" si="250"/>
        <v>1654.9749684900426</v>
      </c>
      <c r="AO401" s="450">
        <f t="shared" si="251"/>
        <v>2223.966362490547</v>
      </c>
      <c r="AP401" s="450">
        <f t="shared" si="252"/>
        <v>1399.9788253087975</v>
      </c>
      <c r="AQ401" s="450">
        <f t="shared" si="253"/>
        <v>1177.9821830098313</v>
      </c>
      <c r="AR401" s="450">
        <f t="shared" si="254"/>
        <v>2259.9658179984872</v>
      </c>
      <c r="AS401" s="450">
        <f t="shared" si="255"/>
        <v>3520.9467456516254</v>
      </c>
      <c r="AT401" s="450">
        <f t="shared" si="256"/>
        <v>2640.9600554575254</v>
      </c>
      <c r="AU401" s="450">
        <f t="shared" si="257"/>
        <v>2044.9690698260647</v>
      </c>
      <c r="AV401" s="450">
        <f t="shared" si="258"/>
        <v>2179.9170287370812</v>
      </c>
      <c r="AW401" s="450">
        <f t="shared" si="259"/>
        <v>1772.3216536425512</v>
      </c>
      <c r="AX401" s="450">
        <f t="shared" si="260"/>
        <v>1434.6760776405342</v>
      </c>
      <c r="AY401" s="450">
        <f t="shared" si="261"/>
        <v>1790.8595916309555</v>
      </c>
      <c r="AZ401" s="450">
        <f t="shared" si="262"/>
        <v>1200.1512477943029</v>
      </c>
      <c r="BA401" s="450">
        <f t="shared" si="263"/>
        <v>1882.2283841693975</v>
      </c>
      <c r="BB401" s="450">
        <f t="shared" si="264"/>
        <v>1697.1212503150994</v>
      </c>
      <c r="BC401" s="450">
        <f t="shared" si="265"/>
        <v>2334.0408369044617</v>
      </c>
      <c r="BD401" s="450">
        <f t="shared" si="266"/>
        <v>1450.8293420720947</v>
      </c>
      <c r="BE401" s="450">
        <f t="shared" si="267"/>
        <v>3635.9868918578277</v>
      </c>
      <c r="BF401" s="450">
        <f t="shared" si="268"/>
        <v>1913.587093521553</v>
      </c>
      <c r="BG401" s="450">
        <f t="shared" si="269"/>
        <v>2805.4701285606252</v>
      </c>
      <c r="BH401" s="450">
        <f t="shared" si="270"/>
        <v>2256.5061759516011</v>
      </c>
      <c r="BI401" s="450">
        <f t="shared" si="271"/>
        <v>2936.2641794807159</v>
      </c>
      <c r="BJ401" s="450">
        <f t="shared" si="272"/>
        <v>970.90531504915555</v>
      </c>
      <c r="BK401" s="450">
        <f t="shared" si="273"/>
        <v>2350.2044531383917</v>
      </c>
      <c r="BL401" s="450">
        <f t="shared" si="274"/>
        <v>575.49281053693232</v>
      </c>
      <c r="BM401" s="450">
        <f t="shared" si="275"/>
        <v>1563.6263501386434</v>
      </c>
      <c r="BN401" s="450">
        <f t="shared" si="276"/>
        <v>1257.3209830098313</v>
      </c>
    </row>
    <row r="402" spans="1:66">
      <c r="B402" s="363" t="s">
        <v>249</v>
      </c>
      <c r="C402" s="362"/>
      <c r="D402" s="82">
        <f t="shared" si="219"/>
        <v>3051.442272237</v>
      </c>
      <c r="E402" s="82">
        <f>AVERAGE(E330:E345)</f>
        <v>99.467865015462706</v>
      </c>
      <c r="F402" s="82">
        <f t="shared" ref="F402:Q402" si="289">SUM(F330:F345)</f>
        <v>2768.9241200000001</v>
      </c>
      <c r="G402" s="82">
        <f t="shared" si="289"/>
        <v>2257.1888600000002</v>
      </c>
      <c r="H402" s="82">
        <f t="shared" si="289"/>
        <v>1759.3378899999998</v>
      </c>
      <c r="I402" s="82">
        <f t="shared" si="289"/>
        <v>2324.6268400000004</v>
      </c>
      <c r="J402" s="82">
        <f t="shared" si="289"/>
        <v>3871.73344</v>
      </c>
      <c r="K402" s="82">
        <f t="shared" si="289"/>
        <v>2326.6103100000005</v>
      </c>
      <c r="L402" s="82">
        <f t="shared" si="289"/>
        <v>2134.2137200000002</v>
      </c>
      <c r="M402" s="82">
        <f t="shared" si="289"/>
        <v>4764.2949399999989</v>
      </c>
      <c r="N402" s="82">
        <f t="shared" si="289"/>
        <v>4534.2124199999998</v>
      </c>
      <c r="O402" s="82">
        <f t="shared" si="289"/>
        <v>6049.5835000000015</v>
      </c>
      <c r="P402" s="82">
        <f t="shared" si="289"/>
        <v>3012.8909300000009</v>
      </c>
      <c r="Q402" s="82">
        <f t="shared" si="289"/>
        <v>4613.0156830999995</v>
      </c>
      <c r="R402" s="82">
        <f>SUM(R330:R345)</f>
        <v>2944.69</v>
      </c>
      <c r="S402" s="82">
        <f t="shared" ref="S402:AD402" si="290">SUM(S330:S345)</f>
        <v>2515.4299999999998</v>
      </c>
      <c r="T402" s="82">
        <f t="shared" si="290"/>
        <v>2342.0500000000002</v>
      </c>
      <c r="U402" s="82">
        <f t="shared" si="290"/>
        <v>2184.5300000000002</v>
      </c>
      <c r="V402" s="82">
        <f t="shared" si="290"/>
        <v>2379.7000000000003</v>
      </c>
      <c r="W402" s="82">
        <f t="shared" si="290"/>
        <v>4002.04</v>
      </c>
      <c r="X402" s="82">
        <f t="shared" si="290"/>
        <v>4258.55</v>
      </c>
      <c r="Y402" s="82">
        <f t="shared" si="290"/>
        <v>1420.69</v>
      </c>
      <c r="Z402" s="82">
        <f t="shared" si="290"/>
        <v>0</v>
      </c>
      <c r="AA402" s="82">
        <f t="shared" si="290"/>
        <v>3434.3400000000006</v>
      </c>
      <c r="AB402" s="82">
        <f t="shared" si="290"/>
        <v>4819.37</v>
      </c>
      <c r="AC402" s="82">
        <f t="shared" si="290"/>
        <v>3306.26</v>
      </c>
      <c r="AD402" s="82">
        <f t="shared" si="290"/>
        <v>4800.2800000000007</v>
      </c>
      <c r="AE402" s="82">
        <f>SUM(AE330:AE345)</f>
        <v>2734.1935603000002</v>
      </c>
      <c r="AF402" s="82">
        <f>SUM(AF330:AF345)</f>
        <v>2944.1438598</v>
      </c>
      <c r="AG402" s="82">
        <f>SUM(AG330:AG345)</f>
        <v>953.88255381000101</v>
      </c>
      <c r="AH402" s="82">
        <f>SUM(AH330:AH345)</f>
        <v>3455.8092791000008</v>
      </c>
      <c r="AI402" s="82">
        <f>SUM(AI330:AI345)</f>
        <v>2630.6762610000001</v>
      </c>
      <c r="AK402" s="450">
        <f t="shared" si="247"/>
        <v>1395.9788858079153</v>
      </c>
      <c r="AL402" s="450">
        <f t="shared" si="248"/>
        <v>1137.9827880010084</v>
      </c>
      <c r="AM402" s="450">
        <f t="shared" si="249"/>
        <v>886.98658432064519</v>
      </c>
      <c r="AN402" s="450">
        <f t="shared" si="250"/>
        <v>1171.9822737585077</v>
      </c>
      <c r="AO402" s="450">
        <f t="shared" si="251"/>
        <v>1951.970476430552</v>
      </c>
      <c r="AP402" s="450">
        <f t="shared" si="252"/>
        <v>1172.9822586337284</v>
      </c>
      <c r="AQ402" s="450">
        <f t="shared" si="253"/>
        <v>1075.9837257373331</v>
      </c>
      <c r="AR402" s="450">
        <f t="shared" si="254"/>
        <v>2401.963670279808</v>
      </c>
      <c r="AS402" s="450">
        <f t="shared" si="255"/>
        <v>2285.9654247542221</v>
      </c>
      <c r="AT402" s="450">
        <f t="shared" si="256"/>
        <v>3049.9538694227381</v>
      </c>
      <c r="AU402" s="450">
        <f t="shared" si="257"/>
        <v>1518.9770254600458</v>
      </c>
      <c r="AV402" s="450">
        <f t="shared" si="258"/>
        <v>2325.6948238467353</v>
      </c>
      <c r="AW402" s="450">
        <f t="shared" si="259"/>
        <v>1484.5928913536677</v>
      </c>
      <c r="AX402" s="450">
        <f t="shared" si="260"/>
        <v>1268.1774640786487</v>
      </c>
      <c r="AY402" s="450">
        <f t="shared" si="261"/>
        <v>1180.7663221578018</v>
      </c>
      <c r="AZ402" s="450">
        <f t="shared" si="262"/>
        <v>1101.3511469624402</v>
      </c>
      <c r="BA402" s="450">
        <f t="shared" si="263"/>
        <v>1199.7479203428284</v>
      </c>
      <c r="BB402" s="450">
        <f t="shared" si="264"/>
        <v>2017.6657423745903</v>
      </c>
      <c r="BC402" s="450">
        <f t="shared" si="265"/>
        <v>2146.9876480967987</v>
      </c>
      <c r="BD402" s="450">
        <f t="shared" si="266"/>
        <v>716.25409629442902</v>
      </c>
      <c r="BE402" s="450">
        <f t="shared" si="267"/>
        <v>0</v>
      </c>
      <c r="BF402" s="450">
        <f t="shared" si="268"/>
        <v>1731.4544996218808</v>
      </c>
      <c r="BG402" s="450">
        <f t="shared" si="269"/>
        <v>2429.7302747668264</v>
      </c>
      <c r="BH402" s="450">
        <f t="shared" si="270"/>
        <v>1666.8817746407865</v>
      </c>
      <c r="BI402" s="450">
        <f t="shared" si="271"/>
        <v>2420.1058734560124</v>
      </c>
      <c r="BJ402" s="450">
        <f t="shared" si="272"/>
        <v>1378.4691506428032</v>
      </c>
      <c r="BK402" s="450">
        <f t="shared" si="273"/>
        <v>1484.3175496849003</v>
      </c>
      <c r="BL402" s="450">
        <f t="shared" si="274"/>
        <v>480.90877429291709</v>
      </c>
      <c r="BM402" s="450">
        <f t="shared" si="275"/>
        <v>1742.2784366523824</v>
      </c>
      <c r="BN402" s="450">
        <f t="shared" si="276"/>
        <v>1326.2799400050417</v>
      </c>
    </row>
    <row r="403" spans="1:66">
      <c r="A403" s="6" t="s">
        <v>263</v>
      </c>
      <c r="B403" s="361" t="s">
        <v>248</v>
      </c>
      <c r="C403" s="362"/>
      <c r="D403" s="82">
        <f t="shared" si="219"/>
        <v>2401.5168884200002</v>
      </c>
      <c r="E403" s="82">
        <f>AVERAGE(E346:E360)</f>
        <v>83.501063476530078</v>
      </c>
      <c r="F403" s="82">
        <f t="shared" ref="F403:Q403" si="291">SUM(F346:F360)</f>
        <v>2128.2633100000003</v>
      </c>
      <c r="G403" s="82">
        <f t="shared" si="291"/>
        <v>1485.6190299999996</v>
      </c>
      <c r="H403" s="82">
        <f t="shared" si="291"/>
        <v>1047.2721600000002</v>
      </c>
      <c r="I403" s="82">
        <f t="shared" si="291"/>
        <v>1753.3874800000001</v>
      </c>
      <c r="J403" s="82">
        <f t="shared" si="291"/>
        <v>1941.8171299999999</v>
      </c>
      <c r="K403" s="82">
        <f t="shared" si="291"/>
        <v>1856.5279199999998</v>
      </c>
      <c r="L403" s="82">
        <f t="shared" si="291"/>
        <v>2203.63517</v>
      </c>
      <c r="M403" s="82">
        <f t="shared" si="291"/>
        <v>4064.1300300000003</v>
      </c>
      <c r="N403" s="82">
        <f t="shared" si="291"/>
        <v>3068.4280899999994</v>
      </c>
      <c r="O403" s="82">
        <f t="shared" si="291"/>
        <v>3832.0640400000002</v>
      </c>
      <c r="P403" s="82">
        <f t="shared" si="291"/>
        <v>2630.08122</v>
      </c>
      <c r="Q403" s="82">
        <f t="shared" si="291"/>
        <v>4686.3048995999998</v>
      </c>
      <c r="R403" s="82">
        <f>SUM(R346:R360)</f>
        <v>1811.95</v>
      </c>
      <c r="S403" s="82">
        <f t="shared" ref="S403:AD403" si="292">SUM(S346:S360)</f>
        <v>1816.6299999999999</v>
      </c>
      <c r="T403" s="82">
        <f t="shared" si="292"/>
        <v>1320.76</v>
      </c>
      <c r="U403" s="82">
        <f t="shared" si="292"/>
        <v>1704.29</v>
      </c>
      <c r="V403" s="82">
        <f t="shared" si="292"/>
        <v>2205.6799999999998</v>
      </c>
      <c r="W403" s="82">
        <f t="shared" si="292"/>
        <v>2729.32</v>
      </c>
      <c r="X403" s="82">
        <f t="shared" si="292"/>
        <v>4298.6400000000003</v>
      </c>
      <c r="Y403" s="82">
        <f t="shared" si="292"/>
        <v>929.75999999999988</v>
      </c>
      <c r="Z403" s="82">
        <f t="shared" si="292"/>
        <v>0</v>
      </c>
      <c r="AA403" s="82">
        <f t="shared" si="292"/>
        <v>2970.4600000000005</v>
      </c>
      <c r="AB403" s="82">
        <f t="shared" si="292"/>
        <v>3868.9100000000003</v>
      </c>
      <c r="AC403" s="82">
        <f t="shared" si="292"/>
        <v>2747.5299999999997</v>
      </c>
      <c r="AD403" s="82">
        <f t="shared" si="292"/>
        <v>4143.5499999999993</v>
      </c>
      <c r="AE403" s="82">
        <f>SUM(AE346:AE360)</f>
        <v>2241.8764716000001</v>
      </c>
      <c r="AF403" s="82">
        <f>SUM(AF346:AF360)</f>
        <v>1743.0139318999998</v>
      </c>
      <c r="AG403" s="82">
        <f>SUM(AG346:AG360)</f>
        <v>1244.7724233999968</v>
      </c>
      <c r="AH403" s="82">
        <f>SUM(AH346:AH360)</f>
        <v>3673.6244563999999</v>
      </c>
      <c r="AI403" s="82">
        <f>SUM(AI346:AI360)</f>
        <v>1897.2088897000003</v>
      </c>
      <c r="AK403" s="450">
        <f t="shared" si="247"/>
        <v>1072.9837711116713</v>
      </c>
      <c r="AL403" s="450">
        <f t="shared" si="248"/>
        <v>748.9886715402065</v>
      </c>
      <c r="AM403" s="450">
        <f t="shared" si="249"/>
        <v>527.99201411646095</v>
      </c>
      <c r="AN403" s="450">
        <f t="shared" si="250"/>
        <v>883.98662969498366</v>
      </c>
      <c r="AO403" s="450">
        <f t="shared" si="251"/>
        <v>978.98519284093766</v>
      </c>
      <c r="AP403" s="450">
        <f t="shared" si="252"/>
        <v>935.98584320645307</v>
      </c>
      <c r="AQ403" s="450">
        <f t="shared" si="253"/>
        <v>1110.9831963700528</v>
      </c>
      <c r="AR403" s="450">
        <f t="shared" si="254"/>
        <v>2048.9690093269473</v>
      </c>
      <c r="AS403" s="450">
        <f t="shared" si="255"/>
        <v>1546.9766019662211</v>
      </c>
      <c r="AT403" s="450">
        <f t="shared" si="256"/>
        <v>1931.9707789261406</v>
      </c>
      <c r="AU403" s="450">
        <f t="shared" si="257"/>
        <v>1325.9799445424753</v>
      </c>
      <c r="AV403" s="450">
        <f t="shared" si="258"/>
        <v>2362.6442649861356</v>
      </c>
      <c r="AW403" s="450">
        <f t="shared" si="259"/>
        <v>913.51146962440134</v>
      </c>
      <c r="AX403" s="450">
        <f t="shared" si="260"/>
        <v>915.87093521552799</v>
      </c>
      <c r="AY403" s="450">
        <f t="shared" si="261"/>
        <v>665.87345601209984</v>
      </c>
      <c r="AZ403" s="450">
        <f t="shared" si="262"/>
        <v>859.23367784219806</v>
      </c>
      <c r="BA403" s="450">
        <f t="shared" si="263"/>
        <v>1112.0141164608015</v>
      </c>
      <c r="BB403" s="450">
        <f t="shared" si="264"/>
        <v>1376.0120998235443</v>
      </c>
      <c r="BC403" s="450">
        <f t="shared" si="265"/>
        <v>2167.1993950088231</v>
      </c>
      <c r="BD403" s="450">
        <f t="shared" si="266"/>
        <v>468.74716410385673</v>
      </c>
      <c r="BE403" s="450">
        <f t="shared" si="267"/>
        <v>0</v>
      </c>
      <c r="BF403" s="450">
        <f t="shared" si="268"/>
        <v>1497.5850768842956</v>
      </c>
      <c r="BG403" s="450">
        <f t="shared" si="269"/>
        <v>1950.5470128560626</v>
      </c>
      <c r="BH403" s="450">
        <f t="shared" si="270"/>
        <v>1385.1928409377363</v>
      </c>
      <c r="BI403" s="450">
        <f t="shared" si="271"/>
        <v>2089.009326947315</v>
      </c>
      <c r="BJ403" s="450">
        <f t="shared" si="272"/>
        <v>1130.2629047643056</v>
      </c>
      <c r="BK403" s="450">
        <f t="shared" si="273"/>
        <v>878.7567087975799</v>
      </c>
      <c r="BL403" s="450">
        <f t="shared" si="274"/>
        <v>627.56361149483075</v>
      </c>
      <c r="BM403" s="450">
        <f t="shared" si="275"/>
        <v>1852.0919870935215</v>
      </c>
      <c r="BN403" s="450">
        <f t="shared" si="276"/>
        <v>956.49553299722731</v>
      </c>
    </row>
    <row r="404" spans="1:66">
      <c r="B404" s="363" t="s">
        <v>251</v>
      </c>
      <c r="C404" s="362"/>
      <c r="D404" s="82">
        <f t="shared" si="219"/>
        <v>2253.466145216667</v>
      </c>
      <c r="E404" s="82">
        <f>AVERAGE(E361:E375)</f>
        <v>78.353319329661943</v>
      </c>
      <c r="F404" s="82">
        <f t="shared" ref="F404:Q404" si="293">SUM(F361:F375)</f>
        <v>2072.72615</v>
      </c>
      <c r="G404" s="82">
        <f t="shared" si="293"/>
        <v>1870.41221</v>
      </c>
      <c r="H404" s="82">
        <f t="shared" si="293"/>
        <v>1271.40427</v>
      </c>
      <c r="I404" s="82">
        <f t="shared" si="293"/>
        <v>1592.7264100000004</v>
      </c>
      <c r="J404" s="82">
        <f t="shared" si="293"/>
        <v>1481.65209</v>
      </c>
      <c r="K404" s="82">
        <f t="shared" si="293"/>
        <v>1477.6851500000005</v>
      </c>
      <c r="L404" s="82">
        <f t="shared" si="293"/>
        <v>1525.2884299999998</v>
      </c>
      <c r="M404" s="82">
        <f t="shared" si="293"/>
        <v>3736.8574800000001</v>
      </c>
      <c r="N404" s="82">
        <f t="shared" si="293"/>
        <v>2241.3211000000001</v>
      </c>
      <c r="O404" s="82">
        <f t="shared" si="293"/>
        <v>3024.7917500000003</v>
      </c>
      <c r="P404" s="82">
        <f t="shared" si="293"/>
        <v>3119.9983099999999</v>
      </c>
      <c r="Q404" s="82">
        <f t="shared" si="293"/>
        <v>3668.2492526999995</v>
      </c>
      <c r="R404" s="82">
        <f>SUM(R361:R375)</f>
        <v>1341.4699999999998</v>
      </c>
      <c r="S404" s="82">
        <f t="shared" ref="S404:AD404" si="294">SUM(S361:S375)</f>
        <v>1417.17</v>
      </c>
      <c r="T404" s="82">
        <f t="shared" si="294"/>
        <v>1403.9</v>
      </c>
      <c r="U404" s="82">
        <f t="shared" si="294"/>
        <v>1946.5</v>
      </c>
      <c r="V404" s="82">
        <f t="shared" si="294"/>
        <v>2122.27</v>
      </c>
      <c r="W404" s="82">
        <f t="shared" si="294"/>
        <v>2340.9699999999998</v>
      </c>
      <c r="X404" s="82">
        <f t="shared" si="294"/>
        <v>3434.7999999999997</v>
      </c>
      <c r="Y404" s="82">
        <f t="shared" si="294"/>
        <v>891.59</v>
      </c>
      <c r="Z404" s="82">
        <f t="shared" si="294"/>
        <v>0</v>
      </c>
      <c r="AA404" s="82">
        <f t="shared" si="294"/>
        <v>4030.08</v>
      </c>
      <c r="AB404" s="82">
        <f t="shared" si="294"/>
        <v>3866.65</v>
      </c>
      <c r="AC404" s="82">
        <f t="shared" si="294"/>
        <v>1888.22</v>
      </c>
      <c r="AD404" s="82">
        <f t="shared" si="294"/>
        <v>5038.17</v>
      </c>
      <c r="AE404" s="82">
        <f>SUM(AE361:AE375)</f>
        <v>2738.2200044000001</v>
      </c>
      <c r="AF404" s="82">
        <f>SUM(AF361:AF375)</f>
        <v>1924.5212716000001</v>
      </c>
      <c r="AG404" s="82">
        <f>SUM(AG361:AG375)</f>
        <v>1892.032033</v>
      </c>
      <c r="AH404" s="82">
        <f>SUM(AH361:AH375)</f>
        <v>2703.6481223000001</v>
      </c>
      <c r="AI404" s="82">
        <f>SUM(AI361:AI375)</f>
        <v>1540.6603224999999</v>
      </c>
      <c r="AK404" s="450">
        <f t="shared" si="247"/>
        <v>1044.9841946054953</v>
      </c>
      <c r="AL404" s="450">
        <f t="shared" si="248"/>
        <v>942.98573733299713</v>
      </c>
      <c r="AM404" s="450">
        <f t="shared" si="249"/>
        <v>640.99030501638515</v>
      </c>
      <c r="AN404" s="450">
        <f t="shared" si="250"/>
        <v>802.98785480211768</v>
      </c>
      <c r="AO404" s="450">
        <f t="shared" si="251"/>
        <v>746.98870178976563</v>
      </c>
      <c r="AP404" s="450">
        <f t="shared" si="252"/>
        <v>744.98873203932465</v>
      </c>
      <c r="AQ404" s="450">
        <f t="shared" si="253"/>
        <v>768.98836904461803</v>
      </c>
      <c r="AR404" s="450">
        <f t="shared" si="254"/>
        <v>1883.9715049155534</v>
      </c>
      <c r="AS404" s="450">
        <f t="shared" si="255"/>
        <v>1129.9829089992438</v>
      </c>
      <c r="AT404" s="450">
        <f t="shared" si="256"/>
        <v>1524.9769347113688</v>
      </c>
      <c r="AU404" s="450">
        <f t="shared" si="257"/>
        <v>1572.976208721956</v>
      </c>
      <c r="AV404" s="450">
        <f t="shared" si="258"/>
        <v>1849.3820280816735</v>
      </c>
      <c r="AW404" s="450">
        <f t="shared" si="259"/>
        <v>676.31459541215008</v>
      </c>
      <c r="AX404" s="450">
        <f t="shared" si="260"/>
        <v>714.47945550794054</v>
      </c>
      <c r="AY404" s="450">
        <f t="shared" si="261"/>
        <v>707.78926140660451</v>
      </c>
      <c r="AZ404" s="450">
        <f t="shared" si="262"/>
        <v>981.34610536929665</v>
      </c>
      <c r="BA404" s="450">
        <f t="shared" si="263"/>
        <v>1069.9621880514242</v>
      </c>
      <c r="BB404" s="450">
        <f t="shared" si="264"/>
        <v>1180.2218300983109</v>
      </c>
      <c r="BC404" s="450">
        <f t="shared" si="265"/>
        <v>1731.6864129064784</v>
      </c>
      <c r="BD404" s="450">
        <f t="shared" si="266"/>
        <v>449.50340307537181</v>
      </c>
      <c r="BE404" s="450">
        <f t="shared" si="267"/>
        <v>0</v>
      </c>
      <c r="BF404" s="450">
        <f t="shared" si="268"/>
        <v>2031.8023695487773</v>
      </c>
      <c r="BG404" s="450">
        <f t="shared" si="269"/>
        <v>1949.4076128056465</v>
      </c>
      <c r="BH404" s="450">
        <f t="shared" si="270"/>
        <v>951.96370052936732</v>
      </c>
      <c r="BI404" s="450">
        <f t="shared" si="271"/>
        <v>2540.0403327451472</v>
      </c>
      <c r="BJ404" s="450">
        <f t="shared" si="272"/>
        <v>1380.4991199395008</v>
      </c>
      <c r="BK404" s="450">
        <f t="shared" si="273"/>
        <v>970.26532472901442</v>
      </c>
      <c r="BL404" s="450">
        <f t="shared" si="274"/>
        <v>953.88557247290134</v>
      </c>
      <c r="BM404" s="450">
        <f t="shared" si="275"/>
        <v>1363.0693835644063</v>
      </c>
      <c r="BN404" s="450">
        <f t="shared" si="276"/>
        <v>776.73825182757741</v>
      </c>
    </row>
    <row r="405" spans="1:66">
      <c r="F405" s="82"/>
      <c r="G405" s="82"/>
      <c r="H405" s="82"/>
      <c r="I405" s="82"/>
      <c r="J405" s="82"/>
      <c r="K405" s="82"/>
      <c r="L405" s="82"/>
      <c r="M405" s="82"/>
      <c r="N405" s="82"/>
      <c r="O405" s="82"/>
      <c r="P405" s="82"/>
      <c r="Q405" s="82"/>
      <c r="R405" s="82"/>
      <c r="S405" s="82"/>
      <c r="T405" s="82"/>
      <c r="U405" s="82"/>
      <c r="V405" s="82"/>
      <c r="W405" s="82"/>
      <c r="X405" s="82"/>
      <c r="Y405" s="82"/>
      <c r="Z405" s="82"/>
      <c r="AA405" s="82"/>
      <c r="AB405" s="82"/>
      <c r="AC405" s="82"/>
      <c r="AD405" s="82"/>
      <c r="AK405" s="450">
        <f t="shared" si="247"/>
        <v>0</v>
      </c>
      <c r="AL405" s="450">
        <f t="shared" si="248"/>
        <v>0</v>
      </c>
      <c r="AM405" s="450">
        <f t="shared" si="249"/>
        <v>0</v>
      </c>
      <c r="AN405" s="450">
        <f t="shared" si="250"/>
        <v>0</v>
      </c>
      <c r="AO405" s="450">
        <f t="shared" si="251"/>
        <v>0</v>
      </c>
      <c r="AP405" s="450">
        <f t="shared" si="252"/>
        <v>0</v>
      </c>
      <c r="AQ405" s="450">
        <f t="shared" si="253"/>
        <v>0</v>
      </c>
      <c r="AR405" s="450">
        <f t="shared" si="254"/>
        <v>0</v>
      </c>
      <c r="AS405" s="450">
        <f t="shared" si="255"/>
        <v>0</v>
      </c>
      <c r="AT405" s="450">
        <f t="shared" si="256"/>
        <v>0</v>
      </c>
      <c r="AU405" s="450">
        <f t="shared" si="257"/>
        <v>0</v>
      </c>
      <c r="AV405" s="450">
        <f t="shared" si="258"/>
        <v>0</v>
      </c>
      <c r="AW405" s="450">
        <f t="shared" si="259"/>
        <v>0</v>
      </c>
      <c r="AX405" s="450">
        <f t="shared" si="260"/>
        <v>0</v>
      </c>
      <c r="AY405" s="450">
        <f t="shared" si="261"/>
        <v>0</v>
      </c>
      <c r="AZ405" s="450">
        <f t="shared" si="262"/>
        <v>0</v>
      </c>
      <c r="BA405" s="450">
        <f t="shared" si="263"/>
        <v>0</v>
      </c>
      <c r="BB405" s="450">
        <f t="shared" si="264"/>
        <v>0</v>
      </c>
      <c r="BC405" s="450">
        <f t="shared" si="265"/>
        <v>0</v>
      </c>
      <c r="BD405" s="450">
        <f t="shared" si="266"/>
        <v>0</v>
      </c>
      <c r="BE405" s="450">
        <f t="shared" si="267"/>
        <v>0</v>
      </c>
      <c r="BF405" s="450">
        <f t="shared" si="268"/>
        <v>0</v>
      </c>
      <c r="BG405" s="450">
        <f t="shared" si="269"/>
        <v>0</v>
      </c>
      <c r="BH405" s="450">
        <f t="shared" si="270"/>
        <v>0</v>
      </c>
      <c r="BI405" s="450">
        <f t="shared" si="271"/>
        <v>0</v>
      </c>
      <c r="BJ405" s="450">
        <f t="shared" si="272"/>
        <v>0</v>
      </c>
      <c r="BK405" s="450">
        <f t="shared" si="273"/>
        <v>0</v>
      </c>
      <c r="BL405" s="450">
        <f t="shared" si="274"/>
        <v>0</v>
      </c>
      <c r="BM405" s="450">
        <f t="shared" si="275"/>
        <v>0</v>
      </c>
      <c r="BN405" s="450">
        <f t="shared" si="276"/>
        <v>0</v>
      </c>
    </row>
    <row r="406" spans="1:66">
      <c r="A406" s="6" t="s">
        <v>12</v>
      </c>
      <c r="D406" s="82">
        <f>AVERAGE(F406:AI406)</f>
        <v>117308.67588916571</v>
      </c>
      <c r="F406" s="82">
        <f t="shared" ref="F406:Q406" si="295">SUM(F381:F405)</f>
        <v>119015.9691</v>
      </c>
      <c r="G406" s="82">
        <f t="shared" si="295"/>
        <v>88191.026609999986</v>
      </c>
      <c r="H406" s="82">
        <f t="shared" si="295"/>
        <v>56727.242000000013</v>
      </c>
      <c r="I406" s="82">
        <f t="shared" si="295"/>
        <v>130026.37585000001</v>
      </c>
      <c r="J406" s="82">
        <f t="shared" si="295"/>
        <v>136073.97588000001</v>
      </c>
      <c r="K406" s="82">
        <f t="shared" si="295"/>
        <v>94488.543859999991</v>
      </c>
      <c r="L406" s="82">
        <f t="shared" si="295"/>
        <v>74284.918439999994</v>
      </c>
      <c r="M406" s="82">
        <f t="shared" si="295"/>
        <v>117270.68027999999</v>
      </c>
      <c r="N406" s="82">
        <f t="shared" si="295"/>
        <v>159177.43444000001</v>
      </c>
      <c r="O406" s="82">
        <f t="shared" si="295"/>
        <v>201988.65092000001</v>
      </c>
      <c r="P406" s="82">
        <f t="shared" si="295"/>
        <v>147500.74655000001</v>
      </c>
      <c r="Q406" s="82">
        <f t="shared" si="295"/>
        <v>179995.95539469999</v>
      </c>
      <c r="R406" s="82">
        <f>SUM(R381:R405)</f>
        <v>134926.36000000002</v>
      </c>
      <c r="S406" s="82">
        <f t="shared" ref="S406:AI406" si="296">SUM(S381:S405)</f>
        <v>108195.22999999998</v>
      </c>
      <c r="T406" s="82">
        <f t="shared" si="296"/>
        <v>84463.609999999986</v>
      </c>
      <c r="U406" s="82">
        <f t="shared" si="296"/>
        <v>78967.729999999981</v>
      </c>
      <c r="V406" s="82">
        <f t="shared" si="296"/>
        <v>96280.989999999991</v>
      </c>
      <c r="W406" s="82">
        <f t="shared" si="296"/>
        <v>88892.44</v>
      </c>
      <c r="X406" s="82">
        <f t="shared" si="296"/>
        <v>154851.34</v>
      </c>
      <c r="Y406" s="82">
        <f t="shared" si="296"/>
        <v>93660.079999999987</v>
      </c>
      <c r="Z406" s="82">
        <f t="shared" si="296"/>
        <v>155639.31</v>
      </c>
      <c r="AA406" s="82">
        <f t="shared" si="296"/>
        <v>181268.72</v>
      </c>
      <c r="AB406" s="82">
        <f t="shared" si="296"/>
        <v>169693.31</v>
      </c>
      <c r="AC406" s="82">
        <f t="shared" si="296"/>
        <v>121035.03999999998</v>
      </c>
      <c r="AD406" s="82">
        <f t="shared" si="296"/>
        <v>125445.24</v>
      </c>
      <c r="AE406" s="82">
        <f t="shared" si="296"/>
        <v>110991.807648</v>
      </c>
      <c r="AF406" s="82">
        <f t="shared" si="296"/>
        <v>87553.698029600011</v>
      </c>
      <c r="AG406" s="82">
        <f t="shared" si="296"/>
        <v>51186.340537810007</v>
      </c>
      <c r="AH406" s="82">
        <f t="shared" si="296"/>
        <v>102437.73274840001</v>
      </c>
      <c r="AI406" s="82">
        <f t="shared" si="296"/>
        <v>69029.778386460544</v>
      </c>
      <c r="AK406" s="450">
        <f t="shared" si="247"/>
        <v>60003.009377363247</v>
      </c>
      <c r="AL406" s="450">
        <f t="shared" si="248"/>
        <v>44462.327506932183</v>
      </c>
      <c r="AM406" s="450">
        <f t="shared" si="249"/>
        <v>28599.5674313083</v>
      </c>
      <c r="AN406" s="450">
        <f t="shared" si="250"/>
        <v>65554.008495084447</v>
      </c>
      <c r="AO406" s="450">
        <f t="shared" si="251"/>
        <v>68602.962379631965</v>
      </c>
      <c r="AP406" s="450">
        <f t="shared" si="252"/>
        <v>47637.279485757492</v>
      </c>
      <c r="AQ406" s="450">
        <f t="shared" si="253"/>
        <v>37451.433546760774</v>
      </c>
      <c r="AR406" s="450">
        <f t="shared" si="254"/>
        <v>59123.105762540952</v>
      </c>
      <c r="AS406" s="450">
        <f t="shared" si="255"/>
        <v>80250.78620620117</v>
      </c>
      <c r="AT406" s="450">
        <f t="shared" si="256"/>
        <v>101834.45975296194</v>
      </c>
      <c r="AU406" s="450">
        <f t="shared" si="257"/>
        <v>74363.875245777672</v>
      </c>
      <c r="AV406" s="450">
        <f t="shared" si="258"/>
        <v>90746.637456365002</v>
      </c>
      <c r="AW406" s="450">
        <f t="shared" si="259"/>
        <v>68024.38114444165</v>
      </c>
      <c r="AX406" s="450">
        <f t="shared" si="260"/>
        <v>54547.63297201915</v>
      </c>
      <c r="AY406" s="450">
        <f t="shared" si="261"/>
        <v>42583.115704562631</v>
      </c>
      <c r="AZ406" s="450">
        <f t="shared" si="262"/>
        <v>39812.316612049399</v>
      </c>
      <c r="BA406" s="450">
        <f t="shared" si="263"/>
        <v>48540.95790269725</v>
      </c>
      <c r="BB406" s="450">
        <f t="shared" si="264"/>
        <v>44815.951600705826</v>
      </c>
      <c r="BC406" s="450">
        <f t="shared" si="265"/>
        <v>78069.745399546257</v>
      </c>
      <c r="BD406" s="450">
        <f t="shared" si="266"/>
        <v>47219.60171414166</v>
      </c>
      <c r="BE406" s="450">
        <f t="shared" si="267"/>
        <v>78467.007814469369</v>
      </c>
      <c r="BF406" s="450">
        <f t="shared" si="268"/>
        <v>91388.313587093522</v>
      </c>
      <c r="BG406" s="450">
        <f t="shared" si="269"/>
        <v>85552.462818250569</v>
      </c>
      <c r="BH406" s="450">
        <f t="shared" si="270"/>
        <v>61020.942777917808</v>
      </c>
      <c r="BI406" s="450">
        <f t="shared" si="271"/>
        <v>63244.38618603479</v>
      </c>
      <c r="BJ406" s="450">
        <f t="shared" si="272"/>
        <v>55957.553641542727</v>
      </c>
      <c r="BK406" s="450">
        <f t="shared" si="273"/>
        <v>44141.012366826319</v>
      </c>
      <c r="BL406" s="450">
        <f t="shared" si="274"/>
        <v>25806.070349286616</v>
      </c>
      <c r="BM406" s="450">
        <f t="shared" si="275"/>
        <v>51644.937105318888</v>
      </c>
      <c r="BN406" s="450">
        <f t="shared" si="276"/>
        <v>34802.005740590139</v>
      </c>
    </row>
    <row r="407" spans="1:66" ht="13.5" thickBot="1">
      <c r="R407" s="82"/>
      <c r="S407" s="82"/>
      <c r="T407" s="82"/>
      <c r="U407" s="82"/>
      <c r="V407" s="82"/>
      <c r="W407" s="82"/>
      <c r="X407" s="82"/>
      <c r="Y407" s="82"/>
      <c r="Z407" s="82"/>
      <c r="AA407" s="82"/>
      <c r="AB407" s="82"/>
      <c r="AC407" s="82"/>
      <c r="AD407" s="82"/>
      <c r="AE407" s="364"/>
      <c r="AF407" s="364"/>
      <c r="AG407" s="364"/>
      <c r="AH407" s="364"/>
      <c r="AI407" s="364"/>
      <c r="AK407" s="450">
        <f t="shared" si="247"/>
        <v>0</v>
      </c>
      <c r="AL407" s="450">
        <f t="shared" si="248"/>
        <v>0</v>
      </c>
      <c r="AM407" s="450">
        <f t="shared" si="249"/>
        <v>0</v>
      </c>
      <c r="AN407" s="450">
        <f t="shared" si="250"/>
        <v>0</v>
      </c>
      <c r="AO407" s="450">
        <f t="shared" si="251"/>
        <v>0</v>
      </c>
      <c r="AP407" s="450">
        <f t="shared" si="252"/>
        <v>0</v>
      </c>
      <c r="AQ407" s="450">
        <f t="shared" si="253"/>
        <v>0</v>
      </c>
      <c r="AR407" s="450">
        <f t="shared" si="254"/>
        <v>0</v>
      </c>
      <c r="AS407" s="450">
        <f t="shared" si="255"/>
        <v>0</v>
      </c>
      <c r="AT407" s="450">
        <f t="shared" si="256"/>
        <v>0</v>
      </c>
      <c r="AU407" s="450">
        <f t="shared" si="257"/>
        <v>0</v>
      </c>
      <c r="AV407" s="450">
        <f t="shared" si="258"/>
        <v>0</v>
      </c>
      <c r="AW407" s="450">
        <f t="shared" si="259"/>
        <v>0</v>
      </c>
      <c r="AX407" s="450">
        <f t="shared" si="260"/>
        <v>0</v>
      </c>
      <c r="AY407" s="450">
        <f t="shared" si="261"/>
        <v>0</v>
      </c>
      <c r="AZ407" s="450">
        <f t="shared" si="262"/>
        <v>0</v>
      </c>
      <c r="BA407" s="450">
        <f t="shared" si="263"/>
        <v>0</v>
      </c>
      <c r="BB407" s="450">
        <f t="shared" si="264"/>
        <v>0</v>
      </c>
      <c r="BC407" s="450">
        <f t="shared" si="265"/>
        <v>0</v>
      </c>
      <c r="BD407" s="450">
        <f t="shared" si="266"/>
        <v>0</v>
      </c>
      <c r="BE407" s="450">
        <f t="shared" si="267"/>
        <v>0</v>
      </c>
      <c r="BF407" s="450">
        <f t="shared" si="268"/>
        <v>0</v>
      </c>
      <c r="BG407" s="450">
        <f t="shared" si="269"/>
        <v>0</v>
      </c>
      <c r="BH407" s="450">
        <f t="shared" si="270"/>
        <v>0</v>
      </c>
      <c r="BI407" s="450">
        <f t="shared" si="271"/>
        <v>0</v>
      </c>
      <c r="BJ407" s="450">
        <f t="shared" si="272"/>
        <v>0</v>
      </c>
      <c r="BK407" s="450">
        <f t="shared" si="273"/>
        <v>0</v>
      </c>
      <c r="BL407" s="450">
        <f t="shared" si="274"/>
        <v>0</v>
      </c>
      <c r="BM407" s="450">
        <f t="shared" si="275"/>
        <v>0</v>
      </c>
      <c r="BN407" s="450">
        <f t="shared" si="276"/>
        <v>0</v>
      </c>
    </row>
    <row r="408" spans="1:66">
      <c r="A408" s="25"/>
      <c r="B408" s="25"/>
      <c r="C408" s="350"/>
      <c r="D408" s="87"/>
      <c r="E408" s="87"/>
      <c r="F408" s="25"/>
      <c r="G408" s="25"/>
      <c r="H408" s="25"/>
      <c r="I408" s="25"/>
      <c r="J408" s="25"/>
      <c r="K408" s="25"/>
      <c r="L408" s="25"/>
      <c r="M408" s="25"/>
      <c r="N408" s="25"/>
      <c r="O408" s="25"/>
      <c r="P408" s="25"/>
      <c r="Q408" s="25"/>
      <c r="R408" s="87"/>
      <c r="S408" s="87"/>
      <c r="T408" s="87"/>
      <c r="U408" s="87"/>
      <c r="V408" s="87"/>
      <c r="W408" s="87"/>
      <c r="X408" s="87"/>
      <c r="Y408" s="87"/>
      <c r="Z408" s="87"/>
      <c r="AA408" s="87"/>
      <c r="AB408" s="87"/>
      <c r="AC408" s="87"/>
      <c r="AD408" s="87"/>
      <c r="AK408" s="450">
        <f t="shared" si="247"/>
        <v>0</v>
      </c>
      <c r="AL408" s="450">
        <f t="shared" si="248"/>
        <v>0</v>
      </c>
      <c r="AM408" s="450">
        <f t="shared" si="249"/>
        <v>0</v>
      </c>
      <c r="AN408" s="450">
        <f t="shared" si="250"/>
        <v>0</v>
      </c>
      <c r="AO408" s="450">
        <f t="shared" si="251"/>
        <v>0</v>
      </c>
      <c r="AP408" s="450">
        <f t="shared" si="252"/>
        <v>0</v>
      </c>
      <c r="AQ408" s="450">
        <f t="shared" si="253"/>
        <v>0</v>
      </c>
      <c r="AR408" s="450">
        <f t="shared" si="254"/>
        <v>0</v>
      </c>
      <c r="AS408" s="450">
        <f t="shared" si="255"/>
        <v>0</v>
      </c>
      <c r="AT408" s="450">
        <f t="shared" si="256"/>
        <v>0</v>
      </c>
      <c r="AU408" s="450">
        <f t="shared" si="257"/>
        <v>0</v>
      </c>
      <c r="AV408" s="450">
        <f t="shared" si="258"/>
        <v>0</v>
      </c>
      <c r="AW408" s="450">
        <f t="shared" si="259"/>
        <v>0</v>
      </c>
      <c r="AX408" s="450">
        <f t="shared" si="260"/>
        <v>0</v>
      </c>
      <c r="AY408" s="450">
        <f t="shared" si="261"/>
        <v>0</v>
      </c>
      <c r="AZ408" s="450">
        <f t="shared" si="262"/>
        <v>0</v>
      </c>
      <c r="BA408" s="450">
        <f t="shared" si="263"/>
        <v>0</v>
      </c>
      <c r="BB408" s="450">
        <f t="shared" si="264"/>
        <v>0</v>
      </c>
      <c r="BC408" s="450">
        <f t="shared" si="265"/>
        <v>0</v>
      </c>
      <c r="BD408" s="450">
        <f t="shared" si="266"/>
        <v>0</v>
      </c>
      <c r="BE408" s="450">
        <f t="shared" si="267"/>
        <v>0</v>
      </c>
      <c r="BF408" s="450">
        <f t="shared" si="268"/>
        <v>0</v>
      </c>
      <c r="BG408" s="450">
        <f t="shared" si="269"/>
        <v>0</v>
      </c>
      <c r="BH408" s="450">
        <f t="shared" si="270"/>
        <v>0</v>
      </c>
      <c r="BI408" s="450">
        <f t="shared" si="271"/>
        <v>0</v>
      </c>
      <c r="BJ408" s="450">
        <f t="shared" si="272"/>
        <v>0</v>
      </c>
      <c r="BK408" s="450">
        <f t="shared" si="273"/>
        <v>0</v>
      </c>
      <c r="BL408" s="450">
        <f t="shared" si="274"/>
        <v>0</v>
      </c>
      <c r="BM408" s="450">
        <f t="shared" si="275"/>
        <v>0</v>
      </c>
      <c r="BN408" s="450">
        <f t="shared" si="276"/>
        <v>0</v>
      </c>
    </row>
    <row r="409" spans="1:66">
      <c r="A409" s="12"/>
      <c r="B409" s="12"/>
      <c r="C409" s="365"/>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50">
        <f t="shared" si="247"/>
        <v>0</v>
      </c>
      <c r="AL409" s="450">
        <f t="shared" si="248"/>
        <v>0</v>
      </c>
      <c r="AM409" s="450">
        <f t="shared" si="249"/>
        <v>0</v>
      </c>
      <c r="AN409" s="450">
        <f t="shared" si="250"/>
        <v>0</v>
      </c>
      <c r="AO409" s="450">
        <f t="shared" si="251"/>
        <v>0</v>
      </c>
      <c r="AP409" s="450">
        <f t="shared" si="252"/>
        <v>0</v>
      </c>
      <c r="AQ409" s="450">
        <f t="shared" si="253"/>
        <v>0</v>
      </c>
      <c r="AR409" s="450">
        <f t="shared" si="254"/>
        <v>0</v>
      </c>
      <c r="AS409" s="450">
        <f t="shared" si="255"/>
        <v>0</v>
      </c>
      <c r="AT409" s="450">
        <f t="shared" si="256"/>
        <v>0</v>
      </c>
      <c r="AU409" s="450">
        <f t="shared" si="257"/>
        <v>0</v>
      </c>
      <c r="AV409" s="450">
        <f t="shared" si="258"/>
        <v>0</v>
      </c>
      <c r="AW409" s="450">
        <f t="shared" si="259"/>
        <v>0</v>
      </c>
      <c r="AX409" s="450">
        <f t="shared" si="260"/>
        <v>0</v>
      </c>
      <c r="AY409" s="450">
        <f t="shared" si="261"/>
        <v>0</v>
      </c>
      <c r="AZ409" s="450">
        <f t="shared" si="262"/>
        <v>0</v>
      </c>
      <c r="BA409" s="450">
        <f t="shared" si="263"/>
        <v>0</v>
      </c>
      <c r="BB409" s="450">
        <f t="shared" si="264"/>
        <v>0</v>
      </c>
      <c r="BC409" s="450">
        <f t="shared" si="265"/>
        <v>0</v>
      </c>
      <c r="BD409" s="450">
        <f t="shared" si="266"/>
        <v>0</v>
      </c>
      <c r="BE409" s="450">
        <f t="shared" si="267"/>
        <v>0</v>
      </c>
      <c r="BF409" s="450">
        <f t="shared" si="268"/>
        <v>0</v>
      </c>
      <c r="BG409" s="450">
        <f t="shared" si="269"/>
        <v>0</v>
      </c>
      <c r="BH409" s="450">
        <f t="shared" si="270"/>
        <v>0</v>
      </c>
      <c r="BI409" s="450">
        <f t="shared" si="271"/>
        <v>0</v>
      </c>
      <c r="BJ409" s="450">
        <f t="shared" si="272"/>
        <v>0</v>
      </c>
      <c r="BK409" s="450">
        <f t="shared" si="273"/>
        <v>0</v>
      </c>
      <c r="BL409" s="450">
        <f t="shared" si="274"/>
        <v>0</v>
      </c>
      <c r="BM409" s="450">
        <f t="shared" si="275"/>
        <v>0</v>
      </c>
      <c r="BN409" s="450">
        <f t="shared" si="276"/>
        <v>0</v>
      </c>
    </row>
    <row r="410" spans="1:66">
      <c r="A410" s="12"/>
      <c r="B410" s="12"/>
      <c r="C410" s="366"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50">
        <f t="shared" si="247"/>
        <v>0</v>
      </c>
      <c r="AL410" s="450">
        <f t="shared" si="248"/>
        <v>0</v>
      </c>
      <c r="AM410" s="450">
        <f t="shared" si="249"/>
        <v>0</v>
      </c>
      <c r="AN410" s="450">
        <f t="shared" si="250"/>
        <v>0</v>
      </c>
      <c r="AO410" s="450">
        <f t="shared" si="251"/>
        <v>0</v>
      </c>
      <c r="AP410" s="450">
        <f t="shared" si="252"/>
        <v>0</v>
      </c>
      <c r="AQ410" s="450">
        <f t="shared" si="253"/>
        <v>0</v>
      </c>
      <c r="AR410" s="450">
        <f t="shared" si="254"/>
        <v>0</v>
      </c>
      <c r="AS410" s="450">
        <f t="shared" si="255"/>
        <v>0</v>
      </c>
      <c r="AT410" s="450">
        <f t="shared" si="256"/>
        <v>0</v>
      </c>
      <c r="AU410" s="450">
        <f t="shared" si="257"/>
        <v>0</v>
      </c>
      <c r="AV410" s="450">
        <f t="shared" si="258"/>
        <v>0</v>
      </c>
      <c r="AW410" s="450">
        <f t="shared" si="259"/>
        <v>0</v>
      </c>
      <c r="AX410" s="450">
        <f t="shared" si="260"/>
        <v>0</v>
      </c>
      <c r="AY410" s="450">
        <f t="shared" si="261"/>
        <v>0</v>
      </c>
      <c r="AZ410" s="450">
        <f t="shared" si="262"/>
        <v>0</v>
      </c>
      <c r="BA410" s="450">
        <f t="shared" si="263"/>
        <v>0</v>
      </c>
      <c r="BB410" s="450">
        <f t="shared" si="264"/>
        <v>0</v>
      </c>
      <c r="BC410" s="450">
        <f t="shared" si="265"/>
        <v>0</v>
      </c>
      <c r="BD410" s="450">
        <f t="shared" si="266"/>
        <v>0</v>
      </c>
      <c r="BE410" s="450">
        <f t="shared" si="267"/>
        <v>0</v>
      </c>
      <c r="BF410" s="450">
        <f t="shared" si="268"/>
        <v>0</v>
      </c>
      <c r="BG410" s="450">
        <f t="shared" si="269"/>
        <v>0</v>
      </c>
      <c r="BH410" s="450">
        <f t="shared" si="270"/>
        <v>0</v>
      </c>
      <c r="BI410" s="450">
        <f t="shared" si="271"/>
        <v>0</v>
      </c>
      <c r="BJ410" s="450">
        <f t="shared" si="272"/>
        <v>0</v>
      </c>
      <c r="BK410" s="450">
        <f t="shared" si="273"/>
        <v>0</v>
      </c>
      <c r="BL410" s="450">
        <f t="shared" si="274"/>
        <v>0</v>
      </c>
      <c r="BM410" s="450">
        <f t="shared" si="275"/>
        <v>0</v>
      </c>
      <c r="BN410" s="450">
        <f t="shared" si="276"/>
        <v>0</v>
      </c>
    </row>
    <row r="411" spans="1:66" ht="13.5" thickBot="1">
      <c r="A411" s="367" t="s">
        <v>264</v>
      </c>
      <c r="B411" s="47"/>
      <c r="C411" s="352" t="s">
        <v>265</v>
      </c>
      <c r="D411" s="90"/>
      <c r="E411" s="90"/>
      <c r="F411" s="47"/>
      <c r="G411" s="47"/>
      <c r="H411" s="47"/>
      <c r="I411" s="47"/>
      <c r="J411" s="47"/>
      <c r="K411" s="47"/>
      <c r="L411" s="47"/>
      <c r="M411" s="47"/>
      <c r="N411" s="47"/>
      <c r="O411" s="47"/>
      <c r="P411" s="47"/>
      <c r="Q411" s="47"/>
      <c r="R411" s="359"/>
      <c r="S411" s="359"/>
      <c r="T411" s="359"/>
      <c r="U411" s="359"/>
      <c r="V411" s="359"/>
      <c r="W411" s="359"/>
      <c r="X411" s="359"/>
      <c r="Y411" s="359"/>
      <c r="Z411" s="359"/>
      <c r="AA411" s="359"/>
      <c r="AB411" s="359"/>
      <c r="AC411" s="359"/>
      <c r="AD411" s="359"/>
      <c r="AK411" s="450">
        <f t="shared" si="247"/>
        <v>0</v>
      </c>
      <c r="AL411" s="450">
        <f t="shared" si="248"/>
        <v>0</v>
      </c>
      <c r="AM411" s="450">
        <f t="shared" si="249"/>
        <v>0</v>
      </c>
      <c r="AN411" s="450">
        <f t="shared" si="250"/>
        <v>0</v>
      </c>
      <c r="AO411" s="450">
        <f t="shared" si="251"/>
        <v>0</v>
      </c>
      <c r="AP411" s="450">
        <f t="shared" si="252"/>
        <v>0</v>
      </c>
      <c r="AQ411" s="450">
        <f t="shared" si="253"/>
        <v>0</v>
      </c>
      <c r="AR411" s="450">
        <f t="shared" si="254"/>
        <v>0</v>
      </c>
      <c r="AS411" s="450">
        <f t="shared" si="255"/>
        <v>0</v>
      </c>
      <c r="AT411" s="450">
        <f t="shared" si="256"/>
        <v>0</v>
      </c>
      <c r="AU411" s="450">
        <f t="shared" si="257"/>
        <v>0</v>
      </c>
      <c r="AV411" s="450">
        <f t="shared" si="258"/>
        <v>0</v>
      </c>
      <c r="AW411" s="450">
        <f t="shared" si="259"/>
        <v>0</v>
      </c>
      <c r="AX411" s="450">
        <f t="shared" si="260"/>
        <v>0</v>
      </c>
      <c r="AY411" s="450">
        <f t="shared" si="261"/>
        <v>0</v>
      </c>
      <c r="AZ411" s="450">
        <f t="shared" si="262"/>
        <v>0</v>
      </c>
      <c r="BA411" s="450">
        <f t="shared" si="263"/>
        <v>0</v>
      </c>
      <c r="BB411" s="450">
        <f t="shared" si="264"/>
        <v>0</v>
      </c>
      <c r="BC411" s="450">
        <f t="shared" si="265"/>
        <v>0</v>
      </c>
      <c r="BD411" s="450">
        <f t="shared" si="266"/>
        <v>0</v>
      </c>
      <c r="BE411" s="450">
        <f t="shared" si="267"/>
        <v>0</v>
      </c>
      <c r="BF411" s="450">
        <f t="shared" si="268"/>
        <v>0</v>
      </c>
      <c r="BG411" s="450">
        <f t="shared" si="269"/>
        <v>0</v>
      </c>
      <c r="BH411" s="450">
        <f t="shared" si="270"/>
        <v>0</v>
      </c>
      <c r="BI411" s="450">
        <f t="shared" si="271"/>
        <v>0</v>
      </c>
      <c r="BJ411" s="450">
        <f t="shared" si="272"/>
        <v>0</v>
      </c>
      <c r="BK411" s="450">
        <f t="shared" si="273"/>
        <v>0</v>
      </c>
      <c r="BL411" s="450">
        <f t="shared" si="274"/>
        <v>0</v>
      </c>
      <c r="BM411" s="450">
        <f t="shared" si="275"/>
        <v>0</v>
      </c>
      <c r="BN411" s="450">
        <f t="shared" si="276"/>
        <v>0</v>
      </c>
    </row>
    <row r="412" spans="1:66" ht="13.5" thickTop="1">
      <c r="R412" s="82"/>
      <c r="S412" s="82"/>
      <c r="T412" s="82"/>
      <c r="U412" s="82"/>
      <c r="V412" s="82"/>
      <c r="W412" s="82"/>
      <c r="X412" s="82"/>
      <c r="Y412" s="82"/>
      <c r="Z412" s="82"/>
      <c r="AA412" s="82"/>
      <c r="AB412" s="82"/>
      <c r="AC412" s="82"/>
      <c r="AD412" s="82"/>
      <c r="AE412" s="360"/>
      <c r="AF412" s="360"/>
      <c r="AG412" s="360"/>
      <c r="AH412" s="360"/>
      <c r="AI412" s="360"/>
      <c r="AK412" s="450">
        <f t="shared" si="247"/>
        <v>0</v>
      </c>
      <c r="AL412" s="450">
        <f t="shared" si="248"/>
        <v>0</v>
      </c>
      <c r="AM412" s="450">
        <f t="shared" si="249"/>
        <v>0</v>
      </c>
      <c r="AN412" s="450">
        <f t="shared" si="250"/>
        <v>0</v>
      </c>
      <c r="AO412" s="450">
        <f t="shared" si="251"/>
        <v>0</v>
      </c>
      <c r="AP412" s="450">
        <f t="shared" si="252"/>
        <v>0</v>
      </c>
      <c r="AQ412" s="450">
        <f t="shared" si="253"/>
        <v>0</v>
      </c>
      <c r="AR412" s="450">
        <f t="shared" si="254"/>
        <v>0</v>
      </c>
      <c r="AS412" s="450">
        <f t="shared" si="255"/>
        <v>0</v>
      </c>
      <c r="AT412" s="450">
        <f t="shared" si="256"/>
        <v>0</v>
      </c>
      <c r="AU412" s="450">
        <f t="shared" si="257"/>
        <v>0</v>
      </c>
      <c r="AV412" s="450">
        <f t="shared" si="258"/>
        <v>0</v>
      </c>
      <c r="AW412" s="450">
        <f t="shared" si="259"/>
        <v>0</v>
      </c>
      <c r="AX412" s="450">
        <f t="shared" si="260"/>
        <v>0</v>
      </c>
      <c r="AY412" s="450">
        <f t="shared" si="261"/>
        <v>0</v>
      </c>
      <c r="AZ412" s="450">
        <f t="shared" si="262"/>
        <v>0</v>
      </c>
      <c r="BA412" s="450">
        <f t="shared" si="263"/>
        <v>0</v>
      </c>
      <c r="BB412" s="450">
        <f t="shared" si="264"/>
        <v>0</v>
      </c>
      <c r="BC412" s="450">
        <f t="shared" si="265"/>
        <v>0</v>
      </c>
      <c r="BD412" s="450">
        <f t="shared" si="266"/>
        <v>0</v>
      </c>
      <c r="BE412" s="450">
        <f t="shared" si="267"/>
        <v>0</v>
      </c>
      <c r="BF412" s="450">
        <f t="shared" si="268"/>
        <v>0</v>
      </c>
      <c r="BG412" s="450">
        <f t="shared" si="269"/>
        <v>0</v>
      </c>
      <c r="BH412" s="450">
        <f t="shared" si="270"/>
        <v>0</v>
      </c>
      <c r="BI412" s="450">
        <f t="shared" si="271"/>
        <v>0</v>
      </c>
      <c r="BJ412" s="450">
        <f t="shared" si="272"/>
        <v>0</v>
      </c>
      <c r="BK412" s="450">
        <f t="shared" si="273"/>
        <v>0</v>
      </c>
      <c r="BL412" s="450">
        <f t="shared" si="274"/>
        <v>0</v>
      </c>
      <c r="BM412" s="450">
        <f t="shared" si="275"/>
        <v>0</v>
      </c>
      <c r="BN412" s="450">
        <f t="shared" si="276"/>
        <v>0</v>
      </c>
    </row>
    <row r="413" spans="1:66">
      <c r="A413" s="6" t="s">
        <v>137</v>
      </c>
      <c r="B413" s="366">
        <v>36830</v>
      </c>
      <c r="C413" s="82">
        <f>AH413</f>
        <v>3874.2579671999993</v>
      </c>
      <c r="D413" s="82">
        <f>AVERAGE(F413:AI413)</f>
        <v>4285.1075741599989</v>
      </c>
      <c r="F413" s="82">
        <f>F381+F382</f>
        <v>2485.28791</v>
      </c>
      <c r="G413" s="82">
        <f t="shared" ref="G413:AE413" si="297">G381+G382</f>
        <v>3213.2213999999999</v>
      </c>
      <c r="H413" s="82">
        <f t="shared" si="297"/>
        <v>3500.8245500000003</v>
      </c>
      <c r="I413" s="82">
        <f t="shared" si="297"/>
        <v>3145.7834199999998</v>
      </c>
      <c r="J413" s="82">
        <f t="shared" si="297"/>
        <v>2348.4284800000005</v>
      </c>
      <c r="K413" s="82">
        <f t="shared" si="297"/>
        <v>2465.4532099999997</v>
      </c>
      <c r="L413" s="82">
        <f t="shared" si="297"/>
        <v>2751.0728900000004</v>
      </c>
      <c r="M413" s="82">
        <f t="shared" si="297"/>
        <v>3502.8080199999999</v>
      </c>
      <c r="N413" s="82">
        <f t="shared" si="297"/>
        <v>6622.8063300000013</v>
      </c>
      <c r="O413" s="82">
        <f t="shared" si="297"/>
        <v>4514.3777200000004</v>
      </c>
      <c r="P413" s="82">
        <f t="shared" si="297"/>
        <v>6273.7156100000011</v>
      </c>
      <c r="Q413" s="82">
        <f t="shared" si="297"/>
        <v>7340.0290819999991</v>
      </c>
      <c r="R413" s="82">
        <f t="shared" si="297"/>
        <v>6822.66</v>
      </c>
      <c r="S413" s="82">
        <f t="shared" si="297"/>
        <v>2075.2000000000003</v>
      </c>
      <c r="T413" s="82">
        <f t="shared" si="297"/>
        <v>3013.55</v>
      </c>
      <c r="U413" s="82">
        <f t="shared" si="297"/>
        <v>3251.0600000000004</v>
      </c>
      <c r="V413" s="82">
        <f t="shared" si="297"/>
        <v>5191.1350000000002</v>
      </c>
      <c r="W413" s="82">
        <f t="shared" si="297"/>
        <v>2469.7300000000005</v>
      </c>
      <c r="X413" s="82">
        <f t="shared" si="297"/>
        <v>4327.4000000000005</v>
      </c>
      <c r="Y413" s="82">
        <f t="shared" si="297"/>
        <v>5980.95</v>
      </c>
      <c r="Z413" s="82">
        <f t="shared" si="297"/>
        <v>3197.55</v>
      </c>
      <c r="AA413" s="82">
        <f t="shared" si="297"/>
        <v>6365.56</v>
      </c>
      <c r="AB413" s="82">
        <f t="shared" si="297"/>
        <v>6736.7800000000007</v>
      </c>
      <c r="AC413" s="82">
        <f t="shared" si="297"/>
        <v>7054.369999999999</v>
      </c>
      <c r="AD413" s="82">
        <f t="shared" si="297"/>
        <v>4495.7100000000009</v>
      </c>
      <c r="AE413" s="82">
        <f t="shared" si="297"/>
        <v>5031.7063654000012</v>
      </c>
      <c r="AF413" s="82">
        <f>AF381+AF382</f>
        <v>4032.1564936000004</v>
      </c>
      <c r="AG413" s="82">
        <f>AG381+AG382</f>
        <v>2796.8712123000005</v>
      </c>
      <c r="AH413" s="82">
        <f>AH381+AH382</f>
        <v>3874.2579671999993</v>
      </c>
      <c r="AI413" s="82">
        <f>AI381+AI382</f>
        <v>3672.7715643000001</v>
      </c>
      <c r="AK413" s="450">
        <f t="shared" si="247"/>
        <v>1252.9810486513738</v>
      </c>
      <c r="AL413" s="450">
        <f t="shared" si="248"/>
        <v>1619.9754978573228</v>
      </c>
      <c r="AM413" s="450">
        <f t="shared" si="249"/>
        <v>1764.9733047643056</v>
      </c>
      <c r="AN413" s="450">
        <f t="shared" si="250"/>
        <v>1585.9760120998235</v>
      </c>
      <c r="AO413" s="450">
        <f t="shared" si="251"/>
        <v>1183.9820922611548</v>
      </c>
      <c r="AP413" s="450">
        <f t="shared" si="252"/>
        <v>1242.9811998991679</v>
      </c>
      <c r="AQ413" s="450">
        <f t="shared" si="253"/>
        <v>1386.9790219309302</v>
      </c>
      <c r="AR413" s="450">
        <f t="shared" si="254"/>
        <v>1765.973289639526</v>
      </c>
      <c r="AS413" s="450">
        <f t="shared" si="255"/>
        <v>3338.9494983614827</v>
      </c>
      <c r="AT413" s="450">
        <f t="shared" si="256"/>
        <v>2275.9655760020169</v>
      </c>
      <c r="AU413" s="450">
        <f t="shared" si="257"/>
        <v>3162.9521603226626</v>
      </c>
      <c r="AV413" s="450">
        <f t="shared" si="258"/>
        <v>3700.5440292412395</v>
      </c>
      <c r="AW413" s="450">
        <f t="shared" si="259"/>
        <v>3439.7075875976807</v>
      </c>
      <c r="AX413" s="450">
        <f t="shared" si="260"/>
        <v>1046.2314091252838</v>
      </c>
      <c r="AY413" s="450">
        <f t="shared" si="261"/>
        <v>1519.3093017393496</v>
      </c>
      <c r="AZ413" s="450">
        <f t="shared" si="262"/>
        <v>1639.0521804890348</v>
      </c>
      <c r="BA413" s="450">
        <f t="shared" si="263"/>
        <v>2617.1590622636754</v>
      </c>
      <c r="BB413" s="450">
        <f t="shared" si="264"/>
        <v>1245.1373834131587</v>
      </c>
      <c r="BC413" s="450">
        <f t="shared" si="265"/>
        <v>2181.6990168893371</v>
      </c>
      <c r="BD413" s="450">
        <f t="shared" si="266"/>
        <v>3015.3516511217545</v>
      </c>
      <c r="BE413" s="450">
        <f t="shared" si="267"/>
        <v>1612.074615578523</v>
      </c>
      <c r="BF413" s="450">
        <f t="shared" si="268"/>
        <v>3209.2563650113439</v>
      </c>
      <c r="BG413" s="450">
        <f t="shared" si="269"/>
        <v>3396.4103856818756</v>
      </c>
      <c r="BH413" s="450">
        <f t="shared" si="270"/>
        <v>3556.526342324174</v>
      </c>
      <c r="BI413" s="450">
        <f t="shared" si="271"/>
        <v>2266.5540710864639</v>
      </c>
      <c r="BJ413" s="450">
        <f t="shared" si="272"/>
        <v>2536.7816311570464</v>
      </c>
      <c r="BK413" s="450">
        <f t="shared" si="273"/>
        <v>2032.849253138392</v>
      </c>
      <c r="BL413" s="450">
        <f t="shared" si="274"/>
        <v>1410.0686726997733</v>
      </c>
      <c r="BM413" s="450">
        <f t="shared" si="275"/>
        <v>1953.2432403327448</v>
      </c>
      <c r="BN413" s="450">
        <f t="shared" si="276"/>
        <v>1851.6619935971767</v>
      </c>
    </row>
    <row r="414" spans="1:66">
      <c r="A414" s="6" t="s">
        <v>138</v>
      </c>
      <c r="B414" s="366">
        <v>36860</v>
      </c>
      <c r="C414" s="82">
        <f t="shared" ref="C414:C424" si="298">AH414</f>
        <v>2996.4117418999995</v>
      </c>
      <c r="D414" s="82">
        <f t="shared" ref="D414:D424" si="299">AVERAGE(F414:AI414)</f>
        <v>3257.7499609600004</v>
      </c>
      <c r="F414" s="82">
        <f>F383+F384</f>
        <v>1711.7346100000004</v>
      </c>
      <c r="G414" s="82">
        <f t="shared" ref="G414:AE414" si="300">G383+G384</f>
        <v>2562.6432400000003</v>
      </c>
      <c r="H414" s="82">
        <f t="shared" si="300"/>
        <v>2265.1227400000002</v>
      </c>
      <c r="I414" s="82">
        <f t="shared" si="300"/>
        <v>2328.5937800000002</v>
      </c>
      <c r="J414" s="82">
        <f t="shared" si="300"/>
        <v>1880.3295600000001</v>
      </c>
      <c r="K414" s="82">
        <f t="shared" si="300"/>
        <v>2050.90798</v>
      </c>
      <c r="L414" s="82">
        <f t="shared" si="300"/>
        <v>2282.97397</v>
      </c>
      <c r="M414" s="82">
        <f t="shared" si="300"/>
        <v>2401.9821700000002</v>
      </c>
      <c r="N414" s="82">
        <f t="shared" si="300"/>
        <v>4607.6008099999999</v>
      </c>
      <c r="O414" s="82">
        <f t="shared" si="300"/>
        <v>3697.1880800000004</v>
      </c>
      <c r="P414" s="82">
        <f t="shared" si="300"/>
        <v>4909.0882500000007</v>
      </c>
      <c r="Q414" s="82">
        <f t="shared" si="300"/>
        <v>4816.2023499000006</v>
      </c>
      <c r="R414" s="82">
        <f t="shared" si="300"/>
        <v>4036.66</v>
      </c>
      <c r="S414" s="82">
        <f t="shared" si="300"/>
        <v>3359.79</v>
      </c>
      <c r="T414" s="82">
        <f t="shared" si="300"/>
        <v>2715.01</v>
      </c>
      <c r="U414" s="82">
        <f t="shared" si="300"/>
        <v>2884.2199999999993</v>
      </c>
      <c r="V414" s="82">
        <f t="shared" si="300"/>
        <v>3018.6550000000007</v>
      </c>
      <c r="W414" s="82">
        <f t="shared" si="300"/>
        <v>3686.0200000000004</v>
      </c>
      <c r="X414" s="82">
        <f t="shared" si="300"/>
        <v>3931.2</v>
      </c>
      <c r="Y414" s="82">
        <f t="shared" si="300"/>
        <v>4221.34</v>
      </c>
      <c r="Z414" s="82">
        <f t="shared" si="300"/>
        <v>2491.0300000000007</v>
      </c>
      <c r="AA414" s="82">
        <f t="shared" si="300"/>
        <v>4434.0200000000004</v>
      </c>
      <c r="AB414" s="82">
        <f t="shared" si="300"/>
        <v>5321.5499999999993</v>
      </c>
      <c r="AC414" s="82">
        <f t="shared" si="300"/>
        <v>4702.8999999999996</v>
      </c>
      <c r="AD414" s="82">
        <f t="shared" si="300"/>
        <v>3589.3799999999997</v>
      </c>
      <c r="AE414" s="82">
        <f t="shared" si="300"/>
        <v>2597.8895019000001</v>
      </c>
      <c r="AF414" s="82">
        <f>AF383+AF384</f>
        <v>2737.386947</v>
      </c>
      <c r="AG414" s="82">
        <f>AG383+AG384</f>
        <v>2302.3326372000001</v>
      </c>
      <c r="AH414" s="82">
        <f>AH383+AH384</f>
        <v>2996.4117418999995</v>
      </c>
      <c r="AI414" s="82">
        <f>AI383+AI384</f>
        <v>3192.3354609000007</v>
      </c>
      <c r="AK414" s="450">
        <f t="shared" si="247"/>
        <v>862.98694731535181</v>
      </c>
      <c r="AL414" s="450">
        <f t="shared" si="248"/>
        <v>1291.9804587849762</v>
      </c>
      <c r="AM414" s="450">
        <f t="shared" si="249"/>
        <v>1141.9827275018906</v>
      </c>
      <c r="AN414" s="450">
        <f t="shared" si="250"/>
        <v>1173.9822435089488</v>
      </c>
      <c r="AO414" s="450">
        <f t="shared" si="251"/>
        <v>947.9856617091001</v>
      </c>
      <c r="AP414" s="450">
        <f t="shared" si="252"/>
        <v>1033.9843609780689</v>
      </c>
      <c r="AQ414" s="450">
        <f t="shared" si="253"/>
        <v>1150.9825913788757</v>
      </c>
      <c r="AR414" s="450">
        <f t="shared" si="254"/>
        <v>1210.9816838921099</v>
      </c>
      <c r="AS414" s="450">
        <f t="shared" si="255"/>
        <v>2322.9648651373832</v>
      </c>
      <c r="AT414" s="450">
        <f t="shared" si="256"/>
        <v>1863.971807411142</v>
      </c>
      <c r="AU414" s="450">
        <f t="shared" si="257"/>
        <v>2474.9625661709101</v>
      </c>
      <c r="AV414" s="450">
        <f t="shared" si="258"/>
        <v>2428.133274464331</v>
      </c>
      <c r="AW414" s="450">
        <f t="shared" si="259"/>
        <v>2035.1197378371564</v>
      </c>
      <c r="AX414" s="450">
        <f t="shared" si="260"/>
        <v>1693.869422737585</v>
      </c>
      <c r="AY414" s="450">
        <f t="shared" si="261"/>
        <v>1368.7975800352913</v>
      </c>
      <c r="AZ414" s="450">
        <f t="shared" si="262"/>
        <v>1454.106377615326</v>
      </c>
      <c r="BA414" s="450">
        <f t="shared" si="263"/>
        <v>1521.8830350390726</v>
      </c>
      <c r="BB414" s="450">
        <f t="shared" si="264"/>
        <v>1858.3413158558105</v>
      </c>
      <c r="BC414" s="450">
        <f t="shared" si="265"/>
        <v>1981.9510965465086</v>
      </c>
      <c r="BD414" s="450">
        <f t="shared" si="266"/>
        <v>2128.227880010083</v>
      </c>
      <c r="BE414" s="450">
        <f t="shared" si="267"/>
        <v>1255.8759768086718</v>
      </c>
      <c r="BF414" s="450">
        <f t="shared" si="268"/>
        <v>2235.4524829846232</v>
      </c>
      <c r="BG414" s="450">
        <f t="shared" si="269"/>
        <v>2682.9089992437607</v>
      </c>
      <c r="BH414" s="450">
        <f t="shared" si="270"/>
        <v>2371.0108394252579</v>
      </c>
      <c r="BI414" s="450">
        <f t="shared" si="271"/>
        <v>1809.6193597176705</v>
      </c>
      <c r="BJ414" s="450">
        <f t="shared" si="272"/>
        <v>1309.7501900176455</v>
      </c>
      <c r="BK414" s="450">
        <f t="shared" si="273"/>
        <v>1380.0791262919081</v>
      </c>
      <c r="BL414" s="450">
        <f t="shared" si="274"/>
        <v>1160.7424437610284</v>
      </c>
      <c r="BM414" s="450">
        <f t="shared" si="275"/>
        <v>1510.6688892866143</v>
      </c>
      <c r="BN414" s="450">
        <f t="shared" si="276"/>
        <v>1609.4456571212506</v>
      </c>
    </row>
    <row r="415" spans="1:66">
      <c r="A415" s="6" t="s">
        <v>139</v>
      </c>
      <c r="B415" s="366">
        <v>36891</v>
      </c>
      <c r="C415" s="82">
        <f t="shared" si="298"/>
        <v>2302.4059472999998</v>
      </c>
      <c r="D415" s="82">
        <f t="shared" si="299"/>
        <v>2773.9724551853183</v>
      </c>
      <c r="F415" s="82">
        <f>F385+F386</f>
        <v>1134.54484</v>
      </c>
      <c r="G415" s="82">
        <f t="shared" ref="G415:AE415" si="301">G385+G386</f>
        <v>1491.56944</v>
      </c>
      <c r="H415" s="82">
        <f t="shared" si="301"/>
        <v>1890.2469099999998</v>
      </c>
      <c r="I415" s="82">
        <f t="shared" si="301"/>
        <v>2372.2301200000002</v>
      </c>
      <c r="J415" s="82">
        <f t="shared" si="301"/>
        <v>2320.6599000000006</v>
      </c>
      <c r="K415" s="82">
        <f t="shared" si="301"/>
        <v>1795.0403500000002</v>
      </c>
      <c r="L415" s="82">
        <f t="shared" si="301"/>
        <v>2003.3047000000001</v>
      </c>
      <c r="M415" s="82">
        <f t="shared" si="301"/>
        <v>2491.2383199999999</v>
      </c>
      <c r="N415" s="82">
        <f t="shared" si="301"/>
        <v>3492.8906700000007</v>
      </c>
      <c r="O415" s="82">
        <f t="shared" si="301"/>
        <v>4458.8405599999996</v>
      </c>
      <c r="P415" s="82">
        <f t="shared" si="301"/>
        <v>4948.7576500000014</v>
      </c>
      <c r="Q415" s="82">
        <f t="shared" si="301"/>
        <v>3643.3368694999999</v>
      </c>
      <c r="R415" s="82">
        <f t="shared" si="301"/>
        <v>3212.83</v>
      </c>
      <c r="S415" s="82">
        <f t="shared" si="301"/>
        <v>2952.96</v>
      </c>
      <c r="T415" s="82">
        <f t="shared" si="301"/>
        <v>2645.2000000000007</v>
      </c>
      <c r="U415" s="82">
        <f t="shared" si="301"/>
        <v>2837.15</v>
      </c>
      <c r="V415" s="82">
        <f t="shared" si="301"/>
        <v>2029.8600000000001</v>
      </c>
      <c r="W415" s="82">
        <f t="shared" si="301"/>
        <v>2885.23</v>
      </c>
      <c r="X415" s="82">
        <f t="shared" si="301"/>
        <v>2766.43</v>
      </c>
      <c r="Y415" s="82">
        <f t="shared" si="301"/>
        <v>4029.3</v>
      </c>
      <c r="Z415" s="82">
        <f t="shared" si="301"/>
        <v>2052.02</v>
      </c>
      <c r="AA415" s="82">
        <f t="shared" si="301"/>
        <v>4463.8899999999994</v>
      </c>
      <c r="AB415" s="82">
        <f t="shared" si="301"/>
        <v>4778.17</v>
      </c>
      <c r="AC415" s="82">
        <f t="shared" si="301"/>
        <v>3699.83</v>
      </c>
      <c r="AD415" s="82">
        <f t="shared" si="301"/>
        <v>1705.84</v>
      </c>
      <c r="AE415" s="82">
        <f t="shared" si="301"/>
        <v>2615.7407319000004</v>
      </c>
      <c r="AF415" s="82">
        <f>AF385+AF386</f>
        <v>2277.8764521000003</v>
      </c>
      <c r="AG415" s="82">
        <f>AG385+AG386</f>
        <v>1597.2288869000001</v>
      </c>
      <c r="AH415" s="82">
        <f>AH385+AH386</f>
        <v>2302.4059472999998</v>
      </c>
      <c r="AI415" s="82">
        <f>AI385+AI386</f>
        <v>2324.5513078595341</v>
      </c>
      <c r="AK415" s="450">
        <f t="shared" si="247"/>
        <v>571.99134862616586</v>
      </c>
      <c r="AL415" s="450">
        <f t="shared" si="248"/>
        <v>751.98862616586837</v>
      </c>
      <c r="AM415" s="450">
        <f t="shared" si="249"/>
        <v>952.98558608520284</v>
      </c>
      <c r="AN415" s="450">
        <f t="shared" si="250"/>
        <v>1195.9819107638014</v>
      </c>
      <c r="AO415" s="450">
        <f t="shared" si="251"/>
        <v>1169.9823040080669</v>
      </c>
      <c r="AP415" s="450">
        <f t="shared" si="252"/>
        <v>904.98631207461563</v>
      </c>
      <c r="AQ415" s="450">
        <f t="shared" si="253"/>
        <v>1009.9847239727754</v>
      </c>
      <c r="AR415" s="450">
        <f t="shared" si="254"/>
        <v>1255.9810032770354</v>
      </c>
      <c r="AS415" s="450">
        <f t="shared" si="255"/>
        <v>1760.9733652634236</v>
      </c>
      <c r="AT415" s="450">
        <f t="shared" si="256"/>
        <v>2247.9659994958406</v>
      </c>
      <c r="AU415" s="450">
        <f t="shared" si="257"/>
        <v>2494.962263675322</v>
      </c>
      <c r="AV415" s="450">
        <f t="shared" si="258"/>
        <v>1836.8222180489033</v>
      </c>
      <c r="AW415" s="450">
        <f t="shared" si="259"/>
        <v>1619.7781699016889</v>
      </c>
      <c r="AX415" s="450">
        <f t="shared" si="260"/>
        <v>1488.7622888832871</v>
      </c>
      <c r="AY415" s="450">
        <f t="shared" si="261"/>
        <v>1333.6022183009834</v>
      </c>
      <c r="AZ415" s="450">
        <f t="shared" si="262"/>
        <v>1430.3755986891858</v>
      </c>
      <c r="BA415" s="450">
        <f t="shared" si="263"/>
        <v>1023.372825812957</v>
      </c>
      <c r="BB415" s="450">
        <f t="shared" si="264"/>
        <v>1454.6155785228132</v>
      </c>
      <c r="BC415" s="450">
        <f t="shared" si="265"/>
        <v>1394.7214519788251</v>
      </c>
      <c r="BD415" s="450">
        <f t="shared" si="266"/>
        <v>2031.4091252835897</v>
      </c>
      <c r="BE415" s="450">
        <f t="shared" si="267"/>
        <v>1034.5449962188052</v>
      </c>
      <c r="BF415" s="450">
        <f t="shared" si="268"/>
        <v>2250.5117217040583</v>
      </c>
      <c r="BG415" s="450">
        <f t="shared" si="269"/>
        <v>2408.9589110158809</v>
      </c>
      <c r="BH415" s="450">
        <f t="shared" si="270"/>
        <v>1865.3037559868917</v>
      </c>
      <c r="BI415" s="450">
        <f t="shared" si="271"/>
        <v>860.01512477943027</v>
      </c>
      <c r="BJ415" s="450">
        <f t="shared" si="272"/>
        <v>1318.7500538946308</v>
      </c>
      <c r="BK415" s="450">
        <f t="shared" si="273"/>
        <v>1148.412630249559</v>
      </c>
      <c r="BL415" s="450">
        <f t="shared" si="274"/>
        <v>805.2578204688682</v>
      </c>
      <c r="BM415" s="450">
        <f t="shared" si="275"/>
        <v>1160.7794037307788</v>
      </c>
      <c r="BN415" s="450">
        <f t="shared" si="276"/>
        <v>1171.9441935263594</v>
      </c>
    </row>
    <row r="416" spans="1:66">
      <c r="A416" s="6" t="s">
        <v>140</v>
      </c>
      <c r="B416" s="366">
        <v>36922</v>
      </c>
      <c r="C416" s="82">
        <f t="shared" si="298"/>
        <v>1934.6834287000022</v>
      </c>
      <c r="D416" s="82">
        <f t="shared" si="299"/>
        <v>2426.0043670838731</v>
      </c>
      <c r="F416" s="82">
        <f>F387+F388</f>
        <v>1455.8669800000002</v>
      </c>
      <c r="G416" s="82">
        <f t="shared" ref="G416:AE416" si="302">G387+G388</f>
        <v>1346.7761300000002</v>
      </c>
      <c r="H416" s="82">
        <f t="shared" si="302"/>
        <v>1834.70975</v>
      </c>
      <c r="I416" s="82">
        <f t="shared" si="302"/>
        <v>2116.36249</v>
      </c>
      <c r="J416" s="82">
        <f t="shared" si="302"/>
        <v>2368.2631800000004</v>
      </c>
      <c r="K416" s="82">
        <f t="shared" si="302"/>
        <v>2106.4451399999998</v>
      </c>
      <c r="L416" s="82">
        <f t="shared" si="302"/>
        <v>1674.0486800000003</v>
      </c>
      <c r="M416" s="82">
        <f t="shared" si="302"/>
        <v>2346.4450100000004</v>
      </c>
      <c r="N416" s="82">
        <f t="shared" si="302"/>
        <v>3123.9652500000002</v>
      </c>
      <c r="O416" s="82">
        <f t="shared" si="302"/>
        <v>3861.8160900000003</v>
      </c>
      <c r="P416" s="82">
        <f t="shared" si="302"/>
        <v>3080.3289100000002</v>
      </c>
      <c r="Q416" s="82">
        <f t="shared" si="302"/>
        <v>3219.9651980000008</v>
      </c>
      <c r="R416" s="82">
        <f t="shared" si="302"/>
        <v>2837.2000000000003</v>
      </c>
      <c r="S416" s="82">
        <f t="shared" si="302"/>
        <v>2914.7</v>
      </c>
      <c r="T416" s="82">
        <f t="shared" si="302"/>
        <v>2397.73</v>
      </c>
      <c r="U416" s="82">
        <f t="shared" si="302"/>
        <v>2478.1799999999994</v>
      </c>
      <c r="V416" s="82">
        <f t="shared" si="302"/>
        <v>1970.4299999999998</v>
      </c>
      <c r="W416" s="82">
        <f t="shared" si="302"/>
        <v>2511.42</v>
      </c>
      <c r="X416" s="82">
        <f t="shared" si="302"/>
        <v>2616.8599999999997</v>
      </c>
      <c r="Y416" s="82">
        <f t="shared" si="302"/>
        <v>2704.46</v>
      </c>
      <c r="Z416" s="82">
        <f t="shared" si="302"/>
        <v>1687.35</v>
      </c>
      <c r="AA416" s="82">
        <f t="shared" si="302"/>
        <v>4269.7099999999991</v>
      </c>
      <c r="AB416" s="82">
        <f t="shared" si="302"/>
        <v>4632.32</v>
      </c>
      <c r="AC416" s="82">
        <f t="shared" si="302"/>
        <v>2538.73</v>
      </c>
      <c r="AD416" s="82">
        <f t="shared" si="302"/>
        <v>1765.2200000000003</v>
      </c>
      <c r="AE416" s="82">
        <f t="shared" si="302"/>
        <v>2682.5241668000003</v>
      </c>
      <c r="AF416" s="82">
        <f>AF387+AF388</f>
        <v>2063.4236756999999</v>
      </c>
      <c r="AG416" s="82">
        <f>AG387+AG388</f>
        <v>1141.3878115000002</v>
      </c>
      <c r="AH416" s="82">
        <f>AH387+AH388</f>
        <v>1934.6834287000022</v>
      </c>
      <c r="AI416" s="82">
        <f>AI387+AI388</f>
        <v>1098.8091218161908</v>
      </c>
      <c r="AK416" s="450">
        <f t="shared" si="247"/>
        <v>733.98889841189828</v>
      </c>
      <c r="AL416" s="450">
        <f t="shared" si="248"/>
        <v>678.98973027476688</v>
      </c>
      <c r="AM416" s="450">
        <f t="shared" si="249"/>
        <v>924.98600957902693</v>
      </c>
      <c r="AN416" s="450">
        <f t="shared" si="250"/>
        <v>1066.9838618603478</v>
      </c>
      <c r="AO416" s="450">
        <f t="shared" si="251"/>
        <v>1193.9819410133605</v>
      </c>
      <c r="AP416" s="450">
        <f t="shared" si="252"/>
        <v>1061.983937484245</v>
      </c>
      <c r="AQ416" s="450">
        <f t="shared" si="253"/>
        <v>843.98723468616095</v>
      </c>
      <c r="AR416" s="450">
        <f t="shared" si="254"/>
        <v>1182.9821073859341</v>
      </c>
      <c r="AS416" s="450">
        <f t="shared" si="255"/>
        <v>1574.9761784723974</v>
      </c>
      <c r="AT416" s="450">
        <f t="shared" si="256"/>
        <v>1946.9705520544494</v>
      </c>
      <c r="AU416" s="450">
        <f t="shared" si="257"/>
        <v>1552.9765112175448</v>
      </c>
      <c r="AV416" s="450">
        <f t="shared" si="258"/>
        <v>1623.3754464330732</v>
      </c>
      <c r="AW416" s="450">
        <f t="shared" si="259"/>
        <v>1430.4008066549031</v>
      </c>
      <c r="AX416" s="450">
        <f t="shared" si="260"/>
        <v>1469.473153516511</v>
      </c>
      <c r="AY416" s="450">
        <f t="shared" si="261"/>
        <v>1208.8379127804385</v>
      </c>
      <c r="AZ416" s="450">
        <f t="shared" si="262"/>
        <v>1249.3975296193594</v>
      </c>
      <c r="BA416" s="450">
        <f t="shared" si="263"/>
        <v>993.41063776153248</v>
      </c>
      <c r="BB416" s="450">
        <f t="shared" si="264"/>
        <v>1266.1557852281321</v>
      </c>
      <c r="BC416" s="450">
        <f t="shared" si="265"/>
        <v>1319.3143433324929</v>
      </c>
      <c r="BD416" s="450">
        <f t="shared" si="266"/>
        <v>1363.478699268969</v>
      </c>
      <c r="BE416" s="450">
        <f t="shared" si="267"/>
        <v>850.693219057222</v>
      </c>
      <c r="BF416" s="450">
        <f t="shared" si="268"/>
        <v>2152.6140660448696</v>
      </c>
      <c r="BG416" s="450">
        <f t="shared" si="269"/>
        <v>2335.4272750189057</v>
      </c>
      <c r="BH416" s="450">
        <f t="shared" si="270"/>
        <v>1279.9243761028486</v>
      </c>
      <c r="BI416" s="450">
        <f t="shared" si="271"/>
        <v>889.95210486513747</v>
      </c>
      <c r="BJ416" s="450">
        <f t="shared" si="272"/>
        <v>1352.4195446433075</v>
      </c>
      <c r="BK416" s="450">
        <f t="shared" si="273"/>
        <v>1040.2942655407107</v>
      </c>
      <c r="BL416" s="450">
        <f t="shared" si="274"/>
        <v>575.44129644567693</v>
      </c>
      <c r="BM416" s="450">
        <f t="shared" si="275"/>
        <v>975.38867088480072</v>
      </c>
      <c r="BN416" s="450">
        <f t="shared" si="276"/>
        <v>553.97485344904999</v>
      </c>
    </row>
    <row r="417" spans="1:66">
      <c r="A417" s="6" t="s">
        <v>141</v>
      </c>
      <c r="B417" s="366">
        <v>36950</v>
      </c>
      <c r="C417" s="82">
        <f t="shared" si="298"/>
        <v>1631.203049700001</v>
      </c>
      <c r="D417" s="82">
        <f t="shared" si="299"/>
        <v>1976.7383181742418</v>
      </c>
      <c r="F417" s="82">
        <f>F389+F390</f>
        <v>1681.9825599999999</v>
      </c>
      <c r="G417" s="82">
        <f t="shared" ref="G417:AE417" si="303">G389+G390</f>
        <v>1513.3876100000002</v>
      </c>
      <c r="H417" s="82">
        <f t="shared" si="303"/>
        <v>1424.1314600000001</v>
      </c>
      <c r="I417" s="82">
        <f t="shared" si="303"/>
        <v>1600.6602899999998</v>
      </c>
      <c r="J417" s="82">
        <f t="shared" si="303"/>
        <v>1965.61877</v>
      </c>
      <c r="K417" s="82">
        <f t="shared" si="303"/>
        <v>1394.37941</v>
      </c>
      <c r="L417" s="82">
        <f t="shared" si="303"/>
        <v>1368.5943000000002</v>
      </c>
      <c r="M417" s="82">
        <f t="shared" si="303"/>
        <v>2279.0070300000002</v>
      </c>
      <c r="N417" s="82">
        <f t="shared" si="303"/>
        <v>2697.5192000000002</v>
      </c>
      <c r="O417" s="82">
        <f t="shared" si="303"/>
        <v>1705.7842000000001</v>
      </c>
      <c r="P417" s="82">
        <f t="shared" si="303"/>
        <v>2251.2384500000003</v>
      </c>
      <c r="Q417" s="82">
        <f t="shared" si="303"/>
        <v>2842.3521794000008</v>
      </c>
      <c r="R417" s="82">
        <f t="shared" si="303"/>
        <v>2336.31</v>
      </c>
      <c r="S417" s="82">
        <f t="shared" si="303"/>
        <v>1981.17</v>
      </c>
      <c r="T417" s="82">
        <f t="shared" si="303"/>
        <v>2349.39</v>
      </c>
      <c r="U417" s="82">
        <f t="shared" si="303"/>
        <v>1799.4</v>
      </c>
      <c r="V417" s="82">
        <f t="shared" si="303"/>
        <v>1646.83</v>
      </c>
      <c r="W417" s="82">
        <f t="shared" si="303"/>
        <v>1980.38</v>
      </c>
      <c r="X417" s="82">
        <f t="shared" si="303"/>
        <v>2487.59</v>
      </c>
      <c r="Y417" s="82">
        <f t="shared" si="303"/>
        <v>2057.62</v>
      </c>
      <c r="Z417" s="82">
        <f t="shared" si="303"/>
        <v>1746.62</v>
      </c>
      <c r="AA417" s="82">
        <f t="shared" si="303"/>
        <v>3634.7799999999997</v>
      </c>
      <c r="AB417" s="82">
        <f t="shared" si="303"/>
        <v>3620.56</v>
      </c>
      <c r="AC417" s="82">
        <f t="shared" si="303"/>
        <v>2063.4899999999998</v>
      </c>
      <c r="AD417" s="82">
        <f t="shared" si="303"/>
        <v>1540.1399999999999</v>
      </c>
      <c r="AE417" s="82">
        <f t="shared" si="303"/>
        <v>2254.0748121000001</v>
      </c>
      <c r="AF417" s="82">
        <f>AF389+AF390</f>
        <v>1714.2734516</v>
      </c>
      <c r="AG417" s="82">
        <f>AG389+AG390</f>
        <v>682.01615949999996</v>
      </c>
      <c r="AH417" s="82">
        <f>AH389+AH390</f>
        <v>1631.203049700001</v>
      </c>
      <c r="AI417" s="82">
        <f>AI389+AI390</f>
        <v>1051.6466129272435</v>
      </c>
      <c r="AK417" s="450">
        <f t="shared" si="247"/>
        <v>847.98717418704302</v>
      </c>
      <c r="AL417" s="450">
        <f t="shared" si="248"/>
        <v>762.98845979329474</v>
      </c>
      <c r="AM417" s="450">
        <f t="shared" si="249"/>
        <v>717.98914040836905</v>
      </c>
      <c r="AN417" s="450">
        <f t="shared" si="250"/>
        <v>806.98779430299965</v>
      </c>
      <c r="AO417" s="450">
        <f t="shared" si="251"/>
        <v>990.98501134358457</v>
      </c>
      <c r="AP417" s="450">
        <f t="shared" si="252"/>
        <v>702.98936728006049</v>
      </c>
      <c r="AQ417" s="450">
        <f t="shared" si="253"/>
        <v>689.98956390219314</v>
      </c>
      <c r="AR417" s="450">
        <f t="shared" si="254"/>
        <v>1148.9826216284346</v>
      </c>
      <c r="AS417" s="450">
        <f t="shared" si="255"/>
        <v>1359.9794302999749</v>
      </c>
      <c r="AT417" s="450">
        <f t="shared" si="256"/>
        <v>859.98699268968994</v>
      </c>
      <c r="AU417" s="450">
        <f t="shared" si="257"/>
        <v>1134.9828333753467</v>
      </c>
      <c r="AV417" s="450">
        <f t="shared" si="258"/>
        <v>1432.9983258885811</v>
      </c>
      <c r="AW417" s="450">
        <f t="shared" si="259"/>
        <v>1177.872447693471</v>
      </c>
      <c r="AX417" s="450">
        <f t="shared" si="260"/>
        <v>998.82530879758008</v>
      </c>
      <c r="AY417" s="450">
        <f t="shared" si="261"/>
        <v>1184.4668515250819</v>
      </c>
      <c r="AZ417" s="450">
        <f t="shared" si="262"/>
        <v>907.1842702293925</v>
      </c>
      <c r="BA417" s="450">
        <f t="shared" si="263"/>
        <v>830.26468364003017</v>
      </c>
      <c r="BB417" s="450">
        <f t="shared" si="264"/>
        <v>998.42702293924879</v>
      </c>
      <c r="BC417" s="450">
        <f t="shared" si="265"/>
        <v>1254.1416687673304</v>
      </c>
      <c r="BD417" s="450">
        <f t="shared" si="266"/>
        <v>1037.3682883791278</v>
      </c>
      <c r="BE417" s="450">
        <f t="shared" si="267"/>
        <v>880.57474161835137</v>
      </c>
      <c r="BF417" s="450">
        <f t="shared" si="268"/>
        <v>1832.5081925888578</v>
      </c>
      <c r="BG417" s="450">
        <f t="shared" si="269"/>
        <v>1825.3390471388959</v>
      </c>
      <c r="BH417" s="450">
        <f t="shared" si="270"/>
        <v>1040.3277035543231</v>
      </c>
      <c r="BI417" s="450">
        <f t="shared" si="271"/>
        <v>776.47592639274001</v>
      </c>
      <c r="BJ417" s="450">
        <f t="shared" si="272"/>
        <v>1136.412811746912</v>
      </c>
      <c r="BK417" s="450">
        <f t="shared" si="273"/>
        <v>864.26692795563395</v>
      </c>
      <c r="BL417" s="450">
        <f t="shared" si="274"/>
        <v>343.84479934459284</v>
      </c>
      <c r="BM417" s="450">
        <f t="shared" si="275"/>
        <v>822.3862110915054</v>
      </c>
      <c r="BN417" s="450">
        <f t="shared" si="276"/>
        <v>530.19743530488711</v>
      </c>
    </row>
    <row r="418" spans="1:66">
      <c r="A418" s="6" t="s">
        <v>142</v>
      </c>
      <c r="B418" s="366">
        <v>36981</v>
      </c>
      <c r="C418" s="82">
        <f t="shared" si="298"/>
        <v>2335.4095681999988</v>
      </c>
      <c r="D418" s="82">
        <f t="shared" si="299"/>
        <v>2756.3320558985865</v>
      </c>
      <c r="F418" s="82">
        <f>F391+F392</f>
        <v>1919.9989600000001</v>
      </c>
      <c r="G418" s="82">
        <f t="shared" ref="G418:AE418" si="304">G391+G392</f>
        <v>1808.9246400000002</v>
      </c>
      <c r="H418" s="82">
        <f t="shared" si="304"/>
        <v>1693.88338</v>
      </c>
      <c r="I418" s="82">
        <f t="shared" si="304"/>
        <v>3623.7996899999998</v>
      </c>
      <c r="J418" s="82">
        <f t="shared" si="304"/>
        <v>1449.9165699999999</v>
      </c>
      <c r="K418" s="82">
        <f t="shared" si="304"/>
        <v>1693.8833800000002</v>
      </c>
      <c r="L418" s="82">
        <f t="shared" si="304"/>
        <v>1822.8089300000001</v>
      </c>
      <c r="M418" s="82">
        <f t="shared" si="304"/>
        <v>2820.4943400000002</v>
      </c>
      <c r="N418" s="82">
        <f t="shared" si="304"/>
        <v>3024.7917500000003</v>
      </c>
      <c r="O418" s="82">
        <f t="shared" si="304"/>
        <v>2098.5112600000002</v>
      </c>
      <c r="P418" s="82">
        <f t="shared" si="304"/>
        <v>3187.4362900000006</v>
      </c>
      <c r="Q418" s="82">
        <f t="shared" si="304"/>
        <v>5193.9542113999996</v>
      </c>
      <c r="R418" s="82">
        <f t="shared" si="304"/>
        <v>3154.83</v>
      </c>
      <c r="S418" s="82">
        <f t="shared" si="304"/>
        <v>1853.7600000000002</v>
      </c>
      <c r="T418" s="82">
        <f t="shared" si="304"/>
        <v>3641.88</v>
      </c>
      <c r="U418" s="82">
        <f t="shared" si="304"/>
        <v>2648.5099999999998</v>
      </c>
      <c r="V418" s="82">
        <f t="shared" si="304"/>
        <v>2459.7700000000004</v>
      </c>
      <c r="W418" s="82">
        <f t="shared" si="304"/>
        <v>2202.9399999999996</v>
      </c>
      <c r="X418" s="82">
        <f t="shared" si="304"/>
        <v>2195.2000000000003</v>
      </c>
      <c r="Y418" s="82">
        <f t="shared" si="304"/>
        <v>2908.2400000000002</v>
      </c>
      <c r="Z418" s="82">
        <f t="shared" si="304"/>
        <v>3025.05</v>
      </c>
      <c r="AA418" s="82">
        <f t="shared" si="304"/>
        <v>4227.01</v>
      </c>
      <c r="AB418" s="82">
        <f t="shared" si="304"/>
        <v>5668.55</v>
      </c>
      <c r="AC418" s="82">
        <f t="shared" si="304"/>
        <v>3350.09</v>
      </c>
      <c r="AD418" s="82">
        <f t="shared" si="304"/>
        <v>2914.8400000000006</v>
      </c>
      <c r="AE418" s="82">
        <f t="shared" si="304"/>
        <v>2616.5539546</v>
      </c>
      <c r="AF418" s="82">
        <f>AF391+AF392</f>
        <v>2311.4565991999998</v>
      </c>
      <c r="AG418" s="82">
        <f>AG391+AG392</f>
        <v>1127.6820338</v>
      </c>
      <c r="AH418" s="82">
        <f>AH391+AH392</f>
        <v>2335.4095681999988</v>
      </c>
      <c r="AI418" s="82">
        <f>AI391+AI392</f>
        <v>3709.786119757578</v>
      </c>
      <c r="AK418" s="450">
        <f t="shared" si="247"/>
        <v>967.98535921351152</v>
      </c>
      <c r="AL418" s="450">
        <f t="shared" si="248"/>
        <v>911.98620620115969</v>
      </c>
      <c r="AM418" s="450">
        <f t="shared" si="249"/>
        <v>853.98708343836654</v>
      </c>
      <c r="AN418" s="450">
        <f t="shared" si="250"/>
        <v>1826.9723670279807</v>
      </c>
      <c r="AO418" s="450">
        <f t="shared" si="251"/>
        <v>730.9889437862364</v>
      </c>
      <c r="AP418" s="450">
        <f t="shared" si="252"/>
        <v>853.98708343836665</v>
      </c>
      <c r="AQ418" s="450">
        <f t="shared" si="253"/>
        <v>918.98610032770364</v>
      </c>
      <c r="AR418" s="450">
        <f t="shared" si="254"/>
        <v>1421.9784925636502</v>
      </c>
      <c r="AS418" s="450">
        <f t="shared" si="255"/>
        <v>1524.9769347113688</v>
      </c>
      <c r="AT418" s="450">
        <f t="shared" si="256"/>
        <v>1057.9839979833628</v>
      </c>
      <c r="AU418" s="450">
        <f t="shared" si="257"/>
        <v>1606.9756944794558</v>
      </c>
      <c r="AV418" s="450">
        <f t="shared" si="258"/>
        <v>2618.5803939500879</v>
      </c>
      <c r="AW418" s="450">
        <f t="shared" si="259"/>
        <v>1590.5369296697756</v>
      </c>
      <c r="AX418" s="450">
        <f t="shared" si="260"/>
        <v>934.59037055709609</v>
      </c>
      <c r="AY418" s="450">
        <f t="shared" si="261"/>
        <v>1836.0877237206957</v>
      </c>
      <c r="AZ418" s="450">
        <f t="shared" si="262"/>
        <v>1335.2709856314593</v>
      </c>
      <c r="BA418" s="450">
        <f t="shared" si="263"/>
        <v>1240.1159566422991</v>
      </c>
      <c r="BB418" s="450">
        <f t="shared" si="264"/>
        <v>1110.6327199395007</v>
      </c>
      <c r="BC418" s="450">
        <f t="shared" si="265"/>
        <v>1106.7305268464836</v>
      </c>
      <c r="BD418" s="450">
        <f t="shared" si="266"/>
        <v>1466.2162843458534</v>
      </c>
      <c r="BE418" s="450">
        <f t="shared" si="267"/>
        <v>1525.1071338542981</v>
      </c>
      <c r="BF418" s="450">
        <f t="shared" si="268"/>
        <v>2131.0864633224101</v>
      </c>
      <c r="BG418" s="450">
        <f t="shared" si="269"/>
        <v>2857.8522813208974</v>
      </c>
      <c r="BH418" s="450">
        <f t="shared" si="270"/>
        <v>1688.9790773884547</v>
      </c>
      <c r="BI418" s="450">
        <f t="shared" si="271"/>
        <v>1469.5437358205195</v>
      </c>
      <c r="BJ418" s="450">
        <f t="shared" si="272"/>
        <v>1319.1600476934711</v>
      </c>
      <c r="BK418" s="450">
        <f t="shared" si="273"/>
        <v>1165.3423741870429</v>
      </c>
      <c r="BL418" s="450">
        <f t="shared" si="274"/>
        <v>568.53140095790263</v>
      </c>
      <c r="BM418" s="450">
        <f t="shared" si="275"/>
        <v>1177.4184866145697</v>
      </c>
      <c r="BN418" s="450">
        <f t="shared" si="276"/>
        <v>1870.3232264973924</v>
      </c>
    </row>
    <row r="419" spans="1:66">
      <c r="A419" s="12" t="s">
        <v>266</v>
      </c>
      <c r="B419" s="366">
        <v>37011</v>
      </c>
      <c r="C419" s="82">
        <f t="shared" si="298"/>
        <v>6658.138869299999</v>
      </c>
      <c r="D419" s="82">
        <f t="shared" si="299"/>
        <v>7184.812105179999</v>
      </c>
      <c r="F419" s="82">
        <f t="shared" ref="F419:Q419" si="305">F393+F394</f>
        <v>3794.3781099999997</v>
      </c>
      <c r="G419" s="82">
        <f t="shared" si="305"/>
        <v>5442.6416800000006</v>
      </c>
      <c r="H419" s="82">
        <f t="shared" si="305"/>
        <v>4383.4687000000004</v>
      </c>
      <c r="I419" s="82">
        <f t="shared" si="305"/>
        <v>7374.5414600000004</v>
      </c>
      <c r="J419" s="82">
        <f t="shared" si="305"/>
        <v>4524.2950700000001</v>
      </c>
      <c r="K419" s="82">
        <f t="shared" si="305"/>
        <v>4627.4355100000002</v>
      </c>
      <c r="L419" s="82">
        <f t="shared" si="305"/>
        <v>6481.9799600000006</v>
      </c>
      <c r="M419" s="82">
        <f t="shared" si="305"/>
        <v>6390.7403400000003</v>
      </c>
      <c r="N419" s="82">
        <f t="shared" si="305"/>
        <v>3592.0641699999996</v>
      </c>
      <c r="O419" s="82">
        <f t="shared" si="305"/>
        <v>5242.3112099999998</v>
      </c>
      <c r="P419" s="82">
        <f t="shared" si="305"/>
        <v>11686.605240000001</v>
      </c>
      <c r="Q419" s="82">
        <f t="shared" si="305"/>
        <v>12380.601558300001</v>
      </c>
      <c r="R419" s="82">
        <f>R393+R394</f>
        <v>10257.370000000001</v>
      </c>
      <c r="S419" s="82">
        <f t="shared" ref="S419:AD419" si="306">S393+S394</f>
        <v>7429.6900000000005</v>
      </c>
      <c r="T419" s="82">
        <f t="shared" si="306"/>
        <v>10753.28</v>
      </c>
      <c r="U419" s="82">
        <f t="shared" si="306"/>
        <v>6497.1</v>
      </c>
      <c r="V419" s="82">
        <f t="shared" si="306"/>
        <v>5033.3999999999996</v>
      </c>
      <c r="W419" s="82">
        <f t="shared" si="306"/>
        <v>7821.7100000000009</v>
      </c>
      <c r="X419" s="82">
        <f t="shared" si="306"/>
        <v>5849.46</v>
      </c>
      <c r="Y419" s="82">
        <f t="shared" si="306"/>
        <v>8161.1</v>
      </c>
      <c r="Z419" s="82">
        <f t="shared" si="306"/>
        <v>5508.6299999999992</v>
      </c>
      <c r="AA419" s="82">
        <f t="shared" si="306"/>
        <v>11487.750000000002</v>
      </c>
      <c r="AB419" s="82">
        <f t="shared" si="306"/>
        <v>10377.34</v>
      </c>
      <c r="AC419" s="82">
        <f t="shared" si="306"/>
        <v>5480.1799999999994</v>
      </c>
      <c r="AD419" s="82">
        <f t="shared" si="306"/>
        <v>5117.28</v>
      </c>
      <c r="AE419" s="82">
        <f>AE393+AE394</f>
        <v>10334.0572123</v>
      </c>
      <c r="AF419" s="82">
        <f>AF393+AF394</f>
        <v>7155.8638924999996</v>
      </c>
      <c r="AG419" s="82">
        <f>AG393+AG394</f>
        <v>7681.0074097000006</v>
      </c>
      <c r="AH419" s="82">
        <f>AH393+AH394</f>
        <v>6658.138869299999</v>
      </c>
      <c r="AI419" s="82">
        <f>AI393+AI394</f>
        <v>8019.9427633000014</v>
      </c>
      <c r="AK419" s="450">
        <f t="shared" si="247"/>
        <v>1912.9710662969496</v>
      </c>
      <c r="AL419" s="450">
        <f t="shared" si="248"/>
        <v>2743.9584976052433</v>
      </c>
      <c r="AM419" s="450">
        <f t="shared" si="249"/>
        <v>2209.9665742374591</v>
      </c>
      <c r="AN419" s="450">
        <f t="shared" si="250"/>
        <v>3717.9437660700783</v>
      </c>
      <c r="AO419" s="450">
        <f t="shared" si="251"/>
        <v>2280.9655003781195</v>
      </c>
      <c r="AP419" s="450">
        <f t="shared" si="252"/>
        <v>2332.9647138895893</v>
      </c>
      <c r="AQ419" s="450">
        <f t="shared" si="253"/>
        <v>3267.9505722208219</v>
      </c>
      <c r="AR419" s="450">
        <f t="shared" si="254"/>
        <v>3221.9512679606755</v>
      </c>
      <c r="AS419" s="450">
        <f t="shared" si="255"/>
        <v>1810.9726090244515</v>
      </c>
      <c r="AT419" s="450">
        <f t="shared" si="256"/>
        <v>2642.9600252079654</v>
      </c>
      <c r="AU419" s="450">
        <f t="shared" si="257"/>
        <v>5891.9108847995967</v>
      </c>
      <c r="AV419" s="450">
        <f t="shared" si="258"/>
        <v>6241.7955927905223</v>
      </c>
      <c r="AW419" s="450">
        <f t="shared" si="259"/>
        <v>5171.3486261658691</v>
      </c>
      <c r="AX419" s="450">
        <f t="shared" si="260"/>
        <v>3745.7474161835144</v>
      </c>
      <c r="AY419" s="450">
        <f t="shared" si="261"/>
        <v>5421.3662717418711</v>
      </c>
      <c r="AZ419" s="450">
        <f t="shared" si="262"/>
        <v>3275.5734812200658</v>
      </c>
      <c r="BA419" s="450">
        <f t="shared" si="263"/>
        <v>2537.6354928157293</v>
      </c>
      <c r="BB419" s="450">
        <f t="shared" si="264"/>
        <v>3943.3879505923874</v>
      </c>
      <c r="BC419" s="450">
        <f t="shared" si="265"/>
        <v>2949.0597428787496</v>
      </c>
      <c r="BD419" s="450">
        <f t="shared" si="266"/>
        <v>4114.4945802873708</v>
      </c>
      <c r="BE419" s="450">
        <f t="shared" si="267"/>
        <v>2777.2271237711111</v>
      </c>
      <c r="BF419" s="450">
        <f t="shared" si="268"/>
        <v>5791.6561633476185</v>
      </c>
      <c r="BG419" s="450">
        <f t="shared" si="269"/>
        <v>5231.8326191076376</v>
      </c>
      <c r="BH419" s="450">
        <f t="shared" si="270"/>
        <v>2762.8837912780436</v>
      </c>
      <c r="BI419" s="450">
        <f t="shared" si="271"/>
        <v>2579.9243761028483</v>
      </c>
      <c r="BJ419" s="450">
        <f t="shared" si="272"/>
        <v>5210.0111985379381</v>
      </c>
      <c r="BK419" s="450">
        <f t="shared" si="273"/>
        <v>3607.6954335770101</v>
      </c>
      <c r="BL419" s="450">
        <f t="shared" si="274"/>
        <v>3872.4514291404084</v>
      </c>
      <c r="BM419" s="450">
        <f t="shared" si="275"/>
        <v>3356.7627271489787</v>
      </c>
      <c r="BN419" s="450">
        <f t="shared" si="276"/>
        <v>4043.3288446181</v>
      </c>
    </row>
    <row r="420" spans="1:66">
      <c r="A420" s="12" t="s">
        <v>45</v>
      </c>
      <c r="B420" s="366">
        <v>37042</v>
      </c>
      <c r="C420" s="82">
        <f t="shared" si="298"/>
        <v>27613.313968400002</v>
      </c>
      <c r="D420" s="82">
        <f t="shared" si="299"/>
        <v>27427.849373780002</v>
      </c>
      <c r="F420" s="82">
        <f t="shared" ref="F420:Q420" si="307">F395+F396</f>
        <v>20335.361069999999</v>
      </c>
      <c r="G420" s="82">
        <f t="shared" si="307"/>
        <v>21939.161670000001</v>
      </c>
      <c r="H420" s="82">
        <f t="shared" si="307"/>
        <v>13090.901999999998</v>
      </c>
      <c r="I420" s="82">
        <f t="shared" si="307"/>
        <v>22748.417430000001</v>
      </c>
      <c r="J420" s="82">
        <f t="shared" si="307"/>
        <v>27818.166750000004</v>
      </c>
      <c r="K420" s="82">
        <f t="shared" si="307"/>
        <v>21790.401420000002</v>
      </c>
      <c r="L420" s="82">
        <f t="shared" si="307"/>
        <v>14604.28961</v>
      </c>
      <c r="M420" s="82">
        <f t="shared" si="307"/>
        <v>22016.517</v>
      </c>
      <c r="N420" s="82">
        <f t="shared" si="307"/>
        <v>19648.253820000002</v>
      </c>
      <c r="O420" s="82">
        <f t="shared" si="307"/>
        <v>54325.259829999995</v>
      </c>
      <c r="P420" s="82">
        <f t="shared" si="307"/>
        <v>37102.789820000005</v>
      </c>
      <c r="Q420" s="82">
        <f t="shared" si="307"/>
        <v>38463.5295788</v>
      </c>
      <c r="R420" s="82">
        <f>R395+R396</f>
        <v>38896.490000000005</v>
      </c>
      <c r="S420" s="82">
        <f t="shared" ref="S420:AD420" si="308">S395+S396</f>
        <v>28951.75</v>
      </c>
      <c r="T420" s="82">
        <f t="shared" si="308"/>
        <v>18892.52</v>
      </c>
      <c r="U420" s="82">
        <f t="shared" si="308"/>
        <v>13901.48</v>
      </c>
      <c r="V420" s="82">
        <f t="shared" si="308"/>
        <v>24569.19</v>
      </c>
      <c r="W420" s="82">
        <f t="shared" si="308"/>
        <v>22435.96</v>
      </c>
      <c r="X420" s="82">
        <f t="shared" si="308"/>
        <v>38379.439999999995</v>
      </c>
      <c r="Y420" s="82">
        <f t="shared" si="308"/>
        <v>25451.760000000002</v>
      </c>
      <c r="Z420" s="82">
        <f t="shared" si="308"/>
        <v>18056.239999999998</v>
      </c>
      <c r="AA420" s="82">
        <f t="shared" si="308"/>
        <v>61578.039999999994</v>
      </c>
      <c r="AB420" s="82">
        <f t="shared" si="308"/>
        <v>39881.199999999997</v>
      </c>
      <c r="AC420" s="82">
        <f t="shared" si="308"/>
        <v>32760.89</v>
      </c>
      <c r="AD420" s="82">
        <f t="shared" si="308"/>
        <v>21870.899999999994</v>
      </c>
      <c r="AE420" s="82">
        <f>AE395+AE396</f>
        <v>39573.757076600006</v>
      </c>
      <c r="AF420" s="82">
        <f>AF395+AF396</f>
        <v>25296.323487900001</v>
      </c>
      <c r="AG420" s="82">
        <f>AG395+AG396</f>
        <v>13423.9464477</v>
      </c>
      <c r="AH420" s="82">
        <f>AH395+AH396</f>
        <v>27613.313968400002</v>
      </c>
      <c r="AI420" s="82">
        <f>AI395+AI396</f>
        <v>17419.230233999999</v>
      </c>
      <c r="AK420" s="450">
        <f t="shared" si="247"/>
        <v>10252.261693975295</v>
      </c>
      <c r="AL420" s="450">
        <f t="shared" si="248"/>
        <v>11060.832704814722</v>
      </c>
      <c r="AM420" s="450">
        <f t="shared" si="249"/>
        <v>6599.9001764557588</v>
      </c>
      <c r="AN420" s="450">
        <f t="shared" si="250"/>
        <v>11468.826533904714</v>
      </c>
      <c r="AO420" s="450">
        <f t="shared" si="251"/>
        <v>14024.787874968491</v>
      </c>
      <c r="AP420" s="450">
        <f t="shared" si="252"/>
        <v>10985.83383917318</v>
      </c>
      <c r="AQ420" s="450">
        <f t="shared" si="253"/>
        <v>7362.8886362490548</v>
      </c>
      <c r="AR420" s="450">
        <f t="shared" si="254"/>
        <v>11099.832114948324</v>
      </c>
      <c r="AS420" s="450">
        <f t="shared" si="255"/>
        <v>9905.8501739349649</v>
      </c>
      <c r="AT420" s="450">
        <f t="shared" si="256"/>
        <v>27388.585747416182</v>
      </c>
      <c r="AU420" s="450">
        <f t="shared" si="257"/>
        <v>18705.717075875978</v>
      </c>
      <c r="AV420" s="450">
        <f t="shared" si="258"/>
        <v>19391.746699672298</v>
      </c>
      <c r="AW420" s="450">
        <f t="shared" si="259"/>
        <v>19610.027728762292</v>
      </c>
      <c r="AX420" s="450">
        <f t="shared" si="260"/>
        <v>14596.294429039575</v>
      </c>
      <c r="AY420" s="450">
        <f t="shared" si="261"/>
        <v>9524.8399294176961</v>
      </c>
      <c r="AZ420" s="450">
        <f t="shared" si="262"/>
        <v>7008.5606251575491</v>
      </c>
      <c r="BA420" s="450">
        <f t="shared" si="263"/>
        <v>12386.785984371061</v>
      </c>
      <c r="BB420" s="450">
        <f t="shared" si="264"/>
        <v>11311.298210234434</v>
      </c>
      <c r="BC420" s="450">
        <f t="shared" si="265"/>
        <v>19349.352155281067</v>
      </c>
      <c r="BD420" s="450">
        <f t="shared" si="266"/>
        <v>12831.741870431057</v>
      </c>
      <c r="BE420" s="450">
        <f t="shared" si="267"/>
        <v>9103.2215780186525</v>
      </c>
      <c r="BF420" s="450">
        <f t="shared" si="268"/>
        <v>31045.142425006299</v>
      </c>
      <c r="BG420" s="450">
        <f t="shared" si="269"/>
        <v>20106.478447189311</v>
      </c>
      <c r="BH420" s="450">
        <f t="shared" si="270"/>
        <v>16516.707839677336</v>
      </c>
      <c r="BI420" s="450">
        <f t="shared" si="271"/>
        <v>11026.417948071587</v>
      </c>
      <c r="BJ420" s="450">
        <f t="shared" si="272"/>
        <v>19951.47823372826</v>
      </c>
      <c r="BK420" s="450">
        <f t="shared" si="273"/>
        <v>12753.377105066802</v>
      </c>
      <c r="BL420" s="450">
        <f t="shared" si="274"/>
        <v>6767.807636854046</v>
      </c>
      <c r="BM420" s="450">
        <f t="shared" si="275"/>
        <v>13921.509437055711</v>
      </c>
      <c r="BN420" s="450">
        <f t="shared" si="276"/>
        <v>8782.0671711620871</v>
      </c>
    </row>
    <row r="421" spans="1:66">
      <c r="A421" s="12" t="s">
        <v>46</v>
      </c>
      <c r="B421" s="366">
        <v>37072</v>
      </c>
      <c r="C421" s="82">
        <f t="shared" si="298"/>
        <v>29882.641664800005</v>
      </c>
      <c r="D421" s="82">
        <f t="shared" si="299"/>
        <v>37269.946628710008</v>
      </c>
      <c r="F421" s="82">
        <f t="shared" ref="F421:Q421" si="309">F397+F398</f>
        <v>44399.97595</v>
      </c>
      <c r="G421" s="82">
        <f t="shared" si="309"/>
        <v>27915.356780000002</v>
      </c>
      <c r="H421" s="82">
        <f t="shared" si="309"/>
        <v>15726.933630000001</v>
      </c>
      <c r="I421" s="82">
        <f t="shared" si="309"/>
        <v>54460.135790000008</v>
      </c>
      <c r="J421" s="82">
        <f t="shared" si="309"/>
        <v>55604.597980000006</v>
      </c>
      <c r="K421" s="82">
        <f t="shared" si="309"/>
        <v>35877.005360000003</v>
      </c>
      <c r="L421" s="82">
        <f t="shared" si="309"/>
        <v>21935.194729999999</v>
      </c>
      <c r="M421" s="82">
        <f t="shared" si="309"/>
        <v>36749.73216</v>
      </c>
      <c r="N421" s="82">
        <f t="shared" si="309"/>
        <v>61695.83434999999</v>
      </c>
      <c r="O421" s="82">
        <f t="shared" si="309"/>
        <v>68017.153240000014</v>
      </c>
      <c r="P421" s="82">
        <f t="shared" si="309"/>
        <v>46663.11522</v>
      </c>
      <c r="Q421" s="82">
        <f t="shared" si="309"/>
        <v>59468.377705300001</v>
      </c>
      <c r="R421" s="82">
        <f>R397+R398</f>
        <v>41098.819999999992</v>
      </c>
      <c r="S421" s="82">
        <f t="shared" ref="S421:AD421" si="310">S397+S398</f>
        <v>39065.909999999996</v>
      </c>
      <c r="T421" s="82">
        <f t="shared" si="310"/>
        <v>18959.66</v>
      </c>
      <c r="U421" s="82">
        <f t="shared" si="310"/>
        <v>24527.09</v>
      </c>
      <c r="V421" s="82">
        <f t="shared" si="310"/>
        <v>28801.25</v>
      </c>
      <c r="W421" s="82">
        <f t="shared" si="310"/>
        <v>19615.61</v>
      </c>
      <c r="X421" s="82">
        <f t="shared" si="310"/>
        <v>54934.64</v>
      </c>
      <c r="Y421" s="82">
        <f t="shared" si="310"/>
        <v>23221.870000000003</v>
      </c>
      <c r="Z421" s="82">
        <f t="shared" si="310"/>
        <v>61069.5</v>
      </c>
      <c r="AA421" s="82">
        <f t="shared" si="310"/>
        <v>49432.539999999994</v>
      </c>
      <c r="AB421" s="82">
        <f t="shared" si="310"/>
        <v>54043.229999999996</v>
      </c>
      <c r="AC421" s="82">
        <f t="shared" si="310"/>
        <v>29700.289999999997</v>
      </c>
      <c r="AD421" s="82">
        <f t="shared" si="310"/>
        <v>40629.740000000005</v>
      </c>
      <c r="AE421" s="82">
        <f>AE397+AE398</f>
        <v>23370.671638399999</v>
      </c>
      <c r="AF421" s="82">
        <f>AF397+AF398</f>
        <v>19615.427391500001</v>
      </c>
      <c r="AG421" s="82">
        <f>AG397+AG398</f>
        <v>11637.831712699999</v>
      </c>
      <c r="AH421" s="82">
        <f>AH397+AH398</f>
        <v>29882.641664800005</v>
      </c>
      <c r="AI421" s="82">
        <f>AI397+AI398</f>
        <v>19978.263558600003</v>
      </c>
      <c r="AK421" s="450">
        <f t="shared" si="247"/>
        <v>22384.661431812452</v>
      </c>
      <c r="AL421" s="450">
        <f t="shared" si="248"/>
        <v>14073.787133854299</v>
      </c>
      <c r="AM421" s="450">
        <f t="shared" si="249"/>
        <v>7928.8800756238979</v>
      </c>
      <c r="AN421" s="450">
        <f t="shared" si="250"/>
        <v>27456.584718931186</v>
      </c>
      <c r="AO421" s="450">
        <f t="shared" si="251"/>
        <v>28033.575991933452</v>
      </c>
      <c r="AP421" s="450">
        <f t="shared" si="252"/>
        <v>18087.726422989665</v>
      </c>
      <c r="AQ421" s="450">
        <f t="shared" si="253"/>
        <v>11058.832735064279</v>
      </c>
      <c r="AR421" s="450">
        <f t="shared" si="254"/>
        <v>18527.719768086714</v>
      </c>
      <c r="AS421" s="450">
        <f t="shared" si="255"/>
        <v>31104.529543735815</v>
      </c>
      <c r="AT421" s="450">
        <f t="shared" si="256"/>
        <v>34291.48134106378</v>
      </c>
      <c r="AU421" s="450">
        <f t="shared" si="257"/>
        <v>23525.644174439123</v>
      </c>
      <c r="AV421" s="450">
        <f t="shared" si="258"/>
        <v>29981.536529014367</v>
      </c>
      <c r="AW421" s="450">
        <f t="shared" si="259"/>
        <v>20720.352911520036</v>
      </c>
      <c r="AX421" s="450">
        <f t="shared" si="260"/>
        <v>19695.442399798332</v>
      </c>
      <c r="AY421" s="450">
        <f t="shared" si="261"/>
        <v>9558.6891857827068</v>
      </c>
      <c r="AZ421" s="450">
        <f t="shared" si="262"/>
        <v>12365.560877237207</v>
      </c>
      <c r="BA421" s="450">
        <f t="shared" si="263"/>
        <v>14520.418452230904</v>
      </c>
      <c r="BB421" s="450">
        <f t="shared" si="264"/>
        <v>9889.3924880262166</v>
      </c>
      <c r="BC421" s="450">
        <f t="shared" si="265"/>
        <v>27695.810436097807</v>
      </c>
      <c r="BD421" s="450">
        <f t="shared" si="266"/>
        <v>11707.522056970003</v>
      </c>
      <c r="BE421" s="450">
        <f t="shared" si="267"/>
        <v>30788.757247290145</v>
      </c>
      <c r="BF421" s="450">
        <f t="shared" si="268"/>
        <v>24921.875472649353</v>
      </c>
      <c r="BG421" s="450">
        <f t="shared" si="269"/>
        <v>27246.397781699015</v>
      </c>
      <c r="BH421" s="450">
        <f t="shared" si="270"/>
        <v>14973.677842198133</v>
      </c>
      <c r="BI421" s="450">
        <f t="shared" si="271"/>
        <v>20483.861860347872</v>
      </c>
      <c r="BJ421" s="450">
        <f t="shared" si="272"/>
        <v>11782.54178895891</v>
      </c>
      <c r="BK421" s="450">
        <f t="shared" si="273"/>
        <v>9889.3004242500629</v>
      </c>
      <c r="BL421" s="450">
        <f t="shared" si="274"/>
        <v>5867.3212567179226</v>
      </c>
      <c r="BM421" s="450">
        <f t="shared" si="275"/>
        <v>15065.61213249307</v>
      </c>
      <c r="BN421" s="450">
        <f t="shared" si="276"/>
        <v>10072.227657474163</v>
      </c>
    </row>
    <row r="422" spans="1:66">
      <c r="A422" s="12" t="s">
        <v>47</v>
      </c>
      <c r="B422" s="366">
        <v>37103</v>
      </c>
      <c r="C422" s="82">
        <f t="shared" si="298"/>
        <v>10274.7318196</v>
      </c>
      <c r="D422" s="82">
        <f t="shared" si="299"/>
        <v>16440.95934727</v>
      </c>
      <c r="F422" s="82">
        <f t="shared" ref="F422:AD422" si="311">F399+F400</f>
        <v>28900.149960000002</v>
      </c>
      <c r="G422" s="82">
        <f t="shared" si="311"/>
        <v>11867.101010000002</v>
      </c>
      <c r="H422" s="82">
        <f t="shared" si="311"/>
        <v>5448.592090000001</v>
      </c>
      <c r="I422" s="82">
        <f t="shared" si="311"/>
        <v>21302.467799999999</v>
      </c>
      <c r="J422" s="82">
        <f t="shared" si="311"/>
        <v>24087.259680000003</v>
      </c>
      <c r="K422" s="82">
        <f t="shared" si="311"/>
        <v>12249.910720000003</v>
      </c>
      <c r="L422" s="82">
        <f t="shared" si="311"/>
        <v>11160.985690000001</v>
      </c>
      <c r="M422" s="82">
        <f t="shared" si="311"/>
        <v>19223.791239999999</v>
      </c>
      <c r="N422" s="82">
        <f t="shared" si="311"/>
        <v>33843.948610000007</v>
      </c>
      <c r="O422" s="82">
        <f t="shared" si="311"/>
        <v>35922.625169999999</v>
      </c>
      <c r="P422" s="82">
        <f t="shared" si="311"/>
        <v>14578.504499999999</v>
      </c>
      <c r="Q422" s="82">
        <f t="shared" si="311"/>
        <v>25336.171400199997</v>
      </c>
      <c r="R422" s="82">
        <f t="shared" si="311"/>
        <v>12659.68</v>
      </c>
      <c r="S422" s="82">
        <f t="shared" si="311"/>
        <v>9015.39</v>
      </c>
      <c r="T422" s="82">
        <f t="shared" si="311"/>
        <v>10476.51</v>
      </c>
      <c r="U422" s="82">
        <f t="shared" si="311"/>
        <v>9927.7200000000012</v>
      </c>
      <c r="V422" s="82">
        <f t="shared" si="311"/>
        <v>11119.42</v>
      </c>
      <c r="W422" s="82">
        <f t="shared" si="311"/>
        <v>10844.869999999999</v>
      </c>
      <c r="X422" s="82">
        <f t="shared" si="311"/>
        <v>20741.560000000005</v>
      </c>
      <c r="Y422" s="82">
        <f t="shared" si="311"/>
        <v>8803.68</v>
      </c>
      <c r="Z422" s="82">
        <f t="shared" si="311"/>
        <v>49593.340000000004</v>
      </c>
      <c r="AA422" s="82">
        <f t="shared" si="311"/>
        <v>17144.939999999999</v>
      </c>
      <c r="AB422" s="82">
        <f t="shared" si="311"/>
        <v>16514.030000000002</v>
      </c>
      <c r="AC422" s="82">
        <f t="shared" si="311"/>
        <v>17266.48</v>
      </c>
      <c r="AD422" s="82">
        <f t="shared" si="311"/>
        <v>22010.11</v>
      </c>
      <c r="AE422" s="82">
        <f>AE399+AE400</f>
        <v>10274.751459300001</v>
      </c>
      <c r="AF422" s="82">
        <f>AF399+AF400</f>
        <v>9076.2000424000016</v>
      </c>
      <c r="AG422" s="82">
        <f>AG399+AG400</f>
        <v>3563.8592265999996</v>
      </c>
      <c r="AH422" s="82">
        <f>AH399+AH400</f>
        <v>10274.7318196</v>
      </c>
      <c r="AI422" s="82">
        <f>AI399+AI400</f>
        <v>0</v>
      </c>
      <c r="AK422" s="450">
        <f t="shared" si="247"/>
        <v>14570.279788253089</v>
      </c>
      <c r="AL422" s="450">
        <f t="shared" si="248"/>
        <v>5982.9095084446699</v>
      </c>
      <c r="AM422" s="450">
        <f t="shared" si="249"/>
        <v>2746.9584522309056</v>
      </c>
      <c r="AN422" s="450">
        <f t="shared" si="250"/>
        <v>10739.837559868918</v>
      </c>
      <c r="AO422" s="450">
        <f t="shared" si="251"/>
        <v>12143.816324678599</v>
      </c>
      <c r="AP422" s="450">
        <f t="shared" si="252"/>
        <v>6175.9065893622401</v>
      </c>
      <c r="AQ422" s="450">
        <f t="shared" si="253"/>
        <v>5626.9148928661461</v>
      </c>
      <c r="AR422" s="450">
        <f t="shared" si="254"/>
        <v>9691.853410637761</v>
      </c>
      <c r="AS422" s="450">
        <f t="shared" si="255"/>
        <v>17062.741925888582</v>
      </c>
      <c r="AT422" s="450">
        <f t="shared" si="256"/>
        <v>18110.726075119735</v>
      </c>
      <c r="AU422" s="450">
        <f t="shared" si="257"/>
        <v>7349.8888328711864</v>
      </c>
      <c r="AV422" s="450">
        <f t="shared" si="258"/>
        <v>12773.466801209981</v>
      </c>
      <c r="AW422" s="450">
        <f t="shared" si="259"/>
        <v>6382.4955886059997</v>
      </c>
      <c r="AX422" s="450">
        <f t="shared" si="260"/>
        <v>4545.192840937736</v>
      </c>
      <c r="AY422" s="450">
        <f t="shared" si="261"/>
        <v>5281.8300983110666</v>
      </c>
      <c r="AZ422" s="450">
        <f t="shared" si="262"/>
        <v>5005.1525081925893</v>
      </c>
      <c r="BA422" s="450">
        <f t="shared" si="263"/>
        <v>5605.9591630955383</v>
      </c>
      <c r="BB422" s="450">
        <f t="shared" si="264"/>
        <v>5467.5422233425752</v>
      </c>
      <c r="BC422" s="450">
        <f t="shared" si="265"/>
        <v>10457.050668011094</v>
      </c>
      <c r="BD422" s="450">
        <f t="shared" si="266"/>
        <v>4438.4572724981099</v>
      </c>
      <c r="BE422" s="450">
        <f t="shared" si="267"/>
        <v>25002.944290395768</v>
      </c>
      <c r="BF422" s="450">
        <f t="shared" si="268"/>
        <v>8643.7811948575745</v>
      </c>
      <c r="BG422" s="450">
        <f t="shared" si="269"/>
        <v>8325.7020418452248</v>
      </c>
      <c r="BH422" s="450">
        <f t="shared" si="270"/>
        <v>8705.0567179228638</v>
      </c>
      <c r="BI422" s="450">
        <f t="shared" si="271"/>
        <v>11096.601966221326</v>
      </c>
      <c r="BJ422" s="450">
        <f t="shared" si="272"/>
        <v>5180.1116507688439</v>
      </c>
      <c r="BK422" s="450">
        <f t="shared" si="273"/>
        <v>4575.8507902193096</v>
      </c>
      <c r="BL422" s="450">
        <f t="shared" si="274"/>
        <v>1796.7528240988149</v>
      </c>
      <c r="BM422" s="450">
        <f t="shared" si="275"/>
        <v>5180.1017492311566</v>
      </c>
      <c r="BN422" s="450">
        <f t="shared" si="276"/>
        <v>0</v>
      </c>
    </row>
    <row r="423" spans="1:66">
      <c r="A423" s="12" t="s">
        <v>136</v>
      </c>
      <c r="B423" s="366">
        <v>37134</v>
      </c>
      <c r="C423" s="82">
        <f t="shared" si="298"/>
        <v>6557.2621445999994</v>
      </c>
      <c r="D423" s="82">
        <f t="shared" si="299"/>
        <v>6854.2206691270012</v>
      </c>
      <c r="F423" s="82">
        <f>F401+F402</f>
        <v>6995.6986899999993</v>
      </c>
      <c r="G423" s="82">
        <f t="shared" ref="G423:AE423" si="312">G401+G402</f>
        <v>5734.2117699999999</v>
      </c>
      <c r="H423" s="82">
        <f t="shared" si="312"/>
        <v>3149.75036</v>
      </c>
      <c r="I423" s="82">
        <f t="shared" si="312"/>
        <v>5607.2696899999992</v>
      </c>
      <c r="J423" s="82">
        <f t="shared" si="312"/>
        <v>8282.9707200000012</v>
      </c>
      <c r="K423" s="82">
        <f t="shared" si="312"/>
        <v>5103.4683100000002</v>
      </c>
      <c r="L423" s="82">
        <f t="shared" si="312"/>
        <v>4470.7413800000004</v>
      </c>
      <c r="M423" s="82">
        <f t="shared" si="312"/>
        <v>9246.9371399999982</v>
      </c>
      <c r="N423" s="82">
        <f t="shared" si="312"/>
        <v>11518.010289999998</v>
      </c>
      <c r="O423" s="82">
        <f t="shared" si="312"/>
        <v>11287.927770000002</v>
      </c>
      <c r="P423" s="82">
        <f t="shared" si="312"/>
        <v>7069.0870800000002</v>
      </c>
      <c r="Q423" s="82">
        <f t="shared" si="312"/>
        <v>8936.881109599999</v>
      </c>
      <c r="R423" s="82">
        <f t="shared" si="312"/>
        <v>6460.09</v>
      </c>
      <c r="S423" s="82">
        <f t="shared" si="312"/>
        <v>5361.11</v>
      </c>
      <c r="T423" s="82">
        <f t="shared" si="312"/>
        <v>5894.22</v>
      </c>
      <c r="U423" s="82">
        <f t="shared" si="312"/>
        <v>4565.0300000000007</v>
      </c>
      <c r="V423" s="82">
        <f t="shared" si="312"/>
        <v>6113.1</v>
      </c>
      <c r="W423" s="82">
        <f t="shared" si="312"/>
        <v>7368.28</v>
      </c>
      <c r="X423" s="82">
        <f t="shared" si="312"/>
        <v>8888.119999999999</v>
      </c>
      <c r="Y423" s="82">
        <f t="shared" si="312"/>
        <v>4298.41</v>
      </c>
      <c r="Z423" s="82">
        <f t="shared" si="312"/>
        <v>7211.9800000000014</v>
      </c>
      <c r="AA423" s="82">
        <f t="shared" si="312"/>
        <v>7229.9400000000005</v>
      </c>
      <c r="AB423" s="82">
        <f t="shared" si="312"/>
        <v>10384.02</v>
      </c>
      <c r="AC423" s="82">
        <f t="shared" si="312"/>
        <v>7782.0400000000009</v>
      </c>
      <c r="AD423" s="82">
        <f t="shared" si="312"/>
        <v>10624.36</v>
      </c>
      <c r="AE423" s="82">
        <f t="shared" si="312"/>
        <v>4659.9842527000001</v>
      </c>
      <c r="AF423" s="82">
        <f>AF401+AF402</f>
        <v>7605.7743926000003</v>
      </c>
      <c r="AG423" s="82">
        <f>AG401+AG402</f>
        <v>2095.3725435100064</v>
      </c>
      <c r="AH423" s="82">
        <f>AH401+AH402</f>
        <v>6557.2621445999994</v>
      </c>
      <c r="AI423" s="82">
        <f>AI401+AI402</f>
        <v>5124.5724308000008</v>
      </c>
      <c r="AK423" s="450">
        <f t="shared" si="247"/>
        <v>3526.9466549029489</v>
      </c>
      <c r="AL423" s="450">
        <f t="shared" si="248"/>
        <v>2890.9562742626667</v>
      </c>
      <c r="AM423" s="450">
        <f t="shared" si="249"/>
        <v>1587.9759818502646</v>
      </c>
      <c r="AN423" s="450">
        <f t="shared" si="250"/>
        <v>2826.9572422485498</v>
      </c>
      <c r="AO423" s="450">
        <f t="shared" si="251"/>
        <v>4175.9368389210995</v>
      </c>
      <c r="AP423" s="450">
        <f t="shared" si="252"/>
        <v>2572.9610839425259</v>
      </c>
      <c r="AQ423" s="450">
        <f t="shared" si="253"/>
        <v>2253.9659087471641</v>
      </c>
      <c r="AR423" s="450">
        <f t="shared" si="254"/>
        <v>4661.9294882782951</v>
      </c>
      <c r="AS423" s="450">
        <f t="shared" si="255"/>
        <v>5806.9121704058471</v>
      </c>
      <c r="AT423" s="450">
        <f t="shared" si="256"/>
        <v>5690.913924880263</v>
      </c>
      <c r="AU423" s="450">
        <f t="shared" si="257"/>
        <v>3563.9460952861104</v>
      </c>
      <c r="AV423" s="450">
        <f t="shared" si="258"/>
        <v>4505.6118525838156</v>
      </c>
      <c r="AW423" s="450">
        <f t="shared" si="259"/>
        <v>3256.9145449962189</v>
      </c>
      <c r="AX423" s="450">
        <f t="shared" si="260"/>
        <v>2702.8535417191829</v>
      </c>
      <c r="AY423" s="450">
        <f t="shared" si="261"/>
        <v>2971.6259137887573</v>
      </c>
      <c r="AZ423" s="450">
        <f t="shared" si="262"/>
        <v>2301.5023947567433</v>
      </c>
      <c r="BA423" s="450">
        <f t="shared" si="263"/>
        <v>3081.9763045122259</v>
      </c>
      <c r="BB423" s="450">
        <f t="shared" si="264"/>
        <v>3714.7869926896897</v>
      </c>
      <c r="BC423" s="450">
        <f t="shared" si="265"/>
        <v>4481.0284850012595</v>
      </c>
      <c r="BD423" s="450">
        <f t="shared" si="266"/>
        <v>2167.0834383665238</v>
      </c>
      <c r="BE423" s="450">
        <f t="shared" si="267"/>
        <v>3635.9868918578277</v>
      </c>
      <c r="BF423" s="450">
        <f t="shared" si="268"/>
        <v>3645.0415931434336</v>
      </c>
      <c r="BG423" s="450">
        <f t="shared" si="269"/>
        <v>5235.2004033274516</v>
      </c>
      <c r="BH423" s="450">
        <f t="shared" si="270"/>
        <v>3923.3879505923874</v>
      </c>
      <c r="BI423" s="450">
        <f t="shared" si="271"/>
        <v>5356.3700529367279</v>
      </c>
      <c r="BJ423" s="450">
        <f t="shared" si="272"/>
        <v>2349.3744656919584</v>
      </c>
      <c r="BK423" s="450">
        <f t="shared" si="273"/>
        <v>3834.522002823292</v>
      </c>
      <c r="BL423" s="450">
        <f t="shared" si="274"/>
        <v>1056.4015848298495</v>
      </c>
      <c r="BM423" s="450">
        <f t="shared" si="275"/>
        <v>3305.9047867910258</v>
      </c>
      <c r="BN423" s="450">
        <f t="shared" si="276"/>
        <v>2583.6009230148729</v>
      </c>
    </row>
    <row r="424" spans="1:66">
      <c r="A424" s="12" t="s">
        <v>267</v>
      </c>
      <c r="B424" s="366">
        <v>37164</v>
      </c>
      <c r="C424" s="82">
        <f t="shared" si="298"/>
        <v>6377.2725786999999</v>
      </c>
      <c r="D424" s="82">
        <f t="shared" si="299"/>
        <v>4654.9830336366667</v>
      </c>
      <c r="F424" s="82">
        <f>F403+F404</f>
        <v>4200.9894600000007</v>
      </c>
      <c r="G424" s="82">
        <f t="shared" ref="G424:AE424" si="313">G403+G404</f>
        <v>3356.0312399999993</v>
      </c>
      <c r="H424" s="82">
        <f t="shared" si="313"/>
        <v>2318.6764300000004</v>
      </c>
      <c r="I424" s="82">
        <f t="shared" si="313"/>
        <v>3346.1138900000005</v>
      </c>
      <c r="J424" s="82">
        <f t="shared" si="313"/>
        <v>3423.46922</v>
      </c>
      <c r="K424" s="82">
        <f t="shared" si="313"/>
        <v>3334.2130700000002</v>
      </c>
      <c r="L424" s="82">
        <f t="shared" si="313"/>
        <v>3728.9236000000001</v>
      </c>
      <c r="M424" s="82">
        <f t="shared" si="313"/>
        <v>7800.9875100000008</v>
      </c>
      <c r="N424" s="82">
        <f t="shared" si="313"/>
        <v>5309.7491899999995</v>
      </c>
      <c r="O424" s="82">
        <f t="shared" si="313"/>
        <v>6856.8557900000005</v>
      </c>
      <c r="P424" s="82">
        <f t="shared" si="313"/>
        <v>5750.07953</v>
      </c>
      <c r="Q424" s="82">
        <f t="shared" si="313"/>
        <v>8354.5541522999993</v>
      </c>
      <c r="R424" s="82">
        <f t="shared" si="313"/>
        <v>3153.42</v>
      </c>
      <c r="S424" s="82">
        <f t="shared" si="313"/>
        <v>3233.8</v>
      </c>
      <c r="T424" s="82">
        <f t="shared" si="313"/>
        <v>2724.66</v>
      </c>
      <c r="U424" s="82">
        <f t="shared" si="313"/>
        <v>3650.79</v>
      </c>
      <c r="V424" s="82">
        <f t="shared" si="313"/>
        <v>4327.95</v>
      </c>
      <c r="W424" s="82">
        <f t="shared" si="313"/>
        <v>5070.29</v>
      </c>
      <c r="X424" s="82">
        <f t="shared" si="313"/>
        <v>7733.4400000000005</v>
      </c>
      <c r="Y424" s="82">
        <f t="shared" si="313"/>
        <v>1821.35</v>
      </c>
      <c r="Z424" s="82">
        <f t="shared" si="313"/>
        <v>0</v>
      </c>
      <c r="AA424" s="82">
        <f t="shared" si="313"/>
        <v>7000.5400000000009</v>
      </c>
      <c r="AB424" s="82">
        <f t="shared" si="313"/>
        <v>7735.56</v>
      </c>
      <c r="AC424" s="82">
        <f t="shared" si="313"/>
        <v>4635.75</v>
      </c>
      <c r="AD424" s="82">
        <f t="shared" si="313"/>
        <v>9181.7199999999993</v>
      </c>
      <c r="AE424" s="82">
        <f t="shared" si="313"/>
        <v>4980.0964760000006</v>
      </c>
      <c r="AF424" s="82">
        <f>AF403+AF404</f>
        <v>3667.5352034999996</v>
      </c>
      <c r="AG424" s="82">
        <f>AG403+AG404</f>
        <v>3136.8044563999965</v>
      </c>
      <c r="AH424" s="82">
        <f>AH403+AH404</f>
        <v>6377.2725786999999</v>
      </c>
      <c r="AI424" s="82">
        <f>AI403+AI404</f>
        <v>3437.8692122000002</v>
      </c>
      <c r="AK424" s="450">
        <f t="shared" si="247"/>
        <v>2117.9679657171669</v>
      </c>
      <c r="AL424" s="450">
        <f t="shared" si="248"/>
        <v>1691.9744088732036</v>
      </c>
      <c r="AM424" s="450">
        <f t="shared" si="249"/>
        <v>1168.9823191328462</v>
      </c>
      <c r="AN424" s="450">
        <f t="shared" si="250"/>
        <v>1686.9744844971012</v>
      </c>
      <c r="AO424" s="450">
        <f t="shared" si="251"/>
        <v>1725.9738946307032</v>
      </c>
      <c r="AP424" s="450">
        <f t="shared" si="252"/>
        <v>1680.9745752457777</v>
      </c>
      <c r="AQ424" s="450">
        <f t="shared" si="253"/>
        <v>1879.971565414671</v>
      </c>
      <c r="AR424" s="450">
        <f t="shared" si="254"/>
        <v>3932.9405142425012</v>
      </c>
      <c r="AS424" s="450">
        <f t="shared" si="255"/>
        <v>2676.9595109654647</v>
      </c>
      <c r="AT424" s="450">
        <f t="shared" si="256"/>
        <v>3456.9477136375094</v>
      </c>
      <c r="AU424" s="450">
        <f t="shared" si="257"/>
        <v>2898.9561532644316</v>
      </c>
      <c r="AV424" s="450">
        <f t="shared" si="258"/>
        <v>4212.0262930678091</v>
      </c>
      <c r="AW424" s="450">
        <f t="shared" si="259"/>
        <v>1589.8260650365517</v>
      </c>
      <c r="AX424" s="450">
        <f t="shared" si="260"/>
        <v>1630.3503907234688</v>
      </c>
      <c r="AY424" s="450">
        <f t="shared" si="261"/>
        <v>1373.6627174187042</v>
      </c>
      <c r="AZ424" s="450">
        <f t="shared" si="262"/>
        <v>1840.5797832114947</v>
      </c>
      <c r="BA424" s="450">
        <f t="shared" si="263"/>
        <v>2181.9763045122259</v>
      </c>
      <c r="BB424" s="450">
        <f t="shared" si="264"/>
        <v>2556.2339299218552</v>
      </c>
      <c r="BC424" s="450">
        <f t="shared" si="265"/>
        <v>3898.8858079153015</v>
      </c>
      <c r="BD424" s="450">
        <f t="shared" si="266"/>
        <v>918.2505671792286</v>
      </c>
      <c r="BE424" s="450">
        <f t="shared" si="267"/>
        <v>0</v>
      </c>
      <c r="BF424" s="450">
        <f t="shared" si="268"/>
        <v>3529.3874464330734</v>
      </c>
      <c r="BG424" s="450">
        <f t="shared" si="269"/>
        <v>3899.9546256617091</v>
      </c>
      <c r="BH424" s="450">
        <f t="shared" si="270"/>
        <v>2337.1565414671036</v>
      </c>
      <c r="BI424" s="450">
        <f t="shared" si="271"/>
        <v>4629.0496596924622</v>
      </c>
      <c r="BJ424" s="450">
        <f t="shared" si="272"/>
        <v>2510.7620247038067</v>
      </c>
      <c r="BK424" s="450">
        <f t="shared" si="273"/>
        <v>1849.0220335265942</v>
      </c>
      <c r="BL424" s="450">
        <f t="shared" si="274"/>
        <v>1581.4491839677321</v>
      </c>
      <c r="BM424" s="450">
        <f t="shared" si="275"/>
        <v>3215.1613706579278</v>
      </c>
      <c r="BN424" s="450">
        <f t="shared" si="276"/>
        <v>1733.2337848248046</v>
      </c>
    </row>
    <row r="425" spans="1:66">
      <c r="F425" s="82"/>
      <c r="G425" s="82"/>
      <c r="H425" s="82"/>
      <c r="I425" s="82"/>
      <c r="J425" s="82"/>
      <c r="K425" s="82"/>
      <c r="L425" s="82"/>
      <c r="M425" s="82"/>
      <c r="N425" s="82"/>
      <c r="O425" s="82"/>
      <c r="P425" s="82"/>
      <c r="Q425" s="82"/>
      <c r="R425" s="82"/>
      <c r="S425" s="82"/>
      <c r="T425" s="82"/>
      <c r="U425" s="82"/>
      <c r="V425" s="82"/>
      <c r="W425" s="82"/>
      <c r="X425" s="82"/>
      <c r="Y425" s="82"/>
      <c r="Z425" s="82"/>
      <c r="AA425" s="82"/>
      <c r="AB425" s="82"/>
      <c r="AC425" s="82"/>
      <c r="AD425" s="82"/>
      <c r="AK425" s="450">
        <f t="shared" si="247"/>
        <v>0</v>
      </c>
      <c r="AL425" s="450">
        <f t="shared" si="248"/>
        <v>0</v>
      </c>
      <c r="AM425" s="450">
        <f t="shared" si="249"/>
        <v>0</v>
      </c>
      <c r="AN425" s="450">
        <f t="shared" si="250"/>
        <v>0</v>
      </c>
      <c r="AO425" s="450">
        <f t="shared" si="251"/>
        <v>0</v>
      </c>
      <c r="AP425" s="450">
        <f t="shared" si="252"/>
        <v>0</v>
      </c>
      <c r="AQ425" s="450">
        <f t="shared" si="253"/>
        <v>0</v>
      </c>
      <c r="AR425" s="450">
        <f t="shared" si="254"/>
        <v>0</v>
      </c>
      <c r="AS425" s="450">
        <f t="shared" si="255"/>
        <v>0</v>
      </c>
      <c r="AT425" s="450">
        <f t="shared" si="256"/>
        <v>0</v>
      </c>
      <c r="AU425" s="450">
        <f t="shared" si="257"/>
        <v>0</v>
      </c>
      <c r="AV425" s="450">
        <f t="shared" si="258"/>
        <v>0</v>
      </c>
      <c r="AW425" s="450">
        <f t="shared" si="259"/>
        <v>0</v>
      </c>
      <c r="AX425" s="450">
        <f t="shared" si="260"/>
        <v>0</v>
      </c>
      <c r="AY425" s="450">
        <f t="shared" si="261"/>
        <v>0</v>
      </c>
      <c r="AZ425" s="450">
        <f t="shared" si="262"/>
        <v>0</v>
      </c>
      <c r="BA425" s="450">
        <f t="shared" si="263"/>
        <v>0</v>
      </c>
      <c r="BB425" s="450">
        <f t="shared" si="264"/>
        <v>0</v>
      </c>
      <c r="BC425" s="450">
        <f t="shared" si="265"/>
        <v>0</v>
      </c>
      <c r="BD425" s="450">
        <f t="shared" si="266"/>
        <v>0</v>
      </c>
      <c r="BE425" s="450">
        <f t="shared" si="267"/>
        <v>0</v>
      </c>
      <c r="BF425" s="450">
        <f t="shared" si="268"/>
        <v>0</v>
      </c>
      <c r="BG425" s="450">
        <f t="shared" si="269"/>
        <v>0</v>
      </c>
      <c r="BH425" s="450">
        <f t="shared" si="270"/>
        <v>0</v>
      </c>
      <c r="BI425" s="450">
        <f t="shared" si="271"/>
        <v>0</v>
      </c>
      <c r="BJ425" s="450">
        <f t="shared" si="272"/>
        <v>0</v>
      </c>
      <c r="BK425" s="450">
        <f t="shared" si="273"/>
        <v>0</v>
      </c>
      <c r="BL425" s="450">
        <f t="shared" si="274"/>
        <v>0</v>
      </c>
      <c r="BM425" s="450">
        <f t="shared" si="275"/>
        <v>0</v>
      </c>
      <c r="BN425" s="450">
        <f t="shared" si="276"/>
        <v>0</v>
      </c>
    </row>
    <row r="426" spans="1:66">
      <c r="A426" s="6" t="s">
        <v>166</v>
      </c>
      <c r="D426" s="82">
        <f t="shared" ref="D426:R426" si="314">SUM(D413:D424)</f>
        <v>117308.67588916568</v>
      </c>
      <c r="F426" s="82">
        <f t="shared" si="314"/>
        <v>119015.96910000002</v>
      </c>
      <c r="G426" s="82">
        <f t="shared" si="314"/>
        <v>88191.026610000001</v>
      </c>
      <c r="H426" s="82">
        <f t="shared" si="314"/>
        <v>56727.241999999998</v>
      </c>
      <c r="I426" s="82">
        <f t="shared" si="314"/>
        <v>130026.37585000001</v>
      </c>
      <c r="J426" s="82">
        <f t="shared" si="314"/>
        <v>136073.97588000001</v>
      </c>
      <c r="K426" s="82">
        <f t="shared" si="314"/>
        <v>94488.543859999991</v>
      </c>
      <c r="L426" s="82">
        <f t="shared" si="314"/>
        <v>74284.918440000009</v>
      </c>
      <c r="M426" s="82">
        <f t="shared" si="314"/>
        <v>117270.68028</v>
      </c>
      <c r="N426" s="82">
        <f t="shared" si="314"/>
        <v>159177.43444000001</v>
      </c>
      <c r="O426" s="82">
        <f t="shared" si="314"/>
        <v>201988.65092000004</v>
      </c>
      <c r="P426" s="82">
        <f t="shared" si="314"/>
        <v>147500.74655000001</v>
      </c>
      <c r="Q426" s="82">
        <f t="shared" si="314"/>
        <v>179995.95539469999</v>
      </c>
      <c r="R426" s="82">
        <f t="shared" si="314"/>
        <v>134926.36000000002</v>
      </c>
      <c r="S426" s="82">
        <f>SUM(S413:S424)</f>
        <v>108195.23</v>
      </c>
      <c r="T426" s="82">
        <f t="shared" ref="T426:AE426" si="315">SUM(T413:T424)</f>
        <v>84463.61</v>
      </c>
      <c r="U426" s="82">
        <f t="shared" si="315"/>
        <v>78967.73</v>
      </c>
      <c r="V426" s="82">
        <f t="shared" si="315"/>
        <v>96280.99</v>
      </c>
      <c r="W426" s="82">
        <f t="shared" si="315"/>
        <v>88892.439999999988</v>
      </c>
      <c r="X426" s="82">
        <f t="shared" si="315"/>
        <v>154851.34</v>
      </c>
      <c r="Y426" s="82">
        <f t="shared" si="315"/>
        <v>93660.080000000016</v>
      </c>
      <c r="Z426" s="82">
        <f t="shared" si="315"/>
        <v>155639.31</v>
      </c>
      <c r="AA426" s="82">
        <f t="shared" si="315"/>
        <v>181268.72</v>
      </c>
      <c r="AB426" s="82">
        <f t="shared" si="315"/>
        <v>169693.31</v>
      </c>
      <c r="AC426" s="82">
        <f t="shared" si="315"/>
        <v>121035.03999999998</v>
      </c>
      <c r="AD426" s="82">
        <f t="shared" si="315"/>
        <v>125445.24</v>
      </c>
      <c r="AE426" s="82">
        <f t="shared" si="315"/>
        <v>110991.80764800002</v>
      </c>
      <c r="AF426" s="82">
        <f>SUM(AF413:AF424)</f>
        <v>87553.698029599997</v>
      </c>
      <c r="AG426" s="82">
        <f>SUM(AG413:AG424)</f>
        <v>51186.34053781</v>
      </c>
      <c r="AH426" s="82">
        <f>SUM(AH413:AH424)</f>
        <v>102437.7327484</v>
      </c>
      <c r="AI426" s="82">
        <f>SUM(AI413:AI424)</f>
        <v>69029.778386460559</v>
      </c>
      <c r="AK426" s="450">
        <f t="shared" si="247"/>
        <v>60003.009377363254</v>
      </c>
      <c r="AL426" s="450">
        <f t="shared" si="248"/>
        <v>44462.32750693219</v>
      </c>
      <c r="AM426" s="450">
        <f t="shared" si="249"/>
        <v>28599.567431308293</v>
      </c>
      <c r="AN426" s="450">
        <f t="shared" si="250"/>
        <v>65554.008495084447</v>
      </c>
      <c r="AO426" s="450">
        <f t="shared" si="251"/>
        <v>68602.962379631965</v>
      </c>
      <c r="AP426" s="450">
        <f t="shared" si="252"/>
        <v>47637.279485757492</v>
      </c>
      <c r="AQ426" s="450">
        <f t="shared" si="253"/>
        <v>37451.433546760782</v>
      </c>
      <c r="AR426" s="450">
        <f t="shared" si="254"/>
        <v>59123.105762540959</v>
      </c>
      <c r="AS426" s="450">
        <f t="shared" si="255"/>
        <v>80250.78620620117</v>
      </c>
      <c r="AT426" s="450">
        <f t="shared" si="256"/>
        <v>101834.45975296195</v>
      </c>
      <c r="AU426" s="450">
        <f t="shared" si="257"/>
        <v>74363.875245777672</v>
      </c>
      <c r="AV426" s="450">
        <f t="shared" si="258"/>
        <v>90746.637456365002</v>
      </c>
      <c r="AW426" s="450">
        <f t="shared" si="259"/>
        <v>68024.38114444165</v>
      </c>
      <c r="AX426" s="450">
        <f t="shared" si="260"/>
        <v>54547.632972019157</v>
      </c>
      <c r="AY426" s="450">
        <f t="shared" si="261"/>
        <v>42583.115704562639</v>
      </c>
      <c r="AZ426" s="450">
        <f t="shared" si="262"/>
        <v>39812.316612049406</v>
      </c>
      <c r="BA426" s="450">
        <f t="shared" si="263"/>
        <v>48540.957902697257</v>
      </c>
      <c r="BB426" s="450">
        <f t="shared" si="264"/>
        <v>44815.951600705819</v>
      </c>
      <c r="BC426" s="450">
        <f t="shared" si="265"/>
        <v>78069.745399546257</v>
      </c>
      <c r="BD426" s="450">
        <f t="shared" si="266"/>
        <v>47219.601714141674</v>
      </c>
      <c r="BE426" s="450">
        <f t="shared" si="267"/>
        <v>78467.007814469369</v>
      </c>
      <c r="BF426" s="450">
        <f t="shared" si="268"/>
        <v>91388.313587093522</v>
      </c>
      <c r="BG426" s="450">
        <f t="shared" si="269"/>
        <v>85552.462818250569</v>
      </c>
      <c r="BH426" s="450">
        <f t="shared" si="270"/>
        <v>61020.942777917808</v>
      </c>
      <c r="BI426" s="450">
        <f t="shared" si="271"/>
        <v>63244.38618603479</v>
      </c>
      <c r="BJ426" s="450">
        <f t="shared" si="272"/>
        <v>55957.553641542734</v>
      </c>
      <c r="BK426" s="450">
        <f t="shared" si="273"/>
        <v>44141.012366826311</v>
      </c>
      <c r="BL426" s="450">
        <f t="shared" si="274"/>
        <v>25806.070349286612</v>
      </c>
      <c r="BM426" s="450">
        <f t="shared" si="275"/>
        <v>51644.937105318881</v>
      </c>
      <c r="BN426" s="450">
        <f t="shared" si="276"/>
        <v>34802.005740590146</v>
      </c>
    </row>
    <row r="427" spans="1:66" ht="13.5" thickBot="1">
      <c r="A427" s="63"/>
      <c r="B427" s="63"/>
      <c r="C427" s="368"/>
      <c r="D427" s="364"/>
      <c r="E427" s="364"/>
      <c r="F427" s="63"/>
      <c r="G427" s="63"/>
      <c r="H427" s="63"/>
      <c r="I427" s="63"/>
      <c r="J427" s="63"/>
      <c r="K427" s="63"/>
      <c r="L427" s="63"/>
      <c r="M427" s="63"/>
      <c r="N427" s="63"/>
      <c r="O427" s="63"/>
      <c r="P427" s="63"/>
      <c r="Q427" s="63"/>
      <c r="R427" s="364"/>
      <c r="S427" s="364"/>
      <c r="T427" s="364"/>
      <c r="U427" s="364"/>
      <c r="V427" s="364"/>
      <c r="W427" s="364"/>
      <c r="X427" s="364"/>
      <c r="Y427" s="364"/>
      <c r="Z427" s="364"/>
      <c r="AA427" s="364"/>
      <c r="AB427" s="364"/>
      <c r="AC427" s="364"/>
      <c r="AD427" s="364"/>
      <c r="AE427" s="364"/>
      <c r="AF427" s="364"/>
      <c r="AG427" s="364"/>
      <c r="AH427" s="364"/>
      <c r="AI427" s="364"/>
      <c r="AK427" s="450">
        <f t="shared" si="247"/>
        <v>0</v>
      </c>
      <c r="AL427" s="450">
        <f t="shared" si="248"/>
        <v>0</v>
      </c>
      <c r="AM427" s="450">
        <f t="shared" si="249"/>
        <v>0</v>
      </c>
      <c r="AN427" s="450">
        <f t="shared" si="250"/>
        <v>0</v>
      </c>
      <c r="AO427" s="450">
        <f t="shared" si="251"/>
        <v>0</v>
      </c>
      <c r="AP427" s="450">
        <f t="shared" si="252"/>
        <v>0</v>
      </c>
      <c r="AQ427" s="450">
        <f t="shared" si="253"/>
        <v>0</v>
      </c>
      <c r="AR427" s="450">
        <f t="shared" si="254"/>
        <v>0</v>
      </c>
      <c r="AS427" s="450">
        <f t="shared" si="255"/>
        <v>0</v>
      </c>
      <c r="AT427" s="450">
        <f t="shared" si="256"/>
        <v>0</v>
      </c>
      <c r="AU427" s="450">
        <f t="shared" si="257"/>
        <v>0</v>
      </c>
      <c r="AV427" s="450">
        <f t="shared" si="258"/>
        <v>0</v>
      </c>
      <c r="AW427" s="450">
        <f t="shared" si="259"/>
        <v>0</v>
      </c>
      <c r="AX427" s="450">
        <f t="shared" si="260"/>
        <v>0</v>
      </c>
      <c r="AY427" s="450">
        <f t="shared" si="261"/>
        <v>0</v>
      </c>
      <c r="AZ427" s="450">
        <f t="shared" si="262"/>
        <v>0</v>
      </c>
      <c r="BA427" s="450">
        <f t="shared" si="263"/>
        <v>0</v>
      </c>
      <c r="BB427" s="450">
        <f t="shared" si="264"/>
        <v>0</v>
      </c>
      <c r="BC427" s="450">
        <f t="shared" si="265"/>
        <v>0</v>
      </c>
      <c r="BD427" s="450">
        <f t="shared" si="266"/>
        <v>0</v>
      </c>
      <c r="BE427" s="450">
        <f t="shared" si="267"/>
        <v>0</v>
      </c>
      <c r="BF427" s="450">
        <f t="shared" si="268"/>
        <v>0</v>
      </c>
      <c r="BG427" s="450">
        <f t="shared" si="269"/>
        <v>0</v>
      </c>
      <c r="BH427" s="450">
        <f t="shared" si="270"/>
        <v>0</v>
      </c>
      <c r="BI427" s="450">
        <f t="shared" si="271"/>
        <v>0</v>
      </c>
      <c r="BJ427" s="450">
        <f t="shared" si="272"/>
        <v>0</v>
      </c>
      <c r="BK427" s="450">
        <f t="shared" si="273"/>
        <v>0</v>
      </c>
      <c r="BL427" s="450">
        <f t="shared" si="274"/>
        <v>0</v>
      </c>
      <c r="BM427" s="450">
        <f t="shared" si="275"/>
        <v>0</v>
      </c>
      <c r="BN427" s="450">
        <f t="shared" si="276"/>
        <v>0</v>
      </c>
    </row>
    <row r="428" spans="1:66">
      <c r="A428" s="12"/>
      <c r="B428" s="12"/>
      <c r="C428" s="365"/>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50">
        <f t="shared" si="247"/>
        <v>0</v>
      </c>
      <c r="AL428" s="450">
        <f t="shared" si="248"/>
        <v>0</v>
      </c>
      <c r="AM428" s="450">
        <f t="shared" si="249"/>
        <v>0</v>
      </c>
      <c r="AN428" s="450">
        <f t="shared" si="250"/>
        <v>0</v>
      </c>
      <c r="AO428" s="450">
        <f t="shared" si="251"/>
        <v>0</v>
      </c>
      <c r="AP428" s="450">
        <f t="shared" si="252"/>
        <v>0</v>
      </c>
      <c r="AQ428" s="450">
        <f t="shared" si="253"/>
        <v>0</v>
      </c>
      <c r="AR428" s="450">
        <f t="shared" si="254"/>
        <v>0</v>
      </c>
      <c r="AS428" s="450">
        <f t="shared" si="255"/>
        <v>0</v>
      </c>
      <c r="AT428" s="450">
        <f t="shared" si="256"/>
        <v>0</v>
      </c>
      <c r="AU428" s="450">
        <f t="shared" si="257"/>
        <v>0</v>
      </c>
      <c r="AV428" s="450">
        <f t="shared" si="258"/>
        <v>0</v>
      </c>
      <c r="AW428" s="450">
        <f t="shared" si="259"/>
        <v>0</v>
      </c>
      <c r="AX428" s="450">
        <f t="shared" si="260"/>
        <v>0</v>
      </c>
      <c r="AY428" s="450">
        <f t="shared" si="261"/>
        <v>0</v>
      </c>
      <c r="AZ428" s="450">
        <f t="shared" si="262"/>
        <v>0</v>
      </c>
      <c r="BA428" s="450">
        <f t="shared" si="263"/>
        <v>0</v>
      </c>
      <c r="BB428" s="450">
        <f t="shared" si="264"/>
        <v>0</v>
      </c>
      <c r="BC428" s="450">
        <f t="shared" si="265"/>
        <v>0</v>
      </c>
      <c r="BD428" s="450">
        <f t="shared" si="266"/>
        <v>0</v>
      </c>
      <c r="BE428" s="450">
        <f t="shared" si="267"/>
        <v>0</v>
      </c>
      <c r="BF428" s="450">
        <f t="shared" si="268"/>
        <v>0</v>
      </c>
      <c r="BG428" s="450">
        <f t="shared" si="269"/>
        <v>0</v>
      </c>
      <c r="BH428" s="450">
        <f t="shared" si="270"/>
        <v>0</v>
      </c>
      <c r="BI428" s="450">
        <f t="shared" si="271"/>
        <v>0</v>
      </c>
      <c r="BJ428" s="450">
        <f t="shared" si="272"/>
        <v>0</v>
      </c>
      <c r="BK428" s="450">
        <f t="shared" si="273"/>
        <v>0</v>
      </c>
      <c r="BL428" s="450">
        <f t="shared" si="274"/>
        <v>0</v>
      </c>
      <c r="BM428" s="450">
        <f t="shared" si="275"/>
        <v>0</v>
      </c>
      <c r="BN428" s="450">
        <f t="shared" si="276"/>
        <v>0</v>
      </c>
    </row>
    <row r="429" spans="1:66">
      <c r="A429" s="12"/>
      <c r="B429" s="12"/>
      <c r="C429" s="365"/>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50">
        <f t="shared" si="247"/>
        <v>0</v>
      </c>
      <c r="AL429" s="450">
        <f t="shared" si="248"/>
        <v>0</v>
      </c>
      <c r="AM429" s="450">
        <f t="shared" si="249"/>
        <v>0</v>
      </c>
      <c r="AN429" s="450">
        <f t="shared" si="250"/>
        <v>0</v>
      </c>
      <c r="AO429" s="450">
        <f t="shared" si="251"/>
        <v>0</v>
      </c>
      <c r="AP429" s="450">
        <f t="shared" si="252"/>
        <v>0</v>
      </c>
      <c r="AQ429" s="450">
        <f t="shared" si="253"/>
        <v>0</v>
      </c>
      <c r="AR429" s="450">
        <f t="shared" si="254"/>
        <v>0</v>
      </c>
      <c r="AS429" s="450">
        <f t="shared" si="255"/>
        <v>0</v>
      </c>
      <c r="AT429" s="450">
        <f t="shared" si="256"/>
        <v>0</v>
      </c>
      <c r="AU429" s="450">
        <f t="shared" si="257"/>
        <v>0</v>
      </c>
      <c r="AV429" s="450">
        <f t="shared" si="258"/>
        <v>0</v>
      </c>
      <c r="AW429" s="450">
        <f t="shared" si="259"/>
        <v>0</v>
      </c>
      <c r="AX429" s="450">
        <f t="shared" si="260"/>
        <v>0</v>
      </c>
      <c r="AY429" s="450">
        <f t="shared" si="261"/>
        <v>0</v>
      </c>
      <c r="AZ429" s="450">
        <f t="shared" si="262"/>
        <v>0</v>
      </c>
      <c r="BA429" s="450">
        <f t="shared" si="263"/>
        <v>0</v>
      </c>
      <c r="BB429" s="450">
        <f t="shared" si="264"/>
        <v>0</v>
      </c>
      <c r="BC429" s="450">
        <f t="shared" si="265"/>
        <v>0</v>
      </c>
      <c r="BD429" s="450">
        <f t="shared" si="266"/>
        <v>0</v>
      </c>
      <c r="BE429" s="450">
        <f t="shared" si="267"/>
        <v>0</v>
      </c>
      <c r="BF429" s="450">
        <f t="shared" si="268"/>
        <v>0</v>
      </c>
      <c r="BG429" s="450">
        <f t="shared" si="269"/>
        <v>0</v>
      </c>
      <c r="BH429" s="450">
        <f t="shared" si="270"/>
        <v>0</v>
      </c>
      <c r="BI429" s="450">
        <f t="shared" si="271"/>
        <v>0</v>
      </c>
      <c r="BJ429" s="450">
        <f t="shared" si="272"/>
        <v>0</v>
      </c>
      <c r="BK429" s="450">
        <f t="shared" si="273"/>
        <v>0</v>
      </c>
      <c r="BL429" s="450">
        <f t="shared" si="274"/>
        <v>0</v>
      </c>
      <c r="BM429" s="450">
        <f t="shared" si="275"/>
        <v>0</v>
      </c>
      <c r="BN429" s="450">
        <f t="shared" si="276"/>
        <v>0</v>
      </c>
    </row>
    <row r="430" spans="1:66">
      <c r="A430" s="369" t="s">
        <v>268</v>
      </c>
      <c r="B430" s="12"/>
      <c r="C430" s="365"/>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50">
        <f t="shared" si="247"/>
        <v>0</v>
      </c>
      <c r="AL430" s="450">
        <f t="shared" si="248"/>
        <v>0</v>
      </c>
      <c r="AM430" s="450">
        <f t="shared" si="249"/>
        <v>0</v>
      </c>
      <c r="AN430" s="450">
        <f t="shared" si="250"/>
        <v>0</v>
      </c>
      <c r="AO430" s="450">
        <f t="shared" si="251"/>
        <v>0</v>
      </c>
      <c r="AP430" s="450">
        <f t="shared" si="252"/>
        <v>0</v>
      </c>
      <c r="AQ430" s="450">
        <f t="shared" si="253"/>
        <v>0</v>
      </c>
      <c r="AR430" s="450">
        <f t="shared" si="254"/>
        <v>0</v>
      </c>
      <c r="AS430" s="450">
        <f t="shared" si="255"/>
        <v>0</v>
      </c>
      <c r="AT430" s="450">
        <f t="shared" si="256"/>
        <v>0</v>
      </c>
      <c r="AU430" s="450">
        <f t="shared" si="257"/>
        <v>0</v>
      </c>
      <c r="AV430" s="450">
        <f t="shared" si="258"/>
        <v>0</v>
      </c>
      <c r="AW430" s="450">
        <f t="shared" si="259"/>
        <v>0</v>
      </c>
      <c r="AX430" s="450">
        <f t="shared" si="260"/>
        <v>0</v>
      </c>
      <c r="AY430" s="450">
        <f t="shared" si="261"/>
        <v>0</v>
      </c>
      <c r="AZ430" s="450">
        <f t="shared" si="262"/>
        <v>0</v>
      </c>
      <c r="BA430" s="450">
        <f t="shared" si="263"/>
        <v>0</v>
      </c>
      <c r="BB430" s="450">
        <f t="shared" si="264"/>
        <v>0</v>
      </c>
      <c r="BC430" s="450">
        <f t="shared" si="265"/>
        <v>0</v>
      </c>
      <c r="BD430" s="450">
        <f t="shared" si="266"/>
        <v>0</v>
      </c>
      <c r="BE430" s="450">
        <f t="shared" si="267"/>
        <v>0</v>
      </c>
      <c r="BF430" s="450">
        <f t="shared" si="268"/>
        <v>0</v>
      </c>
      <c r="BG430" s="450">
        <f t="shared" si="269"/>
        <v>0</v>
      </c>
      <c r="BH430" s="450">
        <f t="shared" si="270"/>
        <v>0</v>
      </c>
      <c r="BI430" s="450">
        <f t="shared" si="271"/>
        <v>0</v>
      </c>
      <c r="BJ430" s="450">
        <f t="shared" si="272"/>
        <v>0</v>
      </c>
      <c r="BK430" s="450">
        <f t="shared" si="273"/>
        <v>0</v>
      </c>
      <c r="BL430" s="450">
        <f t="shared" si="274"/>
        <v>0</v>
      </c>
      <c r="BM430" s="450">
        <f t="shared" si="275"/>
        <v>0</v>
      </c>
      <c r="BN430" s="450">
        <f t="shared" si="276"/>
        <v>0</v>
      </c>
    </row>
    <row r="431" spans="1:66" ht="13.5" thickBot="1">
      <c r="A431" s="367" t="s">
        <v>264</v>
      </c>
      <c r="B431" s="47"/>
      <c r="C431" s="358"/>
      <c r="D431" s="359"/>
      <c r="E431" s="359"/>
      <c r="F431" s="47"/>
      <c r="G431" s="47"/>
      <c r="H431" s="47"/>
      <c r="I431" s="47"/>
      <c r="J431" s="47"/>
      <c r="K431" s="47"/>
      <c r="L431" s="47"/>
      <c r="M431" s="47"/>
      <c r="N431" s="47"/>
      <c r="O431" s="47"/>
      <c r="P431" s="47"/>
      <c r="Q431" s="47"/>
      <c r="R431" s="359"/>
      <c r="S431" s="359"/>
      <c r="T431" s="359"/>
      <c r="U431" s="359"/>
      <c r="V431" s="359"/>
      <c r="W431" s="359"/>
      <c r="X431" s="359"/>
      <c r="Y431" s="359"/>
      <c r="Z431" s="359"/>
      <c r="AA431" s="359"/>
      <c r="AB431" s="359"/>
      <c r="AC431" s="359"/>
      <c r="AD431" s="359"/>
      <c r="AE431" s="359"/>
      <c r="AF431" s="359"/>
      <c r="AG431" s="359"/>
      <c r="AH431" s="359"/>
      <c r="AI431" s="359"/>
      <c r="AK431" s="450">
        <f t="shared" si="247"/>
        <v>0</v>
      </c>
      <c r="AL431" s="450">
        <f t="shared" si="248"/>
        <v>0</v>
      </c>
      <c r="AM431" s="450">
        <f t="shared" si="249"/>
        <v>0</v>
      </c>
      <c r="AN431" s="450">
        <f t="shared" si="250"/>
        <v>0</v>
      </c>
      <c r="AO431" s="450">
        <f t="shared" si="251"/>
        <v>0</v>
      </c>
      <c r="AP431" s="450">
        <f t="shared" si="252"/>
        <v>0</v>
      </c>
      <c r="AQ431" s="450">
        <f t="shared" si="253"/>
        <v>0</v>
      </c>
      <c r="AR431" s="450">
        <f t="shared" si="254"/>
        <v>0</v>
      </c>
      <c r="AS431" s="450">
        <f t="shared" si="255"/>
        <v>0</v>
      </c>
      <c r="AT431" s="450">
        <f t="shared" si="256"/>
        <v>0</v>
      </c>
      <c r="AU431" s="450">
        <f t="shared" si="257"/>
        <v>0</v>
      </c>
      <c r="AV431" s="450">
        <f t="shared" si="258"/>
        <v>0</v>
      </c>
      <c r="AW431" s="450">
        <f t="shared" si="259"/>
        <v>0</v>
      </c>
      <c r="AX431" s="450">
        <f t="shared" si="260"/>
        <v>0</v>
      </c>
      <c r="AY431" s="450">
        <f t="shared" si="261"/>
        <v>0</v>
      </c>
      <c r="AZ431" s="450">
        <f t="shared" si="262"/>
        <v>0</v>
      </c>
      <c r="BA431" s="450">
        <f t="shared" si="263"/>
        <v>0</v>
      </c>
      <c r="BB431" s="450">
        <f t="shared" si="264"/>
        <v>0</v>
      </c>
      <c r="BC431" s="450">
        <f t="shared" si="265"/>
        <v>0</v>
      </c>
      <c r="BD431" s="450">
        <f t="shared" si="266"/>
        <v>0</v>
      </c>
      <c r="BE431" s="450">
        <f t="shared" si="267"/>
        <v>0</v>
      </c>
      <c r="BF431" s="450">
        <f t="shared" si="268"/>
        <v>0</v>
      </c>
      <c r="BG431" s="450">
        <f t="shared" si="269"/>
        <v>0</v>
      </c>
      <c r="BH431" s="450">
        <f t="shared" si="270"/>
        <v>0</v>
      </c>
      <c r="BI431" s="450">
        <f t="shared" si="271"/>
        <v>0</v>
      </c>
      <c r="BJ431" s="450">
        <f t="shared" si="272"/>
        <v>0</v>
      </c>
      <c r="BK431" s="450">
        <f t="shared" si="273"/>
        <v>0</v>
      </c>
      <c r="BL431" s="450">
        <f t="shared" si="274"/>
        <v>0</v>
      </c>
      <c r="BM431" s="450">
        <f t="shared" si="275"/>
        <v>0</v>
      </c>
      <c r="BN431" s="450">
        <f t="shared" si="276"/>
        <v>0</v>
      </c>
    </row>
    <row r="432" spans="1:66" ht="13.5" thickTop="1">
      <c r="A432" s="12"/>
      <c r="B432" s="12"/>
      <c r="C432" s="365"/>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50">
        <f t="shared" si="247"/>
        <v>0</v>
      </c>
      <c r="AL432" s="450">
        <f t="shared" si="248"/>
        <v>0</v>
      </c>
      <c r="AM432" s="450">
        <f t="shared" si="249"/>
        <v>0</v>
      </c>
      <c r="AN432" s="450">
        <f t="shared" si="250"/>
        <v>0</v>
      </c>
      <c r="AO432" s="450">
        <f t="shared" si="251"/>
        <v>0</v>
      </c>
      <c r="AP432" s="450">
        <f t="shared" si="252"/>
        <v>0</v>
      </c>
      <c r="AQ432" s="450">
        <f t="shared" si="253"/>
        <v>0</v>
      </c>
      <c r="AR432" s="450">
        <f t="shared" si="254"/>
        <v>0</v>
      </c>
      <c r="AS432" s="450">
        <f t="shared" si="255"/>
        <v>0</v>
      </c>
      <c r="AT432" s="450">
        <f t="shared" si="256"/>
        <v>0</v>
      </c>
      <c r="AU432" s="450">
        <f t="shared" si="257"/>
        <v>0</v>
      </c>
      <c r="AV432" s="450">
        <f t="shared" si="258"/>
        <v>0</v>
      </c>
      <c r="AW432" s="450">
        <f t="shared" si="259"/>
        <v>0</v>
      </c>
      <c r="AX432" s="450">
        <f t="shared" si="260"/>
        <v>0</v>
      </c>
      <c r="AY432" s="450">
        <f t="shared" si="261"/>
        <v>0</v>
      </c>
      <c r="AZ432" s="450">
        <f t="shared" si="262"/>
        <v>0</v>
      </c>
      <c r="BA432" s="450">
        <f t="shared" si="263"/>
        <v>0</v>
      </c>
      <c r="BB432" s="450">
        <f t="shared" si="264"/>
        <v>0</v>
      </c>
      <c r="BC432" s="450">
        <f t="shared" si="265"/>
        <v>0</v>
      </c>
      <c r="BD432" s="450">
        <f t="shared" si="266"/>
        <v>0</v>
      </c>
      <c r="BE432" s="450">
        <f t="shared" si="267"/>
        <v>0</v>
      </c>
      <c r="BF432" s="450">
        <f t="shared" si="268"/>
        <v>0</v>
      </c>
      <c r="BG432" s="450">
        <f t="shared" si="269"/>
        <v>0</v>
      </c>
      <c r="BH432" s="450">
        <f t="shared" si="270"/>
        <v>0</v>
      </c>
      <c r="BI432" s="450">
        <f t="shared" si="271"/>
        <v>0</v>
      </c>
      <c r="BJ432" s="450">
        <f t="shared" si="272"/>
        <v>0</v>
      </c>
      <c r="BK432" s="450">
        <f t="shared" si="273"/>
        <v>0</v>
      </c>
      <c r="BL432" s="450">
        <f t="shared" si="274"/>
        <v>0</v>
      </c>
      <c r="BM432" s="450">
        <f t="shared" si="275"/>
        <v>0</v>
      </c>
      <c r="BN432" s="450">
        <f t="shared" si="276"/>
        <v>0</v>
      </c>
    </row>
    <row r="433" spans="1:66">
      <c r="A433" s="12" t="s">
        <v>266</v>
      </c>
      <c r="B433" s="12"/>
      <c r="C433" s="365"/>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50">
        <f t="shared" si="247"/>
        <v>1912.9710662969496</v>
      </c>
      <c r="AL433" s="450">
        <f t="shared" si="248"/>
        <v>2743.9584976052433</v>
      </c>
      <c r="AM433" s="450">
        <f t="shared" si="249"/>
        <v>2209.9665742374591</v>
      </c>
      <c r="AN433" s="450">
        <f t="shared" si="250"/>
        <v>3717.9437660700783</v>
      </c>
      <c r="AO433" s="450">
        <f t="shared" si="251"/>
        <v>2280.9655003781195</v>
      </c>
      <c r="AP433" s="450">
        <f t="shared" si="252"/>
        <v>2332.9647138895893</v>
      </c>
      <c r="AQ433" s="450">
        <f t="shared" si="253"/>
        <v>3267.9505722208219</v>
      </c>
      <c r="AR433" s="450">
        <f t="shared" si="254"/>
        <v>3221.9512679606755</v>
      </c>
      <c r="AS433" s="450">
        <f t="shared" si="255"/>
        <v>1810.9726090244515</v>
      </c>
      <c r="AT433" s="450">
        <f t="shared" si="256"/>
        <v>2642.9600252079654</v>
      </c>
      <c r="AU433" s="450">
        <f t="shared" si="257"/>
        <v>5891.9108847995967</v>
      </c>
      <c r="AV433" s="450">
        <f t="shared" si="258"/>
        <v>6241.7955927905223</v>
      </c>
      <c r="AW433" s="450">
        <f t="shared" si="259"/>
        <v>5171.3486261658691</v>
      </c>
      <c r="AX433" s="450">
        <f t="shared" si="260"/>
        <v>3745.7474161835144</v>
      </c>
      <c r="AY433" s="450">
        <f t="shared" si="261"/>
        <v>5421.3662717418711</v>
      </c>
      <c r="AZ433" s="450">
        <f t="shared" si="262"/>
        <v>3275.5734812200658</v>
      </c>
      <c r="BA433" s="450">
        <f t="shared" si="263"/>
        <v>2537.6354928157293</v>
      </c>
      <c r="BB433" s="450">
        <f t="shared" si="264"/>
        <v>3943.3879505923874</v>
      </c>
      <c r="BC433" s="450">
        <f t="shared" si="265"/>
        <v>2949.0597428787496</v>
      </c>
      <c r="BD433" s="450">
        <f t="shared" si="266"/>
        <v>4114.4945802873708</v>
      </c>
      <c r="BE433" s="450">
        <f t="shared" si="267"/>
        <v>2777.2271237711111</v>
      </c>
      <c r="BF433" s="450">
        <f t="shared" si="268"/>
        <v>5791.6561633476185</v>
      </c>
      <c r="BG433" s="450">
        <f t="shared" si="269"/>
        <v>5231.8326191076376</v>
      </c>
      <c r="BH433" s="450">
        <f t="shared" si="270"/>
        <v>2762.8837912780436</v>
      </c>
      <c r="BI433" s="450">
        <f t="shared" si="271"/>
        <v>2579.9243761028483</v>
      </c>
      <c r="BJ433" s="450">
        <f t="shared" si="272"/>
        <v>5210.0111985379381</v>
      </c>
      <c r="BK433" s="450">
        <f t="shared" si="273"/>
        <v>3607.6954335770101</v>
      </c>
      <c r="BL433" s="450">
        <f t="shared" si="274"/>
        <v>3872.4514291404084</v>
      </c>
      <c r="BM433" s="450">
        <f t="shared" si="275"/>
        <v>3356.7627271489787</v>
      </c>
      <c r="BN433" s="450">
        <f t="shared" si="276"/>
        <v>4043.3288446181</v>
      </c>
    </row>
    <row r="434" spans="1:66">
      <c r="A434" s="12" t="s">
        <v>45</v>
      </c>
      <c r="B434" s="12"/>
      <c r="C434" s="365"/>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50">
        <f t="shared" si="247"/>
        <v>10252.261693975295</v>
      </c>
      <c r="AL434" s="450">
        <f t="shared" si="248"/>
        <v>11060.832704814722</v>
      </c>
      <c r="AM434" s="450">
        <f t="shared" si="249"/>
        <v>6599.9001764557588</v>
      </c>
      <c r="AN434" s="450">
        <f t="shared" si="250"/>
        <v>11468.826533904714</v>
      </c>
      <c r="AO434" s="450">
        <f t="shared" si="251"/>
        <v>14024.787874968491</v>
      </c>
      <c r="AP434" s="450">
        <f t="shared" si="252"/>
        <v>10985.83383917318</v>
      </c>
      <c r="AQ434" s="450">
        <f t="shared" si="253"/>
        <v>7362.8886362490548</v>
      </c>
      <c r="AR434" s="450">
        <f t="shared" si="254"/>
        <v>11099.832114948324</v>
      </c>
      <c r="AS434" s="450">
        <f t="shared" si="255"/>
        <v>9905.8501739349649</v>
      </c>
      <c r="AT434" s="450">
        <f t="shared" si="256"/>
        <v>27388.585747416182</v>
      </c>
      <c r="AU434" s="450">
        <f t="shared" si="257"/>
        <v>18705.717075875978</v>
      </c>
      <c r="AV434" s="450">
        <f t="shared" si="258"/>
        <v>19391.746699672298</v>
      </c>
      <c r="AW434" s="450">
        <f t="shared" si="259"/>
        <v>19610.027728762292</v>
      </c>
      <c r="AX434" s="450">
        <f t="shared" si="260"/>
        <v>14596.294429039575</v>
      </c>
      <c r="AY434" s="450">
        <f t="shared" si="261"/>
        <v>9524.8399294176961</v>
      </c>
      <c r="AZ434" s="450">
        <f t="shared" si="262"/>
        <v>7008.5606251575491</v>
      </c>
      <c r="BA434" s="450">
        <f t="shared" si="263"/>
        <v>12386.785984371061</v>
      </c>
      <c r="BB434" s="450">
        <f t="shared" si="264"/>
        <v>11311.298210234434</v>
      </c>
      <c r="BC434" s="450">
        <f t="shared" si="265"/>
        <v>19349.352155281067</v>
      </c>
      <c r="BD434" s="450">
        <f t="shared" si="266"/>
        <v>12831.741870431057</v>
      </c>
      <c r="BE434" s="450">
        <f t="shared" si="267"/>
        <v>9103.2215780186525</v>
      </c>
      <c r="BF434" s="450">
        <f t="shared" si="268"/>
        <v>31045.142425006299</v>
      </c>
      <c r="BG434" s="450">
        <f t="shared" si="269"/>
        <v>20106.478447189311</v>
      </c>
      <c r="BH434" s="450">
        <f t="shared" si="270"/>
        <v>16516.707839677336</v>
      </c>
      <c r="BI434" s="450">
        <f t="shared" si="271"/>
        <v>11026.417948071587</v>
      </c>
      <c r="BJ434" s="450">
        <f t="shared" si="272"/>
        <v>19951.47823372826</v>
      </c>
      <c r="BK434" s="450">
        <f t="shared" si="273"/>
        <v>12753.377105066802</v>
      </c>
      <c r="BL434" s="450">
        <f t="shared" si="274"/>
        <v>6767.807636854046</v>
      </c>
      <c r="BM434" s="450">
        <f t="shared" si="275"/>
        <v>13921.509437055711</v>
      </c>
      <c r="BN434" s="450">
        <f t="shared" si="276"/>
        <v>8782.0671711620871</v>
      </c>
    </row>
    <row r="435" spans="1:66">
      <c r="A435" s="12" t="s">
        <v>46</v>
      </c>
      <c r="B435" s="12"/>
      <c r="C435" s="365"/>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50">
        <f t="shared" si="247"/>
        <v>22384.661431812452</v>
      </c>
      <c r="AL435" s="450">
        <f t="shared" si="248"/>
        <v>14073.787133854299</v>
      </c>
      <c r="AM435" s="450">
        <f t="shared" si="249"/>
        <v>7928.8800756238979</v>
      </c>
      <c r="AN435" s="450">
        <f t="shared" si="250"/>
        <v>27456.584718931186</v>
      </c>
      <c r="AO435" s="450">
        <f t="shared" si="251"/>
        <v>28033.575991933452</v>
      </c>
      <c r="AP435" s="450">
        <f t="shared" si="252"/>
        <v>18087.726422989665</v>
      </c>
      <c r="AQ435" s="450">
        <f t="shared" si="253"/>
        <v>11058.832735064279</v>
      </c>
      <c r="AR435" s="450">
        <f t="shared" si="254"/>
        <v>18527.719768086714</v>
      </c>
      <c r="AS435" s="450">
        <f t="shared" si="255"/>
        <v>31104.529543735815</v>
      </c>
      <c r="AT435" s="450">
        <f t="shared" si="256"/>
        <v>34291.48134106378</v>
      </c>
      <c r="AU435" s="450">
        <f t="shared" si="257"/>
        <v>23525.644174439123</v>
      </c>
      <c r="AV435" s="450">
        <f t="shared" si="258"/>
        <v>29981.536529014367</v>
      </c>
      <c r="AW435" s="450">
        <f t="shared" si="259"/>
        <v>20720.352911520036</v>
      </c>
      <c r="AX435" s="450">
        <f t="shared" si="260"/>
        <v>19695.442399798332</v>
      </c>
      <c r="AY435" s="450">
        <f t="shared" si="261"/>
        <v>9558.6891857827068</v>
      </c>
      <c r="AZ435" s="450">
        <f t="shared" si="262"/>
        <v>12365.560877237207</v>
      </c>
      <c r="BA435" s="450">
        <f t="shared" si="263"/>
        <v>14520.418452230904</v>
      </c>
      <c r="BB435" s="450">
        <f t="shared" si="264"/>
        <v>9889.3924880262166</v>
      </c>
      <c r="BC435" s="450">
        <f t="shared" si="265"/>
        <v>27695.810436097807</v>
      </c>
      <c r="BD435" s="450">
        <f t="shared" si="266"/>
        <v>11707.522056970003</v>
      </c>
      <c r="BE435" s="450">
        <f t="shared" si="267"/>
        <v>30788.757247290145</v>
      </c>
      <c r="BF435" s="450">
        <f t="shared" si="268"/>
        <v>24921.875472649353</v>
      </c>
      <c r="BG435" s="450">
        <f t="shared" si="269"/>
        <v>27246.397781699015</v>
      </c>
      <c r="BH435" s="450">
        <f t="shared" si="270"/>
        <v>14973.677842198133</v>
      </c>
      <c r="BI435" s="450">
        <f t="shared" si="271"/>
        <v>20483.861860347872</v>
      </c>
      <c r="BJ435" s="450">
        <f t="shared" si="272"/>
        <v>11782.54178895891</v>
      </c>
      <c r="BK435" s="450">
        <f t="shared" si="273"/>
        <v>9889.3004242500629</v>
      </c>
      <c r="BL435" s="450">
        <f t="shared" si="274"/>
        <v>5867.3212567179226</v>
      </c>
      <c r="BM435" s="450">
        <f t="shared" si="275"/>
        <v>15065.61213249307</v>
      </c>
      <c r="BN435" s="450">
        <f t="shared" si="276"/>
        <v>10072.227657474163</v>
      </c>
    </row>
    <row r="436" spans="1:66">
      <c r="A436" s="12" t="s">
        <v>47</v>
      </c>
      <c r="B436" s="12"/>
      <c r="C436" s="365"/>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50">
        <f t="shared" si="247"/>
        <v>14570.279788253089</v>
      </c>
      <c r="AL436" s="450">
        <f t="shared" si="248"/>
        <v>5982.9095084446699</v>
      </c>
      <c r="AM436" s="450">
        <f t="shared" si="249"/>
        <v>2746.9584522309056</v>
      </c>
      <c r="AN436" s="450">
        <f t="shared" si="250"/>
        <v>10739.837559868918</v>
      </c>
      <c r="AO436" s="450">
        <f t="shared" si="251"/>
        <v>12143.816324678599</v>
      </c>
      <c r="AP436" s="450">
        <f t="shared" si="252"/>
        <v>6175.9065893622401</v>
      </c>
      <c r="AQ436" s="450">
        <f t="shared" si="253"/>
        <v>5626.9148928661461</v>
      </c>
      <c r="AR436" s="450">
        <f t="shared" si="254"/>
        <v>9691.853410637761</v>
      </c>
      <c r="AS436" s="450">
        <f t="shared" si="255"/>
        <v>17062.741925888582</v>
      </c>
      <c r="AT436" s="450">
        <f t="shared" si="256"/>
        <v>18110.726075119735</v>
      </c>
      <c r="AU436" s="450">
        <f t="shared" si="257"/>
        <v>7349.8888328711864</v>
      </c>
      <c r="AV436" s="450">
        <f t="shared" si="258"/>
        <v>12773.466801209981</v>
      </c>
      <c r="AW436" s="450">
        <f t="shared" si="259"/>
        <v>6382.4955886059997</v>
      </c>
      <c r="AX436" s="450">
        <f t="shared" si="260"/>
        <v>4545.192840937736</v>
      </c>
      <c r="AY436" s="450">
        <f t="shared" si="261"/>
        <v>5281.8300983110666</v>
      </c>
      <c r="AZ436" s="450">
        <f t="shared" si="262"/>
        <v>5005.1525081925893</v>
      </c>
      <c r="BA436" s="450">
        <f t="shared" si="263"/>
        <v>5605.9591630955383</v>
      </c>
      <c r="BB436" s="450">
        <f t="shared" si="264"/>
        <v>5467.5422233425752</v>
      </c>
      <c r="BC436" s="450">
        <f t="shared" si="265"/>
        <v>10457.050668011094</v>
      </c>
      <c r="BD436" s="450">
        <f t="shared" si="266"/>
        <v>4438.4572724981099</v>
      </c>
      <c r="BE436" s="450">
        <f t="shared" si="267"/>
        <v>25002.944290395768</v>
      </c>
      <c r="BF436" s="450">
        <f t="shared" si="268"/>
        <v>8643.7811948575745</v>
      </c>
      <c r="BG436" s="450">
        <f t="shared" si="269"/>
        <v>8325.7020418452248</v>
      </c>
      <c r="BH436" s="450">
        <f t="shared" si="270"/>
        <v>8705.0567179228638</v>
      </c>
      <c r="BI436" s="450">
        <f t="shared" si="271"/>
        <v>11096.601966221326</v>
      </c>
      <c r="BJ436" s="450">
        <f t="shared" si="272"/>
        <v>5180.1116507688439</v>
      </c>
      <c r="BK436" s="450">
        <f t="shared" si="273"/>
        <v>4575.8507902193096</v>
      </c>
      <c r="BL436" s="450">
        <f t="shared" si="274"/>
        <v>1796.7528240988149</v>
      </c>
      <c r="BM436" s="450">
        <f t="shared" si="275"/>
        <v>5180.1017492311566</v>
      </c>
      <c r="BN436" s="450">
        <f t="shared" si="276"/>
        <v>0</v>
      </c>
    </row>
    <row r="437" spans="1:66">
      <c r="A437" s="12"/>
      <c r="B437" s="12"/>
      <c r="C437" s="365"/>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50">
        <f t="shared" si="247"/>
        <v>0</v>
      </c>
      <c r="AL437" s="450">
        <f t="shared" si="248"/>
        <v>0</v>
      </c>
      <c r="AM437" s="450">
        <f t="shared" si="249"/>
        <v>0</v>
      </c>
      <c r="AN437" s="450">
        <f t="shared" si="250"/>
        <v>0</v>
      </c>
      <c r="AO437" s="450">
        <f t="shared" si="251"/>
        <v>0</v>
      </c>
      <c r="AP437" s="450">
        <f t="shared" si="252"/>
        <v>0</v>
      </c>
      <c r="AQ437" s="450">
        <f t="shared" si="253"/>
        <v>0</v>
      </c>
      <c r="AR437" s="450">
        <f t="shared" si="254"/>
        <v>0</v>
      </c>
      <c r="AS437" s="450">
        <f t="shared" si="255"/>
        <v>0</v>
      </c>
      <c r="AT437" s="450">
        <f t="shared" si="256"/>
        <v>0</v>
      </c>
      <c r="AU437" s="450">
        <f t="shared" si="257"/>
        <v>0</v>
      </c>
      <c r="AV437" s="450">
        <f t="shared" si="258"/>
        <v>0</v>
      </c>
      <c r="AW437" s="450">
        <f t="shared" si="259"/>
        <v>0</v>
      </c>
      <c r="AX437" s="450">
        <f t="shared" si="260"/>
        <v>0</v>
      </c>
      <c r="AY437" s="450">
        <f t="shared" si="261"/>
        <v>0</v>
      </c>
      <c r="AZ437" s="450">
        <f t="shared" si="262"/>
        <v>0</v>
      </c>
      <c r="BA437" s="450">
        <f t="shared" si="263"/>
        <v>0</v>
      </c>
      <c r="BB437" s="450">
        <f t="shared" si="264"/>
        <v>0</v>
      </c>
      <c r="BC437" s="450">
        <f t="shared" si="265"/>
        <v>0</v>
      </c>
      <c r="BD437" s="450">
        <f t="shared" si="266"/>
        <v>0</v>
      </c>
      <c r="BE437" s="450">
        <f t="shared" si="267"/>
        <v>0</v>
      </c>
      <c r="BF437" s="450">
        <f t="shared" si="268"/>
        <v>0</v>
      </c>
      <c r="BG437" s="450">
        <f t="shared" si="269"/>
        <v>0</v>
      </c>
      <c r="BH437" s="450">
        <f t="shared" si="270"/>
        <v>0</v>
      </c>
      <c r="BI437" s="450">
        <f t="shared" si="271"/>
        <v>0</v>
      </c>
      <c r="BJ437" s="450">
        <f t="shared" si="272"/>
        <v>0</v>
      </c>
      <c r="BK437" s="450">
        <f t="shared" si="273"/>
        <v>0</v>
      </c>
      <c r="BL437" s="450">
        <f t="shared" si="274"/>
        <v>0</v>
      </c>
      <c r="BM437" s="450">
        <f t="shared" si="275"/>
        <v>0</v>
      </c>
      <c r="BN437" s="450">
        <f t="shared" si="276"/>
        <v>0</v>
      </c>
    </row>
    <row r="438" spans="1:66">
      <c r="A438" s="6" t="s">
        <v>166</v>
      </c>
      <c r="B438" s="12"/>
      <c r="C438" s="365"/>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50">
        <f t="shared" si="247"/>
        <v>49120.173980337786</v>
      </c>
      <c r="AL438" s="450">
        <f t="shared" si="248"/>
        <v>33861.487844718933</v>
      </c>
      <c r="AM438" s="450">
        <f t="shared" si="249"/>
        <v>19485.705278548019</v>
      </c>
      <c r="AN438" s="450">
        <f t="shared" si="250"/>
        <v>53383.192578774899</v>
      </c>
      <c r="AO438" s="450">
        <f t="shared" si="251"/>
        <v>56483.145691958671</v>
      </c>
      <c r="AP438" s="450">
        <f t="shared" si="252"/>
        <v>37582.43156541467</v>
      </c>
      <c r="AQ438" s="450">
        <f t="shared" si="253"/>
        <v>27316.586836400304</v>
      </c>
      <c r="AR438" s="450">
        <f t="shared" si="254"/>
        <v>42541.356561633467</v>
      </c>
      <c r="AS438" s="450">
        <f t="shared" si="255"/>
        <v>59884.094252583818</v>
      </c>
      <c r="AT438" s="450">
        <f t="shared" si="256"/>
        <v>82433.753188807663</v>
      </c>
      <c r="AU438" s="450">
        <f t="shared" si="257"/>
        <v>55473.160967985888</v>
      </c>
      <c r="AV438" s="450">
        <f t="shared" si="258"/>
        <v>68388.545622687176</v>
      </c>
      <c r="AW438" s="450">
        <f t="shared" si="259"/>
        <v>51884.224855054192</v>
      </c>
      <c r="AX438" s="450">
        <f t="shared" si="260"/>
        <v>42582.677085959163</v>
      </c>
      <c r="AY438" s="450">
        <f t="shared" si="261"/>
        <v>29786.725485253344</v>
      </c>
      <c r="AZ438" s="450">
        <f t="shared" si="262"/>
        <v>27654.84749180741</v>
      </c>
      <c r="BA438" s="450">
        <f t="shared" si="263"/>
        <v>35050.799092513233</v>
      </c>
      <c r="BB438" s="450">
        <f t="shared" si="264"/>
        <v>30611.62087219561</v>
      </c>
      <c r="BC438" s="450">
        <f t="shared" si="265"/>
        <v>60451.273002268717</v>
      </c>
      <c r="BD438" s="450">
        <f t="shared" si="266"/>
        <v>33092.21578018654</v>
      </c>
      <c r="BE438" s="450">
        <f t="shared" si="267"/>
        <v>67672.150239475668</v>
      </c>
      <c r="BF438" s="450">
        <f t="shared" si="268"/>
        <v>70402.455255860841</v>
      </c>
      <c r="BG438" s="450">
        <f t="shared" si="269"/>
        <v>60910.41088984118</v>
      </c>
      <c r="BH438" s="450">
        <f t="shared" si="270"/>
        <v>42958.326191076376</v>
      </c>
      <c r="BI438" s="450">
        <f t="shared" si="271"/>
        <v>45186.806150743636</v>
      </c>
      <c r="BJ438" s="450">
        <f t="shared" si="272"/>
        <v>42124.14287199395</v>
      </c>
      <c r="BK438" s="450">
        <f t="shared" si="273"/>
        <v>30826.223753113183</v>
      </c>
      <c r="BL438" s="450">
        <f t="shared" si="274"/>
        <v>18304.33314681119</v>
      </c>
      <c r="BM438" s="450">
        <f t="shared" si="275"/>
        <v>37523.986045928919</v>
      </c>
      <c r="BN438" s="450">
        <f t="shared" si="276"/>
        <v>22897.623673254348</v>
      </c>
    </row>
    <row r="439" spans="1:66">
      <c r="A439" s="6" t="s">
        <v>269</v>
      </c>
      <c r="B439" s="12"/>
      <c r="C439" s="365"/>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50">
        <f t="shared" si="247"/>
        <v>0</v>
      </c>
      <c r="AL439" s="450">
        <f t="shared" si="248"/>
        <v>0</v>
      </c>
      <c r="AM439" s="450">
        <f t="shared" si="249"/>
        <v>0</v>
      </c>
      <c r="AN439" s="450">
        <f t="shared" si="250"/>
        <v>0</v>
      </c>
      <c r="AO439" s="450">
        <f t="shared" si="251"/>
        <v>0</v>
      </c>
      <c r="AP439" s="450">
        <f t="shared" si="252"/>
        <v>0</v>
      </c>
      <c r="AQ439" s="450">
        <f t="shared" si="253"/>
        <v>0</v>
      </c>
      <c r="AR439" s="450">
        <f t="shared" si="254"/>
        <v>0</v>
      </c>
      <c r="AS439" s="450">
        <f t="shared" si="255"/>
        <v>0</v>
      </c>
      <c r="AT439" s="450">
        <f t="shared" si="256"/>
        <v>0</v>
      </c>
      <c r="AU439" s="450">
        <f t="shared" si="257"/>
        <v>0</v>
      </c>
      <c r="AV439" s="450">
        <f t="shared" si="258"/>
        <v>0</v>
      </c>
      <c r="AW439" s="450">
        <f t="shared" si="259"/>
        <v>0</v>
      </c>
      <c r="AX439" s="450">
        <f t="shared" si="260"/>
        <v>0</v>
      </c>
      <c r="AY439" s="450">
        <f t="shared" si="261"/>
        <v>0</v>
      </c>
      <c r="AZ439" s="450">
        <f t="shared" si="262"/>
        <v>0</v>
      </c>
      <c r="BA439" s="450">
        <f t="shared" si="263"/>
        <v>0</v>
      </c>
      <c r="BB439" s="450">
        <f t="shared" si="264"/>
        <v>0</v>
      </c>
      <c r="BC439" s="450">
        <f t="shared" si="265"/>
        <v>0</v>
      </c>
      <c r="BD439" s="450">
        <f t="shared" si="266"/>
        <v>0</v>
      </c>
      <c r="BE439" s="450">
        <f t="shared" si="267"/>
        <v>0</v>
      </c>
      <c r="BF439" s="450">
        <f t="shared" si="268"/>
        <v>0</v>
      </c>
      <c r="BG439" s="450">
        <f t="shared" si="269"/>
        <v>0</v>
      </c>
      <c r="BH439" s="450">
        <f t="shared" si="270"/>
        <v>0</v>
      </c>
      <c r="BI439" s="450">
        <f t="shared" si="271"/>
        <v>0</v>
      </c>
      <c r="BJ439" s="450">
        <f t="shared" si="272"/>
        <v>0</v>
      </c>
      <c r="BK439" s="450">
        <f t="shared" si="273"/>
        <v>0</v>
      </c>
      <c r="BL439" s="450">
        <f t="shared" si="274"/>
        <v>0</v>
      </c>
      <c r="BM439" s="450">
        <f t="shared" si="275"/>
        <v>0</v>
      </c>
      <c r="BN439" s="450">
        <f t="shared" si="276"/>
        <v>0</v>
      </c>
    </row>
    <row r="440" spans="1:66">
      <c r="AK440" s="450">
        <f t="shared" si="247"/>
        <v>0</v>
      </c>
      <c r="AL440" s="450">
        <f t="shared" si="248"/>
        <v>0</v>
      </c>
      <c r="AM440" s="450">
        <f t="shared" si="249"/>
        <v>0</v>
      </c>
      <c r="AN440" s="450">
        <f t="shared" si="250"/>
        <v>0</v>
      </c>
      <c r="AO440" s="450">
        <f t="shared" si="251"/>
        <v>0</v>
      </c>
      <c r="AP440" s="450">
        <f t="shared" si="252"/>
        <v>0</v>
      </c>
      <c r="AQ440" s="450">
        <f t="shared" si="253"/>
        <v>0</v>
      </c>
      <c r="AR440" s="450">
        <f t="shared" si="254"/>
        <v>0</v>
      </c>
      <c r="AS440" s="450">
        <f t="shared" si="255"/>
        <v>0</v>
      </c>
      <c r="AT440" s="450">
        <f t="shared" si="256"/>
        <v>0</v>
      </c>
      <c r="AU440" s="450">
        <f t="shared" si="257"/>
        <v>0</v>
      </c>
      <c r="AV440" s="450">
        <f t="shared" si="258"/>
        <v>0</v>
      </c>
      <c r="AW440" s="450">
        <f t="shared" si="259"/>
        <v>0</v>
      </c>
      <c r="AX440" s="450">
        <f t="shared" si="260"/>
        <v>0</v>
      </c>
      <c r="AY440" s="450">
        <f t="shared" si="261"/>
        <v>0</v>
      </c>
      <c r="AZ440" s="450">
        <f t="shared" si="262"/>
        <v>0</v>
      </c>
      <c r="BA440" s="450">
        <f t="shared" si="263"/>
        <v>0</v>
      </c>
      <c r="BB440" s="450">
        <f t="shared" si="264"/>
        <v>0</v>
      </c>
      <c r="BC440" s="450">
        <f t="shared" si="265"/>
        <v>0</v>
      </c>
      <c r="BD440" s="450">
        <f t="shared" si="266"/>
        <v>0</v>
      </c>
      <c r="BE440" s="450">
        <f t="shared" si="267"/>
        <v>0</v>
      </c>
      <c r="BF440" s="450">
        <f t="shared" si="268"/>
        <v>0</v>
      </c>
      <c r="BG440" s="450">
        <f t="shared" si="269"/>
        <v>0</v>
      </c>
      <c r="BH440" s="450">
        <f t="shared" si="270"/>
        <v>0</v>
      </c>
      <c r="BI440" s="450">
        <f t="shared" si="271"/>
        <v>0</v>
      </c>
      <c r="BJ440" s="450">
        <f t="shared" si="272"/>
        <v>0</v>
      </c>
      <c r="BK440" s="450">
        <f t="shared" si="273"/>
        <v>0</v>
      </c>
      <c r="BL440" s="450">
        <f t="shared" si="274"/>
        <v>0</v>
      </c>
      <c r="BM440" s="450">
        <f t="shared" si="275"/>
        <v>0</v>
      </c>
      <c r="BN440" s="450">
        <f t="shared" si="276"/>
        <v>0</v>
      </c>
    </row>
    <row r="441" spans="1:66">
      <c r="A441" s="6" t="s">
        <v>270</v>
      </c>
      <c r="D441" s="82">
        <f>MAX(F438:AI438)</f>
        <v>163507.34945000001</v>
      </c>
      <c r="G441" s="82"/>
      <c r="H441" s="82"/>
      <c r="I441" s="82"/>
      <c r="J441" s="82"/>
      <c r="K441" s="82"/>
      <c r="L441" s="82"/>
      <c r="M441" s="82"/>
      <c r="N441" s="82"/>
      <c r="O441" s="82"/>
      <c r="P441" s="82"/>
      <c r="Q441" s="82"/>
      <c r="AK441" s="450">
        <f t="shared" si="247"/>
        <v>0</v>
      </c>
      <c r="AL441" s="450">
        <f t="shared" si="248"/>
        <v>0</v>
      </c>
      <c r="AM441" s="450">
        <f t="shared" si="249"/>
        <v>0</v>
      </c>
      <c r="AN441" s="450">
        <f t="shared" si="250"/>
        <v>0</v>
      </c>
      <c r="AO441" s="450">
        <f t="shared" si="251"/>
        <v>0</v>
      </c>
      <c r="AP441" s="450">
        <f t="shared" si="252"/>
        <v>0</v>
      </c>
      <c r="AQ441" s="450">
        <f t="shared" si="253"/>
        <v>0</v>
      </c>
      <c r="AR441" s="450">
        <f t="shared" si="254"/>
        <v>0</v>
      </c>
      <c r="AS441" s="450">
        <f t="shared" si="255"/>
        <v>0</v>
      </c>
      <c r="AT441" s="450">
        <f t="shared" si="256"/>
        <v>0</v>
      </c>
      <c r="AU441" s="450">
        <f t="shared" si="257"/>
        <v>0</v>
      </c>
      <c r="AV441" s="450">
        <f t="shared" si="258"/>
        <v>0</v>
      </c>
      <c r="AW441" s="450">
        <f t="shared" si="259"/>
        <v>0</v>
      </c>
      <c r="AX441" s="450">
        <f t="shared" si="260"/>
        <v>0</v>
      </c>
      <c r="AY441" s="450">
        <f t="shared" si="261"/>
        <v>0</v>
      </c>
      <c r="AZ441" s="450">
        <f t="shared" si="262"/>
        <v>0</v>
      </c>
      <c r="BA441" s="450">
        <f t="shared" si="263"/>
        <v>0</v>
      </c>
      <c r="BB441" s="450">
        <f t="shared" si="264"/>
        <v>0</v>
      </c>
      <c r="BC441" s="450">
        <f t="shared" si="265"/>
        <v>0</v>
      </c>
      <c r="BD441" s="450">
        <f t="shared" si="266"/>
        <v>0</v>
      </c>
      <c r="BE441" s="450">
        <f t="shared" si="267"/>
        <v>0</v>
      </c>
      <c r="BF441" s="450">
        <f t="shared" si="268"/>
        <v>0</v>
      </c>
      <c r="BG441" s="450">
        <f t="shared" si="269"/>
        <v>0</v>
      </c>
      <c r="BH441" s="450">
        <f t="shared" si="270"/>
        <v>0</v>
      </c>
      <c r="BI441" s="450">
        <f t="shared" si="271"/>
        <v>0</v>
      </c>
      <c r="BJ441" s="450">
        <f t="shared" si="272"/>
        <v>0</v>
      </c>
      <c r="BK441" s="450">
        <f t="shared" si="273"/>
        <v>0</v>
      </c>
      <c r="BL441" s="450">
        <f t="shared" si="274"/>
        <v>0</v>
      </c>
      <c r="BM441" s="450">
        <f t="shared" si="275"/>
        <v>0</v>
      </c>
      <c r="BN441" s="450">
        <f t="shared" si="276"/>
        <v>0</v>
      </c>
    </row>
    <row r="442" spans="1:66">
      <c r="A442" s="6" t="s">
        <v>271</v>
      </c>
      <c r="D442" s="82">
        <f>MIN(F438:AI438)</f>
        <v>36306.644796699999</v>
      </c>
      <c r="G442" s="82"/>
      <c r="H442" s="82"/>
      <c r="I442" s="82"/>
      <c r="J442" s="82"/>
      <c r="K442" s="82"/>
      <c r="L442" s="82"/>
      <c r="M442" s="82"/>
      <c r="N442" s="82"/>
      <c r="O442" s="82"/>
      <c r="P442" s="82"/>
      <c r="Q442" s="82"/>
      <c r="AK442" s="450">
        <f t="shared" si="247"/>
        <v>0</v>
      </c>
      <c r="AL442" s="450">
        <f t="shared" si="248"/>
        <v>0</v>
      </c>
      <c r="AM442" s="450">
        <f t="shared" si="249"/>
        <v>0</v>
      </c>
      <c r="AN442" s="450">
        <f t="shared" si="250"/>
        <v>0</v>
      </c>
      <c r="AO442" s="450">
        <f t="shared" si="251"/>
        <v>0</v>
      </c>
      <c r="AP442" s="450">
        <f t="shared" si="252"/>
        <v>0</v>
      </c>
      <c r="AQ442" s="450">
        <f t="shared" si="253"/>
        <v>0</v>
      </c>
      <c r="AR442" s="450">
        <f t="shared" si="254"/>
        <v>0</v>
      </c>
      <c r="AS442" s="450">
        <f t="shared" si="255"/>
        <v>0</v>
      </c>
      <c r="AT442" s="450">
        <f t="shared" si="256"/>
        <v>0</v>
      </c>
      <c r="AU442" s="450">
        <f t="shared" si="257"/>
        <v>0</v>
      </c>
      <c r="AV442" s="450">
        <f t="shared" si="258"/>
        <v>0</v>
      </c>
      <c r="AW442" s="450">
        <f t="shared" si="259"/>
        <v>0</v>
      </c>
      <c r="AX442" s="450">
        <f t="shared" si="260"/>
        <v>0</v>
      </c>
      <c r="AY442" s="450">
        <f t="shared" si="261"/>
        <v>0</v>
      </c>
      <c r="AZ442" s="450">
        <f t="shared" si="262"/>
        <v>0</v>
      </c>
      <c r="BA442" s="450">
        <f t="shared" si="263"/>
        <v>0</v>
      </c>
      <c r="BB442" s="450">
        <f t="shared" si="264"/>
        <v>0</v>
      </c>
      <c r="BC442" s="450">
        <f t="shared" si="265"/>
        <v>0</v>
      </c>
      <c r="BD442" s="450">
        <f t="shared" si="266"/>
        <v>0</v>
      </c>
      <c r="BE442" s="450">
        <f t="shared" si="267"/>
        <v>0</v>
      </c>
      <c r="BF442" s="450">
        <f t="shared" si="268"/>
        <v>0</v>
      </c>
      <c r="BG442" s="450">
        <f t="shared" si="269"/>
        <v>0</v>
      </c>
      <c r="BH442" s="450">
        <f t="shared" si="270"/>
        <v>0</v>
      </c>
      <c r="BI442" s="450">
        <f t="shared" si="271"/>
        <v>0</v>
      </c>
      <c r="BJ442" s="450">
        <f t="shared" si="272"/>
        <v>0</v>
      </c>
      <c r="BK442" s="450">
        <f t="shared" si="273"/>
        <v>0</v>
      </c>
      <c r="BL442" s="450">
        <f t="shared" si="274"/>
        <v>0</v>
      </c>
      <c r="BM442" s="450">
        <f t="shared" si="275"/>
        <v>0</v>
      </c>
      <c r="BN442" s="450">
        <f t="shared" si="276"/>
        <v>0</v>
      </c>
    </row>
    <row r="443" spans="1:66">
      <c r="A443" s="6" t="s">
        <v>272</v>
      </c>
      <c r="D443" s="82">
        <f>(D441+D442)/2</f>
        <v>99906.997123350011</v>
      </c>
      <c r="AK443" s="450">
        <f t="shared" si="247"/>
        <v>0</v>
      </c>
      <c r="AL443" s="450">
        <f t="shared" si="248"/>
        <v>0</v>
      </c>
      <c r="AM443" s="450">
        <f t="shared" si="249"/>
        <v>0</v>
      </c>
      <c r="AN443" s="450">
        <f t="shared" si="250"/>
        <v>0</v>
      </c>
      <c r="AO443" s="450">
        <f t="shared" si="251"/>
        <v>0</v>
      </c>
      <c r="AP443" s="450">
        <f t="shared" si="252"/>
        <v>0</v>
      </c>
      <c r="AQ443" s="450">
        <f t="shared" si="253"/>
        <v>0</v>
      </c>
      <c r="AR443" s="450">
        <f t="shared" si="254"/>
        <v>0</v>
      </c>
      <c r="AS443" s="450">
        <f t="shared" si="255"/>
        <v>0</v>
      </c>
      <c r="AT443" s="450">
        <f t="shared" si="256"/>
        <v>0</v>
      </c>
      <c r="AU443" s="450">
        <f t="shared" si="257"/>
        <v>0</v>
      </c>
      <c r="AV443" s="450">
        <f t="shared" si="258"/>
        <v>0</v>
      </c>
      <c r="AW443" s="450">
        <f t="shared" si="259"/>
        <v>0</v>
      </c>
      <c r="AX443" s="450">
        <f t="shared" si="260"/>
        <v>0</v>
      </c>
      <c r="AY443" s="450">
        <f t="shared" si="261"/>
        <v>0</v>
      </c>
      <c r="AZ443" s="450">
        <f t="shared" si="262"/>
        <v>0</v>
      </c>
      <c r="BA443" s="450">
        <f t="shared" si="263"/>
        <v>0</v>
      </c>
      <c r="BB443" s="450">
        <f t="shared" si="264"/>
        <v>0</v>
      </c>
      <c r="BC443" s="450">
        <f t="shared" si="265"/>
        <v>0</v>
      </c>
      <c r="BD443" s="450">
        <f t="shared" si="266"/>
        <v>0</v>
      </c>
      <c r="BE443" s="450">
        <f t="shared" si="267"/>
        <v>0</v>
      </c>
      <c r="BF443" s="450">
        <f t="shared" si="268"/>
        <v>0</v>
      </c>
      <c r="BG443" s="450">
        <f t="shared" si="269"/>
        <v>0</v>
      </c>
      <c r="BH443" s="450">
        <f t="shared" si="270"/>
        <v>0</v>
      </c>
      <c r="BI443" s="450">
        <f t="shared" si="271"/>
        <v>0</v>
      </c>
      <c r="BJ443" s="450">
        <f t="shared" si="272"/>
        <v>0</v>
      </c>
      <c r="BK443" s="450">
        <f t="shared" si="273"/>
        <v>0</v>
      </c>
      <c r="BL443" s="450">
        <f t="shared" si="274"/>
        <v>0</v>
      </c>
      <c r="BM443" s="450">
        <f t="shared" si="275"/>
        <v>0</v>
      </c>
      <c r="BN443" s="450">
        <f t="shared" si="276"/>
        <v>0</v>
      </c>
    </row>
    <row r="444" spans="1:66">
      <c r="A444" s="6" t="s">
        <v>273</v>
      </c>
      <c r="D444" s="82">
        <f>COUNT(F426:AI426)</f>
        <v>30</v>
      </c>
      <c r="AK444" s="450">
        <f t="shared" si="247"/>
        <v>0</v>
      </c>
      <c r="AL444" s="450">
        <f t="shared" si="248"/>
        <v>0</v>
      </c>
      <c r="AM444" s="450">
        <f t="shared" si="249"/>
        <v>0</v>
      </c>
      <c r="AN444" s="450">
        <f t="shared" si="250"/>
        <v>0</v>
      </c>
      <c r="AO444" s="450">
        <f t="shared" si="251"/>
        <v>0</v>
      </c>
      <c r="AP444" s="450">
        <f t="shared" si="252"/>
        <v>0</v>
      </c>
      <c r="AQ444" s="450">
        <f t="shared" si="253"/>
        <v>0</v>
      </c>
      <c r="AR444" s="450">
        <f t="shared" si="254"/>
        <v>0</v>
      </c>
      <c r="AS444" s="450">
        <f t="shared" si="255"/>
        <v>0</v>
      </c>
      <c r="AT444" s="450">
        <f t="shared" si="256"/>
        <v>0</v>
      </c>
      <c r="AU444" s="450">
        <f t="shared" si="257"/>
        <v>0</v>
      </c>
      <c r="AV444" s="450">
        <f t="shared" si="258"/>
        <v>0</v>
      </c>
      <c r="AW444" s="450">
        <f t="shared" si="259"/>
        <v>0</v>
      </c>
      <c r="AX444" s="450">
        <f t="shared" si="260"/>
        <v>0</v>
      </c>
      <c r="AY444" s="450">
        <f t="shared" si="261"/>
        <v>0</v>
      </c>
      <c r="AZ444" s="450">
        <f t="shared" si="262"/>
        <v>0</v>
      </c>
      <c r="BA444" s="450">
        <f t="shared" si="263"/>
        <v>0</v>
      </c>
      <c r="BB444" s="450">
        <f t="shared" si="264"/>
        <v>0</v>
      </c>
      <c r="BC444" s="450">
        <f t="shared" si="265"/>
        <v>0</v>
      </c>
      <c r="BD444" s="450">
        <f t="shared" si="266"/>
        <v>0</v>
      </c>
      <c r="BE444" s="450">
        <f t="shared" si="267"/>
        <v>0</v>
      </c>
      <c r="BF444" s="450">
        <f t="shared" si="268"/>
        <v>0</v>
      </c>
      <c r="BG444" s="450">
        <f t="shared" si="269"/>
        <v>0</v>
      </c>
      <c r="BH444" s="450">
        <f t="shared" si="270"/>
        <v>0</v>
      </c>
      <c r="BI444" s="450">
        <f t="shared" si="271"/>
        <v>0</v>
      </c>
      <c r="BJ444" s="450">
        <f t="shared" si="272"/>
        <v>0</v>
      </c>
      <c r="BK444" s="450">
        <f t="shared" si="273"/>
        <v>0</v>
      </c>
      <c r="BL444" s="450">
        <f t="shared" si="274"/>
        <v>0</v>
      </c>
      <c r="BM444" s="450">
        <f t="shared" si="275"/>
        <v>0</v>
      </c>
      <c r="BN444" s="450">
        <f t="shared" si="276"/>
        <v>0</v>
      </c>
    </row>
    <row r="445" spans="1:66">
      <c r="A445" s="6" t="s">
        <v>274</v>
      </c>
      <c r="D445" s="82">
        <f>SUM(F438:AI438)/D444</f>
        <v>88323.567454939985</v>
      </c>
      <c r="G445" s="82"/>
      <c r="AK445" s="450">
        <f t="shared" si="247"/>
        <v>0</v>
      </c>
      <c r="AL445" s="450">
        <f t="shared" si="248"/>
        <v>0</v>
      </c>
      <c r="AM445" s="450">
        <f t="shared" si="249"/>
        <v>0</v>
      </c>
      <c r="AN445" s="450">
        <f t="shared" si="250"/>
        <v>0</v>
      </c>
      <c r="AO445" s="450">
        <f t="shared" si="251"/>
        <v>0</v>
      </c>
      <c r="AP445" s="450">
        <f t="shared" si="252"/>
        <v>0</v>
      </c>
      <c r="AQ445" s="450">
        <f t="shared" si="253"/>
        <v>0</v>
      </c>
      <c r="AR445" s="450">
        <f t="shared" si="254"/>
        <v>0</v>
      </c>
      <c r="AS445" s="450">
        <f t="shared" si="255"/>
        <v>0</v>
      </c>
      <c r="AT445" s="450">
        <f t="shared" si="256"/>
        <v>0</v>
      </c>
      <c r="AU445" s="450">
        <f t="shared" si="257"/>
        <v>0</v>
      </c>
      <c r="AV445" s="450">
        <f t="shared" si="258"/>
        <v>0</v>
      </c>
      <c r="AW445" s="450">
        <f t="shared" si="259"/>
        <v>0</v>
      </c>
      <c r="AX445" s="450">
        <f t="shared" si="260"/>
        <v>0</v>
      </c>
      <c r="AY445" s="450">
        <f t="shared" si="261"/>
        <v>0</v>
      </c>
      <c r="AZ445" s="450">
        <f t="shared" si="262"/>
        <v>0</v>
      </c>
      <c r="BA445" s="450">
        <f t="shared" si="263"/>
        <v>0</v>
      </c>
      <c r="BB445" s="450">
        <f t="shared" si="264"/>
        <v>0</v>
      </c>
      <c r="BC445" s="450">
        <f t="shared" si="265"/>
        <v>0</v>
      </c>
      <c r="BD445" s="450">
        <f t="shared" si="266"/>
        <v>0</v>
      </c>
      <c r="BE445" s="450">
        <f t="shared" si="267"/>
        <v>0</v>
      </c>
      <c r="BF445" s="450">
        <f t="shared" si="268"/>
        <v>0</v>
      </c>
      <c r="BG445" s="450">
        <f t="shared" si="269"/>
        <v>0</v>
      </c>
      <c r="BH445" s="450">
        <f t="shared" si="270"/>
        <v>0</v>
      </c>
      <c r="BI445" s="450">
        <f t="shared" si="271"/>
        <v>0</v>
      </c>
      <c r="BJ445" s="450">
        <f t="shared" si="272"/>
        <v>0</v>
      </c>
      <c r="BK445" s="450">
        <f t="shared" si="273"/>
        <v>0</v>
      </c>
      <c r="BL445" s="450">
        <f t="shared" si="274"/>
        <v>0</v>
      </c>
      <c r="BM445" s="450">
        <f t="shared" si="275"/>
        <v>0</v>
      </c>
      <c r="BN445" s="450">
        <f t="shared" si="276"/>
        <v>0</v>
      </c>
    </row>
    <row r="446" spans="1:66">
      <c r="F446" s="82"/>
      <c r="G446" s="82"/>
      <c r="AK446" s="450">
        <f t="shared" si="247"/>
        <v>0</v>
      </c>
      <c r="AL446" s="450">
        <f t="shared" si="248"/>
        <v>0</v>
      </c>
      <c r="AM446" s="450">
        <f t="shared" si="249"/>
        <v>0</v>
      </c>
      <c r="AN446" s="450">
        <f t="shared" si="250"/>
        <v>0</v>
      </c>
      <c r="AO446" s="450">
        <f t="shared" si="251"/>
        <v>0</v>
      </c>
      <c r="AP446" s="450">
        <f t="shared" si="252"/>
        <v>0</v>
      </c>
      <c r="AQ446" s="450">
        <f t="shared" si="253"/>
        <v>0</v>
      </c>
      <c r="AR446" s="450">
        <f t="shared" si="254"/>
        <v>0</v>
      </c>
      <c r="AS446" s="450">
        <f t="shared" si="255"/>
        <v>0</v>
      </c>
      <c r="AT446" s="450">
        <f t="shared" si="256"/>
        <v>0</v>
      </c>
      <c r="AU446" s="450">
        <f t="shared" si="257"/>
        <v>0</v>
      </c>
      <c r="AV446" s="450">
        <f t="shared" si="258"/>
        <v>0</v>
      </c>
      <c r="AW446" s="450">
        <f t="shared" si="259"/>
        <v>0</v>
      </c>
      <c r="AX446" s="450">
        <f t="shared" si="260"/>
        <v>0</v>
      </c>
      <c r="AY446" s="450">
        <f t="shared" si="261"/>
        <v>0</v>
      </c>
      <c r="AZ446" s="450">
        <f t="shared" si="262"/>
        <v>0</v>
      </c>
      <c r="BA446" s="450">
        <f t="shared" si="263"/>
        <v>0</v>
      </c>
      <c r="BB446" s="450">
        <f t="shared" si="264"/>
        <v>0</v>
      </c>
      <c r="BC446" s="450">
        <f t="shared" si="265"/>
        <v>0</v>
      </c>
      <c r="BD446" s="450">
        <f t="shared" si="266"/>
        <v>0</v>
      </c>
      <c r="BE446" s="450">
        <f t="shared" si="267"/>
        <v>0</v>
      </c>
      <c r="BF446" s="450">
        <f t="shared" si="268"/>
        <v>0</v>
      </c>
      <c r="BG446" s="450">
        <f t="shared" si="269"/>
        <v>0</v>
      </c>
      <c r="BH446" s="450">
        <f t="shared" si="270"/>
        <v>0</v>
      </c>
      <c r="BI446" s="450">
        <f t="shared" si="271"/>
        <v>0</v>
      </c>
      <c r="BJ446" s="450">
        <f t="shared" si="272"/>
        <v>0</v>
      </c>
      <c r="BK446" s="450">
        <f t="shared" si="273"/>
        <v>0</v>
      </c>
      <c r="BL446" s="450">
        <f t="shared" si="274"/>
        <v>0</v>
      </c>
      <c r="BM446" s="450">
        <f t="shared" si="275"/>
        <v>0</v>
      </c>
      <c r="BN446" s="450">
        <f t="shared" si="276"/>
        <v>0</v>
      </c>
    </row>
    <row r="447" spans="1:66">
      <c r="A447" s="133" t="s">
        <v>275</v>
      </c>
      <c r="AK447" s="450">
        <f t="shared" si="247"/>
        <v>0</v>
      </c>
      <c r="AL447" s="450">
        <f t="shared" si="248"/>
        <v>0</v>
      </c>
      <c r="AM447" s="450">
        <f t="shared" si="249"/>
        <v>0</v>
      </c>
      <c r="AN447" s="450">
        <f t="shared" si="250"/>
        <v>0</v>
      </c>
      <c r="AO447" s="450">
        <f t="shared" si="251"/>
        <v>0</v>
      </c>
      <c r="AP447" s="450">
        <f t="shared" si="252"/>
        <v>0</v>
      </c>
      <c r="AQ447" s="450">
        <f t="shared" si="253"/>
        <v>0</v>
      </c>
      <c r="AR447" s="450">
        <f t="shared" si="254"/>
        <v>0</v>
      </c>
      <c r="AS447" s="450">
        <f t="shared" si="255"/>
        <v>0</v>
      </c>
      <c r="AT447" s="450">
        <f t="shared" si="256"/>
        <v>0</v>
      </c>
      <c r="AU447" s="450">
        <f t="shared" si="257"/>
        <v>0</v>
      </c>
      <c r="AV447" s="450">
        <f t="shared" si="258"/>
        <v>0</v>
      </c>
      <c r="AW447" s="450">
        <f t="shared" si="259"/>
        <v>0</v>
      </c>
      <c r="AX447" s="450">
        <f t="shared" si="260"/>
        <v>0</v>
      </c>
      <c r="AY447" s="450">
        <f t="shared" si="261"/>
        <v>0</v>
      </c>
      <c r="AZ447" s="450">
        <f t="shared" si="262"/>
        <v>0</v>
      </c>
      <c r="BA447" s="450">
        <f t="shared" si="263"/>
        <v>0</v>
      </c>
      <c r="BB447" s="450">
        <f t="shared" si="264"/>
        <v>0</v>
      </c>
      <c r="BC447" s="450">
        <f t="shared" si="265"/>
        <v>0</v>
      </c>
      <c r="BD447" s="450">
        <f t="shared" si="266"/>
        <v>0</v>
      </c>
      <c r="BE447" s="450">
        <f t="shared" si="267"/>
        <v>0</v>
      </c>
      <c r="BF447" s="450">
        <f t="shared" si="268"/>
        <v>0</v>
      </c>
      <c r="BG447" s="450">
        <f t="shared" si="269"/>
        <v>0</v>
      </c>
      <c r="BH447" s="450">
        <f t="shared" si="270"/>
        <v>0</v>
      </c>
      <c r="BI447" s="450">
        <f t="shared" si="271"/>
        <v>0</v>
      </c>
      <c r="BJ447" s="450">
        <f t="shared" si="272"/>
        <v>0</v>
      </c>
      <c r="BK447" s="450">
        <f t="shared" si="273"/>
        <v>0</v>
      </c>
      <c r="BL447" s="450">
        <f t="shared" si="274"/>
        <v>0</v>
      </c>
      <c r="BM447" s="450">
        <f t="shared" si="275"/>
        <v>0</v>
      </c>
      <c r="BN447" s="450">
        <f t="shared" si="276"/>
        <v>0</v>
      </c>
    </row>
    <row r="448" spans="1:66">
      <c r="A448" s="133"/>
      <c r="AK448" s="450">
        <f t="shared" si="247"/>
        <v>0</v>
      </c>
      <c r="AL448" s="450">
        <f t="shared" si="248"/>
        <v>0</v>
      </c>
      <c r="AM448" s="450">
        <f t="shared" si="249"/>
        <v>0</v>
      </c>
      <c r="AN448" s="450">
        <f t="shared" si="250"/>
        <v>0</v>
      </c>
      <c r="AO448" s="450">
        <f t="shared" si="251"/>
        <v>0</v>
      </c>
      <c r="AP448" s="450">
        <f t="shared" si="252"/>
        <v>0</v>
      </c>
      <c r="AQ448" s="450">
        <f t="shared" si="253"/>
        <v>0</v>
      </c>
      <c r="AR448" s="450">
        <f t="shared" si="254"/>
        <v>0</v>
      </c>
      <c r="AS448" s="450">
        <f t="shared" si="255"/>
        <v>0</v>
      </c>
      <c r="AT448" s="450">
        <f t="shared" si="256"/>
        <v>0</v>
      </c>
      <c r="AU448" s="450">
        <f t="shared" si="257"/>
        <v>0</v>
      </c>
      <c r="AV448" s="450">
        <f t="shared" si="258"/>
        <v>0</v>
      </c>
      <c r="AW448" s="450">
        <f t="shared" si="259"/>
        <v>0</v>
      </c>
      <c r="AX448" s="450">
        <f t="shared" si="260"/>
        <v>0</v>
      </c>
      <c r="AY448" s="450">
        <f t="shared" si="261"/>
        <v>0</v>
      </c>
      <c r="AZ448" s="450">
        <f t="shared" si="262"/>
        <v>0</v>
      </c>
      <c r="BA448" s="450">
        <f t="shared" si="263"/>
        <v>0</v>
      </c>
      <c r="BB448" s="450">
        <f t="shared" si="264"/>
        <v>0</v>
      </c>
      <c r="BC448" s="450">
        <f t="shared" si="265"/>
        <v>0</v>
      </c>
      <c r="BD448" s="450">
        <f t="shared" si="266"/>
        <v>0</v>
      </c>
      <c r="BE448" s="450">
        <f t="shared" si="267"/>
        <v>0</v>
      </c>
      <c r="BF448" s="450">
        <f t="shared" si="268"/>
        <v>0</v>
      </c>
      <c r="BG448" s="450">
        <f t="shared" si="269"/>
        <v>0</v>
      </c>
      <c r="BH448" s="450">
        <f t="shared" si="270"/>
        <v>0</v>
      </c>
      <c r="BI448" s="450">
        <f t="shared" si="271"/>
        <v>0</v>
      </c>
      <c r="BJ448" s="450">
        <f t="shared" si="272"/>
        <v>0</v>
      </c>
      <c r="BK448" s="450">
        <f t="shared" si="273"/>
        <v>0</v>
      </c>
      <c r="BL448" s="450">
        <f t="shared" si="274"/>
        <v>0</v>
      </c>
      <c r="BM448" s="450">
        <f t="shared" si="275"/>
        <v>0</v>
      </c>
      <c r="BN448" s="450">
        <f t="shared" si="276"/>
        <v>0</v>
      </c>
    </row>
    <row r="449" spans="1:66">
      <c r="A449" s="6" t="s">
        <v>166</v>
      </c>
      <c r="F449" s="82">
        <f>SUM(F434:F436)</f>
        <v>93635.486980000001</v>
      </c>
      <c r="G449" s="82">
        <f t="shared" ref="G449:AG449" si="318">SUM(G434:G436)</f>
        <v>61721.619460000002</v>
      </c>
      <c r="H449" s="82">
        <f t="shared" si="318"/>
        <v>34266.42772</v>
      </c>
      <c r="I449" s="82">
        <f t="shared" si="318"/>
        <v>98511.02102</v>
      </c>
      <c r="J449" s="82">
        <f t="shared" si="318"/>
        <v>107510.02441000001</v>
      </c>
      <c r="K449" s="82">
        <f t="shared" si="318"/>
        <v>69917.317500000005</v>
      </c>
      <c r="L449" s="82">
        <f t="shared" si="318"/>
        <v>47700.470029999997</v>
      </c>
      <c r="M449" s="82">
        <f t="shared" si="318"/>
        <v>77990.040399999998</v>
      </c>
      <c r="N449" s="82">
        <f t="shared" si="318"/>
        <v>115188.03677999999</v>
      </c>
      <c r="O449" s="82">
        <f t="shared" si="318"/>
        <v>158265.03824000002</v>
      </c>
      <c r="P449" s="82">
        <f t="shared" si="318"/>
        <v>98344.409540000008</v>
      </c>
      <c r="Q449" s="82">
        <f t="shared" si="318"/>
        <v>123268.0786843</v>
      </c>
      <c r="R449" s="82">
        <f t="shared" si="318"/>
        <v>92654.989999999991</v>
      </c>
      <c r="S449" s="82">
        <f t="shared" si="318"/>
        <v>77033.05</v>
      </c>
      <c r="T449" s="82">
        <f t="shared" si="318"/>
        <v>48328.69</v>
      </c>
      <c r="U449" s="82">
        <f t="shared" si="318"/>
        <v>48356.29</v>
      </c>
      <c r="V449" s="82">
        <f t="shared" si="318"/>
        <v>64489.86</v>
      </c>
      <c r="W449" s="82">
        <f t="shared" si="318"/>
        <v>52896.44</v>
      </c>
      <c r="X449" s="82">
        <f t="shared" si="318"/>
        <v>114055.63999999998</v>
      </c>
      <c r="Y449" s="82">
        <f t="shared" si="318"/>
        <v>57477.310000000005</v>
      </c>
      <c r="Z449" s="82">
        <f t="shared" si="318"/>
        <v>128719.07999999999</v>
      </c>
      <c r="AA449" s="82">
        <f t="shared" si="318"/>
        <v>128155.51999999999</v>
      </c>
      <c r="AB449" s="82">
        <f t="shared" si="318"/>
        <v>110438.45999999999</v>
      </c>
      <c r="AC449" s="82">
        <f t="shared" si="318"/>
        <v>79727.659999999989</v>
      </c>
      <c r="AD449" s="82">
        <f t="shared" si="318"/>
        <v>84510.75</v>
      </c>
      <c r="AE449" s="82">
        <f t="shared" si="318"/>
        <v>73219.180174300011</v>
      </c>
      <c r="AF449" s="82">
        <f t="shared" si="318"/>
        <v>53987.950921800002</v>
      </c>
      <c r="AG449" s="82">
        <f t="shared" si="318"/>
        <v>28625.637386999995</v>
      </c>
      <c r="AH449" s="82">
        <f>SUM(AH434:AH436)</f>
        <v>67770.687452800004</v>
      </c>
      <c r="AI449" s="82">
        <f>SUM(AI434:AI436)</f>
        <v>37397.493792599998</v>
      </c>
      <c r="AK449" s="450">
        <f t="shared" si="247"/>
        <v>47207.202914040834</v>
      </c>
      <c r="AL449" s="450">
        <f t="shared" si="248"/>
        <v>31117.529347113687</v>
      </c>
      <c r="AM449" s="450">
        <f t="shared" si="249"/>
        <v>17275.738704310563</v>
      </c>
      <c r="AN449" s="450">
        <f t="shared" si="250"/>
        <v>49665.248812704813</v>
      </c>
      <c r="AO449" s="450">
        <f t="shared" si="251"/>
        <v>54202.180191580548</v>
      </c>
      <c r="AP449" s="450">
        <f t="shared" si="252"/>
        <v>35249.466851525081</v>
      </c>
      <c r="AQ449" s="450">
        <f t="shared" si="253"/>
        <v>24048.63626417948</v>
      </c>
      <c r="AR449" s="450">
        <f t="shared" si="254"/>
        <v>39319.405293672797</v>
      </c>
      <c r="AS449" s="450">
        <f t="shared" si="255"/>
        <v>58073.12164355936</v>
      </c>
      <c r="AT449" s="450">
        <f t="shared" si="256"/>
        <v>79790.793163599708</v>
      </c>
      <c r="AU449" s="450">
        <f t="shared" si="257"/>
        <v>49581.250083186293</v>
      </c>
      <c r="AV449" s="450">
        <f t="shared" si="258"/>
        <v>62146.750029896641</v>
      </c>
      <c r="AW449" s="450">
        <f t="shared" si="259"/>
        <v>46712.876228888323</v>
      </c>
      <c r="AX449" s="450">
        <f t="shared" si="260"/>
        <v>38836.929669775651</v>
      </c>
      <c r="AY449" s="450">
        <f t="shared" si="261"/>
        <v>24365.35921351147</v>
      </c>
      <c r="AZ449" s="450">
        <f t="shared" si="262"/>
        <v>24379.274010587345</v>
      </c>
      <c r="BA449" s="450">
        <f t="shared" si="263"/>
        <v>32513.163599697506</v>
      </c>
      <c r="BB449" s="450">
        <f t="shared" si="264"/>
        <v>26668.232921603227</v>
      </c>
      <c r="BC449" s="450">
        <f t="shared" si="265"/>
        <v>57502.213259389959</v>
      </c>
      <c r="BD449" s="450">
        <f t="shared" si="266"/>
        <v>28977.72119989917</v>
      </c>
      <c r="BE449" s="450">
        <f t="shared" si="267"/>
        <v>64894.923115704558</v>
      </c>
      <c r="BF449" s="450">
        <f t="shared" si="268"/>
        <v>64610.799092513225</v>
      </c>
      <c r="BG449" s="450">
        <f t="shared" si="269"/>
        <v>55678.578270733546</v>
      </c>
      <c r="BH449" s="450">
        <f t="shared" si="270"/>
        <v>40195.442399798332</v>
      </c>
      <c r="BI449" s="450">
        <f t="shared" si="271"/>
        <v>42606.881774640788</v>
      </c>
      <c r="BJ449" s="450">
        <f t="shared" si="272"/>
        <v>36914.131673456017</v>
      </c>
      <c r="BK449" s="450">
        <f t="shared" si="273"/>
        <v>27218.528319536174</v>
      </c>
      <c r="BL449" s="450">
        <f t="shared" si="274"/>
        <v>14431.881717670782</v>
      </c>
      <c r="BM449" s="450">
        <f t="shared" si="275"/>
        <v>34167.223318779936</v>
      </c>
      <c r="BN449" s="450">
        <f t="shared" si="276"/>
        <v>18854.294828636248</v>
      </c>
    </row>
    <row r="450" spans="1:66">
      <c r="F450" s="82"/>
      <c r="G450" s="82"/>
      <c r="H450" s="82"/>
      <c r="I450" s="82"/>
      <c r="J450" s="82"/>
      <c r="K450" s="82"/>
      <c r="L450" s="82"/>
      <c r="M450" s="82"/>
      <c r="N450" s="82"/>
      <c r="O450" s="82"/>
      <c r="P450" s="82"/>
      <c r="Q450" s="82"/>
      <c r="R450" s="82"/>
      <c r="S450" s="82"/>
      <c r="T450" s="82"/>
      <c r="U450" s="82"/>
      <c r="V450" s="82"/>
      <c r="W450" s="82"/>
      <c r="X450" s="82"/>
      <c r="Y450" s="82"/>
      <c r="Z450" s="82"/>
      <c r="AA450" s="82"/>
      <c r="AB450" s="82"/>
      <c r="AC450" s="82"/>
      <c r="AD450" s="82"/>
      <c r="AK450" s="450">
        <f t="shared" si="247"/>
        <v>0</v>
      </c>
      <c r="AL450" s="450">
        <f t="shared" si="248"/>
        <v>0</v>
      </c>
      <c r="AM450" s="450">
        <f t="shared" si="249"/>
        <v>0</v>
      </c>
      <c r="AN450" s="450">
        <f t="shared" si="250"/>
        <v>0</v>
      </c>
      <c r="AO450" s="450">
        <f t="shared" si="251"/>
        <v>0</v>
      </c>
      <c r="AP450" s="450">
        <f t="shared" si="252"/>
        <v>0</v>
      </c>
      <c r="AQ450" s="450">
        <f t="shared" si="253"/>
        <v>0</v>
      </c>
      <c r="AR450" s="450">
        <f t="shared" si="254"/>
        <v>0</v>
      </c>
      <c r="AS450" s="450">
        <f t="shared" si="255"/>
        <v>0</v>
      </c>
      <c r="AT450" s="450">
        <f t="shared" si="256"/>
        <v>0</v>
      </c>
      <c r="AU450" s="450">
        <f t="shared" si="257"/>
        <v>0</v>
      </c>
      <c r="AV450" s="450">
        <f t="shared" si="258"/>
        <v>0</v>
      </c>
      <c r="AW450" s="450">
        <f t="shared" si="259"/>
        <v>0</v>
      </c>
      <c r="AX450" s="450">
        <f t="shared" si="260"/>
        <v>0</v>
      </c>
      <c r="AY450" s="450">
        <f t="shared" si="261"/>
        <v>0</v>
      </c>
      <c r="AZ450" s="450">
        <f t="shared" si="262"/>
        <v>0</v>
      </c>
      <c r="BA450" s="450">
        <f t="shared" si="263"/>
        <v>0</v>
      </c>
      <c r="BB450" s="450">
        <f t="shared" si="264"/>
        <v>0</v>
      </c>
      <c r="BC450" s="450">
        <f t="shared" si="265"/>
        <v>0</v>
      </c>
      <c r="BD450" s="450">
        <f t="shared" si="266"/>
        <v>0</v>
      </c>
      <c r="BE450" s="450">
        <f t="shared" si="267"/>
        <v>0</v>
      </c>
      <c r="BF450" s="450">
        <f t="shared" si="268"/>
        <v>0</v>
      </c>
      <c r="BG450" s="450">
        <f t="shared" si="269"/>
        <v>0</v>
      </c>
      <c r="BH450" s="450">
        <f t="shared" si="270"/>
        <v>0</v>
      </c>
      <c r="BI450" s="450">
        <f t="shared" si="271"/>
        <v>0</v>
      </c>
      <c r="BJ450" s="450">
        <f t="shared" si="272"/>
        <v>0</v>
      </c>
      <c r="BK450" s="450">
        <f t="shared" si="273"/>
        <v>0</v>
      </c>
      <c r="BL450" s="450">
        <f t="shared" si="274"/>
        <v>0</v>
      </c>
      <c r="BM450" s="450">
        <f t="shared" si="275"/>
        <v>0</v>
      </c>
      <c r="BN450" s="450">
        <f t="shared" si="276"/>
        <v>0</v>
      </c>
    </row>
    <row r="451" spans="1:66">
      <c r="F451" s="82"/>
      <c r="G451" s="82"/>
      <c r="H451" s="82"/>
      <c r="I451" s="82"/>
      <c r="J451" s="82"/>
      <c r="K451" s="82"/>
      <c r="L451" s="82"/>
      <c r="M451" s="82"/>
      <c r="N451" s="82"/>
      <c r="O451" s="82"/>
      <c r="P451" s="82"/>
      <c r="Q451" s="82"/>
      <c r="R451" s="82"/>
      <c r="S451" s="82"/>
      <c r="T451" s="82"/>
      <c r="U451" s="82"/>
      <c r="V451" s="82"/>
      <c r="W451" s="82"/>
      <c r="X451" s="82"/>
      <c r="Y451" s="82"/>
      <c r="Z451" s="82"/>
      <c r="AA451" s="82"/>
      <c r="AB451" s="82"/>
      <c r="AC451" s="82"/>
      <c r="AD451" s="82"/>
      <c r="AK451" s="450">
        <f t="shared" si="247"/>
        <v>0</v>
      </c>
      <c r="AL451" s="450">
        <f t="shared" si="248"/>
        <v>0</v>
      </c>
      <c r="AM451" s="450">
        <f t="shared" si="249"/>
        <v>0</v>
      </c>
      <c r="AN451" s="450">
        <f t="shared" si="250"/>
        <v>0</v>
      </c>
      <c r="AO451" s="450">
        <f t="shared" si="251"/>
        <v>0</v>
      </c>
      <c r="AP451" s="450">
        <f t="shared" si="252"/>
        <v>0</v>
      </c>
      <c r="AQ451" s="450">
        <f t="shared" si="253"/>
        <v>0</v>
      </c>
      <c r="AR451" s="450">
        <f t="shared" si="254"/>
        <v>0</v>
      </c>
      <c r="AS451" s="450">
        <f t="shared" si="255"/>
        <v>0</v>
      </c>
      <c r="AT451" s="450">
        <f t="shared" si="256"/>
        <v>0</v>
      </c>
      <c r="AU451" s="450">
        <f t="shared" si="257"/>
        <v>0</v>
      </c>
      <c r="AV451" s="450">
        <f t="shared" si="258"/>
        <v>0</v>
      </c>
      <c r="AW451" s="450">
        <f t="shared" si="259"/>
        <v>0</v>
      </c>
      <c r="AX451" s="450">
        <f t="shared" si="260"/>
        <v>0</v>
      </c>
      <c r="AY451" s="450">
        <f t="shared" si="261"/>
        <v>0</v>
      </c>
      <c r="AZ451" s="450">
        <f t="shared" si="262"/>
        <v>0</v>
      </c>
      <c r="BA451" s="450">
        <f t="shared" si="263"/>
        <v>0</v>
      </c>
      <c r="BB451" s="450">
        <f t="shared" si="264"/>
        <v>0</v>
      </c>
      <c r="BC451" s="450">
        <f t="shared" si="265"/>
        <v>0</v>
      </c>
      <c r="BD451" s="450">
        <f t="shared" si="266"/>
        <v>0</v>
      </c>
      <c r="BE451" s="450">
        <f t="shared" si="267"/>
        <v>0</v>
      </c>
      <c r="BF451" s="450">
        <f t="shared" si="268"/>
        <v>0</v>
      </c>
      <c r="BG451" s="450">
        <f t="shared" si="269"/>
        <v>0</v>
      </c>
      <c r="BH451" s="450">
        <f t="shared" si="270"/>
        <v>0</v>
      </c>
      <c r="BI451" s="450">
        <f t="shared" si="271"/>
        <v>0</v>
      </c>
      <c r="BJ451" s="450">
        <f t="shared" si="272"/>
        <v>0</v>
      </c>
      <c r="BK451" s="450">
        <f t="shared" si="273"/>
        <v>0</v>
      </c>
      <c r="BL451" s="450">
        <f t="shared" si="274"/>
        <v>0</v>
      </c>
      <c r="BM451" s="450">
        <f t="shared" si="275"/>
        <v>0</v>
      </c>
      <c r="BN451" s="450">
        <f t="shared" si="276"/>
        <v>0</v>
      </c>
    </row>
    <row r="452" spans="1:66">
      <c r="A452" s="6" t="s">
        <v>276</v>
      </c>
      <c r="D452" s="82">
        <f>MAX(F449:AI449)</f>
        <v>158265.03824000002</v>
      </c>
      <c r="AK452" s="450">
        <f t="shared" si="247"/>
        <v>0</v>
      </c>
      <c r="AL452" s="450">
        <f t="shared" si="248"/>
        <v>0</v>
      </c>
      <c r="AM452" s="450">
        <f t="shared" si="249"/>
        <v>0</v>
      </c>
      <c r="AN452" s="450">
        <f t="shared" si="250"/>
        <v>0</v>
      </c>
      <c r="AO452" s="450">
        <f t="shared" si="251"/>
        <v>0</v>
      </c>
      <c r="AP452" s="450">
        <f t="shared" si="252"/>
        <v>0</v>
      </c>
      <c r="AQ452" s="450">
        <f t="shared" si="253"/>
        <v>0</v>
      </c>
      <c r="AR452" s="450">
        <f t="shared" si="254"/>
        <v>0</v>
      </c>
      <c r="AS452" s="450">
        <f t="shared" si="255"/>
        <v>0</v>
      </c>
      <c r="AT452" s="450">
        <f t="shared" si="256"/>
        <v>0</v>
      </c>
      <c r="AU452" s="450">
        <f t="shared" si="257"/>
        <v>0</v>
      </c>
      <c r="AV452" s="450">
        <f t="shared" si="258"/>
        <v>0</v>
      </c>
      <c r="AW452" s="450">
        <f t="shared" si="259"/>
        <v>0</v>
      </c>
      <c r="AX452" s="450">
        <f t="shared" si="260"/>
        <v>0</v>
      </c>
      <c r="AY452" s="450">
        <f t="shared" si="261"/>
        <v>0</v>
      </c>
      <c r="AZ452" s="450">
        <f t="shared" si="262"/>
        <v>0</v>
      </c>
      <c r="BA452" s="450">
        <f t="shared" si="263"/>
        <v>0</v>
      </c>
      <c r="BB452" s="450">
        <f t="shared" si="264"/>
        <v>0</v>
      </c>
      <c r="BC452" s="450">
        <f t="shared" si="265"/>
        <v>0</v>
      </c>
      <c r="BD452" s="450">
        <f t="shared" si="266"/>
        <v>0</v>
      </c>
      <c r="BE452" s="450">
        <f t="shared" si="267"/>
        <v>0</v>
      </c>
      <c r="BF452" s="450">
        <f t="shared" si="268"/>
        <v>0</v>
      </c>
      <c r="BG452" s="450">
        <f t="shared" si="269"/>
        <v>0</v>
      </c>
      <c r="BH452" s="450">
        <f t="shared" si="270"/>
        <v>0</v>
      </c>
      <c r="BI452" s="450">
        <f t="shared" si="271"/>
        <v>0</v>
      </c>
      <c r="BJ452" s="450">
        <f t="shared" si="272"/>
        <v>0</v>
      </c>
      <c r="BK452" s="450">
        <f t="shared" si="273"/>
        <v>0</v>
      </c>
      <c r="BL452" s="450">
        <f t="shared" si="274"/>
        <v>0</v>
      </c>
      <c r="BM452" s="450">
        <f t="shared" si="275"/>
        <v>0</v>
      </c>
      <c r="BN452" s="450">
        <f t="shared" si="276"/>
        <v>0</v>
      </c>
    </row>
    <row r="453" spans="1:66">
      <c r="A453" s="6" t="s">
        <v>277</v>
      </c>
      <c r="D453" s="82">
        <f>MIN(F449:AI449)</f>
        <v>28625.637386999995</v>
      </c>
      <c r="AK453" s="450">
        <f t="shared" si="247"/>
        <v>0</v>
      </c>
      <c r="AL453" s="450">
        <f t="shared" si="248"/>
        <v>0</v>
      </c>
      <c r="AM453" s="450">
        <f t="shared" si="249"/>
        <v>0</v>
      </c>
      <c r="AN453" s="450">
        <f t="shared" si="250"/>
        <v>0</v>
      </c>
      <c r="AO453" s="450">
        <f t="shared" si="251"/>
        <v>0</v>
      </c>
      <c r="AP453" s="450">
        <f t="shared" si="252"/>
        <v>0</v>
      </c>
      <c r="AQ453" s="450">
        <f t="shared" si="253"/>
        <v>0</v>
      </c>
      <c r="AR453" s="450">
        <f t="shared" si="254"/>
        <v>0</v>
      </c>
      <c r="AS453" s="450">
        <f t="shared" si="255"/>
        <v>0</v>
      </c>
      <c r="AT453" s="450">
        <f t="shared" si="256"/>
        <v>0</v>
      </c>
      <c r="AU453" s="450">
        <f t="shared" si="257"/>
        <v>0</v>
      </c>
      <c r="AV453" s="450">
        <f t="shared" si="258"/>
        <v>0</v>
      </c>
      <c r="AW453" s="450">
        <f t="shared" si="259"/>
        <v>0</v>
      </c>
      <c r="AX453" s="450">
        <f t="shared" si="260"/>
        <v>0</v>
      </c>
      <c r="AY453" s="450">
        <f t="shared" si="261"/>
        <v>0</v>
      </c>
      <c r="AZ453" s="450">
        <f t="shared" si="262"/>
        <v>0</v>
      </c>
      <c r="BA453" s="450">
        <f t="shared" si="263"/>
        <v>0</v>
      </c>
      <c r="BB453" s="450">
        <f t="shared" si="264"/>
        <v>0</v>
      </c>
      <c r="BC453" s="450">
        <f t="shared" si="265"/>
        <v>0</v>
      </c>
      <c r="BD453" s="450">
        <f t="shared" si="266"/>
        <v>0</v>
      </c>
      <c r="BE453" s="450">
        <f t="shared" si="267"/>
        <v>0</v>
      </c>
      <c r="BF453" s="450">
        <f t="shared" si="268"/>
        <v>0</v>
      </c>
      <c r="BG453" s="450">
        <f t="shared" si="269"/>
        <v>0</v>
      </c>
      <c r="BH453" s="450">
        <f t="shared" si="270"/>
        <v>0</v>
      </c>
      <c r="BI453" s="450">
        <f t="shared" si="271"/>
        <v>0</v>
      </c>
      <c r="BJ453" s="450">
        <f t="shared" si="272"/>
        <v>0</v>
      </c>
      <c r="BK453" s="450">
        <f t="shared" si="273"/>
        <v>0</v>
      </c>
      <c r="BL453" s="450">
        <f t="shared" si="274"/>
        <v>0</v>
      </c>
      <c r="BM453" s="450">
        <f t="shared" si="275"/>
        <v>0</v>
      </c>
      <c r="BN453" s="450">
        <f t="shared" si="276"/>
        <v>0</v>
      </c>
    </row>
    <row r="454" spans="1:66">
      <c r="A454" s="6" t="s">
        <v>242</v>
      </c>
      <c r="D454" s="82">
        <f>(D452+D453)/2</f>
        <v>93445.337813500009</v>
      </c>
      <c r="AK454" s="450">
        <f t="shared" si="247"/>
        <v>0</v>
      </c>
      <c r="AL454" s="450">
        <f t="shared" si="248"/>
        <v>0</v>
      </c>
      <c r="AM454" s="450">
        <f t="shared" si="249"/>
        <v>0</v>
      </c>
      <c r="AN454" s="450">
        <f t="shared" si="250"/>
        <v>0</v>
      </c>
      <c r="AO454" s="450">
        <f t="shared" si="251"/>
        <v>0</v>
      </c>
      <c r="AP454" s="450">
        <f t="shared" si="252"/>
        <v>0</v>
      </c>
      <c r="AQ454" s="450">
        <f t="shared" si="253"/>
        <v>0</v>
      </c>
      <c r="AR454" s="450">
        <f t="shared" si="254"/>
        <v>0</v>
      </c>
      <c r="AS454" s="450">
        <f t="shared" si="255"/>
        <v>0</v>
      </c>
      <c r="AT454" s="450">
        <f t="shared" si="256"/>
        <v>0</v>
      </c>
      <c r="AU454" s="450">
        <f t="shared" si="257"/>
        <v>0</v>
      </c>
      <c r="AV454" s="450">
        <f t="shared" si="258"/>
        <v>0</v>
      </c>
      <c r="AW454" s="450">
        <f t="shared" si="259"/>
        <v>0</v>
      </c>
      <c r="AX454" s="450">
        <f t="shared" si="260"/>
        <v>0</v>
      </c>
      <c r="AY454" s="450">
        <f t="shared" si="261"/>
        <v>0</v>
      </c>
      <c r="AZ454" s="450">
        <f t="shared" si="262"/>
        <v>0</v>
      </c>
      <c r="BA454" s="450">
        <f t="shared" si="263"/>
        <v>0</v>
      </c>
      <c r="BB454" s="450">
        <f t="shared" si="264"/>
        <v>0</v>
      </c>
      <c r="BC454" s="450">
        <f t="shared" si="265"/>
        <v>0</v>
      </c>
      <c r="BD454" s="450">
        <f t="shared" si="266"/>
        <v>0</v>
      </c>
      <c r="BE454" s="450">
        <f t="shared" si="267"/>
        <v>0</v>
      </c>
      <c r="BF454" s="450">
        <f t="shared" si="268"/>
        <v>0</v>
      </c>
      <c r="BG454" s="450">
        <f t="shared" si="269"/>
        <v>0</v>
      </c>
      <c r="BH454" s="450">
        <f t="shared" si="270"/>
        <v>0</v>
      </c>
      <c r="BI454" s="450">
        <f t="shared" si="271"/>
        <v>0</v>
      </c>
      <c r="BJ454" s="450">
        <f t="shared" si="272"/>
        <v>0</v>
      </c>
      <c r="BK454" s="450">
        <f t="shared" si="273"/>
        <v>0</v>
      </c>
      <c r="BL454" s="450">
        <f t="shared" si="274"/>
        <v>0</v>
      </c>
      <c r="BM454" s="450">
        <f t="shared" si="275"/>
        <v>0</v>
      </c>
      <c r="BN454" s="450">
        <f t="shared" si="276"/>
        <v>0</v>
      </c>
    </row>
    <row r="455" spans="1:66">
      <c r="A455" s="6" t="s">
        <v>273</v>
      </c>
      <c r="D455" s="82">
        <f>COUNT(F449:AI449)</f>
        <v>30</v>
      </c>
      <c r="AK455" s="450">
        <f t="shared" si="247"/>
        <v>0</v>
      </c>
      <c r="AL455" s="450">
        <f t="shared" si="248"/>
        <v>0</v>
      </c>
      <c r="AM455" s="450">
        <f t="shared" si="249"/>
        <v>0</v>
      </c>
      <c r="AN455" s="450">
        <f t="shared" si="250"/>
        <v>0</v>
      </c>
      <c r="AO455" s="450">
        <f t="shared" si="251"/>
        <v>0</v>
      </c>
      <c r="AP455" s="450">
        <f t="shared" si="252"/>
        <v>0</v>
      </c>
      <c r="AQ455" s="450">
        <f t="shared" si="253"/>
        <v>0</v>
      </c>
      <c r="AR455" s="450">
        <f t="shared" si="254"/>
        <v>0</v>
      </c>
      <c r="AS455" s="450">
        <f t="shared" si="255"/>
        <v>0</v>
      </c>
      <c r="AT455" s="450">
        <f t="shared" si="256"/>
        <v>0</v>
      </c>
      <c r="AU455" s="450">
        <f t="shared" si="257"/>
        <v>0</v>
      </c>
      <c r="AV455" s="450">
        <f t="shared" si="258"/>
        <v>0</v>
      </c>
      <c r="AW455" s="450">
        <f t="shared" si="259"/>
        <v>0</v>
      </c>
      <c r="AX455" s="450">
        <f t="shared" si="260"/>
        <v>0</v>
      </c>
      <c r="AY455" s="450">
        <f t="shared" si="261"/>
        <v>0</v>
      </c>
      <c r="AZ455" s="450">
        <f t="shared" si="262"/>
        <v>0</v>
      </c>
      <c r="BA455" s="450">
        <f t="shared" si="263"/>
        <v>0</v>
      </c>
      <c r="BB455" s="450">
        <f t="shared" si="264"/>
        <v>0</v>
      </c>
      <c r="BC455" s="450">
        <f t="shared" si="265"/>
        <v>0</v>
      </c>
      <c r="BD455" s="450">
        <f t="shared" si="266"/>
        <v>0</v>
      </c>
      <c r="BE455" s="450">
        <f t="shared" si="267"/>
        <v>0</v>
      </c>
      <c r="BF455" s="450">
        <f t="shared" si="268"/>
        <v>0</v>
      </c>
      <c r="BG455" s="450">
        <f t="shared" si="269"/>
        <v>0</v>
      </c>
      <c r="BH455" s="450">
        <f t="shared" si="270"/>
        <v>0</v>
      </c>
      <c r="BI455" s="450">
        <f t="shared" si="271"/>
        <v>0</v>
      </c>
      <c r="BJ455" s="450">
        <f t="shared" si="272"/>
        <v>0</v>
      </c>
      <c r="BK455" s="450">
        <f t="shared" si="273"/>
        <v>0</v>
      </c>
      <c r="BL455" s="450">
        <f t="shared" si="274"/>
        <v>0</v>
      </c>
      <c r="BM455" s="450">
        <f t="shared" si="275"/>
        <v>0</v>
      </c>
      <c r="BN455" s="450">
        <f t="shared" si="276"/>
        <v>0</v>
      </c>
    </row>
    <row r="456" spans="1:66">
      <c r="A456" s="6" t="s">
        <v>274</v>
      </c>
      <c r="D456" s="82">
        <f>SUM(F449:AI449)/D455</f>
        <v>81138.755349760002</v>
      </c>
      <c r="AK456" s="450">
        <f t="shared" si="247"/>
        <v>0</v>
      </c>
      <c r="AL456" s="450">
        <f t="shared" si="248"/>
        <v>0</v>
      </c>
      <c r="AM456" s="450">
        <f t="shared" si="249"/>
        <v>0</v>
      </c>
      <c r="AN456" s="450">
        <f t="shared" si="250"/>
        <v>0</v>
      </c>
      <c r="AO456" s="450">
        <f t="shared" si="251"/>
        <v>0</v>
      </c>
      <c r="AP456" s="450">
        <f t="shared" si="252"/>
        <v>0</v>
      </c>
      <c r="AQ456" s="450">
        <f t="shared" si="253"/>
        <v>0</v>
      </c>
      <c r="AR456" s="450">
        <f t="shared" si="254"/>
        <v>0</v>
      </c>
      <c r="AS456" s="450">
        <f t="shared" si="255"/>
        <v>0</v>
      </c>
      <c r="AT456" s="450">
        <f t="shared" si="256"/>
        <v>0</v>
      </c>
      <c r="AU456" s="450">
        <f t="shared" si="257"/>
        <v>0</v>
      </c>
      <c r="AV456" s="450">
        <f t="shared" si="258"/>
        <v>0</v>
      </c>
      <c r="AW456" s="450">
        <f t="shared" si="259"/>
        <v>0</v>
      </c>
      <c r="AX456" s="450">
        <f t="shared" si="260"/>
        <v>0</v>
      </c>
      <c r="AY456" s="450">
        <f t="shared" si="261"/>
        <v>0</v>
      </c>
      <c r="AZ456" s="450">
        <f t="shared" si="262"/>
        <v>0</v>
      </c>
      <c r="BA456" s="450">
        <f t="shared" si="263"/>
        <v>0</v>
      </c>
      <c r="BB456" s="450">
        <f t="shared" si="264"/>
        <v>0</v>
      </c>
      <c r="BC456" s="450">
        <f t="shared" si="265"/>
        <v>0</v>
      </c>
      <c r="BD456" s="450">
        <f t="shared" si="266"/>
        <v>0</v>
      </c>
      <c r="BE456" s="450">
        <f t="shared" si="267"/>
        <v>0</v>
      </c>
      <c r="BF456" s="450">
        <f t="shared" si="268"/>
        <v>0</v>
      </c>
      <c r="BG456" s="450">
        <f t="shared" si="269"/>
        <v>0</v>
      </c>
      <c r="BH456" s="450">
        <f t="shared" si="270"/>
        <v>0</v>
      </c>
      <c r="BI456" s="450">
        <f t="shared" si="271"/>
        <v>0</v>
      </c>
      <c r="BJ456" s="450">
        <f t="shared" si="272"/>
        <v>0</v>
      </c>
      <c r="BK456" s="450">
        <f t="shared" si="273"/>
        <v>0</v>
      </c>
      <c r="BL456" s="450">
        <f t="shared" si="274"/>
        <v>0</v>
      </c>
      <c r="BM456" s="450">
        <f t="shared" si="275"/>
        <v>0</v>
      </c>
      <c r="BN456" s="450">
        <f t="shared" si="276"/>
        <v>0</v>
      </c>
    </row>
    <row r="457" spans="1:66">
      <c r="AK457" s="450">
        <f t="shared" si="247"/>
        <v>0</v>
      </c>
      <c r="AL457" s="450">
        <f t="shared" si="248"/>
        <v>0</v>
      </c>
      <c r="AM457" s="450">
        <f t="shared" si="249"/>
        <v>0</v>
      </c>
      <c r="AN457" s="450">
        <f t="shared" si="250"/>
        <v>0</v>
      </c>
      <c r="AO457" s="450">
        <f t="shared" si="251"/>
        <v>0</v>
      </c>
      <c r="AP457" s="450">
        <f t="shared" si="252"/>
        <v>0</v>
      </c>
      <c r="AQ457" s="450">
        <f t="shared" si="253"/>
        <v>0</v>
      </c>
      <c r="AR457" s="450">
        <f t="shared" si="254"/>
        <v>0</v>
      </c>
      <c r="AS457" s="450">
        <f t="shared" si="255"/>
        <v>0</v>
      </c>
      <c r="AT457" s="450">
        <f t="shared" si="256"/>
        <v>0</v>
      </c>
      <c r="AU457" s="450">
        <f t="shared" si="257"/>
        <v>0</v>
      </c>
      <c r="AV457" s="450">
        <f t="shared" si="258"/>
        <v>0</v>
      </c>
      <c r="AW457" s="450">
        <f t="shared" si="259"/>
        <v>0</v>
      </c>
      <c r="AX457" s="450">
        <f t="shared" si="260"/>
        <v>0</v>
      </c>
      <c r="AY457" s="450">
        <f t="shared" si="261"/>
        <v>0</v>
      </c>
      <c r="AZ457" s="450">
        <f t="shared" si="262"/>
        <v>0</v>
      </c>
      <c r="BA457" s="450">
        <f t="shared" si="263"/>
        <v>0</v>
      </c>
      <c r="BB457" s="450">
        <f t="shared" si="264"/>
        <v>0</v>
      </c>
      <c r="BC457" s="450">
        <f t="shared" si="265"/>
        <v>0</v>
      </c>
      <c r="BD457" s="450">
        <f t="shared" si="266"/>
        <v>0</v>
      </c>
      <c r="BE457" s="450">
        <f t="shared" si="267"/>
        <v>0</v>
      </c>
      <c r="BF457" s="450">
        <f t="shared" si="268"/>
        <v>0</v>
      </c>
      <c r="BG457" s="450">
        <f t="shared" si="269"/>
        <v>0</v>
      </c>
      <c r="BH457" s="450">
        <f t="shared" si="270"/>
        <v>0</v>
      </c>
      <c r="BI457" s="450">
        <f t="shared" si="271"/>
        <v>0</v>
      </c>
      <c r="BJ457" s="450">
        <f t="shared" si="272"/>
        <v>0</v>
      </c>
      <c r="BK457" s="450">
        <f t="shared" si="273"/>
        <v>0</v>
      </c>
      <c r="BL457" s="450">
        <f t="shared" si="274"/>
        <v>0</v>
      </c>
      <c r="BM457" s="450">
        <f t="shared" si="275"/>
        <v>0</v>
      </c>
      <c r="BN457" s="450">
        <f t="shared" si="276"/>
        <v>0</v>
      </c>
    </row>
    <row r="458" spans="1:66">
      <c r="AK458" s="450">
        <f t="shared" si="247"/>
        <v>0</v>
      </c>
      <c r="AL458" s="450">
        <f t="shared" si="248"/>
        <v>0</v>
      </c>
      <c r="AM458" s="450">
        <f t="shared" si="249"/>
        <v>0</v>
      </c>
      <c r="AN458" s="450">
        <f t="shared" si="250"/>
        <v>0</v>
      </c>
      <c r="AO458" s="450">
        <f t="shared" si="251"/>
        <v>0</v>
      </c>
      <c r="AP458" s="450">
        <f t="shared" si="252"/>
        <v>0</v>
      </c>
      <c r="AQ458" s="450">
        <f t="shared" si="253"/>
        <v>0</v>
      </c>
      <c r="AR458" s="450">
        <f t="shared" si="254"/>
        <v>0</v>
      </c>
      <c r="AS458" s="450">
        <f t="shared" si="255"/>
        <v>0</v>
      </c>
      <c r="AT458" s="450">
        <f t="shared" si="256"/>
        <v>0</v>
      </c>
      <c r="AU458" s="450">
        <f t="shared" si="257"/>
        <v>0</v>
      </c>
      <c r="AV458" s="450">
        <f t="shared" si="258"/>
        <v>0</v>
      </c>
      <c r="AW458" s="450">
        <f t="shared" si="259"/>
        <v>0</v>
      </c>
      <c r="AX458" s="450">
        <f t="shared" si="260"/>
        <v>0</v>
      </c>
      <c r="AY458" s="450">
        <f t="shared" si="261"/>
        <v>0</v>
      </c>
      <c r="AZ458" s="450">
        <f t="shared" si="262"/>
        <v>0</v>
      </c>
      <c r="BA458" s="450">
        <f t="shared" si="263"/>
        <v>0</v>
      </c>
      <c r="BB458" s="450">
        <f t="shared" si="264"/>
        <v>0</v>
      </c>
      <c r="BC458" s="450">
        <f t="shared" si="265"/>
        <v>0</v>
      </c>
      <c r="BD458" s="450">
        <f t="shared" si="266"/>
        <v>0</v>
      </c>
      <c r="BE458" s="450">
        <f t="shared" si="267"/>
        <v>0</v>
      </c>
      <c r="BF458" s="450">
        <f t="shared" si="268"/>
        <v>0</v>
      </c>
      <c r="BG458" s="450">
        <f t="shared" si="269"/>
        <v>0</v>
      </c>
      <c r="BH458" s="450">
        <f t="shared" si="270"/>
        <v>0</v>
      </c>
      <c r="BI458" s="450">
        <f t="shared" si="271"/>
        <v>0</v>
      </c>
      <c r="BJ458" s="450">
        <f t="shared" si="272"/>
        <v>0</v>
      </c>
      <c r="BK458" s="450">
        <f t="shared" si="273"/>
        <v>0</v>
      </c>
      <c r="BL458" s="450">
        <f t="shared" si="274"/>
        <v>0</v>
      </c>
      <c r="BM458" s="450">
        <f t="shared" si="275"/>
        <v>0</v>
      </c>
      <c r="BN458" s="450">
        <f t="shared" si="276"/>
        <v>0</v>
      </c>
    </row>
    <row r="459" spans="1:66">
      <c r="AK459" s="450">
        <f t="shared" ref="AK459:AK467" si="319">F459/1.9835</f>
        <v>0</v>
      </c>
      <c r="AL459" s="450">
        <f t="shared" ref="AL459:AL467" si="320">G459/1.9835</f>
        <v>0</v>
      </c>
      <c r="AM459" s="450">
        <f t="shared" ref="AM459:AM467" si="321">H459/1.9835</f>
        <v>0</v>
      </c>
      <c r="AN459" s="450">
        <f t="shared" ref="AN459:AN467" si="322">I459/1.9835</f>
        <v>0</v>
      </c>
      <c r="AO459" s="450">
        <f t="shared" ref="AO459:AO467" si="323">J459/1.9835</f>
        <v>0</v>
      </c>
      <c r="AP459" s="450">
        <f t="shared" ref="AP459:AP467" si="324">K459/1.9835</f>
        <v>0</v>
      </c>
      <c r="AQ459" s="450">
        <f t="shared" ref="AQ459:AQ467" si="325">L459/1.9835</f>
        <v>0</v>
      </c>
      <c r="AR459" s="450">
        <f t="shared" ref="AR459:AR467" si="326">M459/1.9835</f>
        <v>0</v>
      </c>
      <c r="AS459" s="450">
        <f t="shared" ref="AS459:AS467" si="327">N459/1.9835</f>
        <v>0</v>
      </c>
      <c r="AT459" s="450">
        <f t="shared" ref="AT459:AT467" si="328">O459/1.9835</f>
        <v>0</v>
      </c>
      <c r="AU459" s="450">
        <f t="shared" ref="AU459:AU467" si="329">P459/1.9835</f>
        <v>0</v>
      </c>
      <c r="AV459" s="450">
        <f t="shared" ref="AV459:AV467" si="330">Q459/1.9835</f>
        <v>0</v>
      </c>
      <c r="AW459" s="450">
        <f t="shared" ref="AW459:AW467" si="331">R459/1.9835</f>
        <v>0</v>
      </c>
      <c r="AX459" s="450">
        <f t="shared" ref="AX459:AX467" si="332">S459/1.9835</f>
        <v>0</v>
      </c>
      <c r="AY459" s="450">
        <f t="shared" ref="AY459:AY467" si="333">T459/1.9835</f>
        <v>0</v>
      </c>
      <c r="AZ459" s="450">
        <f t="shared" ref="AZ459:AZ467" si="334">U459/1.9835</f>
        <v>0</v>
      </c>
      <c r="BA459" s="450">
        <f t="shared" ref="BA459:BA467" si="335">V459/1.9835</f>
        <v>0</v>
      </c>
      <c r="BB459" s="450">
        <f t="shared" ref="BB459:BB467" si="336">W459/1.9835</f>
        <v>0</v>
      </c>
      <c r="BC459" s="450">
        <f t="shared" ref="BC459:BC467" si="337">X459/1.9835</f>
        <v>0</v>
      </c>
      <c r="BD459" s="450">
        <f t="shared" ref="BD459:BD467" si="338">Y459/1.9835</f>
        <v>0</v>
      </c>
      <c r="BE459" s="450">
        <f t="shared" ref="BE459:BE467" si="339">Z459/1.9835</f>
        <v>0</v>
      </c>
      <c r="BF459" s="450">
        <f t="shared" ref="BF459:BF467" si="340">AA459/1.9835</f>
        <v>0</v>
      </c>
      <c r="BG459" s="450">
        <f t="shared" ref="BG459:BG467" si="341">AB459/1.9835</f>
        <v>0</v>
      </c>
      <c r="BH459" s="450">
        <f t="shared" ref="BH459:BH467" si="342">AC459/1.9835</f>
        <v>0</v>
      </c>
      <c r="BI459" s="450">
        <f t="shared" ref="BI459:BI467" si="343">AD459/1.9835</f>
        <v>0</v>
      </c>
      <c r="BJ459" s="450">
        <f t="shared" ref="BJ459:BJ467" si="344">AE459/1.9835</f>
        <v>0</v>
      </c>
      <c r="BK459" s="450">
        <f t="shared" ref="BK459:BK467" si="345">AF459/1.9835</f>
        <v>0</v>
      </c>
      <c r="BL459" s="450">
        <f t="shared" ref="BL459:BL467" si="346">AG459/1.9835</f>
        <v>0</v>
      </c>
      <c r="BM459" s="450">
        <f t="shared" ref="BM459:BM467" si="347">AH459/1.9835</f>
        <v>0</v>
      </c>
      <c r="BN459" s="450">
        <f t="shared" ref="BN459:BN467" si="348">AI459/1.9835</f>
        <v>0</v>
      </c>
    </row>
    <row r="460" spans="1:66">
      <c r="A460" s="369" t="s">
        <v>278</v>
      </c>
      <c r="B460" s="12"/>
      <c r="C460" s="365"/>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50">
        <f t="shared" si="319"/>
        <v>0</v>
      </c>
      <c r="AL460" s="450">
        <f t="shared" si="320"/>
        <v>0</v>
      </c>
      <c r="AM460" s="450">
        <f t="shared" si="321"/>
        <v>0</v>
      </c>
      <c r="AN460" s="450">
        <f t="shared" si="322"/>
        <v>0</v>
      </c>
      <c r="AO460" s="450">
        <f t="shared" si="323"/>
        <v>0</v>
      </c>
      <c r="AP460" s="450">
        <f t="shared" si="324"/>
        <v>0</v>
      </c>
      <c r="AQ460" s="450">
        <f t="shared" si="325"/>
        <v>0</v>
      </c>
      <c r="AR460" s="450">
        <f t="shared" si="326"/>
        <v>0</v>
      </c>
      <c r="AS460" s="450">
        <f t="shared" si="327"/>
        <v>0</v>
      </c>
      <c r="AT460" s="450">
        <f t="shared" si="328"/>
        <v>0</v>
      </c>
      <c r="AU460" s="450">
        <f t="shared" si="329"/>
        <v>0</v>
      </c>
      <c r="AV460" s="450">
        <f t="shared" si="330"/>
        <v>0</v>
      </c>
      <c r="AW460" s="450">
        <f t="shared" si="331"/>
        <v>0</v>
      </c>
      <c r="AX460" s="450">
        <f t="shared" si="332"/>
        <v>0</v>
      </c>
      <c r="AY460" s="450">
        <f t="shared" si="333"/>
        <v>0</v>
      </c>
      <c r="AZ460" s="450">
        <f t="shared" si="334"/>
        <v>0</v>
      </c>
      <c r="BA460" s="450">
        <f t="shared" si="335"/>
        <v>0</v>
      </c>
      <c r="BB460" s="450">
        <f t="shared" si="336"/>
        <v>0</v>
      </c>
      <c r="BC460" s="450">
        <f t="shared" si="337"/>
        <v>0</v>
      </c>
      <c r="BD460" s="450">
        <f t="shared" si="338"/>
        <v>0</v>
      </c>
      <c r="BE460" s="450">
        <f t="shared" si="339"/>
        <v>0</v>
      </c>
      <c r="BF460" s="450">
        <f t="shared" si="340"/>
        <v>0</v>
      </c>
      <c r="BG460" s="450">
        <f t="shared" si="341"/>
        <v>0</v>
      </c>
      <c r="BH460" s="450">
        <f t="shared" si="342"/>
        <v>0</v>
      </c>
      <c r="BI460" s="450">
        <f t="shared" si="343"/>
        <v>0</v>
      </c>
      <c r="BJ460" s="450">
        <f t="shared" si="344"/>
        <v>0</v>
      </c>
      <c r="BK460" s="450">
        <f t="shared" si="345"/>
        <v>0</v>
      </c>
      <c r="BL460" s="450">
        <f t="shared" si="346"/>
        <v>0</v>
      </c>
      <c r="BM460" s="450">
        <f t="shared" si="347"/>
        <v>0</v>
      </c>
      <c r="BN460" s="450">
        <f t="shared" si="348"/>
        <v>0</v>
      </c>
    </row>
    <row r="461" spans="1:66" ht="13.5" thickBot="1">
      <c r="A461" s="367" t="s">
        <v>264</v>
      </c>
      <c r="B461" s="47"/>
      <c r="C461" s="358"/>
      <c r="D461" s="359"/>
      <c r="E461" s="359"/>
      <c r="F461" s="47"/>
      <c r="G461" s="47"/>
      <c r="H461" s="47"/>
      <c r="I461" s="47"/>
      <c r="J461" s="47"/>
      <c r="K461" s="47"/>
      <c r="L461" s="47"/>
      <c r="M461" s="47"/>
      <c r="N461" s="47"/>
      <c r="O461" s="47"/>
      <c r="P461" s="47"/>
      <c r="Q461" s="47"/>
      <c r="R461" s="359"/>
      <c r="S461" s="359"/>
      <c r="T461" s="359"/>
      <c r="U461" s="359"/>
      <c r="V461" s="359"/>
      <c r="W461" s="359"/>
      <c r="X461" s="359"/>
      <c r="Y461" s="359"/>
      <c r="Z461" s="359"/>
      <c r="AA461" s="359"/>
      <c r="AB461" s="359"/>
      <c r="AC461" s="359"/>
      <c r="AD461" s="359"/>
      <c r="AE461" s="359"/>
      <c r="AF461" s="359"/>
      <c r="AG461" s="359"/>
      <c r="AH461" s="359"/>
      <c r="AI461" s="359"/>
      <c r="AK461" s="450">
        <f t="shared" si="319"/>
        <v>0</v>
      </c>
      <c r="AL461" s="450">
        <f t="shared" si="320"/>
        <v>0</v>
      </c>
      <c r="AM461" s="450">
        <f t="shared" si="321"/>
        <v>0</v>
      </c>
      <c r="AN461" s="450">
        <f t="shared" si="322"/>
        <v>0</v>
      </c>
      <c r="AO461" s="450">
        <f t="shared" si="323"/>
        <v>0</v>
      </c>
      <c r="AP461" s="450">
        <f t="shared" si="324"/>
        <v>0</v>
      </c>
      <c r="AQ461" s="450">
        <f t="shared" si="325"/>
        <v>0</v>
      </c>
      <c r="AR461" s="450">
        <f t="shared" si="326"/>
        <v>0</v>
      </c>
      <c r="AS461" s="450">
        <f t="shared" si="327"/>
        <v>0</v>
      </c>
      <c r="AT461" s="450">
        <f t="shared" si="328"/>
        <v>0</v>
      </c>
      <c r="AU461" s="450">
        <f t="shared" si="329"/>
        <v>0</v>
      </c>
      <c r="AV461" s="450">
        <f t="shared" si="330"/>
        <v>0</v>
      </c>
      <c r="AW461" s="450">
        <f t="shared" si="331"/>
        <v>0</v>
      </c>
      <c r="AX461" s="450">
        <f t="shared" si="332"/>
        <v>0</v>
      </c>
      <c r="AY461" s="450">
        <f t="shared" si="333"/>
        <v>0</v>
      </c>
      <c r="AZ461" s="450">
        <f t="shared" si="334"/>
        <v>0</v>
      </c>
      <c r="BA461" s="450">
        <f t="shared" si="335"/>
        <v>0</v>
      </c>
      <c r="BB461" s="450">
        <f t="shared" si="336"/>
        <v>0</v>
      </c>
      <c r="BC461" s="450">
        <f t="shared" si="337"/>
        <v>0</v>
      </c>
      <c r="BD461" s="450">
        <f t="shared" si="338"/>
        <v>0</v>
      </c>
      <c r="BE461" s="450">
        <f t="shared" si="339"/>
        <v>0</v>
      </c>
      <c r="BF461" s="450">
        <f t="shared" si="340"/>
        <v>0</v>
      </c>
      <c r="BG461" s="450">
        <f t="shared" si="341"/>
        <v>0</v>
      </c>
      <c r="BH461" s="450">
        <f t="shared" si="342"/>
        <v>0</v>
      </c>
      <c r="BI461" s="450">
        <f t="shared" si="343"/>
        <v>0</v>
      </c>
      <c r="BJ461" s="450">
        <f t="shared" si="344"/>
        <v>0</v>
      </c>
      <c r="BK461" s="450">
        <f t="shared" si="345"/>
        <v>0</v>
      </c>
      <c r="BL461" s="450">
        <f t="shared" si="346"/>
        <v>0</v>
      </c>
      <c r="BM461" s="450">
        <f t="shared" si="347"/>
        <v>0</v>
      </c>
      <c r="BN461" s="450">
        <f t="shared" si="348"/>
        <v>0</v>
      </c>
    </row>
    <row r="462" spans="1:66" ht="13.5" thickTop="1">
      <c r="A462" s="12"/>
      <c r="B462" s="12"/>
      <c r="C462" s="365"/>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50">
        <f t="shared" si="319"/>
        <v>0</v>
      </c>
      <c r="AL462" s="450">
        <f t="shared" si="320"/>
        <v>0</v>
      </c>
      <c r="AM462" s="450">
        <f t="shared" si="321"/>
        <v>0</v>
      </c>
      <c r="AN462" s="450">
        <f t="shared" si="322"/>
        <v>0</v>
      </c>
      <c r="AO462" s="450">
        <f t="shared" si="323"/>
        <v>0</v>
      </c>
      <c r="AP462" s="450">
        <f t="shared" si="324"/>
        <v>0</v>
      </c>
      <c r="AQ462" s="450">
        <f t="shared" si="325"/>
        <v>0</v>
      </c>
      <c r="AR462" s="450">
        <f t="shared" si="326"/>
        <v>0</v>
      </c>
      <c r="AS462" s="450">
        <f t="shared" si="327"/>
        <v>0</v>
      </c>
      <c r="AT462" s="450">
        <f t="shared" si="328"/>
        <v>0</v>
      </c>
      <c r="AU462" s="450">
        <f t="shared" si="329"/>
        <v>0</v>
      </c>
      <c r="AV462" s="450">
        <f t="shared" si="330"/>
        <v>0</v>
      </c>
      <c r="AW462" s="450">
        <f t="shared" si="331"/>
        <v>0</v>
      </c>
      <c r="AX462" s="450">
        <f t="shared" si="332"/>
        <v>0</v>
      </c>
      <c r="AY462" s="450">
        <f t="shared" si="333"/>
        <v>0</v>
      </c>
      <c r="AZ462" s="450">
        <f t="shared" si="334"/>
        <v>0</v>
      </c>
      <c r="BA462" s="450">
        <f t="shared" si="335"/>
        <v>0</v>
      </c>
      <c r="BB462" s="450">
        <f t="shared" si="336"/>
        <v>0</v>
      </c>
      <c r="BC462" s="450">
        <f t="shared" si="337"/>
        <v>0</v>
      </c>
      <c r="BD462" s="450">
        <f t="shared" si="338"/>
        <v>0</v>
      </c>
      <c r="BE462" s="450">
        <f t="shared" si="339"/>
        <v>0</v>
      </c>
      <c r="BF462" s="450">
        <f t="shared" si="340"/>
        <v>0</v>
      </c>
      <c r="BG462" s="450">
        <f t="shared" si="341"/>
        <v>0</v>
      </c>
      <c r="BH462" s="450">
        <f t="shared" si="342"/>
        <v>0</v>
      </c>
      <c r="BI462" s="450">
        <f t="shared" si="343"/>
        <v>0</v>
      </c>
      <c r="BJ462" s="450">
        <f t="shared" si="344"/>
        <v>0</v>
      </c>
      <c r="BK462" s="450">
        <f t="shared" si="345"/>
        <v>0</v>
      </c>
      <c r="BL462" s="450">
        <f t="shared" si="346"/>
        <v>0</v>
      </c>
      <c r="BM462" s="450">
        <f t="shared" si="347"/>
        <v>0</v>
      </c>
      <c r="BN462" s="450">
        <f t="shared" si="348"/>
        <v>0</v>
      </c>
    </row>
    <row r="463" spans="1:66">
      <c r="A463" s="12" t="s">
        <v>279</v>
      </c>
      <c r="B463" s="12"/>
      <c r="C463" s="365"/>
      <c r="D463" s="82">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50">
        <f t="shared" si="319"/>
        <v>862.98694731535181</v>
      </c>
      <c r="AL463" s="450">
        <f t="shared" si="320"/>
        <v>1291.9804587849762</v>
      </c>
      <c r="AM463" s="450">
        <f t="shared" si="321"/>
        <v>1141.9827275018906</v>
      </c>
      <c r="AN463" s="450">
        <f t="shared" si="322"/>
        <v>1173.9822435089488</v>
      </c>
      <c r="AO463" s="450">
        <f t="shared" si="323"/>
        <v>947.9856617091001</v>
      </c>
      <c r="AP463" s="450">
        <f t="shared" si="324"/>
        <v>1033.9843609780689</v>
      </c>
      <c r="AQ463" s="450">
        <f t="shared" si="325"/>
        <v>1150.9825913788757</v>
      </c>
      <c r="AR463" s="450">
        <f t="shared" si="326"/>
        <v>1210.9816838921099</v>
      </c>
      <c r="AS463" s="450">
        <f t="shared" si="327"/>
        <v>2322.9648651373832</v>
      </c>
      <c r="AT463" s="450">
        <f t="shared" si="328"/>
        <v>1863.971807411142</v>
      </c>
      <c r="AU463" s="450">
        <f t="shared" si="329"/>
        <v>2474.9625661709101</v>
      </c>
      <c r="AV463" s="450">
        <f t="shared" si="330"/>
        <v>2428.133274464331</v>
      </c>
      <c r="AW463" s="450">
        <f t="shared" si="331"/>
        <v>2035.1197378371564</v>
      </c>
      <c r="AX463" s="450">
        <f t="shared" si="332"/>
        <v>1693.869422737585</v>
      </c>
      <c r="AY463" s="450">
        <f t="shared" si="333"/>
        <v>1368.7975800352913</v>
      </c>
      <c r="AZ463" s="450">
        <f t="shared" si="334"/>
        <v>1454.106377615326</v>
      </c>
      <c r="BA463" s="450">
        <f t="shared" si="335"/>
        <v>1521.8830350390726</v>
      </c>
      <c r="BB463" s="450">
        <f t="shared" si="336"/>
        <v>1858.3413158558105</v>
      </c>
      <c r="BC463" s="450">
        <f t="shared" si="337"/>
        <v>1981.9510965465086</v>
      </c>
      <c r="BD463" s="450">
        <f t="shared" si="338"/>
        <v>2128.227880010083</v>
      </c>
      <c r="BE463" s="450">
        <f t="shared" si="339"/>
        <v>1255.8759768086718</v>
      </c>
      <c r="BF463" s="450">
        <f t="shared" si="340"/>
        <v>2235.4524829846232</v>
      </c>
      <c r="BG463" s="450">
        <f t="shared" si="341"/>
        <v>2682.9089992437607</v>
      </c>
      <c r="BH463" s="450">
        <f t="shared" si="342"/>
        <v>2371.0108394252579</v>
      </c>
      <c r="BI463" s="450">
        <f t="shared" si="343"/>
        <v>1809.6193597176705</v>
      </c>
      <c r="BJ463" s="450">
        <f t="shared" si="344"/>
        <v>1309.7501900176455</v>
      </c>
      <c r="BK463" s="450">
        <f t="shared" si="345"/>
        <v>1380.0791262919081</v>
      </c>
      <c r="BL463" s="450">
        <f t="shared" si="346"/>
        <v>1160.7424437610284</v>
      </c>
      <c r="BM463" s="450">
        <f t="shared" si="347"/>
        <v>1510.6688892866143</v>
      </c>
      <c r="BN463" s="450">
        <f t="shared" si="348"/>
        <v>1609.4456571212506</v>
      </c>
    </row>
    <row r="464" spans="1:66">
      <c r="A464" s="12" t="s">
        <v>280</v>
      </c>
      <c r="B464" s="12"/>
      <c r="C464" s="365"/>
      <c r="D464" s="82">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50">
        <f t="shared" si="319"/>
        <v>571.99134862616586</v>
      </c>
      <c r="AL464" s="450">
        <f t="shared" si="320"/>
        <v>751.98862616586837</v>
      </c>
      <c r="AM464" s="450">
        <f t="shared" si="321"/>
        <v>952.98558608520284</v>
      </c>
      <c r="AN464" s="450">
        <f t="shared" si="322"/>
        <v>1195.9819107638014</v>
      </c>
      <c r="AO464" s="450">
        <f t="shared" si="323"/>
        <v>1169.9823040080669</v>
      </c>
      <c r="AP464" s="450">
        <f t="shared" si="324"/>
        <v>904.98631207461563</v>
      </c>
      <c r="AQ464" s="450">
        <f t="shared" si="325"/>
        <v>1009.9847239727754</v>
      </c>
      <c r="AR464" s="450">
        <f t="shared" si="326"/>
        <v>1255.9810032770354</v>
      </c>
      <c r="AS464" s="450">
        <f t="shared" si="327"/>
        <v>1760.9733652634236</v>
      </c>
      <c r="AT464" s="450">
        <f t="shared" si="328"/>
        <v>2247.9659994958406</v>
      </c>
      <c r="AU464" s="450">
        <f t="shared" si="329"/>
        <v>2494.962263675322</v>
      </c>
      <c r="AV464" s="450">
        <f t="shared" si="330"/>
        <v>1836.8222180489033</v>
      </c>
      <c r="AW464" s="450">
        <f t="shared" si="331"/>
        <v>1619.7781699016889</v>
      </c>
      <c r="AX464" s="450">
        <f t="shared" si="332"/>
        <v>1488.7622888832871</v>
      </c>
      <c r="AY464" s="450">
        <f t="shared" si="333"/>
        <v>1333.6022183009834</v>
      </c>
      <c r="AZ464" s="450">
        <f t="shared" si="334"/>
        <v>1430.3755986891858</v>
      </c>
      <c r="BA464" s="450">
        <f t="shared" si="335"/>
        <v>1023.372825812957</v>
      </c>
      <c r="BB464" s="450">
        <f t="shared" si="336"/>
        <v>1454.6155785228132</v>
      </c>
      <c r="BC464" s="450">
        <f t="shared" si="337"/>
        <v>1394.7214519788251</v>
      </c>
      <c r="BD464" s="450">
        <f t="shared" si="338"/>
        <v>2031.4091252835897</v>
      </c>
      <c r="BE464" s="450">
        <f t="shared" si="339"/>
        <v>1034.5449962188052</v>
      </c>
      <c r="BF464" s="450">
        <f t="shared" si="340"/>
        <v>2250.5117217040583</v>
      </c>
      <c r="BG464" s="450">
        <f t="shared" si="341"/>
        <v>2408.9589110158809</v>
      </c>
      <c r="BH464" s="450">
        <f t="shared" si="342"/>
        <v>1865.3037559868917</v>
      </c>
      <c r="BI464" s="450">
        <f t="shared" si="343"/>
        <v>860.01512477943027</v>
      </c>
      <c r="BJ464" s="450">
        <f t="shared" si="344"/>
        <v>1318.7500538946308</v>
      </c>
      <c r="BK464" s="450">
        <f t="shared" si="345"/>
        <v>1148.412630249559</v>
      </c>
      <c r="BL464" s="450">
        <f t="shared" si="346"/>
        <v>805.2578204688682</v>
      </c>
      <c r="BM464" s="450">
        <f t="shared" si="347"/>
        <v>1160.7794037307788</v>
      </c>
      <c r="BN464" s="450">
        <f t="shared" si="348"/>
        <v>1171.9441935263594</v>
      </c>
    </row>
    <row r="465" spans="1:66">
      <c r="A465" s="12" t="s">
        <v>281</v>
      </c>
      <c r="B465" s="12"/>
      <c r="C465" s="365"/>
      <c r="D465" s="82">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50">
        <f t="shared" si="319"/>
        <v>733.98889841189828</v>
      </c>
      <c r="AL465" s="450">
        <f t="shared" si="320"/>
        <v>678.98973027476688</v>
      </c>
      <c r="AM465" s="450">
        <f t="shared" si="321"/>
        <v>924.98600957902693</v>
      </c>
      <c r="AN465" s="450">
        <f t="shared" si="322"/>
        <v>1066.9838618603478</v>
      </c>
      <c r="AO465" s="450">
        <f t="shared" si="323"/>
        <v>1193.9819410133605</v>
      </c>
      <c r="AP465" s="450">
        <f t="shared" si="324"/>
        <v>1061.983937484245</v>
      </c>
      <c r="AQ465" s="450">
        <f t="shared" si="325"/>
        <v>843.98723468616095</v>
      </c>
      <c r="AR465" s="450">
        <f t="shared" si="326"/>
        <v>1182.9821073859341</v>
      </c>
      <c r="AS465" s="450">
        <f t="shared" si="327"/>
        <v>1574.9761784723974</v>
      </c>
      <c r="AT465" s="450">
        <f t="shared" si="328"/>
        <v>1946.9705520544494</v>
      </c>
      <c r="AU465" s="450">
        <f t="shared" si="329"/>
        <v>1552.9765112175448</v>
      </c>
      <c r="AV465" s="450">
        <f t="shared" si="330"/>
        <v>1623.3754464330732</v>
      </c>
      <c r="AW465" s="450">
        <f t="shared" si="331"/>
        <v>1430.4008066549031</v>
      </c>
      <c r="AX465" s="450">
        <f t="shared" si="332"/>
        <v>1469.473153516511</v>
      </c>
      <c r="AY465" s="450">
        <f t="shared" si="333"/>
        <v>1208.8379127804385</v>
      </c>
      <c r="AZ465" s="450">
        <f t="shared" si="334"/>
        <v>1249.3975296193594</v>
      </c>
      <c r="BA465" s="450">
        <f t="shared" si="335"/>
        <v>993.41063776153248</v>
      </c>
      <c r="BB465" s="450">
        <f t="shared" si="336"/>
        <v>1266.1557852281321</v>
      </c>
      <c r="BC465" s="450">
        <f t="shared" si="337"/>
        <v>1319.3143433324929</v>
      </c>
      <c r="BD465" s="450">
        <f t="shared" si="338"/>
        <v>1363.478699268969</v>
      </c>
      <c r="BE465" s="450">
        <f t="shared" si="339"/>
        <v>850.693219057222</v>
      </c>
      <c r="BF465" s="450">
        <f t="shared" si="340"/>
        <v>2152.6140660448696</v>
      </c>
      <c r="BG465" s="450">
        <f t="shared" si="341"/>
        <v>2335.4272750189057</v>
      </c>
      <c r="BH465" s="450">
        <f t="shared" si="342"/>
        <v>1279.9243761028486</v>
      </c>
      <c r="BI465" s="450">
        <f t="shared" si="343"/>
        <v>889.95210486513747</v>
      </c>
      <c r="BJ465" s="450">
        <f t="shared" si="344"/>
        <v>1352.4195446433075</v>
      </c>
      <c r="BK465" s="450">
        <f t="shared" si="345"/>
        <v>1040.2942655407107</v>
      </c>
      <c r="BL465" s="450">
        <f t="shared" si="346"/>
        <v>575.44129644567693</v>
      </c>
      <c r="BM465" s="450">
        <f t="shared" si="347"/>
        <v>975.38867088480072</v>
      </c>
      <c r="BN465" s="450">
        <f t="shared" si="348"/>
        <v>553.97485344904999</v>
      </c>
    </row>
    <row r="466" spans="1:66">
      <c r="A466" s="12" t="s">
        <v>282</v>
      </c>
      <c r="B466" s="12"/>
      <c r="C466" s="365"/>
      <c r="D466" s="82">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50">
        <f t="shared" si="319"/>
        <v>847.98717418704302</v>
      </c>
      <c r="AL466" s="450">
        <f t="shared" si="320"/>
        <v>762.98845979329474</v>
      </c>
      <c r="AM466" s="450">
        <f t="shared" si="321"/>
        <v>717.98914040836905</v>
      </c>
      <c r="AN466" s="450">
        <f t="shared" si="322"/>
        <v>806.98779430299965</v>
      </c>
      <c r="AO466" s="450">
        <f t="shared" si="323"/>
        <v>990.98501134358457</v>
      </c>
      <c r="AP466" s="450">
        <f t="shared" si="324"/>
        <v>702.98936728006049</v>
      </c>
      <c r="AQ466" s="450">
        <f t="shared" si="325"/>
        <v>689.98956390219314</v>
      </c>
      <c r="AR466" s="450">
        <f t="shared" si="326"/>
        <v>1148.9826216284346</v>
      </c>
      <c r="AS466" s="450">
        <f t="shared" si="327"/>
        <v>1359.9794302999749</v>
      </c>
      <c r="AT466" s="450">
        <f t="shared" si="328"/>
        <v>859.98699268968994</v>
      </c>
      <c r="AU466" s="450">
        <f t="shared" si="329"/>
        <v>1134.9828333753467</v>
      </c>
      <c r="AV466" s="450">
        <f t="shared" si="330"/>
        <v>1432.9983258885811</v>
      </c>
      <c r="AW466" s="450">
        <f t="shared" si="331"/>
        <v>1177.872447693471</v>
      </c>
      <c r="AX466" s="450">
        <f t="shared" si="332"/>
        <v>998.82530879758008</v>
      </c>
      <c r="AY466" s="450">
        <f t="shared" si="333"/>
        <v>1184.4668515250819</v>
      </c>
      <c r="AZ466" s="450">
        <f t="shared" si="334"/>
        <v>907.1842702293925</v>
      </c>
      <c r="BA466" s="450">
        <f t="shared" si="335"/>
        <v>830.26468364003017</v>
      </c>
      <c r="BB466" s="450">
        <f t="shared" si="336"/>
        <v>998.42702293924879</v>
      </c>
      <c r="BC466" s="450">
        <f t="shared" si="337"/>
        <v>1254.1416687673304</v>
      </c>
      <c r="BD466" s="450">
        <f t="shared" si="338"/>
        <v>1037.3682883791278</v>
      </c>
      <c r="BE466" s="450">
        <f t="shared" si="339"/>
        <v>880.57474161835137</v>
      </c>
      <c r="BF466" s="450">
        <f t="shared" si="340"/>
        <v>1832.5081925888578</v>
      </c>
      <c r="BG466" s="450">
        <f t="shared" si="341"/>
        <v>1825.3390471388959</v>
      </c>
      <c r="BH466" s="450">
        <f t="shared" si="342"/>
        <v>1040.3277035543231</v>
      </c>
      <c r="BI466" s="450">
        <f t="shared" si="343"/>
        <v>776.47592639274001</v>
      </c>
      <c r="BJ466" s="450">
        <f t="shared" si="344"/>
        <v>1136.412811746912</v>
      </c>
      <c r="BK466" s="450">
        <f t="shared" si="345"/>
        <v>864.26692795563395</v>
      </c>
      <c r="BL466" s="450">
        <f t="shared" si="346"/>
        <v>343.84479934459284</v>
      </c>
      <c r="BM466" s="450">
        <f t="shared" si="347"/>
        <v>822.3862110915054</v>
      </c>
      <c r="BN466" s="450">
        <f t="shared" si="348"/>
        <v>530.19743530488711</v>
      </c>
    </row>
    <row r="467" spans="1:66">
      <c r="A467" s="12" t="s">
        <v>283</v>
      </c>
      <c r="B467" s="12"/>
      <c r="C467" s="365"/>
      <c r="D467" s="82">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50">
        <f t="shared" si="319"/>
        <v>967.98535921351152</v>
      </c>
      <c r="AL467" s="450">
        <f t="shared" si="320"/>
        <v>911.98620620115969</v>
      </c>
      <c r="AM467" s="450">
        <f t="shared" si="321"/>
        <v>853.98708343836654</v>
      </c>
      <c r="AN467" s="450">
        <f t="shared" si="322"/>
        <v>1826.9723670279807</v>
      </c>
      <c r="AO467" s="450">
        <f t="shared" si="323"/>
        <v>730.9889437862364</v>
      </c>
      <c r="AP467" s="450">
        <f t="shared" si="324"/>
        <v>853.98708343836665</v>
      </c>
      <c r="AQ467" s="450">
        <f t="shared" si="325"/>
        <v>918.98610032770364</v>
      </c>
      <c r="AR467" s="450">
        <f t="shared" si="326"/>
        <v>1421.9784925636502</v>
      </c>
      <c r="AS467" s="450">
        <f t="shared" si="327"/>
        <v>1524.9769347113688</v>
      </c>
      <c r="AT467" s="450">
        <f t="shared" si="328"/>
        <v>1057.9839979833628</v>
      </c>
      <c r="AU467" s="450">
        <f t="shared" si="329"/>
        <v>1606.9756944794558</v>
      </c>
      <c r="AV467" s="450">
        <f t="shared" si="330"/>
        <v>2618.5803939500879</v>
      </c>
      <c r="AW467" s="450">
        <f t="shared" si="331"/>
        <v>1590.5369296697756</v>
      </c>
      <c r="AX467" s="450">
        <f t="shared" si="332"/>
        <v>934.59037055709609</v>
      </c>
      <c r="AY467" s="450">
        <f t="shared" si="333"/>
        <v>1836.0877237206957</v>
      </c>
      <c r="AZ467" s="450">
        <f t="shared" si="334"/>
        <v>1335.2709856314593</v>
      </c>
      <c r="BA467" s="450">
        <f t="shared" si="335"/>
        <v>1240.1159566422991</v>
      </c>
      <c r="BB467" s="450">
        <f t="shared" si="336"/>
        <v>1110.6327199395007</v>
      </c>
      <c r="BC467" s="450">
        <f t="shared" si="337"/>
        <v>1106.7305268464836</v>
      </c>
      <c r="BD467" s="450">
        <f t="shared" si="338"/>
        <v>1466.2162843458534</v>
      </c>
      <c r="BE467" s="450">
        <f t="shared" si="339"/>
        <v>1525.1071338542981</v>
      </c>
      <c r="BF467" s="450">
        <f t="shared" si="340"/>
        <v>2131.0864633224101</v>
      </c>
      <c r="BG467" s="450">
        <f t="shared" si="341"/>
        <v>2857.8522813208974</v>
      </c>
      <c r="BH467" s="450">
        <f t="shared" si="342"/>
        <v>1688.9790773884547</v>
      </c>
      <c r="BI467" s="450">
        <f t="shared" si="343"/>
        <v>1469.5437358205195</v>
      </c>
      <c r="BJ467" s="450">
        <f t="shared" si="344"/>
        <v>1319.1600476934711</v>
      </c>
      <c r="BK467" s="450">
        <f t="shared" si="345"/>
        <v>1165.3423741870429</v>
      </c>
      <c r="BL467" s="450">
        <f t="shared" si="346"/>
        <v>568.53140095790263</v>
      </c>
      <c r="BM467" s="450">
        <f t="shared" si="347"/>
        <v>1177.4184866145697</v>
      </c>
      <c r="BN467" s="450">
        <f t="shared" si="348"/>
        <v>1870.3232264973924</v>
      </c>
    </row>
    <row r="468" spans="1:66">
      <c r="A468" s="12"/>
      <c r="B468" s="12"/>
      <c r="C468" s="365"/>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166</v>
      </c>
      <c r="B469" s="12"/>
      <c r="C469" s="365"/>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3" type="noConversion"/>
  <pageMargins left="0.75" right="0.75" top="1" bottom="1" header="0.5" footer="0.5"/>
  <pageSetup orientation="portrait" horizontalDpi="1200" verticalDpi="1200" r:id="rId1"/>
  <headerFooter alignWithMargins="0"/>
  <legacyDrawing r:id="rId2"/>
</worksheet>
</file>

<file path=xl/worksheets/sheet11.xml><?xml version="1.0" encoding="utf-8"?>
<worksheet xmlns="http://schemas.openxmlformats.org/spreadsheetml/2006/main" xmlns:r="http://schemas.openxmlformats.org/officeDocument/2006/relationships">
  <sheetPr codeName="Sheet2"/>
  <dimension ref="A1:M247"/>
  <sheetViews>
    <sheetView workbookViewId="0">
      <selection activeCell="A248" sqref="A248"/>
    </sheetView>
  </sheetViews>
  <sheetFormatPr defaultRowHeight="12"/>
  <cols>
    <col min="2" max="2" width="9.875" customWidth="1"/>
  </cols>
  <sheetData>
    <row r="1" spans="1:13" ht="12.75">
      <c r="A1" s="2" t="s">
        <v>35</v>
      </c>
      <c r="J1" s="133"/>
    </row>
    <row r="2" spans="1:13">
      <c r="A2" s="3" t="s">
        <v>36</v>
      </c>
      <c r="B2" s="2" t="s">
        <v>37</v>
      </c>
      <c r="C2" s="3" t="s">
        <v>395</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sheetPr codeName="Sheet12"/>
  <dimension ref="A1:D16"/>
  <sheetViews>
    <sheetView workbookViewId="0">
      <selection activeCell="D6" sqref="D6"/>
    </sheetView>
  </sheetViews>
  <sheetFormatPr defaultRowHeight="12"/>
  <sheetData>
    <row r="1" spans="1:4">
      <c r="A1" t="s">
        <v>391</v>
      </c>
    </row>
    <row r="2" spans="1:4">
      <c r="A2" t="s">
        <v>243</v>
      </c>
      <c r="B2" t="s">
        <v>393</v>
      </c>
      <c r="C2" t="s">
        <v>394</v>
      </c>
      <c r="D2" t="s">
        <v>392</v>
      </c>
    </row>
    <row r="3" spans="1:4">
      <c r="A3" s="420">
        <f>DATE(Input!$C$1,1,1)</f>
        <v>40909</v>
      </c>
      <c r="B3" s="144">
        <f>A4-A3</f>
        <v>31</v>
      </c>
      <c r="C3" s="381">
        <v>0.05</v>
      </c>
      <c r="D3">
        <f>C3/B3</f>
        <v>1.6129032258064516E-3</v>
      </c>
    </row>
    <row r="4" spans="1:4">
      <c r="A4" s="420">
        <f>DATE(Input!$C$1,2,1)</f>
        <v>40940</v>
      </c>
      <c r="B4" s="144">
        <f t="shared" ref="B4:B15" si="0">A5-A4</f>
        <v>29</v>
      </c>
      <c r="C4" s="381">
        <v>0.08</v>
      </c>
      <c r="D4">
        <f t="shared" ref="D4:D15" si="1">C4/B4</f>
        <v>2.7586206896551726E-3</v>
      </c>
    </row>
    <row r="5" spans="1:4">
      <c r="A5" s="420">
        <f>DATE(Input!$C$1,3,1)</f>
        <v>40969</v>
      </c>
      <c r="B5" s="144">
        <f t="shared" si="0"/>
        <v>31</v>
      </c>
      <c r="C5" s="381">
        <v>0.14000000000000001</v>
      </c>
      <c r="D5">
        <f t="shared" si="1"/>
        <v>4.5161290322580649E-3</v>
      </c>
    </row>
    <row r="6" spans="1:4">
      <c r="A6" s="420">
        <f>DATE(Input!$C$1,4,1)</f>
        <v>41000</v>
      </c>
      <c r="B6" s="144">
        <f t="shared" si="0"/>
        <v>30</v>
      </c>
      <c r="C6" s="381">
        <v>0.23300000000000001</v>
      </c>
      <c r="D6">
        <f t="shared" si="1"/>
        <v>7.7666666666666674E-3</v>
      </c>
    </row>
    <row r="7" spans="1:4">
      <c r="A7" s="420">
        <f>DATE(Input!$C$1,5,1)</f>
        <v>41030</v>
      </c>
      <c r="B7" s="144">
        <f t="shared" si="0"/>
        <v>31</v>
      </c>
      <c r="C7" s="381">
        <v>0.36299999999999999</v>
      </c>
      <c r="D7">
        <f t="shared" si="1"/>
        <v>1.1709677419354839E-2</v>
      </c>
    </row>
    <row r="8" spans="1:4">
      <c r="A8" s="420">
        <f>DATE(Input!$C$1,6,1)</f>
        <v>41061</v>
      </c>
      <c r="B8" s="144">
        <f t="shared" si="0"/>
        <v>30</v>
      </c>
      <c r="C8" s="381">
        <v>0.44800000000000001</v>
      </c>
      <c r="D8">
        <f t="shared" si="1"/>
        <v>1.4933333333333333E-2</v>
      </c>
    </row>
    <row r="9" spans="1:4">
      <c r="A9" s="420">
        <f>DATE(Input!$C$1,7,1)</f>
        <v>41091</v>
      </c>
      <c r="B9" s="144">
        <f t="shared" si="0"/>
        <v>31</v>
      </c>
      <c r="C9" s="381">
        <v>0.40500000000000003</v>
      </c>
      <c r="D9">
        <f t="shared" si="1"/>
        <v>1.3064516129032259E-2</v>
      </c>
    </row>
    <row r="10" spans="1:4">
      <c r="A10" s="420">
        <f>DATE(Input!$C$1,8,1)</f>
        <v>41122</v>
      </c>
      <c r="B10" s="144">
        <f t="shared" si="0"/>
        <v>31</v>
      </c>
      <c r="C10" s="381">
        <v>0.318</v>
      </c>
      <c r="D10">
        <f t="shared" si="1"/>
        <v>1.0258064516129033E-2</v>
      </c>
    </row>
    <row r="11" spans="1:4">
      <c r="A11" s="420">
        <f>DATE(Input!$C$1,9,1)</f>
        <v>41153</v>
      </c>
      <c r="B11" s="144">
        <f t="shared" si="0"/>
        <v>30</v>
      </c>
      <c r="C11" s="381">
        <v>0.28999999999999998</v>
      </c>
      <c r="D11">
        <f t="shared" si="1"/>
        <v>9.6666666666666654E-3</v>
      </c>
    </row>
    <row r="12" spans="1:4">
      <c r="A12" s="420">
        <f>DATE(Input!$C$1,10,1)</f>
        <v>41183</v>
      </c>
      <c r="B12" s="144">
        <f t="shared" si="0"/>
        <v>31</v>
      </c>
      <c r="C12" s="381">
        <v>0.22</v>
      </c>
      <c r="D12">
        <f t="shared" si="1"/>
        <v>7.0967741935483875E-3</v>
      </c>
    </row>
    <row r="13" spans="1:4">
      <c r="A13" s="420">
        <f>DATE(Input!$C$1,11,1)</f>
        <v>41214</v>
      </c>
      <c r="B13" s="144">
        <f t="shared" si="0"/>
        <v>30</v>
      </c>
      <c r="C13" s="381">
        <v>0.1</v>
      </c>
      <c r="D13">
        <f t="shared" si="1"/>
        <v>3.3333333333333335E-3</v>
      </c>
    </row>
    <row r="14" spans="1:4">
      <c r="A14" s="420">
        <f>DATE(Input!$C$1,12,1)</f>
        <v>41244</v>
      </c>
      <c r="B14" s="144">
        <f t="shared" si="0"/>
        <v>31</v>
      </c>
      <c r="C14" s="381">
        <v>0.03</v>
      </c>
      <c r="D14">
        <f t="shared" si="1"/>
        <v>9.6774193548387097E-4</v>
      </c>
    </row>
    <row r="15" spans="1:4">
      <c r="A15" s="420">
        <f>DATE(Input!$C$1+1,1,1)</f>
        <v>41275</v>
      </c>
      <c r="B15" s="144">
        <f t="shared" si="0"/>
        <v>31</v>
      </c>
      <c r="C15" s="381">
        <v>0.05</v>
      </c>
      <c r="D15">
        <f t="shared" si="1"/>
        <v>1.6129032258064516E-3</v>
      </c>
    </row>
    <row r="16" spans="1:4">
      <c r="A16" s="420">
        <f>DATE(Input!$C$1+1,2,1)</f>
        <v>41306</v>
      </c>
    </row>
  </sheetData>
  <phoneticPr fontId="13"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sheetPr codeName="Sheet3"/>
  <dimension ref="A1:I52"/>
  <sheetViews>
    <sheetView workbookViewId="0">
      <selection activeCell="I2" sqref="I2"/>
    </sheetView>
  </sheetViews>
  <sheetFormatPr defaultRowHeight="12"/>
  <sheetData>
    <row r="1" spans="1:9">
      <c r="A1" s="4" t="s">
        <v>31</v>
      </c>
      <c r="D1" t="s">
        <v>337</v>
      </c>
      <c r="E1">
        <v>0</v>
      </c>
      <c r="G1" s="473" t="s">
        <v>439</v>
      </c>
      <c r="H1" s="473"/>
      <c r="I1" s="473">
        <v>102373</v>
      </c>
    </row>
    <row r="2" spans="1:9">
      <c r="A2" s="4" t="s">
        <v>32</v>
      </c>
      <c r="D2" t="s">
        <v>338</v>
      </c>
      <c r="E2">
        <v>1</v>
      </c>
    </row>
    <row r="3" spans="1:9">
      <c r="A3" s="4" t="s">
        <v>33</v>
      </c>
      <c r="D3" t="s">
        <v>339</v>
      </c>
      <c r="E3">
        <v>2</v>
      </c>
    </row>
    <row r="4" spans="1:9">
      <c r="A4" s="4" t="s">
        <v>34</v>
      </c>
      <c r="D4" t="s">
        <v>340</v>
      </c>
      <c r="E4">
        <v>3</v>
      </c>
    </row>
    <row r="5" spans="1:9">
      <c r="A5" s="4" t="s">
        <v>28</v>
      </c>
      <c r="D5" t="s">
        <v>341</v>
      </c>
      <c r="E5">
        <v>4</v>
      </c>
    </row>
    <row r="6" spans="1:9">
      <c r="A6" s="4" t="s">
        <v>29</v>
      </c>
      <c r="D6" t="s">
        <v>342</v>
      </c>
      <c r="E6">
        <v>5</v>
      </c>
    </row>
    <row r="7" spans="1:9">
      <c r="A7" s="4" t="s">
        <v>30</v>
      </c>
      <c r="D7" t="s">
        <v>343</v>
      </c>
      <c r="E7">
        <v>6</v>
      </c>
    </row>
    <row r="8" spans="1:9">
      <c r="D8" t="s">
        <v>344</v>
      </c>
      <c r="E8">
        <v>7</v>
      </c>
    </row>
    <row r="9" spans="1:9">
      <c r="D9" t="s">
        <v>345</v>
      </c>
      <c r="E9">
        <v>8</v>
      </c>
    </row>
    <row r="10" spans="1:9">
      <c r="D10" t="s">
        <v>346</v>
      </c>
      <c r="E10">
        <v>9</v>
      </c>
    </row>
    <row r="11" spans="1:9">
      <c r="D11" t="s">
        <v>347</v>
      </c>
      <c r="E11">
        <v>10</v>
      </c>
    </row>
    <row r="12" spans="1:9">
      <c r="D12" t="s">
        <v>348</v>
      </c>
      <c r="E12">
        <v>11</v>
      </c>
    </row>
    <row r="13" spans="1:9">
      <c r="D13" t="s">
        <v>84</v>
      </c>
      <c r="E13">
        <v>12</v>
      </c>
    </row>
    <row r="14" spans="1:9">
      <c r="D14" t="s">
        <v>349</v>
      </c>
      <c r="E14">
        <v>13</v>
      </c>
    </row>
    <row r="15" spans="1:9">
      <c r="D15" t="s">
        <v>350</v>
      </c>
      <c r="E15">
        <v>14</v>
      </c>
    </row>
    <row r="16" spans="1:9">
      <c r="D16" t="s">
        <v>351</v>
      </c>
      <c r="E16">
        <v>15</v>
      </c>
    </row>
    <row r="17" spans="4:5">
      <c r="D17" t="s">
        <v>352</v>
      </c>
      <c r="E17">
        <v>16</v>
      </c>
    </row>
    <row r="18" spans="4:5">
      <c r="D18" t="s">
        <v>353</v>
      </c>
      <c r="E18">
        <v>17</v>
      </c>
    </row>
    <row r="19" spans="4:5">
      <c r="D19" t="s">
        <v>354</v>
      </c>
      <c r="E19">
        <v>18</v>
      </c>
    </row>
    <row r="20" spans="4:5">
      <c r="D20" t="s">
        <v>355</v>
      </c>
      <c r="E20">
        <v>19</v>
      </c>
    </row>
    <row r="21" spans="4:5">
      <c r="D21" t="s">
        <v>356</v>
      </c>
      <c r="E21">
        <v>20</v>
      </c>
    </row>
    <row r="22" spans="4:5">
      <c r="D22" t="s">
        <v>357</v>
      </c>
      <c r="E22">
        <v>21</v>
      </c>
    </row>
    <row r="23" spans="4:5">
      <c r="D23" t="s">
        <v>358</v>
      </c>
      <c r="E23">
        <v>22</v>
      </c>
    </row>
    <row r="24" spans="4:5">
      <c r="D24" t="s">
        <v>359</v>
      </c>
      <c r="E24">
        <v>23</v>
      </c>
    </row>
    <row r="25" spans="4:5">
      <c r="D25" t="s">
        <v>360</v>
      </c>
      <c r="E25">
        <v>24</v>
      </c>
    </row>
    <row r="26" spans="4:5">
      <c r="D26" t="s">
        <v>361</v>
      </c>
      <c r="E26">
        <v>25</v>
      </c>
    </row>
    <row r="27" spans="4:5">
      <c r="D27" t="s">
        <v>362</v>
      </c>
      <c r="E27">
        <v>26</v>
      </c>
    </row>
    <row r="28" spans="4:5">
      <c r="D28" t="s">
        <v>363</v>
      </c>
      <c r="E28">
        <v>27</v>
      </c>
    </row>
    <row r="29" spans="4:5">
      <c r="D29" t="s">
        <v>364</v>
      </c>
      <c r="E29">
        <v>28</v>
      </c>
    </row>
    <row r="30" spans="4:5">
      <c r="D30" t="s">
        <v>365</v>
      </c>
      <c r="E30">
        <v>29</v>
      </c>
    </row>
    <row r="31" spans="4:5">
      <c r="D31" t="s">
        <v>366</v>
      </c>
      <c r="E31">
        <v>30</v>
      </c>
    </row>
    <row r="32" spans="4:5">
      <c r="D32" t="s">
        <v>68</v>
      </c>
      <c r="E32">
        <v>31</v>
      </c>
    </row>
    <row r="33" spans="4:5">
      <c r="D33" t="s">
        <v>367</v>
      </c>
      <c r="E33">
        <v>32</v>
      </c>
    </row>
    <row r="34" spans="4:5">
      <c r="D34" t="s">
        <v>368</v>
      </c>
      <c r="E34">
        <v>33</v>
      </c>
    </row>
    <row r="35" spans="4:5">
      <c r="D35" t="s">
        <v>369</v>
      </c>
      <c r="E35">
        <v>34</v>
      </c>
    </row>
    <row r="36" spans="4:5">
      <c r="D36" t="s">
        <v>370</v>
      </c>
      <c r="E36">
        <v>35</v>
      </c>
    </row>
    <row r="37" spans="4:5">
      <c r="D37" t="s">
        <v>371</v>
      </c>
      <c r="E37">
        <v>36</v>
      </c>
    </row>
    <row r="38" spans="4:5">
      <c r="D38" t="s">
        <v>372</v>
      </c>
      <c r="E38">
        <v>37</v>
      </c>
    </row>
    <row r="39" spans="4:5">
      <c r="D39" t="s">
        <v>373</v>
      </c>
      <c r="E39">
        <v>38</v>
      </c>
    </row>
    <row r="40" spans="4:5">
      <c r="D40" t="s">
        <v>374</v>
      </c>
      <c r="E40">
        <v>39</v>
      </c>
    </row>
    <row r="41" spans="4:5">
      <c r="D41" t="s">
        <v>375</v>
      </c>
      <c r="E41">
        <v>40</v>
      </c>
    </row>
    <row r="42" spans="4:5">
      <c r="D42" t="s">
        <v>376</v>
      </c>
      <c r="E42">
        <v>41</v>
      </c>
    </row>
    <row r="43" spans="4:5">
      <c r="D43" t="s">
        <v>377</v>
      </c>
      <c r="E43">
        <v>42</v>
      </c>
    </row>
    <row r="44" spans="4:5">
      <c r="D44" t="s">
        <v>378</v>
      </c>
      <c r="E44">
        <v>43</v>
      </c>
    </row>
    <row r="45" spans="4:5">
      <c r="D45" t="s">
        <v>379</v>
      </c>
      <c r="E45">
        <v>44</v>
      </c>
    </row>
    <row r="46" spans="4:5">
      <c r="D46" t="s">
        <v>380</v>
      </c>
      <c r="E46">
        <v>45</v>
      </c>
    </row>
    <row r="47" spans="4:5">
      <c r="D47" t="s">
        <v>381</v>
      </c>
      <c r="E47">
        <v>46</v>
      </c>
    </row>
    <row r="48" spans="4:5">
      <c r="D48" t="s">
        <v>382</v>
      </c>
      <c r="E48">
        <v>47</v>
      </c>
    </row>
    <row r="49" spans="4:5">
      <c r="D49" t="s">
        <v>383</v>
      </c>
      <c r="E49">
        <v>48</v>
      </c>
    </row>
    <row r="50" spans="4:5">
      <c r="D50" t="s">
        <v>384</v>
      </c>
      <c r="E50">
        <v>49</v>
      </c>
    </row>
    <row r="51" spans="4:5">
      <c r="D51" t="s">
        <v>385</v>
      </c>
      <c r="E51">
        <v>50</v>
      </c>
    </row>
    <row r="52" spans="4:5">
      <c r="D52" t="s">
        <v>386</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048F5F4-F364-4873-A125-FA2698CEDA1A}"/>
</file>

<file path=customXml/itemProps2.xml><?xml version="1.0" encoding="utf-8"?>
<ds:datastoreItem xmlns:ds="http://schemas.openxmlformats.org/officeDocument/2006/customXml" ds:itemID="{46AE9DC5-0B07-4750-91F8-31F7BEFD1B4A}"/>
</file>

<file path=customXml/itemProps3.xml><?xml version="1.0" encoding="utf-8"?>
<ds:datastoreItem xmlns:ds="http://schemas.openxmlformats.org/officeDocument/2006/customXml" ds:itemID="{7B28CBE9-E487-4B5B-AC77-6F8AC460EE0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13</vt:i4>
      </vt:variant>
      <vt:variant>
        <vt:lpstr>Charts</vt:lpstr>
      </vt:variant>
      <vt:variant>
        <vt:i4>3</vt:i4>
      </vt:variant>
      <vt:variant>
        <vt:lpstr>Named Ranges</vt:lpstr>
      </vt:variant>
      <vt:variant>
        <vt:i4>6</vt:i4>
      </vt:variant>
    </vt:vector>
  </HeadingPairs>
  <TitlesOfParts>
    <vt:vector size="22" baseType="lpstr">
      <vt:lpstr>Input</vt:lpstr>
      <vt:lpstr>Sheet1</vt:lpstr>
      <vt:lpstr>Revised_Input</vt:lpstr>
      <vt:lpstr>Computations</vt:lpstr>
      <vt:lpstr>WinterOps</vt:lpstr>
      <vt:lpstr>Forecast</vt:lpstr>
      <vt:lpstr>Data_Tables</vt:lpstr>
      <vt:lpstr>Contract Usage</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TMiller</cp:lastModifiedBy>
  <cp:lastPrinted>2012-09-26T15:34:50Z</cp:lastPrinted>
  <dcterms:created xsi:type="dcterms:W3CDTF">1999-11-03T22:51:54Z</dcterms:created>
  <dcterms:modified xsi:type="dcterms:W3CDTF">2012-11-05T18:04:58Z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